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codeName="ThisWorkbook" defaultThemeVersion="124226"/>
  <mc:AlternateContent xmlns:mc="http://schemas.openxmlformats.org/markup-compatibility/2006">
    <mc:Choice Requires="x15">
      <x15ac:absPath xmlns:x15ac="http://schemas.microsoft.com/office/spreadsheetml/2010/11/ac" url="Y:\Frogs\Merced Apartments\7. Financing\TCAC CDLAC Joint Application\2022.03 App\Final\TAB 40 - Joint TCAC-CDLAC Workbook\"/>
    </mc:Choice>
  </mc:AlternateContent>
  <xr:revisionPtr revIDLastSave="0" documentId="13_ncr:1_{840E7C43-1731-41EA-B788-13BC71548B9D}" xr6:coauthVersionLast="47" xr6:coauthVersionMax="47" xr10:uidLastSave="{00000000-0000-0000-0000-000000000000}"/>
  <bookViews>
    <workbookView xWindow="-120" yWindow="-120" windowWidth="29040" windowHeight="17640" tabRatio="905" firstSheet="3"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5" r:id="rId8"/>
    <sheet name="Points System" sheetId="20" r:id="rId9"/>
    <sheet name="CDLAC Tie Breaker" sheetId="21" r:id="rId10"/>
    <sheet name="Basis &amp; Credits" sheetId="15" r:id="rId11"/>
    <sheet name="15 Year Pro Forma" sheetId="7" r:id="rId12"/>
    <sheet name="Subsidy Contract Calculation" sheetId="8" r:id="rId13"/>
    <sheet name="Post-award Instructions" sheetId="12" r:id="rId14"/>
    <sheet name="Post-award Project Cost Changes" sheetId="1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4" hidden="1">Application!$J$941:$S$941</definedName>
    <definedName name="bedrooms" localSheetId="3">[1]Application!$BC$648:$BI$648</definedName>
    <definedName name="bedrooms" localSheetId="10">[2]Application!$BC$673:$BI$673</definedName>
    <definedName name="bedrooms" localSheetId="7">[3]Application!$BP$669:$BV$669</definedName>
    <definedName name="bedrooms" localSheetId="9">#REF!</definedName>
    <definedName name="bedrooms" localSheetId="2">[1]Application!$BC$648:$BI$648</definedName>
    <definedName name="bedrooms" localSheetId="8">#REF!</definedName>
    <definedName name="bedrooms" localSheetId="14">[4]Application!$BC$682:$BI$682</definedName>
    <definedName name="bedrooms" localSheetId="6">[2]Application!$BC$673:$BI$673</definedName>
    <definedName name="bedrooms">Application!$BP$669:$BV$669</definedName>
    <definedName name="Counties" localSheetId="3">#REF!</definedName>
    <definedName name="Counties" localSheetId="10">#REF!</definedName>
    <definedName name="Counties" localSheetId="7">#REF!</definedName>
    <definedName name="Counties" localSheetId="9">#REF!</definedName>
    <definedName name="Counties" localSheetId="1">#REF!</definedName>
    <definedName name="Counties" localSheetId="8">#REF!</definedName>
    <definedName name="Counties" localSheetId="6">#REF!</definedName>
    <definedName name="Counties">#REF!</definedName>
    <definedName name="Counties1" localSheetId="7">#REF!</definedName>
    <definedName name="Counties1">#REF!</definedName>
    <definedName name="FMRS" localSheetId="3">#REF!</definedName>
    <definedName name="FMRS" localSheetId="10">#REF!</definedName>
    <definedName name="FMRS" localSheetId="7">#REF!</definedName>
    <definedName name="FMRS" localSheetId="9">#REF!</definedName>
    <definedName name="FMRS" localSheetId="1">#REF!</definedName>
    <definedName name="FMRS" localSheetId="8">#REF!</definedName>
    <definedName name="FMRS" localSheetId="6">#REF!</definedName>
    <definedName name="FMRS">#REF!</definedName>
    <definedName name="FMRS1" localSheetId="7">#REF!</definedName>
    <definedName name="FMRS1">#REF!</definedName>
    <definedName name="importme" localSheetId="3">#REF!</definedName>
    <definedName name="importme" localSheetId="10">#REF!</definedName>
    <definedName name="importme" localSheetId="7">#REF!</definedName>
    <definedName name="importme" localSheetId="9">#REF!</definedName>
    <definedName name="importme" localSheetId="1">#REF!</definedName>
    <definedName name="importme" localSheetId="8">#REF!</definedName>
    <definedName name="importme" localSheetId="6">#REF!</definedName>
    <definedName name="importme">#REF!</definedName>
    <definedName name="k" localSheetId="7">#REF!</definedName>
    <definedName name="k">#REF!</definedName>
    <definedName name="my_lookup_counties" localSheetId="3">#REF!</definedName>
    <definedName name="my_lookup_counties" localSheetId="10">#REF!</definedName>
    <definedName name="my_lookup_counties" localSheetId="7">#REF!</definedName>
    <definedName name="my_lookup_counties" localSheetId="9">#REF!</definedName>
    <definedName name="my_lookup_counties" localSheetId="1">#REF!</definedName>
    <definedName name="my_lookup_counties" localSheetId="8">#REF!</definedName>
    <definedName name="my_lookup_counties" localSheetId="6">#REF!</definedName>
    <definedName name="my_lookup_counties">#REF!</definedName>
    <definedName name="PRINT" localSheetId="3">'[5]Basis Matrix'!$A$1:$H$145</definedName>
    <definedName name="PRINT" localSheetId="9">'[6]Basis Matrix'!$A$1:$H$145</definedName>
    <definedName name="PRINT" localSheetId="1">'[7]Basis Matrix'!$A$1:$H$145</definedName>
    <definedName name="PRINT" localSheetId="2">'[5]Basis Matrix'!$A$1:$H$145</definedName>
    <definedName name="PRINT" localSheetId="8">'[6]Basis Matrix'!$A$1:$H$145</definedName>
    <definedName name="PRINT" localSheetId="14">'[7]Basis Matrix'!$A$1:$H$145</definedName>
    <definedName name="PRINT">'[7]Basis Matrix'!$A$1:$H$145</definedName>
    <definedName name="_xlnm.Print_Area" localSheetId="11">'15 Year Pro Forma'!$A$1:$AH$76</definedName>
    <definedName name="_xlnm.Print_Area" localSheetId="4">Application!$A$1:$AS$1085</definedName>
    <definedName name="_xlnm.Print_Area" localSheetId="3">'Application Checklist'!$A$1:$I$1112</definedName>
    <definedName name="_xlnm.Print_Area" localSheetId="10">'Basis &amp; Credits'!$A$1:$AN$91</definedName>
    <definedName name="_xlnm.Print_Area" localSheetId="9">'CDLAC Tie Breaker'!$A$1:$J$27</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System'!$A$1:$AM$803</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Titles" localSheetId="6">'Sources and Basis Breakdown'!$1:$2</definedName>
    <definedName name="_xlnm.Print_Titles" localSheetId="5">'Sources and Uses Budget'!$1:$2</definedName>
    <definedName name="PRINT1" localSheetId="3">[5]Feasibility!$X$4:$AL$75</definedName>
    <definedName name="PRINT1" localSheetId="9">[6]Feasibility!$X$4:$AL$75</definedName>
    <definedName name="PRINT1" localSheetId="1">[7]Feasibility!$X$4:$AL$75</definedName>
    <definedName name="PRINT1" localSheetId="2">[5]Feasibility!$X$4:$AL$75</definedName>
    <definedName name="PRINT1" localSheetId="8">[6]Feasibility!$X$4:$AL$75</definedName>
    <definedName name="PRINT1" localSheetId="14">[7]Feasibility!$X$4:$AL$75</definedName>
    <definedName name="PRINT1">[7]Feasibility!$X$4:$AL$75</definedName>
    <definedName name="PRINT2" localSheetId="3">[5]Feasibility!$X$78:$AM$145</definedName>
    <definedName name="PRINT2" localSheetId="9">[6]Feasibility!$X$78:$AM$145</definedName>
    <definedName name="PRINT2" localSheetId="1">[7]Feasibility!$X$78:$AM$145</definedName>
    <definedName name="PRINT2" localSheetId="2">[5]Feasibility!$X$78:$AM$145</definedName>
    <definedName name="PRINT2" localSheetId="8">[6]Feasibility!$X$78:$AM$145</definedName>
    <definedName name="PRINT2" localSheetId="14">[7]Feasibility!$X$78:$AM$145</definedName>
    <definedName name="PRINT2">[7]Feasibility!$X$78:$AM$145</definedName>
    <definedName name="PRINT3" localSheetId="3">[5]Feasibility!$A$152:$L$224</definedName>
    <definedName name="PRINT3" localSheetId="9">[6]Feasibility!$A$152:$L$224</definedName>
    <definedName name="PRINT3" localSheetId="1">[7]Feasibility!$A$152:$L$224</definedName>
    <definedName name="PRINT3" localSheetId="2">[5]Feasibility!$A$152:$L$224</definedName>
    <definedName name="PRINT3" localSheetId="8">[6]Feasibility!$A$152:$L$224</definedName>
    <definedName name="PRINT3" localSheetId="14">[7]Feasibility!$A$152:$L$224</definedName>
    <definedName name="PRINT3">[7]Feasibility!$A$152:$L$224</definedName>
    <definedName name="PRINT4" localSheetId="3">[5]Feasibility!$A$225:$L$310</definedName>
    <definedName name="PRINT4" localSheetId="9">[6]Feasibility!$A$225:$L$310</definedName>
    <definedName name="PRINT4" localSheetId="1">[7]Feasibility!$A$225:$L$310</definedName>
    <definedName name="PRINT4" localSheetId="2">[5]Feasibility!$A$225:$L$310</definedName>
    <definedName name="PRINT4" localSheetId="8">[6]Feasibility!$A$225:$L$310</definedName>
    <definedName name="PRINT4" localSheetId="14">[7]Feasibility!$A$225:$L$310</definedName>
    <definedName name="PRINT4">[7]Feasibility!$A$225:$L$310</definedName>
    <definedName name="set_aside" localSheetId="10">[2]Application!$AP$211:$AP$220</definedName>
    <definedName name="set_aside" localSheetId="7">[8]Application!$AP$210:$AP$219</definedName>
    <definedName name="set_aside" localSheetId="6">[2]Application!$AP$211:$AP$220</definedName>
    <definedName name="set_aside">[9]Application!$AP$210:$AP$219</definedName>
    <definedName name="TC_Rent" localSheetId="3">'[5]100%RENTS'!$A$5:$H$62</definedName>
    <definedName name="TC_Rent" localSheetId="10">[2]Application!$BC$674:$BI$731</definedName>
    <definedName name="TC_Rent" localSheetId="7">[3]Application!$BP$670:$BV$727</definedName>
    <definedName name="TC_Rent" localSheetId="9">#REF!</definedName>
    <definedName name="TC_Rent" localSheetId="1">'[7]100%RENTS'!$A$5:$H$62</definedName>
    <definedName name="TC_Rent" localSheetId="2">[1]Application!$BC$649:$BI$706</definedName>
    <definedName name="TC_Rent" localSheetId="8">#REF!</definedName>
    <definedName name="TC_Rent" localSheetId="14">[4]Application!$BC$683:$BI$740</definedName>
    <definedName name="TC_Rent" localSheetId="6">[2]Application!$BC$674:$BI$731</definedName>
    <definedName name="TC_Rent">Application!$BP$670:$BV$727</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8" hidden="1">'Points System'!$A$1:$AM$803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8" hidden="1">'Points System'!$804:$63531,'Points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Application!$855:$964</definedName>
    <definedName name="Z_ACB87C9A_02C3_4C83_BBE4_E2C44A4D81CD_.wvu.PrintArea" localSheetId="11" hidden="1">'15 Year Pro Forma'!$A$1:$AH$76</definedName>
    <definedName name="Z_ACB87C9A_02C3_4C83_BBE4_E2C44A4D81CD_.wvu.PrintArea" localSheetId="4" hidden="1">Application!$A$1:$AL$1085</definedName>
    <definedName name="Z_ACB87C9A_02C3_4C83_BBE4_E2C44A4D81CD_.wvu.PrintArea" localSheetId="3" hidden="1">'Application Checklist'!$A$1:$G$811</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Checklist'!$1362:$65407,'Application Checklist'!$812:$1156,'Application Checklist'!$1361:$1361</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82" i="20" l="1"/>
  <c r="AD194" i="20" s="1"/>
  <c r="G38" i="4"/>
  <c r="L4" i="25"/>
  <c r="AD1036" i="3"/>
  <c r="C8" i="4"/>
  <c r="B8" i="4"/>
  <c r="N158" i="25"/>
  <c r="AN28" i="25"/>
  <c r="AH28" i="25"/>
  <c r="AB28" i="25"/>
  <c r="V28" i="25"/>
  <c r="P28" i="25"/>
  <c r="AN27" i="25" a="1"/>
  <c r="AN27" i="25"/>
  <c r="AH27" i="25" a="1"/>
  <c r="AH27" i="25" s="1"/>
  <c r="AB27" i="25" a="1"/>
  <c r="AB27" i="25" s="1"/>
  <c r="V27" i="25" a="1"/>
  <c r="V27" i="25" s="1"/>
  <c r="P27" i="25" a="1"/>
  <c r="P27" i="25" s="1"/>
  <c r="AN26" i="25" a="1"/>
  <c r="AN26" i="25" s="1"/>
  <c r="AH26" i="25" a="1"/>
  <c r="AH26" i="25" s="1"/>
  <c r="AB26" i="25" a="1"/>
  <c r="AB26" i="25" s="1"/>
  <c r="V26" i="25" a="1"/>
  <c r="V26" i="25" s="1"/>
  <c r="P26" i="25" a="1"/>
  <c r="P26" i="25"/>
  <c r="AN25" i="25" a="1"/>
  <c r="AN25" i="25" s="1"/>
  <c r="AH25" i="25" a="1"/>
  <c r="AH25" i="25" s="1"/>
  <c r="AB25" i="25" a="1"/>
  <c r="AB25" i="25" s="1"/>
  <c r="V25" i="25" a="1"/>
  <c r="V25" i="25" s="1"/>
  <c r="P25" i="25" a="1"/>
  <c r="P25" i="25" s="1"/>
  <c r="AN24" i="25" a="1"/>
  <c r="AN24" i="25" s="1"/>
  <c r="AH24" i="25" a="1"/>
  <c r="AH24" i="25" s="1"/>
  <c r="AB24" i="25" a="1"/>
  <c r="AB24" i="25" s="1"/>
  <c r="V24" i="25" a="1"/>
  <c r="V24" i="25" s="1"/>
  <c r="P24" i="25" a="1"/>
  <c r="P24" i="25" s="1"/>
  <c r="AN23" i="25" a="1"/>
  <c r="AN23" i="25" s="1"/>
  <c r="AH23" i="25" a="1"/>
  <c r="AH23" i="25" s="1"/>
  <c r="AB23" i="25" a="1"/>
  <c r="AB23" i="25" s="1"/>
  <c r="V23" i="25" a="1"/>
  <c r="V23" i="25" s="1"/>
  <c r="P23" i="25" a="1"/>
  <c r="P23" i="25" s="1"/>
  <c r="AN22" i="25" a="1"/>
  <c r="AN22" i="25" s="1"/>
  <c r="AH22" i="25" a="1"/>
  <c r="AH22" i="25" s="1"/>
  <c r="AB22" i="25" a="1"/>
  <c r="AB22" i="25"/>
  <c r="V22" i="25" a="1"/>
  <c r="V22" i="25" s="1"/>
  <c r="P22" i="25" a="1"/>
  <c r="P22" i="25" s="1"/>
  <c r="AN21" i="25" a="1"/>
  <c r="AN21" i="25" s="1"/>
  <c r="AH21" i="25" a="1"/>
  <c r="AH21" i="25" s="1"/>
  <c r="AB21" i="25" a="1"/>
  <c r="AB21" i="25" s="1"/>
  <c r="V21" i="25" a="1"/>
  <c r="V21" i="25" s="1"/>
  <c r="J21" i="25" s="1"/>
  <c r="P21" i="25" a="1"/>
  <c r="P21" i="25" s="1"/>
  <c r="AN20" i="25" a="1"/>
  <c r="AN20" i="25" s="1"/>
  <c r="AH20" i="25" a="1"/>
  <c r="AH20" i="25" s="1"/>
  <c r="AB20" i="25" a="1"/>
  <c r="AB20" i="25" s="1"/>
  <c r="V20" i="25" a="1"/>
  <c r="V20" i="25" s="1"/>
  <c r="P20" i="25" a="1"/>
  <c r="P20" i="25" s="1"/>
  <c r="AN19" i="25" a="1"/>
  <c r="AN19" i="25" s="1"/>
  <c r="AH19" i="25" a="1"/>
  <c r="AH19" i="25" s="1"/>
  <c r="AB19" i="25" a="1"/>
  <c r="AB19" i="25" s="1"/>
  <c r="V19" i="25" a="1"/>
  <c r="V19" i="25" s="1"/>
  <c r="P19" i="25" a="1"/>
  <c r="P19" i="25" s="1"/>
  <c r="S15" i="25"/>
  <c r="N11" i="25"/>
  <c r="AL10" i="25"/>
  <c r="AB8" i="25"/>
  <c r="L6" i="25"/>
  <c r="BM8" i="25"/>
  <c r="AY166" i="25"/>
  <c r="AS166" i="25"/>
  <c r="AS157" i="25"/>
  <c r="O75" i="25"/>
  <c r="B64" i="25"/>
  <c r="B63" i="25"/>
  <c r="B62" i="25"/>
  <c r="B61" i="25"/>
  <c r="B60" i="25"/>
  <c r="AH57" i="25"/>
  <c r="Z57" i="25"/>
  <c r="R57" i="25"/>
  <c r="AO47" i="25"/>
  <c r="AO46" i="25"/>
  <c r="AO45" i="25"/>
  <c r="AO44" i="25"/>
  <c r="AO43" i="25"/>
  <c r="AO42" i="25"/>
  <c r="AO41" i="25"/>
  <c r="AO40" i="25"/>
  <c r="AO39" i="25"/>
  <c r="AO38" i="25"/>
  <c r="AO37" i="25"/>
  <c r="AO36" i="25"/>
  <c r="J28" i="25"/>
  <c r="U589" i="20"/>
  <c r="BN610" i="3"/>
  <c r="BN611" i="3"/>
  <c r="BN612" i="3"/>
  <c r="BN613" i="3"/>
  <c r="BN614" i="3"/>
  <c r="DX614" i="3" s="1"/>
  <c r="BN615" i="3"/>
  <c r="DX615" i="3" s="1"/>
  <c r="BN616" i="3"/>
  <c r="BN617" i="3"/>
  <c r="BN618" i="3"/>
  <c r="BN619" i="3"/>
  <c r="BN620" i="3"/>
  <c r="DX620" i="3" s="1"/>
  <c r="BN621" i="3"/>
  <c r="DX621" i="3" s="1"/>
  <c r="BN622" i="3"/>
  <c r="BN623" i="3"/>
  <c r="BN624" i="3"/>
  <c r="BN625" i="3"/>
  <c r="BS610" i="3"/>
  <c r="BS611" i="3"/>
  <c r="BS612" i="3"/>
  <c r="BS613" i="3"/>
  <c r="BS614" i="3"/>
  <c r="BS615" i="3"/>
  <c r="BS635" i="3" s="1"/>
  <c r="BS616" i="3"/>
  <c r="BS617" i="3"/>
  <c r="BS618" i="3"/>
  <c r="BS619" i="3"/>
  <c r="BS620" i="3"/>
  <c r="BS621" i="3"/>
  <c r="BS622" i="3"/>
  <c r="BS623" i="3"/>
  <c r="BS624" i="3"/>
  <c r="BS625" i="3"/>
  <c r="BX610" i="3"/>
  <c r="BX611" i="3"/>
  <c r="BX612" i="3"/>
  <c r="BX613" i="3"/>
  <c r="BX614" i="3"/>
  <c r="EH614" i="3" s="1"/>
  <c r="BX615" i="3"/>
  <c r="EH615" i="3" s="1"/>
  <c r="BX616" i="3"/>
  <c r="BX617" i="3"/>
  <c r="BX618" i="3"/>
  <c r="BX619" i="3"/>
  <c r="BX620" i="3"/>
  <c r="EH620" i="3" s="1"/>
  <c r="BX621" i="3"/>
  <c r="EH621" i="3" s="1"/>
  <c r="BX622" i="3"/>
  <c r="BX623" i="3"/>
  <c r="BX624" i="3"/>
  <c r="BX625" i="3"/>
  <c r="CC610" i="3"/>
  <c r="CC611" i="3"/>
  <c r="CC612" i="3"/>
  <c r="CC613" i="3"/>
  <c r="CC614" i="3"/>
  <c r="CC615" i="3"/>
  <c r="EM615" i="3" s="1"/>
  <c r="CC616" i="3"/>
  <c r="CC617" i="3"/>
  <c r="CC618" i="3"/>
  <c r="CC619" i="3"/>
  <c r="CC620" i="3"/>
  <c r="EM620" i="3" s="1"/>
  <c r="CC621" i="3"/>
  <c r="EM621" i="3" s="1"/>
  <c r="CC622" i="3"/>
  <c r="CC623" i="3"/>
  <c r="CC624" i="3"/>
  <c r="CC625" i="3"/>
  <c r="CH610" i="3"/>
  <c r="CH611" i="3"/>
  <c r="CH612" i="3"/>
  <c r="CH613" i="3"/>
  <c r="CH614" i="3"/>
  <c r="CH615" i="3"/>
  <c r="ER615" i="3" s="1"/>
  <c r="CH616" i="3"/>
  <c r="CH617" i="3"/>
  <c r="CH618" i="3"/>
  <c r="CH619" i="3"/>
  <c r="CH620" i="3"/>
  <c r="ER620" i="3" s="1"/>
  <c r="CH621" i="3"/>
  <c r="ER621" i="3" s="1"/>
  <c r="CH622" i="3"/>
  <c r="CH623" i="3"/>
  <c r="CH624" i="3"/>
  <c r="CH625" i="3"/>
  <c r="CM610" i="3"/>
  <c r="CM611" i="3"/>
  <c r="CM612" i="3"/>
  <c r="CM613" i="3"/>
  <c r="CM614" i="3"/>
  <c r="EW614" i="3" s="1"/>
  <c r="CM615" i="3"/>
  <c r="EW615" i="3" s="1"/>
  <c r="CM616" i="3"/>
  <c r="CM617" i="3"/>
  <c r="CM618" i="3"/>
  <c r="CM619" i="3"/>
  <c r="CM620" i="3"/>
  <c r="EW620" i="3" s="1"/>
  <c r="CM621" i="3"/>
  <c r="EW621" i="3" s="1"/>
  <c r="CM622" i="3"/>
  <c r="CM623" i="3"/>
  <c r="CM624" i="3"/>
  <c r="CM625" i="3"/>
  <c r="AK267" i="20"/>
  <c r="B24" i="4"/>
  <c r="R36" i="4"/>
  <c r="E36" i="13" s="1"/>
  <c r="B36" i="4"/>
  <c r="B66" i="4"/>
  <c r="B67" i="4"/>
  <c r="B68" i="4"/>
  <c r="R66" i="4"/>
  <c r="R67" i="4"/>
  <c r="R68" i="4"/>
  <c r="AD67" i="15"/>
  <c r="Y67" i="15"/>
  <c r="A104" i="11"/>
  <c r="C101" i="11"/>
  <c r="C102" i="11"/>
  <c r="C103" i="11"/>
  <c r="C104" i="11"/>
  <c r="B101" i="11"/>
  <c r="B102" i="11"/>
  <c r="B103" i="11"/>
  <c r="B104" i="11"/>
  <c r="C88" i="11"/>
  <c r="C93" i="11"/>
  <c r="C96" i="11"/>
  <c r="B88" i="11"/>
  <c r="B93" i="11"/>
  <c r="D93" i="11" s="1"/>
  <c r="B96" i="11"/>
  <c r="A70" i="11"/>
  <c r="C67" i="11"/>
  <c r="C68" i="11"/>
  <c r="C69" i="11"/>
  <c r="B67" i="11"/>
  <c r="B68" i="11"/>
  <c r="B69" i="11"/>
  <c r="A62" i="11"/>
  <c r="A54" i="11"/>
  <c r="A38" i="11"/>
  <c r="A26" i="11"/>
  <c r="C35" i="11"/>
  <c r="D35" i="11" s="1"/>
  <c r="C37" i="11"/>
  <c r="B35" i="11"/>
  <c r="B37" i="11"/>
  <c r="C24" i="11"/>
  <c r="C25" i="11"/>
  <c r="C26" i="11"/>
  <c r="B25" i="11"/>
  <c r="B26" i="11"/>
  <c r="D70" i="4"/>
  <c r="AV109" i="20" a="1"/>
  <c r="AV109" i="20" s="1"/>
  <c r="AV108" i="20" a="1"/>
  <c r="AV108" i="20" s="1"/>
  <c r="AV107" i="20" a="1"/>
  <c r="AV107" i="20"/>
  <c r="AV106" i="20" a="1"/>
  <c r="AV106" i="20" s="1"/>
  <c r="AV105" i="20" a="1"/>
  <c r="AV105" i="20" s="1"/>
  <c r="AV104" i="20" a="1"/>
  <c r="AV104" i="20" s="1"/>
  <c r="AV110" i="20" s="1"/>
  <c r="AU109" i="20"/>
  <c r="AU108" i="20"/>
  <c r="AU107" i="20"/>
  <c r="AU106" i="20"/>
  <c r="AU105" i="20"/>
  <c r="AU104"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B36" i="13"/>
  <c r="H24" i="13"/>
  <c r="E24" i="13"/>
  <c r="B24" i="13"/>
  <c r="G67" i="7"/>
  <c r="I67" i="7"/>
  <c r="K67" i="7"/>
  <c r="M67" i="7"/>
  <c r="O67" i="7"/>
  <c r="Q67" i="7"/>
  <c r="S67" i="7"/>
  <c r="U67" i="7"/>
  <c r="W67" i="7"/>
  <c r="Y67" i="7"/>
  <c r="AA67" i="7"/>
  <c r="AC67" i="7"/>
  <c r="AE67" i="7"/>
  <c r="AG67" i="7"/>
  <c r="G68" i="7"/>
  <c r="I68" i="7"/>
  <c r="K68" i="7"/>
  <c r="M68" i="7"/>
  <c r="O68" i="7"/>
  <c r="Q68" i="7"/>
  <c r="S68" i="7"/>
  <c r="U68" i="7"/>
  <c r="W68" i="7"/>
  <c r="Y68" i="7"/>
  <c r="AA68" i="7"/>
  <c r="AC68" i="7"/>
  <c r="AE68" i="7"/>
  <c r="AG68" i="7"/>
  <c r="G53" i="7"/>
  <c r="I53" i="7"/>
  <c r="K53" i="7"/>
  <c r="M53" i="7" s="1"/>
  <c r="O53" i="7" s="1"/>
  <c r="Q53" i="7" s="1"/>
  <c r="S53" i="7" s="1"/>
  <c r="U53" i="7" s="1"/>
  <c r="W53" i="7" s="1"/>
  <c r="Y53" i="7" s="1"/>
  <c r="AA53" i="7" s="1"/>
  <c r="AC53" i="7" s="1"/>
  <c r="AE53" i="7" s="1"/>
  <c r="AG53" i="7" s="1"/>
  <c r="G54" i="7"/>
  <c r="I54" i="7" s="1"/>
  <c r="K54" i="7" s="1"/>
  <c r="M54" i="7" s="1"/>
  <c r="O54" i="7" s="1"/>
  <c r="Q54" i="7" s="1"/>
  <c r="S54" i="7" s="1"/>
  <c r="U54" i="7" s="1"/>
  <c r="W54" i="7" s="1"/>
  <c r="Y54" i="7" s="1"/>
  <c r="AA54" i="7" s="1"/>
  <c r="AC54" i="7" s="1"/>
  <c r="AE54" i="7" s="1"/>
  <c r="AG54" i="7" s="1"/>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2" i="7"/>
  <c r="I52" i="7" s="1"/>
  <c r="A61" i="15"/>
  <c r="AF1005" i="3"/>
  <c r="BA500" i="3"/>
  <c r="BA492" i="3"/>
  <c r="G23" i="7"/>
  <c r="I23" i="7"/>
  <c r="K23" i="7"/>
  <c r="M23" i="7"/>
  <c r="O23" i="7"/>
  <c r="Q23" i="7"/>
  <c r="S23" i="7"/>
  <c r="U23" i="7"/>
  <c r="W23" i="7"/>
  <c r="Y23" i="7"/>
  <c r="AA23" i="7"/>
  <c r="AC23" i="7"/>
  <c r="AE23" i="7"/>
  <c r="AG23" i="7"/>
  <c r="E30" i="7"/>
  <c r="G30" i="7"/>
  <c r="I30" i="7"/>
  <c r="K30" i="7"/>
  <c r="M30" i="7"/>
  <c r="O30" i="7"/>
  <c r="Q30" i="7"/>
  <c r="S30" i="7"/>
  <c r="U30" i="7"/>
  <c r="W30" i="7"/>
  <c r="Y30" i="7"/>
  <c r="AA30" i="7"/>
  <c r="AC30" i="7"/>
  <c r="AE30" i="7"/>
  <c r="AG30" i="7"/>
  <c r="E28" i="7"/>
  <c r="AG28" i="7" s="1"/>
  <c r="E29" i="7"/>
  <c r="G29" i="7"/>
  <c r="I29" i="7"/>
  <c r="K29" i="7" s="1"/>
  <c r="M29" i="7" s="1"/>
  <c r="O29" i="7" s="1"/>
  <c r="Q29" i="7" s="1"/>
  <c r="S29" i="7" s="1"/>
  <c r="U29" i="7" s="1"/>
  <c r="W29" i="7" s="1"/>
  <c r="Y29" i="7" s="1"/>
  <c r="AA29" i="7" s="1"/>
  <c r="AC29" i="7" s="1"/>
  <c r="AE29" i="7" s="1"/>
  <c r="AG29" i="7" s="1"/>
  <c r="O28" i="7"/>
  <c r="M28" i="7"/>
  <c r="AA28" i="7"/>
  <c r="I28" i="7"/>
  <c r="Y28" i="7"/>
  <c r="G28" i="7"/>
  <c r="S28" i="7"/>
  <c r="AC28" i="7"/>
  <c r="B100" i="4"/>
  <c r="R100" i="4"/>
  <c r="AQ101" i="20"/>
  <c r="AQ102" i="20"/>
  <c r="AQ103" i="20"/>
  <c r="AQ104" i="20"/>
  <c r="AQ105" i="20"/>
  <c r="AQ106" i="20"/>
  <c r="AQ107" i="20"/>
  <c r="AQ108" i="20"/>
  <c r="AQ109" i="20"/>
  <c r="AQ110" i="20"/>
  <c r="AQ111" i="20"/>
  <c r="AQ112" i="20"/>
  <c r="AQ113" i="20"/>
  <c r="AQ114" i="20"/>
  <c r="AQ115" i="20"/>
  <c r="AQ116" i="20"/>
  <c r="AQ117" i="20"/>
  <c r="AQ118" i="20"/>
  <c r="AQ119" i="20"/>
  <c r="AQ120" i="20"/>
  <c r="AQ121" i="20"/>
  <c r="AQ122" i="20"/>
  <c r="AQ123" i="20"/>
  <c r="AQ124" i="20"/>
  <c r="AQ100" i="20"/>
  <c r="AO118" i="20"/>
  <c r="AO119" i="20"/>
  <c r="AO120" i="20"/>
  <c r="AO121" i="20"/>
  <c r="AO122" i="20"/>
  <c r="AO123" i="20"/>
  <c r="AO124" i="20"/>
  <c r="AO101" i="20"/>
  <c r="AO102" i="20"/>
  <c r="AO103" i="20"/>
  <c r="AO104" i="20"/>
  <c r="AO105" i="20"/>
  <c r="AO106" i="20"/>
  <c r="AO107" i="20"/>
  <c r="AO108" i="20"/>
  <c r="AO109" i="20"/>
  <c r="AO110" i="20"/>
  <c r="AO111" i="20"/>
  <c r="AO112" i="20"/>
  <c r="AO113" i="20"/>
  <c r="AO114" i="20"/>
  <c r="AO115" i="20"/>
  <c r="AO116" i="20"/>
  <c r="AO117" i="20"/>
  <c r="AO100" i="20"/>
  <c r="BG704" i="3"/>
  <c r="BG705" i="3"/>
  <c r="BG706" i="3"/>
  <c r="BG707" i="3"/>
  <c r="BG708" i="3"/>
  <c r="BG709" i="3"/>
  <c r="BG710" i="3"/>
  <c r="BG711" i="3"/>
  <c r="BG712" i="3"/>
  <c r="BG713" i="3"/>
  <c r="BG714" i="3"/>
  <c r="BG715" i="3"/>
  <c r="BG716" i="3"/>
  <c r="BG717" i="3"/>
  <c r="BG718" i="3"/>
  <c r="BG719" i="3"/>
  <c r="BG720" i="3"/>
  <c r="BG721" i="3"/>
  <c r="BG722" i="3"/>
  <c r="BG723" i="3"/>
  <c r="BG724" i="3"/>
  <c r="BG725" i="3"/>
  <c r="BG726" i="3"/>
  <c r="BG727" i="3"/>
  <c r="BG703" i="3"/>
  <c r="E5" i="21"/>
  <c r="BA681" i="3"/>
  <c r="AC739" i="3"/>
  <c r="AM739" i="3" s="1"/>
  <c r="BA678" i="3"/>
  <c r="AC736" i="3"/>
  <c r="BA679" i="3"/>
  <c r="AM737" i="3" s="1"/>
  <c r="AC737" i="3"/>
  <c r="BA677" i="3"/>
  <c r="AC735" i="3"/>
  <c r="AM735" i="3" s="1"/>
  <c r="BA680" i="3"/>
  <c r="AC738" i="3"/>
  <c r="AM738" i="3" s="1"/>
  <c r="AB228" i="20"/>
  <c r="AB230" i="20"/>
  <c r="AB216" i="20"/>
  <c r="AB215" i="20"/>
  <c r="AB214" i="20"/>
  <c r="AB213" i="20"/>
  <c r="AB212" i="20"/>
  <c r="AB211" i="20"/>
  <c r="AB210" i="20"/>
  <c r="AB209" i="20"/>
  <c r="AB208" i="20"/>
  <c r="AB207" i="20"/>
  <c r="AB217" i="20"/>
  <c r="AB233" i="20"/>
  <c r="AB235" i="20"/>
  <c r="AB237" i="20"/>
  <c r="AB243" i="20"/>
  <c r="AD192" i="20"/>
  <c r="G15" i="21"/>
  <c r="G14" i="21"/>
  <c r="AF800" i="20"/>
  <c r="AG738" i="20"/>
  <c r="AG734" i="20"/>
  <c r="AG730" i="20"/>
  <c r="AG727" i="20"/>
  <c r="AG723" i="20"/>
  <c r="AG718" i="20"/>
  <c r="AG713" i="20"/>
  <c r="AG711" i="20"/>
  <c r="AG707" i="20"/>
  <c r="AG702" i="20"/>
  <c r="AG700" i="20"/>
  <c r="AG695" i="20"/>
  <c r="AP588" i="20"/>
  <c r="AP587" i="20"/>
  <c r="AP586" i="20"/>
  <c r="AP585" i="20"/>
  <c r="AP584" i="20"/>
  <c r="AP583" i="20"/>
  <c r="AP580" i="20"/>
  <c r="AP579" i="20"/>
  <c r="AP578" i="20"/>
  <c r="AP577" i="20"/>
  <c r="AP576" i="20"/>
  <c r="AP575" i="20"/>
  <c r="AP574" i="20"/>
  <c r="AP573" i="20"/>
  <c r="AP572" i="20"/>
  <c r="AJ549" i="20"/>
  <c r="AJ538" i="20"/>
  <c r="AJ522" i="20"/>
  <c r="AJ510" i="20"/>
  <c r="AJ494" i="20"/>
  <c r="AJ482" i="20"/>
  <c r="AJ468" i="20"/>
  <c r="AJ448" i="20"/>
  <c r="AJ413" i="20"/>
  <c r="AJ401" i="20"/>
  <c r="AJ382" i="20"/>
  <c r="AO358" i="20"/>
  <c r="AP278" i="20"/>
  <c r="AP277" i="20"/>
  <c r="AP276" i="20"/>
  <c r="AP275" i="20"/>
  <c r="AJ163" i="20"/>
  <c r="T790" i="20"/>
  <c r="AJ149" i="20"/>
  <c r="AO59" i="20"/>
  <c r="AO58" i="20"/>
  <c r="AO57" i="20"/>
  <c r="AO29" i="20"/>
  <c r="AO28" i="20"/>
  <c r="AO27" i="20"/>
  <c r="AO26" i="20"/>
  <c r="AO25" i="20"/>
  <c r="AO24" i="20"/>
  <c r="AO23" i="20"/>
  <c r="AO20" i="20"/>
  <c r="AO21" i="20"/>
  <c r="AO15" i="20"/>
  <c r="AO14" i="20"/>
  <c r="AO13" i="20"/>
  <c r="AO12" i="20"/>
  <c r="AO60" i="20"/>
  <c r="AP279" i="20"/>
  <c r="AK320" i="20"/>
  <c r="T796" i="20"/>
  <c r="AO30" i="20"/>
  <c r="AP590" i="20"/>
  <c r="AQ590" i="20"/>
  <c r="AK166" i="20"/>
  <c r="AK750" i="20"/>
  <c r="T793" i="20"/>
  <c r="AF793" i="20"/>
  <c r="AO16" i="20"/>
  <c r="AP581" i="20"/>
  <c r="AQ581" i="20"/>
  <c r="T789" i="20"/>
  <c r="T788" i="20"/>
  <c r="AF788" i="20"/>
  <c r="AK551" i="20"/>
  <c r="T797" i="20"/>
  <c r="AS575" i="20"/>
  <c r="AS577" i="20"/>
  <c r="AS573" i="20"/>
  <c r="T794" i="20"/>
  <c r="AF794" i="20"/>
  <c r="AO32" i="20"/>
  <c r="AK51" i="20"/>
  <c r="AK72" i="20"/>
  <c r="AK553" i="20"/>
  <c r="T795" i="20"/>
  <c r="AF795" i="20"/>
  <c r="AK684" i="20"/>
  <c r="T798" i="20"/>
  <c r="AF798" i="20"/>
  <c r="T784" i="20"/>
  <c r="AF784" i="20"/>
  <c r="T785" i="20"/>
  <c r="AF785" i="20"/>
  <c r="AK174" i="20"/>
  <c r="T791" i="20"/>
  <c r="AF791" i="20"/>
  <c r="W860" i="3"/>
  <c r="A3" i="15"/>
  <c r="BA1000" i="3"/>
  <c r="AD64" i="15"/>
  <c r="T11" i="4"/>
  <c r="R10" i="4"/>
  <c r="T25" i="15"/>
  <c r="AI7" i="15"/>
  <c r="AG440" i="3"/>
  <c r="AG443" i="3"/>
  <c r="B59" i="4"/>
  <c r="I96" i="13"/>
  <c r="J96" i="13"/>
  <c r="J81" i="13"/>
  <c r="I81" i="13"/>
  <c r="G81" i="13"/>
  <c r="F81" i="13"/>
  <c r="D81" i="13"/>
  <c r="C81" i="13"/>
  <c r="H80" i="13"/>
  <c r="D81" i="4"/>
  <c r="F81" i="4"/>
  <c r="G81" i="4"/>
  <c r="H81" i="4"/>
  <c r="I81" i="4"/>
  <c r="J81" i="4"/>
  <c r="K81" i="4"/>
  <c r="L81" i="4"/>
  <c r="M81" i="4"/>
  <c r="N81" i="4"/>
  <c r="O81" i="4"/>
  <c r="P81" i="4"/>
  <c r="Q81" i="4"/>
  <c r="T81" i="4"/>
  <c r="H81" i="13"/>
  <c r="C9" i="7"/>
  <c r="C7" i="7"/>
  <c r="C5" i="7"/>
  <c r="A76" i="13"/>
  <c r="A61" i="13"/>
  <c r="A37" i="13"/>
  <c r="A25" i="13"/>
  <c r="A103" i="13"/>
  <c r="A95" i="13"/>
  <c r="A94" i="13"/>
  <c r="A93" i="13"/>
  <c r="AD68" i="15"/>
  <c r="B5" i="8"/>
  <c r="F5" i="8"/>
  <c r="B6" i="8"/>
  <c r="F6" i="8"/>
  <c r="B7" i="8"/>
  <c r="F7" i="8"/>
  <c r="B8" i="8"/>
  <c r="F8" i="8"/>
  <c r="B9" i="8"/>
  <c r="F9" i="8"/>
  <c r="B10" i="8"/>
  <c r="F10" i="8"/>
  <c r="B11" i="8"/>
  <c r="F11" i="8"/>
  <c r="B12" i="8"/>
  <c r="F12" i="8"/>
  <c r="B13" i="8"/>
  <c r="F13" i="8"/>
  <c r="B14" i="8"/>
  <c r="F14" i="8"/>
  <c r="B15" i="8"/>
  <c r="F15" i="8"/>
  <c r="B16" i="8"/>
  <c r="F16" i="8"/>
  <c r="B17" i="8"/>
  <c r="F17" i="8"/>
  <c r="B18" i="8"/>
  <c r="F18" i="8"/>
  <c r="B19" i="8"/>
  <c r="F19" i="8"/>
  <c r="B20" i="8"/>
  <c r="F20" i="8"/>
  <c r="B21" i="8"/>
  <c r="F21" i="8"/>
  <c r="B22" i="8"/>
  <c r="F22" i="8"/>
  <c r="B23" i="8"/>
  <c r="F23" i="8"/>
  <c r="B24" i="8"/>
  <c r="F24" i="8"/>
  <c r="B25" i="8"/>
  <c r="F25" i="8"/>
  <c r="B26" i="8"/>
  <c r="F26" i="8"/>
  <c r="B27" i="8"/>
  <c r="F27" i="8"/>
  <c r="B28" i="8"/>
  <c r="F2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2" i="13"/>
  <c r="E87" i="13"/>
  <c r="E53" i="13"/>
  <c r="E49" i="13"/>
  <c r="E48" i="13"/>
  <c r="E41" i="13"/>
  <c r="E27" i="13"/>
  <c r="E25" i="13"/>
  <c r="E23" i="13"/>
  <c r="E22" i="13"/>
  <c r="E21" i="13"/>
  <c r="E20" i="13"/>
  <c r="E19" i="13"/>
  <c r="E18" i="13"/>
  <c r="E17" i="13"/>
  <c r="E15" i="13"/>
  <c r="E14" i="13"/>
  <c r="E10" i="13"/>
  <c r="B95" i="13"/>
  <c r="B92" i="13"/>
  <c r="B87" i="13"/>
  <c r="B76" i="13"/>
  <c r="B74" i="13"/>
  <c r="B73" i="13"/>
  <c r="B72" i="13"/>
  <c r="B61" i="13"/>
  <c r="B60" i="13"/>
  <c r="B59" i="13"/>
  <c r="B56" i="13"/>
  <c r="B49" i="13"/>
  <c r="B41" i="13"/>
  <c r="B34" i="13"/>
  <c r="B29" i="13"/>
  <c r="B27" i="13"/>
  <c r="B25" i="13"/>
  <c r="B23" i="13"/>
  <c r="B22" i="13"/>
  <c r="B21" i="13"/>
  <c r="B20" i="13"/>
  <c r="B19" i="13"/>
  <c r="B18" i="13"/>
  <c r="B17" i="13"/>
  <c r="B5" i="13"/>
  <c r="B6" i="13"/>
  <c r="B7" i="13"/>
  <c r="B8" i="13"/>
  <c r="B9" i="13"/>
  <c r="B10"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2" i="4"/>
  <c r="R87" i="4"/>
  <c r="R76" i="4"/>
  <c r="R72" i="4"/>
  <c r="R73" i="4"/>
  <c r="R74" i="4"/>
  <c r="R61" i="4"/>
  <c r="R60" i="4"/>
  <c r="R59" i="4"/>
  <c r="R56" i="4"/>
  <c r="R49" i="4"/>
  <c r="R41" i="4"/>
  <c r="R34" i="4"/>
  <c r="E34" i="13" s="1"/>
  <c r="R29" i="4"/>
  <c r="E29" i="13" s="1"/>
  <c r="R27" i="4"/>
  <c r="R25" i="4"/>
  <c r="R23" i="4"/>
  <c r="R22" i="4"/>
  <c r="R21" i="4"/>
  <c r="R20" i="4"/>
  <c r="R19" i="4"/>
  <c r="R18" i="4"/>
  <c r="R17" i="4"/>
  <c r="R15" i="4"/>
  <c r="R14" i="4"/>
  <c r="R9" i="4"/>
  <c r="R11" i="4"/>
  <c r="R7" i="4"/>
  <c r="R6" i="4"/>
  <c r="R5" i="4"/>
  <c r="R4" i="4"/>
  <c r="B5" i="11"/>
  <c r="C5" i="11"/>
  <c r="B6" i="11"/>
  <c r="C6" i="11"/>
  <c r="B7" i="11"/>
  <c r="C7" i="11"/>
  <c r="C8" i="11"/>
  <c r="B8" i="11"/>
  <c r="B10" i="11"/>
  <c r="B11" i="11"/>
  <c r="C10" i="11"/>
  <c r="C11" i="11"/>
  <c r="B15" i="11"/>
  <c r="C15" i="11"/>
  <c r="B16" i="11"/>
  <c r="C16" i="11"/>
  <c r="B18" i="11"/>
  <c r="C18" i="11"/>
  <c r="B19" i="11"/>
  <c r="C19" i="11"/>
  <c r="B20" i="11"/>
  <c r="C20" i="11"/>
  <c r="B21" i="11"/>
  <c r="C21" i="11"/>
  <c r="B22" i="11"/>
  <c r="C22" i="11"/>
  <c r="B23" i="11"/>
  <c r="C23" i="11"/>
  <c r="B24" i="11"/>
  <c r="B28" i="11"/>
  <c r="C28" i="11"/>
  <c r="B30" i="11"/>
  <c r="D30" i="11" s="1"/>
  <c r="C30" i="11"/>
  <c r="C42" i="11"/>
  <c r="B42" i="11"/>
  <c r="B50" i="11"/>
  <c r="D50" i="11" s="1"/>
  <c r="C50" i="11"/>
  <c r="B57" i="11"/>
  <c r="C57" i="11"/>
  <c r="D57" i="11" s="1"/>
  <c r="B60" i="11"/>
  <c r="C60" i="11"/>
  <c r="B61" i="11"/>
  <c r="C61" i="11"/>
  <c r="B62" i="11"/>
  <c r="C62" i="11"/>
  <c r="D62" i="11" s="1"/>
  <c r="B73" i="11"/>
  <c r="C73" i="11"/>
  <c r="B74" i="11"/>
  <c r="C74" i="11"/>
  <c r="B75" i="11"/>
  <c r="C75" i="11"/>
  <c r="D75" i="11" s="1"/>
  <c r="B77" i="11"/>
  <c r="C77" i="11"/>
  <c r="A4" i="8"/>
  <c r="B4" i="8"/>
  <c r="F4" i="8"/>
  <c r="C4" i="8"/>
  <c r="H4" i="8"/>
  <c r="I4" i="8"/>
  <c r="A5" i="8"/>
  <c r="C5" i="8"/>
  <c r="H5" i="8"/>
  <c r="I5" i="8"/>
  <c r="A6" i="8"/>
  <c r="C6" i="8"/>
  <c r="H6" i="8"/>
  <c r="I6" i="8"/>
  <c r="I30" i="8" s="1"/>
  <c r="Z807" i="3" s="1"/>
  <c r="E6" i="7" s="1"/>
  <c r="A7" i="8"/>
  <c r="C7" i="8"/>
  <c r="H7" i="8"/>
  <c r="I7" i="8"/>
  <c r="A8" i="8"/>
  <c r="C8" i="8"/>
  <c r="H8" i="8"/>
  <c r="I8" i="8"/>
  <c r="A9" i="8"/>
  <c r="C9" i="8"/>
  <c r="H9" i="8"/>
  <c r="I9" i="8"/>
  <c r="A10" i="8"/>
  <c r="C10" i="8"/>
  <c r="H10" i="8"/>
  <c r="I10" i="8"/>
  <c r="A11" i="8"/>
  <c r="C11" i="8"/>
  <c r="H11" i="8"/>
  <c r="I11" i="8"/>
  <c r="A12" i="8"/>
  <c r="C12" i="8"/>
  <c r="H12" i="8"/>
  <c r="I12" i="8"/>
  <c r="A13" i="8"/>
  <c r="C13" i="8"/>
  <c r="H13" i="8"/>
  <c r="I13" i="8"/>
  <c r="A14" i="8"/>
  <c r="C14" i="8"/>
  <c r="H14" i="8"/>
  <c r="I14" i="8"/>
  <c r="A15" i="8"/>
  <c r="C15" i="8"/>
  <c r="H15" i="8"/>
  <c r="I15" i="8"/>
  <c r="A16" i="8"/>
  <c r="C16" i="8"/>
  <c r="H16" i="8"/>
  <c r="I16" i="8"/>
  <c r="A17" i="8"/>
  <c r="C17" i="8"/>
  <c r="H17" i="8"/>
  <c r="I17" i="8"/>
  <c r="A18" i="8"/>
  <c r="C18" i="8"/>
  <c r="H18" i="8"/>
  <c r="I18" i="8"/>
  <c r="A19" i="8"/>
  <c r="C19" i="8"/>
  <c r="H19" i="8"/>
  <c r="I19" i="8"/>
  <c r="A20" i="8"/>
  <c r="C20" i="8"/>
  <c r="H20" i="8"/>
  <c r="I20" i="8"/>
  <c r="A21" i="8"/>
  <c r="C21" i="8"/>
  <c r="H21" i="8"/>
  <c r="I21" i="8"/>
  <c r="A22" i="8"/>
  <c r="C22" i="8"/>
  <c r="H22" i="8"/>
  <c r="I22" i="8"/>
  <c r="A23" i="8"/>
  <c r="C23" i="8"/>
  <c r="H23" i="8"/>
  <c r="I23" i="8"/>
  <c r="A24" i="8"/>
  <c r="C24" i="8"/>
  <c r="H24" i="8"/>
  <c r="I24" i="8"/>
  <c r="A25" i="8"/>
  <c r="C25" i="8"/>
  <c r="H25" i="8"/>
  <c r="I25" i="8"/>
  <c r="A26" i="8"/>
  <c r="C26" i="8"/>
  <c r="H26" i="8"/>
  <c r="I26" i="8"/>
  <c r="A27" i="8"/>
  <c r="C27" i="8"/>
  <c r="H27" i="8"/>
  <c r="I27" i="8"/>
  <c r="A28" i="8"/>
  <c r="C28" i="8"/>
  <c r="H28" i="8"/>
  <c r="I28" i="8"/>
  <c r="T728" i="3"/>
  <c r="T729" i="3"/>
  <c r="T730" i="3"/>
  <c r="T731" i="3"/>
  <c r="T732" i="3"/>
  <c r="T733" i="3"/>
  <c r="T734" i="3"/>
  <c r="T735" i="3"/>
  <c r="T736" i="3"/>
  <c r="T737" i="3"/>
  <c r="T738" i="3"/>
  <c r="T739" i="3"/>
  <c r="T740" i="3"/>
  <c r="T741" i="3"/>
  <c r="T742" i="3"/>
  <c r="T743" i="3"/>
  <c r="T744" i="3"/>
  <c r="T745" i="3"/>
  <c r="T746" i="3"/>
  <c r="T747" i="3"/>
  <c r="T748" i="3"/>
  <c r="T749" i="3"/>
  <c r="T750" i="3"/>
  <c r="T751" i="3"/>
  <c r="T752" i="3"/>
  <c r="AC772" i="3"/>
  <c r="AC773" i="3"/>
  <c r="AC774" i="3"/>
  <c r="AC775" i="3"/>
  <c r="AC786" i="3"/>
  <c r="AC787" i="3"/>
  <c r="AC788" i="3"/>
  <c r="AC789" i="3"/>
  <c r="AC790" i="3"/>
  <c r="AC791" i="3"/>
  <c r="AC792" i="3"/>
  <c r="AC793" i="3"/>
  <c r="AC794" i="3"/>
  <c r="AC795" i="3"/>
  <c r="Z815" i="3"/>
  <c r="E8" i="7"/>
  <c r="G8" i="7" s="1"/>
  <c r="W845" i="3"/>
  <c r="E14" i="7" s="1"/>
  <c r="E15" i="7"/>
  <c r="G15" i="7"/>
  <c r="I15" i="7"/>
  <c r="K15" i="7"/>
  <c r="M15" i="7"/>
  <c r="O15" i="7"/>
  <c r="Q15" i="7"/>
  <c r="S15" i="7"/>
  <c r="U15" i="7"/>
  <c r="W15" i="7"/>
  <c r="Y15" i="7"/>
  <c r="AA15" i="7"/>
  <c r="AC15" i="7"/>
  <c r="AE15" i="7"/>
  <c r="AG15" i="7"/>
  <c r="W853" i="3"/>
  <c r="E16" i="7" s="1"/>
  <c r="G16" i="7" s="1"/>
  <c r="I16" i="7" s="1"/>
  <c r="K16" i="7" s="1"/>
  <c r="M16" i="7" s="1"/>
  <c r="O16" i="7" s="1"/>
  <c r="Q16" i="7" s="1"/>
  <c r="S16" i="7" s="1"/>
  <c r="U16" i="7" s="1"/>
  <c r="W16" i="7" s="1"/>
  <c r="Y16" i="7" s="1"/>
  <c r="AA16" i="7" s="1"/>
  <c r="AC16" i="7" s="1"/>
  <c r="AE16" i="7" s="1"/>
  <c r="AG16" i="7" s="1"/>
  <c r="E17" i="7"/>
  <c r="G17" i="7"/>
  <c r="I17" i="7"/>
  <c r="K17" i="7"/>
  <c r="M17" i="7"/>
  <c r="O17" i="7"/>
  <c r="Q17" i="7"/>
  <c r="S17" i="7"/>
  <c r="U17" i="7"/>
  <c r="W17" i="7"/>
  <c r="Y17" i="7"/>
  <c r="AA17" i="7"/>
  <c r="AC17" i="7"/>
  <c r="AE17" i="7"/>
  <c r="AG17" i="7"/>
  <c r="E18" i="7"/>
  <c r="G18" i="7"/>
  <c r="I18" i="7" s="1"/>
  <c r="K18" i="7" s="1"/>
  <c r="M18" i="7" s="1"/>
  <c r="O18" i="7" s="1"/>
  <c r="Q18" i="7" s="1"/>
  <c r="S18" i="7" s="1"/>
  <c r="U18" i="7" s="1"/>
  <c r="W18" i="7" s="1"/>
  <c r="Y18" i="7" s="1"/>
  <c r="AA18" i="7" s="1"/>
  <c r="AC18" i="7" s="1"/>
  <c r="AE18" i="7" s="1"/>
  <c r="AG18" i="7" s="1"/>
  <c r="W870" i="3"/>
  <c r="E19" i="7"/>
  <c r="G19" i="7"/>
  <c r="I19" i="7"/>
  <c r="K19" i="7"/>
  <c r="M19" i="7"/>
  <c r="O19" i="7"/>
  <c r="Q19" i="7"/>
  <c r="S19" i="7"/>
  <c r="U19" i="7"/>
  <c r="W19" i="7"/>
  <c r="Y19" i="7"/>
  <c r="AA19" i="7"/>
  <c r="AC19" i="7"/>
  <c r="AE19" i="7"/>
  <c r="AG19" i="7"/>
  <c r="W877" i="3"/>
  <c r="E20" i="7"/>
  <c r="G20" i="7"/>
  <c r="I20" i="7"/>
  <c r="K20" i="7"/>
  <c r="M20" i="7"/>
  <c r="O20" i="7"/>
  <c r="Q20" i="7"/>
  <c r="S20" i="7"/>
  <c r="U20" i="7"/>
  <c r="W20" i="7"/>
  <c r="Y20" i="7"/>
  <c r="AA20" i="7"/>
  <c r="AC20" i="7"/>
  <c r="AE20" i="7"/>
  <c r="AG20" i="7"/>
  <c r="E25" i="7"/>
  <c r="G25" i="7" s="1"/>
  <c r="I25" i="7" s="1"/>
  <c r="K25" i="7" s="1"/>
  <c r="M25" i="7" s="1"/>
  <c r="O25" i="7" s="1"/>
  <c r="Q25" i="7" s="1"/>
  <c r="S25" i="7" s="1"/>
  <c r="U25" i="7" s="1"/>
  <c r="W25" i="7" s="1"/>
  <c r="Y25" i="7" s="1"/>
  <c r="AA25" i="7" s="1"/>
  <c r="AC25" i="7" s="1"/>
  <c r="AE25" i="7" s="1"/>
  <c r="AG25" i="7" s="1"/>
  <c r="E26" i="7"/>
  <c r="G26" i="7" s="1"/>
  <c r="I26" i="7" s="1"/>
  <c r="K26" i="7" s="1"/>
  <c r="M26" i="7" s="1"/>
  <c r="O26" i="7" s="1"/>
  <c r="Q26" i="7" s="1"/>
  <c r="S26" i="7" s="1"/>
  <c r="U26" i="7" s="1"/>
  <c r="W26" i="7" s="1"/>
  <c r="Y26" i="7" s="1"/>
  <c r="AA26" i="7" s="1"/>
  <c r="AC26" i="7" s="1"/>
  <c r="AE26" i="7" s="1"/>
  <c r="AG26" i="7" s="1"/>
  <c r="E27" i="7"/>
  <c r="AE27" i="7" s="1"/>
  <c r="A31" i="7"/>
  <c r="E31" i="7"/>
  <c r="G31" i="7"/>
  <c r="I31" i="7"/>
  <c r="K31" i="7"/>
  <c r="M31" i="7"/>
  <c r="O31" i="7"/>
  <c r="Q31" i="7"/>
  <c r="S31" i="7"/>
  <c r="U31" i="7"/>
  <c r="W31" i="7"/>
  <c r="Y31" i="7"/>
  <c r="AA31" i="7"/>
  <c r="AC31" i="7"/>
  <c r="AE31" i="7"/>
  <c r="AG31" i="7"/>
  <c r="A32" i="7"/>
  <c r="E32" i="7"/>
  <c r="G32" i="7"/>
  <c r="I32" i="7"/>
  <c r="K32" i="7"/>
  <c r="M32" i="7"/>
  <c r="O32" i="7"/>
  <c r="Q32" i="7"/>
  <c r="S32" i="7"/>
  <c r="U32" i="7"/>
  <c r="W32" i="7"/>
  <c r="Y32" i="7"/>
  <c r="AA32" i="7"/>
  <c r="AC32" i="7"/>
  <c r="AE32" i="7"/>
  <c r="AG32" i="7"/>
  <c r="A39" i="7"/>
  <c r="E39" i="7"/>
  <c r="E42" i="7" s="1"/>
  <c r="M39" i="7"/>
  <c r="M42" i="7" s="1"/>
  <c r="G40" i="7"/>
  <c r="I40" i="7"/>
  <c r="K40" i="7"/>
  <c r="M40" i="7"/>
  <c r="O40" i="7"/>
  <c r="Q40" i="7"/>
  <c r="S40" i="7"/>
  <c r="U40" i="7"/>
  <c r="W40" i="7"/>
  <c r="Y40" i="7"/>
  <c r="AA40" i="7"/>
  <c r="AC40" i="7"/>
  <c r="AE40" i="7"/>
  <c r="AG40" i="7"/>
  <c r="G41" i="7"/>
  <c r="I41" i="7"/>
  <c r="K41" i="7"/>
  <c r="M41" i="7"/>
  <c r="O41" i="7"/>
  <c r="Q41" i="7"/>
  <c r="S41" i="7"/>
  <c r="U41" i="7"/>
  <c r="W41" i="7"/>
  <c r="Y41" i="7"/>
  <c r="AA41" i="7"/>
  <c r="AC41" i="7"/>
  <c r="AE41" i="7"/>
  <c r="AG41" i="7"/>
  <c r="E57" i="7"/>
  <c r="G57" i="7"/>
  <c r="H11" i="13"/>
  <c r="T26" i="4"/>
  <c r="H26" i="13"/>
  <c r="T38" i="4"/>
  <c r="H38" i="13"/>
  <c r="T42" i="4"/>
  <c r="H42" i="13"/>
  <c r="T54" i="4"/>
  <c r="H54" i="13"/>
  <c r="T70" i="4"/>
  <c r="H70" i="13"/>
  <c r="T96" i="4"/>
  <c r="H96" i="13"/>
  <c r="CB799" i="3"/>
  <c r="DX610" i="3"/>
  <c r="DX611" i="3"/>
  <c r="DX612" i="3"/>
  <c r="DX613" i="3"/>
  <c r="DX616" i="3"/>
  <c r="DX617" i="3"/>
  <c r="DX618" i="3"/>
  <c r="DX619" i="3"/>
  <c r="DX622" i="3"/>
  <c r="DX623" i="3"/>
  <c r="DX624" i="3"/>
  <c r="DX625" i="3"/>
  <c r="BN626" i="3"/>
  <c r="DX626" i="3"/>
  <c r="BN627" i="3"/>
  <c r="DX627" i="3"/>
  <c r="BN628" i="3"/>
  <c r="DX628" i="3"/>
  <c r="BN629" i="3"/>
  <c r="DX629" i="3"/>
  <c r="BN630" i="3"/>
  <c r="DX630" i="3"/>
  <c r="BN631" i="3"/>
  <c r="DX631" i="3"/>
  <c r="BN632" i="3"/>
  <c r="DX632" i="3"/>
  <c r="BN633" i="3"/>
  <c r="DX633" i="3"/>
  <c r="BN634" i="3"/>
  <c r="DX634" i="3"/>
  <c r="BN640" i="3"/>
  <c r="BN641" i="3"/>
  <c r="BN642" i="3"/>
  <c r="BN643" i="3"/>
  <c r="BN648" i="3"/>
  <c r="CS648" i="3"/>
  <c r="BN649" i="3"/>
  <c r="CS649" i="3"/>
  <c r="BN650" i="3"/>
  <c r="CS650" i="3"/>
  <c r="BN651" i="3"/>
  <c r="CS651" i="3"/>
  <c r="BN652" i="3"/>
  <c r="CS652" i="3"/>
  <c r="BN653" i="3"/>
  <c r="CS653" i="3"/>
  <c r="BN654" i="3"/>
  <c r="CS654" i="3"/>
  <c r="BN655" i="3"/>
  <c r="CS655" i="3"/>
  <c r="BN656" i="3"/>
  <c r="CS656" i="3"/>
  <c r="BN657" i="3"/>
  <c r="CS657" i="3"/>
  <c r="EC610" i="3"/>
  <c r="EC611" i="3"/>
  <c r="EC612" i="3"/>
  <c r="EC613" i="3"/>
  <c r="EC614" i="3"/>
  <c r="EC642" i="3" s="1"/>
  <c r="EC615" i="3"/>
  <c r="EC616" i="3"/>
  <c r="EC617" i="3"/>
  <c r="EC618" i="3"/>
  <c r="EC619" i="3"/>
  <c r="EC620" i="3"/>
  <c r="EC621" i="3"/>
  <c r="EC622" i="3"/>
  <c r="EC623" i="3"/>
  <c r="EC624" i="3"/>
  <c r="EC625" i="3"/>
  <c r="BS626" i="3"/>
  <c r="EC626" i="3"/>
  <c r="BS627" i="3"/>
  <c r="EC627" i="3"/>
  <c r="BS628" i="3"/>
  <c r="EC628" i="3"/>
  <c r="BS629" i="3"/>
  <c r="EC629" i="3"/>
  <c r="BS630" i="3"/>
  <c r="EC630" i="3"/>
  <c r="BS631" i="3"/>
  <c r="EC631" i="3"/>
  <c r="BS632" i="3"/>
  <c r="EC632" i="3"/>
  <c r="BS633" i="3"/>
  <c r="EC633" i="3"/>
  <c r="BS634" i="3"/>
  <c r="EC634" i="3"/>
  <c r="BS640" i="3"/>
  <c r="BS641" i="3"/>
  <c r="BS642" i="3"/>
  <c r="BS643" i="3"/>
  <c r="BS648" i="3"/>
  <c r="CX648" i="3"/>
  <c r="BS649" i="3"/>
  <c r="CX649" i="3"/>
  <c r="BS650" i="3"/>
  <c r="CX650" i="3"/>
  <c r="BS651" i="3"/>
  <c r="CX651" i="3"/>
  <c r="BS652" i="3"/>
  <c r="CX652" i="3"/>
  <c r="BS653" i="3"/>
  <c r="CX653" i="3"/>
  <c r="BS654" i="3"/>
  <c r="CX654" i="3"/>
  <c r="BS655" i="3"/>
  <c r="CX655" i="3"/>
  <c r="BS656" i="3"/>
  <c r="CX656" i="3"/>
  <c r="BS657" i="3"/>
  <c r="CX657" i="3"/>
  <c r="EH610" i="3"/>
  <c r="EH611" i="3"/>
  <c r="EH612" i="3"/>
  <c r="EH613" i="3"/>
  <c r="EH616" i="3"/>
  <c r="EH617" i="3"/>
  <c r="EH618" i="3"/>
  <c r="EH619" i="3"/>
  <c r="EH622" i="3"/>
  <c r="EH623" i="3"/>
  <c r="EH624" i="3"/>
  <c r="EH625" i="3"/>
  <c r="BX626" i="3"/>
  <c r="EH626" i="3"/>
  <c r="BX627" i="3"/>
  <c r="EH627" i="3"/>
  <c r="BX628" i="3"/>
  <c r="EH628" i="3"/>
  <c r="BX629" i="3"/>
  <c r="EH629" i="3"/>
  <c r="BX630" i="3"/>
  <c r="EH630" i="3"/>
  <c r="BX631" i="3"/>
  <c r="EH631" i="3"/>
  <c r="BX632" i="3"/>
  <c r="EH632" i="3"/>
  <c r="BX633" i="3"/>
  <c r="EH633" i="3"/>
  <c r="BX634" i="3"/>
  <c r="EH634" i="3"/>
  <c r="BX640" i="3"/>
  <c r="BX641" i="3"/>
  <c r="BX642" i="3"/>
  <c r="BX643" i="3"/>
  <c r="BX648" i="3"/>
  <c r="DC648" i="3"/>
  <c r="BX649" i="3"/>
  <c r="DC649" i="3"/>
  <c r="BX650" i="3"/>
  <c r="DC650" i="3"/>
  <c r="BX651" i="3"/>
  <c r="DC651" i="3"/>
  <c r="BX652" i="3"/>
  <c r="DC652" i="3"/>
  <c r="BX653" i="3"/>
  <c r="DC653" i="3"/>
  <c r="BX654" i="3"/>
  <c r="DC654" i="3"/>
  <c r="BX655" i="3"/>
  <c r="DC655" i="3"/>
  <c r="BX656" i="3"/>
  <c r="DC656" i="3"/>
  <c r="BX657" i="3"/>
  <c r="DC657" i="3"/>
  <c r="EM610" i="3"/>
  <c r="EM611" i="3"/>
  <c r="EM612" i="3"/>
  <c r="EM613" i="3"/>
  <c r="EM614" i="3"/>
  <c r="EM616" i="3"/>
  <c r="EM617" i="3"/>
  <c r="EM618" i="3"/>
  <c r="EM619" i="3"/>
  <c r="EM622" i="3"/>
  <c r="EM623" i="3"/>
  <c r="EM624" i="3"/>
  <c r="EM625" i="3"/>
  <c r="CC626" i="3"/>
  <c r="EM626" i="3"/>
  <c r="CC627" i="3"/>
  <c r="EM627" i="3"/>
  <c r="CC628" i="3"/>
  <c r="EM628" i="3"/>
  <c r="CC629" i="3"/>
  <c r="EM629" i="3"/>
  <c r="CC630" i="3"/>
  <c r="EM630" i="3"/>
  <c r="CC631" i="3"/>
  <c r="EM631" i="3"/>
  <c r="CC632" i="3"/>
  <c r="EM632" i="3"/>
  <c r="CC633" i="3"/>
  <c r="EM633" i="3"/>
  <c r="CC634" i="3"/>
  <c r="EM634" i="3"/>
  <c r="CC640" i="3"/>
  <c r="CC641" i="3"/>
  <c r="CC642" i="3"/>
  <c r="CC643" i="3"/>
  <c r="CC648" i="3"/>
  <c r="DH648" i="3"/>
  <c r="CC649" i="3"/>
  <c r="DH649" i="3"/>
  <c r="CC650" i="3"/>
  <c r="DH650" i="3"/>
  <c r="CC651" i="3"/>
  <c r="DH651" i="3"/>
  <c r="CC652" i="3"/>
  <c r="DH652" i="3"/>
  <c r="CC653" i="3"/>
  <c r="DH653" i="3"/>
  <c r="CC654" i="3"/>
  <c r="DH654" i="3"/>
  <c r="CC655" i="3"/>
  <c r="DH655" i="3"/>
  <c r="CC656" i="3"/>
  <c r="DH656" i="3"/>
  <c r="CC657" i="3"/>
  <c r="DH657" i="3"/>
  <c r="CM648" i="3"/>
  <c r="DR648" i="3"/>
  <c r="CM649" i="3"/>
  <c r="DR649" i="3"/>
  <c r="CM650" i="3"/>
  <c r="DR650" i="3"/>
  <c r="CM651" i="3"/>
  <c r="DR651" i="3"/>
  <c r="CM652" i="3"/>
  <c r="DR652" i="3"/>
  <c r="CM653" i="3"/>
  <c r="DR653" i="3"/>
  <c r="CM654" i="3"/>
  <c r="DR654" i="3"/>
  <c r="CM655" i="3"/>
  <c r="DR655" i="3"/>
  <c r="CM656" i="3"/>
  <c r="DR656" i="3"/>
  <c r="CM657" i="3"/>
  <c r="DR657" i="3"/>
  <c r="CM640" i="3"/>
  <c r="CM641" i="3"/>
  <c r="CM642" i="3"/>
  <c r="CM643" i="3"/>
  <c r="EW610" i="3"/>
  <c r="EW611" i="3"/>
  <c r="EW612" i="3"/>
  <c r="EW613" i="3"/>
  <c r="EW616" i="3"/>
  <c r="EW617" i="3"/>
  <c r="EW618" i="3"/>
  <c r="EW619" i="3"/>
  <c r="EW622" i="3"/>
  <c r="EW623" i="3"/>
  <c r="EW624" i="3"/>
  <c r="EW625" i="3"/>
  <c r="CM626" i="3"/>
  <c r="EW626" i="3"/>
  <c r="CM627" i="3"/>
  <c r="EW627" i="3"/>
  <c r="CM628" i="3"/>
  <c r="EW628" i="3"/>
  <c r="CM629" i="3"/>
  <c r="EW629" i="3"/>
  <c r="CM630" i="3"/>
  <c r="EW630" i="3"/>
  <c r="CM631" i="3"/>
  <c r="EW631" i="3"/>
  <c r="CM632" i="3"/>
  <c r="EW632" i="3"/>
  <c r="CM633" i="3"/>
  <c r="EW633" i="3"/>
  <c r="CM634" i="3"/>
  <c r="EW634" i="3"/>
  <c r="ER610" i="3"/>
  <c r="ER611" i="3"/>
  <c r="ER612" i="3"/>
  <c r="ER613" i="3"/>
  <c r="ER614" i="3"/>
  <c r="ER616" i="3"/>
  <c r="ER617" i="3"/>
  <c r="ER618" i="3"/>
  <c r="ER619" i="3"/>
  <c r="ER622" i="3"/>
  <c r="ER623" i="3"/>
  <c r="ER624" i="3"/>
  <c r="ER625" i="3"/>
  <c r="CH626" i="3"/>
  <c r="ER626" i="3"/>
  <c r="CH627" i="3"/>
  <c r="ER627" i="3"/>
  <c r="CH628" i="3"/>
  <c r="ER628" i="3"/>
  <c r="CH629" i="3"/>
  <c r="ER629" i="3"/>
  <c r="CH630" i="3"/>
  <c r="ER630" i="3"/>
  <c r="CH631" i="3"/>
  <c r="ER631" i="3"/>
  <c r="CH632" i="3"/>
  <c r="ER632" i="3"/>
  <c r="CH633" i="3"/>
  <c r="ER633" i="3"/>
  <c r="CH634" i="3"/>
  <c r="ER634" i="3"/>
  <c r="CH640" i="3"/>
  <c r="CH641" i="3"/>
  <c r="CH642" i="3"/>
  <c r="CH643" i="3"/>
  <c r="CH648" i="3"/>
  <c r="DM648" i="3"/>
  <c r="CH649" i="3"/>
  <c r="DM649" i="3"/>
  <c r="CH650" i="3"/>
  <c r="DM650" i="3"/>
  <c r="CH651" i="3"/>
  <c r="DM651" i="3"/>
  <c r="CH652" i="3"/>
  <c r="DM652" i="3"/>
  <c r="CH653" i="3"/>
  <c r="DM653" i="3"/>
  <c r="CH654" i="3"/>
  <c r="DM654" i="3"/>
  <c r="CH655" i="3"/>
  <c r="DM655" i="3"/>
  <c r="CH656" i="3"/>
  <c r="DM656" i="3"/>
  <c r="CH657" i="3"/>
  <c r="DM657" i="3"/>
  <c r="AJ980" i="3"/>
  <c r="AJ990" i="3"/>
  <c r="BE610" i="3"/>
  <c r="BG610" i="3" s="1"/>
  <c r="BE611" i="3"/>
  <c r="BG611" i="3"/>
  <c r="BE612" i="3"/>
  <c r="BG612" i="3" s="1"/>
  <c r="BE613" i="3"/>
  <c r="BG613" i="3" s="1"/>
  <c r="BE614" i="3"/>
  <c r="BG614" i="3"/>
  <c r="BE615" i="3"/>
  <c r="BG615" i="3" s="1"/>
  <c r="BE616" i="3"/>
  <c r="BG616" i="3" s="1"/>
  <c r="BE617" i="3"/>
  <c r="BG617" i="3"/>
  <c r="BE618" i="3"/>
  <c r="BG618" i="3" s="1"/>
  <c r="BE619" i="3"/>
  <c r="BG619" i="3" s="1"/>
  <c r="BE620" i="3"/>
  <c r="BG620" i="3"/>
  <c r="BE621" i="3"/>
  <c r="BG621" i="3" s="1"/>
  <c r="BE622" i="3"/>
  <c r="BG622" i="3" s="1"/>
  <c r="BE623" i="3"/>
  <c r="BG623" i="3"/>
  <c r="BE624" i="3"/>
  <c r="BG624" i="3" s="1"/>
  <c r="BE625" i="3"/>
  <c r="BG625" i="3" s="1"/>
  <c r="BE626" i="3"/>
  <c r="BG626" i="3"/>
  <c r="BE627" i="3"/>
  <c r="BG627" i="3"/>
  <c r="BE628" i="3"/>
  <c r="BG628" i="3"/>
  <c r="BE629" i="3"/>
  <c r="BG629" i="3"/>
  <c r="BE630" i="3"/>
  <c r="BG630" i="3"/>
  <c r="BE631" i="3"/>
  <c r="BG631" i="3"/>
  <c r="BE632" i="3"/>
  <c r="BG632" i="3"/>
  <c r="BE633" i="3"/>
  <c r="BG633" i="3"/>
  <c r="BE634" i="3"/>
  <c r="BG634" i="3"/>
  <c r="BI610" i="3"/>
  <c r="BK610" i="3"/>
  <c r="BI611" i="3"/>
  <c r="BK611" i="3" s="1"/>
  <c r="BI612" i="3"/>
  <c r="BK612" i="3" s="1"/>
  <c r="BI613" i="3"/>
  <c r="BK613" i="3"/>
  <c r="BI614" i="3"/>
  <c r="BK614" i="3" s="1"/>
  <c r="BI615" i="3"/>
  <c r="BK615" i="3" s="1"/>
  <c r="BI616" i="3"/>
  <c r="BK616" i="3"/>
  <c r="BI617" i="3"/>
  <c r="BK617" i="3" s="1"/>
  <c r="BI618" i="3"/>
  <c r="BK618" i="3" s="1"/>
  <c r="BI619" i="3"/>
  <c r="BK619" i="3"/>
  <c r="BI620" i="3"/>
  <c r="BK620" i="3" s="1"/>
  <c r="BI621" i="3"/>
  <c r="BK621" i="3" s="1"/>
  <c r="BI622" i="3"/>
  <c r="BK622" i="3"/>
  <c r="BI623" i="3"/>
  <c r="BK623" i="3" s="1"/>
  <c r="BI624" i="3"/>
  <c r="BK624" i="3" s="1"/>
  <c r="BI625" i="3"/>
  <c r="BK625" i="3"/>
  <c r="BI626" i="3"/>
  <c r="BK626" i="3"/>
  <c r="BI627" i="3"/>
  <c r="BK627" i="3"/>
  <c r="BI628" i="3"/>
  <c r="BK628" i="3"/>
  <c r="BI629" i="3"/>
  <c r="BK629" i="3"/>
  <c r="BI630" i="3"/>
  <c r="BK630" i="3"/>
  <c r="BI631" i="3"/>
  <c r="BK631" i="3"/>
  <c r="BI632" i="3"/>
  <c r="BK632" i="3"/>
  <c r="BI633" i="3"/>
  <c r="BK633" i="3"/>
  <c r="BI634" i="3"/>
  <c r="BK634" i="3"/>
  <c r="C11" i="4"/>
  <c r="C26" i="4"/>
  <c r="B26" i="13"/>
  <c r="D8" i="4"/>
  <c r="D11" i="4"/>
  <c r="D26" i="4"/>
  <c r="D38" i="4"/>
  <c r="D42" i="4"/>
  <c r="D54" i="4"/>
  <c r="D62" i="4"/>
  <c r="D77" i="4"/>
  <c r="D96" i="4"/>
  <c r="D104" i="4"/>
  <c r="S26" i="4"/>
  <c r="E26" i="13"/>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3" i="4" s="1"/>
  <c r="J97" i="4" s="1"/>
  <c r="J105" i="4" s="1"/>
  <c r="J62" i="4"/>
  <c r="J70" i="4"/>
  <c r="J77" i="4"/>
  <c r="J96" i="4"/>
  <c r="J104" i="4"/>
  <c r="K8" i="4"/>
  <c r="K11" i="4"/>
  <c r="L8" i="4"/>
  <c r="L11" i="4"/>
  <c r="M8" i="4"/>
  <c r="M11" i="4"/>
  <c r="N8" i="4"/>
  <c r="O8" i="4"/>
  <c r="Q8" i="4"/>
  <c r="Q11" i="4"/>
  <c r="B9" i="4"/>
  <c r="B10" i="4"/>
  <c r="E11" i="4"/>
  <c r="F11" i="4"/>
  <c r="F26" i="4"/>
  <c r="F42" i="4"/>
  <c r="F54" i="4"/>
  <c r="F62" i="4"/>
  <c r="N11" i="4"/>
  <c r="O11"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63" i="4" s="1"/>
  <c r="N42" i="4"/>
  <c r="N54" i="4"/>
  <c r="N62" i="4"/>
  <c r="N70" i="4"/>
  <c r="N77" i="4"/>
  <c r="N96" i="4"/>
  <c r="N104" i="4"/>
  <c r="O26" i="4"/>
  <c r="P26" i="4"/>
  <c r="Q26" i="4"/>
  <c r="B27" i="4"/>
  <c r="B29" i="4"/>
  <c r="B34" i="4"/>
  <c r="H38" i="4"/>
  <c r="K38" i="4"/>
  <c r="L38" i="4"/>
  <c r="O38" i="4"/>
  <c r="P38" i="4"/>
  <c r="P42" i="4"/>
  <c r="P54" i="4"/>
  <c r="P62" i="4"/>
  <c r="P70" i="4"/>
  <c r="P77" i="4"/>
  <c r="P96" i="4"/>
  <c r="P104" i="4"/>
  <c r="Q38" i="4"/>
  <c r="B41" i="4"/>
  <c r="G42" i="4"/>
  <c r="H42" i="4"/>
  <c r="K42" i="4"/>
  <c r="L42" i="4"/>
  <c r="O42" i="4"/>
  <c r="Q42" i="4"/>
  <c r="B49" i="4"/>
  <c r="G54" i="4"/>
  <c r="H54" i="4"/>
  <c r="K54" i="4"/>
  <c r="L54" i="4"/>
  <c r="O54" i="4"/>
  <c r="Q54" i="4"/>
  <c r="B56" i="4"/>
  <c r="B60" i="4"/>
  <c r="B61" i="4"/>
  <c r="G62" i="4"/>
  <c r="H62" i="4"/>
  <c r="K62" i="4"/>
  <c r="K63" i="4" s="1"/>
  <c r="L62" i="4"/>
  <c r="O62" i="4"/>
  <c r="O70" i="4"/>
  <c r="O77" i="4"/>
  <c r="O96" i="4"/>
  <c r="O104" i="4"/>
  <c r="Q62" i="4"/>
  <c r="F70" i="4"/>
  <c r="G70" i="4"/>
  <c r="H70" i="4"/>
  <c r="I70" i="4"/>
  <c r="K70" i="4"/>
  <c r="L70" i="4"/>
  <c r="Q70" i="4"/>
  <c r="B72" i="4"/>
  <c r="B73" i="4"/>
  <c r="B74" i="4"/>
  <c r="B76" i="4"/>
  <c r="F77" i="4"/>
  <c r="G77" i="4"/>
  <c r="H77" i="4"/>
  <c r="I77" i="4"/>
  <c r="K77" i="4"/>
  <c r="L77" i="4"/>
  <c r="Q77" i="4"/>
  <c r="B87" i="4"/>
  <c r="B92" i="4"/>
  <c r="B95" i="4"/>
  <c r="F96" i="4"/>
  <c r="G96" i="4"/>
  <c r="H96" i="4"/>
  <c r="I96" i="4"/>
  <c r="K96" i="4"/>
  <c r="L96" i="4"/>
  <c r="Q96" i="4"/>
  <c r="B101" i="4"/>
  <c r="B102" i="4"/>
  <c r="B103" i="4"/>
  <c r="F104" i="4"/>
  <c r="G104" i="4"/>
  <c r="I104" i="4"/>
  <c r="K104" i="4"/>
  <c r="L104" i="4"/>
  <c r="Q104" i="4"/>
  <c r="F108" i="4"/>
  <c r="I108" i="4"/>
  <c r="J108" i="4"/>
  <c r="K108" i="4"/>
  <c r="L108" i="4"/>
  <c r="M108" i="4"/>
  <c r="N108" i="4"/>
  <c r="O108" i="4"/>
  <c r="P108" i="4"/>
  <c r="Q108" i="4"/>
  <c r="B131" i="4"/>
  <c r="I184" i="3"/>
  <c r="BG226" i="3"/>
  <c r="BG227" i="3"/>
  <c r="BG228" i="3"/>
  <c r="BG229" i="3"/>
  <c r="BG230" i="3"/>
  <c r="BG232" i="3"/>
  <c r="M231" i="3"/>
  <c r="BG233" i="3"/>
  <c r="BG234" i="3"/>
  <c r="BG236" i="3"/>
  <c r="BG237" i="3"/>
  <c r="BG238" i="3"/>
  <c r="BG239" i="3"/>
  <c r="BG240" i="3"/>
  <c r="BG241" i="3"/>
  <c r="W417" i="3"/>
  <c r="AF417" i="3"/>
  <c r="AG449" i="3"/>
  <c r="BA475" i="3"/>
  <c r="BA476" i="3"/>
  <c r="BA483" i="3"/>
  <c r="BA484" i="3"/>
  <c r="BA491" i="3"/>
  <c r="BA499" i="3"/>
  <c r="BI555" i="3"/>
  <c r="BI556" i="3"/>
  <c r="BI563" i="3"/>
  <c r="BI564" i="3"/>
  <c r="BI571" i="3"/>
  <c r="BI572" i="3"/>
  <c r="G578" i="3"/>
  <c r="Z578" i="3"/>
  <c r="BI579" i="3"/>
  <c r="BI580" i="3"/>
  <c r="G587" i="3"/>
  <c r="Z587" i="3"/>
  <c r="G595" i="3"/>
  <c r="Z595" i="3"/>
  <c r="G603" i="3"/>
  <c r="Z603" i="3"/>
  <c r="G611" i="3"/>
  <c r="Z611" i="3"/>
  <c r="CS610" i="3"/>
  <c r="CS635" i="3" s="1"/>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G619" i="3"/>
  <c r="Z619"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CS634" i="3"/>
  <c r="CX634" i="3"/>
  <c r="DC634" i="3"/>
  <c r="DH634" i="3"/>
  <c r="DM634" i="3"/>
  <c r="DR634" i="3"/>
  <c r="G653" i="3"/>
  <c r="Z653" i="3"/>
  <c r="G661" i="3"/>
  <c r="Z661" i="3"/>
  <c r="G669" i="3"/>
  <c r="Z669" i="3"/>
  <c r="BA670" i="3"/>
  <c r="BA671" i="3"/>
  <c r="BG671" i="3"/>
  <c r="BG672" i="3"/>
  <c r="BG673" i="3"/>
  <c r="BG674" i="3"/>
  <c r="BG675" i="3"/>
  <c r="BG676" i="3"/>
  <c r="BG677" i="3"/>
  <c r="BG678" i="3"/>
  <c r="BG679" i="3"/>
  <c r="BG680" i="3"/>
  <c r="BG681" i="3"/>
  <c r="BG682" i="3"/>
  <c r="BG683" i="3"/>
  <c r="BG684" i="3"/>
  <c r="BG685" i="3"/>
  <c r="BG686" i="3"/>
  <c r="BG687" i="3"/>
  <c r="BG688" i="3"/>
  <c r="BG689" i="3"/>
  <c r="BG690" i="3"/>
  <c r="BG691" i="3"/>
  <c r="BG692" i="3"/>
  <c r="BG693" i="3"/>
  <c r="BG694" i="3"/>
  <c r="BG695" i="3"/>
  <c r="BA672" i="3"/>
  <c r="AM730" i="3" s="1"/>
  <c r="BA673" i="3"/>
  <c r="G677" i="3"/>
  <c r="Z677" i="3"/>
  <c r="BA674" i="3"/>
  <c r="AM732" i="3" s="1"/>
  <c r="BA675" i="3"/>
  <c r="BA676" i="3"/>
  <c r="G685" i="3"/>
  <c r="Z685" i="3"/>
  <c r="BA682" i="3"/>
  <c r="BA683" i="3"/>
  <c r="BA684" i="3"/>
  <c r="BA685" i="3"/>
  <c r="BA686" i="3"/>
  <c r="BA687" i="3"/>
  <c r="BA688" i="3"/>
  <c r="BA689" i="3"/>
  <c r="G693" i="3"/>
  <c r="Z693" i="3"/>
  <c r="BA690" i="3"/>
  <c r="BA691" i="3"/>
  <c r="BA692" i="3"/>
  <c r="BA693" i="3"/>
  <c r="BA694" i="3"/>
  <c r="W710" i="3"/>
  <c r="AC728" i="3"/>
  <c r="AM728" i="3" s="1"/>
  <c r="AC729" i="3"/>
  <c r="AC730" i="3"/>
  <c r="AC731" i="3"/>
  <c r="AM731" i="3" s="1"/>
  <c r="AC732" i="3"/>
  <c r="AC733" i="3"/>
  <c r="AC734" i="3"/>
  <c r="AC740" i="3"/>
  <c r="AM740" i="3"/>
  <c r="AC741" i="3"/>
  <c r="AM741" i="3"/>
  <c r="AC742" i="3"/>
  <c r="AM742" i="3"/>
  <c r="AC743" i="3"/>
  <c r="AM743" i="3"/>
  <c r="AC744" i="3"/>
  <c r="AM744" i="3"/>
  <c r="AC745" i="3"/>
  <c r="AM745" i="3"/>
  <c r="AC746" i="3"/>
  <c r="AM746" i="3"/>
  <c r="AC747" i="3"/>
  <c r="AM747" i="3"/>
  <c r="AC748" i="3"/>
  <c r="AM748" i="3"/>
  <c r="AC749" i="3"/>
  <c r="AM749" i="3"/>
  <c r="AC750" i="3"/>
  <c r="AM750" i="3"/>
  <c r="AC751" i="3"/>
  <c r="AM751" i="3"/>
  <c r="AC752" i="3"/>
  <c r="AM752" i="3"/>
  <c r="G753" i="3"/>
  <c r="AC882" i="3" s="1"/>
  <c r="O796" i="3"/>
  <c r="O776" i="3"/>
  <c r="M830" i="3"/>
  <c r="Q830" i="3"/>
  <c r="U830" i="3"/>
  <c r="Y830" i="3"/>
  <c r="AC830" i="3"/>
  <c r="AG830" i="3"/>
  <c r="BI844" i="3"/>
  <c r="Z899" i="3"/>
  <c r="BA997" i="3"/>
  <c r="BA998" i="3"/>
  <c r="BA999" i="3"/>
  <c r="BA1001" i="3"/>
  <c r="BA1002" i="3"/>
  <c r="BA1003" i="3"/>
  <c r="BA1004" i="3"/>
  <c r="BA1005" i="3"/>
  <c r="AF1000" i="3"/>
  <c r="B26" i="4"/>
  <c r="DC658" i="3"/>
  <c r="DH658" i="3"/>
  <c r="DM658" i="3"/>
  <c r="CS658" i="3"/>
  <c r="DR658" i="3"/>
  <c r="CX658" i="3"/>
  <c r="B27" i="11"/>
  <c r="C27" i="11"/>
  <c r="EM635" i="3"/>
  <c r="EC635" i="3"/>
  <c r="I63" i="13"/>
  <c r="I97" i="13"/>
  <c r="I105" i="13"/>
  <c r="I107" i="13"/>
  <c r="J63" i="13"/>
  <c r="J97" i="13"/>
  <c r="J105" i="13"/>
  <c r="J107" i="13"/>
  <c r="L12" i="4"/>
  <c r="R970" i="3"/>
  <c r="R973" i="3"/>
  <c r="R971" i="3"/>
  <c r="AD1035" i="3"/>
  <c r="R972" i="3"/>
  <c r="R969" i="3"/>
  <c r="AG444" i="3"/>
  <c r="AI27" i="15"/>
  <c r="D5" i="11"/>
  <c r="I12" i="4"/>
  <c r="G12" i="4"/>
  <c r="D6" i="11"/>
  <c r="L63" i="4"/>
  <c r="L97" i="4" s="1"/>
  <c r="L105" i="4" s="1"/>
  <c r="Q12" i="4"/>
  <c r="B11" i="4"/>
  <c r="D18" i="11"/>
  <c r="D10" i="11"/>
  <c r="G63" i="13"/>
  <c r="G97" i="13"/>
  <c r="G105" i="13"/>
  <c r="G107" i="13"/>
  <c r="D61" i="11"/>
  <c r="D20" i="11"/>
  <c r="D8" i="11"/>
  <c r="D102" i="11"/>
  <c r="K12" i="4"/>
  <c r="C12" i="13"/>
  <c r="D7" i="11"/>
  <c r="J12" i="4"/>
  <c r="D22" i="11"/>
  <c r="O12" i="4"/>
  <c r="D25" i="11"/>
  <c r="B11" i="13"/>
  <c r="D12" i="4"/>
  <c r="H12" i="4"/>
  <c r="B9" i="11"/>
  <c r="D23" i="11"/>
  <c r="D19" i="11"/>
  <c r="D73" i="11"/>
  <c r="D15" i="11"/>
  <c r="D63" i="13"/>
  <c r="D97" i="13"/>
  <c r="D105" i="13"/>
  <c r="N12" i="4"/>
  <c r="F12" i="4"/>
  <c r="D60" i="11"/>
  <c r="M12" i="4"/>
  <c r="R8" i="4"/>
  <c r="D74" i="11"/>
  <c r="P63" i="4"/>
  <c r="P97" i="4" s="1"/>
  <c r="P105" i="4" s="1"/>
  <c r="C9" i="11"/>
  <c r="D12" i="13"/>
  <c r="D24" i="11"/>
  <c r="D101" i="11"/>
  <c r="C63" i="13"/>
  <c r="C97" i="13"/>
  <c r="C105" i="13"/>
  <c r="D28" i="11"/>
  <c r="D103" i="11"/>
  <c r="D88" i="11"/>
  <c r="D42" i="11"/>
  <c r="D21" i="11"/>
  <c r="D16" i="11"/>
  <c r="B12" i="11"/>
  <c r="R26" i="4"/>
  <c r="F63" i="13"/>
  <c r="F97" i="13"/>
  <c r="F105" i="13"/>
  <c r="F107" i="13"/>
  <c r="AD193" i="20"/>
  <c r="R12" i="4"/>
  <c r="D77" i="11"/>
  <c r="M63" i="4"/>
  <c r="M97" i="4" s="1"/>
  <c r="M105" i="4" s="1"/>
  <c r="C12" i="11"/>
  <c r="S39" i="7"/>
  <c r="S42" i="7"/>
  <c r="K39" i="7"/>
  <c r="K42" i="7"/>
  <c r="W39" i="7"/>
  <c r="W42" i="7" s="1"/>
  <c r="AD7" i="15"/>
  <c r="G39" i="7"/>
  <c r="G42" i="7"/>
  <c r="BN644" i="3"/>
  <c r="BR645" i="3"/>
  <c r="CM644" i="3"/>
  <c r="CQ645" i="3"/>
  <c r="CH644" i="3"/>
  <c r="CL645" i="3"/>
  <c r="BS644" i="3"/>
  <c r="BW645" i="3"/>
  <c r="Q39" i="7"/>
  <c r="Q42" i="7"/>
  <c r="BX644" i="3"/>
  <c r="CB645" i="3"/>
  <c r="Y7" i="15"/>
  <c r="AI11" i="15"/>
  <c r="AI23" i="15"/>
  <c r="AI26" i="15"/>
  <c r="T7" i="15"/>
  <c r="K27" i="7"/>
  <c r="O27" i="7"/>
  <c r="I27" i="7"/>
  <c r="W27" i="7"/>
  <c r="S27" i="7"/>
  <c r="Y27" i="7"/>
  <c r="AC27" i="7"/>
  <c r="AG27" i="7"/>
  <c r="M27" i="7"/>
  <c r="G27" i="7"/>
  <c r="AA27" i="7"/>
  <c r="Q27" i="7"/>
  <c r="U27" i="7"/>
  <c r="BX658" i="3"/>
  <c r="CB659" i="3"/>
  <c r="AC776" i="3"/>
  <c r="AC881" i="3"/>
  <c r="BA995" i="3"/>
  <c r="AC796" i="3"/>
  <c r="BN658" i="3"/>
  <c r="CC644" i="3"/>
  <c r="CG645" i="3"/>
  <c r="CH658" i="3"/>
  <c r="CL659" i="3"/>
  <c r="CM658" i="3"/>
  <c r="CQ659" i="3"/>
  <c r="CC658" i="3"/>
  <c r="CG659" i="3"/>
  <c r="BG243" i="3"/>
  <c r="BO245" i="3"/>
  <c r="T266" i="3"/>
  <c r="BS658" i="3"/>
  <c r="BW659" i="3"/>
  <c r="D104" i="11"/>
  <c r="T63" i="4"/>
  <c r="T97" i="4"/>
  <c r="D11" i="11"/>
  <c r="C12" i="4"/>
  <c r="B12" i="13"/>
  <c r="AD1037" i="3"/>
  <c r="E4" i="21"/>
  <c r="DR660" i="3"/>
  <c r="BR659" i="3"/>
  <c r="CS661" i="3"/>
  <c r="CS660" i="3"/>
  <c r="CS645" i="3"/>
  <c r="CS644" i="3"/>
  <c r="AI28" i="15"/>
  <c r="T27" i="15"/>
  <c r="AD27" i="15"/>
  <c r="Y27" i="15"/>
  <c r="B12" i="4"/>
  <c r="D9" i="11"/>
  <c r="B13" i="11"/>
  <c r="D12" i="11"/>
  <c r="C13" i="11"/>
  <c r="D26" i="11"/>
  <c r="D27" i="11"/>
  <c r="H63" i="13"/>
  <c r="T105" i="4"/>
  <c r="H97" i="13"/>
  <c r="D96" i="11"/>
  <c r="D13" i="11"/>
  <c r="T107" i="4"/>
  <c r="H105" i="13"/>
  <c r="H107" i="13"/>
  <c r="AD11" i="15"/>
  <c r="AD23" i="15"/>
  <c r="AD26" i="15"/>
  <c r="AD28" i="15"/>
  <c r="AP83" i="20"/>
  <c r="AJ1015" i="3"/>
  <c r="AJ1011" i="3"/>
  <c r="AJ1008" i="3"/>
  <c r="AZ849" i="3" s="1"/>
  <c r="AJ1020" i="3"/>
  <c r="AJ977" i="3"/>
  <c r="AJ986" i="3"/>
  <c r="AJ992" i="3"/>
  <c r="E69" i="7"/>
  <c r="AZ846" i="3"/>
  <c r="G69" i="7"/>
  <c r="AZ854" i="3"/>
  <c r="I69" i="7"/>
  <c r="K69" i="7"/>
  <c r="M69" i="7"/>
  <c r="O69" i="7"/>
  <c r="S69" i="7"/>
  <c r="Q69" i="7"/>
  <c r="U69" i="7"/>
  <c r="W69" i="7"/>
  <c r="Y69" i="7"/>
  <c r="AA69" i="7"/>
  <c r="AC69" i="7"/>
  <c r="AE69" i="7"/>
  <c r="AG69" i="7"/>
  <c r="I57" i="7" l="1"/>
  <c r="K52" i="7"/>
  <c r="K97" i="4"/>
  <c r="K105" i="4" s="1"/>
  <c r="N97" i="4"/>
  <c r="N105" i="4" s="1"/>
  <c r="I63" i="4"/>
  <c r="I97" i="4" s="1"/>
  <c r="I105" i="4" s="1"/>
  <c r="H63" i="4"/>
  <c r="H97" i="4" s="1"/>
  <c r="D63" i="4"/>
  <c r="D97" i="4" s="1"/>
  <c r="D105" i="4" s="1"/>
  <c r="Q63" i="4"/>
  <c r="Q97" i="4" s="1"/>
  <c r="Q105" i="4" s="1"/>
  <c r="G63" i="4"/>
  <c r="G97" i="4" s="1"/>
  <c r="G105" i="4" s="1"/>
  <c r="O63" i="4"/>
  <c r="O97" i="4" s="1"/>
  <c r="O105" i="4" s="1"/>
  <c r="U28" i="7"/>
  <c r="AE28" i="7"/>
  <c r="Q28" i="7"/>
  <c r="K28" i="7"/>
  <c r="W28" i="7"/>
  <c r="E21" i="7"/>
  <c r="E34" i="7" s="1"/>
  <c r="G14" i="7"/>
  <c r="AC883" i="3"/>
  <c r="I8" i="7"/>
  <c r="G9" i="7"/>
  <c r="E9" i="7"/>
  <c r="BG635" i="3"/>
  <c r="X1027" i="3" s="1"/>
  <c r="J19" i="25"/>
  <c r="CX635" i="3"/>
  <c r="DH635" i="3"/>
  <c r="J20" i="25"/>
  <c r="J25" i="25"/>
  <c r="AM734" i="3"/>
  <c r="EC660" i="3"/>
  <c r="EC639" i="3"/>
  <c r="EC654" i="3"/>
  <c r="EC651" i="3"/>
  <c r="EC659" i="3"/>
  <c r="EC653" i="3"/>
  <c r="EC658" i="3"/>
  <c r="BS663" i="3"/>
  <c r="AB970" i="3" s="1"/>
  <c r="AJ970" i="3" s="1"/>
  <c r="EC655" i="3"/>
  <c r="EC647" i="3"/>
  <c r="EC661" i="3"/>
  <c r="E12" i="21"/>
  <c r="I12" i="21" s="1"/>
  <c r="EC650" i="3"/>
  <c r="EC662" i="3"/>
  <c r="EC656" i="3"/>
  <c r="EC640" i="3"/>
  <c r="BW637" i="3"/>
  <c r="EC657" i="3"/>
  <c r="EC641" i="3"/>
  <c r="EC644" i="3"/>
  <c r="EC645" i="3"/>
  <c r="E7" i="7"/>
  <c r="G6" i="7"/>
  <c r="ER650" i="3"/>
  <c r="AW105" i="20"/>
  <c r="AW109" i="20"/>
  <c r="AW107" i="20"/>
  <c r="AM729" i="3"/>
  <c r="EC638" i="3"/>
  <c r="DX635" i="3"/>
  <c r="F30" i="8"/>
  <c r="V29" i="25"/>
  <c r="AB29" i="25"/>
  <c r="J26" i="25"/>
  <c r="J27" i="25"/>
  <c r="DX650" i="3"/>
  <c r="ER640" i="3"/>
  <c r="EW635" i="3"/>
  <c r="EC649" i="3"/>
  <c r="EC643" i="3"/>
  <c r="DX653" i="3"/>
  <c r="AW104" i="20"/>
  <c r="AH29" i="25"/>
  <c r="E6" i="21"/>
  <c r="E93" i="20"/>
  <c r="E92" i="20"/>
  <c r="EM642" i="3"/>
  <c r="AG1024" i="3"/>
  <c r="BA987" i="3"/>
  <c r="ER652" i="3"/>
  <c r="EH635" i="3"/>
  <c r="EC648" i="3"/>
  <c r="BH709" i="3"/>
  <c r="BI709" i="3" s="1"/>
  <c r="BG728" i="3"/>
  <c r="EW649" i="3"/>
  <c r="EW643" i="3"/>
  <c r="EM649" i="3"/>
  <c r="DX649" i="3"/>
  <c r="DX643" i="3"/>
  <c r="AN29" i="25"/>
  <c r="J23" i="25"/>
  <c r="DX640" i="3"/>
  <c r="BG696" i="3"/>
  <c r="BH682" i="3" s="1"/>
  <c r="BI682" i="3" s="1"/>
  <c r="DC635" i="3"/>
  <c r="DM635" i="3"/>
  <c r="BK635" i="3"/>
  <c r="X1031" i="3" s="1"/>
  <c r="EW652" i="3"/>
  <c r="AW106" i="20"/>
  <c r="CM635" i="3"/>
  <c r="CH635" i="3"/>
  <c r="ER648" i="3"/>
  <c r="CC635" i="3"/>
  <c r="EM644" i="3" s="1"/>
  <c r="EM648" i="3"/>
  <c r="BX635" i="3"/>
  <c r="BN635" i="3"/>
  <c r="DX648" i="3"/>
  <c r="AM736" i="3"/>
  <c r="BH713" i="3"/>
  <c r="BI713" i="3" s="1"/>
  <c r="AW108" i="20"/>
  <c r="P29" i="25"/>
  <c r="EW644" i="3"/>
  <c r="EC652" i="3"/>
  <c r="EC646" i="3"/>
  <c r="EM653" i="3"/>
  <c r="J22" i="25"/>
  <c r="AM733" i="3"/>
  <c r="DR635" i="3"/>
  <c r="ER645" i="3"/>
  <c r="ER635" i="3"/>
  <c r="T753" i="3"/>
  <c r="BH704" i="3"/>
  <c r="J24" i="25"/>
  <c r="AG39" i="7"/>
  <c r="AG42" i="7" s="1"/>
  <c r="AA39" i="7"/>
  <c r="AA42" i="7" s="1"/>
  <c r="U39" i="7"/>
  <c r="U42" i="7" s="1"/>
  <c r="Y39" i="7"/>
  <c r="Y42" i="7" s="1"/>
  <c r="I39" i="7"/>
  <c r="I42" i="7" s="1"/>
  <c r="AC39" i="7"/>
  <c r="AC42" i="7" s="1"/>
  <c r="AE39" i="7"/>
  <c r="AE42" i="7" s="1"/>
  <c r="O39" i="7"/>
  <c r="O42" i="7" s="1"/>
  <c r="G108" i="4"/>
  <c r="N10" i="25"/>
  <c r="F38" i="4"/>
  <c r="F63" i="4" s="1"/>
  <c r="F97" i="4" s="1"/>
  <c r="F105" i="4" s="1"/>
  <c r="K57" i="7" l="1"/>
  <c r="M52" i="7"/>
  <c r="I14" i="7"/>
  <c r="G21" i="7"/>
  <c r="G34" i="7" s="1"/>
  <c r="K8" i="7"/>
  <c r="I9" i="7"/>
  <c r="BI704" i="3"/>
  <c r="EH658" i="3"/>
  <c r="EH662" i="3"/>
  <c r="EH656" i="3"/>
  <c r="EH655" i="3"/>
  <c r="EH653" i="3"/>
  <c r="EH659" i="3"/>
  <c r="EH660" i="3"/>
  <c r="EH641" i="3"/>
  <c r="E13" i="21"/>
  <c r="I13" i="21" s="1"/>
  <c r="EH661" i="3"/>
  <c r="EH644" i="3"/>
  <c r="BX663" i="3"/>
  <c r="AB971" i="3" s="1"/>
  <c r="AJ971" i="3" s="1"/>
  <c r="EH654" i="3"/>
  <c r="CB637" i="3"/>
  <c r="EH649" i="3"/>
  <c r="EH657" i="3"/>
  <c r="EH650" i="3"/>
  <c r="EH647" i="3"/>
  <c r="EH648" i="3"/>
  <c r="EH651" i="3"/>
  <c r="BH686" i="3"/>
  <c r="BI686" i="3" s="1"/>
  <c r="BH677" i="3"/>
  <c r="BI677" i="3" s="1"/>
  <c r="EC663" i="3"/>
  <c r="J118" i="20" s="1"/>
  <c r="J121" i="20" s="1"/>
  <c r="J124" i="20" s="1"/>
  <c r="BH676" i="3"/>
  <c r="BI676" i="3" s="1"/>
  <c r="C30" i="8"/>
  <c r="Y798" i="3"/>
  <c r="Y799" i="3"/>
  <c r="DX656" i="3"/>
  <c r="DX655" i="3"/>
  <c r="DX662" i="3"/>
  <c r="DX651" i="3"/>
  <c r="CM636" i="3"/>
  <c r="DX644" i="3"/>
  <c r="DX639" i="3"/>
  <c r="DX654" i="3"/>
  <c r="DX658" i="3"/>
  <c r="DX660" i="3"/>
  <c r="DX659" i="3"/>
  <c r="DX661" i="3"/>
  <c r="BR637" i="3"/>
  <c r="DX647" i="3"/>
  <c r="DX652" i="3"/>
  <c r="DX646" i="3"/>
  <c r="BN663" i="3"/>
  <c r="AB969" i="3" s="1"/>
  <c r="DX641" i="3"/>
  <c r="DX645" i="3"/>
  <c r="E11" i="21"/>
  <c r="DX657" i="3"/>
  <c r="DX642" i="3"/>
  <c r="CH663" i="3"/>
  <c r="ER641" i="3"/>
  <c r="ER657" i="3"/>
  <c r="ER660" i="3"/>
  <c r="E15" i="21"/>
  <c r="ER658" i="3"/>
  <c r="ER653" i="3"/>
  <c r="ER646" i="3"/>
  <c r="ER661" i="3"/>
  <c r="ER638" i="3"/>
  <c r="ER654" i="3"/>
  <c r="ER662" i="3"/>
  <c r="ER647" i="3"/>
  <c r="ER655" i="3"/>
  <c r="CL637" i="3"/>
  <c r="ER659" i="3"/>
  <c r="ER656" i="3"/>
  <c r="ER651" i="3"/>
  <c r="ER643" i="3"/>
  <c r="I1027" i="3"/>
  <c r="BA989" i="3" s="1"/>
  <c r="I1031" i="3"/>
  <c r="BA990" i="3" s="1"/>
  <c r="ER639" i="3"/>
  <c r="EM650" i="3"/>
  <c r="EH645" i="3"/>
  <c r="EH640" i="3"/>
  <c r="EM646" i="3"/>
  <c r="EH642" i="3"/>
  <c r="EW641" i="3"/>
  <c r="CM663" i="3"/>
  <c r="EW647" i="3"/>
  <c r="EW654" i="3"/>
  <c r="EW660" i="3"/>
  <c r="EW651" i="3"/>
  <c r="EW658" i="3"/>
  <c r="EW656" i="3"/>
  <c r="CQ637" i="3"/>
  <c r="EW650" i="3"/>
  <c r="EW659" i="3"/>
  <c r="EW661" i="3"/>
  <c r="EW638" i="3"/>
  <c r="EW642" i="3"/>
  <c r="EW662" i="3"/>
  <c r="EW655" i="3"/>
  <c r="EW645" i="3"/>
  <c r="EW640" i="3"/>
  <c r="EW648" i="3"/>
  <c r="EW639" i="3"/>
  <c r="EW653" i="3"/>
  <c r="EW657" i="3"/>
  <c r="ER649" i="3"/>
  <c r="EH638" i="3"/>
  <c r="EH663" i="3" s="1"/>
  <c r="O118" i="20" s="1"/>
  <c r="O121" i="20" s="1"/>
  <c r="O124" i="20" s="1"/>
  <c r="AW110" i="20"/>
  <c r="EW646" i="3"/>
  <c r="BH680" i="3"/>
  <c r="BI680" i="3" s="1"/>
  <c r="EH646" i="3"/>
  <c r="BH694" i="3"/>
  <c r="BI694" i="3" s="1"/>
  <c r="BH690" i="3"/>
  <c r="BI690" i="3" s="1"/>
  <c r="BH672" i="3"/>
  <c r="BI672" i="3" s="1"/>
  <c r="BH695" i="3"/>
  <c r="BI695" i="3" s="1"/>
  <c r="BH688" i="3"/>
  <c r="BI688" i="3" s="1"/>
  <c r="BH691" i="3"/>
  <c r="BI691" i="3" s="1"/>
  <c r="BH689" i="3"/>
  <c r="BI689" i="3" s="1"/>
  <c r="BH693" i="3"/>
  <c r="BI693" i="3" s="1"/>
  <c r="BH685" i="3"/>
  <c r="BI685" i="3" s="1"/>
  <c r="BH671" i="3"/>
  <c r="BH678" i="3"/>
  <c r="BI678" i="3" s="1"/>
  <c r="BH674" i="3"/>
  <c r="BI674" i="3" s="1"/>
  <c r="BH681" i="3"/>
  <c r="BI681" i="3" s="1"/>
  <c r="BH692" i="3"/>
  <c r="BI692" i="3" s="1"/>
  <c r="BH673" i="3"/>
  <c r="BI673" i="3" s="1"/>
  <c r="BH679" i="3"/>
  <c r="BI679" i="3" s="1"/>
  <c r="BH675" i="3"/>
  <c r="BI675" i="3" s="1"/>
  <c r="BH684" i="3"/>
  <c r="BI684" i="3" s="1"/>
  <c r="BH687" i="3"/>
  <c r="BI687" i="3" s="1"/>
  <c r="E14" i="21"/>
  <c r="EM661" i="3"/>
  <c r="CC663" i="3"/>
  <c r="AB972" i="3" s="1"/>
  <c r="AJ972" i="3" s="1"/>
  <c r="EM657" i="3"/>
  <c r="EM652" i="3"/>
  <c r="EM660" i="3"/>
  <c r="EM638" i="3"/>
  <c r="EM663" i="3" s="1"/>
  <c r="T118" i="20" s="1"/>
  <c r="T121" i="20" s="1"/>
  <c r="T124" i="20" s="1"/>
  <c r="EM658" i="3"/>
  <c r="EM655" i="3"/>
  <c r="EM641" i="3"/>
  <c r="EM645" i="3"/>
  <c r="EM639" i="3"/>
  <c r="EM656" i="3"/>
  <c r="CG637" i="3"/>
  <c r="EM647" i="3"/>
  <c r="EM662" i="3"/>
  <c r="EM643" i="3"/>
  <c r="EM651" i="3"/>
  <c r="EM654" i="3"/>
  <c r="EM659" i="3"/>
  <c r="EM640" i="3"/>
  <c r="ER642" i="3"/>
  <c r="BH683" i="3"/>
  <c r="BI683" i="3" s="1"/>
  <c r="EH643" i="3"/>
  <c r="BH718" i="3"/>
  <c r="BI718" i="3" s="1"/>
  <c r="BH720" i="3"/>
  <c r="BI720" i="3" s="1"/>
  <c r="BH723" i="3"/>
  <c r="BI723" i="3" s="1"/>
  <c r="BH724" i="3"/>
  <c r="BI724" i="3" s="1"/>
  <c r="BH714" i="3"/>
  <c r="BI714" i="3" s="1"/>
  <c r="BH712" i="3"/>
  <c r="BI712" i="3" s="1"/>
  <c r="BH727" i="3"/>
  <c r="BI727" i="3" s="1"/>
  <c r="BH710" i="3"/>
  <c r="BI710" i="3" s="1"/>
  <c r="BH725" i="3"/>
  <c r="BI725" i="3" s="1"/>
  <c r="BH711" i="3"/>
  <c r="BI711" i="3" s="1"/>
  <c r="BH708" i="3"/>
  <c r="BI708" i="3" s="1"/>
  <c r="BH726" i="3"/>
  <c r="BI726" i="3" s="1"/>
  <c r="BH706" i="3"/>
  <c r="BI706" i="3" s="1"/>
  <c r="BH707" i="3"/>
  <c r="BI707" i="3" s="1"/>
  <c r="BH722" i="3"/>
  <c r="BI722" i="3" s="1"/>
  <c r="BH719" i="3"/>
  <c r="BI719" i="3" s="1"/>
  <c r="BH716" i="3"/>
  <c r="BI716" i="3" s="1"/>
  <c r="BH721" i="3"/>
  <c r="BI721" i="3" s="1"/>
  <c r="BH705" i="3"/>
  <c r="BI705" i="3" s="1"/>
  <c r="BH703" i="3"/>
  <c r="BH717" i="3"/>
  <c r="BI717" i="3" s="1"/>
  <c r="BH715" i="3"/>
  <c r="BI715" i="3" s="1"/>
  <c r="ER644" i="3"/>
  <c r="DX638" i="3"/>
  <c r="DX663" i="3" s="1"/>
  <c r="E118" i="20" s="1"/>
  <c r="E121" i="20" s="1"/>
  <c r="E124" i="20" s="1"/>
  <c r="EH652" i="3"/>
  <c r="G7" i="7"/>
  <c r="I6" i="7"/>
  <c r="AG1028" i="3"/>
  <c r="EH639" i="3"/>
  <c r="J29" i="25"/>
  <c r="AT24" i="25" s="1"/>
  <c r="O52" i="7" l="1"/>
  <c r="M57" i="7"/>
  <c r="K14" i="7"/>
  <c r="I21" i="7"/>
  <c r="I34" i="7" s="1"/>
  <c r="K9" i="7"/>
  <c r="M8" i="7"/>
  <c r="AT27" i="25"/>
  <c r="ER663" i="3"/>
  <c r="Y118" i="20" s="1"/>
  <c r="Y121" i="20" s="1"/>
  <c r="Y124" i="20" s="1"/>
  <c r="E126" i="20" s="1"/>
  <c r="E127" i="20" s="1"/>
  <c r="AK131" i="20" s="1"/>
  <c r="T787" i="20" s="1"/>
  <c r="AF787" i="20" s="1"/>
  <c r="I11" i="21"/>
  <c r="E16" i="21"/>
  <c r="CS637" i="3"/>
  <c r="AU37" i="25"/>
  <c r="AU46" i="25"/>
  <c r="AU44" i="25"/>
  <c r="AU45" i="25"/>
  <c r="AT28" i="25"/>
  <c r="AU38" i="25"/>
  <c r="AU47" i="25"/>
  <c r="AU41" i="25"/>
  <c r="AU43" i="25"/>
  <c r="AU42" i="25"/>
  <c r="AU36" i="25"/>
  <c r="AU39" i="25"/>
  <c r="AT29" i="25"/>
  <c r="AT25" i="25"/>
  <c r="AU40" i="25"/>
  <c r="AT21" i="25"/>
  <c r="AT19" i="25"/>
  <c r="AT20" i="25"/>
  <c r="AT22" i="25"/>
  <c r="K6" i="7"/>
  <c r="I7" i="7"/>
  <c r="AT26" i="25"/>
  <c r="E4" i="7"/>
  <c r="Z816" i="3"/>
  <c r="AT23" i="25"/>
  <c r="AJ969" i="3"/>
  <c r="AB974" i="3"/>
  <c r="BH728" i="3"/>
  <c r="BI703" i="3"/>
  <c r="BI728" i="3" s="1"/>
  <c r="AM753" i="3" s="1"/>
  <c r="BH696" i="3"/>
  <c r="BI671" i="3"/>
  <c r="BI696" i="3" s="1"/>
  <c r="AH753" i="3" s="1"/>
  <c r="AB973" i="3"/>
  <c r="AJ973" i="3" s="1"/>
  <c r="I14" i="21"/>
  <c r="EW663" i="3"/>
  <c r="AD118" i="20" s="1"/>
  <c r="AD121" i="20" s="1"/>
  <c r="AD124" i="20" s="1"/>
  <c r="I15" i="21"/>
  <c r="C52" i="11"/>
  <c r="B52" i="11"/>
  <c r="B51" i="13"/>
  <c r="R51" i="4"/>
  <c r="E51" i="13" s="1"/>
  <c r="B51" i="4"/>
  <c r="Q52" i="7" l="1"/>
  <c r="O57" i="7"/>
  <c r="M14" i="7"/>
  <c r="K21" i="7"/>
  <c r="K34" i="7" s="1"/>
  <c r="M9" i="7"/>
  <c r="O8" i="7"/>
  <c r="G4" i="7"/>
  <c r="E5" i="7"/>
  <c r="E10" i="7"/>
  <c r="E36" i="7" s="1"/>
  <c r="CS663" i="3"/>
  <c r="U588" i="20" s="1"/>
  <c r="O756" i="3"/>
  <c r="P420" i="3"/>
  <c r="I16" i="21"/>
  <c r="AJ975" i="3"/>
  <c r="M6" i="7"/>
  <c r="K7" i="7"/>
  <c r="E81" i="20"/>
  <c r="E82" i="20" s="1"/>
  <c r="E83" i="20" s="1"/>
  <c r="E91" i="20"/>
  <c r="E94" i="20" s="1"/>
  <c r="AP94" i="20" s="1"/>
  <c r="AK97" i="20" s="1"/>
  <c r="T786" i="20" s="1"/>
  <c r="AF786" i="20" s="1"/>
  <c r="D52" i="11"/>
  <c r="R52" i="4"/>
  <c r="E52" i="13" s="1"/>
  <c r="B53" i="11"/>
  <c r="B52" i="4"/>
  <c r="B52" i="13"/>
  <c r="C53" i="11"/>
  <c r="R69" i="4"/>
  <c r="B69" i="13"/>
  <c r="B70" i="11"/>
  <c r="C70" i="11"/>
  <c r="B69" i="4"/>
  <c r="E69" i="13"/>
  <c r="S52" i="7" l="1"/>
  <c r="Q57" i="7"/>
  <c r="M21" i="7"/>
  <c r="M34" i="7" s="1"/>
  <c r="O14" i="7"/>
  <c r="O9" i="7"/>
  <c r="Q8" i="7"/>
  <c r="O6" i="7"/>
  <c r="M7" i="7"/>
  <c r="E44" i="7"/>
  <c r="E48" i="7"/>
  <c r="AP765" i="20"/>
  <c r="AJ995" i="3"/>
  <c r="AJ1032" i="3" s="1"/>
  <c r="B1039" i="3"/>
  <c r="AJ1024" i="3"/>
  <c r="AP767" i="20" s="1"/>
  <c r="AJ1028" i="3"/>
  <c r="AP768" i="20" s="1"/>
  <c r="G5" i="7"/>
  <c r="G10" i="7" s="1"/>
  <c r="G36" i="7" s="1"/>
  <c r="I4" i="7"/>
  <c r="D70" i="11"/>
  <c r="R84" i="4"/>
  <c r="C85" i="11"/>
  <c r="B84" i="13"/>
  <c r="B84" i="4"/>
  <c r="B85" i="11"/>
  <c r="R58" i="4"/>
  <c r="B58" i="4"/>
  <c r="B58" i="13"/>
  <c r="B59" i="11"/>
  <c r="C59" i="11"/>
  <c r="R89" i="4"/>
  <c r="E89" i="13" s="1"/>
  <c r="B89" i="4"/>
  <c r="B89" i="13"/>
  <c r="C90" i="11"/>
  <c r="B90" i="11"/>
  <c r="R47" i="4"/>
  <c r="E47" i="13" s="1"/>
  <c r="C48" i="11"/>
  <c r="B47" i="13"/>
  <c r="B48" i="11"/>
  <c r="B47" i="4"/>
  <c r="R50" i="4"/>
  <c r="B50" i="4"/>
  <c r="B51" i="11"/>
  <c r="B50" i="13"/>
  <c r="C51" i="11"/>
  <c r="B48" i="13"/>
  <c r="R48" i="4"/>
  <c r="B48" i="4"/>
  <c r="B49" i="11"/>
  <c r="C49" i="11"/>
  <c r="R85" i="4"/>
  <c r="E85" i="13" s="1"/>
  <c r="B85" i="4"/>
  <c r="B86" i="11"/>
  <c r="B85" i="13"/>
  <c r="C86" i="11"/>
  <c r="R93" i="4"/>
  <c r="E93" i="13" s="1"/>
  <c r="B93" i="13"/>
  <c r="C94" i="11"/>
  <c r="B94" i="11"/>
  <c r="B93" i="4"/>
  <c r="C42" i="4"/>
  <c r="C41" i="11"/>
  <c r="B40" i="4"/>
  <c r="B40" i="13"/>
  <c r="B41" i="11"/>
  <c r="B43" i="11" s="1"/>
  <c r="R91" i="4"/>
  <c r="B92" i="11"/>
  <c r="B91" i="4"/>
  <c r="B91" i="13"/>
  <c r="C92" i="11"/>
  <c r="B43" i="13"/>
  <c r="R43" i="4"/>
  <c r="E43" i="13" s="1"/>
  <c r="B43" i="4"/>
  <c r="C44" i="11"/>
  <c r="B44" i="11"/>
  <c r="C95" i="11"/>
  <c r="B94" i="4"/>
  <c r="B95" i="11"/>
  <c r="R94" i="4"/>
  <c r="B94" i="13"/>
  <c r="R80" i="4"/>
  <c r="C81" i="11"/>
  <c r="B80" i="13"/>
  <c r="B80" i="4"/>
  <c r="B81" i="11"/>
  <c r="B65" i="13"/>
  <c r="B65" i="4"/>
  <c r="C70" i="4"/>
  <c r="C66" i="11"/>
  <c r="B66" i="11"/>
  <c r="B71" i="11" s="1"/>
  <c r="E65" i="13"/>
  <c r="S70" i="4"/>
  <c r="E70" i="13" s="1"/>
  <c r="C84" i="11"/>
  <c r="B83" i="4"/>
  <c r="B84" i="11"/>
  <c r="B83" i="13"/>
  <c r="D53" i="11"/>
  <c r="E80" i="13"/>
  <c r="E94" i="13"/>
  <c r="E50" i="13"/>
  <c r="E91" i="13"/>
  <c r="U52" i="7" l="1"/>
  <c r="S57" i="7"/>
  <c r="Q14" i="7"/>
  <c r="O21" i="7"/>
  <c r="O34" i="7" s="1"/>
  <c r="S8" i="7"/>
  <c r="Q9" i="7"/>
  <c r="AP769" i="20"/>
  <c r="G44" i="7"/>
  <c r="G48" i="7"/>
  <c r="AP772" i="20"/>
  <c r="AP771" i="20" s="1"/>
  <c r="AP774" i="20" s="1"/>
  <c r="AF767" i="20" s="1"/>
  <c r="T24" i="15"/>
  <c r="K4" i="7"/>
  <c r="I5" i="7"/>
  <c r="I10" i="7"/>
  <c r="I36" i="7" s="1"/>
  <c r="E47" i="7"/>
  <c r="E59" i="7"/>
  <c r="E46" i="7"/>
  <c r="Q6" i="7"/>
  <c r="O7" i="7"/>
  <c r="D59" i="11"/>
  <c r="D81" i="11"/>
  <c r="D49" i="11"/>
  <c r="D86" i="11"/>
  <c r="D94" i="11"/>
  <c r="D90" i="11"/>
  <c r="D85" i="11"/>
  <c r="D51" i="11"/>
  <c r="R35" i="4"/>
  <c r="E35" i="13" s="1"/>
  <c r="B35" i="4"/>
  <c r="C36" i="11"/>
  <c r="B36" i="11"/>
  <c r="B35" i="13"/>
  <c r="D41" i="11"/>
  <c r="C43" i="11"/>
  <c r="D43" i="11" s="1"/>
  <c r="C38" i="11"/>
  <c r="B38" i="11"/>
  <c r="B37" i="4"/>
  <c r="R37" i="4"/>
  <c r="E37" i="13" s="1"/>
  <c r="B37" i="13"/>
  <c r="D66" i="11"/>
  <c r="C71" i="11"/>
  <c r="D71" i="11" s="1"/>
  <c r="B42" i="13"/>
  <c r="B42" i="4"/>
  <c r="D48" i="11"/>
  <c r="B31" i="13"/>
  <c r="B32" i="11"/>
  <c r="R31" i="4"/>
  <c r="E31" i="13" s="1"/>
  <c r="B31" i="4"/>
  <c r="C32" i="11"/>
  <c r="D84" i="11"/>
  <c r="B70" i="4"/>
  <c r="B70" i="13"/>
  <c r="R83" i="4"/>
  <c r="D95" i="11"/>
  <c r="D92" i="11"/>
  <c r="E13" i="13"/>
  <c r="B33" i="13"/>
  <c r="C34" i="11"/>
  <c r="B34" i="11"/>
  <c r="R33" i="4"/>
  <c r="E33" i="13" s="1"/>
  <c r="B33" i="4"/>
  <c r="B47" i="11"/>
  <c r="B46" i="13"/>
  <c r="C47" i="11"/>
  <c r="B46" i="4"/>
  <c r="R46" i="4"/>
  <c r="E46" i="13" s="1"/>
  <c r="R90" i="4"/>
  <c r="E90" i="13" s="1"/>
  <c r="B91" i="11"/>
  <c r="C91" i="11"/>
  <c r="B90" i="4"/>
  <c r="B90" i="13"/>
  <c r="C33" i="11"/>
  <c r="B33" i="11"/>
  <c r="B32" i="13"/>
  <c r="R32" i="4"/>
  <c r="E32" i="13" s="1"/>
  <c r="B32" i="4"/>
  <c r="E70" i="4"/>
  <c r="R65" i="4"/>
  <c r="R70" i="4" s="1"/>
  <c r="D44" i="11"/>
  <c r="R40" i="4"/>
  <c r="E42" i="4"/>
  <c r="E84" i="13"/>
  <c r="U57" i="7" l="1"/>
  <c r="W52" i="7"/>
  <c r="S14" i="7"/>
  <c r="Q21" i="7"/>
  <c r="Q34" i="7" s="1"/>
  <c r="U8" i="7"/>
  <c r="S9" i="7"/>
  <c r="I48" i="7"/>
  <c r="I44" i="7"/>
  <c r="S6" i="7"/>
  <c r="Q7" i="7"/>
  <c r="M4" i="7"/>
  <c r="K5" i="7"/>
  <c r="K10" i="7" s="1"/>
  <c r="K36" i="7" s="1"/>
  <c r="G59" i="7"/>
  <c r="G47" i="7"/>
  <c r="G46" i="7"/>
  <c r="E61" i="7"/>
  <c r="E71" i="7" s="1"/>
  <c r="D33" i="11"/>
  <c r="D32" i="11"/>
  <c r="C87" i="11"/>
  <c r="B87" i="11"/>
  <c r="B86" i="4"/>
  <c r="N157" i="25" s="1"/>
  <c r="N164" i="25" s="1"/>
  <c r="B86" i="13"/>
  <c r="D38" i="11"/>
  <c r="D36" i="11"/>
  <c r="R42" i="4"/>
  <c r="B30" i="13"/>
  <c r="C38" i="4"/>
  <c r="B30" i="4"/>
  <c r="C31" i="11"/>
  <c r="B31" i="11"/>
  <c r="B39" i="11" s="1"/>
  <c r="D47" i="11"/>
  <c r="D91" i="11"/>
  <c r="D34" i="11"/>
  <c r="W57" i="7" l="1"/>
  <c r="Y52" i="7"/>
  <c r="U14" i="7"/>
  <c r="S21" i="7"/>
  <c r="S34" i="7" s="1"/>
  <c r="U9" i="7"/>
  <c r="W8" i="7"/>
  <c r="K48" i="7"/>
  <c r="K44" i="7"/>
  <c r="M5" i="7"/>
  <c r="O4" i="7"/>
  <c r="M10" i="7"/>
  <c r="M36" i="7" s="1"/>
  <c r="S7" i="7"/>
  <c r="U6" i="7"/>
  <c r="G61" i="7"/>
  <c r="G71" i="7" s="1"/>
  <c r="I59" i="7"/>
  <c r="I61" i="7" s="1"/>
  <c r="I71" i="7" s="1"/>
  <c r="I47" i="7"/>
  <c r="I46" i="7"/>
  <c r="R30" i="4"/>
  <c r="E38" i="4"/>
  <c r="E40" i="13"/>
  <c r="S42" i="4"/>
  <c r="E42" i="13" s="1"/>
  <c r="C39" i="11"/>
  <c r="D39" i="11" s="1"/>
  <c r="D31" i="11"/>
  <c r="D87" i="11"/>
  <c r="B13" i="4"/>
  <c r="B13" i="13"/>
  <c r="B14" i="11"/>
  <c r="C14" i="11"/>
  <c r="R13" i="4"/>
  <c r="AG392" i="3"/>
  <c r="Q392" i="3" s="1"/>
  <c r="R86" i="4"/>
  <c r="B38" i="4"/>
  <c r="B38" i="13"/>
  <c r="AA52" i="7" l="1"/>
  <c r="Y57" i="7"/>
  <c r="U21" i="7"/>
  <c r="U34" i="7" s="1"/>
  <c r="W14" i="7"/>
  <c r="Y8" i="7"/>
  <c r="W9" i="7"/>
  <c r="U7" i="7"/>
  <c r="W6" i="7"/>
  <c r="M44" i="7"/>
  <c r="M48" i="7"/>
  <c r="O5" i="7"/>
  <c r="O10" i="7" s="1"/>
  <c r="O36" i="7" s="1"/>
  <c r="Q4" i="7"/>
  <c r="K59" i="7"/>
  <c r="K46" i="7"/>
  <c r="K47" i="7"/>
  <c r="D14" i="11"/>
  <c r="R38" i="4"/>
  <c r="AC52" i="7" l="1"/>
  <c r="AA57" i="7"/>
  <c r="Y14" i="7"/>
  <c r="W21" i="7"/>
  <c r="W34" i="7" s="1"/>
  <c r="Y9" i="7"/>
  <c r="AA8" i="7"/>
  <c r="O48" i="7"/>
  <c r="O44" i="7"/>
  <c r="Q5" i="7"/>
  <c r="Q10" i="7"/>
  <c r="Q36" i="7" s="1"/>
  <c r="S4" i="7"/>
  <c r="M46" i="7"/>
  <c r="M59" i="7"/>
  <c r="M61" i="7" s="1"/>
  <c r="M71" i="7" s="1"/>
  <c r="M47" i="7"/>
  <c r="K61" i="7"/>
  <c r="K71" i="7" s="1"/>
  <c r="W7" i="7"/>
  <c r="Y6" i="7"/>
  <c r="S38" i="4"/>
  <c r="E30" i="13"/>
  <c r="E86" i="13"/>
  <c r="S96" i="4"/>
  <c r="E96" i="13" s="1"/>
  <c r="AE52" i="7" l="1"/>
  <c r="AC57" i="7"/>
  <c r="Y21" i="7"/>
  <c r="Y34" i="7" s="1"/>
  <c r="AA14" i="7"/>
  <c r="AA9" i="7"/>
  <c r="AC8" i="7"/>
  <c r="Y7" i="7"/>
  <c r="AA6" i="7"/>
  <c r="U4" i="7"/>
  <c r="S5" i="7"/>
  <c r="S10" i="7"/>
  <c r="S36" i="7" s="1"/>
  <c r="Q44" i="7"/>
  <c r="Q48" i="7"/>
  <c r="O47" i="7"/>
  <c r="O59" i="7"/>
  <c r="O46" i="7"/>
  <c r="B79" i="13"/>
  <c r="B79" i="4"/>
  <c r="B80" i="11"/>
  <c r="B82" i="11" s="1"/>
  <c r="C81" i="4"/>
  <c r="C80" i="11"/>
  <c r="E38" i="13"/>
  <c r="AE57" i="7" l="1"/>
  <c r="AG52" i="7"/>
  <c r="AG57" i="7" s="1"/>
  <c r="AA21" i="7"/>
  <c r="AA34" i="7" s="1"/>
  <c r="AC14" i="7"/>
  <c r="AC9" i="7"/>
  <c r="AE8" i="7"/>
  <c r="S48" i="7"/>
  <c r="S44" i="7"/>
  <c r="U5" i="7"/>
  <c r="U10" i="7" s="1"/>
  <c r="U36" i="7" s="1"/>
  <c r="W4" i="7"/>
  <c r="Q46" i="7"/>
  <c r="Q59" i="7"/>
  <c r="Q61" i="7" s="1"/>
  <c r="Q71" i="7" s="1"/>
  <c r="Q47" i="7"/>
  <c r="O61" i="7"/>
  <c r="O71" i="7" s="1"/>
  <c r="AA7" i="7"/>
  <c r="AC6" i="7"/>
  <c r="R79" i="4"/>
  <c r="E81" i="4"/>
  <c r="C82" i="11"/>
  <c r="D82" i="11" s="1"/>
  <c r="D80" i="11"/>
  <c r="B81" i="4"/>
  <c r="B81" i="13"/>
  <c r="C89" i="11"/>
  <c r="B89" i="11"/>
  <c r="B97" i="11" s="1"/>
  <c r="B88" i="13"/>
  <c r="B88" i="4"/>
  <c r="C96" i="4"/>
  <c r="AC21" i="7" l="1"/>
  <c r="AC34" i="7" s="1"/>
  <c r="AE14" i="7"/>
  <c r="AG8" i="7"/>
  <c r="AG9" i="7" s="1"/>
  <c r="AE9" i="7"/>
  <c r="U48" i="7"/>
  <c r="U44" i="7"/>
  <c r="AE6" i="7"/>
  <c r="AC7" i="7"/>
  <c r="Y4" i="7"/>
  <c r="W5" i="7"/>
  <c r="W10" i="7" s="1"/>
  <c r="W36" i="7" s="1"/>
  <c r="S47" i="7"/>
  <c r="S46" i="7"/>
  <c r="S59" i="7"/>
  <c r="S61" i="7" s="1"/>
  <c r="S71" i="7" s="1"/>
  <c r="D89" i="11"/>
  <c r="C97" i="11"/>
  <c r="D97" i="11" s="1"/>
  <c r="B96" i="4"/>
  <c r="B96" i="13"/>
  <c r="R88" i="4"/>
  <c r="R96" i="4" s="1"/>
  <c r="E96" i="4"/>
  <c r="R81" i="4"/>
  <c r="AG14" i="7" l="1"/>
  <c r="AG21" i="7" s="1"/>
  <c r="AG34" i="7" s="1"/>
  <c r="AE21" i="7"/>
  <c r="AE34" i="7" s="1"/>
  <c r="W44" i="7"/>
  <c r="W48" i="7"/>
  <c r="AA4" i="7"/>
  <c r="Y5" i="7"/>
  <c r="Y10" i="7" s="1"/>
  <c r="Y36" i="7" s="1"/>
  <c r="AE7" i="7"/>
  <c r="AG6" i="7"/>
  <c r="AG7" i="7" s="1"/>
  <c r="U59" i="7"/>
  <c r="U46" i="7"/>
  <c r="U47" i="7"/>
  <c r="E79" i="13"/>
  <c r="S81" i="4"/>
  <c r="E81" i="13" s="1"/>
  <c r="Y48" i="7" l="1"/>
  <c r="Y44" i="7"/>
  <c r="W59" i="7"/>
  <c r="W61" i="7" s="1"/>
  <c r="W71" i="7" s="1"/>
  <c r="W46" i="7"/>
  <c r="W47" i="7"/>
  <c r="AC4" i="7"/>
  <c r="AA5" i="7"/>
  <c r="AA10" i="7" s="1"/>
  <c r="AA36" i="7" s="1"/>
  <c r="U61" i="7"/>
  <c r="U71" i="7" s="1"/>
  <c r="AA48" i="7" l="1"/>
  <c r="AA44" i="7"/>
  <c r="AC5" i="7"/>
  <c r="AE4" i="7"/>
  <c r="AC10" i="7"/>
  <c r="AC36" i="7" s="1"/>
  <c r="Y46" i="7"/>
  <c r="Y59" i="7"/>
  <c r="Y47" i="7"/>
  <c r="B75" i="4"/>
  <c r="C77" i="4"/>
  <c r="B75" i="13"/>
  <c r="C76" i="11"/>
  <c r="B76" i="11"/>
  <c r="B78" i="11" s="1"/>
  <c r="Y61" i="7" l="1"/>
  <c r="Y71" i="7" s="1"/>
  <c r="AC44" i="7"/>
  <c r="AC48" i="7"/>
  <c r="AG4" i="7"/>
  <c r="AE5" i="7"/>
  <c r="AE10" i="7" s="1"/>
  <c r="AE36" i="7" s="1"/>
  <c r="AA46" i="7"/>
  <c r="AA59" i="7"/>
  <c r="AA47" i="7"/>
  <c r="C78" i="11"/>
  <c r="D78" i="11" s="1"/>
  <c r="D76" i="11"/>
  <c r="B58" i="11"/>
  <c r="B63" i="11" s="1"/>
  <c r="C58" i="11"/>
  <c r="B57" i="13"/>
  <c r="C62" i="4"/>
  <c r="B57" i="4"/>
  <c r="B77" i="4"/>
  <c r="B77" i="13"/>
  <c r="E77" i="4"/>
  <c r="R75" i="4"/>
  <c r="R77" i="4" s="1"/>
  <c r="AE44" i="7" l="1"/>
  <c r="AE48" i="7"/>
  <c r="AC46" i="7"/>
  <c r="AC59" i="7"/>
  <c r="AC61" i="7" s="1"/>
  <c r="AC71" i="7" s="1"/>
  <c r="AC47" i="7"/>
  <c r="AG10" i="7"/>
  <c r="AG36" i="7" s="1"/>
  <c r="AG5" i="7"/>
  <c r="AA61" i="7"/>
  <c r="AA71" i="7" s="1"/>
  <c r="B62" i="13"/>
  <c r="B62" i="4"/>
  <c r="D58" i="11"/>
  <c r="C63" i="11"/>
  <c r="D63" i="11" s="1"/>
  <c r="R57" i="4"/>
  <c r="R62" i="4" s="1"/>
  <c r="E62" i="4"/>
  <c r="AG48" i="7" l="1"/>
  <c r="AG44" i="7"/>
  <c r="AE59" i="7"/>
  <c r="AE46" i="7"/>
  <c r="AE47" i="7"/>
  <c r="AE61" i="7" l="1"/>
  <c r="AE71" i="7" s="1"/>
  <c r="AG59" i="7"/>
  <c r="AG47" i="7"/>
  <c r="AG46" i="7"/>
  <c r="R45" i="4"/>
  <c r="B45" i="4"/>
  <c r="B45" i="13"/>
  <c r="B46" i="11"/>
  <c r="C46" i="11"/>
  <c r="AG61" i="7" l="1"/>
  <c r="AG71" i="7" s="1"/>
  <c r="D46" i="11"/>
  <c r="E45" i="13"/>
  <c r="S54" i="4"/>
  <c r="E54" i="13" l="1"/>
  <c r="S63" i="4"/>
  <c r="S97" i="4" l="1"/>
  <c r="E63" i="13"/>
  <c r="E97" i="13" l="1"/>
  <c r="C104" i="4" l="1"/>
  <c r="B99" i="13"/>
  <c r="B99" i="4"/>
  <c r="C100" i="11"/>
  <c r="B100" i="11"/>
  <c r="B105" i="11" s="1"/>
  <c r="C105" i="11" l="1"/>
  <c r="D105" i="11" s="1"/>
  <c r="D100" i="11"/>
  <c r="B104" i="4"/>
  <c r="B104" i="13"/>
  <c r="E108" i="4" l="1"/>
  <c r="B53" i="13" l="1"/>
  <c r="B54" i="11"/>
  <c r="B55" i="11" s="1"/>
  <c r="B64" i="11" s="1"/>
  <c r="B98" i="11" s="1"/>
  <c r="B106" i="11" s="1"/>
  <c r="B53" i="4"/>
  <c r="C54" i="11"/>
  <c r="C54" i="4"/>
  <c r="B54" i="4" l="1"/>
  <c r="B63" i="4" s="1"/>
  <c r="B54" i="13"/>
  <c r="C63" i="4"/>
  <c r="D54" i="11"/>
  <c r="C55" i="11"/>
  <c r="E54" i="4"/>
  <c r="E63" i="4" s="1"/>
  <c r="E97" i="4" s="1"/>
  <c r="R53" i="4"/>
  <c r="R54" i="4" s="1"/>
  <c r="R63" i="4" s="1"/>
  <c r="R97" i="4" s="1"/>
  <c r="AM576" i="3"/>
  <c r="D55" i="11" l="1"/>
  <c r="C64" i="11"/>
  <c r="H108" i="4"/>
  <c r="AO649" i="3"/>
  <c r="B63" i="13"/>
  <c r="C97" i="4"/>
  <c r="AO651" i="3" l="1"/>
  <c r="AB48" i="15"/>
  <c r="H104" i="4"/>
  <c r="H105" i="4" s="1"/>
  <c r="D64" i="11"/>
  <c r="C98" i="11"/>
  <c r="B97" i="13"/>
  <c r="B97" i="4"/>
  <c r="C105" i="4"/>
  <c r="C106" i="11" l="1"/>
  <c r="D106" i="11" s="1"/>
  <c r="D98" i="11"/>
  <c r="E104" i="4"/>
  <c r="E105" i="4" s="1"/>
  <c r="R99" i="4"/>
  <c r="AC454" i="3"/>
  <c r="B105" i="13"/>
  <c r="AG252" i="20"/>
  <c r="B105" i="4"/>
  <c r="R104" i="4" l="1"/>
  <c r="R105" i="4" s="1"/>
  <c r="N154" i="25"/>
  <c r="AC453" i="3"/>
  <c r="AB47" i="15"/>
  <c r="AB49" i="15" s="1"/>
  <c r="AB249" i="20"/>
  <c r="AG251" i="20" s="1"/>
  <c r="AG253" i="20" s="1"/>
  <c r="AK256" i="20" s="1"/>
  <c r="T792" i="20" s="1"/>
  <c r="AF792" i="20" s="1"/>
  <c r="AB54" i="15" l="1"/>
  <c r="AB55" i="15" s="1"/>
  <c r="N155" i="25"/>
  <c r="N165" i="25"/>
  <c r="E99" i="13"/>
  <c r="S104" i="4"/>
  <c r="E104" i="13" l="1"/>
  <c r="S105" i="4"/>
  <c r="S107" i="4" l="1"/>
  <c r="E105" i="13"/>
  <c r="AC455" i="3" l="1"/>
  <c r="E107" i="13"/>
  <c r="AF766" i="20"/>
  <c r="AF768" i="20" s="1"/>
  <c r="AK774" i="20" s="1"/>
  <c r="T799" i="20" s="1"/>
  <c r="AF799" i="20" s="1"/>
  <c r="AF801" i="20" s="1"/>
  <c r="T11" i="15" l="1"/>
  <c r="T23" i="15" s="1"/>
  <c r="Y11" i="15"/>
  <c r="Y23" i="15" s="1"/>
  <c r="Y26" i="15" s="1"/>
  <c r="Y28" i="15" s="1"/>
  <c r="Y64" i="15" l="1"/>
  <c r="Y68" i="15" s="1"/>
  <c r="AD38" i="15"/>
  <c r="AD40" i="15" s="1"/>
  <c r="T26" i="15"/>
  <c r="T28" i="15" s="1"/>
  <c r="T29" i="15" s="1"/>
  <c r="Y38" i="15" l="1"/>
  <c r="Y40" i="15" s="1"/>
  <c r="Y41" i="15" s="1"/>
  <c r="AB56" i="15" s="1"/>
  <c r="M26" i="3" s="1"/>
  <c r="P203" i="3" s="1"/>
  <c r="AB57" i="15" l="1"/>
  <c r="AB59" i="15" s="1"/>
  <c r="AB76" i="15" s="1"/>
  <c r="AB77" i="15" s="1"/>
  <c r="E3" i="21" s="1"/>
  <c r="E7" i="21" s="1"/>
  <c r="E18" i="21" s="1"/>
  <c r="AB78" i="15" l="1"/>
  <c r="AB80" i="15" s="1"/>
  <c r="J81" i="15" s="1"/>
  <c r="M27" i="3"/>
  <c r="P20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3" authorId="0" shapeId="0" xr:uid="{00000000-0006-0000-0400-000001000000}">
      <text>
        <r>
          <rPr>
            <b/>
            <sz val="9"/>
            <color indexed="81"/>
            <rFont val="Tahoma"/>
            <family val="2"/>
          </rPr>
          <t xml:space="preserve">Please contact TCAC staff if you need assistance in selecting the type of state credit.  </t>
        </r>
        <r>
          <rPr>
            <sz val="9"/>
            <color indexed="81"/>
            <rFont val="Tahoma"/>
            <family val="2"/>
          </rPr>
          <t>For 2022, the 15% set-aside is available to rehabilitation projects only.</t>
        </r>
      </text>
    </comment>
    <comment ref="C564" authorId="0" shapeId="0" xr:uid="{00000000-0006-0000-0400-000002000000}">
      <text>
        <r>
          <rPr>
            <sz val="9"/>
            <color indexed="81"/>
            <rFont val="Tahoma"/>
            <family val="2"/>
          </rPr>
          <t>Input tax-exempt bond amount.  This cell is linked to the tie breaker.  Do not include any taxable bond amount.</t>
        </r>
      </text>
    </comment>
    <comment ref="Z807"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69"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TCAC regulations Section 10327(c)(6)</t>
        </r>
      </text>
    </comment>
    <comment ref="A74" authorId="2" shapeId="0" xr:uid="{00000000-0006-0000-0500-000003000000}">
      <text>
        <r>
          <rPr>
            <sz val="9"/>
            <color indexed="81"/>
            <rFont val="Tahoma"/>
            <family val="2"/>
          </rPr>
          <t>For projects subject to a 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s>
  <commentList>
    <comment ref="H536" authorId="0"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1" authorId="0" shapeId="0" xr:uid="{00000000-0006-0000-0C00-000001000000}">
      <text>
        <r>
          <rPr>
            <sz val="9"/>
            <color indexed="81"/>
            <rFont val="Tahoma"/>
            <family val="2"/>
          </rPr>
          <t>INSERT PERCENTAGE SHARE OF RESIDUAL RECEIPTS CASH FLOW</t>
        </r>
      </text>
    </comment>
    <comment ref="C64"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<sst xmlns="http://schemas.openxmlformats.org/spreadsheetml/2006/main" count="5086" uniqueCount="2663">
  <si>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</si>
  <si>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</si>
  <si>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</si>
  <si>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</si>
  <si>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</si>
  <si>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</si>
  <si>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</si>
  <si>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</si>
  <si>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</si>
  <si>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</si>
  <si>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</si>
  <si>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</si>
  <si>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</si>
  <si>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</si>
  <si>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</si>
  <si>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</si>
  <si>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</si>
  <si>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</si>
  <si>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</si>
  <si>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</si>
  <si>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</si>
  <si>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</si>
  <si>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List Below All Projected Sources Required To Complete Construction</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</si>
  <si>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</si>
  <si>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</si>
  <si>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</si>
  <si>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</si>
  <si>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</si>
  <si>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</si>
  <si>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</si>
  <si>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</si>
  <si>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</si>
  <si>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</si>
  <si>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</si>
  <si>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</si>
  <si>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</si>
  <si>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Application 
Submittal</t>
  </si>
  <si>
    <t>Estimated 
Approval</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</si>
  <si>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</si>
  <si>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</si>
  <si>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</si>
  <si>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</si>
  <si>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</si>
  <si>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</si>
  <si>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</si>
  <si>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</si>
  <si>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</si>
  <si>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</si>
  <si>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</si>
  <si>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</si>
  <si>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</si>
  <si>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</si>
  <si>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</si>
  <si>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</si>
  <si>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</si>
  <si>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</si>
  <si>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</si>
  <si>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</si>
  <si>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</si>
  <si>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</si>
  <si>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</si>
  <si>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</si>
  <si>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</si>
  <si>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</si>
  <si>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</si>
  <si>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</si>
  <si>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</si>
  <si>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</si>
  <si>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</si>
  <si>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</si>
  <si>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</si>
  <si>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</si>
  <si>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</si>
  <si>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</si>
  <si>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 xml:space="preserve">I acknowledge that if I receive a reservation of Tax Credits, I will be required to submit requisite documentation at </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</si>
  <si>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</si>
  <si>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</si>
  <si>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</si>
  <si>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</si>
  <si>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</si>
  <si>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</si>
  <si>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</si>
  <si>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</si>
  <si>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</si>
  <si>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</si>
  <si>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</si>
  <si>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</si>
  <si>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For City Manager, please refer to the following the website below:</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</si>
  <si>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</si>
  <si>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</si>
  <si>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</si>
  <si>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</si>
  <si>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</si>
  <si>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</si>
  <si>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</si>
  <si>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</si>
  <si>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</si>
  <si>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</si>
  <si>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</si>
  <si>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</si>
  <si>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</si>
  <si>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</si>
  <si>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</si>
  <si>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</si>
  <si>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</si>
  <si>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</si>
  <si>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</si>
  <si>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</si>
  <si>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</si>
  <si>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</si>
  <si>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</si>
  <si>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</si>
  <si>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</si>
  <si>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</si>
  <si>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</si>
  <si>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</si>
  <si>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</si>
  <si>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</si>
  <si>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</si>
  <si>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</si>
  <si>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</si>
  <si>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</si>
  <si>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</si>
  <si>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</si>
  <si>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</si>
  <si>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</si>
  <si>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</si>
  <si>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</si>
  <si>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</si>
  <si>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</si>
  <si>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</si>
  <si>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</si>
  <si>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</si>
  <si>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</si>
  <si>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</si>
  <si>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</si>
  <si>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</si>
  <si>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</si>
  <si>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</si>
  <si>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</si>
  <si>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</si>
  <si>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</si>
  <si>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</si>
  <si>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</si>
  <si>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</si>
  <si>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</si>
  <si>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</si>
  <si>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</si>
  <si>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</si>
  <si>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</si>
  <si>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</si>
  <si>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</si>
  <si>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</si>
  <si>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</si>
  <si>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</si>
  <si>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</si>
  <si>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</si>
  <si>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</si>
  <si>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</si>
  <si>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</si>
  <si>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</si>
  <si>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</si>
  <si>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</si>
  <si>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</si>
  <si>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</si>
  <si>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</si>
  <si>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</si>
  <si>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</si>
  <si>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</si>
  <si>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</si>
  <si>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</si>
  <si>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</si>
  <si>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</si>
  <si>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</si>
  <si>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</si>
  <si>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</si>
  <si>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</si>
  <si>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</si>
  <si>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</si>
  <si>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</si>
  <si>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</si>
  <si>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</si>
  <si>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</si>
  <si>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</si>
  <si>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</si>
  <si>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</si>
  <si>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</si>
  <si>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</si>
  <si>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</si>
  <si>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</si>
  <si>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</si>
  <si>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</si>
  <si>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</si>
  <si>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</si>
  <si>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</si>
  <si>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</si>
  <si>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</si>
  <si>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</si>
  <si>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</si>
  <si>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</si>
  <si>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</si>
  <si>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</si>
  <si>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</si>
  <si>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</si>
  <si>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</si>
  <si>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</si>
  <si>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</si>
  <si>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</si>
  <si>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</si>
  <si>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</si>
  <si>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</si>
  <si>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</si>
  <si>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</si>
  <si>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</si>
  <si>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</si>
  <si>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</si>
  <si>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</si>
  <si>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</si>
  <si>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</si>
  <si>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</si>
  <si>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</si>
  <si>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</si>
  <si>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</si>
  <si>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</si>
  <si>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</si>
  <si>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</si>
  <si>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</si>
  <si>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</si>
  <si>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</si>
  <si>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</si>
  <si>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</si>
  <si>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</si>
  <si>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</si>
  <si>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</si>
  <si>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</si>
  <si>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</si>
  <si>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</si>
  <si>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</si>
  <si>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</si>
  <si>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</si>
  <si>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</si>
  <si>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</si>
  <si>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</si>
  <si>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</si>
  <si>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</si>
  <si>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</si>
  <si>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</si>
  <si>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</si>
  <si>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</si>
  <si>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</si>
  <si>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</si>
  <si>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</si>
  <si>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</si>
  <si>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</si>
  <si>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</si>
  <si>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</si>
  <si>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</si>
  <si>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</si>
  <si>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</si>
  <si>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</si>
  <si>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</si>
  <si>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</si>
  <si>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</si>
  <si>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</si>
  <si>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</si>
  <si>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</si>
  <si>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</si>
  <si>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</si>
  <si>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</si>
  <si>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</si>
  <si>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</si>
  <si>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</si>
  <si>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</si>
  <si>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</si>
  <si>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</si>
  <si>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</si>
  <si>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</si>
  <si>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</si>
  <si>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</si>
  <si>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</si>
  <si>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</si>
  <si>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</si>
  <si>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</si>
  <si>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</si>
  <si>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</si>
  <si>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</si>
  <si>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</si>
  <si>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</si>
  <si>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</si>
  <si>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</si>
  <si>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</si>
  <si>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</si>
  <si>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</si>
  <si>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</si>
  <si>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</si>
  <si>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</si>
  <si>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</si>
  <si>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</si>
  <si>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</si>
  <si>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</si>
  <si>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</si>
  <si>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</si>
  <si>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</si>
  <si>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</si>
  <si>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</si>
  <si>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</si>
  <si>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</si>
  <si>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</si>
  <si>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</si>
  <si>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</si>
  <si>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</si>
  <si>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</si>
  <si>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</si>
  <si>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TCAC #</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</si>
  <si>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</si>
  <si>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</si>
  <si>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</si>
  <si>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</si>
  <si>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</si>
  <si>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</si>
  <si>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</si>
  <si>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</si>
  <si>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</si>
  <si>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</si>
  <si>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</si>
  <si>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</si>
  <si>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</si>
  <si>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</si>
  <si>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</si>
  <si>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</si>
  <si>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</si>
  <si>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</si>
  <si>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</si>
  <si>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</si>
  <si>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</si>
  <si>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</si>
  <si>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</si>
  <si>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</si>
  <si>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</si>
  <si>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</si>
  <si>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</si>
  <si>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</si>
  <si>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</si>
  <si>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</si>
  <si>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</si>
  <si>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</si>
  <si>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</si>
  <si>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</si>
  <si>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Actual 
Approval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</si>
  <si>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</si>
  <si>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</si>
  <si>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</si>
  <si>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</si>
  <si>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</si>
  <si>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</si>
  <si>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</si>
  <si>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</si>
  <si>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</si>
  <si>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</si>
  <si>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</si>
  <si>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</si>
  <si>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</si>
  <si>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</si>
  <si>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</si>
  <si>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</si>
  <si>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</si>
  <si>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</si>
  <si>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</si>
  <si>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</si>
  <si>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</si>
  <si>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</si>
  <si>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</si>
  <si>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</si>
  <si>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</si>
  <si>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</si>
  <si>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</si>
  <si>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</si>
  <si>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</si>
  <si>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</si>
  <si>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 xml:space="preserve">New Construction </t>
  </si>
  <si>
    <t>Acquisition</t>
  </si>
  <si>
    <t>If no, will it meet the waiver conditions of IRC Sec. 42(d)(6)?</t>
  </si>
  <si>
    <t>Negative Declaration under CEQA</t>
  </si>
  <si>
    <t>NEPA</t>
  </si>
  <si>
    <t>Toxic Report</t>
  </si>
  <si>
    <t>Soils Report</t>
  </si>
  <si>
    <t>Coastal Commission Approval</t>
  </si>
  <si>
    <t>Article 34 of State Constitution</t>
  </si>
  <si>
    <t xml:space="preserve">Site Plan </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</si>
  <si>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</si>
  <si>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</si>
  <si>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</si>
  <si>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</si>
  <si>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</si>
  <si>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</si>
  <si>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</si>
  <si>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</si>
  <si>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</si>
  <si>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</si>
  <si>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</si>
  <si>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</si>
  <si>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</si>
  <si>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</si>
  <si>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</si>
  <si>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</si>
  <si>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</si>
  <si>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</si>
  <si>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</si>
  <si>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(g)
% of Area Median Income</t>
  </si>
  <si>
    <t>Maintenance</t>
  </si>
  <si>
    <t>Amount</t>
  </si>
  <si>
    <t>Indicate By Percent Of Units Affected, Any Rental Subsidy Expected To Be Available To The Project.</t>
  </si>
  <si>
    <t>Conditional Use Permit Approved or Required</t>
  </si>
  <si>
    <t>Variance Approved or Required</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</si>
  <si>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</si>
  <si>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</si>
  <si>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</si>
  <si>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</si>
  <si>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</si>
  <si>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</si>
  <si>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</si>
  <si>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</si>
  <si>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</si>
  <si>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</si>
  <si>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</si>
  <si>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</si>
  <si>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</si>
  <si>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</si>
  <si>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</si>
  <si>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</si>
  <si>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</si>
  <si>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</si>
  <si>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</si>
  <si>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</si>
  <si>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</si>
  <si>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</si>
  <si>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</si>
  <si>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</si>
  <si>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</si>
  <si>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</si>
  <si>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</si>
  <si>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</si>
  <si>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</si>
  <si>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</si>
  <si>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</si>
  <si>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</si>
  <si>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</si>
  <si>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</si>
  <si>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</si>
  <si>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</si>
  <si>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</si>
  <si>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</si>
  <si>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</si>
  <si>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</si>
  <si>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</si>
  <si>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</si>
  <si>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</si>
  <si>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</si>
  <si>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</si>
  <si>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</si>
  <si>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</si>
  <si>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</si>
  <si>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</si>
  <si>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</si>
  <si>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</si>
  <si>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Is this project a Re-syndication of a current TCAC project?</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</si>
  <si>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</si>
  <si>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</si>
  <si>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</si>
  <si>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</si>
  <si>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</si>
  <si>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</si>
  <si>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</si>
  <si>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</si>
  <si>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</si>
  <si>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</si>
  <si>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</si>
  <si>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t xml:space="preserve">in no way warrants the feasibility or viability of the project to anyone for any purpose.  I acknowledge that TCAC </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</si>
  <si>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</si>
  <si>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</si>
  <si>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</si>
  <si>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</si>
  <si>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</si>
  <si>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</si>
  <si>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Name of Lender/Source</t>
  </si>
  <si>
    <t>Interest Rate</t>
  </si>
  <si>
    <t>Amount of Funds</t>
  </si>
  <si>
    <t>7)</t>
  </si>
  <si>
    <t>8)</t>
  </si>
  <si>
    <t xml:space="preserve">I agree to hold TCAC, its members, officers, agents, and employees harmless from any matters arising out of or </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</si>
  <si>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</si>
  <si>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</si>
  <si>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</si>
  <si>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</si>
  <si>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</si>
  <si>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</si>
  <si>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</si>
  <si>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</si>
  <si>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</si>
  <si>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</si>
  <si>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</si>
  <si>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</si>
  <si>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</si>
  <si>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</si>
  <si>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</si>
  <si>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</si>
  <si>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</si>
  <si>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</si>
  <si>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</si>
  <si>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</si>
  <si>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</si>
  <si>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</si>
  <si>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</si>
  <si>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</si>
  <si>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</si>
  <si>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</si>
  <si>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</si>
  <si>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</si>
  <si>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</si>
  <si>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</si>
  <si>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</si>
  <si>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</si>
  <si>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</si>
  <si>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</si>
  <si>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</si>
  <si>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</si>
  <si>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</si>
  <si>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</si>
  <si>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</si>
  <si>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</si>
  <si>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</si>
  <si>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</si>
  <si>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</si>
  <si>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</si>
  <si>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</si>
  <si>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</si>
  <si>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</si>
  <si>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</si>
  <si>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</si>
  <si>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</si>
  <si>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</si>
  <si>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</si>
  <si>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</si>
  <si>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</si>
  <si>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</si>
  <si>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</si>
  <si>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</si>
  <si>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</si>
  <si>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</si>
  <si>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</si>
  <si>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</si>
  <si>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</si>
  <si>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</si>
  <si>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</si>
  <si>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</si>
  <si>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</si>
  <si>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</si>
  <si>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</si>
  <si>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</si>
  <si>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</si>
  <si>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</si>
  <si>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</si>
  <si>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</si>
  <si>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</si>
  <si>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</si>
  <si>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</si>
  <si>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</si>
  <si>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</si>
  <si>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</si>
  <si>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</si>
  <si>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</si>
  <si>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</si>
  <si>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</si>
  <si>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</si>
  <si>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</si>
  <si>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</si>
  <si>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</si>
  <si>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</si>
  <si>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</si>
  <si>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</si>
  <si>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</si>
  <si>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</si>
  <si>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</si>
  <si>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</si>
  <si>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</si>
  <si>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</si>
  <si>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</si>
  <si>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</si>
  <si>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</si>
  <si>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</si>
  <si>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</si>
  <si>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</si>
  <si>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</si>
  <si>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</si>
  <si>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</si>
  <si>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</si>
  <si>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</si>
  <si>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</si>
  <si>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</si>
  <si>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</si>
  <si>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</si>
  <si>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</si>
  <si>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</si>
  <si>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I agree that TCAC will determine the Credit amount to comply with requirements of IRC Section 42 but that TCAC </t>
  </si>
  <si>
    <t xml:space="preserve"> if yes, enter number of stories:</t>
  </si>
  <si>
    <t>Term:</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</si>
  <si>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</si>
  <si>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</si>
  <si>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</si>
  <si>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</si>
  <si>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</si>
  <si>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</si>
  <si>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</si>
  <si>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</si>
  <si>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</si>
  <si>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</si>
  <si>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</si>
  <si>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</si>
  <si>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</si>
  <si>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</si>
  <si>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</si>
  <si>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</si>
  <si>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</si>
  <si>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</si>
  <si>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</si>
  <si>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</si>
  <si>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</si>
  <si>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</si>
  <si>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</si>
  <si>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</si>
  <si>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</si>
  <si>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</si>
  <si>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</si>
  <si>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</si>
  <si>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</si>
  <si>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</si>
  <si>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</si>
  <si>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</si>
  <si>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</si>
  <si>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</si>
  <si>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</si>
  <si>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</si>
  <si>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</si>
  <si>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</si>
  <si>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</si>
  <si>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</si>
  <si>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</si>
  <si>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</si>
  <si>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</si>
  <si>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</si>
  <si>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</si>
  <si>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</si>
  <si>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</si>
  <si>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</si>
  <si>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</si>
  <si>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</si>
  <si>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</si>
  <si>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</si>
  <si>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</si>
  <si>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</si>
  <si>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</si>
  <si>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</si>
  <si>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</si>
  <si>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</si>
  <si>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</si>
  <si>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</si>
  <si>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</si>
  <si>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</si>
  <si>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</si>
  <si>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</si>
  <si>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</si>
  <si>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</si>
  <si>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</si>
  <si>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</si>
  <si>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</si>
  <si>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</si>
  <si>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</si>
  <si>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</si>
  <si>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</si>
  <si>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</si>
  <si>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</si>
  <si>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</si>
  <si>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(h)          % of Actual AMI</t>
  </si>
  <si>
    <t>California Tax Credit Allocation Committee</t>
  </si>
  <si>
    <t>County</t>
  </si>
  <si>
    <t>Project 100% Rents:</t>
  </si>
  <si>
    <r>
      <t>Pre-Existing Subsidies</t>
    </r>
    <r>
      <rPr>
        <sz val="8"/>
        <rFont val="Arial"/>
        <family val="2"/>
      </rPr>
      <t xml:space="preserve"> (Acq./Rehab. or Rehab-Only projects)</t>
    </r>
  </si>
  <si>
    <t>TCAC cannot accept applications submitted via e-mail.</t>
  </si>
  <si>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</si>
  <si>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</si>
  <si>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</si>
  <si>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</si>
  <si>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</si>
  <si>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</si>
  <si>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</si>
  <si>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</si>
  <si>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</si>
  <si>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</si>
  <si>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</si>
  <si>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</si>
  <si>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</si>
  <si>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</si>
  <si>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</si>
  <si>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</si>
  <si>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</si>
  <si>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</si>
  <si>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</si>
  <si>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</si>
  <si>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</si>
  <si>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</si>
  <si>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</si>
  <si>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</si>
  <si>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</si>
  <si>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</si>
  <si>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</si>
  <si>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</si>
  <si>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</si>
  <si>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</si>
  <si>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</si>
  <si>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</si>
  <si>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</si>
  <si>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</si>
  <si>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</si>
  <si>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</si>
  <si>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</si>
  <si>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</si>
  <si>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</si>
  <si>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</si>
  <si>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</si>
  <si>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</si>
  <si>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</si>
  <si>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Homeless/formerly homeless</t>
  </si>
  <si>
    <t>Transitional housing</t>
  </si>
  <si>
    <t>Persons with physical, mental, development disabilities</t>
  </si>
  <si>
    <t>Persons with HIV/AIDS</t>
  </si>
  <si>
    <t>Farmworker</t>
  </si>
  <si>
    <t>SANTA BARBARA</t>
  </si>
  <si>
    <t>SANTA CLARA</t>
  </si>
  <si>
    <t>SANTA CRUZ</t>
  </si>
  <si>
    <t>SHASTA</t>
  </si>
  <si>
    <t>SIERRA</t>
  </si>
  <si>
    <t>SISKIYOU</t>
  </si>
  <si>
    <t>SOLANO</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</si>
  <si>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</si>
  <si>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</si>
  <si>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</si>
  <si>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</si>
  <si>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</si>
  <si>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</si>
  <si>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</si>
  <si>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</si>
  <si>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</si>
  <si>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</si>
  <si>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</si>
  <si>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</si>
  <si>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</si>
  <si>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</si>
  <si>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</si>
  <si>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</si>
  <si>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</si>
  <si>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</si>
  <si>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</si>
  <si>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</si>
  <si>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</si>
  <si>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</si>
  <si>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</si>
  <si>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</si>
  <si>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</si>
  <si>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</si>
  <si>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</si>
  <si>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</si>
  <si>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</si>
  <si>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</si>
  <si>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</si>
  <si>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</si>
  <si>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</si>
  <si>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</si>
  <si>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</si>
  <si>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</si>
  <si>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</si>
  <si>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</si>
  <si>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</si>
  <si>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</si>
  <si>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</si>
  <si>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</si>
  <si>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</si>
  <si>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</si>
  <si>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</si>
  <si>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</si>
  <si>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</si>
  <si>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</si>
  <si>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</si>
  <si>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</si>
  <si>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</si>
  <si>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</si>
  <si>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</si>
  <si>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</si>
  <si>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</si>
  <si>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</si>
  <si>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 xml:space="preserve">for the purpose of providing low-income rental housing as herein described.  I understand that Credit amount </t>
  </si>
  <si>
    <t xml:space="preserve">preliminarily reserved for this project, if any, may be adjusted over time based upon changing project costs and </t>
  </si>
  <si>
    <t>financial feasibility analyses which TCAC is required to perform on at least three occasions.</t>
  </si>
  <si>
    <t>related to the Credit program.</t>
  </si>
  <si>
    <t>makes no representation regarding the effect of any tax Credit which may be allocated and makes no representation</t>
  </si>
  <si>
    <t>regarding the ability to claim any Credit which may be allocated.</t>
  </si>
  <si>
    <t xml:space="preserve">I acknowledge that all materials and requirements are subject to change by enactment of federal or state legislation </t>
  </si>
  <si>
    <t>or promulgation of regulations.</t>
  </si>
  <si>
    <t>compliance with these requirements is the responsibility of the applicant.</t>
  </si>
  <si>
    <t xml:space="preserve">I acknowledge that the information submitted to TCAC in this application or supplemental thereto may be subject to </t>
  </si>
  <si>
    <t>the Public Records Act or other disclosure.  I understand that TCAC may make such information public.</t>
  </si>
  <si>
    <t xml:space="preserve">I declare under penalty of perjury that the information contained in the application, exhibits, attachments, and any </t>
  </si>
  <si>
    <t xml:space="preserve">I certify that I believe that the project can be completed within the development budget and the development timetable </t>
  </si>
  <si>
    <t xml:space="preserve">set forth (which timetable is in conformance with TCAC rules and regulations) and can be operated in the manner </t>
  </si>
  <si>
    <t>proposed within the operating budget set forth.</t>
  </si>
  <si>
    <t xml:space="preserve">I agree that TCAC is not responsible for actions taken by the applicant in reliance on a prospective Tax Credit </t>
  </si>
  <si>
    <t>reservation or allocation.</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</si>
  <si>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</si>
  <si>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</si>
  <si>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</si>
  <si>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</si>
  <si>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</si>
  <si>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</si>
  <si>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</si>
  <si>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</si>
  <si>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</si>
  <si>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</si>
  <si>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</si>
  <si>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</si>
  <si>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</si>
  <si>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</si>
  <si>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</si>
  <si>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</si>
  <si>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</si>
  <si>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</si>
  <si>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</si>
  <si>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</si>
  <si>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</si>
  <si>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</si>
  <si>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</si>
  <si>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</si>
  <si>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</si>
  <si>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</si>
  <si>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</si>
  <si>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</si>
  <si>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</si>
  <si>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</si>
  <si>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</si>
  <si>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</si>
  <si>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</si>
  <si>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</si>
  <si>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</si>
  <si>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</si>
  <si>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</si>
  <si>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</si>
  <si>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</si>
  <si>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</si>
  <si>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</si>
  <si>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</si>
  <si>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</si>
  <si>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</si>
  <si>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</si>
  <si>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MHP</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</si>
  <si>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</si>
  <si>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</si>
  <si>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</si>
  <si>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</si>
  <si>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</si>
  <si>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</si>
  <si>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</si>
  <si>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</si>
  <si>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Approval Dates</t>
  </si>
  <si>
    <t>Utility allowances must be itemized and correlated with the appropriate utility allowance</t>
  </si>
  <si>
    <t>schedule.</t>
  </si>
  <si>
    <t>Columns (d), (f), (h) and the totals below will be auto-populated after highlighted cells are filled in.</t>
  </si>
  <si>
    <t>is placed-in-service.</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</si>
  <si>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</si>
  <si>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</si>
  <si>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</si>
  <si>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</si>
  <si>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</si>
  <si>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</si>
  <si>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</si>
  <si>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</si>
  <si>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</si>
  <si>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</si>
  <si>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</si>
  <si>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</si>
  <si>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</si>
  <si>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</si>
  <si>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</si>
  <si>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</si>
  <si>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</si>
  <si>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</si>
  <si>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</si>
  <si>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</si>
  <si>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</si>
  <si>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</si>
  <si>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</si>
  <si>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</si>
  <si>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</si>
  <si>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</si>
  <si>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</si>
  <si>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</si>
  <si>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</si>
  <si>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</si>
  <si>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</si>
  <si>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</si>
  <si>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</si>
  <si>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</si>
  <si>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</si>
  <si>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</si>
  <si>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</si>
  <si>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</si>
  <si>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</si>
  <si>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</si>
  <si>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</si>
  <si>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</si>
  <si>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</si>
  <si>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</si>
  <si>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</si>
  <si>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</si>
  <si>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</si>
  <si>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</si>
  <si>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</si>
  <si>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</si>
  <si>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</si>
  <si>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</si>
  <si>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</si>
  <si>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</si>
  <si>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</si>
  <si>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</si>
  <si>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</si>
  <si>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</si>
  <si>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</si>
  <si>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</si>
  <si>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</si>
  <si>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</si>
  <si>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r>
      <t xml:space="preserve">15 YEAR PROJECT CASH FLOW PROJECTIONS - </t>
    </r>
    <r>
      <rPr>
        <sz val="12"/>
        <rFont val="Arial"/>
        <family val="2"/>
      </rPr>
      <t xml:space="preserve">Refer to TCAC Regulation Sections 10322(h)(22), 10325(f)(5), 10326(g)(4), 10327(f) and (g). </t>
    </r>
  </si>
  <si>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</si>
  <si>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</si>
  <si>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</si>
  <si>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</si>
  <si>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</si>
  <si>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</si>
  <si>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</si>
  <si>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</si>
  <si>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</si>
  <si>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</si>
  <si>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</si>
  <si>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</si>
  <si>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</si>
  <si>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</si>
  <si>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</si>
  <si>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</si>
  <si>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</si>
  <si>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</si>
  <si>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 xml:space="preserve">further or supplemental documentation is true and correct to the best of my knowledge and belief.  </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</si>
  <si>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</si>
  <si>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</si>
  <si>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</si>
  <si>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</si>
  <si>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</si>
  <si>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</si>
  <si>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</si>
  <si>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</si>
  <si>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</si>
  <si>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</si>
  <si>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</si>
  <si>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</si>
  <si>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</si>
  <si>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</si>
  <si>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</si>
  <si>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</si>
  <si>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</si>
  <si>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</si>
  <si>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</si>
  <si>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</si>
  <si>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</si>
  <si>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Housing Type Selection (TCAC Reg. Sections 10315(g) &amp; 10325(g))</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</si>
  <si>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</si>
  <si>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</si>
  <si>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</si>
  <si>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</si>
  <si>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</si>
  <si>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</si>
  <si>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</si>
  <si>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</si>
  <si>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</si>
  <si>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</si>
  <si>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</si>
  <si>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</si>
  <si>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</si>
  <si>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 xml:space="preserve">the following stages: updated development timetable under regulation section 10326(j)(4), and the time the project </t>
  </si>
  <si>
    <t xml:space="preserve">deadlines, forms, incomplete applications, and application changes. </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</si>
  <si>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</si>
  <si>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</si>
  <si>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</si>
  <si>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</si>
  <si>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</si>
  <si>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</si>
  <si>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</si>
  <si>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Geographic Area (TCAC Reg. Section 10315(h))</t>
  </si>
  <si>
    <t>Select the appropriate TCAC geographic area.</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</si>
  <si>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</si>
  <si>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</si>
  <si>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</si>
  <si>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</si>
  <si>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</si>
  <si>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</si>
  <si>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</si>
  <si>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</si>
  <si>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</si>
  <si>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</si>
  <si>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</si>
  <si>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</si>
  <si>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</si>
  <si>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</si>
  <si>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</si>
  <si>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</si>
  <si>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</si>
  <si>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</si>
  <si>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</si>
  <si>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</si>
  <si>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</si>
  <si>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</si>
  <si>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</si>
  <si>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</si>
  <si>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</si>
  <si>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</si>
  <si>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</si>
  <si>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</si>
  <si>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 xml:space="preserve">I certify that I have read and understand the provisions of Sections 10322(a) through (h) related to application filing </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</si>
  <si>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</si>
  <si>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</si>
  <si>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</si>
  <si>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</si>
  <si>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</si>
  <si>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</si>
  <si>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</si>
  <si>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</si>
  <si>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</si>
  <si>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</si>
  <si>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</si>
  <si>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</si>
  <si>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</si>
  <si>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</si>
  <si>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</si>
  <si>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</si>
  <si>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</si>
  <si>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</si>
  <si>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</si>
  <si>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</si>
  <si>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</si>
  <si>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</si>
  <si>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</si>
  <si>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</si>
  <si>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Current/original TCAC ID:</t>
  </si>
  <si>
    <t>Project with desk or security staff in lieu of on-site manager unit(s)</t>
  </si>
  <si>
    <t>See TCAC Regulation Section 10325(f)(7)(J) for complete requirements.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</si>
  <si>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</si>
  <si>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</si>
  <si>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</si>
  <si>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</si>
  <si>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</si>
  <si>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</si>
  <si>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</si>
  <si>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</si>
  <si>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</si>
  <si>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for a reservation of Federal and State Low-Income Housing Tax Credits (“Credits”) in the amount(s) of:</t>
  </si>
  <si>
    <t xml:space="preserve">Credits.  Both federal law and the state law require that various requirements be met on an ongoing basis.  I agree that </t>
  </si>
  <si>
    <t>I acknowledge that an award of federal or state Tax Credits does not guarantee that the project will qualify for Tax</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</si>
  <si>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</si>
  <si>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</si>
  <si>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</si>
  <si>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</si>
  <si>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TCAC has recommended that</t>
  </si>
  <si>
    <t>I seek advice from my own tax attorney or tax advisor.</t>
  </si>
  <si>
    <t>identify the priorities and other standards which will be employed to evaluate applications.</t>
  </si>
  <si>
    <t xml:space="preserve">will be evaluated based on the Credit statutes, regulations, and the Qualified Allocation Plan adopted by TCAC which </t>
  </si>
  <si>
    <t>selection criteria delineated in this application.</t>
  </si>
  <si>
    <t xml:space="preserve">contract that will contain, among other things, all the conditions under which the Credits were provided including the  </t>
  </si>
  <si>
    <t xml:space="preserve">I acknowledge that if I obtain an allocation of Federal or State Tax Credits, I will be required to enter into a regulatory </t>
  </si>
  <si>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</si>
  <si>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</si>
  <si>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</si>
  <si>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</si>
  <si>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</si>
  <si>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</si>
  <si>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Are Transfer Event provisions applicable?  See questionnaire on TCAC website.</t>
  </si>
  <si>
    <t>If so, has the Short Term Work been completed?</t>
  </si>
  <si>
    <t>Other Discretionary Reviews and Approvals</t>
  </si>
  <si>
    <t>http://www.treasurer.ca.gov/ctcac/assignments.asp</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</si>
  <si>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</si>
  <si>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</si>
  <si>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</si>
  <si>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</si>
  <si>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</si>
  <si>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</si>
  <si>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</si>
  <si>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</si>
  <si>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</si>
  <si>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</si>
  <si>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</si>
  <si>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</si>
  <si>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</si>
  <si>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</si>
  <si>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</si>
  <si>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</si>
  <si>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</si>
  <si>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Is the project currently under a Capital Needs Agreement with TCAC?</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</si>
  <si>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</si>
  <si>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</si>
  <si>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</si>
  <si>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</si>
  <si>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</si>
  <si>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</si>
  <si>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</si>
  <si>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I acknowledge that the Low-Income Housing Tax Credit program is not an entitlement program and that my application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</si>
  <si>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</si>
  <si>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</si>
  <si>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</si>
  <si>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</si>
  <si>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</si>
  <si>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</si>
  <si>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</si>
  <si>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 xml:space="preserve">Except for non-competitive projects with donated land, TCAC will not accept a budget with a nominal land value.  Please refer to the TCAC website for additional information and guidance.   </t>
  </si>
  <si>
    <t>I understand that any misrepresentation may result in cancellation of Tax Credit reservation, notification of the Internal</t>
  </si>
  <si>
    <t xml:space="preserve">Revenue Service and the Franchise Tax Board, and any other actions that TCAC is authorized to take pursuant to </t>
  </si>
  <si>
    <t xml:space="preserve">Section 50199.10, and negative points per Regulation Section 10325(c)(3) or under general authority of state law. </t>
  </si>
  <si>
    <t xml:space="preserve">California Health and Safety Code Section 50199.22, issuance of fines pursuant to California Health and Safety Code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</si>
  <si>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</si>
  <si>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</si>
  <si>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</si>
  <si>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</si>
  <si>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</si>
  <si>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</si>
  <si>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</si>
  <si>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</si>
  <si>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</si>
  <si>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</si>
  <si>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</si>
  <si>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t>**The number of units are linked to the Lowest Income Units table in the Application tab, but it may be adjusted manually.</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</si>
  <si>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</si>
  <si>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</si>
  <si>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</si>
  <si>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</si>
  <si>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</si>
  <si>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</si>
  <si>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</si>
  <si>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</si>
  <si>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</si>
  <si>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</si>
  <si>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</si>
  <si>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</si>
  <si>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</si>
  <si>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</si>
  <si>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</si>
  <si>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</si>
  <si>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</si>
  <si>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</si>
  <si>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</si>
  <si>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</si>
  <si>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</si>
  <si>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</si>
  <si>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</si>
  <si>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</si>
  <si>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</si>
  <si>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</si>
  <si>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</si>
  <si>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</si>
  <si>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</si>
  <si>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</si>
  <si>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</si>
  <si>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</si>
  <si>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</si>
  <si>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</si>
  <si>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</si>
  <si>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</si>
  <si>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</si>
  <si>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</si>
  <si>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</si>
  <si>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</si>
  <si>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</si>
  <si>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</si>
  <si>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</si>
  <si>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</si>
  <si>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</si>
  <si>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</si>
  <si>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</si>
  <si>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</si>
  <si>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</si>
  <si>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</si>
  <si>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</si>
  <si>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</si>
  <si>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</si>
  <si>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</si>
  <si>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</si>
  <si>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</si>
  <si>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</si>
  <si>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</si>
  <si>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</si>
  <si>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</si>
  <si>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</si>
  <si>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</si>
  <si>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</si>
  <si>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</si>
  <si>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</si>
  <si>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</si>
  <si>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</si>
  <si>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</si>
  <si>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</si>
  <si>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</si>
  <si>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</si>
  <si>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</si>
  <si>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</si>
  <si>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</si>
  <si>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</si>
  <si>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</si>
  <si>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</si>
  <si>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</si>
  <si>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</si>
  <si>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</si>
  <si>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</si>
  <si>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</si>
  <si>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</si>
  <si>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</si>
  <si>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</si>
  <si>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</si>
  <si>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</si>
  <si>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</si>
  <si>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</si>
  <si>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</si>
  <si>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</si>
  <si>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</si>
  <si>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</si>
  <si>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</si>
  <si>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</si>
  <si>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</si>
  <si>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</si>
  <si>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</si>
  <si>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</si>
  <si>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</si>
  <si>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</si>
  <si>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</si>
  <si>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</si>
  <si>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</si>
  <si>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</si>
  <si>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</si>
  <si>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</si>
  <si>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</si>
  <si>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</si>
  <si>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</si>
  <si>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</si>
  <si>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</si>
  <si>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</si>
  <si>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</si>
  <si>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</si>
  <si>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</si>
  <si>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</si>
  <si>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</si>
  <si>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</si>
  <si>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</si>
  <si>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</si>
  <si>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</si>
  <si>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</si>
  <si>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</si>
  <si>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</si>
  <si>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</si>
  <si>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</si>
  <si>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</si>
  <si>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</si>
  <si>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</si>
  <si>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</si>
  <si>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</si>
  <si>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</si>
  <si>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</si>
  <si>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</si>
  <si>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</si>
  <si>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</si>
  <si>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</si>
  <si>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</si>
  <si>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</si>
  <si>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</si>
  <si>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</si>
  <si>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</si>
  <si>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</si>
  <si>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</si>
  <si>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</si>
  <si>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</si>
  <si>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</si>
  <si>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</si>
  <si>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</si>
  <si>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</si>
  <si>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</si>
  <si>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</si>
  <si>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</si>
  <si>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</si>
  <si>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</si>
  <si>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</si>
  <si>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</si>
  <si>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</si>
  <si>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</si>
  <si>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</si>
  <si>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</si>
  <si>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</si>
  <si>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</si>
  <si>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</si>
  <si>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</si>
  <si>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</si>
  <si>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</si>
  <si>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</si>
  <si>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</si>
  <si>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</si>
  <si>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</si>
  <si>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</si>
  <si>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</si>
  <si>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</si>
  <si>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</si>
  <si>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</si>
  <si>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</si>
  <si>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</si>
  <si>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</si>
  <si>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</si>
  <si>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</si>
  <si>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</si>
  <si>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</si>
  <si>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</si>
  <si>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</si>
  <si>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</si>
  <si>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</si>
  <si>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</si>
  <si>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</si>
  <si>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</si>
  <si>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</si>
  <si>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</si>
  <si>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</si>
  <si>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</si>
  <si>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</si>
  <si>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</si>
  <si>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</si>
  <si>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</si>
  <si>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</si>
  <si>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</si>
  <si>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</si>
  <si>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</si>
  <si>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</si>
  <si>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</si>
  <si>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</si>
  <si>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</si>
  <si>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</si>
  <si>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</si>
  <si>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</si>
  <si>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</si>
  <si>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</si>
  <si>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</si>
  <si>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</si>
  <si>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</si>
  <si>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</si>
  <si>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</si>
  <si>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</si>
  <si>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</si>
  <si>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</si>
  <si>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</si>
  <si>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</si>
  <si>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</si>
  <si>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</si>
  <si>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</si>
  <si>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</si>
  <si>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</si>
  <si>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</si>
  <si>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</si>
  <si>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TCAC APPLICANT:</t>
  </si>
  <si>
    <t>Identify TCAC Applicant</t>
  </si>
  <si>
    <t>TCAC Applicant Contact Information</t>
  </si>
  <si>
    <t xml:space="preserve">The undersigned TCAC Applicant hereby makes application to the California Tax Credit Allocation Committee (“TCAC”) </t>
  </si>
  <si>
    <t>Seller Address:</t>
  </si>
  <si>
    <t>OWNERSHIP</t>
  </si>
  <si>
    <t>INTEREST (%):</t>
  </si>
  <si>
    <t>Expected escrow closing date:</t>
  </si>
  <si>
    <t>Seller Principal:</t>
  </si>
  <si>
    <t>General Partner(s) Information (post-closing GPs):</t>
  </si>
  <si>
    <t>(select)</t>
  </si>
  <si>
    <t>Variable Rate Index (if applicable):</t>
  </si>
  <si>
    <t>II. APPLICATION - SECTION 1: TCAC APPLICANT STATEMENT AND CERTIFICATION</t>
  </si>
  <si>
    <t>Applicant Statement and Certification</t>
  </si>
  <si>
    <t>a signed applicant certification.</t>
  </si>
  <si>
    <t xml:space="preserve">Applicant Statement and Certification </t>
  </si>
  <si>
    <t>The Electronic California Tax Credit Allocation Committee (TCAC) Application was designed to enhance consistency of information, increase efficiency in the application process, and reduce the amount of paperwork required for a TCAC tax credit application.</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</si>
  <si>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</si>
  <si>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</si>
  <si>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http://www.treasurer.ca.gov/ctcac/contacts.asp</t>
  </si>
  <si>
    <r>
      <rPr>
        <b/>
        <sz val="10"/>
        <rFont val="Arial"/>
        <family val="2"/>
      </rPr>
      <t>Joint CDLAC-TCAC Applications:</t>
    </r>
    <r>
      <rPr>
        <sz val="10"/>
        <rFont val="Arial"/>
        <family val="2"/>
      </rPr>
      <t xml:space="preserve"> All joint CDLAC-TCAC applicants are required to submit the application, current year TCAC attachment forms, and all supporting documentation in electronic format through the CDLAC online application. </t>
    </r>
  </si>
  <si>
    <t>Refer to the TCAC website for more complete filing instructions:</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</si>
  <si>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</si>
  <si>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</si>
  <si>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</si>
  <si>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</si>
  <si>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</si>
  <si>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</si>
  <si>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</si>
  <si>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</si>
  <si>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</si>
  <si>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</si>
  <si>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the assessing entity does not complete "Local Development Impact Fees" TCAC form, see above, then the applicant MUST provide a completed copy of the Attachment 18(A) form to go with 'the "other evidence from the assessing entity".</t>
  </si>
  <si>
    <t>https://www.treasurer.ca.gov/ctcac/cuac/index.asp</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</si>
  <si>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</si>
  <si>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</si>
  <si>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</si>
  <si>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</si>
  <si>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t xml:space="preserve">Total interior amenity space square footage (TCAC Regulation Section 10325(g)(1)): </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</si>
  <si>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</si>
  <si>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</si>
  <si>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</si>
  <si>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</si>
  <si>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</si>
  <si>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</si>
  <si>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</si>
  <si>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</si>
  <si>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</si>
  <si>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</si>
  <si>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</si>
  <si>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</si>
  <si>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</si>
  <si>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Central Coast Region: Monterey, San Benito, San Luis Obispo, Santa Barbara, Santa Cruz, and Ventura Counties</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</si>
  <si>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</si>
  <si>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</si>
  <si>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</si>
  <si>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</si>
  <si>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</si>
  <si>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</si>
  <si>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</si>
  <si>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Applicant Resources - If the applicant intends to finance part or all of the project from its own resources (other than deferred fees), provide audited certification of available resources. Reg. § 10327(c)(8)</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</si>
  <si>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</si>
  <si>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</si>
  <si>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</si>
  <si>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</si>
  <si>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</si>
  <si>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</si>
  <si>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</si>
  <si>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</si>
  <si>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</si>
  <si>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</si>
  <si>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</si>
  <si>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</si>
  <si>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</si>
  <si>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</si>
  <si>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</si>
  <si>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</si>
  <si>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</si>
  <si>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</si>
  <si>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</si>
  <si>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http://www.treasurer.ca.gov/ctcac/2018/lra/contact.pdf</t>
  </si>
  <si>
    <r>
      <t xml:space="preserve">Capital Needs Assessment (CNA); If re-syndication, </t>
    </r>
    <r>
      <rPr>
        <u/>
        <sz val="10"/>
        <rFont val="Arial"/>
        <family val="2"/>
      </rPr>
      <t>Qualified</t>
    </r>
    <r>
      <rPr>
        <sz val="10"/>
        <rFont val="Arial"/>
        <family val="2"/>
      </rPr>
      <t xml:space="preserve">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</si>
  <si>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</si>
  <si>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</si>
  <si>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</si>
  <si>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</si>
  <si>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</si>
  <si>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</si>
  <si>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t>I certify and guarantee that each item identified in TCAC’s minimum construction standards will be incorporated into</t>
  </si>
  <si>
    <t xml:space="preserve">the design of the project, unless a waiver has been approved by TCAC. The project will at least maintain the installed </t>
  </si>
  <si>
    <t>energy efficiency and sustainability features' quality when replacing systems and materials. When requesting a</t>
  </si>
  <si>
    <t>threshold basis increase for a prevailing wage requirement, if the project is subject to state prevailing wages, I certify</t>
  </si>
  <si>
    <t xml:space="preserve">that contractors and subcontractors will comply with California Labor Code Section 1725.5. When requesting a </t>
  </si>
  <si>
    <t xml:space="preserve">threshold basis increase for development impact fees, the impact fee amounts are accurate as of the application date. </t>
  </si>
  <si>
    <t xml:space="preserve">In an application proposing rehabilitation work, I certify that all necessary work identified in the Capital Needs </t>
  </si>
  <si>
    <t xml:space="preserve">Assessment, including the immediate needs listed in the report, will be performed (unless a waiver is granted) prior to </t>
  </si>
  <si>
    <t xml:space="preserve">the project's rehabilitation completion.  </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</si>
  <si>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</si>
  <si>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</si>
  <si>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r>
      <rPr>
        <b/>
        <sz val="10"/>
        <color indexed="10"/>
        <rFont val="Arial"/>
        <family val="2"/>
      </rPr>
      <t>DO NOT UNPROTECT OR UNLOCK CELLS</t>
    </r>
    <r>
      <rPr>
        <sz val="10"/>
        <rFont val="Arial"/>
        <family val="2"/>
      </rPr>
      <t xml:space="preserve"> in the spreadsheet. TCAC will verify formulas and data and will scan for viruses upon receipt. Any tampering may result in disqualification of the application.</t>
    </r>
  </si>
  <si>
    <t>An ELECTRONIC VERSION OF THE APPLICATION IN THE FORM OF A USB FLASH DRIVE TO TCAC FOR NON-JOINT APPLICATIONS.</t>
  </si>
  <si>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</si>
  <si>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</si>
  <si>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</si>
  <si>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</si>
  <si>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</si>
  <si>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</si>
  <si>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</si>
  <si>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</si>
  <si>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</si>
  <si>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</si>
  <si>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</si>
  <si>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</si>
  <si>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</si>
  <si>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</si>
  <si>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</si>
  <si>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</si>
  <si>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</si>
  <si>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</si>
  <si>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</si>
  <si>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</si>
  <si>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</si>
  <si>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</si>
  <si>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</si>
  <si>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20___ at</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</si>
  <si>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</si>
  <si>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</si>
  <si>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</si>
  <si>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</si>
  <si>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</si>
  <si>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</si>
  <si>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</si>
  <si>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</si>
  <si>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</si>
  <si>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</si>
  <si>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</si>
  <si>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</si>
  <si>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</si>
  <si>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</si>
  <si>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make an election to sell ("certificate") or not sell all or any portion of the state credit, as allowed pursuant to</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</si>
  <si>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</si>
  <si>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</si>
  <si>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</si>
  <si>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</si>
  <si>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</si>
  <si>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</si>
  <si>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</si>
  <si>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TCAC will make this determination based on the documents provided.</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</si>
  <si>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</si>
  <si>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Newly constructed project buildings shall be more energy efficient than 2019 Energy Efficiency Standards (CA Code of Regulations, Title 24, Part 6) by at least 5, EDR points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</si>
  <si>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</si>
  <si>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</si>
  <si>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</si>
  <si>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</si>
  <si>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</si>
  <si>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</si>
  <si>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</si>
  <si>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</si>
  <si>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</si>
  <si>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</si>
  <si>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</si>
  <si>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</si>
  <si>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</si>
  <si>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</si>
  <si>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</si>
  <si>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a project that is: (i) in a county that has an unadjusted 9% threshold basis limit for a 2-bedroom unit equal to or less than $400,000; AND (ii) located in a census tract designated on the TCAC/HCD Opportunity Area Map as Highest or High Resource.</t>
  </si>
  <si>
    <t>For each 1% of project's Low-Income and Market Rate Units restricted at or below 35% of AMI.</t>
  </si>
  <si>
    <t>For each 1% of project's Low-Income and Market Rate Units restricted between 36% and 50% of AMI.</t>
  </si>
  <si>
    <t xml:space="preserve">I agree it is my responsibility to provide TCAC with the original complete application as well as such other information </t>
  </si>
  <si>
    <t>as TCAC requests as necessary to evaluate my application.  I represent that if a reservation or allocation of Credit</t>
  </si>
  <si>
    <t xml:space="preserve">is made as a result of this application, I will also furnish promptly such other supporting information and documents </t>
  </si>
  <si>
    <t>as may be requested. I understand that TCAC may verify information provided and analyze materials submitted as</t>
  </si>
  <si>
    <t>well as conduct its own investigation to evaluate the application. I recognize that I have an affirmative duty to inform</t>
  </si>
  <si>
    <t>TCAC when any information in the application or supplemental materials is no longer true and to supply TCAC with</t>
  </si>
  <si>
    <t xml:space="preserve">the latest and accurate information. </t>
  </si>
  <si>
    <t>I certify that the numbers describing project cost, development budget, financing amounts, operating subsidies, unit</t>
  </si>
  <si>
    <t>mix and targeting, and all related application documents are the same as those provided in applications submitted to</t>
  </si>
  <si>
    <t>CDLAC, CalHFA, and HCD, as applicable.  I certify that any applications, revisions, or updates provided to TCAC,</t>
  </si>
  <si>
    <t xml:space="preserve">CDLAC, CalHFA, or HCD will be provided to all other of these state agencies providing financing, tax credits, or </t>
  </si>
  <si>
    <t>subsidies to the project.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</si>
  <si>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</si>
  <si>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</si>
  <si>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</si>
  <si>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</si>
  <si>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</si>
  <si>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</si>
  <si>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(1)  20 point options: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</si>
  <si>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</si>
  <si>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</si>
  <si>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</si>
  <si>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</si>
  <si>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</si>
  <si>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project being rehabilitated under the first component of the HUD Rental Assistance Demonstration (RAD) Program</t>
  </si>
  <si>
    <t>(2)  14 point option:</t>
  </si>
  <si>
    <t>A project with a pre-2000 HCD loan that is being restructured pursuant to Section 50560 of the Health and Safety Code (AB 1699) that has not previously received a Low-Income Housing Tax Credit allocation</t>
  </si>
  <si>
    <t>(3)  6 point options:</t>
  </si>
  <si>
    <t>HUD Project-Based Section 8 or Rent Supplement</t>
  </si>
  <si>
    <t>USDA Rent Supplement</t>
  </si>
  <si>
    <t>Section 236 Financing</t>
  </si>
  <si>
    <t>Section 221(d)(3) Financing</t>
  </si>
  <si>
    <t>USDA 514 or 515 Financing</t>
  </si>
  <si>
    <t xml:space="preserve">HCD Financing other than AB 1699 </t>
  </si>
  <si>
    <t>HCD AB 1699 Financing (previously received a Low-Income Housing Tax Credit allocation)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</si>
  <si>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</si>
  <si>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</si>
  <si>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</si>
  <si>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</si>
  <si>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</si>
  <si>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</si>
  <si>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</si>
  <si>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</si>
  <si>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</si>
  <si>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</si>
  <si>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</si>
  <si>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</si>
  <si>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</si>
  <si>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</si>
  <si>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</si>
  <si>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</si>
  <si>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</si>
  <si>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</si>
  <si>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</si>
  <si>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</si>
  <si>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</si>
  <si>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</si>
  <si>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</si>
  <si>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</si>
  <si>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</si>
  <si>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</si>
  <si>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</si>
  <si>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</si>
  <si>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</si>
  <si>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</si>
  <si>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</si>
  <si>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</si>
  <si>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</si>
  <si>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</si>
  <si>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</si>
  <si>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</si>
  <si>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</si>
  <si>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</si>
  <si>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</si>
  <si>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</si>
  <si>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</si>
  <si>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</si>
  <si>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</si>
  <si>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</si>
  <si>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</si>
  <si>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</si>
  <si>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</si>
  <si>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</si>
  <si>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</si>
  <si>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</si>
  <si>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</si>
  <si>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</si>
  <si>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</si>
  <si>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</si>
  <si>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</si>
  <si>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</si>
  <si>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</si>
  <si>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</si>
  <si>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</si>
  <si>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</si>
  <si>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</si>
  <si>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</si>
  <si>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</si>
  <si>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</si>
  <si>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</si>
  <si>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</si>
  <si>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</si>
  <si>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</si>
  <si>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</si>
  <si>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</si>
  <si>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</si>
  <si>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</si>
  <si>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</si>
  <si>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20 Points</t>
  </si>
  <si>
    <t xml:space="preserve">the project is located in a High or Highest Resource Area as specified on the 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</si>
  <si>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</si>
  <si>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</si>
  <si>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</si>
  <si>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</si>
  <si>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</si>
  <si>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 xml:space="preserve">the project is located in a Moderate (Rapidly Changing) or Moderate Resource Area as specified on the TCAC/HCD Opportunity Area Map; and
</t>
  </si>
  <si>
    <t xml:space="preserve">an additional 10% of tax credits units shall be restricted at 50% of area median income.
</t>
  </si>
  <si>
    <t>(C)</t>
  </si>
  <si>
    <t xml:space="preserve">the project is located in a Low Resource or High Segregation and Poverty Area as specified on the TCAC/HCD Opportunity Area Map; and
</t>
  </si>
  <si>
    <t xml:space="preserve">has income and rent restrictions:
</t>
  </si>
  <si>
    <t>The project is located within a Community Revitalization Area</t>
  </si>
  <si>
    <t>(D)</t>
  </si>
  <si>
    <t>The project does not receive points as either a (1) Large Family project or (2) 50% homeless Special Needs project located in a High or Highest Resource Area as specified on the TCAC/HCD Opportunity Area Map; and</t>
  </si>
  <si>
    <t xml:space="preserve">receives the maximum points for Exceeding Minimum Income Restrictions. </t>
  </si>
  <si>
    <t>Points for Affirmatively Furthering Fair Housing:</t>
  </si>
  <si>
    <t>Site Amenities</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</si>
  <si>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</si>
  <si>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</si>
  <si>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</si>
  <si>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</si>
  <si>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</si>
  <si>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</si>
  <si>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</si>
  <si>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</si>
  <si>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</si>
  <si>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</si>
  <si>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</si>
  <si>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</si>
  <si>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</si>
  <si>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</si>
  <si>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</si>
  <si>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</si>
  <si>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</si>
  <si>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</si>
  <si>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</si>
  <si>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</si>
  <si>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</si>
  <si>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</si>
  <si>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</si>
  <si>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</si>
  <si>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</si>
  <si>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</si>
  <si>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</si>
  <si>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</si>
  <si>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</si>
  <si>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</si>
  <si>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</si>
  <si>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</si>
  <si>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</si>
  <si>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</si>
  <si>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</si>
  <si>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or High School</t>
  </si>
  <si>
    <t>Transit Station/Transit Stop</t>
  </si>
  <si>
    <t>Total Points for Public Elementary, Middle, or High School Amenity:</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</si>
  <si>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</si>
  <si>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</si>
  <si>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</si>
  <si>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</si>
  <si>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</si>
  <si>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</si>
  <si>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</si>
  <si>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</si>
  <si>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</si>
  <si>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</si>
  <si>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</si>
  <si>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</si>
  <si>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</si>
  <si>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</si>
  <si>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</si>
  <si>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</si>
  <si>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</si>
  <si>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</si>
  <si>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</si>
  <si>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</si>
  <si>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</si>
  <si>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</si>
  <si>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8 Points</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</si>
  <si>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</si>
  <si>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</si>
  <si>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</si>
  <si>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</si>
  <si>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</si>
  <si>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X 0.0017 = FTE multiplier; 2) FTE Multiplier X 2,080 = number of hours per year (up to a maximum of 2,080 hours).</t>
  </si>
  <si>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</si>
  <si>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</si>
  <si>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</si>
  <si>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</si>
  <si>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</si>
  <si>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</si>
  <si>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</si>
  <si>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</si>
  <si>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a) Large Family, Senior, SRO,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</si>
  <si>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</si>
  <si>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</si>
  <si>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</si>
  <si>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</si>
  <si>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</si>
  <si>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</si>
  <si>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</si>
  <si>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</si>
  <si>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</si>
  <si>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</si>
  <si>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</si>
  <si>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</si>
  <si>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</si>
  <si>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</si>
  <si>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</si>
  <si>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</si>
  <si>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</si>
  <si>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</si>
  <si>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</si>
  <si>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</si>
  <si>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</si>
  <si>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</si>
  <si>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</si>
  <si>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</si>
  <si>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</si>
  <si>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</si>
  <si>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</si>
  <si>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</si>
  <si>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</si>
  <si>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</si>
  <si>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</si>
  <si>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</si>
  <si>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</si>
  <si>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</si>
  <si>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</si>
  <si>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</si>
  <si>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</si>
  <si>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</si>
  <si>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</si>
  <si>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</si>
  <si>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</si>
  <si>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</si>
  <si>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</si>
  <si>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</si>
  <si>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</si>
  <si>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</si>
  <si>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</si>
  <si>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</si>
  <si>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</si>
  <si>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</si>
  <si>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</si>
  <si>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</si>
  <si>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</si>
  <si>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</si>
  <si>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</si>
  <si>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</si>
  <si>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</si>
  <si>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</si>
  <si>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</si>
  <si>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</si>
  <si>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</si>
  <si>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</si>
  <si>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</si>
  <si>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</si>
  <si>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</si>
  <si>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</si>
  <si>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</si>
  <si>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</si>
  <si>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</si>
  <si>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</si>
  <si>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</si>
  <si>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</si>
  <si>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</si>
  <si>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</si>
  <si>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</si>
  <si>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</si>
  <si>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</si>
  <si>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</si>
  <si>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</si>
  <si>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</si>
  <si>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</si>
  <si>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</si>
  <si>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</si>
  <si>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</si>
  <si>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</si>
  <si>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</si>
  <si>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</si>
  <si>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</si>
  <si>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</si>
  <si>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</si>
  <si>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</si>
  <si>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</si>
  <si>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</si>
  <si>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</si>
  <si>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</si>
  <si>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TCAC Sustainable Building Method Workbook and accompanying </t>
  </si>
  <si>
    <t xml:space="preserve">documentation by a qualified energy analyst at application and placed-in-service stages.  Refer to Reg. Section 10325(c)(5), </t>
  </si>
  <si>
    <t xml:space="preserve">Checklist Item Tab 25, and the TCAC website for requirements related to the 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</si>
  <si>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</si>
  <si>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</si>
  <si>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</si>
  <si>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</si>
  <si>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</si>
  <si>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</si>
  <si>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</si>
  <si>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</si>
  <si>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</si>
  <si>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TCAC/HCD Opportunity Area Map </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</si>
  <si>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</si>
  <si>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</si>
  <si>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</si>
  <si>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*A project’s CDLAC adjusted threshold basis limit shall be the project’s threshold basis limit as determined pursuant to Section 10327(c)(5) of the TCAC regulations, except that the increase for deeper targeting pursuant to Section 10327(c)(5)(C) of the TCAC regulations shall be limited to 80%.</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</si>
  <si>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</si>
  <si>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</si>
  <si>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</si>
  <si>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</si>
  <si>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</si>
  <si>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</si>
  <si>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</si>
  <si>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</si>
  <si>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</si>
  <si>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</si>
  <si>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</si>
  <si>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</si>
  <si>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</si>
  <si>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</si>
  <si>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</si>
  <si>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</si>
  <si>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</si>
  <si>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</si>
  <si>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</si>
  <si>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Statewide Basis Delta*</t>
  </si>
  <si>
    <t>Total</t>
  </si>
  <si>
    <t>Adjustment</t>
  </si>
  <si>
    <t>Adjusted</t>
  </si>
  <si>
    <t>Unit Type</t>
  </si>
  <si>
    <t>Units</t>
  </si>
  <si>
    <t>Factor</t>
  </si>
  <si>
    <t>Studio/SRO</t>
  </si>
  <si>
    <t>1-Bedroom</t>
  </si>
  <si>
    <t>2-Bedroom</t>
  </si>
  <si>
    <t>3-Bedroom</t>
  </si>
  <si>
    <t>4-Bedroom or larger</t>
  </si>
  <si>
    <t>Tie Breaker Self-Score</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</si>
  <si>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</si>
  <si>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</si>
  <si>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</si>
  <si>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</si>
  <si>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</si>
  <si>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</si>
  <si>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</si>
  <si>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</si>
  <si>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</si>
  <si>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</si>
  <si>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</si>
  <si>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</si>
  <si>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</si>
  <si>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</si>
  <si>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</si>
  <si>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</si>
  <si>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</si>
  <si>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</si>
  <si>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</si>
  <si>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</si>
  <si>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</si>
  <si>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</si>
  <si>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</si>
  <si>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</si>
  <si>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</si>
  <si>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</si>
  <si>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</si>
  <si>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</si>
  <si>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</si>
  <si>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</si>
  <si>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</si>
  <si>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</si>
  <si>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</si>
  <si>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</si>
  <si>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</si>
  <si>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</si>
  <si>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</si>
  <si>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</si>
  <si>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</si>
  <si>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t>STATEWIDE BASIS DELTA FOR CDLAC TIE BREAKER</t>
  </si>
  <si>
    <t>Project County 2-Bedroom Basis Limit</t>
  </si>
  <si>
    <t>STATEWIDE BASIS DELTA (maximum 30%)</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</si>
  <si>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</si>
  <si>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</si>
  <si>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</si>
  <si>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At least 90% SRO units</t>
  </si>
  <si>
    <t>TOTAL Market BRs</t>
  </si>
  <si>
    <t>1-bedroom</t>
  </si>
  <si>
    <t>2-bedroom</t>
  </si>
  <si>
    <t>4-bedroom</t>
  </si>
  <si>
    <t>5-bedroom</t>
  </si>
  <si>
    <t>Adjusted Rent from Market Study Rent Comparability Matrix:</t>
  </si>
  <si>
    <t>of TCAC Reg. §10325(g)(3)(A), use 30% AMI rent limits</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</si>
  <si>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</si>
  <si>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sole sponsor is a BIPOC meeting all requirements of Section 5230(f)(1)(C)</t>
  </si>
  <si>
    <t>The management company will be the BIPOC for which the project receives general partner experience points above</t>
  </si>
  <si>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</si>
  <si>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</si>
  <si>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ATTACHMENT 40 FOR CDLAC-TCAC JOINT APPLICATION</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</si>
  <si>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</si>
  <si>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</si>
  <si>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</si>
  <si>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</si>
  <si>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</si>
  <si>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</si>
  <si>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</si>
  <si>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</si>
  <si>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</si>
  <si>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</si>
  <si>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</si>
  <si>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</si>
  <si>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</si>
  <si>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</si>
  <si>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</si>
  <si>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</si>
  <si>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</si>
  <si>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</si>
  <si>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</si>
  <si>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</si>
  <si>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</si>
  <si>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TCAC/HCD Opportunity Area Designation:</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</si>
  <si>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</si>
  <si>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</si>
  <si>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</si>
  <si>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</si>
  <si>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</si>
  <si>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</si>
  <si>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</si>
  <si>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Project site is subject to/fulfills inclusionary zoning requirements?</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</si>
  <si>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</si>
  <si>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</si>
  <si>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</si>
  <si>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</si>
  <si>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</si>
  <si>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</si>
  <si>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</si>
  <si>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</si>
  <si>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</si>
  <si>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</si>
  <si>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CalHFA Application Addendum to TCAC Application Workbook</t>
  </si>
  <si>
    <t>All yellow cells in addendum must be completed.  A PDF signature of the certifications tab is acceptable for deals that are not seeking TCAC/CDLAC allocations.</t>
  </si>
  <si>
    <t>Projected Date for Final Plans</t>
  </si>
  <si>
    <t>Projected Date for Design</t>
  </si>
  <si>
    <t>Sponsor/Developer Name</t>
  </si>
  <si>
    <t>Will this project be scattered site? (Defined by CDLAC, Article 1, Section 5170)</t>
  </si>
  <si>
    <t>Y/N</t>
  </si>
  <si>
    <t>CalHFA Permanent Loan Amount</t>
  </si>
  <si>
    <t># ADA Units</t>
  </si>
  <si>
    <t>CalHFA MIP Loan Amount*</t>
  </si>
  <si>
    <t>CalHFA Application Initial/Update Submission Date</t>
  </si>
  <si>
    <t>TCAC Application Submission Date</t>
  </si>
  <si>
    <t>Did the project obtain entitlement via SB35?</t>
  </si>
  <si>
    <t>Senior Housing Age Restriction:</t>
  </si>
  <si>
    <t>Age</t>
  </si>
  <si>
    <t>Rent Limit Summary Table</t>
  </si>
  <si>
    <t>Restriction @ AMI</t>
  </si>
  <si>
    <t>% of Total</t>
  </si>
  <si>
    <t>Manager's Unit</t>
  </si>
  <si>
    <t>NUMBER OF UNITS AND AMI RENTS RESTRICTED BY EACH AGENCY</t>
  </si>
  <si>
    <r>
      <rPr>
        <b/>
        <sz val="8"/>
        <color rgb="FFFF0000"/>
        <rFont val="Arial"/>
        <family val="2"/>
      </rPr>
      <t>*</t>
    </r>
    <r>
      <rPr>
        <b/>
        <sz val="8"/>
        <color theme="1"/>
        <rFont val="Arial"/>
        <family val="2"/>
      </rPr>
      <t>Regulatory Source
(Type in Lender Names)</t>
    </r>
  </si>
  <si>
    <t>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</si>
  <si>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</si>
  <si>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</si>
  <si>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</si>
  <si>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</si>
  <si>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</si>
  <si>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</si>
  <si>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</si>
  <si>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 xml:space="preserve">CalHFA MIP </t>
  </si>
  <si>
    <t>2nd</t>
  </si>
  <si>
    <t>TCAC</t>
  </si>
  <si>
    <t>3rd</t>
  </si>
  <si>
    <t>City [Add Funding Type]</t>
  </si>
  <si>
    <t>County [Add Funding Type]</t>
  </si>
  <si>
    <t>HAP Use Agreement</t>
  </si>
  <si>
    <t>Local Dev Agreement</t>
  </si>
  <si>
    <t>Density Bonus or CUP</t>
  </si>
  <si>
    <t>Ground Lease</t>
  </si>
  <si>
    <t xml:space="preserve">*Enter information based on the anticipated order of lien priority.  Revise the AMI levels as needed to reflect the anticipated restrictions. </t>
  </si>
  <si>
    <t>Social Service Proposed Budget and Information</t>
  </si>
  <si>
    <t>Provider Name</t>
  </si>
  <si>
    <t>Contract Term</t>
  </si>
  <si>
    <t>Proposed Cost/Budget of Services Amenities</t>
  </si>
  <si>
    <t xml:space="preserve">Number of hours for services staff members per week </t>
  </si>
  <si>
    <t>Funding Source, if not part of operating expense</t>
  </si>
  <si>
    <t>Description of Service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</si>
  <si>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</si>
  <si>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</si>
  <si>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</si>
  <si>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</si>
  <si>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</si>
  <si>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</si>
  <si>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</si>
  <si>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</si>
  <si>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If related parties, please provide detailed explanation:</t>
  </si>
  <si>
    <t xml:space="preserve">Development Pipeline For Developer/Sponsor </t>
  </si>
  <si>
    <t>Pipeline</t>
  </si>
  <si>
    <t>Under Construction</t>
  </si>
  <si>
    <t>In CalHFA Portfolio</t>
  </si>
  <si>
    <t>Total # of Units</t>
  </si>
  <si>
    <t>Development Pipeline For General Partner</t>
  </si>
  <si>
    <t>General Partner Experience (Enter # in Each Stage)</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</si>
  <si>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</si>
  <si>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</si>
  <si>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</si>
  <si>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</si>
  <si>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</si>
  <si>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</si>
  <si>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</si>
  <si>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</si>
  <si>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</si>
  <si>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</si>
  <si>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</si>
  <si>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</si>
  <si>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</si>
  <si>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</si>
  <si>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</si>
  <si>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</si>
  <si>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</si>
  <si>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</si>
  <si>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</si>
  <si>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</si>
  <si>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Total Development Cost</t>
  </si>
  <si>
    <t>GP Contribution</t>
  </si>
  <si>
    <t>Total Development Cost Per Unit</t>
  </si>
  <si>
    <t>Cash Portion of Developer Fee</t>
  </si>
  <si>
    <t>Wage Requirements (Estimate)</t>
  </si>
  <si>
    <t>Permit / Impact Fees</t>
  </si>
  <si>
    <t>Total Developer Fee</t>
  </si>
  <si>
    <t>Land Costs</t>
  </si>
  <si>
    <t>Carrying Costs</t>
  </si>
  <si>
    <t>Total High Cost Contributing Factors:</t>
  </si>
  <si>
    <t>Adjusted TDC Per Unit</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</si>
  <si>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</si>
  <si>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</si>
  <si>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</si>
  <si>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</si>
  <si>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</si>
  <si>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</si>
  <si>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</si>
  <si>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</si>
  <si>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</si>
  <si>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</si>
  <si>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</si>
  <si>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</si>
  <si>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</si>
  <si>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Payment Type</t>
  </si>
  <si>
    <t>Annual Debt Service (residential)</t>
  </si>
  <si>
    <t>Annual Debt Service (commercial)</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</si>
  <si>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</si>
  <si>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</si>
  <si>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</si>
  <si>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</si>
  <si>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</si>
  <si>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</si>
  <si>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Mail the $1,000 application fee in the form of a check to TCAC at:  915 Capitol Mall, Room 485, Sacramento, CA 95814.  For scattered site and resyndication applications, the application fee is $1,500.</t>
  </si>
  <si>
    <t>Mail the application materials to TCAC at: 915 Capitol Mall, Room 485, Sacramento, CA 95814. Enclose a $1,000 application filing fee in the form of a check.  For scattered site and resyndication applications, the application fee is $1,500.</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</si>
  <si>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</si>
  <si>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</si>
  <si>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</si>
  <si>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</si>
  <si>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</si>
  <si>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</si>
  <si>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</si>
  <si>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</si>
  <si>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</si>
  <si>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Bond and State Credit Request</t>
  </si>
  <si>
    <t>Highest / High Resource Area Multiplier**</t>
  </si>
  <si>
    <t>Homeless Project Multiplier**</t>
  </si>
  <si>
    <t>**Only one of these mulitpliers will be applied, the maximum is 20%.</t>
  </si>
  <si>
    <t>Adjusted Bond and State Credit Request</t>
  </si>
  <si>
    <t>The project is a new construction large family housing type project, except for an inclusionary project as defined in Section 10325(c)(9)(C), and the site is located in a census tract designated on the TCAC/HCD Opportunity Area Map as Highest or High Resource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</si>
  <si>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</si>
  <si>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</si>
  <si>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</si>
  <si>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</si>
  <si>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r>
      <t xml:space="preserve">The amenity must be in place at the time of application (refer to 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</si>
  <si>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</si>
  <si>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</si>
  <si>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</si>
  <si>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</si>
  <si>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</si>
  <si>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</si>
  <si>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</si>
  <si>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</si>
  <si>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</si>
  <si>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</si>
  <si>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</si>
  <si>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</si>
  <si>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</si>
  <si>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</si>
  <si>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</si>
  <si>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</si>
  <si>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</si>
  <si>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</si>
  <si>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</si>
  <si>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</si>
  <si>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</si>
  <si>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</si>
  <si>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</si>
  <si>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</si>
  <si>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</si>
  <si>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</si>
  <si>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</si>
  <si>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</si>
  <si>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</si>
  <si>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</si>
  <si>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</si>
  <si>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</si>
  <si>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</si>
  <si>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</si>
  <si>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</si>
  <si>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</si>
  <si>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</si>
  <si>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</si>
  <si>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</si>
  <si>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</si>
  <si>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</si>
  <si>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</si>
  <si>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</si>
  <si>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</si>
  <si>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</si>
  <si>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</si>
  <si>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local jurisdiction has approved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</si>
  <si>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</si>
  <si>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</si>
  <si>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TAX-EXEMPT BOND FINANCED PROJECTS WITH LOW INCOME HOUSING TAX CREDITS</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</si>
  <si>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</si>
  <si>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</si>
  <si>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</si>
  <si>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</si>
  <si>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</si>
  <si>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</si>
  <si>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</si>
  <si>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</si>
  <si>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</si>
  <si>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</si>
  <si>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</si>
  <si>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</si>
  <si>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</si>
  <si>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Legal Status of TCAC Applicant</t>
  </si>
  <si>
    <t>For TCAC, if not receiving CDLAC points for experience, property management companies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</si>
  <si>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 xml:space="preserve">For TCAC, if not receiving CDLAC points for experience, provide evidence that a general partner meets the minimum scoring standards of Section 10325(c)(1)(A) and include a signed: </t>
  </si>
  <si>
    <t xml:space="preserve">TCAC Applicant statement including certification and guarantee that the minimum construction standards will be incorporated into the project. </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</si>
  <si>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</si>
  <si>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</si>
  <si>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</si>
  <si>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</si>
  <si>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</si>
  <si>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</si>
  <si>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</si>
  <si>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</si>
  <si>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</si>
  <si>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</si>
  <si>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</si>
  <si>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</si>
  <si>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</si>
  <si>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</si>
  <si>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</si>
  <si>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</si>
  <si>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</si>
  <si>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</si>
  <si>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</si>
  <si>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</si>
  <si>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</si>
  <si>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</si>
  <si>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</si>
  <si>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</si>
  <si>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</si>
  <si>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</si>
  <si>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</si>
  <si>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</si>
  <si>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</si>
  <si>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</si>
  <si>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TCAC Executive Director's prior approval of private transit system</t>
  </si>
  <si>
    <t>Evidence of TCAC Executive Director's prior approval of bus line aggregation</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</si>
  <si>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</si>
  <si>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</si>
  <si>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</si>
  <si>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 xml:space="preserve">Certification from applicant stating that: 
● the project is a new construction large family project,
● the project is not an inclusionary project* as defined in § 10325(c)(9)(C),
● the year in which the 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TCAC/HCD Opportunity Maps in effect when the initial site control was obtained up to 7 calendar years prior to the application. </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</si>
  <si>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</si>
  <si>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</si>
  <si>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</si>
  <si>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</si>
  <si>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</si>
  <si>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</si>
  <si>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</si>
  <si>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</si>
  <si>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</si>
  <si>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</si>
  <si>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</si>
  <si>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</si>
  <si>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</si>
  <si>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</si>
  <si>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</si>
  <si>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</si>
  <si>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</si>
  <si>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</si>
  <si>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</si>
  <si>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</si>
  <si>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</si>
  <si>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</si>
  <si>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</si>
  <si>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</si>
  <si>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</si>
  <si>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</si>
  <si>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</si>
  <si>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</si>
  <si>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</si>
  <si>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</si>
  <si>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</si>
  <si>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</si>
  <si>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</si>
  <si>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</si>
  <si>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</si>
  <si>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</si>
  <si>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</si>
  <si>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</si>
  <si>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</si>
  <si>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</si>
  <si>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</si>
  <si>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</si>
  <si>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</si>
  <si>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</si>
  <si>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</si>
  <si>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</si>
  <si>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</si>
  <si>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Rural status:  evidence that the proposed project is located in an eligible rural area: https://www.treasurer.ca.gov/ctcac/2020/applications/2020-methodology-for-determining-rural-status.pdf</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</si>
  <si>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</si>
  <si>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</si>
  <si>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</si>
  <si>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</si>
  <si>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</si>
  <si>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</si>
  <si>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</si>
  <si>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</si>
  <si>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</si>
  <si>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</si>
  <si>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</si>
  <si>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</si>
  <si>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</si>
  <si>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</si>
  <si>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</si>
  <si>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</si>
  <si>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</si>
  <si>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</si>
  <si>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</si>
  <si>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</si>
  <si>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</si>
  <si>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</si>
  <si>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 xml:space="preserve">SELECT ONE OF THE 4 OPTIONS BELOW (A-D).  </t>
  </si>
  <si>
    <t>Affirmatively Furthering Fair Housing  (AFFH)</t>
  </si>
  <si>
    <r>
      <t xml:space="preserve">Note:  AFFH has two components.  Either select option A or select one of options B-D </t>
    </r>
    <r>
      <rPr>
        <b/>
        <u/>
        <sz val="10"/>
        <rFont val="Arial"/>
        <family val="2"/>
      </rPr>
      <t>plus</t>
    </r>
    <r>
      <rPr>
        <b/>
        <sz val="10"/>
        <rFont val="Arial"/>
        <family val="2"/>
      </rPr>
      <t xml:space="preserve"> Site Amenities. </t>
    </r>
  </si>
  <si>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</si>
  <si>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</si>
  <si>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</si>
  <si>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</si>
  <si>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</si>
  <si>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</si>
  <si>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</si>
  <si>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</si>
  <si>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</si>
  <si>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</si>
  <si>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</si>
  <si>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Plus (+) 1% basis adjustment - 50% AMI to 36% AMI Units</t>
  </si>
  <si>
    <t>Plus (+) 2% basis adjustment  - At or below 35% AMI Units.</t>
  </si>
  <si>
    <t>If dial-a-ride or van services:</t>
  </si>
  <si>
    <t>FOR CDLAC TIEBREAKER ONLY
% of AMI</t>
  </si>
  <si>
    <t>market rate AMIs</t>
  </si>
  <si>
    <t>TOTAL Market Units at or below 100% AMI</t>
  </si>
  <si>
    <t>A project that receives governmental assistance on at least 50 percent of the units pursuant to any of the following and that, with the exception of AB 1699 Financing, has not previously received an allocation of Low-Income Housing Tax Credits:</t>
  </si>
  <si>
    <t>NOT APPLICABLE TO JOINT APPLICATIONS WHEN THE ONLINE APPLICATION IS REQUIRED</t>
  </si>
  <si>
    <t>If you have questions, please contact your regional analyst via email:</t>
  </si>
  <si>
    <t>http://www.treasurer.ca.gov/cdlac/contacts.asp</t>
  </si>
  <si>
    <t>Applicants submit all application materials electronically on a USB flash drive unless the CDLAC online application is active. CDLAC and TCAC will not accept submissions of application documents by email or over the internet.</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</si>
  <si>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</si>
  <si>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</si>
  <si>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</si>
  <si>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TAB 3 TCAC Set-Aside Designation</t>
  </si>
  <si>
    <t>SEE TAB 36 FOR CDLAC POOLS AND SET-ASIDES</t>
  </si>
  <si>
    <t>Please contact Sarah.Gullikson@treasurer.ca.gov if you find any errors in the electronic application. For general application questions, please contact the regional analyst.</t>
  </si>
  <si>
    <t>Completion of this section is required.  The completed table should be consistent with information</t>
  </si>
  <si>
    <t>provided in the application and attachments.  If units are reserved for more than one population</t>
  </si>
  <si>
    <t>type, complete the explanation section.</t>
  </si>
  <si>
    <t xml:space="preserve">Enforceable financing commitment, as defined in TCAC Reg. §10325(f)(3), for all construction financing; and commitment to begin construction within 180 days of the bond allocation as documented by the requirements described in TCAC Reg. §10325(c)(7). </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</si>
  <si>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</si>
  <si>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</si>
  <si>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</si>
  <si>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</si>
  <si>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</si>
  <si>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</si>
  <si>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</si>
  <si>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</si>
  <si>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</si>
  <si>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</si>
  <si>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</si>
  <si>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</si>
  <si>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</si>
  <si>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</si>
  <si>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</si>
  <si>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</si>
  <si>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</si>
  <si>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</si>
  <si>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</si>
  <si>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</si>
  <si>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</si>
  <si>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</si>
  <si>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</si>
  <si>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</si>
  <si>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</si>
  <si>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</si>
  <si>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</si>
  <si>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</si>
  <si>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</si>
  <si>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</si>
  <si>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</si>
  <si>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</si>
  <si>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</si>
  <si>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</si>
  <si>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</si>
  <si>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</si>
  <si>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</si>
  <si>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</si>
  <si>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</si>
  <si>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</si>
  <si>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</si>
  <si>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</si>
  <si>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</si>
  <si>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</si>
  <si>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</si>
  <si>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</si>
  <si>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</si>
  <si>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</si>
  <si>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</si>
  <si>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</si>
  <si>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</si>
  <si>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</si>
  <si>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</si>
  <si>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</si>
  <si>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</si>
  <si>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</si>
  <si>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</si>
  <si>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</si>
  <si>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</si>
  <si>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</si>
  <si>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</si>
  <si>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</si>
  <si>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</si>
  <si>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</si>
  <si>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</si>
  <si>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</si>
  <si>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</si>
  <si>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</si>
  <si>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</si>
  <si>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</si>
  <si>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</si>
  <si>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</si>
  <si>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</si>
  <si>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2021 100% RENTS</t>
  </si>
  <si>
    <t>use the above naming convention for each subsequent item required in this section and as per the questionnaire</t>
  </si>
  <si>
    <t>Attachment 8-D1</t>
  </si>
  <si>
    <t>2-Bedroom Basis Limit (all counties)</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</si>
  <si>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</si>
  <si>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</si>
  <si>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</si>
  <si>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</si>
  <si>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</si>
  <si>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</si>
  <si>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</si>
  <si>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</si>
  <si>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</si>
  <si>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</si>
  <si>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</si>
  <si>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</si>
  <si>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</si>
  <si>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</si>
  <si>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</si>
  <si>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</si>
  <si>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</si>
  <si>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t xml:space="preserve">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</si>
  <si>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</si>
  <si>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</si>
  <si>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</si>
  <si>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</si>
  <si>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</si>
  <si>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</si>
  <si>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</si>
  <si>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</si>
  <si>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*items with an asterisk have established TCAC or CDLAC templates</t>
  </si>
  <si>
    <t>&gt;80%</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</si>
  <si>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</si>
  <si>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</si>
  <si>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</si>
  <si>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</si>
  <si>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</si>
  <si>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</si>
  <si>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</si>
  <si>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</si>
  <si>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</si>
  <si>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</si>
  <si>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 xml:space="preserve">High Cost Explanation:  Describe Factors Contributing to high total development cost per unit.  </t>
  </si>
  <si>
    <t>3. The following is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</si>
  <si>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2022 4% FEDERAL LOW-INCOME HOUSING TAX CREDITS WITH TAX-EXEMPT BONDS</t>
  </si>
  <si>
    <t>Resyndication project using hold harmless rent limits in the above table?</t>
  </si>
  <si>
    <t>These rents cannot exceed the federal set-aside current tax credit rent limits. See TCAC Regulation Section 10327(g)(8).</t>
  </si>
  <si>
    <t>Total # Low Income Bedrooms</t>
  </si>
  <si>
    <t>Total # Special Needs Bedrooms</t>
  </si>
  <si>
    <t>If you are a Special Needs Project, please enter the number of Special Needs Bedrooms:</t>
  </si>
  <si>
    <t>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</si>
  <si>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TCAC Regulation Section 10325(f)(7)(J) for details of the requirements for this option.</t>
  </si>
  <si>
    <t>If more space is needed for this chart, Applicant may submit a separate supplemental chart in the same format.</t>
  </si>
  <si>
    <t>Services Company 1</t>
  </si>
  <si>
    <t>Services Company 2</t>
  </si>
  <si>
    <t>&lt;insert information&gt;</t>
  </si>
  <si>
    <t>Do the entities meet the minimum 7 points requirement pusuant to CDLAC Regulations Section 5230(f)?</t>
  </si>
  <si>
    <t>Completed within past 5 years in CA</t>
  </si>
  <si>
    <t>If no, provide explanation:</t>
  </si>
  <si>
    <t>Does the management compancy meet the minimum 3 points requirement pusuant to CDLAC Regulations Section 5230(f)?</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</si>
  <si>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</si>
  <si>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</si>
  <si>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</si>
  <si>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</si>
  <si>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</si>
  <si>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Total Developer Fee (DF)</t>
  </si>
  <si>
    <t>List Installments &amp; Est. Timing</t>
  </si>
  <si>
    <t>Total Amount (est.)</t>
  </si>
  <si>
    <t>Amount towards DF</t>
  </si>
  <si>
    <t>Installment 1 - construction closing</t>
  </si>
  <si>
    <t>Installment 2 &amp; 3 - 100% completion</t>
  </si>
  <si>
    <t xml:space="preserve">Installment 3 - perm loan conversion </t>
  </si>
  <si>
    <t>Installment 4 - 8609</t>
  </si>
  <si>
    <t>Installment 5 - Tax return</t>
  </si>
  <si>
    <t>Installment 6 - NA</t>
  </si>
  <si>
    <t>4% 2022 TBLs</t>
  </si>
  <si>
    <t>9% 2022 TBLs</t>
  </si>
  <si>
    <t>*This is the difference between the project county's basis limit and the median county basis limit.  See Application sheet Threshold Basis Limits Table.
All counties' 4% credit threshold basis limits are available on the TCAC website.</t>
  </si>
  <si>
    <t>February 2, 2022 Version</t>
  </si>
  <si>
    <r>
      <t xml:space="preserve">Project is </t>
    </r>
    <r>
      <rPr>
        <b/>
        <sz val="10"/>
        <rFont val="Arial"/>
        <family val="2"/>
      </rPr>
      <t>Rural</t>
    </r>
    <r>
      <rPr>
        <sz val="10"/>
        <rFont val="Arial"/>
        <family val="2"/>
      </rPr>
      <t xml:space="preserve"> as defined by TCAC Regulation Section 10302(oo):</t>
    </r>
  </si>
  <si>
    <t>https://www.treasurer.ca.gov/ctcac/2022/4-instructions.asp</t>
  </si>
  <si>
    <t>2022 CDLAC-TCAC JOINT APPLICATION CHECKLIST</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</si>
  <si>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</si>
  <si>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</si>
  <si>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</si>
  <si>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</si>
  <si>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</si>
  <si>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</si>
  <si>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</si>
  <si>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</si>
  <si>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</si>
  <si>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</si>
  <si>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</si>
  <si>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</si>
  <si>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</si>
  <si>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</si>
  <si>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</si>
  <si>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Terms of syndication agreement. Use TCAC template. 
Provide evidence of eligibility and include signed:</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</si>
  <si>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</si>
  <si>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</si>
  <si>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</si>
  <si>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</si>
  <si>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</si>
  <si>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</si>
  <si>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</si>
  <si>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</si>
  <si>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</si>
  <si>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Only the signed applicant statement may be submitted in hardcopy format; for all other application materials, no paper documentation will be accepted. 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TCAC can build upon and improve the process of completing a tax credit application.</t>
  </si>
  <si>
    <t>Attachments - Exhibit A: Parcels tab</t>
  </si>
  <si>
    <t>Attachments - Exhibit A: Site Control tabs</t>
  </si>
  <si>
    <t>All applications must include evidence of the cost or value of land and improvements. 
Provide sales agreement, purchase contract, or escrow closing statement as applicable and required by TCAC Regulations. See Reg. §§10327(c)(6) and10325(f)(2). 
Provide an appraisal if required by TCAC Regulation. See Reg. §§ 10325(c)(1)(C), 10325(c)(10), 10327(c)(6), and 10322(h)(9).</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</si>
  <si>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</si>
  <si>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</si>
  <si>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</si>
  <si>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</si>
  <si>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</si>
  <si>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</si>
  <si>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</si>
  <si>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</si>
  <si>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</si>
  <si>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Devonwood, LP</t>
  </si>
  <si>
    <t>Devonwood Apartments</t>
  </si>
  <si>
    <t>CDLAC-TCAC Joint Application (submitting concurrently)</t>
  </si>
  <si>
    <t>$500M</t>
  </si>
  <si>
    <t>40%/60%</t>
  </si>
  <si>
    <t>Devonwood, LLC</t>
  </si>
  <si>
    <t>WCH Affordable LXIV, LLC</t>
  </si>
  <si>
    <t>Meta Development, LLC</t>
  </si>
  <si>
    <t>0</t>
  </si>
  <si>
    <t>Devonwood 64, LP</t>
  </si>
  <si>
    <t>Mike Ferrero</t>
  </si>
  <si>
    <t>President</t>
  </si>
  <si>
    <t>Other (Specify below)</t>
  </si>
  <si>
    <t>Site Utilization Plan Approval</t>
  </si>
  <si>
    <t>Pacific Western Bank - Tax Exempt Bonds</t>
  </si>
  <si>
    <t>Pacific Western Bank - Taxable Tail</t>
  </si>
  <si>
    <t>Pacific Western Bank - Recycled Tax Exempt Bonds</t>
  </si>
  <si>
    <t>City of Merced - HOME</t>
  </si>
  <si>
    <t>Boston Financial - Federal Tax Credit Equity</t>
  </si>
  <si>
    <t>Boston Financial - State Tax Credit Equity</t>
  </si>
  <si>
    <t>Deferred Operating Reserve</t>
  </si>
  <si>
    <t>Fixed</t>
  </si>
  <si>
    <t>Pacific Western Bank - Tax Exempt Permanent Loan</t>
  </si>
  <si>
    <t>Benefits and Employee Unit</t>
  </si>
  <si>
    <t>Business Tax License</t>
  </si>
  <si>
    <t>Fire Sprinkler/Alarm</t>
  </si>
  <si>
    <t>Misc Admin Expenses</t>
  </si>
  <si>
    <t>Payment and Performance Bonds</t>
  </si>
  <si>
    <t>Construction Loan Interest (Post COO)</t>
  </si>
  <si>
    <t>Legal Partnership Costs</t>
  </si>
  <si>
    <t>Utillity Connection Fees</t>
  </si>
  <si>
    <t>Misc Costs</t>
  </si>
  <si>
    <t>City of Merced</t>
  </si>
  <si>
    <t>Low Resource</t>
  </si>
  <si>
    <t>Devonwood Drive and Oakley Ave</t>
  </si>
  <si>
    <t>Please see Attachment 1-D, Exhibit B</t>
  </si>
  <si>
    <t>5732 Engineer Drive, Suite 102</t>
  </si>
  <si>
    <t>Huntington Beach, CA 92649</t>
  </si>
  <si>
    <t>Low-Medium Density Residential</t>
  </si>
  <si>
    <t>R-2; 12.0 dwelling units/acre with Planned Development Overlay</t>
  </si>
  <si>
    <t>P-D at 25.0 dwelling units/acre</t>
  </si>
  <si>
    <t>R-2 35 feet, P-D variable, as approved</t>
  </si>
  <si>
    <t>1.5 as approved with density bonus incentive</t>
  </si>
  <si>
    <t>David Gonzalves</t>
  </si>
  <si>
    <t>678 West 18th St</t>
  </si>
  <si>
    <t>209-385-6858</t>
  </si>
  <si>
    <t>209-725-8775</t>
  </si>
  <si>
    <t>jonzalvesd@cityofmerced.org</t>
  </si>
  <si>
    <t>11150 W. Olympic Blvd Suite 620</t>
  </si>
  <si>
    <t>CA</t>
  </si>
  <si>
    <t>Aaron Mandel</t>
  </si>
  <si>
    <t>310-575-3543</t>
  </si>
  <si>
    <t>310-575-3563</t>
  </si>
  <si>
    <t>amandel@metahousing.com</t>
  </si>
  <si>
    <t>Administrative GP</t>
  </si>
  <si>
    <t>151 Kalmus Dr, Suite J-5</t>
  </si>
  <si>
    <t>Managing GP</t>
  </si>
  <si>
    <t>Costa Mesa</t>
  </si>
  <si>
    <t>Graham Espley-Jones</t>
  </si>
  <si>
    <t>714-597-8300</t>
  </si>
  <si>
    <t>714-597-8320</t>
  </si>
  <si>
    <t>graham@wchousing.org</t>
  </si>
  <si>
    <t>Western Community Housing</t>
  </si>
  <si>
    <t>Developer</t>
  </si>
  <si>
    <t>Y&amp;M Architects</t>
  </si>
  <si>
    <t>Kevin Maffris</t>
  </si>
  <si>
    <t>213-623-2107</t>
  </si>
  <si>
    <t>724 S. Spring Street, Suite 304</t>
  </si>
  <si>
    <t>Los Angeles, CA 90014</t>
  </si>
  <si>
    <t>kmaffris@ymarch.com</t>
  </si>
  <si>
    <t>Bocarsly Emden Cowan Esmail &amp; Arndt</t>
  </si>
  <si>
    <t>633 West Fifth St., 70th Floor</t>
  </si>
  <si>
    <t>Los Angeles, CA 90071</t>
  </si>
  <si>
    <t>Juan Bustamante</t>
  </si>
  <si>
    <t>650-387-6633</t>
  </si>
  <si>
    <t>jbustamante@bocarsly.com</t>
  </si>
  <si>
    <t>West+Creek Builders</t>
  </si>
  <si>
    <t>125 W Maple Ave</t>
  </si>
  <si>
    <t>Monrovia, CA 91016</t>
  </si>
  <si>
    <t>Robert Dauth</t>
  </si>
  <si>
    <t>626-203-6394</t>
  </si>
  <si>
    <t>rdauth@westport-inc.com</t>
  </si>
  <si>
    <t xml:space="preserve">Novogradac &amp; Co </t>
  </si>
  <si>
    <t>249 East Ocean Blvd. Suite 900</t>
  </si>
  <si>
    <t>Long Beach, CA 90802</t>
  </si>
  <si>
    <t>Natalie Chavez</t>
  </si>
  <si>
    <t>562-256-2329</t>
  </si>
  <si>
    <t>natalie.chavez@novoco.com</t>
  </si>
  <si>
    <t>Boston Financial Investment Management</t>
  </si>
  <si>
    <t>8721 Sunset Blvd, PH1</t>
  </si>
  <si>
    <t>Los Angeles, CA 90069</t>
  </si>
  <si>
    <t>Roy Faerber</t>
  </si>
  <si>
    <t>310-860-4550</t>
  </si>
  <si>
    <t>roy.faerber@bfim.com</t>
  </si>
  <si>
    <t>Novogradac Consulting LLP</t>
  </si>
  <si>
    <t>6700 Antioch Road Suite 450</t>
  </si>
  <si>
    <t>Merriam, KS 66204</t>
  </si>
  <si>
    <t>Rachel Denton</t>
  </si>
  <si>
    <t>913-312-4612</t>
  </si>
  <si>
    <t>rachel.denton@novoco.com</t>
  </si>
  <si>
    <t>California Municipal Finance Authority</t>
  </si>
  <si>
    <t>2111 Palomar Airport Rd, Ste 320</t>
  </si>
  <si>
    <t>Carlsbad, CA 92011</t>
  </si>
  <si>
    <t>Anthony Stubbs</t>
  </si>
  <si>
    <t>760-930-1333</t>
  </si>
  <si>
    <t>760-683-3390</t>
  </si>
  <si>
    <t>astubbs@cmfa-ca.com</t>
  </si>
  <si>
    <t>1417 NW Marshall</t>
  </si>
  <si>
    <t>Portland, OR 97209</t>
  </si>
  <si>
    <t>Jeffrey Passadore</t>
  </si>
  <si>
    <t>503-450-0233</t>
  </si>
  <si>
    <t>jpassadore@cambridgeres.com</t>
  </si>
  <si>
    <t>562-596-9338</t>
  </si>
  <si>
    <t xml:space="preserve">Multifamily Residential </t>
  </si>
  <si>
    <t>9701 Wilshire Blvd Suite 700</t>
  </si>
  <si>
    <t>Beverly Hills, CA 90212</t>
  </si>
  <si>
    <t>Daniel Bronfman</t>
  </si>
  <si>
    <t>310-779-7729</t>
  </si>
  <si>
    <t>Construction Loan - Tax Exempt Bonds</t>
  </si>
  <si>
    <t>Construction Loan - Taxable Tail</t>
  </si>
  <si>
    <t>Construction Loan - Recycled Tax Exempt Bonds</t>
  </si>
  <si>
    <t>8721 Sunset Blvd PH1</t>
  </si>
  <si>
    <t>Tax Credit Equity</t>
  </si>
  <si>
    <t>11150 W Olympic Blvd Suite 620</t>
  </si>
  <si>
    <t>Los Angeles, CA 90064</t>
  </si>
  <si>
    <t>George Russo</t>
  </si>
  <si>
    <t>Deferred Costs</t>
  </si>
  <si>
    <t>Soft Loan</t>
  </si>
  <si>
    <t>678 W. 18th Street</t>
  </si>
  <si>
    <t>Merced, CA  95340</t>
  </si>
  <si>
    <t>Scott McBride</t>
  </si>
  <si>
    <t>209-385-6818</t>
  </si>
  <si>
    <t>Cambridge Real Estate Services</t>
  </si>
  <si>
    <t>Provided</t>
  </si>
  <si>
    <t>Not Applicable</t>
  </si>
  <si>
    <t>Housing Authority of the County of Merced 12/1/2021</t>
  </si>
  <si>
    <t>Residual Receipts Loan</t>
  </si>
  <si>
    <t>Tax Exempt Permanent Loan</t>
  </si>
  <si>
    <t>Sponsor</t>
  </si>
  <si>
    <t>The project consists of 65 parcels located at the intersection of Devonwood Drive and Oakley Ave, adjacent to the Michael O'Sullivan Bike Path.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</si>
</sst>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 #,##0_);_(* \(#,##0\);_(* &quot;-&quot;?_);_(@_)"/>
    <numFmt numFmtId="183" formatCode="_(&quot;$&quot;* #,##0_);_(&quot;$&quot;* \(#,##0\);_(&quot;$&quot;* &quot;-&quot;??_);_(@_)"/>
    <numFmt numFmtId="184" formatCode="&quot;$&quot;#,##0.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color theme="1"/>
      <name val="Arial"/>
      <family val="2"/>
    </font>
    <font>
      <b/>
      <sz val="9"/>
      <name val="Calibri"/>
      <family val="2"/>
      <scheme val="minor"/>
    </font>
    <font>
      <sz val="11"/>
      <color rgb="FF0070C0"/>
      <name val="Calibri"/>
      <family val="2"/>
      <scheme val="minor"/>
    </font>
    <font>
      <sz val="11"/>
      <color rgb="FF7030A0"/>
      <name val="Calibri"/>
      <family val="2"/>
      <scheme val="minor"/>
    </font>
    <font>
      <sz val="11"/>
      <name val="Calibri"/>
      <family val="2"/>
      <scheme val="minor"/>
    </font>
    <font>
      <b/>
      <sz val="10"/>
      <color theme="1"/>
      <name val="Calibri"/>
      <family val="2"/>
      <scheme val="minor"/>
    </font>
    <font>
      <b/>
      <sz val="8"/>
      <color theme="1"/>
      <name val="Arial"/>
      <family val="2"/>
    </font>
    <font>
      <sz val="9"/>
      <color rgb="FF0070C0"/>
      <name val="Arial"/>
      <family val="2"/>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8.5"/>
      <name val="Arial"/>
      <family val="2"/>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s>
  <fills count="50">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31"/>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tted">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8723">
    <xf numFmtId="0" fontId="0" fillId="0" borderId="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1" fillId="24" borderId="0" applyNumberFormat="0" applyBorder="0" applyAlignment="0" applyProtection="0"/>
    <xf numFmtId="0" fontId="81" fillId="25" borderId="0" applyNumberFormat="0" applyBorder="0" applyAlignment="0" applyProtection="0"/>
    <xf numFmtId="0" fontId="81" fillId="26"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27" borderId="0" applyNumberFormat="0" applyBorder="0" applyAlignment="0" applyProtection="0"/>
    <xf numFmtId="0" fontId="81" fillId="28" borderId="0" applyNumberFormat="0" applyBorder="0" applyAlignment="0" applyProtection="0"/>
    <xf numFmtId="0" fontId="81" fillId="29" borderId="0" applyNumberFormat="0" applyBorder="0" applyAlignment="0" applyProtection="0"/>
    <xf numFmtId="0" fontId="81" fillId="29" borderId="0" applyNumberFormat="0" applyBorder="0" applyAlignment="0" applyProtection="0"/>
    <xf numFmtId="0" fontId="81" fillId="30"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1" fillId="31" borderId="0" applyNumberFormat="0" applyBorder="0" applyAlignment="0" applyProtection="0"/>
    <xf numFmtId="0" fontId="81" fillId="32" borderId="0" applyNumberFormat="0" applyBorder="0" applyAlignment="0" applyProtection="0"/>
    <xf numFmtId="0" fontId="81" fillId="32"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4" borderId="0" applyNumberFormat="0" applyBorder="0" applyAlignment="0" applyProtection="0"/>
    <xf numFmtId="0" fontId="81" fillId="35"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3" fillId="37" borderId="18" applyNumberFormat="0" applyAlignment="0" applyProtection="0"/>
    <xf numFmtId="0" fontId="83" fillId="37" borderId="18" applyNumberFormat="0" applyAlignment="0" applyProtection="0"/>
    <xf numFmtId="0" fontId="84" fillId="38" borderId="19" applyNumberFormat="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7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56" fillId="0" borderId="0" applyFont="0" applyFill="0" applyBorder="0" applyAlignment="0" applyProtection="0"/>
    <xf numFmtId="43" fontId="20" fillId="0" borderId="0" applyFont="0" applyFill="0" applyBorder="0" applyAlignment="0" applyProtection="0"/>
    <xf numFmtId="43" fontId="56" fillId="0" borderId="0" applyFont="0" applyFill="0" applyBorder="0" applyAlignment="0" applyProtection="0"/>
    <xf numFmtId="44" fontId="7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73" fillId="0" borderId="0" applyFont="0" applyFill="0" applyBorder="0" applyAlignment="0" applyProtection="0"/>
    <xf numFmtId="44" fontId="20" fillId="0" borderId="0" applyFont="0" applyFill="0" applyBorder="0" applyAlignment="0" applyProtection="0"/>
    <xf numFmtId="44" fontId="75"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alignment vertical="top"/>
    </xf>
    <xf numFmtId="44" fontId="56" fillId="0" borderId="0" applyFont="0" applyFill="0" applyBorder="0" applyAlignment="0" applyProtection="0">
      <alignment vertical="top"/>
    </xf>
    <xf numFmtId="44" fontId="20" fillId="0" borderId="0" applyFont="0" applyFill="0" applyBorder="0" applyAlignment="0" applyProtection="0"/>
    <xf numFmtId="44" fontId="56" fillId="0" borderId="0" applyFont="0" applyFill="0" applyBorder="0" applyAlignment="0" applyProtection="0">
      <alignment vertical="top"/>
    </xf>
    <xf numFmtId="44" fontId="56"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56" fillId="0" borderId="0" applyFont="0" applyFill="0" applyBorder="0" applyAlignment="0" applyProtection="0"/>
    <xf numFmtId="44" fontId="6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6" fillId="0" borderId="0" applyFont="0" applyFill="0" applyBorder="0" applyAlignment="0" applyProtection="0"/>
    <xf numFmtId="44" fontId="20"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71" fillId="0" borderId="0" applyFont="0" applyFill="0" applyBorder="0" applyAlignment="0" applyProtection="0"/>
    <xf numFmtId="44" fontId="20" fillId="0" borderId="0" applyFont="0" applyFill="0" applyBorder="0" applyAlignment="0" applyProtection="0"/>
    <xf numFmtId="0" fontId="85" fillId="0" borderId="0" applyNumberFormat="0" applyFill="0" applyBorder="0" applyAlignment="0" applyProtection="0"/>
    <xf numFmtId="0" fontId="86" fillId="39" borderId="0" applyNumberFormat="0" applyBorder="0" applyAlignment="0" applyProtection="0"/>
    <xf numFmtId="0" fontId="87" fillId="0" borderId="20" applyNumberFormat="0" applyFill="0" applyAlignment="0" applyProtection="0"/>
    <xf numFmtId="0" fontId="87" fillId="0" borderId="20" applyNumberFormat="0" applyFill="0" applyAlignment="0" applyProtection="0"/>
    <xf numFmtId="0" fontId="88" fillId="0" borderId="21" applyNumberFormat="0" applyFill="0" applyAlignment="0" applyProtection="0"/>
    <xf numFmtId="0" fontId="88" fillId="0" borderId="21" applyNumberFormat="0" applyFill="0" applyAlignment="0" applyProtection="0"/>
    <xf numFmtId="0" fontId="89" fillId="0" borderId="22" applyNumberFormat="0" applyFill="0" applyAlignment="0" applyProtection="0"/>
    <xf numFmtId="0" fontId="89" fillId="0" borderId="22"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77" fillId="0" borderId="0" applyNumberFormat="0" applyFill="0" applyBorder="0" applyAlignment="0" applyProtection="0">
      <alignment vertical="top"/>
      <protection locked="0"/>
    </xf>
    <xf numFmtId="0" fontId="90" fillId="40" borderId="18" applyNumberFormat="0" applyAlignment="0" applyProtection="0"/>
    <xf numFmtId="0" fontId="13" fillId="0" borderId="0" applyNumberFormat="0" applyBorder="0"/>
    <xf numFmtId="0" fontId="14" fillId="0" borderId="0" applyBorder="0" applyAlignment="0"/>
    <xf numFmtId="0" fontId="15" fillId="0" borderId="0" applyFill="0" applyBorder="0" applyAlignment="0"/>
    <xf numFmtId="0" fontId="91" fillId="0" borderId="23" applyNumberFormat="0" applyFill="0" applyAlignment="0" applyProtection="0"/>
    <xf numFmtId="0" fontId="92" fillId="41" borderId="0" applyNumberFormat="0" applyBorder="0" applyAlignment="0" applyProtection="0"/>
    <xf numFmtId="0" fontId="93" fillId="0" borderId="0"/>
    <xf numFmtId="0" fontId="56" fillId="0" borderId="0"/>
    <xf numFmtId="0" fontId="93" fillId="0" borderId="0"/>
    <xf numFmtId="0" fontId="56" fillId="0" borderId="0"/>
    <xf numFmtId="0" fontId="56"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94" fillId="0" borderId="0"/>
    <xf numFmtId="0" fontId="56" fillId="0" borderId="0"/>
    <xf numFmtId="169" fontId="57" fillId="0" borderId="0"/>
    <xf numFmtId="0" fontId="80" fillId="0" borderId="0"/>
    <xf numFmtId="0" fontId="20" fillId="0" borderId="0"/>
    <xf numFmtId="0" fontId="20" fillId="0" borderId="0"/>
    <xf numFmtId="0" fontId="62" fillId="0" borderId="0"/>
    <xf numFmtId="0" fontId="56" fillId="0" borderId="0"/>
    <xf numFmtId="0" fontId="62" fillId="0" borderId="0"/>
    <xf numFmtId="0" fontId="56" fillId="0" borderId="0"/>
    <xf numFmtId="0" fontId="68" fillId="0" borderId="0"/>
    <xf numFmtId="0" fontId="56"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8" fillId="0" borderId="0"/>
    <xf numFmtId="0" fontId="80" fillId="0" borderId="0"/>
    <xf numFmtId="0" fontId="80" fillId="0" borderId="0"/>
    <xf numFmtId="0" fontId="80"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56" fillId="0" borderId="0"/>
    <xf numFmtId="0" fontId="80" fillId="0" borderId="0"/>
    <xf numFmtId="0" fontId="80" fillId="0" borderId="0"/>
    <xf numFmtId="0" fontId="80" fillId="0" borderId="0"/>
    <xf numFmtId="0" fontId="80" fillId="0" borderId="0"/>
    <xf numFmtId="0" fontId="68" fillId="0" borderId="0"/>
    <xf numFmtId="0" fontId="56" fillId="0" borderId="0">
      <alignment vertical="top"/>
    </xf>
    <xf numFmtId="0" fontId="80" fillId="0" borderId="0"/>
    <xf numFmtId="0" fontId="80" fillId="0" borderId="0"/>
    <xf numFmtId="0" fontId="80" fillId="0" borderId="0"/>
    <xf numFmtId="0" fontId="80" fillId="0" borderId="0"/>
    <xf numFmtId="0" fontId="68" fillId="0" borderId="0"/>
    <xf numFmtId="0" fontId="20" fillId="0" borderId="0"/>
    <xf numFmtId="0" fontId="80" fillId="0" borderId="0"/>
    <xf numFmtId="0" fontId="20" fillId="0" borderId="0"/>
    <xf numFmtId="0" fontId="80" fillId="0" borderId="0"/>
    <xf numFmtId="0" fontId="80" fillId="0" borderId="0"/>
    <xf numFmtId="0" fontId="80" fillId="0" borderId="0"/>
    <xf numFmtId="0" fontId="80" fillId="0" borderId="0"/>
    <xf numFmtId="0" fontId="62" fillId="0" borderId="0"/>
    <xf numFmtId="0" fontId="56" fillId="0" borderId="0">
      <alignment vertical="top"/>
    </xf>
    <xf numFmtId="0" fontId="62" fillId="0" borderId="0"/>
    <xf numFmtId="0" fontId="56" fillId="0" borderId="0">
      <alignment vertical="top"/>
    </xf>
    <xf numFmtId="0" fontId="56" fillId="0" borderId="0">
      <alignment vertical="top"/>
    </xf>
    <xf numFmtId="0" fontId="80" fillId="0" borderId="0"/>
    <xf numFmtId="0" fontId="62"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56" fillId="0" borderId="0">
      <alignment vertical="top"/>
    </xf>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56" fillId="0" borderId="0"/>
    <xf numFmtId="0" fontId="56" fillId="0" borderId="0">
      <alignment vertical="top"/>
    </xf>
    <xf numFmtId="0" fontId="56" fillId="0" borderId="0">
      <alignment vertical="top"/>
    </xf>
    <xf numFmtId="0" fontId="56" fillId="0" borderId="0"/>
    <xf numFmtId="0" fontId="56" fillId="0" borderId="0">
      <alignment vertical="top"/>
    </xf>
    <xf numFmtId="0" fontId="56" fillId="0" borderId="0"/>
    <xf numFmtId="0" fontId="56"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11" fillId="0" borderId="0" applyProtection="0">
      <protection locked="0"/>
    </xf>
    <xf numFmtId="0" fontId="20" fillId="0" borderId="0" applyProtection="0">
      <protection locked="0"/>
    </xf>
    <xf numFmtId="0" fontId="20" fillId="0" borderId="0" applyProtection="0">
      <protection locked="0"/>
    </xf>
    <xf numFmtId="0" fontId="57" fillId="0" borderId="0"/>
    <xf numFmtId="0" fontId="11" fillId="0" borderId="0"/>
    <xf numFmtId="0" fontId="20" fillId="0" borderId="0"/>
    <xf numFmtId="0" fontId="72"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72"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95" fillId="37" borderId="25" applyNumberFormat="0" applyAlignment="0" applyProtection="0"/>
    <xf numFmtId="0" fontId="95" fillId="37" borderId="25" applyNumberFormat="0" applyAlignment="0" applyProtection="0"/>
    <xf numFmtId="0" fontId="16" fillId="0" borderId="0" applyNumberFormat="0" applyFill="0" applyBorder="0">
      <alignment horizontal="left"/>
    </xf>
    <xf numFmtId="0" fontId="96" fillId="0" borderId="0" applyNumberFormat="0" applyFill="0" applyBorder="0" applyAlignment="0" applyProtection="0"/>
    <xf numFmtId="0" fontId="97" fillId="0" borderId="26" applyNumberFormat="0" applyFill="0" applyAlignment="0" applyProtection="0"/>
    <xf numFmtId="0" fontId="97" fillId="0" borderId="26" applyNumberFormat="0" applyFill="0" applyAlignment="0" applyProtection="0"/>
    <xf numFmtId="0" fontId="98" fillId="0" borderId="0" applyNumberFormat="0" applyFill="0" applyBorder="0" applyAlignment="0" applyProtection="0"/>
    <xf numFmtId="0" fontId="11" fillId="0" borderId="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9" fontId="11" fillId="0" borderId="0" applyFont="0" applyFill="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3" fillId="0" borderId="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4" fontId="105"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10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96" fillId="0" borderId="0" applyNumberFormat="0" applyFill="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4" fontId="11" fillId="0" borderId="0" applyFont="0" applyFill="0" applyBorder="0" applyAlignment="0" applyProtection="0"/>
    <xf numFmtId="9" fontId="115" fillId="0" borderId="0" applyFont="0" applyFill="0" applyBorder="0" applyAlignment="0" applyProtection="0"/>
    <xf numFmtId="0" fontId="115" fillId="0" borderId="0"/>
    <xf numFmtId="0" fontId="5" fillId="0" borderId="0"/>
    <xf numFmtId="0" fontId="11"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1" fillId="0" borderId="0" applyBorder="0"/>
    <xf numFmtId="43" fontId="160"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3352">
    <xf numFmtId="0" fontId="0" fillId="0" borderId="0" xfId="0"/>
    <xf numFmtId="0" fontId="0" fillId="0" borderId="0" xfId="0" applyBorder="1"/>
    <xf numFmtId="0" fontId="0" fillId="0" borderId="0" xfId="0" applyFill="1"/>
    <xf numFmtId="0" fontId="0" fillId="0" borderId="0" xfId="0" applyFill="1" applyBorder="1" applyProtection="1"/>
    <xf numFmtId="0" fontId="0" fillId="0" borderId="0" xfId="0" applyBorder="1" applyAlignment="1" applyProtection="1">
      <alignment horizontal="center"/>
    </xf>
    <xf numFmtId="0" fontId="18" fillId="0" borderId="0" xfId="0" applyFont="1"/>
    <xf numFmtId="0" fontId="11" fillId="0" borderId="0" xfId="0" applyFont="1"/>
    <xf numFmtId="0" fontId="20" fillId="0" borderId="0" xfId="0" applyFont="1" applyProtection="1"/>
    <xf numFmtId="0" fontId="0" fillId="0" borderId="4" xfId="0" applyBorder="1"/>
    <xf numFmtId="0" fontId="0" fillId="0" borderId="0" xfId="0" applyAlignment="1"/>
    <xf numFmtId="0" fontId="20" fillId="0" borderId="0" xfId="0" applyFont="1" applyAlignment="1">
      <alignment horizontal="center"/>
    </xf>
    <xf numFmtId="0" fontId="11" fillId="0" borderId="6" xfId="543" applyFont="1" applyBorder="1" applyProtection="1"/>
    <xf numFmtId="0" fontId="0" fillId="0" borderId="0" xfId="0" applyProtection="1"/>
    <xf numFmtId="0" fontId="0" fillId="0" borderId="0" xfId="0" applyAlignment="1" applyProtection="1">
      <alignment horizontal="left"/>
    </xf>
    <xf numFmtId="0" fontId="0" fillId="0" borderId="0" xfId="0" applyFill="1" applyBorder="1" applyAlignment="1" applyProtection="1">
      <alignment horizontal="left"/>
    </xf>
    <xf numFmtId="167" fontId="0" fillId="0" borderId="0" xfId="0" applyNumberFormat="1" applyFill="1" applyBorder="1" applyAlignment="1" applyProtection="1">
      <alignment horizontal="left"/>
    </xf>
    <xf numFmtId="166" fontId="0" fillId="0" borderId="0" xfId="0" applyNumberFormat="1" applyFill="1" applyBorder="1" applyAlignment="1" applyProtection="1">
      <alignment horizontal="left"/>
    </xf>
    <xf numFmtId="0" fontId="18" fillId="0" borderId="4" xfId="0" applyFont="1" applyBorder="1"/>
    <xf numFmtId="164" fontId="0" fillId="0" borderId="0" xfId="0" applyNumberFormat="1" applyFill="1" applyBorder="1" applyAlignment="1" applyProtection="1">
      <alignment horizontal="right"/>
    </xf>
    <xf numFmtId="0" fontId="20"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11" fillId="0" borderId="0" xfId="543" applyFont="1" applyAlignment="1" applyProtection="1"/>
    <xf numFmtId="0" fontId="11" fillId="0" borderId="0" xfId="0" applyFont="1" applyFill="1"/>
    <xf numFmtId="0" fontId="18" fillId="0" borderId="0" xfId="0" applyFont="1" applyAlignment="1" applyProtection="1">
      <alignment horizontal="center"/>
    </xf>
    <xf numFmtId="0" fontId="20" fillId="0" borderId="0" xfId="0" applyFont="1" applyAlignment="1" applyProtection="1">
      <alignment horizontal="left" vertical="top" wrapText="1"/>
    </xf>
    <xf numFmtId="0" fontId="0" fillId="0" borderId="0" xfId="0" applyBorder="1" applyProtection="1"/>
    <xf numFmtId="0" fontId="26" fillId="0" borderId="0" xfId="0" applyFont="1" applyProtection="1"/>
    <xf numFmtId="0" fontId="19" fillId="0" borderId="0" xfId="0" applyFont="1" applyAlignment="1" applyProtection="1">
      <alignment vertical="top"/>
    </xf>
    <xf numFmtId="0" fontId="19" fillId="0" borderId="0" xfId="0" applyFont="1" applyAlignment="1" applyProtection="1">
      <alignment vertical="top" wrapText="1"/>
    </xf>
    <xf numFmtId="0" fontId="20" fillId="0" borderId="0" xfId="0" applyFont="1" applyAlignment="1" applyProtection="1">
      <alignment horizontal="left" indent="4"/>
    </xf>
    <xf numFmtId="0" fontId="20" fillId="0" borderId="0" xfId="0" applyFont="1" applyAlignment="1" applyProtection="1"/>
    <xf numFmtId="0" fontId="19" fillId="0" borderId="0" xfId="0" applyFont="1" applyAlignment="1" applyProtection="1">
      <alignment horizontal="left" vertical="top"/>
    </xf>
    <xf numFmtId="0" fontId="0" fillId="0" borderId="0" xfId="0" applyAlignment="1" applyProtection="1"/>
    <xf numFmtId="0" fontId="19" fillId="0" borderId="0" xfId="0" applyFont="1" applyAlignment="1" applyProtection="1">
      <alignment horizontal="left"/>
    </xf>
    <xf numFmtId="0" fontId="19" fillId="0" borderId="0" xfId="0" applyFont="1" applyAlignment="1" applyProtection="1"/>
    <xf numFmtId="0" fontId="19" fillId="0" borderId="0" xfId="0" applyFont="1" applyProtection="1"/>
    <xf numFmtId="0" fontId="31" fillId="0" borderId="0" xfId="543" applyFont="1" applyFill="1" applyProtection="1"/>
    <xf numFmtId="0" fontId="18" fillId="0" borderId="0" xfId="0" applyFont="1" applyFill="1" applyBorder="1" applyProtection="1"/>
    <xf numFmtId="1" fontId="19" fillId="0" borderId="0" xfId="0" applyNumberFormat="1" applyFont="1" applyBorder="1" applyAlignment="1" applyProtection="1">
      <alignment horizontal="left"/>
    </xf>
    <xf numFmtId="0" fontId="0" fillId="0" borderId="0" xfId="0" applyFill="1" applyProtection="1"/>
    <xf numFmtId="0" fontId="21" fillId="0" borderId="0" xfId="0" applyFont="1" applyProtection="1"/>
    <xf numFmtId="1" fontId="19" fillId="0" borderId="0" xfId="0" applyNumberFormat="1" applyFont="1" applyBorder="1" applyAlignment="1" applyProtection="1">
      <alignment horizontal="right"/>
    </xf>
    <xf numFmtId="0" fontId="0" fillId="0" borderId="0" xfId="0" applyBorder="1" applyAlignment="1" applyProtection="1">
      <alignment horizontal="right"/>
    </xf>
    <xf numFmtId="1" fontId="19" fillId="0" borderId="0" xfId="0" applyNumberFormat="1" applyFont="1" applyFill="1" applyBorder="1" applyAlignment="1" applyProtection="1">
      <alignment horizontal="left"/>
    </xf>
    <xf numFmtId="0" fontId="0" fillId="0" borderId="0" xfId="0" applyBorder="1" applyAlignment="1" applyProtection="1">
      <alignment horizontal="left"/>
    </xf>
    <xf numFmtId="0" fontId="19" fillId="0" borderId="0" xfId="0" applyFont="1" applyBorder="1" applyAlignment="1" applyProtection="1">
      <alignment horizontal="left"/>
    </xf>
    <xf numFmtId="0" fontId="19" fillId="0" borderId="0" xfId="0" applyFont="1" applyFill="1" applyBorder="1" applyAlignment="1" applyProtection="1">
      <alignment horizontal="left"/>
    </xf>
    <xf numFmtId="0" fontId="30" fillId="0" borderId="0" xfId="0" applyFont="1" applyBorder="1" applyProtection="1"/>
    <xf numFmtId="0" fontId="23" fillId="0" borderId="0" xfId="0" applyFont="1" applyBorder="1" applyProtection="1"/>
    <xf numFmtId="0" fontId="18" fillId="0" borderId="0" xfId="0" applyFont="1" applyBorder="1" applyProtection="1"/>
    <xf numFmtId="0" fontId="18" fillId="0" borderId="0" xfId="0" applyFont="1" applyProtection="1"/>
    <xf numFmtId="0" fontId="11" fillId="0" borderId="0" xfId="543" applyFont="1" applyProtection="1"/>
    <xf numFmtId="172" fontId="11" fillId="0" borderId="0" xfId="543" applyNumberFormat="1" applyFont="1" applyAlignment="1" applyProtection="1"/>
    <xf numFmtId="9" fontId="11" fillId="0" borderId="0" xfId="543" applyNumberFormat="1" applyFont="1" applyAlignment="1" applyProtection="1">
      <alignment horizontal="left"/>
    </xf>
    <xf numFmtId="168" fontId="11" fillId="0" borderId="0" xfId="543" applyNumberFormat="1" applyFont="1" applyProtection="1"/>
    <xf numFmtId="168" fontId="11" fillId="0" borderId="0" xfId="543" applyNumberFormat="1" applyFont="1" applyFill="1" applyProtection="1"/>
    <xf numFmtId="0" fontId="11" fillId="0" borderId="0" xfId="543" applyFont="1" applyFill="1" applyProtection="1"/>
    <xf numFmtId="0" fontId="20" fillId="0" borderId="0" xfId="0" applyFont="1" applyBorder="1" applyProtection="1"/>
    <xf numFmtId="0" fontId="11" fillId="0" borderId="0" xfId="0" applyFont="1" applyProtection="1"/>
    <xf numFmtId="0" fontId="20" fillId="0" borderId="0" xfId="0" applyFont="1" applyBorder="1" applyAlignment="1" applyProtection="1">
      <alignment horizontal="right"/>
    </xf>
    <xf numFmtId="0" fontId="20" fillId="0" borderId="0" xfId="0" applyFont="1" applyFill="1" applyBorder="1" applyProtection="1"/>
    <xf numFmtId="0" fontId="34" fillId="0" borderId="0" xfId="0" applyFont="1" applyProtection="1"/>
    <xf numFmtId="0" fontId="20" fillId="0" borderId="0" xfId="0" applyFont="1" applyFill="1" applyBorder="1" applyAlignment="1" applyProtection="1">
      <alignment horizontal="left"/>
    </xf>
    <xf numFmtId="0" fontId="22" fillId="0" borderId="0" xfId="0" applyFont="1" applyFill="1" applyBorder="1" applyProtection="1"/>
    <xf numFmtId="0" fontId="24" fillId="0" borderId="0" xfId="0" applyFont="1" applyProtection="1"/>
    <xf numFmtId="0" fontId="18" fillId="0" borderId="6" xfId="0" applyFont="1" applyBorder="1" applyAlignment="1" applyProtection="1">
      <alignment horizontal="center"/>
    </xf>
    <xf numFmtId="0" fontId="21" fillId="0" borderId="0" xfId="0" applyFont="1" applyFill="1" applyBorder="1" applyProtection="1"/>
    <xf numFmtId="0" fontId="30" fillId="0" borderId="0" xfId="0" applyFont="1" applyProtection="1"/>
    <xf numFmtId="0" fontId="0" fillId="0" borderId="0" xfId="0" applyAlignment="1" applyProtection="1">
      <alignment vertical="top"/>
    </xf>
    <xf numFmtId="0" fontId="0" fillId="0" borderId="0" xfId="0" applyAlignment="1" applyProtection="1">
      <alignment vertical="top" wrapText="1"/>
    </xf>
    <xf numFmtId="0" fontId="0" fillId="0" borderId="0" xfId="0" applyBorder="1" applyAlignment="1" applyProtection="1">
      <alignment vertical="top" wrapText="1"/>
    </xf>
    <xf numFmtId="0" fontId="0" fillId="0" borderId="1" xfId="0" applyBorder="1" applyProtection="1"/>
    <xf numFmtId="0" fontId="0" fillId="0" borderId="2" xfId="0" applyBorder="1" applyProtection="1"/>
    <xf numFmtId="0" fontId="18" fillId="0" borderId="1" xfId="0" applyFont="1" applyBorder="1" applyAlignment="1" applyProtection="1">
      <alignment horizontal="center" wrapText="1"/>
    </xf>
    <xf numFmtId="0" fontId="18" fillId="0" borderId="8" xfId="0" applyFont="1" applyBorder="1" applyAlignment="1" applyProtection="1">
      <alignment horizontal="center" wrapText="1"/>
    </xf>
    <xf numFmtId="0" fontId="18" fillId="0" borderId="0"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0" fillId="0" borderId="9" xfId="0" applyBorder="1" applyProtection="1"/>
    <xf numFmtId="0" fontId="0" fillId="0" borderId="6" xfId="0" applyBorder="1" applyProtection="1"/>
    <xf numFmtId="0" fontId="0" fillId="0" borderId="10" xfId="0" applyBorder="1" applyProtection="1"/>
    <xf numFmtId="0" fontId="18" fillId="0" borderId="4" xfId="0" applyFont="1" applyBorder="1" applyAlignment="1" applyProtection="1">
      <alignment horizontal="center"/>
    </xf>
    <xf numFmtId="0" fontId="27" fillId="0" borderId="3" xfId="0" applyFont="1" applyFill="1" applyBorder="1" applyAlignment="1" applyProtection="1">
      <alignment horizontal="left"/>
    </xf>
    <xf numFmtId="0" fontId="27" fillId="0" borderId="9" xfId="0" applyFont="1" applyFill="1" applyBorder="1" applyAlignment="1" applyProtection="1">
      <alignment horizontal="left"/>
    </xf>
    <xf numFmtId="0" fontId="18" fillId="0" borderId="4" xfId="0" applyFont="1" applyBorder="1" applyAlignment="1" applyProtection="1">
      <alignment horizontal="right"/>
    </xf>
    <xf numFmtId="0" fontId="18" fillId="0" borderId="5" xfId="0" applyFont="1" applyBorder="1" applyAlignment="1" applyProtection="1">
      <alignment horizontal="right"/>
    </xf>
    <xf numFmtId="0" fontId="27" fillId="0" borderId="0" xfId="0" applyFont="1" applyFill="1" applyBorder="1" applyAlignment="1" applyProtection="1">
      <alignment horizontal="left"/>
    </xf>
    <xf numFmtId="0" fontId="0" fillId="0" borderId="0" xfId="0" applyFill="1" applyBorder="1" applyAlignment="1" applyProtection="1"/>
    <xf numFmtId="0" fontId="18" fillId="0" borderId="0" xfId="0" applyFont="1" applyBorder="1" applyAlignment="1" applyProtection="1">
      <alignment horizontal="right"/>
    </xf>
    <xf numFmtId="0" fontId="0" fillId="0" borderId="0" xfId="0" applyFill="1" applyBorder="1" applyAlignment="1" applyProtection="1">
      <alignment horizontal="right"/>
    </xf>
    <xf numFmtId="0" fontId="18" fillId="0" borderId="0" xfId="0" applyFont="1" applyFill="1" applyBorder="1" applyAlignment="1" applyProtection="1">
      <alignment horizontal="right"/>
    </xf>
    <xf numFmtId="0" fontId="18" fillId="0" borderId="0" xfId="0" applyFont="1" applyFill="1" applyBorder="1" applyAlignment="1" applyProtection="1">
      <alignment horizontal="left"/>
    </xf>
    <xf numFmtId="0" fontId="18" fillId="0" borderId="0" xfId="0" applyFont="1" applyBorder="1" applyAlignment="1" applyProtection="1">
      <alignment horizontal="left"/>
    </xf>
    <xf numFmtId="0" fontId="0" fillId="0" borderId="7" xfId="0" applyBorder="1" applyProtection="1"/>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20" fillId="0" borderId="11" xfId="0" applyFont="1" applyBorder="1" applyAlignment="1" applyProtection="1">
      <alignment horizontal="left"/>
    </xf>
    <xf numFmtId="0" fontId="18" fillId="0" borderId="9" xfId="0" applyFont="1" applyBorder="1" applyProtection="1"/>
    <xf numFmtId="164" fontId="0" fillId="0" borderId="0" xfId="0" applyNumberFormat="1" applyFill="1" applyBorder="1" applyAlignment="1" applyProtection="1">
      <alignment horizontal="center"/>
    </xf>
    <xf numFmtId="0" fontId="0" fillId="0" borderId="12" xfId="0" applyBorder="1" applyProtection="1"/>
    <xf numFmtId="0" fontId="18" fillId="0" borderId="0" xfId="0" applyFont="1" applyAlignment="1" applyProtection="1"/>
    <xf numFmtId="0" fontId="20" fillId="0" borderId="3" xfId="0" applyFont="1" applyBorder="1" applyProtection="1"/>
    <xf numFmtId="0" fontId="20" fillId="0" borderId="0" xfId="543" applyFont="1" applyProtection="1"/>
    <xf numFmtId="0" fontId="36" fillId="0" borderId="0" xfId="543" applyFont="1" applyAlignment="1" applyProtection="1"/>
    <xf numFmtId="49" fontId="11" fillId="0" borderId="0" xfId="543" applyNumberFormat="1" applyFont="1" applyProtection="1"/>
    <xf numFmtId="0" fontId="34" fillId="0" borderId="0" xfId="543" applyFont="1" applyProtection="1"/>
    <xf numFmtId="168" fontId="31" fillId="0" borderId="6" xfId="543" applyNumberFormat="1" applyFont="1" applyFill="1" applyBorder="1" applyAlignment="1" applyProtection="1">
      <alignment horizontal="left"/>
    </xf>
    <xf numFmtId="168" fontId="31" fillId="0" borderId="6" xfId="543" applyNumberFormat="1" applyFont="1" applyFill="1" applyBorder="1" applyAlignment="1" applyProtection="1">
      <alignment horizontal="center"/>
    </xf>
    <xf numFmtId="0" fontId="11" fillId="0" borderId="8" xfId="543" applyFont="1" applyBorder="1" applyProtection="1"/>
    <xf numFmtId="0" fontId="31" fillId="0" borderId="0" xfId="543" applyFont="1" applyBorder="1" applyAlignment="1" applyProtection="1">
      <alignment horizontal="center"/>
    </xf>
    <xf numFmtId="0" fontId="11" fillId="0" borderId="0" xfId="543" applyFont="1" applyBorder="1" applyProtection="1"/>
    <xf numFmtId="0" fontId="30" fillId="0" borderId="9" xfId="543" applyFont="1" applyBorder="1" applyAlignment="1" applyProtection="1">
      <alignment horizontal="left" vertical="top" wrapText="1"/>
    </xf>
    <xf numFmtId="0" fontId="30" fillId="0" borderId="6" xfId="543" applyFont="1" applyBorder="1" applyAlignment="1" applyProtection="1">
      <alignment horizontal="center" vertical="top" wrapText="1"/>
    </xf>
    <xf numFmtId="0" fontId="11" fillId="0" borderId="9" xfId="543" applyFont="1" applyBorder="1" applyProtection="1"/>
    <xf numFmtId="0" fontId="11" fillId="0" borderId="10" xfId="543" applyFont="1" applyBorder="1" applyProtection="1"/>
    <xf numFmtId="0" fontId="11" fillId="0" borderId="1" xfId="543" applyFont="1" applyBorder="1" applyProtection="1"/>
    <xf numFmtId="0" fontId="31" fillId="0" borderId="2" xfId="543" applyFont="1" applyBorder="1" applyAlignment="1" applyProtection="1">
      <alignment horizontal="center"/>
    </xf>
    <xf numFmtId="0" fontId="33" fillId="0" borderId="8" xfId="543" applyFont="1" applyBorder="1" applyAlignment="1" applyProtection="1">
      <alignment horizontal="left" vertical="top" wrapText="1"/>
    </xf>
    <xf numFmtId="0" fontId="30" fillId="0" borderId="0" xfId="543" applyFont="1" applyBorder="1" applyAlignment="1" applyProtection="1">
      <alignment horizontal="center" vertical="top" wrapText="1"/>
    </xf>
    <xf numFmtId="0" fontId="11" fillId="0" borderId="12" xfId="543" applyFont="1" applyBorder="1" applyProtection="1"/>
    <xf numFmtId="0" fontId="33" fillId="0" borderId="0" xfId="543" applyFont="1" applyBorder="1" applyAlignment="1" applyProtection="1">
      <alignment horizontal="center" vertical="top" wrapText="1"/>
    </xf>
    <xf numFmtId="0" fontId="33" fillId="0" borderId="9" xfId="543" applyFont="1" applyBorder="1" applyAlignment="1" applyProtection="1">
      <alignment horizontal="left" vertical="top" wrapText="1"/>
    </xf>
    <xf numFmtId="0" fontId="11" fillId="0" borderId="2" xfId="543" applyFont="1" applyBorder="1" applyProtection="1"/>
    <xf numFmtId="0" fontId="11" fillId="0" borderId="7" xfId="543" applyFont="1" applyBorder="1" applyProtection="1"/>
    <xf numFmtId="172" fontId="11" fillId="0" borderId="0" xfId="543" applyNumberFormat="1" applyFont="1" applyProtection="1"/>
    <xf numFmtId="172" fontId="11" fillId="0" borderId="0" xfId="543" applyNumberFormat="1" applyFont="1" applyBorder="1" applyAlignment="1" applyProtection="1"/>
    <xf numFmtId="0" fontId="30" fillId="0" borderId="0" xfId="543" applyFont="1" applyAlignment="1" applyProtection="1"/>
    <xf numFmtId="0" fontId="11" fillId="0" borderId="0" xfId="543" applyFont="1" applyFill="1" applyAlignment="1" applyProtection="1">
      <alignment horizontal="center"/>
    </xf>
    <xf numFmtId="0" fontId="20" fillId="0" borderId="0" xfId="0" applyFont="1" applyFill="1" applyProtection="1"/>
    <xf numFmtId="0" fontId="36" fillId="0" borderId="0" xfId="543" applyFont="1" applyProtection="1"/>
    <xf numFmtId="0" fontId="20" fillId="0" borderId="0" xfId="0" applyFont="1" applyAlignment="1" applyProtection="1">
      <alignment horizontal="center"/>
    </xf>
    <xf numFmtId="0" fontId="19" fillId="0" borderId="6" xfId="543" applyFont="1" applyBorder="1" applyAlignment="1" applyProtection="1">
      <alignment vertical="top" wrapText="1"/>
    </xf>
    <xf numFmtId="0" fontId="18" fillId="0" borderId="0" xfId="0" applyFont="1" applyAlignment="1" applyProtection="1">
      <alignment horizontal="left"/>
    </xf>
    <xf numFmtId="0" fontId="20" fillId="0" borderId="0" xfId="0" applyFont="1" applyAlignment="1" applyProtection="1">
      <alignment horizontal="left"/>
    </xf>
    <xf numFmtId="0" fontId="18" fillId="0" borderId="0" xfId="0" applyFont="1" applyAlignment="1" applyProtection="1">
      <alignment horizontal="right"/>
    </xf>
    <xf numFmtId="0" fontId="20" fillId="0" borderId="0" xfId="0" applyFont="1" applyAlignment="1" applyProtection="1">
      <alignment horizontal="right"/>
    </xf>
    <xf numFmtId="0" fontId="20" fillId="0" borderId="0" xfId="0" applyFont="1" applyAlignment="1" applyProtection="1">
      <alignment horizontal="left" vertical="top"/>
    </xf>
    <xf numFmtId="0" fontId="0" fillId="2" borderId="2" xfId="0" applyFill="1" applyBorder="1" applyProtection="1"/>
    <xf numFmtId="0" fontId="0" fillId="2" borderId="7" xfId="0" applyFill="1" applyBorder="1" applyProtection="1"/>
    <xf numFmtId="0" fontId="0" fillId="0" borderId="0" xfId="0" applyAlignment="1" applyProtection="1">
      <alignment horizontal="right"/>
    </xf>
    <xf numFmtId="0" fontId="20" fillId="0" borderId="0" xfId="0" applyNumberFormat="1" applyFont="1" applyAlignment="1" applyProtection="1"/>
    <xf numFmtId="0" fontId="18" fillId="0" borderId="6" xfId="0" applyFont="1" applyBorder="1" applyAlignment="1" applyProtection="1">
      <alignment horizontal="right"/>
    </xf>
    <xf numFmtId="0" fontId="17" fillId="0" borderId="0" xfId="0" applyFont="1" applyFill="1" applyBorder="1" applyAlignment="1" applyProtection="1">
      <alignment horizontal="center" vertical="center"/>
    </xf>
    <xf numFmtId="0" fontId="18" fillId="0" borderId="0" xfId="0" applyFont="1" applyAlignment="1" applyProtection="1">
      <alignment vertical="top"/>
    </xf>
    <xf numFmtId="166" fontId="0" fillId="0" borderId="0" xfId="0" applyNumberFormat="1" applyFill="1" applyBorder="1" applyAlignment="1" applyProtection="1">
      <alignment horizontal="right"/>
    </xf>
    <xf numFmtId="0" fontId="20" fillId="0" borderId="0" xfId="0" applyFont="1" applyBorder="1" applyAlignment="1" applyProtection="1">
      <alignment horizontal="left"/>
    </xf>
    <xf numFmtId="0" fontId="0" fillId="0" borderId="4" xfId="0" applyFill="1" applyBorder="1" applyProtection="1"/>
    <xf numFmtId="0" fontId="20" fillId="0" borderId="0" xfId="0" applyFont="1"/>
    <xf numFmtId="0" fontId="20" fillId="0" borderId="0" xfId="0" applyFont="1" applyBorder="1"/>
    <xf numFmtId="0" fontId="20" fillId="0" borderId="0" xfId="0" applyFont="1" applyAlignment="1">
      <alignment horizontal="left"/>
    </xf>
    <xf numFmtId="0" fontId="41" fillId="0" borderId="0" xfId="0" applyFont="1"/>
    <xf numFmtId="0" fontId="28" fillId="0" borderId="0" xfId="0" applyFont="1"/>
    <xf numFmtId="0" fontId="18" fillId="0" borderId="0" xfId="0" applyNumberFormat="1" applyFont="1"/>
    <xf numFmtId="0" fontId="11" fillId="0" borderId="0" xfId="0" applyFont="1" applyBorder="1"/>
    <xf numFmtId="0" fontId="12" fillId="0" borderId="0" xfId="244" applyBorder="1" applyProtection="1"/>
    <xf numFmtId="0" fontId="12" fillId="0" borderId="0" xfId="244" applyFill="1" applyBorder="1" applyAlignment="1">
      <alignment horizontal="center" vertical="center"/>
    </xf>
    <xf numFmtId="0" fontId="11" fillId="0" borderId="3" xfId="543" applyFont="1" applyBorder="1" applyProtection="1"/>
    <xf numFmtId="0" fontId="33" fillId="0" borderId="4" xfId="543" applyNumberFormat="1" applyFont="1" applyBorder="1" applyAlignment="1" applyProtection="1">
      <alignment horizontal="right" vertical="top" wrapText="1"/>
    </xf>
    <xf numFmtId="0" fontId="20" fillId="0" borderId="6" xfId="0" applyFont="1" applyBorder="1" applyProtection="1"/>
    <xf numFmtId="0" fontId="20" fillId="0" borderId="2" xfId="0" applyFont="1" applyBorder="1" applyProtection="1"/>
    <xf numFmtId="0" fontId="20" fillId="0" borderId="7" xfId="0" applyFont="1" applyBorder="1" applyProtection="1"/>
    <xf numFmtId="0" fontId="20" fillId="0" borderId="12" xfId="0" applyFont="1" applyBorder="1" applyProtection="1"/>
    <xf numFmtId="0" fontId="20" fillId="0" borderId="9" xfId="0" applyFont="1" applyBorder="1" applyProtection="1"/>
    <xf numFmtId="0" fontId="20" fillId="0" borderId="10" xfId="0" applyFont="1" applyBorder="1" applyProtection="1"/>
    <xf numFmtId="0" fontId="25" fillId="0" borderId="6" xfId="0" applyFont="1" applyBorder="1" applyAlignment="1" applyProtection="1">
      <alignment vertical="top" wrapText="1"/>
    </xf>
    <xf numFmtId="0" fontId="25" fillId="0" borderId="5" xfId="0" applyFont="1" applyBorder="1" applyAlignment="1" applyProtection="1">
      <alignment vertical="top" wrapText="1"/>
    </xf>
    <xf numFmtId="0" fontId="25" fillId="0" borderId="4" xfId="0" applyFont="1" applyBorder="1" applyAlignment="1" applyProtection="1">
      <alignment vertical="top" wrapText="1"/>
    </xf>
    <xf numFmtId="0" fontId="25" fillId="2" borderId="6" xfId="0" applyFont="1" applyFill="1" applyBorder="1" applyAlignment="1" applyProtection="1">
      <alignment vertical="top" wrapText="1"/>
    </xf>
    <xf numFmtId="0" fontId="0" fillId="0" borderId="0" xfId="0" applyBorder="1" applyAlignment="1">
      <alignment vertical="top" wrapText="1"/>
    </xf>
    <xf numFmtId="0" fontId="0" fillId="0" borderId="8" xfId="0" applyBorder="1" applyProtection="1"/>
    <xf numFmtId="0" fontId="18" fillId="0" borderId="2" xfId="0" applyFont="1" applyBorder="1" applyProtection="1"/>
    <xf numFmtId="0" fontId="20" fillId="0" borderId="0" xfId="0" applyFont="1" applyAlignment="1" applyProtection="1">
      <alignment vertical="top"/>
    </xf>
    <xf numFmtId="0" fontId="20" fillId="0" borderId="0" xfId="0" applyFont="1" applyAlignment="1" applyProtection="1">
      <alignment vertical="top" wrapText="1"/>
    </xf>
    <xf numFmtId="0" fontId="20" fillId="0" borderId="0" xfId="0" applyNumberFormat="1" applyFont="1" applyAlignment="1" applyProtection="1">
      <alignment horizontal="left" vertical="top"/>
    </xf>
    <xf numFmtId="0" fontId="20" fillId="0" borderId="0" xfId="0" applyNumberFormat="1" applyFont="1" applyProtection="1"/>
    <xf numFmtId="0" fontId="11" fillId="0" borderId="0" xfId="0" applyFont="1" applyBorder="1" applyProtection="1"/>
    <xf numFmtId="0" fontId="11" fillId="0" borderId="0" xfId="0" applyFont="1" applyBorder="1" applyAlignment="1" applyProtection="1"/>
    <xf numFmtId="0" fontId="11" fillId="0" borderId="0" xfId="0" applyFont="1" applyBorder="1" applyAlignment="1" applyProtection="1">
      <alignment horizontal="left"/>
    </xf>
    <xf numFmtId="0" fontId="11" fillId="0" borderId="0" xfId="0" applyFont="1" applyAlignment="1" applyProtection="1">
      <alignment vertical="top"/>
    </xf>
    <xf numFmtId="0" fontId="11" fillId="0" borderId="0" xfId="0" applyFont="1" applyAlignment="1" applyProtection="1"/>
    <xf numFmtId="0" fontId="20" fillId="0" borderId="0" xfId="0" applyFont="1" applyFill="1"/>
    <xf numFmtId="0" fontId="18" fillId="0" borderId="0" xfId="0" applyFont="1" applyFill="1"/>
    <xf numFmtId="0" fontId="40" fillId="0" borderId="0" xfId="0" applyFont="1"/>
    <xf numFmtId="0" fontId="11" fillId="0" borderId="3" xfId="0" applyFont="1" applyBorder="1" applyProtection="1"/>
    <xf numFmtId="0" fontId="11" fillId="0" borderId="5" xfId="0" applyFont="1" applyBorder="1" applyProtection="1"/>
    <xf numFmtId="168" fontId="0" fillId="0" borderId="0" xfId="0" applyNumberFormat="1" applyFill="1" applyBorder="1" applyAlignment="1" applyProtection="1">
      <alignment horizontal="right"/>
    </xf>
    <xf numFmtId="0" fontId="0" fillId="0" borderId="6" xfId="0" applyBorder="1" applyAlignment="1" applyProtection="1">
      <alignment horizontal="right"/>
    </xf>
    <xf numFmtId="0" fontId="25" fillId="3" borderId="4" xfId="0" applyFont="1" applyFill="1" applyBorder="1" applyAlignment="1" applyProtection="1">
      <alignment vertical="top" wrapText="1"/>
    </xf>
    <xf numFmtId="0" fontId="25" fillId="3" borderId="5" xfId="0" applyFont="1" applyFill="1" applyBorder="1" applyAlignment="1" applyProtection="1">
      <alignment vertical="top" wrapText="1"/>
    </xf>
    <xf numFmtId="0" fontId="43" fillId="0" borderId="0" xfId="0" applyFont="1"/>
    <xf numFmtId="0" fontId="20" fillId="0" borderId="4" xfId="0" applyFont="1" applyBorder="1"/>
    <xf numFmtId="0" fontId="18" fillId="0" borderId="4" xfId="0" applyFont="1" applyFill="1" applyBorder="1"/>
    <xf numFmtId="0" fontId="18" fillId="0" borderId="0" xfId="0" applyFont="1" applyBorder="1"/>
    <xf numFmtId="0" fontId="18" fillId="0" borderId="0" xfId="0" applyFont="1" applyFill="1" applyBorder="1"/>
    <xf numFmtId="0" fontId="18" fillId="0" borderId="2" xfId="0" applyFont="1" applyBorder="1" applyAlignment="1" applyProtection="1">
      <alignment horizontal="center"/>
    </xf>
    <xf numFmtId="0" fontId="18" fillId="0" borderId="0" xfId="0" applyFont="1" applyBorder="1" applyAlignment="1" applyProtection="1">
      <alignment horizontal="center" vertical="center" wrapText="1"/>
    </xf>
    <xf numFmtId="0" fontId="18" fillId="0" borderId="7" xfId="543" applyFont="1" applyBorder="1" applyAlignment="1" applyProtection="1">
      <alignment horizontal="right"/>
    </xf>
    <xf numFmtId="0" fontId="19" fillId="0" borderId="9" xfId="543" applyFont="1" applyBorder="1" applyProtection="1"/>
    <xf numFmtId="0" fontId="20" fillId="0" borderId="6" xfId="543" applyFont="1" applyBorder="1" applyProtection="1"/>
    <xf numFmtId="0" fontId="19" fillId="0" borderId="6" xfId="543" applyFont="1" applyBorder="1" applyAlignment="1" applyProtection="1">
      <alignment horizontal="right"/>
    </xf>
    <xf numFmtId="0" fontId="18" fillId="0" borderId="0" xfId="0" applyFont="1" applyBorder="1" applyAlignment="1" applyProtection="1">
      <alignment horizontal="center" vertical="center"/>
    </xf>
    <xf numFmtId="0" fontId="20" fillId="0" borderId="0" xfId="0" applyFont="1" applyBorder="1" applyAlignment="1" applyProtection="1">
      <alignment horizontal="left" vertical="center"/>
    </xf>
    <xf numFmtId="0" fontId="0" fillId="0" borderId="0" xfId="0" applyBorder="1" applyAlignment="1" applyProtection="1"/>
    <xf numFmtId="0" fontId="20" fillId="0" borderId="0" xfId="0" applyFont="1" applyFill="1" applyBorder="1" applyAlignment="1" applyProtection="1">
      <alignment horizontal="left" vertical="center"/>
    </xf>
    <xf numFmtId="0" fontId="20" fillId="0" borderId="0" xfId="0" applyNumberFormat="1" applyFont="1" applyAlignment="1" applyProtection="1">
      <alignment vertical="top"/>
    </xf>
    <xf numFmtId="0" fontId="49" fillId="0" borderId="3" xfId="0" applyFont="1" applyBorder="1" applyAlignment="1" applyProtection="1">
      <alignment horizontal="left" vertical="top"/>
    </xf>
    <xf numFmtId="0" fontId="49" fillId="0" borderId="13" xfId="0" applyFont="1" applyBorder="1" applyAlignment="1" applyProtection="1">
      <alignment horizontal="center" wrapText="1"/>
    </xf>
    <xf numFmtId="0" fontId="49" fillId="0" borderId="13" xfId="0" applyFont="1" applyFill="1" applyBorder="1" applyAlignment="1" applyProtection="1">
      <alignment horizontal="center" vertical="top" wrapText="1"/>
    </xf>
    <xf numFmtId="0" fontId="49" fillId="2" borderId="13" xfId="0" applyFont="1" applyFill="1" applyBorder="1" applyAlignment="1" applyProtection="1">
      <alignment horizontal="center" wrapText="1"/>
    </xf>
    <xf numFmtId="0" fontId="50" fillId="2" borderId="11" xfId="0" applyFont="1" applyFill="1" applyBorder="1" applyAlignment="1" applyProtection="1">
      <alignment horizontal="left" vertical="top" wrapText="1"/>
    </xf>
    <xf numFmtId="0" fontId="51" fillId="4" borderId="11" xfId="0" applyFont="1" applyFill="1" applyBorder="1" applyAlignment="1" applyProtection="1">
      <alignment vertical="top" wrapText="1"/>
    </xf>
    <xf numFmtId="0" fontId="51" fillId="2" borderId="11" xfId="0" applyFont="1" applyFill="1" applyBorder="1" applyAlignment="1" applyProtection="1">
      <alignment vertical="top" wrapText="1"/>
    </xf>
    <xf numFmtId="0" fontId="51" fillId="0" borderId="11" xfId="0" applyFont="1" applyBorder="1" applyAlignment="1" applyProtection="1">
      <alignment vertical="top" wrapText="1"/>
    </xf>
    <xf numFmtId="0" fontId="51" fillId="0" borderId="11" xfId="0" applyFont="1" applyBorder="1" applyAlignment="1" applyProtection="1">
      <alignment horizontal="right" vertical="top" wrapText="1"/>
    </xf>
    <xf numFmtId="168" fontId="51" fillId="0" borderId="11" xfId="0" applyNumberFormat="1" applyFont="1" applyFill="1" applyBorder="1" applyAlignment="1" applyProtection="1">
      <alignment vertical="top" wrapText="1"/>
    </xf>
    <xf numFmtId="168" fontId="51" fillId="5" borderId="11" xfId="0" applyNumberFormat="1" applyFont="1" applyFill="1" applyBorder="1" applyAlignment="1" applyProtection="1">
      <alignment vertical="top" wrapText="1"/>
      <protection locked="0"/>
    </xf>
    <xf numFmtId="168" fontId="51" fillId="6" borderId="11" xfId="0" applyNumberFormat="1" applyFont="1" applyFill="1" applyBorder="1" applyAlignment="1" applyProtection="1">
      <alignment horizontal="center" vertical="top" wrapText="1"/>
    </xf>
    <xf numFmtId="0" fontId="49" fillId="0" borderId="11" xfId="0" applyFont="1" applyBorder="1" applyAlignment="1" applyProtection="1">
      <alignment horizontal="right" vertical="top" wrapText="1"/>
    </xf>
    <xf numFmtId="168" fontId="49" fillId="0" borderId="11" xfId="0" applyNumberFormat="1" applyFont="1" applyFill="1" applyBorder="1" applyAlignment="1" applyProtection="1">
      <alignment vertical="top" wrapText="1"/>
    </xf>
    <xf numFmtId="168" fontId="51" fillId="4" borderId="11" xfId="0" applyNumberFormat="1" applyFont="1" applyFill="1" applyBorder="1" applyAlignment="1" applyProtection="1">
      <alignment vertical="top" wrapText="1"/>
    </xf>
    <xf numFmtId="0" fontId="51" fillId="5" borderId="11" xfId="0" applyFont="1" applyFill="1" applyBorder="1" applyAlignment="1" applyProtection="1">
      <alignment horizontal="right" vertical="top" wrapText="1"/>
      <protection locked="0"/>
    </xf>
    <xf numFmtId="0" fontId="49" fillId="2" borderId="11" xfId="0" applyFont="1" applyFill="1" applyBorder="1" applyAlignment="1" applyProtection="1">
      <alignment vertical="top" wrapText="1"/>
    </xf>
    <xf numFmtId="0" fontId="49" fillId="0" borderId="11" xfId="0" applyFont="1" applyBorder="1" applyAlignment="1" applyProtection="1">
      <alignment vertical="top" wrapText="1"/>
    </xf>
    <xf numFmtId="0" fontId="14" fillId="0" borderId="11" xfId="0" applyFont="1" applyBorder="1" applyAlignment="1" applyProtection="1">
      <alignment horizontal="right" vertical="top" wrapText="1"/>
    </xf>
    <xf numFmtId="0" fontId="51" fillId="0" borderId="11" xfId="0" applyFont="1" applyFill="1" applyBorder="1" applyAlignment="1" applyProtection="1">
      <alignment horizontal="right" vertical="top" wrapText="1"/>
      <protection locked="0"/>
    </xf>
    <xf numFmtId="0" fontId="49" fillId="0" borderId="0" xfId="0" applyFont="1" applyBorder="1" applyAlignment="1" applyProtection="1">
      <alignment horizontal="left" vertical="top"/>
    </xf>
    <xf numFmtId="0" fontId="51" fillId="0" borderId="0" xfId="0" applyFont="1" applyBorder="1" applyAlignment="1" applyProtection="1">
      <alignment horizontal="left" vertical="top"/>
    </xf>
    <xf numFmtId="0" fontId="51" fillId="0" borderId="0" xfId="0" applyFont="1" applyBorder="1" applyAlignment="1" applyProtection="1">
      <alignment vertical="top" wrapText="1"/>
    </xf>
    <xf numFmtId="0" fontId="51" fillId="0" borderId="0" xfId="0" applyFont="1" applyBorder="1" applyAlignment="1" applyProtection="1">
      <alignment vertical="top"/>
    </xf>
    <xf numFmtId="0" fontId="49" fillId="0" borderId="0" xfId="0" applyFont="1" applyBorder="1" applyAlignment="1" applyProtection="1">
      <alignment horizontal="right" vertical="top"/>
    </xf>
    <xf numFmtId="0" fontId="51" fillId="2" borderId="0" xfId="0" applyFont="1" applyFill="1" applyBorder="1" applyAlignment="1" applyProtection="1">
      <alignment vertical="top" wrapText="1"/>
    </xf>
    <xf numFmtId="0" fontId="49" fillId="0" borderId="0" xfId="0" applyFont="1" applyBorder="1" applyAlignment="1" applyProtection="1">
      <alignment vertical="top"/>
    </xf>
    <xf numFmtId="168" fontId="49" fillId="0" borderId="11" xfId="0" applyNumberFormat="1" applyFont="1" applyBorder="1" applyAlignment="1" applyProtection="1">
      <alignment vertical="top" wrapText="1"/>
    </xf>
    <xf numFmtId="0" fontId="0" fillId="0" borderId="0" xfId="0" applyFill="1" applyBorder="1" applyAlignment="1" applyProtection="1">
      <alignment horizontal="center"/>
    </xf>
    <xf numFmtId="0" fontId="0" fillId="0" borderId="0" xfId="0" applyFill="1" applyAlignment="1" applyProtection="1"/>
    <xf numFmtId="0" fontId="11" fillId="0" borderId="0" xfId="0" applyFont="1" applyFill="1" applyBorder="1" applyAlignment="1" applyProtection="1"/>
    <xf numFmtId="166" fontId="20" fillId="0" borderId="0" xfId="0" applyNumberFormat="1" applyFont="1" applyFill="1" applyBorder="1" applyAlignment="1" applyProtection="1">
      <alignment horizontal="left"/>
    </xf>
    <xf numFmtId="0" fontId="11" fillId="0" borderId="0" xfId="0" applyFont="1" applyFill="1" applyProtection="1"/>
    <xf numFmtId="0" fontId="11" fillId="0" borderId="0" xfId="0" applyFont="1" applyFill="1" applyBorder="1" applyProtection="1"/>
    <xf numFmtId="0" fontId="52" fillId="0" borderId="0" xfId="0" applyFont="1" applyFill="1" applyBorder="1" applyProtection="1"/>
    <xf numFmtId="0" fontId="11" fillId="0" borderId="0" xfId="244" applyFont="1" applyFill="1" applyBorder="1" applyAlignment="1" applyProtection="1">
      <alignment horizontal="left"/>
    </xf>
    <xf numFmtId="0" fontId="42" fillId="0" borderId="0" xfId="0" applyFont="1" applyFill="1" applyAlignment="1" applyProtection="1"/>
    <xf numFmtId="0" fontId="42" fillId="0" borderId="0" xfId="0" applyFont="1" applyFill="1" applyProtection="1"/>
    <xf numFmtId="0" fontId="42" fillId="0" borderId="0" xfId="244" applyFont="1" applyFill="1" applyBorder="1" applyAlignment="1" applyProtection="1">
      <alignment horizontal="left"/>
    </xf>
    <xf numFmtId="0" fontId="17" fillId="3" borderId="11" xfId="0" applyFont="1" applyFill="1" applyBorder="1" applyAlignment="1" applyProtection="1">
      <alignment vertical="top"/>
    </xf>
    <xf numFmtId="0" fontId="0" fillId="7" borderId="0" xfId="0" applyFill="1"/>
    <xf numFmtId="0" fontId="40" fillId="0" borderId="0" xfId="0" applyFont="1" applyFill="1"/>
    <xf numFmtId="0" fontId="0" fillId="0" borderId="0" xfId="0" applyAlignment="1">
      <alignment horizontal="left"/>
    </xf>
    <xf numFmtId="0" fontId="40" fillId="0" borderId="0" xfId="0" applyNumberFormat="1" applyFont="1"/>
    <xf numFmtId="0" fontId="0" fillId="0" borderId="0" xfId="0" applyBorder="1" applyAlignment="1"/>
    <xf numFmtId="0" fontId="31" fillId="0" borderId="0" xfId="0" applyFont="1" applyFill="1"/>
    <xf numFmtId="0" fontId="54" fillId="0" borderId="0" xfId="0" applyFont="1"/>
    <xf numFmtId="0" fontId="11" fillId="0" borderId="0" xfId="0" applyFont="1" applyFill="1" applyBorder="1" applyAlignment="1" applyProtection="1">
      <alignment horizontal="left"/>
    </xf>
    <xf numFmtId="0" fontId="29" fillId="0" borderId="0" xfId="0" applyFont="1" applyAlignment="1" applyProtection="1">
      <alignment horizontal="center"/>
    </xf>
    <xf numFmtId="0" fontId="29" fillId="0" borderId="0" xfId="0" applyFont="1" applyAlignment="1" applyProtection="1"/>
    <xf numFmtId="0" fontId="29" fillId="0" borderId="0" xfId="0" applyFont="1" applyFill="1" applyAlignment="1" applyProtection="1">
      <alignment horizontal="center"/>
    </xf>
    <xf numFmtId="0" fontId="29" fillId="0" borderId="0" xfId="0" applyFont="1" applyAlignment="1" applyProtection="1">
      <alignment horizontal="left"/>
    </xf>
    <xf numFmtId="0" fontId="29" fillId="0" borderId="0" xfId="0" applyFont="1" applyProtection="1"/>
    <xf numFmtId="49" fontId="18" fillId="0" borderId="0" xfId="0" applyNumberFormat="1" applyFont="1" applyAlignment="1" applyProtection="1">
      <alignment horizontal="center"/>
    </xf>
    <xf numFmtId="0" fontId="46" fillId="0" borderId="0" xfId="0" applyFont="1" applyAlignment="1" applyProtection="1">
      <alignment horizontal="center"/>
    </xf>
    <xf numFmtId="0" fontId="45" fillId="0" borderId="0" xfId="244" applyFont="1" applyAlignment="1" applyProtection="1">
      <alignment horizontal="center"/>
    </xf>
    <xf numFmtId="0" fontId="20" fillId="0" borderId="0" xfId="0" quotePrefix="1" applyFont="1" applyAlignment="1" applyProtection="1">
      <alignment horizontal="left"/>
    </xf>
    <xf numFmtId="0" fontId="18" fillId="0" borderId="0" xfId="0" applyFont="1" applyBorder="1" applyAlignment="1" applyProtection="1"/>
    <xf numFmtId="0" fontId="20" fillId="0" borderId="0" xfId="0" applyFont="1" applyBorder="1" applyAlignment="1" applyProtection="1">
      <alignment horizontal="center"/>
    </xf>
    <xf numFmtId="49" fontId="20" fillId="0" borderId="0" xfId="0" applyNumberFormat="1" applyFont="1" applyAlignment="1" applyProtection="1">
      <alignment horizontal="center"/>
    </xf>
    <xf numFmtId="0" fontId="29" fillId="0" borderId="0" xfId="0" applyFont="1" applyBorder="1" applyAlignment="1" applyProtection="1">
      <alignment horizontal="center"/>
    </xf>
    <xf numFmtId="0" fontId="18" fillId="0" borderId="0" xfId="0" quotePrefix="1" applyFont="1" applyAlignment="1" applyProtection="1">
      <alignment horizontal="center"/>
    </xf>
    <xf numFmtId="49" fontId="0" fillId="0" borderId="0" xfId="0" applyNumberFormat="1" applyProtection="1"/>
    <xf numFmtId="0" fontId="43" fillId="0" borderId="0" xfId="0" applyFont="1" applyAlignment="1" applyProtection="1">
      <alignment horizontal="left"/>
    </xf>
    <xf numFmtId="49" fontId="20" fillId="0" borderId="0" xfId="0" applyNumberFormat="1" applyFont="1" applyProtection="1"/>
    <xf numFmtId="49" fontId="0" fillId="0" borderId="0" xfId="0" applyNumberFormat="1" applyFill="1" applyProtection="1"/>
    <xf numFmtId="0" fontId="20" fillId="0" borderId="0" xfId="0" applyFont="1" applyFill="1" applyAlignment="1" applyProtection="1">
      <alignment horizontal="center"/>
    </xf>
    <xf numFmtId="0" fontId="20" fillId="0" borderId="0" xfId="0" applyFont="1" applyFill="1" applyAlignment="1" applyProtection="1">
      <alignment horizontal="left"/>
    </xf>
    <xf numFmtId="49" fontId="20" fillId="0" borderId="0" xfId="0" applyNumberFormat="1" applyFont="1" applyFill="1" applyProtection="1"/>
    <xf numFmtId="49" fontId="18" fillId="0" borderId="0" xfId="0" applyNumberFormat="1" applyFont="1" applyAlignment="1" applyProtection="1">
      <alignment horizontal="left"/>
    </xf>
    <xf numFmtId="0" fontId="29" fillId="0" borderId="0" xfId="0" applyFont="1" applyBorder="1" applyAlignment="1" applyProtection="1">
      <alignment horizontal="left"/>
    </xf>
    <xf numFmtId="0" fontId="20" fillId="0" borderId="0" xfId="0" applyFont="1" applyFill="1" applyAlignment="1" applyProtection="1">
      <alignment horizontal="left" vertical="top"/>
    </xf>
    <xf numFmtId="0" fontId="19" fillId="0" borderId="0" xfId="0" applyFont="1" applyFill="1" applyAlignment="1" applyProtection="1">
      <alignment horizontal="left" vertical="top"/>
    </xf>
    <xf numFmtId="0" fontId="20" fillId="0" borderId="0" xfId="0" applyFont="1" applyFill="1" applyAlignment="1" applyProtection="1"/>
    <xf numFmtId="168" fontId="20" fillId="0" borderId="0" xfId="0" applyNumberFormat="1" applyFont="1" applyFill="1" applyBorder="1" applyAlignment="1" applyProtection="1">
      <alignment horizontal="center"/>
    </xf>
    <xf numFmtId="0" fontId="0" fillId="0" borderId="0" xfId="0" applyBorder="1" applyAlignment="1">
      <alignment horizontal="center"/>
    </xf>
    <xf numFmtId="0" fontId="0" fillId="0" borderId="0" xfId="0" applyAlignment="1">
      <alignment vertical="top" wrapText="1"/>
    </xf>
    <xf numFmtId="168" fontId="30" fillId="0" borderId="0" xfId="0" applyNumberFormat="1" applyFont="1" applyFill="1" applyBorder="1" applyAlignment="1" applyProtection="1">
      <alignment horizontal="left" vertical="top" wrapText="1"/>
    </xf>
    <xf numFmtId="0" fontId="48" fillId="0" borderId="3" xfId="0" applyFont="1" applyBorder="1" applyProtection="1"/>
    <xf numFmtId="168" fontId="0" fillId="0" borderId="0" xfId="0" applyNumberFormat="1" applyFill="1" applyBorder="1" applyAlignment="1" applyProtection="1">
      <alignment horizontal="center"/>
    </xf>
    <xf numFmtId="0" fontId="31" fillId="0" borderId="0" xfId="0" applyFont="1" applyFill="1" applyAlignment="1">
      <alignment vertical="top" wrapText="1"/>
    </xf>
    <xf numFmtId="0" fontId="49" fillId="0" borderId="4" xfId="0" applyFont="1" applyBorder="1" applyAlignment="1" applyProtection="1">
      <alignment horizontal="right"/>
    </xf>
    <xf numFmtId="0" fontId="56" fillId="0" borderId="0" xfId="0" applyFont="1"/>
    <xf numFmtId="3" fontId="20" fillId="0" borderId="0" xfId="0" applyNumberFormat="1" applyFont="1" applyFill="1" applyBorder="1" applyAlignment="1" applyProtection="1">
      <alignment horizontal="center"/>
    </xf>
    <xf numFmtId="168" fontId="11" fillId="0" borderId="0" xfId="0" applyNumberFormat="1" applyFont="1" applyFill="1" applyBorder="1" applyAlignment="1" applyProtection="1">
      <alignment horizontal="left" vertical="top"/>
    </xf>
    <xf numFmtId="168" fontId="20" fillId="0" borderId="0" xfId="0" applyNumberFormat="1" applyFont="1" applyFill="1" applyBorder="1" applyAlignment="1" applyProtection="1">
      <alignment horizontal="left" vertical="top"/>
    </xf>
    <xf numFmtId="0" fontId="20" fillId="0" borderId="0" xfId="0" applyFont="1" applyAlignment="1" applyProtection="1">
      <alignment horizontal="center" vertical="center"/>
    </xf>
    <xf numFmtId="0" fontId="20" fillId="0" borderId="0" xfId="0" applyFont="1" applyAlignment="1">
      <alignment horizontal="center" vertical="center"/>
    </xf>
    <xf numFmtId="0" fontId="20" fillId="0" borderId="0" xfId="0" applyFont="1" applyAlignment="1">
      <alignment vertical="center"/>
    </xf>
    <xf numFmtId="0" fontId="0" fillId="0" borderId="0" xfId="0" applyAlignment="1">
      <alignment vertical="center"/>
    </xf>
    <xf numFmtId="0" fontId="51" fillId="0" borderId="11" xfId="0" applyFont="1" applyBorder="1" applyAlignment="1" applyProtection="1">
      <alignment horizontal="right" vertical="top"/>
    </xf>
    <xf numFmtId="0" fontId="51" fillId="0" borderId="0" xfId="0" applyFont="1" applyBorder="1" applyAlignment="1" applyProtection="1">
      <alignment horizontal="right" vertical="top" wrapText="1"/>
    </xf>
    <xf numFmtId="0" fontId="51" fillId="2" borderId="12" xfId="0" applyFont="1" applyFill="1" applyBorder="1" applyAlignment="1" applyProtection="1">
      <alignment vertical="top" wrapText="1"/>
    </xf>
    <xf numFmtId="0" fontId="51" fillId="0" borderId="14" xfId="0" applyFont="1" applyBorder="1" applyAlignment="1" applyProtection="1">
      <alignment vertical="top" wrapText="1"/>
    </xf>
    <xf numFmtId="168" fontId="51" fillId="5" borderId="11" xfId="0" applyNumberFormat="1" applyFont="1" applyFill="1" applyBorder="1" applyAlignment="1" applyProtection="1">
      <alignment vertical="top"/>
      <protection locked="0"/>
    </xf>
    <xf numFmtId="0" fontId="51" fillId="2" borderId="11" xfId="0" applyFont="1" applyFill="1" applyBorder="1" applyAlignment="1" applyProtection="1">
      <alignment vertical="top"/>
      <protection locked="0"/>
    </xf>
    <xf numFmtId="0" fontId="51" fillId="0" borderId="11" xfId="0" applyFont="1" applyBorder="1" applyAlignment="1" applyProtection="1">
      <alignment vertical="top"/>
      <protection locked="0"/>
    </xf>
    <xf numFmtId="168" fontId="51" fillId="0" borderId="11" xfId="0" applyNumberFormat="1" applyFont="1" applyFill="1" applyBorder="1" applyAlignment="1" applyProtection="1">
      <alignment vertical="top"/>
    </xf>
    <xf numFmtId="168" fontId="51" fillId="6" borderId="11" xfId="0" applyNumberFormat="1" applyFont="1" applyFill="1" applyBorder="1" applyAlignment="1" applyProtection="1">
      <alignment horizontal="center" vertical="top"/>
    </xf>
    <xf numFmtId="0" fontId="18" fillId="0" borderId="0" xfId="542" applyFont="1" applyAlignment="1" applyProtection="1">
      <protection locked="0"/>
    </xf>
    <xf numFmtId="0" fontId="11" fillId="0" borderId="0" xfId="539" applyAlignment="1" applyProtection="1"/>
    <xf numFmtId="0" fontId="31" fillId="8" borderId="0" xfId="539" applyFont="1" applyFill="1" applyAlignment="1" applyProtection="1">
      <alignment horizontal="centerContinuous"/>
    </xf>
    <xf numFmtId="0" fontId="11" fillId="0" borderId="0" xfId="539" applyProtection="1"/>
    <xf numFmtId="0" fontId="42" fillId="0" borderId="0" xfId="0" applyFont="1" applyProtection="1"/>
    <xf numFmtId="4" fontId="20" fillId="0" borderId="0" xfId="0" applyNumberFormat="1" applyFont="1" applyProtection="1"/>
    <xf numFmtId="0" fontId="29" fillId="0" borderId="0" xfId="0" applyFont="1" applyFill="1" applyAlignment="1">
      <alignment horizontal="center"/>
    </xf>
    <xf numFmtId="49" fontId="18" fillId="0" borderId="0" xfId="0" applyNumberFormat="1" applyFont="1" applyAlignment="1">
      <alignment horizontal="center"/>
    </xf>
    <xf numFmtId="0" fontId="18" fillId="0" borderId="0" xfId="0" applyFont="1" applyAlignment="1">
      <alignment horizontal="left"/>
    </xf>
    <xf numFmtId="49" fontId="20" fillId="0" borderId="0" xfId="0" applyNumberFormat="1" applyFont="1" applyAlignment="1">
      <alignment horizontal="center"/>
    </xf>
    <xf numFmtId="0" fontId="18" fillId="0" borderId="0" xfId="543" applyFont="1" applyProtection="1"/>
    <xf numFmtId="0" fontId="21" fillId="0" borderId="0" xfId="0" applyFont="1" applyFill="1" applyBorder="1" applyAlignment="1" applyProtection="1"/>
    <xf numFmtId="0" fontId="20" fillId="0" borderId="0" xfId="543" applyFont="1" applyAlignment="1" applyProtection="1">
      <alignment horizontal="left"/>
    </xf>
    <xf numFmtId="0" fontId="20" fillId="0" borderId="0" xfId="543" applyFont="1" applyFill="1" applyAlignment="1" applyProtection="1">
      <alignment horizontal="left"/>
    </xf>
    <xf numFmtId="0" fontId="20" fillId="0" borderId="15" xfId="0" applyFont="1" applyBorder="1" applyProtection="1"/>
    <xf numFmtId="0" fontId="20" fillId="0" borderId="11" xfId="0" applyFont="1" applyBorder="1" applyProtection="1"/>
    <xf numFmtId="2" fontId="34" fillId="0" borderId="11" xfId="0" applyNumberFormat="1" applyFont="1" applyBorder="1" applyProtection="1"/>
    <xf numFmtId="0" fontId="11" fillId="0" borderId="0" xfId="0" applyFont="1" applyProtection="1">
      <protection locked="0"/>
    </xf>
    <xf numFmtId="0" fontId="59" fillId="0" borderId="0" xfId="0" applyFont="1" applyAlignment="1">
      <alignment horizontal="center"/>
    </xf>
    <xf numFmtId="0" fontId="20" fillId="0" borderId="0" xfId="271"/>
    <xf numFmtId="0" fontId="18" fillId="0" borderId="0" xfId="271" applyFont="1"/>
    <xf numFmtId="0" fontId="20" fillId="0" borderId="0" xfId="271" applyFont="1"/>
    <xf numFmtId="0" fontId="20" fillId="0" borderId="0" xfId="271" applyFill="1"/>
    <xf numFmtId="0" fontId="20" fillId="0" borderId="0" xfId="271" applyFont="1" applyFill="1"/>
    <xf numFmtId="0" fontId="18" fillId="0" borderId="0" xfId="271" applyFont="1" applyFill="1"/>
    <xf numFmtId="0" fontId="20" fillId="0" borderId="0" xfId="271" applyAlignment="1">
      <alignment horizontal="left"/>
    </xf>
    <xf numFmtId="0" fontId="20" fillId="0" borderId="0" xfId="271" applyFill="1" applyAlignment="1">
      <alignment horizontal="left"/>
    </xf>
    <xf numFmtId="0" fontId="12" fillId="0" borderId="0" xfId="244" applyFill="1" applyBorder="1" applyProtection="1">
      <protection locked="0"/>
    </xf>
    <xf numFmtId="0" fontId="18" fillId="0" borderId="0" xfId="271" applyFont="1" applyProtection="1"/>
    <xf numFmtId="168" fontId="18" fillId="0" borderId="2" xfId="543" applyNumberFormat="1" applyFont="1" applyFill="1" applyBorder="1" applyAlignment="1" applyProtection="1">
      <alignment horizontal="center" vertical="center"/>
    </xf>
    <xf numFmtId="0" fontId="0" fillId="0" borderId="5" xfId="0" applyFill="1" applyBorder="1" applyProtection="1"/>
    <xf numFmtId="0" fontId="33" fillId="0" borderId="0" xfId="543" applyNumberFormat="1" applyFont="1" applyBorder="1" applyAlignment="1" applyProtection="1">
      <alignment horizontal="right" vertical="top" wrapText="1"/>
    </xf>
    <xf numFmtId="0" fontId="31" fillId="0" borderId="2" xfId="543" applyNumberFormat="1" applyFont="1" applyBorder="1" applyAlignment="1" applyProtection="1">
      <alignment horizontal="right" vertical="top" wrapText="1"/>
    </xf>
    <xf numFmtId="0" fontId="16" fillId="0" borderId="0" xfId="0" applyFont="1"/>
    <xf numFmtId="0" fontId="61" fillId="0" borderId="0" xfId="0" applyFont="1"/>
    <xf numFmtId="0" fontId="59" fillId="0" borderId="0" xfId="0" applyFont="1"/>
    <xf numFmtId="0" fontId="31" fillId="0" borderId="0" xfId="543" applyNumberFormat="1" applyFont="1" applyBorder="1" applyAlignment="1" applyProtection="1">
      <alignment horizontal="right" vertical="top" wrapText="1"/>
    </xf>
    <xf numFmtId="0" fontId="18" fillId="0" borderId="0" xfId="544" applyNumberFormat="1" applyFont="1" applyBorder="1" applyAlignment="1" applyProtection="1">
      <alignment horizontal="right" vertical="top" wrapText="1"/>
    </xf>
    <xf numFmtId="0" fontId="20" fillId="0" borderId="0" xfId="544" applyNumberFormat="1" applyFont="1" applyBorder="1" applyAlignment="1" applyProtection="1">
      <alignment horizontal="left" vertical="center"/>
    </xf>
    <xf numFmtId="0" fontId="20" fillId="0" borderId="0" xfId="544" applyNumberFormat="1" applyFont="1" applyBorder="1" applyAlignment="1" applyProtection="1">
      <alignment horizontal="right" vertical="top" wrapText="1"/>
    </xf>
    <xf numFmtId="0" fontId="18" fillId="0" borderId="0" xfId="0" applyFont="1" applyAlignment="1">
      <alignment horizontal="center"/>
    </xf>
    <xf numFmtId="10" fontId="0" fillId="0" borderId="0" xfId="0" applyNumberFormat="1" applyAlignment="1">
      <alignment horizontal="center"/>
    </xf>
    <xf numFmtId="3" fontId="0" fillId="0" borderId="0" xfId="0" applyNumberFormat="1"/>
    <xf numFmtId="168" fontId="18" fillId="0" borderId="0" xfId="0" applyNumberFormat="1" applyFont="1" applyAlignment="1">
      <alignment horizontal="center"/>
    </xf>
    <xf numFmtId="3" fontId="0" fillId="0" borderId="0" xfId="0" applyNumberFormat="1" applyAlignment="1">
      <alignment horizontal="center"/>
    </xf>
    <xf numFmtId="3" fontId="20" fillId="0" borderId="0" xfId="0" applyNumberFormat="1" applyFont="1"/>
    <xf numFmtId="3" fontId="20" fillId="0" borderId="0" xfId="0" applyNumberFormat="1" applyFont="1" applyAlignment="1">
      <alignment horizontal="center"/>
    </xf>
    <xf numFmtId="0" fontId="60" fillId="0" borderId="0" xfId="0" applyFont="1"/>
    <xf numFmtId="168" fontId="16" fillId="0" borderId="0" xfId="0" applyNumberFormat="1" applyFont="1"/>
    <xf numFmtId="10" fontId="16" fillId="0" borderId="0" xfId="0" applyNumberFormat="1" applyFont="1" applyAlignment="1">
      <alignment horizontal="center"/>
    </xf>
    <xf numFmtId="3" fontId="63" fillId="0" borderId="0" xfId="0" applyNumberFormat="1" applyFont="1"/>
    <xf numFmtId="3" fontId="16" fillId="0" borderId="0" xfId="0" applyNumberFormat="1" applyFont="1"/>
    <xf numFmtId="168" fontId="60" fillId="0" borderId="0" xfId="0" applyNumberFormat="1" applyFont="1"/>
    <xf numFmtId="168" fontId="60" fillId="0" borderId="0" xfId="0" applyNumberFormat="1" applyFont="1" applyAlignment="1">
      <alignment horizontal="center"/>
    </xf>
    <xf numFmtId="0" fontId="16" fillId="5" borderId="0" xfId="0" applyFont="1" applyFill="1" applyAlignment="1">
      <alignment horizontal="left"/>
    </xf>
    <xf numFmtId="0" fontId="16" fillId="5" borderId="0" xfId="0" applyFont="1" applyFill="1"/>
    <xf numFmtId="10" fontId="16" fillId="0" borderId="0" xfId="0" applyNumberFormat="1" applyFont="1"/>
    <xf numFmtId="172" fontId="16" fillId="0" borderId="0" xfId="0" applyNumberFormat="1" applyFont="1"/>
    <xf numFmtId="172" fontId="16" fillId="0" borderId="0" xfId="0" applyNumberFormat="1" applyFont="1" applyAlignment="1">
      <alignment horizontal="center"/>
    </xf>
    <xf numFmtId="0" fontId="16" fillId="0" borderId="6" xfId="0" applyFont="1" applyBorder="1"/>
    <xf numFmtId="10" fontId="16" fillId="0" borderId="6" xfId="0" applyNumberFormat="1" applyFont="1" applyBorder="1" applyAlignment="1">
      <alignment horizontal="center"/>
    </xf>
    <xf numFmtId="3" fontId="16" fillId="0" borderId="6" xfId="0" applyNumberFormat="1" applyFont="1" applyBorder="1"/>
    <xf numFmtId="10" fontId="20" fillId="0" borderId="0" xfId="0" applyNumberFormat="1" applyFont="1" applyAlignment="1">
      <alignment horizontal="center"/>
    </xf>
    <xf numFmtId="168" fontId="20" fillId="0" borderId="0" xfId="0" applyNumberFormat="1" applyFont="1" applyAlignment="1">
      <alignment horizontal="center"/>
    </xf>
    <xf numFmtId="3" fontId="20" fillId="0" borderId="0" xfId="0" applyNumberFormat="1" applyFont="1" applyAlignment="1">
      <alignment vertical="top"/>
    </xf>
    <xf numFmtId="10" fontId="18" fillId="0" borderId="0" xfId="0" applyNumberFormat="1" applyFont="1" applyFill="1" applyAlignment="1">
      <alignment horizontal="center"/>
    </xf>
    <xf numFmtId="0" fontId="59" fillId="0" borderId="6" xfId="0" applyFont="1" applyBorder="1" applyAlignment="1">
      <alignment horizontal="center"/>
    </xf>
    <xf numFmtId="3" fontId="63" fillId="0" borderId="6" xfId="0" applyNumberFormat="1" applyFont="1" applyBorder="1"/>
    <xf numFmtId="172" fontId="20" fillId="0" borderId="0" xfId="0" applyNumberFormat="1" applyFont="1" applyAlignment="1">
      <alignment horizontal="center"/>
    </xf>
    <xf numFmtId="10" fontId="64" fillId="0" borderId="0" xfId="0" applyNumberFormat="1" applyFont="1" applyAlignment="1">
      <alignment horizontal="center"/>
    </xf>
    <xf numFmtId="172" fontId="20" fillId="0" borderId="0" xfId="0" applyNumberFormat="1" applyFont="1" applyFill="1" applyAlignment="1">
      <alignment horizontal="center"/>
    </xf>
    <xf numFmtId="4" fontId="20" fillId="0" borderId="0" xfId="271" applyNumberFormat="1" applyFont="1" applyAlignment="1" applyProtection="1">
      <alignment horizontal="left"/>
    </xf>
    <xf numFmtId="0" fontId="20" fillId="0" borderId="0" xfId="271" applyFont="1" applyAlignment="1" applyProtection="1">
      <alignment horizontal="center"/>
    </xf>
    <xf numFmtId="0" fontId="0" fillId="0" borderId="0" xfId="0" applyAlignment="1">
      <alignment horizontal="right"/>
    </xf>
    <xf numFmtId="0" fontId="20" fillId="0" borderId="0" xfId="0" applyFont="1" applyBorder="1" applyAlignment="1" applyProtection="1"/>
    <xf numFmtId="0" fontId="20" fillId="9" borderId="6" xfId="0" applyFont="1" applyFill="1" applyBorder="1" applyAlignment="1" applyProtection="1"/>
    <xf numFmtId="0" fontId="20" fillId="0" borderId="0" xfId="271" applyFont="1" applyProtection="1"/>
    <xf numFmtId="0" fontId="20" fillId="0" borderId="0" xfId="271" applyProtection="1"/>
    <xf numFmtId="0" fontId="20" fillId="0" borderId="0" xfId="271" applyBorder="1" applyProtection="1"/>
    <xf numFmtId="0" fontId="18" fillId="0" borderId="0" xfId="271" applyFont="1" applyBorder="1" applyProtection="1"/>
    <xf numFmtId="0" fontId="20" fillId="0" borderId="0" xfId="271" applyFont="1" applyBorder="1" applyProtection="1"/>
    <xf numFmtId="0" fontId="20" fillId="0" borderId="0" xfId="271" applyFont="1" applyFill="1" applyBorder="1" applyProtection="1"/>
    <xf numFmtId="0" fontId="20" fillId="0" borderId="4" xfId="271" applyFont="1" applyBorder="1" applyProtection="1"/>
    <xf numFmtId="0" fontId="20" fillId="0" borderId="6" xfId="271" applyFont="1" applyBorder="1" applyProtection="1"/>
    <xf numFmtId="0" fontId="34" fillId="0" borderId="0" xfId="0" applyFont="1" applyFill="1" applyBorder="1" applyProtection="1"/>
    <xf numFmtId="0" fontId="20" fillId="0" borderId="1" xfId="0" applyFont="1" applyBorder="1" applyProtection="1"/>
    <xf numFmtId="168" fontId="20" fillId="0" borderId="3" xfId="0" applyNumberFormat="1" applyFont="1" applyFill="1" applyBorder="1" applyAlignment="1" applyProtection="1">
      <alignment vertical="top"/>
    </xf>
    <xf numFmtId="168" fontId="20" fillId="0" borderId="4" xfId="0" applyNumberFormat="1" applyFont="1" applyFill="1" applyBorder="1" applyAlignment="1" applyProtection="1">
      <alignment vertical="top"/>
    </xf>
    <xf numFmtId="168" fontId="20" fillId="0" borderId="5" xfId="0" applyNumberFormat="1" applyFont="1" applyFill="1" applyBorder="1" applyAlignment="1" applyProtection="1">
      <alignment vertical="top"/>
    </xf>
    <xf numFmtId="168" fontId="20" fillId="0" borderId="8" xfId="0" applyNumberFormat="1" applyFont="1" applyFill="1" applyBorder="1" applyAlignment="1" applyProtection="1">
      <alignment vertical="top"/>
    </xf>
    <xf numFmtId="168" fontId="20" fillId="0" borderId="0" xfId="0" applyNumberFormat="1" applyFont="1" applyFill="1" applyBorder="1" applyAlignment="1" applyProtection="1">
      <alignment vertical="top"/>
    </xf>
    <xf numFmtId="0" fontId="20" fillId="0" borderId="0" xfId="0" applyNumberFormat="1" applyFont="1" applyFill="1" applyBorder="1" applyAlignment="1" applyProtection="1">
      <alignment horizontal="right" vertical="top"/>
    </xf>
    <xf numFmtId="0" fontId="20" fillId="0" borderId="12" xfId="0" applyNumberFormat="1" applyFont="1" applyFill="1" applyBorder="1" applyAlignment="1" applyProtection="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5" borderId="4" xfId="0" applyNumberFormat="1" applyFont="1" applyFill="1" applyBorder="1" applyAlignment="1" applyProtection="1">
      <alignment horizontal="left" vertical="top"/>
      <protection locked="0"/>
    </xf>
    <xf numFmtId="0" fontId="20" fillId="5" borderId="5" xfId="0" applyNumberFormat="1" applyFont="1" applyFill="1" applyBorder="1" applyAlignment="1" applyProtection="1">
      <alignment horizontal="left" vertical="top"/>
      <protection locked="0"/>
    </xf>
    <xf numFmtId="0" fontId="46" fillId="0" borderId="0" xfId="0" applyFont="1" applyFill="1" applyAlignment="1" applyProtection="1">
      <alignment horizontal="center"/>
    </xf>
    <xf numFmtId="0" fontId="20" fillId="0" borderId="0" xfId="271" applyFont="1" applyAlignment="1">
      <alignment horizontal="left"/>
    </xf>
    <xf numFmtId="0" fontId="20" fillId="0" borderId="0" xfId="271" applyFont="1" applyFill="1" applyAlignment="1" applyProtection="1"/>
    <xf numFmtId="0" fontId="20" fillId="0" borderId="0" xfId="0" applyFont="1" applyFill="1" applyBorder="1" applyAlignment="1" applyProtection="1"/>
    <xf numFmtId="4" fontId="46" fillId="0" borderId="0" xfId="0" applyNumberFormat="1" applyFont="1" applyAlignment="1" applyProtection="1">
      <alignment horizontal="center"/>
    </xf>
    <xf numFmtId="4" fontId="20" fillId="0" borderId="0" xfId="0" applyNumberFormat="1" applyFont="1" applyAlignment="1" applyProtection="1">
      <alignment horizontal="center"/>
    </xf>
    <xf numFmtId="4" fontId="0" fillId="0" borderId="0" xfId="0" applyNumberFormat="1" applyFill="1" applyProtection="1"/>
    <xf numFmtId="0" fontId="30" fillId="0" borderId="1" xfId="543" applyFont="1" applyBorder="1" applyAlignment="1" applyProtection="1">
      <alignment horizontal="left" vertical="top" wrapText="1"/>
    </xf>
    <xf numFmtId="0" fontId="30" fillId="0" borderId="12" xfId="543" applyFont="1" applyBorder="1" applyAlignment="1" applyProtection="1">
      <alignment horizontal="center" vertical="top" wrapText="1"/>
    </xf>
    <xf numFmtId="0" fontId="30" fillId="0" borderId="8" xfId="543" applyFont="1" applyBorder="1" applyAlignment="1" applyProtection="1">
      <alignment horizontal="left" vertical="top" wrapText="1"/>
    </xf>
    <xf numFmtId="0" fontId="25" fillId="3" borderId="4" xfId="271" applyFont="1" applyFill="1" applyBorder="1" applyAlignment="1" applyProtection="1">
      <alignment vertical="top" wrapText="1"/>
    </xf>
    <xf numFmtId="0" fontId="17" fillId="3" borderId="11" xfId="271" applyFont="1" applyFill="1" applyBorder="1" applyAlignment="1" applyProtection="1">
      <alignment vertical="top"/>
    </xf>
    <xf numFmtId="0" fontId="18" fillId="0" borderId="9" xfId="271" applyFont="1" applyBorder="1" applyAlignment="1" applyProtection="1">
      <alignment horizontal="center" wrapText="1"/>
    </xf>
    <xf numFmtId="0" fontId="25" fillId="3" borderId="4" xfId="271" applyFont="1" applyFill="1" applyBorder="1" applyAlignment="1" applyProtection="1">
      <alignment vertical="top" wrapText="1"/>
      <protection locked="0"/>
    </xf>
    <xf numFmtId="0" fontId="25" fillId="3" borderId="5" xfId="271" applyFont="1" applyFill="1" applyBorder="1" applyAlignment="1" applyProtection="1">
      <alignment vertical="top" wrapText="1"/>
      <protection locked="0"/>
    </xf>
    <xf numFmtId="0" fontId="18" fillId="0" borderId="13" xfId="271" applyFont="1" applyBorder="1" applyAlignment="1" applyProtection="1">
      <alignment horizontal="center" wrapText="1"/>
    </xf>
    <xf numFmtId="0" fontId="43" fillId="2" borderId="11" xfId="271" applyFont="1" applyFill="1" applyBorder="1" applyAlignment="1" applyProtection="1">
      <alignment horizontal="left" vertical="top" wrapText="1"/>
    </xf>
    <xf numFmtId="0" fontId="20" fillId="0" borderId="11" xfId="271" applyFont="1" applyBorder="1" applyAlignment="1" applyProtection="1">
      <alignment vertical="top" wrapText="1"/>
      <protection locked="0"/>
    </xf>
    <xf numFmtId="168" fontId="20" fillId="5" borderId="11" xfId="271" applyNumberFormat="1" applyFont="1" applyFill="1" applyBorder="1" applyAlignment="1" applyProtection="1">
      <alignment vertical="top" wrapText="1"/>
      <protection locked="0"/>
    </xf>
    <xf numFmtId="0" fontId="20" fillId="5" borderId="3" xfId="271" applyFont="1" applyFill="1" applyBorder="1" applyAlignment="1" applyProtection="1">
      <alignment vertical="top" wrapText="1"/>
      <protection locked="0"/>
    </xf>
    <xf numFmtId="0" fontId="20" fillId="5" borderId="11" xfId="271" applyFont="1" applyFill="1" applyBorder="1" applyAlignment="1" applyProtection="1">
      <alignment vertical="top" wrapText="1"/>
      <protection locked="0"/>
    </xf>
    <xf numFmtId="0" fontId="20" fillId="0" borderId="11" xfId="271" applyFont="1" applyBorder="1" applyAlignment="1" applyProtection="1">
      <alignment horizontal="right" vertical="top" wrapText="1"/>
    </xf>
    <xf numFmtId="168" fontId="20" fillId="0" borderId="11" xfId="271" applyNumberFormat="1" applyFont="1" applyFill="1" applyBorder="1" applyAlignment="1" applyProtection="1">
      <alignment vertical="top" wrapText="1"/>
    </xf>
    <xf numFmtId="0" fontId="18" fillId="0" borderId="11" xfId="271" applyFont="1" applyBorder="1" applyAlignment="1" applyProtection="1">
      <alignment horizontal="right" vertical="top" wrapText="1"/>
    </xf>
    <xf numFmtId="0" fontId="20" fillId="5" borderId="11" xfId="271" applyFont="1" applyFill="1" applyBorder="1" applyAlignment="1" applyProtection="1">
      <alignment horizontal="right" vertical="top" wrapText="1"/>
      <protection locked="0"/>
    </xf>
    <xf numFmtId="168" fontId="18" fillId="0" borderId="11" xfId="271" applyNumberFormat="1" applyFont="1" applyFill="1" applyBorder="1" applyAlignment="1" applyProtection="1">
      <alignment vertical="top" wrapText="1"/>
    </xf>
    <xf numFmtId="0" fontId="28" fillId="0" borderId="11" xfId="271" applyFont="1" applyBorder="1" applyAlignment="1" applyProtection="1">
      <alignment horizontal="right" vertical="top" wrapText="1"/>
    </xf>
    <xf numFmtId="0" fontId="20" fillId="0" borderId="11" xfId="271" applyFont="1" applyFill="1" applyBorder="1" applyAlignment="1" applyProtection="1">
      <alignment horizontal="right" vertical="top" wrapText="1"/>
    </xf>
    <xf numFmtId="0" fontId="25" fillId="0" borderId="0" xfId="271" applyFont="1" applyBorder="1" applyAlignment="1" applyProtection="1">
      <alignment horizontal="right" vertical="top" wrapText="1"/>
      <protection locked="0"/>
    </xf>
    <xf numFmtId="0" fontId="25" fillId="0" borderId="0" xfId="271" applyFont="1" applyBorder="1" applyAlignment="1" applyProtection="1">
      <alignment vertical="top" wrapText="1"/>
      <protection locked="0"/>
    </xf>
    <xf numFmtId="0" fontId="20" fillId="0" borderId="5" xfId="271" applyFont="1" applyBorder="1" applyAlignment="1" applyProtection="1">
      <alignment vertical="top" wrapText="1"/>
      <protection locked="0"/>
    </xf>
    <xf numFmtId="0" fontId="18" fillId="0" borderId="3" xfId="271" applyFont="1" applyBorder="1" applyAlignment="1" applyProtection="1">
      <alignment horizontal="left" vertical="top"/>
    </xf>
    <xf numFmtId="0" fontId="20" fillId="0" borderId="4" xfId="271" applyFont="1" applyBorder="1" applyAlignment="1" applyProtection="1">
      <alignment horizontal="left" vertical="top"/>
      <protection locked="0"/>
    </xf>
    <xf numFmtId="0" fontId="20" fillId="0" borderId="4" xfId="271" applyFont="1" applyBorder="1" applyAlignment="1" applyProtection="1">
      <alignment vertical="top" wrapText="1"/>
      <protection locked="0"/>
    </xf>
    <xf numFmtId="0" fontId="25" fillId="0" borderId="0" xfId="271" applyFont="1" applyBorder="1" applyAlignment="1" applyProtection="1">
      <alignment vertical="top" wrapText="1"/>
    </xf>
    <xf numFmtId="0" fontId="20" fillId="0" borderId="4" xfId="271" applyFont="1" applyBorder="1" applyAlignment="1" applyProtection="1">
      <alignment vertical="top" wrapText="1"/>
    </xf>
    <xf numFmtId="0" fontId="43" fillId="2" borderId="11" xfId="271" applyFont="1" applyFill="1" applyBorder="1" applyAlignment="1" applyProtection="1">
      <alignment horizontal="left" vertical="top" wrapText="1"/>
      <protection locked="0"/>
    </xf>
    <xf numFmtId="0" fontId="48" fillId="0" borderId="11" xfId="0" applyFont="1" applyBorder="1" applyAlignment="1" applyProtection="1">
      <alignment horizontal="right" vertical="top" wrapText="1"/>
    </xf>
    <xf numFmtId="0" fontId="57" fillId="0" borderId="0" xfId="542" applyProtection="1"/>
    <xf numFmtId="0" fontId="20" fillId="0" borderId="0" xfId="0" applyFont="1" applyFill="1" applyAlignment="1">
      <alignment horizontal="center"/>
    </xf>
    <xf numFmtId="0" fontId="20" fillId="0" borderId="0" xfId="271" applyFont="1" applyFill="1" applyAlignment="1">
      <alignment horizontal="left"/>
    </xf>
    <xf numFmtId="0" fontId="20" fillId="0" borderId="0" xfId="271" applyFont="1" applyBorder="1"/>
    <xf numFmtId="0" fontId="20" fillId="8" borderId="0" xfId="542" quotePrefix="1" applyFont="1" applyFill="1" applyAlignment="1" applyProtection="1">
      <alignment horizontal="left"/>
    </xf>
    <xf numFmtId="0" fontId="11" fillId="0" borderId="0" xfId="0" applyFont="1" applyAlignment="1" applyProtection="1">
      <alignment horizontal="left"/>
    </xf>
    <xf numFmtId="0" fontId="20" fillId="8" borderId="0" xfId="542" applyFont="1" applyFill="1" applyProtection="1"/>
    <xf numFmtId="0" fontId="28" fillId="8" borderId="0" xfId="542" applyFont="1" applyFill="1" applyAlignment="1" applyProtection="1"/>
    <xf numFmtId="0" fontId="48" fillId="0" borderId="11" xfId="271" applyFont="1" applyFill="1" applyBorder="1" applyAlignment="1" applyProtection="1">
      <alignment horizontal="right" vertical="top"/>
    </xf>
    <xf numFmtId="0" fontId="48" fillId="0" borderId="11" xfId="271" applyFont="1" applyFill="1" applyBorder="1" applyAlignment="1" applyProtection="1">
      <alignment horizontal="right" vertical="top" wrapText="1"/>
    </xf>
    <xf numFmtId="0" fontId="20" fillId="0" borderId="0" xfId="271" applyFont="1" applyFill="1" applyAlignment="1" applyProtection="1">
      <alignment horizontal="left" vertical="top"/>
    </xf>
    <xf numFmtId="0" fontId="20" fillId="0" borderId="0" xfId="271" applyNumberFormat="1" applyFont="1" applyFill="1" applyAlignment="1" applyProtection="1">
      <alignment horizontal="left" vertical="top"/>
    </xf>
    <xf numFmtId="0" fontId="18" fillId="0" borderId="0" xfId="271" applyFont="1" applyAlignment="1" applyProtection="1">
      <alignment horizontal="right"/>
    </xf>
    <xf numFmtId="0" fontId="19" fillId="0" borderId="0" xfId="271" applyFont="1" applyFill="1" applyBorder="1" applyAlignment="1" applyProtection="1">
      <alignment horizontal="center"/>
    </xf>
    <xf numFmtId="5" fontId="20" fillId="0" borderId="0" xfId="542" applyNumberFormat="1" applyFont="1" applyProtection="1"/>
    <xf numFmtId="1" fontId="20" fillId="0" borderId="15" xfId="271" applyNumberFormat="1" applyFont="1" applyBorder="1" applyProtection="1"/>
    <xf numFmtId="1" fontId="20" fillId="0" borderId="14" xfId="271" applyNumberFormat="1" applyFont="1" applyBorder="1" applyProtection="1"/>
    <xf numFmtId="0" fontId="19" fillId="0" borderId="6" xfId="271" applyFont="1" applyFill="1" applyBorder="1" applyAlignment="1" applyProtection="1">
      <alignment horizontal="left"/>
    </xf>
    <xf numFmtId="0" fontId="19" fillId="0" borderId="6" xfId="271" applyFont="1" applyFill="1" applyBorder="1" applyAlignment="1" applyProtection="1">
      <alignment horizontal="right"/>
    </xf>
    <xf numFmtId="165" fontId="20" fillId="0" borderId="0" xfId="271" applyNumberFormat="1" applyFont="1" applyProtection="1"/>
    <xf numFmtId="170" fontId="20" fillId="0" borderId="14" xfId="271" applyNumberFormat="1" applyFont="1" applyBorder="1" applyProtection="1"/>
    <xf numFmtId="1" fontId="18" fillId="0" borderId="11" xfId="271" applyNumberFormat="1" applyFont="1" applyBorder="1" applyProtection="1"/>
    <xf numFmtId="165" fontId="18" fillId="0" borderId="11" xfId="271" applyNumberFormat="1" applyFont="1" applyBorder="1" applyProtection="1"/>
    <xf numFmtId="3" fontId="51" fillId="0" borderId="11" xfId="0" applyNumberFormat="1" applyFont="1" applyBorder="1" applyAlignment="1" applyProtection="1">
      <alignment vertical="top" wrapText="1"/>
    </xf>
    <xf numFmtId="166" fontId="20" fillId="0" borderId="0" xfId="0" applyNumberFormat="1" applyFont="1" applyFill="1" applyBorder="1" applyAlignment="1" applyProtection="1"/>
    <xf numFmtId="0" fontId="0" fillId="0" borderId="0" xfId="0" applyAlignment="1" applyProtection="1">
      <protection locked="0"/>
    </xf>
    <xf numFmtId="0" fontId="20" fillId="0" borderId="0" xfId="271" applyFont="1" applyAlignment="1" applyProtection="1">
      <alignment horizontal="left"/>
    </xf>
    <xf numFmtId="49" fontId="0" fillId="0" borderId="0" xfId="0" applyNumberFormat="1" applyFill="1"/>
    <xf numFmtId="49" fontId="20" fillId="0" borderId="0" xfId="0" applyNumberFormat="1" applyFont="1" applyFill="1" applyAlignment="1">
      <alignment horizontal="center"/>
    </xf>
    <xf numFmtId="49" fontId="20" fillId="0" borderId="0" xfId="0" applyNumberFormat="1" applyFont="1" applyFill="1"/>
    <xf numFmtId="0" fontId="18" fillId="0" borderId="0" xfId="271" applyFont="1" applyFill="1" applyAlignment="1">
      <alignment horizontal="left"/>
    </xf>
    <xf numFmtId="0" fontId="16" fillId="0" borderId="0" xfId="0" applyFont="1" applyProtection="1">
      <protection locked="0"/>
    </xf>
    <xf numFmtId="0" fontId="16" fillId="0" borderId="0" xfId="271" applyFont="1" applyBorder="1" applyProtection="1">
      <protection locked="0"/>
    </xf>
    <xf numFmtId="0" fontId="16" fillId="0" borderId="11" xfId="253" applyFont="1" applyFill="1" applyBorder="1" applyAlignment="1" applyProtection="1">
      <alignment horizontal="center" wrapText="1"/>
      <protection locked="0"/>
    </xf>
    <xf numFmtId="168" fontId="16" fillId="0" borderId="0" xfId="271" applyNumberFormat="1" applyFont="1" applyBorder="1" applyProtection="1">
      <protection locked="0"/>
    </xf>
    <xf numFmtId="3" fontId="16" fillId="10" borderId="11" xfId="271" applyNumberFormat="1" applyFont="1" applyFill="1" applyBorder="1" applyProtection="1">
      <protection locked="0"/>
    </xf>
    <xf numFmtId="49" fontId="20" fillId="0" borderId="0" xfId="271" applyNumberFormat="1" applyFont="1"/>
    <xf numFmtId="4" fontId="20" fillId="0" borderId="0" xfId="271" applyNumberFormat="1" applyFont="1" applyFill="1" applyAlignment="1" applyProtection="1">
      <alignment horizontal="left"/>
    </xf>
    <xf numFmtId="0" fontId="0" fillId="0" borderId="0" xfId="0" applyFont="1" applyProtection="1"/>
    <xf numFmtId="0" fontId="24" fillId="0" borderId="1" xfId="0" applyFont="1" applyBorder="1" applyProtection="1"/>
    <xf numFmtId="0" fontId="11" fillId="0" borderId="2" xfId="0" applyFont="1" applyFill="1" applyBorder="1" applyAlignment="1" applyProtection="1">
      <alignment horizontal="left"/>
    </xf>
    <xf numFmtId="0" fontId="11" fillId="0" borderId="2" xfId="0" applyFont="1" applyBorder="1" applyProtection="1"/>
    <xf numFmtId="0" fontId="24" fillId="0" borderId="8" xfId="0" applyFont="1" applyBorder="1" applyProtection="1"/>
    <xf numFmtId="0" fontId="24" fillId="0" borderId="9" xfId="0" applyFont="1" applyBorder="1" applyProtection="1"/>
    <xf numFmtId="0" fontId="18" fillId="0" borderId="0" xfId="0" applyFont="1" applyBorder="1" applyAlignment="1" applyProtection="1">
      <alignment horizontal="left" vertical="top"/>
    </xf>
    <xf numFmtId="49" fontId="18" fillId="0" borderId="0" xfId="0" applyNumberFormat="1" applyFont="1" applyFill="1" applyAlignment="1">
      <alignment horizontal="center"/>
    </xf>
    <xf numFmtId="49" fontId="18" fillId="0" borderId="0" xfId="0" applyNumberFormat="1" applyFont="1" applyFill="1" applyAlignment="1" applyProtection="1">
      <alignment horizontal="center"/>
    </xf>
    <xf numFmtId="0" fontId="69" fillId="0" borderId="0" xfId="0" applyFont="1" applyAlignment="1">
      <alignment vertical="center" wrapText="1"/>
    </xf>
    <xf numFmtId="0" fontId="69" fillId="0" borderId="0" xfId="0" applyFont="1" applyAlignment="1">
      <alignment vertical="center"/>
    </xf>
    <xf numFmtId="0" fontId="69" fillId="0" borderId="0" xfId="0" applyFont="1" applyAlignment="1">
      <alignment horizontal="left" vertical="center" indent="1"/>
    </xf>
    <xf numFmtId="0" fontId="28" fillId="0" borderId="0" xfId="0" applyFont="1" applyFill="1"/>
    <xf numFmtId="172" fontId="20" fillId="5" borderId="0" xfId="0" applyNumberFormat="1" applyFont="1" applyFill="1" applyAlignment="1">
      <alignment horizontal="center"/>
    </xf>
    <xf numFmtId="1" fontId="20" fillId="0" borderId="0" xfId="0" applyNumberFormat="1" applyFont="1" applyFill="1" applyBorder="1" applyAlignment="1" applyProtection="1">
      <alignment horizontal="center"/>
    </xf>
    <xf numFmtId="0" fontId="18" fillId="0" borderId="0" xfId="271" applyFont="1" applyBorder="1" applyAlignment="1" applyProtection="1">
      <alignment horizontal="right"/>
    </xf>
    <xf numFmtId="0" fontId="20" fillId="0" borderId="0" xfId="271" applyFont="1" applyFill="1" applyAlignment="1" applyProtection="1">
      <alignment horizontal="left"/>
      <protection locked="0"/>
    </xf>
    <xf numFmtId="0" fontId="20" fillId="0" borderId="0" xfId="0" applyFont="1" applyFill="1" applyAlignment="1" applyProtection="1">
      <alignment horizontal="left"/>
      <protection locked="0"/>
    </xf>
    <xf numFmtId="0" fontId="70" fillId="0" borderId="0" xfId="0" applyFont="1" applyBorder="1" applyAlignment="1" applyProtection="1">
      <alignment horizontal="left" vertical="center"/>
    </xf>
    <xf numFmtId="0" fontId="20" fillId="0" borderId="0" xfId="271" applyBorder="1"/>
    <xf numFmtId="0" fontId="30" fillId="0" borderId="2" xfId="543" applyFont="1" applyBorder="1" applyAlignment="1" applyProtection="1">
      <alignment horizontal="center" vertical="top" wrapText="1"/>
    </xf>
    <xf numFmtId="49" fontId="41" fillId="0" borderId="0" xfId="0" applyNumberFormat="1" applyFont="1" applyFill="1" applyBorder="1" applyAlignment="1">
      <alignment horizontal="center"/>
    </xf>
    <xf numFmtId="49" fontId="41" fillId="0" borderId="0" xfId="0" applyNumberFormat="1" applyFont="1" applyFill="1" applyBorder="1" applyAlignment="1" applyProtection="1">
      <alignment horizontal="center"/>
    </xf>
    <xf numFmtId="0" fontId="18" fillId="0" borderId="0" xfId="0" applyFont="1" applyFill="1" applyProtection="1"/>
    <xf numFmtId="0" fontId="20" fillId="0" borderId="0" xfId="271" applyFont="1" applyFill="1" applyBorder="1" applyAlignment="1" applyProtection="1">
      <alignment horizontal="left"/>
    </xf>
    <xf numFmtId="0" fontId="46" fillId="0" borderId="0" xfId="271" applyFont="1" applyAlignment="1" applyProtection="1">
      <alignment horizontal="center"/>
    </xf>
    <xf numFmtId="49" fontId="20" fillId="0" borderId="0" xfId="271" applyNumberFormat="1" applyAlignment="1">
      <alignment horizontal="center"/>
    </xf>
    <xf numFmtId="0" fontId="48" fillId="0" borderId="11" xfId="271" applyFont="1" applyBorder="1" applyAlignment="1" applyProtection="1">
      <alignment horizontal="right" vertical="top"/>
    </xf>
    <xf numFmtId="0" fontId="48" fillId="0" borderId="0" xfId="0" applyFont="1" applyProtection="1"/>
    <xf numFmtId="5" fontId="74" fillId="0" borderId="11" xfId="541" applyNumberFormat="1" applyFont="1" applyFill="1" applyBorder="1" applyAlignment="1" applyProtection="1">
      <alignment horizontal="center"/>
    </xf>
    <xf numFmtId="5" fontId="74" fillId="43" borderId="11" xfId="541" applyNumberFormat="1" applyFont="1" applyFill="1" applyBorder="1" applyAlignment="1" applyProtection="1">
      <alignment horizontal="center"/>
    </xf>
    <xf numFmtId="5" fontId="74" fillId="2" borderId="11" xfId="541" applyNumberFormat="1" applyFont="1" applyFill="1" applyBorder="1" applyAlignment="1" applyProtection="1">
      <alignment horizontal="center"/>
    </xf>
    <xf numFmtId="0" fontId="20" fillId="0" borderId="0" xfId="0" applyFont="1" applyBorder="1" applyAlignment="1" applyProtection="1">
      <alignment vertical="top" wrapText="1"/>
    </xf>
    <xf numFmtId="0" fontId="48" fillId="0" borderId="0" xfId="0" applyFont="1" applyBorder="1" applyAlignment="1" applyProtection="1">
      <alignment vertical="top" wrapText="1"/>
    </xf>
    <xf numFmtId="0" fontId="48" fillId="0" borderId="0" xfId="0" applyFont="1" applyBorder="1" applyAlignment="1" applyProtection="1">
      <alignment vertical="top"/>
    </xf>
    <xf numFmtId="0" fontId="48" fillId="2" borderId="0" xfId="0" applyFont="1" applyFill="1" applyBorder="1" applyAlignment="1" applyProtection="1">
      <alignment vertical="top" wrapText="1"/>
    </xf>
    <xf numFmtId="0" fontId="76" fillId="0" borderId="13" xfId="0" applyFont="1" applyBorder="1" applyAlignment="1" applyProtection="1">
      <alignment vertical="top" wrapText="1"/>
    </xf>
    <xf numFmtId="0" fontId="25" fillId="0" borderId="0" xfId="0" applyFont="1" applyBorder="1" applyAlignment="1" applyProtection="1">
      <alignment vertical="top" wrapText="1"/>
    </xf>
    <xf numFmtId="0" fontId="76" fillId="2" borderId="13" xfId="0" applyFont="1" applyFill="1" applyBorder="1" applyAlignment="1" applyProtection="1">
      <alignment vertical="top" wrapText="1"/>
    </xf>
    <xf numFmtId="0" fontId="76" fillId="0" borderId="0" xfId="0" applyFont="1" applyBorder="1" applyAlignment="1" applyProtection="1">
      <alignment vertical="top" wrapText="1"/>
    </xf>
    <xf numFmtId="0" fontId="76" fillId="2" borderId="0" xfId="0" applyFont="1" applyFill="1" applyBorder="1" applyAlignment="1" applyProtection="1">
      <alignment vertical="top" wrapText="1"/>
    </xf>
    <xf numFmtId="0" fontId="48" fillId="0" borderId="0" xfId="0" applyFont="1" applyBorder="1" applyAlignment="1" applyProtection="1">
      <alignment horizontal="right" vertical="top" wrapText="1"/>
    </xf>
    <xf numFmtId="168" fontId="48" fillId="5" borderId="6" xfId="0" applyNumberFormat="1" applyFont="1" applyFill="1" applyBorder="1" applyAlignment="1" applyProtection="1">
      <alignment horizontal="right" vertical="top" wrapText="1"/>
      <protection locked="0"/>
    </xf>
    <xf numFmtId="168" fontId="48" fillId="0" borderId="6" xfId="0" applyNumberFormat="1" applyFont="1" applyBorder="1" applyAlignment="1" applyProtection="1">
      <alignment horizontal="right" vertical="top" wrapText="1"/>
    </xf>
    <xf numFmtId="0" fontId="20" fillId="0" borderId="0" xfId="0" applyFont="1" applyAlignment="1">
      <alignment vertical="top"/>
    </xf>
    <xf numFmtId="0" fontId="18" fillId="0" borderId="0" xfId="0" applyFont="1" applyBorder="1" applyAlignment="1" applyProtection="1">
      <alignment horizontal="left" vertical="top" wrapText="1"/>
    </xf>
    <xf numFmtId="0" fontId="20" fillId="0" borderId="0" xfId="0" applyFont="1" applyBorder="1" applyAlignment="1" applyProtection="1">
      <alignment horizontal="right" vertical="top" wrapText="1"/>
    </xf>
    <xf numFmtId="0" fontId="20" fillId="0" borderId="0" xfId="0" applyFont="1" applyBorder="1" applyAlignment="1" applyProtection="1">
      <alignment horizontal="left" vertical="top"/>
    </xf>
    <xf numFmtId="10" fontId="20" fillId="5" borderId="6" xfId="0" applyNumberFormat="1" applyFont="1" applyFill="1" applyBorder="1" applyAlignment="1" applyProtection="1">
      <alignment horizontal="center" vertical="top" wrapText="1"/>
      <protection locked="0"/>
    </xf>
    <xf numFmtId="0" fontId="59" fillId="0" borderId="0" xfId="0" applyFont="1" applyBorder="1" applyAlignment="1" applyProtection="1">
      <alignment horizontal="left" vertical="center"/>
    </xf>
    <xf numFmtId="0" fontId="18" fillId="0" borderId="2" xfId="543" applyFont="1" applyBorder="1" applyAlignment="1" applyProtection="1">
      <alignment horizontal="center"/>
    </xf>
    <xf numFmtId="0" fontId="0" fillId="0" borderId="0" xfId="543" applyNumberFormat="1" applyFont="1" applyProtection="1"/>
    <xf numFmtId="0" fontId="12" fillId="0" borderId="0" xfId="244" quotePrefix="1" applyAlignment="1" applyProtection="1">
      <alignment horizontal="left"/>
    </xf>
    <xf numFmtId="168" fontId="48" fillId="0" borderId="11" xfId="0" applyNumberFormat="1" applyFont="1" applyFill="1" applyBorder="1" applyAlignment="1" applyProtection="1">
      <alignment vertical="top" wrapText="1"/>
    </xf>
    <xf numFmtId="168" fontId="48" fillId="4" borderId="11" xfId="0" applyNumberFormat="1" applyFont="1" applyFill="1" applyBorder="1" applyAlignment="1" applyProtection="1">
      <alignment vertical="top" wrapText="1"/>
    </xf>
    <xf numFmtId="0" fontId="100" fillId="0" borderId="0" xfId="0" applyFont="1" applyBorder="1" applyAlignment="1" applyProtection="1">
      <alignment horizontal="left" vertical="top"/>
    </xf>
    <xf numFmtId="0" fontId="101" fillId="0" borderId="0" xfId="0" applyFont="1" applyBorder="1" applyAlignment="1" applyProtection="1">
      <alignment horizontal="left" vertical="top"/>
    </xf>
    <xf numFmtId="0" fontId="69" fillId="0" borderId="0" xfId="0" applyFont="1"/>
    <xf numFmtId="0" fontId="18" fillId="8" borderId="11" xfId="542" applyFont="1" applyFill="1" applyBorder="1" applyAlignment="1" applyProtection="1">
      <alignment horizontal="left"/>
    </xf>
    <xf numFmtId="0" fontId="18" fillId="8" borderId="11" xfId="542" applyFont="1" applyFill="1" applyBorder="1" applyAlignment="1" applyProtection="1">
      <alignment horizontal="center"/>
    </xf>
    <xf numFmtId="0" fontId="58" fillId="8" borderId="11" xfId="542" applyFont="1" applyFill="1" applyBorder="1" applyAlignment="1" applyProtection="1">
      <alignment horizontal="left"/>
    </xf>
    <xf numFmtId="0" fontId="58" fillId="0" borderId="11" xfId="542" applyFont="1" applyBorder="1" applyAlignment="1" applyProtection="1">
      <alignment horizontal="left"/>
    </xf>
    <xf numFmtId="0" fontId="25" fillId="0" borderId="0" xfId="271" applyFont="1" applyFill="1" applyBorder="1" applyAlignment="1" applyProtection="1">
      <alignment vertical="top" wrapText="1"/>
      <protection locked="0"/>
    </xf>
    <xf numFmtId="0" fontId="18" fillId="0" borderId="0" xfId="271" applyFont="1" applyFill="1" applyBorder="1" applyAlignment="1" applyProtection="1">
      <alignment horizontal="center" wrapText="1"/>
      <protection locked="0"/>
    </xf>
    <xf numFmtId="0" fontId="18" fillId="0" borderId="0" xfId="271" applyFont="1" applyBorder="1" applyAlignment="1" applyProtection="1">
      <alignment horizontal="center" wrapText="1"/>
      <protection locked="0"/>
    </xf>
    <xf numFmtId="0" fontId="20" fillId="0" borderId="0" xfId="271" applyFont="1" applyFill="1" applyBorder="1" applyAlignment="1" applyProtection="1">
      <alignment vertical="top" wrapText="1"/>
      <protection locked="0"/>
    </xf>
    <xf numFmtId="0" fontId="20" fillId="0" borderId="0" xfId="271" applyFont="1" applyBorder="1" applyAlignment="1" applyProtection="1">
      <alignment vertical="top" wrapText="1"/>
      <protection locked="0"/>
    </xf>
    <xf numFmtId="0" fontId="18" fillId="0" borderId="0" xfId="271" applyFont="1" applyFill="1" applyBorder="1" applyAlignment="1" applyProtection="1">
      <alignment vertical="top" wrapText="1"/>
      <protection locked="0"/>
    </xf>
    <xf numFmtId="0" fontId="18" fillId="0" borderId="0" xfId="271" applyFont="1" applyBorder="1" applyAlignment="1" applyProtection="1">
      <alignment vertical="top" wrapText="1"/>
      <protection locked="0"/>
    </xf>
    <xf numFmtId="0" fontId="18" fillId="0" borderId="8" xfId="271" applyFont="1" applyFill="1" applyBorder="1" applyAlignment="1" applyProtection="1">
      <alignment horizontal="center" wrapText="1"/>
      <protection locked="0"/>
    </xf>
    <xf numFmtId="0" fontId="20" fillId="0" borderId="8" xfId="271" applyFont="1" applyFill="1" applyBorder="1" applyAlignment="1" applyProtection="1">
      <alignment vertical="top" wrapText="1"/>
      <protection locked="0"/>
    </xf>
    <xf numFmtId="0" fontId="18" fillId="0" borderId="8" xfId="271" applyFont="1" applyFill="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0" fillId="0" borderId="0" xfId="0" applyFont="1" applyAlignment="1" applyProtection="1">
      <alignment horizontal="center"/>
    </xf>
    <xf numFmtId="0" fontId="20" fillId="0" borderId="0" xfId="0" applyFont="1" applyAlignment="1" applyProtection="1">
      <alignment horizontal="center"/>
    </xf>
    <xf numFmtId="0" fontId="11" fillId="0" borderId="0" xfId="0" applyFont="1" applyAlignment="1">
      <alignment horizontal="center"/>
    </xf>
    <xf numFmtId="0" fontId="11" fillId="0" borderId="0" xfId="0" applyFont="1" applyFill="1" applyAlignment="1">
      <alignment horizontal="center"/>
    </xf>
    <xf numFmtId="0" fontId="20" fillId="0" borderId="0" xfId="0" applyFont="1" applyAlignment="1" applyProtection="1">
      <alignment horizontal="center"/>
    </xf>
    <xf numFmtId="0" fontId="25" fillId="0" borderId="8" xfId="570" applyFont="1" applyBorder="1" applyAlignment="1" applyProtection="1">
      <alignment vertical="top" wrapText="1"/>
    </xf>
    <xf numFmtId="0" fontId="25" fillId="0" borderId="0" xfId="570" applyFont="1" applyBorder="1" applyAlignment="1" applyProtection="1">
      <alignment vertical="top" wrapText="1"/>
    </xf>
    <xf numFmtId="0" fontId="50" fillId="2" borderId="11" xfId="570" applyFont="1" applyFill="1" applyBorder="1" applyAlignment="1" applyProtection="1">
      <alignment horizontal="left" vertical="top" wrapText="1"/>
    </xf>
    <xf numFmtId="6" fontId="48" fillId="4" borderId="11" xfId="570" applyNumberFormat="1" applyFont="1" applyFill="1" applyBorder="1" applyAlignment="1" applyProtection="1">
      <alignment vertical="top" wrapText="1"/>
    </xf>
    <xf numFmtId="0" fontId="48" fillId="0" borderId="8" xfId="570" applyFont="1" applyBorder="1" applyAlignment="1" applyProtection="1">
      <alignment vertical="top" wrapText="1"/>
    </xf>
    <xf numFmtId="0" fontId="48" fillId="0" borderId="0" xfId="570" applyFont="1" applyBorder="1" applyAlignment="1" applyProtection="1">
      <alignment vertical="top" wrapText="1"/>
    </xf>
    <xf numFmtId="6" fontId="48" fillId="0" borderId="11" xfId="570" applyNumberFormat="1" applyFont="1" applyFill="1" applyBorder="1" applyAlignment="1" applyProtection="1">
      <alignment vertical="top" wrapText="1"/>
    </xf>
    <xf numFmtId="6" fontId="48" fillId="5" borderId="11" xfId="570" applyNumberFormat="1" applyFont="1" applyFill="1" applyBorder="1" applyAlignment="1" applyProtection="1">
      <alignment vertical="top" wrapText="1"/>
      <protection locked="0"/>
    </xf>
    <xf numFmtId="6" fontId="48" fillId="6" borderId="11" xfId="570" applyNumberFormat="1" applyFont="1" applyFill="1" applyBorder="1" applyAlignment="1" applyProtection="1">
      <alignment horizontal="center" vertical="top" wrapText="1"/>
    </xf>
    <xf numFmtId="0" fontId="48" fillId="0" borderId="11" xfId="570" applyFont="1" applyBorder="1" applyAlignment="1" applyProtection="1">
      <alignment horizontal="right" vertical="top" wrapText="1"/>
    </xf>
    <xf numFmtId="0" fontId="49" fillId="0" borderId="11" xfId="570" applyFont="1" applyBorder="1" applyAlignment="1" applyProtection="1">
      <alignment horizontal="right" vertical="top" wrapText="1"/>
    </xf>
    <xf numFmtId="0" fontId="48" fillId="0" borderId="11" xfId="570" applyFont="1" applyFill="1" applyBorder="1" applyAlignment="1" applyProtection="1">
      <alignment horizontal="right" vertical="top"/>
    </xf>
    <xf numFmtId="0" fontId="48" fillId="0" borderId="11" xfId="570" applyFont="1" applyFill="1" applyBorder="1" applyAlignment="1" applyProtection="1">
      <alignment horizontal="right" vertical="top" wrapText="1"/>
    </xf>
    <xf numFmtId="6" fontId="49" fillId="0" borderId="11" xfId="570" applyNumberFormat="1" applyFont="1" applyFill="1" applyBorder="1" applyAlignment="1" applyProtection="1">
      <alignment vertical="top" wrapText="1"/>
    </xf>
    <xf numFmtId="0" fontId="49" fillId="0" borderId="11" xfId="570" applyFont="1" applyFill="1" applyBorder="1" applyAlignment="1" applyProtection="1">
      <alignment horizontal="right" vertical="top" wrapText="1"/>
    </xf>
    <xf numFmtId="0" fontId="49" fillId="0" borderId="8" xfId="570" applyFont="1" applyBorder="1" applyAlignment="1" applyProtection="1">
      <alignment vertical="top" wrapText="1"/>
    </xf>
    <xf numFmtId="0" fontId="49" fillId="0" borderId="0" xfId="570" applyFont="1" applyBorder="1" applyAlignment="1" applyProtection="1">
      <alignment vertical="top" wrapText="1"/>
    </xf>
    <xf numFmtId="0" fontId="14" fillId="0" borderId="11" xfId="570" applyFont="1" applyBorder="1" applyAlignment="1" applyProtection="1">
      <alignment horizontal="right" vertical="top" wrapText="1"/>
    </xf>
    <xf numFmtId="0" fontId="49" fillId="0" borderId="0" xfId="570" applyFont="1" applyBorder="1" applyAlignment="1" applyProtection="1">
      <alignment horizontal="left" vertical="top"/>
    </xf>
    <xf numFmtId="6" fontId="48" fillId="0" borderId="0" xfId="570" applyNumberFormat="1" applyFont="1" applyBorder="1" applyAlignment="1" applyProtection="1">
      <alignment horizontal="left" vertical="top"/>
    </xf>
    <xf numFmtId="0" fontId="101" fillId="0" borderId="0" xfId="570" applyFont="1" applyBorder="1" applyAlignment="1" applyProtection="1">
      <alignment horizontal="left" vertical="top"/>
    </xf>
    <xf numFmtId="6" fontId="48" fillId="0" borderId="0" xfId="570" applyNumberFormat="1" applyFont="1" applyBorder="1" applyAlignment="1" applyProtection="1">
      <alignment vertical="top" wrapText="1"/>
    </xf>
    <xf numFmtId="6" fontId="49" fillId="0" borderId="11" xfId="570" applyNumberFormat="1" applyFont="1" applyBorder="1" applyAlignment="1" applyProtection="1">
      <alignment vertical="top" wrapText="1"/>
    </xf>
    <xf numFmtId="0" fontId="48" fillId="0" borderId="0" xfId="570" applyFont="1" applyBorder="1" applyAlignment="1" applyProtection="1">
      <alignment horizontal="left" vertical="top"/>
    </xf>
    <xf numFmtId="0" fontId="48" fillId="0" borderId="12" xfId="570" applyFont="1" applyBorder="1" applyAlignment="1" applyProtection="1">
      <alignment vertical="top" wrapText="1"/>
    </xf>
    <xf numFmtId="0" fontId="18" fillId="0" borderId="0" xfId="570" applyFont="1" applyBorder="1" applyAlignment="1" applyProtection="1">
      <alignment horizontal="left" vertical="top"/>
    </xf>
    <xf numFmtId="0" fontId="104" fillId="0" borderId="0" xfId="570" applyFont="1" applyBorder="1" applyAlignment="1" applyProtection="1">
      <alignment horizontal="left" vertical="top"/>
    </xf>
    <xf numFmtId="0" fontId="59" fillId="0" borderId="0" xfId="570" applyFont="1" applyFill="1" applyBorder="1" applyAlignment="1" applyProtection="1">
      <alignment horizontal="left" vertical="center"/>
    </xf>
    <xf numFmtId="0" fontId="26" fillId="0" borderId="0" xfId="570" applyFont="1" applyFill="1" applyBorder="1" applyAlignment="1" applyProtection="1">
      <alignment vertical="top" wrapText="1"/>
    </xf>
    <xf numFmtId="0" fontId="26" fillId="0" borderId="0" xfId="570" applyFont="1" applyBorder="1" applyAlignment="1" applyProtection="1">
      <alignment vertical="top" wrapText="1"/>
    </xf>
    <xf numFmtId="0" fontId="26" fillId="0" borderId="12" xfId="570" applyFont="1" applyBorder="1" applyAlignment="1" applyProtection="1">
      <alignment vertical="top" wrapText="1"/>
    </xf>
    <xf numFmtId="0" fontId="26" fillId="0" borderId="8" xfId="570" applyFont="1" applyBorder="1" applyAlignment="1" applyProtection="1">
      <alignment vertical="top" wrapText="1"/>
    </xf>
    <xf numFmtId="0" fontId="48" fillId="0" borderId="0" xfId="570" applyFont="1" applyFill="1" applyBorder="1" applyAlignment="1" applyProtection="1">
      <alignment vertical="top"/>
    </xf>
    <xf numFmtId="0" fontId="48" fillId="0" borderId="0" xfId="570" applyFont="1" applyFill="1" applyBorder="1" applyAlignment="1" applyProtection="1">
      <alignment vertical="top" wrapText="1"/>
    </xf>
    <xf numFmtId="168" fontId="48" fillId="0" borderId="0" xfId="570" applyNumberFormat="1" applyFont="1" applyFill="1" applyBorder="1" applyAlignment="1" applyProtection="1">
      <alignment horizontal="right" vertical="top" wrapText="1"/>
      <protection locked="0"/>
    </xf>
    <xf numFmtId="0" fontId="11" fillId="0" borderId="0" xfId="570" applyFont="1" applyFill="1" applyBorder="1" applyAlignment="1" applyProtection="1">
      <alignment vertical="top" wrapText="1"/>
    </xf>
    <xf numFmtId="0" fontId="11" fillId="0" borderId="0" xfId="570" applyFont="1" applyFill="1" applyBorder="1" applyAlignment="1">
      <alignment vertical="top"/>
    </xf>
    <xf numFmtId="0" fontId="48" fillId="0" borderId="0" xfId="570" applyFont="1" applyFill="1" applyBorder="1" applyAlignment="1" applyProtection="1">
      <alignment horizontal="right" vertical="top" wrapText="1"/>
    </xf>
    <xf numFmtId="0" fontId="18" fillId="0" borderId="0" xfId="570" applyFont="1" applyFill="1" applyBorder="1" applyAlignment="1" applyProtection="1">
      <alignment horizontal="left" vertical="top" wrapText="1"/>
    </xf>
    <xf numFmtId="168" fontId="48" fillId="0" borderId="0" xfId="570" applyNumberFormat="1" applyFont="1" applyFill="1" applyBorder="1" applyAlignment="1" applyProtection="1">
      <alignment horizontal="right" vertical="top" wrapText="1"/>
    </xf>
    <xf numFmtId="0" fontId="11" fillId="0" borderId="0" xfId="570" applyFont="1" applyFill="1" applyBorder="1" applyAlignment="1" applyProtection="1">
      <alignment horizontal="left" vertical="top" wrapText="1"/>
      <protection locked="0"/>
    </xf>
    <xf numFmtId="0" fontId="11" fillId="0" borderId="0" xfId="570" applyFont="1" applyFill="1" applyBorder="1" applyAlignment="1" applyProtection="1">
      <alignment horizontal="right" vertical="top" wrapText="1"/>
    </xf>
    <xf numFmtId="0" fontId="11" fillId="0" borderId="0" xfId="570" applyFont="1" applyFill="1" applyBorder="1" applyAlignment="1" applyProtection="1">
      <alignment horizontal="left" vertical="top"/>
    </xf>
    <xf numFmtId="0" fontId="18" fillId="0" borderId="0" xfId="570" applyFont="1" applyFill="1" applyBorder="1" applyAlignment="1" applyProtection="1">
      <alignment horizontal="left" vertical="top"/>
    </xf>
    <xf numFmtId="0" fontId="76" fillId="0" borderId="0" xfId="570" applyFont="1" applyBorder="1" applyAlignment="1" applyProtection="1">
      <alignment vertical="top" wrapText="1"/>
    </xf>
    <xf numFmtId="0" fontId="76" fillId="0" borderId="12" xfId="570" applyFont="1" applyBorder="1" applyAlignment="1" applyProtection="1">
      <alignment vertical="top" wrapText="1"/>
    </xf>
    <xf numFmtId="0" fontId="76" fillId="0" borderId="8" xfId="570" applyFont="1" applyBorder="1" applyAlignment="1" applyProtection="1">
      <alignment vertical="top" wrapText="1"/>
    </xf>
    <xf numFmtId="0" fontId="25" fillId="0" borderId="0" xfId="570" applyFont="1" applyFill="1" applyBorder="1" applyAlignment="1" applyProtection="1">
      <alignment vertical="top" wrapText="1"/>
    </xf>
    <xf numFmtId="0" fontId="11" fillId="0" borderId="0" xfId="570" applyFont="1" applyBorder="1" applyAlignment="1" applyProtection="1">
      <alignment horizontal="right" vertical="top" wrapText="1"/>
    </xf>
    <xf numFmtId="0" fontId="11" fillId="0" borderId="0" xfId="570" applyFont="1" applyBorder="1" applyAlignment="1" applyProtection="1">
      <alignment vertical="top" wrapText="1"/>
    </xf>
    <xf numFmtId="0" fontId="25" fillId="0" borderId="0" xfId="570" applyFont="1" applyBorder="1" applyAlignment="1" applyProtection="1">
      <alignment horizontal="right" vertical="top" wrapText="1"/>
    </xf>
    <xf numFmtId="0" fontId="76" fillId="0" borderId="0" xfId="570" applyFont="1" applyBorder="1" applyAlignment="1" applyProtection="1">
      <alignment horizontal="right" vertical="top" wrapText="1"/>
    </xf>
    <xf numFmtId="0" fontId="49" fillId="0" borderId="3" xfId="570" applyFont="1" applyBorder="1" applyAlignment="1" applyProtection="1">
      <alignment horizontal="left"/>
    </xf>
    <xf numFmtId="0" fontId="49" fillId="0" borderId="13" xfId="570" applyFont="1" applyBorder="1" applyAlignment="1" applyProtection="1">
      <alignment horizontal="center" wrapText="1"/>
    </xf>
    <xf numFmtId="0" fontId="49" fillId="0" borderId="13" xfId="570" applyFont="1" applyFill="1" applyBorder="1" applyAlignment="1" applyProtection="1">
      <alignment horizontal="center" wrapText="1"/>
    </xf>
    <xf numFmtId="0" fontId="49" fillId="0" borderId="8" xfId="570" applyFont="1" applyBorder="1" applyAlignment="1" applyProtection="1">
      <alignment horizontal="center" wrapText="1"/>
    </xf>
    <xf numFmtId="0" fontId="49" fillId="0" borderId="0" xfId="570" applyFont="1" applyBorder="1" applyAlignment="1" applyProtection="1">
      <alignment horizontal="center" wrapText="1"/>
    </xf>
    <xf numFmtId="0" fontId="11" fillId="0" borderId="0" xfId="570" applyFont="1"/>
    <xf numFmtId="0" fontId="11" fillId="0" borderId="0" xfId="570"/>
    <xf numFmtId="0" fontId="11" fillId="0" borderId="0" xfId="570" applyFill="1"/>
    <xf numFmtId="0" fontId="11" fillId="0" borderId="0" xfId="570" applyBorder="1" applyProtection="1"/>
    <xf numFmtId="0" fontId="17" fillId="0" borderId="0" xfId="570" applyFont="1" applyFill="1" applyBorder="1" applyAlignment="1">
      <alignment horizontal="center" vertical="center"/>
    </xf>
    <xf numFmtId="0" fontId="11" fillId="0" borderId="0" xfId="570" applyFont="1" applyFill="1"/>
    <xf numFmtId="0" fontId="18" fillId="0" borderId="0" xfId="570" applyFont="1"/>
    <xf numFmtId="0" fontId="11" fillId="0" borderId="1" xfId="570" applyBorder="1"/>
    <xf numFmtId="0" fontId="11" fillId="0" borderId="2" xfId="570" applyBorder="1"/>
    <xf numFmtId="0" fontId="11" fillId="0" borderId="8" xfId="570" applyBorder="1"/>
    <xf numFmtId="0" fontId="11" fillId="0" borderId="0" xfId="570" applyBorder="1"/>
    <xf numFmtId="0" fontId="11" fillId="0" borderId="9" xfId="570" applyBorder="1"/>
    <xf numFmtId="0" fontId="11" fillId="0" borderId="6" xfId="570" applyBorder="1"/>
    <xf numFmtId="0" fontId="19" fillId="0" borderId="0" xfId="570" applyFont="1"/>
    <xf numFmtId="0" fontId="11" fillId="0" borderId="7" xfId="570" applyBorder="1"/>
    <xf numFmtId="0" fontId="11" fillId="0" borderId="12" xfId="570" applyBorder="1"/>
    <xf numFmtId="0" fontId="11" fillId="0" borderId="10" xfId="570" applyBorder="1"/>
    <xf numFmtId="0" fontId="19" fillId="0" borderId="0" xfId="570" applyNumberFormat="1" applyFont="1" applyAlignment="1">
      <alignment vertical="top" wrapText="1"/>
    </xf>
    <xf numFmtId="0" fontId="11" fillId="0" borderId="0" xfId="570" applyFill="1" applyAlignment="1">
      <alignment horizontal="right"/>
    </xf>
    <xf numFmtId="0" fontId="11" fillId="0" borderId="0" xfId="570" applyFill="1" applyBorder="1"/>
    <xf numFmtId="0" fontId="11" fillId="0" borderId="0" xfId="570" applyFont="1" applyBorder="1" applyAlignment="1">
      <alignment wrapText="1"/>
    </xf>
    <xf numFmtId="0" fontId="11" fillId="0" borderId="0" xfId="570" applyFont="1" applyFill="1" applyAlignment="1">
      <alignment vertical="center"/>
    </xf>
    <xf numFmtId="0" fontId="11" fillId="0" borderId="0" xfId="570" applyFill="1" applyAlignment="1">
      <alignment vertical="center"/>
    </xf>
    <xf numFmtId="0" fontId="35" fillId="0" borderId="0" xfId="570" applyFont="1" applyFill="1" applyBorder="1" applyAlignment="1">
      <alignment vertical="center" wrapText="1"/>
    </xf>
    <xf numFmtId="0" fontId="29" fillId="0" borderId="0" xfId="570" applyFont="1" applyAlignment="1">
      <alignment vertical="top" wrapText="1"/>
    </xf>
    <xf numFmtId="0" fontId="11" fillId="0" borderId="0" xfId="570" applyFill="1" applyAlignment="1">
      <alignment wrapText="1"/>
    </xf>
    <xf numFmtId="0" fontId="18" fillId="0" borderId="0" xfId="570" applyFont="1" applyFill="1"/>
    <xf numFmtId="0" fontId="18" fillId="0" borderId="0" xfId="570" applyFont="1" applyFill="1" applyAlignment="1">
      <alignment horizontal="left" vertical="top"/>
    </xf>
    <xf numFmtId="0" fontId="18" fillId="0" borderId="0" xfId="570" applyFont="1" applyFill="1" applyAlignment="1">
      <alignment vertical="top" wrapText="1"/>
    </xf>
    <xf numFmtId="0" fontId="18" fillId="0" borderId="0" xfId="570" applyFont="1" applyAlignment="1">
      <alignment vertical="top" wrapText="1"/>
    </xf>
    <xf numFmtId="0" fontId="19" fillId="0" borderId="0" xfId="570" applyFont="1" applyAlignment="1">
      <alignment horizontal="left" vertical="top" wrapText="1"/>
    </xf>
    <xf numFmtId="164" fontId="11" fillId="0" borderId="0" xfId="570" applyNumberFormat="1" applyFill="1" applyBorder="1" applyAlignment="1">
      <alignment horizontal="right"/>
    </xf>
    <xf numFmtId="0" fontId="48" fillId="0" borderId="0" xfId="570" applyFont="1" applyFill="1" applyBorder="1" applyAlignment="1">
      <alignment vertical="top" wrapText="1"/>
    </xf>
    <xf numFmtId="0" fontId="11" fillId="0" borderId="0" xfId="570" applyBorder="1" applyAlignment="1"/>
    <xf numFmtId="168" fontId="11" fillId="0" borderId="0" xfId="570" applyNumberFormat="1" applyFill="1" applyBorder="1" applyAlignment="1">
      <alignment horizontal="right"/>
    </xf>
    <xf numFmtId="0" fontId="102" fillId="0" borderId="0" xfId="570" applyFont="1" applyFill="1" applyBorder="1" applyAlignment="1">
      <alignment horizontal="left" vertical="top" wrapText="1"/>
    </xf>
    <xf numFmtId="0" fontId="18" fillId="0" borderId="0" xfId="570" applyFont="1" applyBorder="1"/>
    <xf numFmtId="168" fontId="11" fillId="0" borderId="0" xfId="570" applyNumberFormat="1" applyFill="1" applyBorder="1" applyAlignment="1">
      <alignment wrapText="1"/>
    </xf>
    <xf numFmtId="0" fontId="11" fillId="0" borderId="0" xfId="570" applyFont="1" applyBorder="1"/>
    <xf numFmtId="0" fontId="16" fillId="0" borderId="0" xfId="0" applyFont="1" applyProtection="1"/>
    <xf numFmtId="0" fontId="16" fillId="0" borderId="11" xfId="253" applyFont="1" applyFill="1" applyBorder="1" applyAlignment="1" applyProtection="1">
      <alignment horizontal="center" wrapText="1"/>
    </xf>
    <xf numFmtId="0" fontId="16" fillId="0" borderId="0" xfId="253" applyFont="1" applyFill="1" applyBorder="1" applyAlignment="1" applyProtection="1">
      <alignment horizontal="center" wrapText="1"/>
    </xf>
    <xf numFmtId="3" fontId="16" fillId="0" borderId="11" xfId="271" applyNumberFormat="1" applyFont="1" applyFill="1" applyBorder="1" applyProtection="1"/>
    <xf numFmtId="3" fontId="16" fillId="0" borderId="0" xfId="271" applyNumberFormat="1" applyFont="1" applyProtection="1"/>
    <xf numFmtId="3" fontId="16" fillId="0" borderId="11" xfId="271" applyNumberFormat="1" applyFont="1" applyBorder="1" applyProtection="1"/>
    <xf numFmtId="3" fontId="16" fillId="0" borderId="0" xfId="271" applyNumberFormat="1" applyFont="1" applyBorder="1" applyProtection="1"/>
    <xf numFmtId="0" fontId="60" fillId="0" borderId="0" xfId="271" applyFont="1" applyAlignment="1" applyProtection="1">
      <alignment horizontal="left"/>
    </xf>
    <xf numFmtId="0" fontId="60" fillId="0" borderId="0" xfId="271" applyFont="1" applyAlignment="1" applyProtection="1">
      <alignment horizontal="right"/>
    </xf>
    <xf numFmtId="168" fontId="16" fillId="0" borderId="11" xfId="271" applyNumberFormat="1" applyFont="1" applyBorder="1" applyProtection="1"/>
    <xf numFmtId="168" fontId="16" fillId="0" borderId="0" xfId="271" applyNumberFormat="1" applyFont="1" applyBorder="1" applyProtection="1"/>
    <xf numFmtId="0" fontId="16" fillId="0" borderId="0" xfId="271" applyFont="1" applyProtection="1"/>
    <xf numFmtId="3" fontId="16" fillId="10" borderId="11" xfId="271" applyNumberFormat="1" applyFont="1" applyFill="1" applyBorder="1" applyAlignment="1" applyProtection="1">
      <alignment horizontal="center"/>
      <protection locked="0"/>
    </xf>
    <xf numFmtId="0" fontId="48" fillId="0" borderId="0" xfId="570" applyFont="1" applyBorder="1" applyAlignment="1">
      <alignment horizontal="left"/>
    </xf>
    <xf numFmtId="0" fontId="11" fillId="0" borderId="3" xfId="570" applyBorder="1"/>
    <xf numFmtId="0" fontId="11" fillId="5" borderId="3" xfId="570" applyFill="1" applyBorder="1"/>
    <xf numFmtId="0" fontId="11" fillId="0" borderId="0" xfId="570"/>
    <xf numFmtId="0" fontId="11" fillId="0" borderId="0" xfId="570" applyFont="1"/>
    <xf numFmtId="0" fontId="29" fillId="0" borderId="0" xfId="0" applyFont="1" applyAlignment="1" applyProtection="1">
      <alignment horizontal="center"/>
    </xf>
    <xf numFmtId="0" fontId="29" fillId="0" borderId="0" xfId="0" applyFont="1" applyFill="1" applyAlignment="1" applyProtection="1">
      <alignment horizontal="center"/>
    </xf>
    <xf numFmtId="0" fontId="18" fillId="0" borderId="0" xfId="0" applyFont="1" applyAlignment="1" applyProtection="1">
      <alignment horizontal="center"/>
    </xf>
    <xf numFmtId="0" fontId="20" fillId="0" borderId="0" xfId="0" applyFont="1" applyAlignment="1" applyProtection="1">
      <alignment horizontal="center"/>
    </xf>
    <xf numFmtId="0" fontId="0" fillId="0" borderId="0" xfId="0" applyFill="1"/>
    <xf numFmtId="0" fontId="11" fillId="0" borderId="0" xfId="0" applyFont="1" applyFill="1"/>
    <xf numFmtId="0" fontId="0" fillId="5" borderId="6" xfId="0" applyFill="1" applyBorder="1" applyAlignment="1" applyProtection="1">
      <protection locked="0"/>
    </xf>
    <xf numFmtId="0" fontId="0" fillId="0" borderId="0" xfId="0"/>
    <xf numFmtId="0" fontId="0" fillId="0" borderId="0" xfId="0" applyFill="1" applyBorder="1" applyProtection="1"/>
    <xf numFmtId="0" fontId="0" fillId="0" borderId="0" xfId="0" applyProtection="1"/>
    <xf numFmtId="0" fontId="103" fillId="0" borderId="0" xfId="1835" applyFont="1" applyAlignment="1" applyProtection="1"/>
    <xf numFmtId="0" fontId="0" fillId="0" borderId="0" xfId="0" applyFill="1" applyBorder="1"/>
    <xf numFmtId="0" fontId="0" fillId="0" borderId="0" xfId="0" applyFill="1" applyBorder="1" applyAlignment="1">
      <alignment horizontal="left" vertical="top"/>
    </xf>
    <xf numFmtId="0" fontId="11" fillId="0" borderId="0" xfId="0" applyFont="1" applyFill="1" applyBorder="1"/>
    <xf numFmtId="0" fontId="0" fillId="0" borderId="0" xfId="0" applyFont="1" applyFill="1" applyBorder="1" applyProtection="1"/>
    <xf numFmtId="0" fontId="18" fillId="0" borderId="0" xfId="0" applyFont="1" applyAlignment="1" applyProtection="1">
      <alignment horizontal="center"/>
    </xf>
    <xf numFmtId="0" fontId="20" fillId="0" borderId="0" xfId="0" applyFont="1" applyAlignment="1" applyProtection="1">
      <alignment horizontal="center"/>
    </xf>
    <xf numFmtId="0" fontId="102" fillId="0" borderId="0" xfId="0" applyFont="1" applyFill="1" applyBorder="1" applyAlignment="1">
      <alignment vertical="top" wrapText="1"/>
    </xf>
    <xf numFmtId="0" fontId="48" fillId="0" borderId="0" xfId="271" applyFont="1" applyAlignment="1" applyProtection="1">
      <alignment vertical="top" wrapText="1"/>
    </xf>
    <xf numFmtId="0" fontId="11" fillId="0" borderId="0" xfId="570"/>
    <xf numFmtId="0" fontId="11" fillId="0" borderId="0" xfId="570" applyFont="1" applyFill="1"/>
    <xf numFmtId="4" fontId="11" fillId="0" borderId="0" xfId="1193" applyNumberFormat="1" applyFont="1" applyFill="1" applyAlignment="1" applyProtection="1">
      <alignment horizontal="left" vertical="top" wrapText="1"/>
    </xf>
    <xf numFmtId="0" fontId="11" fillId="0" borderId="0" xfId="0" applyFont="1" applyFill="1" applyAlignment="1">
      <alignment horizontal="left" vertical="top" wrapText="1"/>
    </xf>
    <xf numFmtId="0" fontId="11" fillId="0" borderId="0" xfId="271" applyFont="1" applyAlignment="1">
      <alignment horizontal="left" vertical="top" wrapText="1"/>
    </xf>
    <xf numFmtId="0" fontId="11" fillId="0" borderId="0" xfId="0" applyFont="1" applyBorder="1" applyAlignment="1" applyProtection="1">
      <alignment horizontal="center"/>
    </xf>
    <xf numFmtId="0" fontId="11" fillId="0" borderId="0" xfId="0" applyFont="1" applyFill="1" applyAlignment="1">
      <alignment horizontal="left" vertical="top" wrapText="1"/>
    </xf>
    <xf numFmtId="0" fontId="20" fillId="0" borderId="0" xfId="0" applyFont="1" applyAlignment="1" applyProtection="1">
      <alignment horizontal="center"/>
    </xf>
    <xf numFmtId="0" fontId="11" fillId="0" borderId="0" xfId="271" applyFont="1" applyFill="1" applyAlignment="1">
      <alignment horizontal="left" vertical="top" wrapText="1"/>
    </xf>
    <xf numFmtId="0" fontId="11" fillId="0" borderId="0" xfId="0" applyFont="1" applyFill="1" applyAlignment="1" applyProtection="1">
      <alignment horizontal="left" vertical="top" wrapText="1"/>
    </xf>
    <xf numFmtId="0" fontId="18" fillId="0" borderId="12" xfId="543" applyFont="1" applyBorder="1" applyAlignment="1" applyProtection="1">
      <alignment horizontal="right"/>
    </xf>
    <xf numFmtId="0" fontId="30" fillId="0" borderId="0" xfId="543" applyFont="1" applyFill="1" applyBorder="1" applyAlignment="1" applyProtection="1">
      <alignment horizontal="center"/>
    </xf>
    <xf numFmtId="0" fontId="11" fillId="0" borderId="0" xfId="0" applyFont="1" applyAlignment="1">
      <alignment horizontal="left"/>
    </xf>
    <xf numFmtId="0" fontId="20" fillId="0" borderId="0" xfId="0" applyFont="1" applyAlignment="1" applyProtection="1">
      <alignment horizontal="center"/>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11" fillId="0" borderId="0" xfId="0" applyFont="1" applyAlignment="1">
      <alignment horizontal="left" vertical="top" wrapText="1"/>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11" fillId="0" borderId="0" xfId="0" applyFont="1" applyAlignment="1">
      <alignment horizontal="left" vertical="top" wrapText="1"/>
    </xf>
    <xf numFmtId="0" fontId="0" fillId="0" borderId="0" xfId="0"/>
    <xf numFmtId="0" fontId="0" fillId="5" borderId="6" xfId="0" applyFill="1" applyBorder="1" applyAlignment="1" applyProtection="1">
      <protection locked="0"/>
    </xf>
    <xf numFmtId="0" fontId="0" fillId="0" borderId="0" xfId="0" applyProtection="1"/>
    <xf numFmtId="49" fontId="18" fillId="0" borderId="0" xfId="0" applyNumberFormat="1" applyFont="1" applyAlignment="1" applyProtection="1">
      <alignment horizontal="center"/>
    </xf>
    <xf numFmtId="0" fontId="18" fillId="0" borderId="0" xfId="0" applyFont="1" applyBorder="1" applyAlignment="1" applyProtection="1"/>
    <xf numFmtId="0" fontId="11" fillId="0" borderId="0" xfId="570"/>
    <xf numFmtId="4" fontId="11" fillId="0" borderId="0" xfId="570" applyNumberFormat="1" applyFont="1" applyFill="1" applyAlignment="1" applyProtection="1">
      <alignment horizontal="left"/>
    </xf>
    <xf numFmtId="4" fontId="11" fillId="0" borderId="0" xfId="570" applyNumberFormat="1" applyFont="1" applyFill="1" applyAlignment="1" applyProtection="1">
      <alignment horizontal="left"/>
    </xf>
    <xf numFmtId="0" fontId="11" fillId="0" borderId="0" xfId="570" applyFont="1" applyAlignment="1">
      <alignment horizontal="left" vertical="top" wrapText="1"/>
    </xf>
    <xf numFmtId="0" fontId="11" fillId="0" borderId="0" xfId="570" applyFont="1" applyFill="1" applyAlignment="1">
      <alignment horizontal="left" vertical="top" wrapText="1"/>
    </xf>
    <xf numFmtId="0" fontId="11" fillId="0" borderId="0" xfId="570" applyFont="1" applyBorder="1" applyAlignment="1">
      <alignment horizontal="left"/>
    </xf>
    <xf numFmtId="0" fontId="11" fillId="0" borderId="0" xfId="0" applyFont="1" applyAlignment="1">
      <alignment horizontal="left" vertical="top" wrapText="1"/>
    </xf>
    <xf numFmtId="0" fontId="11" fillId="0" borderId="0" xfId="0" applyFont="1" applyAlignment="1" applyProtection="1">
      <alignment horizontal="left" vertical="top" wrapText="1"/>
    </xf>
    <xf numFmtId="0" fontId="11" fillId="0" borderId="0" xfId="0" applyFont="1" applyAlignment="1">
      <alignment horizontal="left"/>
    </xf>
    <xf numFmtId="0" fontId="20" fillId="0" borderId="0" xfId="0" applyFont="1" applyAlignment="1" applyProtection="1">
      <alignment horizontal="center"/>
    </xf>
    <xf numFmtId="0" fontId="11" fillId="0" borderId="0" xfId="1193" applyFont="1" applyFill="1" applyAlignment="1" applyProtection="1">
      <alignment horizontal="left"/>
    </xf>
    <xf numFmtId="0" fontId="11" fillId="0" borderId="0" xfId="1193" applyFont="1" applyFill="1" applyAlignment="1">
      <alignment horizontal="left"/>
    </xf>
    <xf numFmtId="0" fontId="11" fillId="0" borderId="0" xfId="0" applyFont="1" applyBorder="1" applyAlignment="1">
      <alignment horizontal="left"/>
    </xf>
    <xf numFmtId="0" fontId="18" fillId="0" borderId="0" xfId="570" applyFont="1" applyBorder="1" applyAlignment="1" applyProtection="1">
      <alignment horizontal="left"/>
    </xf>
    <xf numFmtId="0" fontId="11" fillId="0" borderId="0" xfId="0" applyFont="1" applyBorder="1" applyAlignment="1">
      <alignment horizontal="left" vertical="top" wrapText="1"/>
    </xf>
    <xf numFmtId="0" fontId="40" fillId="0" borderId="0" xfId="1193" applyFont="1"/>
    <xf numFmtId="0" fontId="48" fillId="0" borderId="11" xfId="0" applyFont="1" applyBorder="1" applyAlignment="1" applyProtection="1">
      <alignment horizontal="right" vertical="center"/>
    </xf>
    <xf numFmtId="0" fontId="48" fillId="0" borderId="11" xfId="570" applyFont="1" applyBorder="1" applyAlignment="1" applyProtection="1">
      <alignment horizontal="right" vertical="top"/>
    </xf>
    <xf numFmtId="0" fontId="11" fillId="0" borderId="0" xfId="0" applyFont="1" applyFill="1" applyAlignment="1">
      <alignment horizontal="left" vertical="top" wrapText="1"/>
    </xf>
    <xf numFmtId="0" fontId="11" fillId="0" borderId="0" xfId="1193" applyFont="1" applyFill="1" applyAlignment="1">
      <alignment horizontal="left" vertical="top" wrapText="1"/>
    </xf>
    <xf numFmtId="0" fontId="40" fillId="0" borderId="0" xfId="0" applyFont="1" applyAlignment="1">
      <alignment vertical="top" wrapText="1"/>
    </xf>
    <xf numFmtId="0" fontId="40" fillId="0" borderId="0" xfId="0" applyFont="1" applyAlignment="1">
      <alignment horizontal="left" vertical="top" wrapText="1"/>
    </xf>
    <xf numFmtId="6" fontId="49" fillId="0" borderId="0" xfId="570" applyNumberFormat="1" applyFont="1" applyBorder="1" applyAlignment="1" applyProtection="1">
      <alignment horizontal="right" vertical="top"/>
    </xf>
    <xf numFmtId="0" fontId="20" fillId="0" borderId="0" xfId="0" applyFont="1" applyAlignment="1" applyProtection="1">
      <alignment horizontal="center"/>
    </xf>
    <xf numFmtId="0" fontId="11" fillId="0" borderId="0" xfId="0" applyFont="1" applyAlignment="1">
      <alignment vertical="top" wrapText="1"/>
    </xf>
    <xf numFmtId="0" fontId="20" fillId="0" borderId="0" xfId="0" applyFont="1" applyAlignment="1" applyProtection="1">
      <alignment horizontal="center"/>
    </xf>
    <xf numFmtId="168" fontId="20" fillId="0" borderId="0" xfId="0" applyNumberFormat="1" applyFont="1" applyFill="1" applyBorder="1" applyAlignment="1" applyProtection="1">
      <alignment horizontal="right"/>
    </xf>
    <xf numFmtId="168" fontId="20" fillId="0" borderId="28" xfId="540" applyNumberFormat="1" applyBorder="1" applyAlignment="1" applyProtection="1">
      <alignment horizontal="center"/>
    </xf>
    <xf numFmtId="168" fontId="20" fillId="0" borderId="29" xfId="540" applyNumberFormat="1" applyBorder="1" applyAlignment="1" applyProtection="1">
      <alignment horizontal="center"/>
    </xf>
    <xf numFmtId="168" fontId="20" fillId="0" borderId="30" xfId="540" applyNumberFormat="1" applyBorder="1" applyAlignment="1" applyProtection="1">
      <alignment horizontal="center"/>
    </xf>
    <xf numFmtId="168" fontId="20" fillId="0" borderId="31" xfId="540" applyNumberFormat="1" applyBorder="1" applyAlignment="1" applyProtection="1">
      <alignment horizontal="center"/>
    </xf>
    <xf numFmtId="168" fontId="20" fillId="0" borderId="32" xfId="540" applyNumberFormat="1" applyBorder="1" applyAlignment="1" applyProtection="1">
      <alignment horizontal="center"/>
    </xf>
    <xf numFmtId="168" fontId="20" fillId="0" borderId="33" xfId="540" applyNumberFormat="1" applyBorder="1" applyAlignment="1" applyProtection="1">
      <alignment horizontal="center"/>
    </xf>
    <xf numFmtId="168" fontId="20" fillId="0" borderId="34" xfId="540" applyNumberFormat="1" applyBorder="1" applyAlignment="1" applyProtection="1">
      <alignment horizontal="center"/>
    </xf>
    <xf numFmtId="168" fontId="20" fillId="0" borderId="35" xfId="540" applyNumberFormat="1" applyBorder="1" applyAlignment="1" applyProtection="1">
      <alignment horizontal="center"/>
    </xf>
    <xf numFmtId="168" fontId="20" fillId="0" borderId="36" xfId="540" applyNumberFormat="1" applyBorder="1" applyAlignment="1" applyProtection="1">
      <alignment horizontal="center"/>
    </xf>
    <xf numFmtId="168" fontId="20" fillId="0" borderId="37" xfId="540" applyNumberFormat="1" applyBorder="1" applyAlignment="1" applyProtection="1">
      <alignment horizontal="center"/>
    </xf>
    <xf numFmtId="168" fontId="20" fillId="0" borderId="38" xfId="540" applyNumberFormat="1" applyBorder="1" applyAlignment="1" applyProtection="1">
      <alignment horizontal="center"/>
    </xf>
    <xf numFmtId="168" fontId="20" fillId="0" borderId="39" xfId="540" applyNumberFormat="1" applyBorder="1" applyAlignment="1" applyProtection="1">
      <alignment horizontal="center"/>
    </xf>
    <xf numFmtId="168" fontId="20" fillId="0" borderId="40" xfId="540" applyNumberFormat="1" applyBorder="1" applyAlignment="1" applyProtection="1">
      <alignment horizontal="center"/>
    </xf>
    <xf numFmtId="168" fontId="20" fillId="0" borderId="0" xfId="540" applyNumberFormat="1" applyBorder="1" applyAlignment="1" applyProtection="1">
      <alignment horizontal="center"/>
    </xf>
    <xf numFmtId="168" fontId="20" fillId="0" borderId="14" xfId="540" applyNumberFormat="1" applyBorder="1" applyAlignment="1" applyProtection="1">
      <alignment horizontal="center"/>
    </xf>
    <xf numFmtId="168" fontId="20" fillId="0" borderId="41" xfId="540" applyNumberFormat="1" applyBorder="1" applyAlignment="1" applyProtection="1">
      <alignment horizontal="center"/>
    </xf>
    <xf numFmtId="168" fontId="20" fillId="0" borderId="42" xfId="540" applyNumberFormat="1" applyBorder="1" applyAlignment="1" applyProtection="1">
      <alignment horizontal="center"/>
    </xf>
    <xf numFmtId="168" fontId="20" fillId="0" borderId="43" xfId="540" applyNumberFormat="1" applyBorder="1" applyAlignment="1" applyProtection="1">
      <alignment horizontal="center"/>
    </xf>
    <xf numFmtId="168" fontId="20" fillId="0" borderId="44" xfId="540" applyNumberFormat="1" applyBorder="1" applyAlignment="1" applyProtection="1">
      <alignment horizontal="center"/>
    </xf>
    <xf numFmtId="0" fontId="11" fillId="0" borderId="0" xfId="0" applyFont="1" applyAlignment="1">
      <alignment horizontal="left" vertical="top" wrapText="1"/>
    </xf>
    <xf numFmtId="0" fontId="40" fillId="0" borderId="0" xfId="0" applyFont="1" applyAlignment="1">
      <alignment horizontal="left" vertical="top" wrapText="1"/>
    </xf>
    <xf numFmtId="0" fontId="11" fillId="0" borderId="0" xfId="0" applyFont="1" applyAlignment="1">
      <alignment horizontal="left"/>
    </xf>
    <xf numFmtId="0" fontId="11" fillId="0" borderId="0" xfId="0" applyFont="1" applyBorder="1" applyAlignment="1">
      <alignment vertical="top" wrapText="1"/>
    </xf>
    <xf numFmtId="0" fontId="11" fillId="0" borderId="0" xfId="570" applyAlignment="1">
      <alignment wrapText="1"/>
    </xf>
    <xf numFmtId="0" fontId="11" fillId="0" borderId="0" xfId="1193" applyFont="1" applyAlignment="1"/>
    <xf numFmtId="0" fontId="11" fillId="0" borderId="0" xfId="570" applyFont="1" applyAlignment="1">
      <alignment wrapText="1"/>
    </xf>
    <xf numFmtId="0" fontId="11" fillId="0" borderId="0" xfId="0" applyFont="1" applyAlignment="1">
      <alignment wrapText="1"/>
    </xf>
    <xf numFmtId="0" fontId="40" fillId="0" borderId="0" xfId="0" applyFont="1" applyFill="1" applyAlignment="1">
      <alignment vertical="top" wrapText="1"/>
    </xf>
    <xf numFmtId="0" fontId="40" fillId="0" borderId="0" xfId="0" applyFont="1" applyAlignment="1">
      <alignment horizontal="left" vertical="top"/>
    </xf>
    <xf numFmtId="0" fontId="40" fillId="0" borderId="0" xfId="0" applyFont="1" applyFill="1" applyAlignment="1">
      <alignment vertical="top"/>
    </xf>
    <xf numFmtId="0" fontId="11" fillId="0" borderId="0" xfId="1193" applyFont="1" applyAlignment="1">
      <alignment horizontal="left" vertical="top" wrapText="1"/>
    </xf>
    <xf numFmtId="4" fontId="11" fillId="0" borderId="0" xfId="570" applyNumberFormat="1" applyFont="1" applyFill="1" applyAlignment="1" applyProtection="1">
      <alignment horizontal="left"/>
    </xf>
    <xf numFmtId="0" fontId="11" fillId="0" borderId="0" xfId="570" applyFont="1" applyFill="1" applyAlignment="1">
      <alignment horizontal="left" vertical="top" wrapText="1"/>
    </xf>
    <xf numFmtId="0" fontId="12" fillId="0" borderId="0" xfId="244" quotePrefix="1" applyAlignment="1" applyProtection="1">
      <alignment horizontal="left"/>
    </xf>
    <xf numFmtId="4" fontId="11" fillId="0" borderId="0" xfId="1193" applyNumberFormat="1" applyFont="1" applyFill="1" applyAlignment="1" applyProtection="1">
      <alignment horizontal="left" vertical="top" wrapText="1"/>
    </xf>
    <xf numFmtId="0" fontId="11" fillId="0" borderId="0" xfId="570" applyFont="1" applyAlignment="1">
      <alignment horizontal="left" vertical="top" wrapText="1"/>
    </xf>
    <xf numFmtId="0" fontId="11" fillId="0" borderId="0" xfId="570" applyFont="1" applyAlignment="1">
      <alignment horizontal="left"/>
    </xf>
    <xf numFmtId="0" fontId="11" fillId="0" borderId="0" xfId="1193" applyFont="1" applyAlignment="1" applyProtection="1">
      <alignment horizontal="left"/>
    </xf>
    <xf numFmtId="0" fontId="11" fillId="0" borderId="0" xfId="1193" applyFont="1" applyFill="1" applyAlignment="1" applyProtection="1">
      <alignment horizontal="left"/>
    </xf>
    <xf numFmtId="0" fontId="11" fillId="0" borderId="0" xfId="570" applyFont="1" applyAlignment="1" applyProtection="1">
      <alignment horizontal="center"/>
    </xf>
    <xf numFmtId="0" fontId="11" fillId="0" borderId="0" xfId="570" applyFont="1" applyProtection="1"/>
    <xf numFmtId="0" fontId="11" fillId="0" borderId="0" xfId="570" applyProtection="1"/>
    <xf numFmtId="0" fontId="11" fillId="0" borderId="0" xfId="570" applyFill="1" applyProtection="1"/>
    <xf numFmtId="0" fontId="29" fillId="0" borderId="0" xfId="570" applyFont="1" applyAlignment="1" applyProtection="1">
      <alignment horizontal="left"/>
    </xf>
    <xf numFmtId="0" fontId="29" fillId="0" borderId="0" xfId="570" applyFont="1" applyAlignment="1" applyProtection="1">
      <alignment horizontal="center"/>
    </xf>
    <xf numFmtId="0" fontId="18" fillId="0" borderId="0" xfId="570" applyFont="1" applyProtection="1"/>
    <xf numFmtId="49" fontId="18" fillId="0" borderId="0" xfId="570" applyNumberFormat="1" applyFont="1" applyAlignment="1" applyProtection="1">
      <alignment horizontal="center"/>
    </xf>
    <xf numFmtId="0" fontId="11" fillId="0" borderId="0" xfId="1193" applyFont="1"/>
    <xf numFmtId="0" fontId="46" fillId="0" borderId="0" xfId="570" applyFont="1" applyAlignment="1" applyProtection="1">
      <alignment horizontal="center"/>
    </xf>
    <xf numFmtId="0" fontId="11" fillId="5" borderId="6" xfId="570" applyFill="1" applyBorder="1" applyAlignment="1" applyProtection="1">
      <protection locked="0"/>
    </xf>
    <xf numFmtId="49" fontId="18" fillId="0" borderId="0" xfId="570" applyNumberFormat="1" applyFont="1" applyAlignment="1">
      <alignment horizontal="center"/>
    </xf>
    <xf numFmtId="0" fontId="11" fillId="0" borderId="0" xfId="570" applyFont="1" applyAlignment="1" applyProtection="1">
      <alignment horizontal="left"/>
    </xf>
    <xf numFmtId="0" fontId="11" fillId="0" borderId="0" xfId="570" applyFont="1" applyFill="1" applyAlignment="1" applyProtection="1">
      <alignment horizontal="center"/>
    </xf>
    <xf numFmtId="0" fontId="11" fillId="0" borderId="0" xfId="570" applyFont="1" applyFill="1" applyProtection="1"/>
    <xf numFmtId="0" fontId="11" fillId="0" borderId="0" xfId="1193" applyFont="1" applyAlignment="1">
      <alignment horizontal="left"/>
    </xf>
    <xf numFmtId="0" fontId="11" fillId="0" borderId="0" xfId="570" applyFont="1" applyAlignment="1">
      <alignment horizontal="center"/>
    </xf>
    <xf numFmtId="0" fontId="46" fillId="0" borderId="0" xfId="570" applyFont="1" applyFill="1" applyAlignment="1" applyProtection="1">
      <alignment horizontal="center"/>
    </xf>
    <xf numFmtId="0" fontId="11" fillId="0" borderId="0" xfId="570" applyFont="1" applyFill="1" applyAlignment="1">
      <alignment horizontal="center"/>
    </xf>
    <xf numFmtId="0" fontId="12" fillId="0" borderId="0" xfId="244" applyFont="1" applyAlignment="1" applyProtection="1">
      <alignment horizontal="center"/>
    </xf>
    <xf numFmtId="49" fontId="11" fillId="0" borderId="0" xfId="570" applyNumberFormat="1" applyFont="1" applyAlignment="1">
      <alignment horizontal="center"/>
    </xf>
    <xf numFmtId="0" fontId="11" fillId="0" borderId="0" xfId="570" applyFont="1" applyAlignment="1" applyProtection="1">
      <alignment horizontal="center" vertical="center"/>
    </xf>
    <xf numFmtId="0" fontId="11" fillId="0" borderId="0" xfId="570" applyFont="1" applyAlignment="1">
      <alignment horizontal="center" vertical="center"/>
    </xf>
    <xf numFmtId="0" fontId="11" fillId="0" borderId="0" xfId="570" applyFont="1" applyAlignment="1">
      <alignment vertical="center"/>
    </xf>
    <xf numFmtId="0" fontId="11" fillId="0" borderId="0" xfId="570" applyAlignment="1">
      <alignment vertical="center"/>
    </xf>
    <xf numFmtId="0" fontId="11" fillId="0" borderId="0" xfId="1193" applyFont="1" applyAlignment="1" applyProtection="1">
      <alignment horizontal="center"/>
    </xf>
    <xf numFmtId="0" fontId="11" fillId="0" borderId="0" xfId="1193"/>
    <xf numFmtId="0" fontId="11" fillId="0" borderId="0" xfId="1193" applyFont="1" applyBorder="1"/>
    <xf numFmtId="0" fontId="18" fillId="0" borderId="0" xfId="570" applyFont="1" applyAlignment="1" applyProtection="1">
      <alignment horizontal="center"/>
    </xf>
    <xf numFmtId="0" fontId="18" fillId="0" borderId="0" xfId="570" applyFont="1" applyBorder="1" applyAlignment="1" applyProtection="1"/>
    <xf numFmtId="0" fontId="11" fillId="0" borderId="0" xfId="570" applyFont="1" applyBorder="1" applyAlignment="1" applyProtection="1">
      <alignment horizontal="center"/>
    </xf>
    <xf numFmtId="0" fontId="11" fillId="0" borderId="0" xfId="570" applyFont="1" applyBorder="1" applyProtection="1"/>
    <xf numFmtId="0" fontId="18" fillId="0" borderId="0" xfId="570" applyFont="1" applyBorder="1" applyProtection="1"/>
    <xf numFmtId="0" fontId="11" fillId="0" borderId="0" xfId="570" applyFont="1" applyAlignment="1" applyProtection="1">
      <alignment horizontal="left" indent="4"/>
    </xf>
    <xf numFmtId="0" fontId="11" fillId="0" borderId="0" xfId="570" quotePrefix="1" applyFont="1" applyAlignment="1" applyProtection="1">
      <alignment horizontal="left"/>
    </xf>
    <xf numFmtId="0" fontId="29" fillId="0" borderId="0" xfId="570" applyFont="1" applyProtection="1"/>
    <xf numFmtId="0" fontId="11" fillId="0" borderId="0" xfId="1193" applyFont="1" applyFill="1" applyAlignment="1" applyProtection="1">
      <alignment horizontal="left"/>
      <protection locked="0"/>
    </xf>
    <xf numFmtId="0" fontId="11" fillId="0" borderId="0" xfId="570" applyFont="1" applyFill="1" applyAlignment="1" applyProtection="1">
      <alignment horizontal="left"/>
      <protection locked="0"/>
    </xf>
    <xf numFmtId="0" fontId="11" fillId="0" borderId="0" xfId="1193" applyFont="1" applyFill="1" applyBorder="1" applyAlignment="1" applyProtection="1">
      <alignment horizontal="left"/>
    </xf>
    <xf numFmtId="49" fontId="11" fillId="0" borderId="0" xfId="1193" applyNumberFormat="1" applyAlignment="1">
      <alignment horizontal="center"/>
    </xf>
    <xf numFmtId="0" fontId="46" fillId="0" borderId="0" xfId="1193" applyFont="1" applyAlignment="1" applyProtection="1">
      <alignment horizontal="center"/>
    </xf>
    <xf numFmtId="49" fontId="11" fillId="0" borderId="0" xfId="570" applyNumberFormat="1" applyFont="1" applyAlignment="1" applyProtection="1">
      <alignment horizontal="center"/>
    </xf>
    <xf numFmtId="0" fontId="11" fillId="0" borderId="0" xfId="570" applyFont="1" applyAlignment="1" applyProtection="1"/>
    <xf numFmtId="0" fontId="11" fillId="0" borderId="0" xfId="570" applyAlignment="1" applyProtection="1"/>
    <xf numFmtId="0" fontId="29" fillId="0" borderId="0" xfId="570" applyFont="1" applyFill="1" applyAlignment="1">
      <alignment horizontal="center"/>
    </xf>
    <xf numFmtId="0" fontId="18" fillId="0" borderId="0" xfId="1193" applyFont="1" applyFill="1" applyAlignment="1">
      <alignment horizontal="left"/>
    </xf>
    <xf numFmtId="49" fontId="18" fillId="0" borderId="0" xfId="570" applyNumberFormat="1" applyFont="1" applyFill="1" applyAlignment="1" applyProtection="1">
      <alignment horizontal="center"/>
    </xf>
    <xf numFmtId="0" fontId="18" fillId="0" borderId="0" xfId="570" applyFont="1" applyAlignment="1">
      <alignment horizontal="left"/>
    </xf>
    <xf numFmtId="0" fontId="18" fillId="0" borderId="0" xfId="570" applyFont="1" applyAlignment="1" applyProtection="1">
      <alignment horizontal="left"/>
    </xf>
    <xf numFmtId="4" fontId="11" fillId="0" borderId="0" xfId="1193" applyNumberFormat="1" applyFont="1" applyAlignment="1" applyProtection="1">
      <alignment horizontal="left"/>
    </xf>
    <xf numFmtId="0" fontId="29" fillId="0" borderId="0" xfId="570" applyFont="1" applyFill="1" applyAlignment="1" applyProtection="1">
      <alignment horizontal="center"/>
    </xf>
    <xf numFmtId="0" fontId="18" fillId="0" borderId="0" xfId="570" quotePrefix="1" applyFont="1" applyAlignment="1" applyProtection="1">
      <alignment horizontal="center"/>
    </xf>
    <xf numFmtId="0" fontId="29" fillId="0" borderId="0" xfId="570" applyFont="1" applyBorder="1" applyAlignment="1" applyProtection="1">
      <alignment horizontal="center"/>
    </xf>
    <xf numFmtId="0" fontId="11" fillId="0" borderId="0" xfId="570" applyFont="1" applyBorder="1" applyAlignment="1" applyProtection="1">
      <alignment horizontal="left"/>
    </xf>
    <xf numFmtId="49" fontId="11" fillId="0" borderId="0" xfId="570" applyNumberFormat="1" applyProtection="1"/>
    <xf numFmtId="0" fontId="43" fillId="0" borderId="0" xfId="570" applyFont="1" applyAlignment="1" applyProtection="1">
      <alignment horizontal="left"/>
    </xf>
    <xf numFmtId="0" fontId="11" fillId="0" borderId="0" xfId="570" applyFont="1" applyFill="1" applyBorder="1" applyProtection="1"/>
    <xf numFmtId="49" fontId="11" fillId="0" borderId="0" xfId="570" applyNumberFormat="1" applyFill="1" applyProtection="1"/>
    <xf numFmtId="0" fontId="11" fillId="0" borderId="0" xfId="570" applyFont="1" applyFill="1" applyAlignment="1" applyProtection="1">
      <alignment horizontal="left" vertical="top" wrapText="1"/>
    </xf>
    <xf numFmtId="49" fontId="11" fillId="0" borderId="0" xfId="570" applyNumberFormat="1" applyFont="1" applyProtection="1"/>
    <xf numFmtId="49" fontId="11" fillId="0" borderId="0" xfId="570" applyNumberFormat="1" applyFont="1" applyFill="1" applyProtection="1"/>
    <xf numFmtId="0" fontId="11" fillId="0" borderId="0" xfId="570" applyFont="1" applyFill="1" applyAlignment="1" applyProtection="1">
      <alignment horizontal="left"/>
    </xf>
    <xf numFmtId="4" fontId="46" fillId="0" borderId="0" xfId="570" applyNumberFormat="1" applyFont="1" applyAlignment="1" applyProtection="1">
      <alignment horizontal="center"/>
    </xf>
    <xf numFmtId="4" fontId="11" fillId="0" borderId="0" xfId="570" applyNumberFormat="1" applyFont="1" applyAlignment="1" applyProtection="1">
      <alignment horizontal="center"/>
    </xf>
    <xf numFmtId="4" fontId="11" fillId="0" borderId="0" xfId="570" applyNumberFormat="1" applyFont="1" applyProtection="1"/>
    <xf numFmtId="4" fontId="11" fillId="0" borderId="0" xfId="570" applyNumberFormat="1" applyFill="1" applyProtection="1"/>
    <xf numFmtId="0" fontId="29" fillId="0" borderId="0" xfId="570" applyFont="1" applyFill="1" applyAlignment="1">
      <alignment horizontal="left"/>
    </xf>
    <xf numFmtId="0" fontId="41" fillId="0" borderId="0" xfId="570" applyFont="1" applyFill="1" applyAlignment="1">
      <alignment horizontal="left"/>
    </xf>
    <xf numFmtId="0" fontId="12" fillId="0" borderId="0" xfId="244" applyNumberFormat="1" applyFill="1" applyAlignment="1" applyProtection="1">
      <alignment horizontal="left"/>
      <protection locked="0"/>
    </xf>
    <xf numFmtId="0" fontId="40" fillId="0" borderId="0" xfId="0" applyFont="1" applyAlignment="1">
      <alignment horizontal="left" vertical="top" wrapText="1"/>
    </xf>
    <xf numFmtId="0" fontId="48" fillId="0" borderId="11" xfId="0" applyFont="1" applyFill="1" applyBorder="1" applyAlignment="1" applyProtection="1">
      <alignment horizontal="right" vertical="top" wrapText="1"/>
      <protection locked="0"/>
    </xf>
    <xf numFmtId="168" fontId="51" fillId="45" borderId="11" xfId="0" applyNumberFormat="1" applyFont="1" applyFill="1" applyBorder="1" applyAlignment="1" applyProtection="1">
      <alignment vertical="top" wrapText="1"/>
    </xf>
    <xf numFmtId="0" fontId="11" fillId="0" borderId="11" xfId="271" applyFont="1" applyFill="1" applyBorder="1" applyAlignment="1" applyProtection="1">
      <alignment horizontal="right" vertical="top" wrapText="1"/>
    </xf>
    <xf numFmtId="0" fontId="11" fillId="0" borderId="11" xfId="271" applyFont="1" applyBorder="1" applyAlignment="1" applyProtection="1">
      <alignment horizontal="right" vertical="top" wrapText="1"/>
    </xf>
    <xf numFmtId="0" fontId="19" fillId="0" borderId="0" xfId="570" applyFont="1" applyBorder="1" applyAlignment="1">
      <alignment horizontal="left"/>
    </xf>
    <xf numFmtId="0" fontId="100" fillId="0" borderId="0" xfId="0" applyFont="1" applyBorder="1"/>
    <xf numFmtId="0" fontId="11" fillId="0" borderId="0" xfId="0" applyFont="1" applyFill="1" applyAlignment="1">
      <alignment vertical="top" wrapText="1"/>
    </xf>
    <xf numFmtId="0" fontId="111" fillId="0" borderId="0" xfId="0" applyFont="1" applyBorder="1" applyAlignment="1" applyProtection="1">
      <alignment horizontal="left" vertical="top"/>
    </xf>
    <xf numFmtId="0" fontId="112" fillId="0" borderId="0" xfId="0" applyFont="1" applyBorder="1" applyAlignment="1" applyProtection="1">
      <alignment horizontal="left" vertical="top"/>
    </xf>
    <xf numFmtId="0" fontId="30" fillId="0" borderId="0" xfId="0" applyFont="1" applyFill="1" applyProtection="1"/>
    <xf numFmtId="168" fontId="19" fillId="0" borderId="0" xfId="0" applyNumberFormat="1" applyFont="1" applyFill="1" applyBorder="1" applyAlignment="1" applyProtection="1">
      <alignment horizontal="left" vertical="top" wrapText="1"/>
    </xf>
    <xf numFmtId="0" fontId="0" fillId="0" borderId="1" xfId="0" applyFill="1" applyBorder="1" applyProtection="1"/>
    <xf numFmtId="0" fontId="0" fillId="0" borderId="2" xfId="0" applyFill="1" applyBorder="1" applyProtection="1"/>
    <xf numFmtId="0" fontId="0" fillId="0" borderId="7" xfId="0" applyFill="1" applyBorder="1" applyProtection="1"/>
    <xf numFmtId="0" fontId="0" fillId="0" borderId="8" xfId="0" applyFill="1" applyBorder="1" applyProtection="1"/>
    <xf numFmtId="0" fontId="0" fillId="0" borderId="12" xfId="0" applyFill="1" applyBorder="1" applyProtection="1"/>
    <xf numFmtId="0" fontId="0" fillId="0" borderId="9" xfId="0" applyFill="1" applyBorder="1" applyProtection="1"/>
    <xf numFmtId="0" fontId="0" fillId="0" borderId="6" xfId="0" applyFill="1" applyBorder="1" applyProtection="1"/>
    <xf numFmtId="0" fontId="0" fillId="0" borderId="10" xfId="0" applyFill="1" applyBorder="1" applyProtection="1"/>
    <xf numFmtId="0" fontId="0" fillId="0" borderId="0" xfId="0" applyNumberFormat="1" applyFill="1" applyBorder="1" applyAlignment="1" applyProtection="1"/>
    <xf numFmtId="0" fontId="11" fillId="0" borderId="0" xfId="570" applyFont="1" applyAlignment="1">
      <alignment vertical="top" wrapText="1"/>
    </xf>
    <xf numFmtId="168" fontId="48" fillId="5" borderId="11" xfId="0" applyNumberFormat="1" applyFont="1" applyFill="1" applyBorder="1" applyAlignment="1" applyProtection="1">
      <alignment vertical="top" wrapText="1"/>
    </xf>
    <xf numFmtId="0" fontId="11" fillId="0" borderId="0" xfId="271" applyNumberFormat="1" applyFont="1" applyFill="1" applyAlignment="1" applyProtection="1">
      <alignment horizontal="left" vertical="top"/>
    </xf>
    <xf numFmtId="0" fontId="11" fillId="0" borderId="0" xfId="271" applyNumberFormat="1" applyFont="1" applyFill="1" applyBorder="1" applyAlignment="1" applyProtection="1">
      <alignment horizontal="left" vertical="top"/>
    </xf>
    <xf numFmtId="0" fontId="20" fillId="0" borderId="0" xfId="271" applyNumberFormat="1" applyFont="1" applyFill="1" applyBorder="1" applyAlignment="1" applyProtection="1">
      <alignment horizontal="left" vertical="top"/>
    </xf>
    <xf numFmtId="0" fontId="11" fillId="0" borderId="0" xfId="0" applyFont="1" applyAlignment="1"/>
    <xf numFmtId="0" fontId="11" fillId="0" borderId="0" xfId="0" applyFont="1" applyAlignment="1">
      <alignment vertical="top"/>
    </xf>
    <xf numFmtId="0" fontId="11" fillId="0" borderId="3" xfId="0" applyFont="1" applyFill="1" applyBorder="1" applyProtection="1"/>
    <xf numFmtId="0" fontId="48" fillId="0" borderId="0" xfId="570" applyFont="1" applyBorder="1" applyAlignment="1"/>
    <xf numFmtId="0" fontId="11" fillId="0" borderId="0" xfId="0" applyFont="1" applyBorder="1" applyAlignment="1" applyProtection="1">
      <alignment vertical="top" wrapText="1"/>
    </xf>
    <xf numFmtId="0" fontId="11" fillId="0" borderId="0" xfId="0" applyFont="1" applyBorder="1" applyAlignment="1" applyProtection="1">
      <alignment vertical="top"/>
    </xf>
    <xf numFmtId="0" fontId="11" fillId="0" borderId="0" xfId="0" applyFont="1" applyBorder="1" applyAlignment="1" applyProtection="1">
      <alignment horizontal="left" vertical="top" wrapText="1"/>
    </xf>
    <xf numFmtId="0" fontId="11" fillId="0" borderId="0" xfId="0" applyFont="1" applyBorder="1" applyAlignment="1" applyProtection="1">
      <alignment horizontal="left" vertical="top"/>
    </xf>
    <xf numFmtId="0" fontId="11" fillId="0" borderId="0" xfId="0" applyFont="1" applyAlignment="1" applyProtection="1">
      <alignment horizontal="left" vertical="top"/>
    </xf>
    <xf numFmtId="0" fontId="11" fillId="0" borderId="0" xfId="570" applyFont="1" applyBorder="1" applyAlignment="1">
      <alignment horizontal="left" vertical="top" wrapText="1"/>
    </xf>
    <xf numFmtId="4" fontId="11" fillId="0" borderId="0" xfId="1193" applyNumberFormat="1" applyFont="1" applyFill="1" applyAlignment="1" applyProtection="1">
      <alignment vertical="top" wrapText="1"/>
    </xf>
    <xf numFmtId="0" fontId="18" fillId="0" borderId="16" xfId="271" applyFont="1" applyFill="1" applyBorder="1" applyAlignment="1" applyProtection="1"/>
    <xf numFmtId="0" fontId="55" fillId="0" borderId="0" xfId="570" applyFont="1" applyProtection="1"/>
    <xf numFmtId="0" fontId="35" fillId="0" borderId="0" xfId="570" applyFont="1" applyBorder="1" applyProtection="1"/>
    <xf numFmtId="0" fontId="11" fillId="0" borderId="0" xfId="0" applyFont="1" applyBorder="1" applyAlignment="1" applyProtection="1">
      <protection locked="0"/>
    </xf>
    <xf numFmtId="0" fontId="11" fillId="0" borderId="0" xfId="0" applyFont="1" applyFill="1" applyAlignment="1" applyProtection="1">
      <alignment horizontal="left" vertical="top"/>
    </xf>
    <xf numFmtId="0" fontId="11" fillId="0" borderId="0" xfId="0" applyFont="1" applyFill="1" applyAlignment="1" applyProtection="1"/>
    <xf numFmtId="0" fontId="11" fillId="0" borderId="0" xfId="570" applyFont="1" applyBorder="1" applyAlignment="1">
      <alignment vertical="top" wrapText="1"/>
    </xf>
    <xf numFmtId="0" fontId="11" fillId="0" borderId="0" xfId="570" applyFont="1" applyBorder="1" applyAlignment="1">
      <alignment vertical="top"/>
    </xf>
    <xf numFmtId="0" fontId="0" fillId="0" borderId="0" xfId="0" applyAlignment="1" applyProtection="1"/>
    <xf numFmtId="0" fontId="11" fillId="0" borderId="0" xfId="1193" applyFont="1" applyFill="1" applyBorder="1" applyAlignment="1" applyProtection="1">
      <alignment horizontal="left" vertical="top" wrapText="1"/>
    </xf>
    <xf numFmtId="0" fontId="11" fillId="0" borderId="0" xfId="1193" applyFont="1" applyAlignment="1" applyProtection="1">
      <alignment vertical="top" wrapText="1"/>
    </xf>
    <xf numFmtId="49" fontId="11" fillId="0" borderId="0" xfId="1193" applyNumberFormat="1" applyFont="1" applyFill="1" applyAlignment="1">
      <alignment vertical="top" wrapText="1"/>
    </xf>
    <xf numFmtId="0" fontId="50" fillId="0" borderId="9" xfId="543" applyFont="1" applyBorder="1" applyAlignment="1" applyProtection="1">
      <alignment vertical="top"/>
    </xf>
    <xf numFmtId="0" fontId="11" fillId="0" borderId="0" xfId="0" applyFont="1" applyAlignment="1" applyProtection="1">
      <alignment horizontal="left" vertical="top"/>
    </xf>
    <xf numFmtId="0" fontId="11" fillId="0" borderId="0" xfId="0" applyNumberFormat="1" applyFont="1" applyFill="1" applyAlignment="1" applyProtection="1">
      <alignment horizontal="left" vertical="top"/>
    </xf>
    <xf numFmtId="0" fontId="11" fillId="0" borderId="0" xfId="0" applyNumberFormat="1" applyFont="1" applyAlignment="1" applyProtection="1">
      <alignment horizontal="left" vertical="top"/>
    </xf>
    <xf numFmtId="0" fontId="11" fillId="0" borderId="0" xfId="0" applyFont="1" applyAlignment="1">
      <alignment vertical="center"/>
    </xf>
    <xf numFmtId="0" fontId="113" fillId="0" borderId="0" xfId="0" applyFont="1" applyBorder="1" applyProtection="1"/>
    <xf numFmtId="0" fontId="100" fillId="0" borderId="0" xfId="0" applyFont="1" applyProtection="1"/>
    <xf numFmtId="3" fontId="100" fillId="0" borderId="0" xfId="0" applyNumberFormat="1" applyFont="1"/>
    <xf numFmtId="0" fontId="100" fillId="0" borderId="0" xfId="0" applyFont="1" applyBorder="1" applyAlignment="1" applyProtection="1">
      <alignment horizontal="left"/>
    </xf>
    <xf numFmtId="168" fontId="114" fillId="0" borderId="0" xfId="0" applyNumberFormat="1" applyFont="1" applyFill="1" applyBorder="1" applyAlignment="1" applyProtection="1">
      <alignment horizontal="left" vertical="top"/>
    </xf>
    <xf numFmtId="0" fontId="100" fillId="0" borderId="0" xfId="0" applyFont="1" applyFill="1" applyBorder="1" applyProtection="1"/>
    <xf numFmtId="0" fontId="100" fillId="0" borderId="0" xfId="0" applyFont="1" applyBorder="1" applyAlignment="1" applyProtection="1">
      <alignment horizontal="left" vertical="center"/>
    </xf>
    <xf numFmtId="0" fontId="116" fillId="0" borderId="0" xfId="0" applyFont="1" applyProtection="1"/>
    <xf numFmtId="0" fontId="116" fillId="0" borderId="0" xfId="0" applyFont="1" applyBorder="1" applyProtection="1"/>
    <xf numFmtId="0" fontId="100" fillId="0" borderId="0" xfId="0" applyFont="1" applyBorder="1" applyProtection="1"/>
    <xf numFmtId="0" fontId="113" fillId="0" borderId="0" xfId="0" applyFont="1" applyProtection="1"/>
    <xf numFmtId="0" fontId="11" fillId="0" borderId="0" xfId="1193" applyFont="1" applyAlignment="1" applyProtection="1">
      <alignment horizontal="left"/>
    </xf>
    <xf numFmtId="172" fontId="11" fillId="0" borderId="8" xfId="543" applyNumberFormat="1" applyFont="1" applyBorder="1" applyProtection="1"/>
    <xf numFmtId="0" fontId="11" fillId="0" borderId="8" xfId="4496" applyFont="1" applyBorder="1" applyProtection="1"/>
    <xf numFmtId="0" fontId="11" fillId="0" borderId="0" xfId="4496" applyFont="1" applyProtection="1"/>
    <xf numFmtId="0" fontId="17" fillId="0" borderId="0" xfId="4496" applyFont="1" applyFill="1" applyBorder="1" applyAlignment="1" applyProtection="1">
      <alignment horizontal="center" vertical="center"/>
    </xf>
    <xf numFmtId="0" fontId="11" fillId="0" borderId="8" xfId="4496" applyFont="1" applyFill="1" applyBorder="1" applyProtection="1"/>
    <xf numFmtId="0" fontId="11" fillId="0" borderId="0" xfId="4496" applyFont="1" applyFill="1" applyProtection="1"/>
    <xf numFmtId="0" fontId="18" fillId="0" borderId="0" xfId="4496" applyFont="1" applyAlignment="1" applyProtection="1">
      <alignment horizontal="left"/>
    </xf>
    <xf numFmtId="0" fontId="18" fillId="0" borderId="0" xfId="4496" applyFont="1" applyProtection="1"/>
    <xf numFmtId="0" fontId="21" fillId="0" borderId="0" xfId="4496" applyFont="1" applyFill="1" applyBorder="1" applyAlignment="1" applyProtection="1">
      <alignment horizontal="center" vertical="center"/>
    </xf>
    <xf numFmtId="0" fontId="21" fillId="0" borderId="27" xfId="4496" applyFont="1" applyFill="1" applyBorder="1" applyAlignment="1" applyProtection="1">
      <alignment horizontal="center" vertical="center"/>
    </xf>
    <xf numFmtId="0" fontId="21" fillId="0" borderId="46" xfId="4496" applyFont="1" applyFill="1" applyBorder="1" applyAlignment="1" applyProtection="1">
      <alignment horizontal="center" vertical="center"/>
    </xf>
    <xf numFmtId="0" fontId="18" fillId="0" borderId="0" xfId="4496" applyFont="1" applyAlignment="1" applyProtection="1">
      <alignment horizontal="right"/>
    </xf>
    <xf numFmtId="0" fontId="29" fillId="0" borderId="0" xfId="4496" applyFont="1" applyFill="1" applyBorder="1" applyAlignment="1" applyProtection="1">
      <alignment horizontal="left" vertical="center"/>
    </xf>
    <xf numFmtId="0" fontId="11" fillId="0" borderId="0" xfId="1193" quotePrefix="1" applyNumberFormat="1" applyFont="1" applyAlignment="1" applyProtection="1">
      <alignment horizontal="center"/>
    </xf>
    <xf numFmtId="0" fontId="41" fillId="0" borderId="0" xfId="4496" applyFont="1" applyFill="1" applyBorder="1" applyAlignment="1" applyProtection="1">
      <alignment horizontal="left" vertical="center"/>
    </xf>
    <xf numFmtId="49" fontId="19" fillId="0" borderId="0" xfId="4496" applyNumberFormat="1" applyFont="1" applyFill="1" applyBorder="1" applyAlignment="1" applyProtection="1">
      <alignment horizontal="left" vertical="top"/>
    </xf>
    <xf numFmtId="0" fontId="11" fillId="0" borderId="47" xfId="4496" applyFont="1" applyFill="1" applyBorder="1" applyAlignment="1" applyProtection="1">
      <alignment horizontal="left" vertical="center"/>
    </xf>
    <xf numFmtId="0" fontId="21" fillId="0" borderId="48" xfId="4496" applyFont="1" applyFill="1" applyBorder="1" applyAlignment="1" applyProtection="1">
      <alignment horizontal="center" vertical="center"/>
    </xf>
    <xf numFmtId="0" fontId="19" fillId="0" borderId="0" xfId="4496" applyFont="1" applyProtection="1"/>
    <xf numFmtId="0" fontId="19" fillId="0" borderId="0" xfId="4496" applyFont="1" applyFill="1" applyBorder="1" applyAlignment="1" applyProtection="1">
      <alignment horizontal="left" vertical="top"/>
    </xf>
    <xf numFmtId="0" fontId="118" fillId="0" borderId="53" xfId="4497" applyFont="1" applyBorder="1" applyAlignment="1">
      <alignment horizontal="left" vertical="top"/>
    </xf>
    <xf numFmtId="0" fontId="117" fillId="0" borderId="0" xfId="4497" applyFont="1" applyBorder="1" applyAlignment="1">
      <alignment horizontal="left" vertical="top" wrapText="1"/>
    </xf>
    <xf numFmtId="0" fontId="117" fillId="0" borderId="54" xfId="4497" applyFont="1" applyBorder="1" applyAlignment="1">
      <alignment horizontal="left" vertical="top" wrapText="1"/>
    </xf>
    <xf numFmtId="0" fontId="11" fillId="0" borderId="0" xfId="4496" applyFont="1" applyFill="1" applyBorder="1" applyAlignment="1" applyProtection="1">
      <alignment horizontal="left" vertical="center"/>
    </xf>
    <xf numFmtId="0" fontId="119" fillId="0" borderId="0" xfId="4497" applyFont="1" applyAlignment="1">
      <alignment vertical="center"/>
    </xf>
    <xf numFmtId="0" fontId="117" fillId="0" borderId="0" xfId="4497" applyFont="1"/>
    <xf numFmtId="0" fontId="117" fillId="0" borderId="0" xfId="4497" applyFont="1" applyAlignment="1">
      <alignment vertical="center"/>
    </xf>
    <xf numFmtId="0" fontId="120" fillId="0" borderId="0" xfId="4497" applyFont="1" applyAlignment="1">
      <alignment vertical="center"/>
    </xf>
    <xf numFmtId="0" fontId="11" fillId="0" borderId="0" xfId="4497" applyFont="1" applyAlignment="1">
      <alignment vertical="center"/>
    </xf>
    <xf numFmtId="0" fontId="18" fillId="0" borderId="0" xfId="4496" applyFont="1" applyFill="1" applyProtection="1"/>
    <xf numFmtId="0" fontId="19" fillId="0" borderId="3" xfId="4496" applyFont="1" applyFill="1" applyBorder="1" applyAlignment="1" applyProtection="1">
      <alignment vertical="top" wrapText="1"/>
    </xf>
    <xf numFmtId="0" fontId="19" fillId="0" borderId="4" xfId="4496" applyFont="1" applyFill="1" applyBorder="1" applyAlignment="1" applyProtection="1">
      <alignment vertical="top" wrapText="1"/>
    </xf>
    <xf numFmtId="164" fontId="115" fillId="0" borderId="4" xfId="4496" applyNumberFormat="1" applyFill="1" applyBorder="1" applyAlignment="1" applyProtection="1">
      <alignment horizontal="right"/>
    </xf>
    <xf numFmtId="0" fontId="19" fillId="0" borderId="4" xfId="4496" applyFont="1" applyFill="1" applyBorder="1" applyAlignment="1" applyProtection="1"/>
    <xf numFmtId="0" fontId="18" fillId="0" borderId="5" xfId="4496" applyFont="1" applyFill="1" applyBorder="1" applyAlignment="1" applyProtection="1">
      <alignment horizontal="right"/>
    </xf>
    <xf numFmtId="0" fontId="11" fillId="0" borderId="16" xfId="4496" applyFont="1" applyFill="1" applyBorder="1" applyAlignment="1" applyProtection="1"/>
    <xf numFmtId="0" fontId="11" fillId="0" borderId="16" xfId="4496" applyFont="1" applyFill="1" applyBorder="1" applyAlignment="1" applyProtection="1">
      <alignment horizontal="left" vertical="top"/>
    </xf>
    <xf numFmtId="0" fontId="19" fillId="0" borderId="16" xfId="4496" applyFont="1" applyFill="1" applyBorder="1" applyAlignment="1" applyProtection="1">
      <alignment horizontal="left" vertical="top" wrapText="1"/>
    </xf>
    <xf numFmtId="0" fontId="19" fillId="0" borderId="45" xfId="4496" applyFont="1" applyFill="1" applyBorder="1" applyAlignment="1" applyProtection="1">
      <alignment horizontal="left" vertical="top" wrapText="1"/>
    </xf>
    <xf numFmtId="0" fontId="115" fillId="0" borderId="0" xfId="4496" applyBorder="1" applyProtection="1"/>
    <xf numFmtId="0" fontId="12" fillId="0" borderId="0" xfId="244" applyFill="1" applyBorder="1" applyAlignment="1" applyProtection="1">
      <alignment horizontal="left" vertical="top"/>
    </xf>
    <xf numFmtId="0" fontId="12" fillId="0" borderId="0" xfId="244" applyFill="1" applyBorder="1" applyAlignment="1" applyProtection="1">
      <alignment horizontal="left" vertical="top" wrapText="1"/>
    </xf>
    <xf numFmtId="0" fontId="19" fillId="0" borderId="0" xfId="4496" applyFont="1" applyFill="1" applyBorder="1" applyAlignment="1" applyProtection="1">
      <alignment horizontal="left" vertical="top" wrapText="1"/>
    </xf>
    <xf numFmtId="0" fontId="19" fillId="0" borderId="0" xfId="4496" applyFont="1" applyAlignment="1" applyProtection="1">
      <alignment horizontal="right" vertical="top"/>
    </xf>
    <xf numFmtId="0" fontId="11" fillId="0" borderId="0" xfId="4496" applyFont="1" applyFill="1" applyBorder="1" applyAlignment="1" applyProtection="1">
      <alignment vertical="center" wrapText="1"/>
    </xf>
    <xf numFmtId="0" fontId="117" fillId="0" borderId="53" xfId="4497" applyFont="1" applyBorder="1" applyAlignment="1">
      <alignment vertical="top" wrapText="1"/>
    </xf>
    <xf numFmtId="0" fontId="117" fillId="0" borderId="0" xfId="4497" applyFont="1" applyBorder="1" applyAlignment="1">
      <alignment vertical="top" wrapText="1"/>
    </xf>
    <xf numFmtId="10" fontId="117" fillId="0" borderId="0" xfId="4497" applyNumberFormat="1" applyFont="1" applyBorder="1" applyAlignment="1">
      <alignment vertical="top" wrapText="1"/>
    </xf>
    <xf numFmtId="0" fontId="117" fillId="0" borderId="54" xfId="4497" applyFont="1" applyBorder="1" applyAlignment="1">
      <alignment vertical="top" wrapText="1"/>
    </xf>
    <xf numFmtId="0" fontId="117" fillId="0" borderId="0" xfId="4497" applyFont="1" applyBorder="1" applyAlignment="1">
      <alignment vertical="top"/>
    </xf>
    <xf numFmtId="165" fontId="117" fillId="0" borderId="0" xfId="4497" applyNumberFormat="1" applyFont="1" applyBorder="1" applyAlignment="1">
      <alignment vertical="top" wrapText="1"/>
    </xf>
    <xf numFmtId="0" fontId="18" fillId="0" borderId="57" xfId="4496" applyFont="1" applyBorder="1" applyProtection="1"/>
    <xf numFmtId="0" fontId="18" fillId="0" borderId="58" xfId="4496" applyFont="1" applyBorder="1" applyProtection="1"/>
    <xf numFmtId="0" fontId="18" fillId="0" borderId="58" xfId="4496" applyFont="1" applyBorder="1" applyAlignment="1" applyProtection="1">
      <alignment horizontal="right"/>
    </xf>
    <xf numFmtId="0" fontId="18" fillId="0" borderId="59" xfId="4496" applyFont="1" applyBorder="1" applyAlignment="1" applyProtection="1">
      <alignment horizontal="right"/>
    </xf>
    <xf numFmtId="0" fontId="117" fillId="0" borderId="53" xfId="4497" applyFont="1" applyBorder="1" applyAlignment="1">
      <alignment horizontal="left" vertical="top" wrapText="1"/>
    </xf>
    <xf numFmtId="0" fontId="117" fillId="0" borderId="0" xfId="4497" applyFont="1" applyBorder="1" applyAlignment="1">
      <alignment horizontal="left" vertical="top"/>
    </xf>
    <xf numFmtId="0" fontId="21" fillId="0" borderId="57" xfId="4496" applyFont="1" applyFill="1" applyBorder="1" applyAlignment="1" applyProtection="1">
      <alignment horizontal="center" vertical="center"/>
    </xf>
    <xf numFmtId="0" fontId="21" fillId="0" borderId="58" xfId="4496" applyFont="1" applyFill="1" applyBorder="1" applyAlignment="1" applyProtection="1">
      <alignment horizontal="center" vertical="center"/>
    </xf>
    <xf numFmtId="0" fontId="21" fillId="0" borderId="59" xfId="4496" applyFont="1" applyFill="1" applyBorder="1" applyAlignment="1" applyProtection="1">
      <alignment horizontal="center" vertical="center"/>
    </xf>
    <xf numFmtId="0" fontId="18" fillId="0" borderId="0" xfId="4496" applyFont="1" applyAlignment="1" applyProtection="1">
      <alignment horizontal="center"/>
    </xf>
    <xf numFmtId="0" fontId="18" fillId="0" borderId="0" xfId="4496" applyFont="1" applyFill="1" applyBorder="1" applyProtection="1"/>
    <xf numFmtId="0" fontId="18" fillId="0" borderId="8" xfId="4496" applyFont="1" applyBorder="1" applyProtection="1"/>
    <xf numFmtId="0" fontId="18" fillId="0" borderId="0" xfId="4496" applyFont="1" applyFill="1" applyBorder="1" applyAlignment="1" applyProtection="1">
      <alignment horizontal="left"/>
    </xf>
    <xf numFmtId="0" fontId="19" fillId="0" borderId="0" xfId="4496" applyFont="1" applyFill="1" applyBorder="1" applyAlignment="1" applyProtection="1">
      <alignment horizontal="left"/>
    </xf>
    <xf numFmtId="0" fontId="18" fillId="0" borderId="0" xfId="4496" applyFont="1" applyFill="1" applyBorder="1" applyAlignment="1" applyProtection="1">
      <alignment horizontal="center" vertical="top"/>
    </xf>
    <xf numFmtId="0" fontId="11" fillId="0" borderId="0" xfId="4496" applyFont="1" applyBorder="1" applyProtection="1"/>
    <xf numFmtId="0" fontId="11" fillId="0" borderId="0" xfId="4496" applyNumberFormat="1" applyFont="1" applyAlignment="1" applyProtection="1">
      <alignment horizontal="center"/>
    </xf>
    <xf numFmtId="0" fontId="27" fillId="0" borderId="0" xfId="4496" applyFont="1" applyProtection="1"/>
    <xf numFmtId="0" fontId="11" fillId="0" borderId="0" xfId="1193" applyFont="1" applyBorder="1" applyProtection="1"/>
    <xf numFmtId="0" fontId="11" fillId="0" borderId="0" xfId="1193" applyNumberFormat="1" applyFont="1" applyAlignment="1" applyProtection="1">
      <alignment horizontal="center"/>
    </xf>
    <xf numFmtId="0" fontId="18" fillId="0" borderId="0" xfId="4496" applyFont="1" applyFill="1" applyAlignment="1" applyProtection="1">
      <alignment horizontal="left"/>
    </xf>
    <xf numFmtId="0" fontId="18" fillId="0" borderId="0" xfId="4496" applyFont="1" applyFill="1" applyAlignment="1" applyProtection="1">
      <alignment horizontal="center"/>
    </xf>
    <xf numFmtId="0" fontId="11" fillId="0" borderId="0" xfId="1193" applyFont="1" applyProtection="1"/>
    <xf numFmtId="0" fontId="27" fillId="0" borderId="0" xfId="4496" applyFont="1" applyFill="1" applyBorder="1" applyAlignment="1" applyProtection="1"/>
    <xf numFmtId="0" fontId="19" fillId="0" borderId="8" xfId="4496" applyFont="1" applyBorder="1" applyProtection="1"/>
    <xf numFmtId="0" fontId="19" fillId="0" borderId="8" xfId="4496" applyFont="1" applyFill="1" applyBorder="1" applyProtection="1"/>
    <xf numFmtId="0" fontId="19" fillId="0" borderId="0" xfId="4496" applyFont="1" applyFill="1" applyProtection="1"/>
    <xf numFmtId="0" fontId="48" fillId="0" borderId="8" xfId="4496" applyFont="1" applyFill="1" applyBorder="1" applyAlignment="1" applyProtection="1"/>
    <xf numFmtId="0" fontId="11" fillId="0" borderId="0" xfId="1193" applyFont="1" applyFill="1" applyProtection="1"/>
    <xf numFmtId="0" fontId="11" fillId="0" borderId="0" xfId="4496" applyFont="1" applyFill="1" applyBorder="1" applyAlignment="1" applyProtection="1">
      <alignment horizontal="center"/>
    </xf>
    <xf numFmtId="0" fontId="11" fillId="0" borderId="0" xfId="4496" applyFont="1" applyFill="1" applyBorder="1" applyProtection="1"/>
    <xf numFmtId="1" fontId="11" fillId="0" borderId="0" xfId="1193" applyNumberFormat="1" applyFont="1" applyProtection="1"/>
    <xf numFmtId="0" fontId="11" fillId="0" borderId="3" xfId="4496" applyFont="1" applyFill="1" applyBorder="1" applyProtection="1"/>
    <xf numFmtId="0" fontId="11" fillId="0" borderId="4" xfId="4496" applyFont="1" applyFill="1" applyBorder="1" applyProtection="1"/>
    <xf numFmtId="0" fontId="11" fillId="0" borderId="0" xfId="4496" applyNumberFormat="1" applyFont="1" applyFill="1" applyBorder="1" applyAlignment="1" applyProtection="1">
      <alignment horizontal="center"/>
    </xf>
    <xf numFmtId="0" fontId="11" fillId="0" borderId="0" xfId="1193" applyFont="1" applyAlignment="1" applyProtection="1">
      <alignment wrapText="1"/>
    </xf>
    <xf numFmtId="0" fontId="18" fillId="0" borderId="0" xfId="4496" applyFont="1" applyFill="1" applyBorder="1" applyAlignment="1" applyProtection="1"/>
    <xf numFmtId="0" fontId="19" fillId="0" borderId="0" xfId="4496" applyNumberFormat="1" applyFont="1" applyAlignment="1" applyProtection="1">
      <alignment vertical="top" wrapText="1"/>
    </xf>
    <xf numFmtId="0" fontId="19" fillId="0" borderId="0" xfId="1193" applyFont="1" applyProtection="1"/>
    <xf numFmtId="0" fontId="19" fillId="0" borderId="0" xfId="4496" applyNumberFormat="1" applyFont="1" applyFill="1" applyAlignment="1" applyProtection="1">
      <alignment vertical="top" wrapText="1"/>
    </xf>
    <xf numFmtId="0" fontId="11" fillId="0" borderId="0" xfId="4496" applyFont="1" applyFill="1" applyBorder="1" applyAlignment="1" applyProtection="1">
      <alignment horizontal="left"/>
    </xf>
    <xf numFmtId="0" fontId="19" fillId="0" borderId="3" xfId="4496" applyFont="1" applyFill="1" applyBorder="1" applyProtection="1"/>
    <xf numFmtId="0" fontId="19" fillId="0" borderId="4" xfId="4496" applyFont="1" applyFill="1" applyBorder="1" applyProtection="1"/>
    <xf numFmtId="0" fontId="11" fillId="0" borderId="4" xfId="4496" applyFont="1" applyFill="1" applyBorder="1" applyAlignment="1" applyProtection="1"/>
    <xf numFmtId="0" fontId="11" fillId="0" borderId="4" xfId="4496" applyFont="1" applyFill="1" applyBorder="1" applyAlignment="1" applyProtection="1">
      <alignment horizontal="right"/>
    </xf>
    <xf numFmtId="1" fontId="11" fillId="0" borderId="0" xfId="4496" applyNumberFormat="1" applyFont="1" applyFill="1" applyBorder="1" applyAlignment="1" applyProtection="1">
      <alignment horizontal="center"/>
    </xf>
    <xf numFmtId="0" fontId="48" fillId="0" borderId="0" xfId="4496" applyFont="1" applyFill="1" applyBorder="1" applyAlignment="1" applyProtection="1"/>
    <xf numFmtId="0" fontId="11" fillId="0" borderId="0" xfId="4496" applyFont="1" applyFill="1" applyBorder="1" applyAlignment="1" applyProtection="1"/>
    <xf numFmtId="0" fontId="11" fillId="0" borderId="0" xfId="4496" applyFont="1" applyFill="1" applyBorder="1" applyAlignment="1" applyProtection="1">
      <alignment horizontal="right"/>
    </xf>
    <xf numFmtId="0" fontId="19" fillId="0" borderId="0" xfId="4496" applyFont="1" applyBorder="1" applyProtection="1"/>
    <xf numFmtId="0" fontId="19" fillId="0" borderId="0" xfId="4496" applyFont="1" applyFill="1" applyBorder="1" applyProtection="1"/>
    <xf numFmtId="0" fontId="19" fillId="0" borderId="0" xfId="4496" applyFont="1" applyFill="1" applyBorder="1" applyAlignment="1" applyProtection="1">
      <alignment vertical="top" wrapText="1"/>
    </xf>
    <xf numFmtId="0" fontId="19" fillId="0" borderId="0" xfId="4496" applyNumberFormat="1" applyFont="1" applyFill="1" applyBorder="1" applyAlignment="1" applyProtection="1">
      <alignment vertical="top"/>
    </xf>
    <xf numFmtId="0" fontId="19" fillId="0" borderId="27" xfId="4496" applyFont="1" applyFill="1" applyBorder="1" applyProtection="1"/>
    <xf numFmtId="0" fontId="19" fillId="0" borderId="27" xfId="4496" applyFont="1" applyBorder="1" applyProtection="1"/>
    <xf numFmtId="0" fontId="18" fillId="0" borderId="0" xfId="4496" applyFont="1" applyFill="1" applyBorder="1" applyAlignment="1" applyProtection="1">
      <alignment vertical="top"/>
    </xf>
    <xf numFmtId="0" fontId="29" fillId="0" borderId="0" xfId="4496" applyFont="1" applyFill="1" applyBorder="1" applyAlignment="1" applyProtection="1">
      <alignment vertical="top" wrapText="1"/>
    </xf>
    <xf numFmtId="0" fontId="18"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center"/>
    </xf>
    <xf numFmtId="0" fontId="11" fillId="0" borderId="0" xfId="4496" applyFont="1" applyFill="1" applyBorder="1" applyAlignment="1" applyProtection="1">
      <alignment horizontal="left" vertical="top"/>
    </xf>
    <xf numFmtId="0" fontId="29" fillId="0" borderId="0" xfId="4496" applyFont="1" applyFill="1" applyBorder="1" applyAlignment="1" applyProtection="1">
      <alignment vertical="top"/>
    </xf>
    <xf numFmtId="0" fontId="18" fillId="0" borderId="0" xfId="4496" applyFont="1" applyFill="1" applyBorder="1" applyAlignment="1" applyProtection="1">
      <alignment horizontal="right"/>
    </xf>
    <xf numFmtId="0" fontId="11" fillId="0" borderId="10" xfId="4496" applyFont="1" applyFill="1" applyBorder="1" applyAlignment="1" applyProtection="1">
      <alignment horizontal="center"/>
    </xf>
    <xf numFmtId="0" fontId="11" fillId="0" borderId="8" xfId="4496" applyFont="1" applyFill="1" applyBorder="1" applyAlignment="1" applyProtection="1"/>
    <xf numFmtId="0" fontId="11" fillId="0" borderId="16" xfId="4496" applyFont="1" applyFill="1" applyBorder="1" applyAlignment="1" applyProtection="1">
      <alignment horizontal="center"/>
    </xf>
    <xf numFmtId="0" fontId="27" fillId="0" borderId="16" xfId="4496" applyFont="1" applyFill="1" applyBorder="1" applyAlignment="1" applyProtection="1"/>
    <xf numFmtId="0" fontId="19" fillId="0" borderId="16" xfId="4496" applyFont="1" applyFill="1" applyBorder="1" applyAlignment="1" applyProtection="1"/>
    <xf numFmtId="0" fontId="19" fillId="0" borderId="16" xfId="4496" applyFont="1" applyFill="1" applyBorder="1" applyProtection="1"/>
    <xf numFmtId="0" fontId="19" fillId="0" borderId="16" xfId="4496" applyFont="1" applyBorder="1" applyProtection="1"/>
    <xf numFmtId="0" fontId="11" fillId="0" borderId="0" xfId="4497" applyFont="1" applyAlignment="1" applyProtection="1">
      <alignment vertical="top" wrapText="1"/>
    </xf>
    <xf numFmtId="0" fontId="18" fillId="0" borderId="0" xfId="1193" applyFont="1" applyAlignment="1" applyProtection="1">
      <alignment horizontal="right"/>
    </xf>
    <xf numFmtId="0" fontId="18" fillId="0" borderId="0" xfId="1193" applyFont="1" applyFill="1" applyAlignment="1" applyProtection="1">
      <alignment horizontal="right"/>
    </xf>
    <xf numFmtId="0" fontId="11" fillId="0" borderId="0" xfId="4497" applyFont="1" applyProtection="1"/>
    <xf numFmtId="0" fontId="11" fillId="0" borderId="0" xfId="4497" applyFont="1" applyAlignment="1" applyProtection="1">
      <alignment horizontal="left"/>
    </xf>
    <xf numFmtId="0" fontId="11" fillId="0" borderId="0" xfId="4497" applyFont="1" applyAlignment="1" applyProtection="1">
      <alignment horizontal="right"/>
    </xf>
    <xf numFmtId="0" fontId="19" fillId="0" borderId="0" xfId="4497" applyFont="1" applyAlignment="1" applyProtection="1">
      <alignment vertical="top" wrapText="1"/>
    </xf>
    <xf numFmtId="0" fontId="11" fillId="0" borderId="4" xfId="4497" applyFont="1" applyFill="1" applyBorder="1" applyProtection="1"/>
    <xf numFmtId="0" fontId="18" fillId="0" borderId="4" xfId="4497" applyFont="1" applyFill="1" applyBorder="1" applyAlignment="1" applyProtection="1">
      <alignment horizontal="right"/>
    </xf>
    <xf numFmtId="0" fontId="19" fillId="0" borderId="27" xfId="4496" applyFont="1" applyFill="1" applyBorder="1" applyAlignment="1" applyProtection="1"/>
    <xf numFmtId="0" fontId="19" fillId="0" borderId="27" xfId="4496" applyFont="1" applyFill="1" applyBorder="1" applyAlignment="1" applyProtection="1">
      <alignment horizontal="left" vertical="top"/>
    </xf>
    <xf numFmtId="0" fontId="11" fillId="0" borderId="27" xfId="4496" applyFont="1" applyFill="1" applyBorder="1" applyAlignment="1" applyProtection="1">
      <alignment horizontal="left" vertical="top"/>
    </xf>
    <xf numFmtId="0" fontId="18" fillId="0" borderId="27" xfId="4496" applyFont="1" applyFill="1" applyBorder="1" applyAlignment="1" applyProtection="1">
      <alignment horizontal="right"/>
    </xf>
    <xf numFmtId="0" fontId="11" fillId="0" borderId="27" xfId="4496" applyFont="1" applyFill="1" applyBorder="1" applyAlignment="1" applyProtection="1">
      <alignment horizontal="center"/>
    </xf>
    <xf numFmtId="0" fontId="11" fillId="0" borderId="46" xfId="4496" applyFont="1" applyFill="1" applyBorder="1" applyAlignment="1" applyProtection="1">
      <alignment horizontal="center"/>
    </xf>
    <xf numFmtId="0" fontId="19" fillId="0" borderId="0" xfId="4496" applyFont="1" applyFill="1" applyBorder="1" applyAlignment="1" applyProtection="1"/>
    <xf numFmtId="172" fontId="11" fillId="0" borderId="8" xfId="543" applyNumberFormat="1" applyFont="1" applyBorder="1" applyAlignment="1" applyProtection="1"/>
    <xf numFmtId="0" fontId="11" fillId="0" borderId="0" xfId="543" applyFont="1" applyFill="1" applyBorder="1" applyProtection="1"/>
    <xf numFmtId="0" fontId="11" fillId="0" borderId="0" xfId="543" applyFont="1" applyFill="1" applyBorder="1" applyAlignment="1" applyProtection="1"/>
    <xf numFmtId="168" fontId="11" fillId="0" borderId="0" xfId="543" applyNumberFormat="1" applyFont="1" applyFill="1" applyBorder="1" applyProtection="1"/>
    <xf numFmtId="0" fontId="27" fillId="0" borderId="0" xfId="4496" applyFont="1" applyFill="1" applyBorder="1" applyProtection="1"/>
    <xf numFmtId="164" fontId="19" fillId="0" borderId="0" xfId="4496" applyNumberFormat="1" applyFont="1" applyFill="1" applyBorder="1" applyAlignment="1" applyProtection="1">
      <alignment horizontal="left" vertical="top" wrapText="1"/>
    </xf>
    <xf numFmtId="0" fontId="22" fillId="0" borderId="0" xfId="4496" applyFont="1" applyFill="1" applyBorder="1" applyProtection="1"/>
    <xf numFmtId="0" fontId="19" fillId="0" borderId="0" xfId="4496" applyFont="1" applyAlignment="1" applyProtection="1">
      <alignment horizontal="right"/>
    </xf>
    <xf numFmtId="0" fontId="19" fillId="0" borderId="0" xfId="4496" applyNumberFormat="1" applyFont="1" applyFill="1" applyBorder="1" applyAlignment="1" applyProtection="1">
      <alignment vertical="top" wrapText="1"/>
    </xf>
    <xf numFmtId="0" fontId="19" fillId="0" borderId="0" xfId="4496" applyNumberFormat="1" applyFont="1" applyFill="1" applyBorder="1" applyAlignment="1" applyProtection="1"/>
    <xf numFmtId="0" fontId="19" fillId="0" borderId="3" xfId="4496" applyFont="1" applyFill="1" applyBorder="1" applyAlignment="1" applyProtection="1"/>
    <xf numFmtId="0" fontId="11" fillId="0" borderId="27" xfId="543" applyFont="1" applyBorder="1" applyProtection="1"/>
    <xf numFmtId="0" fontId="11" fillId="0" borderId="46" xfId="543" applyFont="1" applyBorder="1" applyProtection="1"/>
    <xf numFmtId="0" fontId="18" fillId="0" borderId="0" xfId="4496" applyFont="1" applyFill="1" applyBorder="1" applyAlignment="1" applyProtection="1">
      <alignment horizontal="left" vertical="top"/>
    </xf>
    <xf numFmtId="0" fontId="115" fillId="0" borderId="0" xfId="4496" applyBorder="1"/>
    <xf numFmtId="1" fontId="115" fillId="0" borderId="0" xfId="4496" applyNumberFormat="1" applyBorder="1"/>
    <xf numFmtId="168" fontId="11" fillId="0" borderId="0" xfId="543" applyNumberFormat="1" applyFont="1" applyBorder="1" applyProtection="1"/>
    <xf numFmtId="0" fontId="11" fillId="0" borderId="0" xfId="4496" applyFont="1" applyFill="1" applyBorder="1" applyAlignment="1" applyProtection="1">
      <alignment vertical="top" wrapText="1"/>
    </xf>
    <xf numFmtId="0" fontId="19" fillId="0" borderId="0" xfId="4496" applyFont="1" applyAlignment="1" applyProtection="1">
      <alignment vertical="top"/>
    </xf>
    <xf numFmtId="0" fontId="11" fillId="0" borderId="0" xfId="4496" applyFont="1" applyFill="1" applyBorder="1" applyAlignment="1" applyProtection="1">
      <alignment horizontal="left" vertical="top" wrapText="1"/>
    </xf>
    <xf numFmtId="0" fontId="115" fillId="0" borderId="0" xfId="4496"/>
    <xf numFmtId="0" fontId="11" fillId="0" borderId="50" xfId="4496" applyFont="1" applyFill="1" applyBorder="1" applyAlignment="1" applyProtection="1">
      <alignment vertical="top"/>
    </xf>
    <xf numFmtId="0" fontId="11" fillId="0" borderId="51" xfId="4496" applyFont="1" applyFill="1" applyBorder="1" applyAlignment="1" applyProtection="1">
      <alignment vertical="top"/>
    </xf>
    <xf numFmtId="0" fontId="11" fillId="0" borderId="52" xfId="4496" applyFont="1" applyFill="1" applyBorder="1" applyAlignment="1" applyProtection="1">
      <alignment vertical="top"/>
    </xf>
    <xf numFmtId="1" fontId="19" fillId="0" borderId="8" xfId="4496" applyNumberFormat="1" applyFont="1" applyBorder="1" applyProtection="1"/>
    <xf numFmtId="0" fontId="11" fillId="0" borderId="0" xfId="543" applyFont="1" applyAlignment="1" applyProtection="1">
      <alignment vertical="top"/>
    </xf>
    <xf numFmtId="0" fontId="19" fillId="0" borderId="51" xfId="4496" applyFont="1" applyFill="1" applyBorder="1" applyAlignment="1" applyProtection="1">
      <alignment horizontal="left" vertical="top"/>
    </xf>
    <xf numFmtId="0" fontId="19" fillId="0" borderId="52" xfId="4496" applyFont="1" applyFill="1" applyBorder="1" applyAlignment="1" applyProtection="1">
      <alignment horizontal="left" vertical="top"/>
    </xf>
    <xf numFmtId="0" fontId="19" fillId="0" borderId="0" xfId="4496" applyFont="1" applyAlignment="1" applyProtection="1"/>
    <xf numFmtId="0" fontId="11" fillId="0" borderId="8" xfId="543" applyFont="1" applyBorder="1" applyAlignment="1" applyProtection="1"/>
    <xf numFmtId="0" fontId="117" fillId="0" borderId="0" xfId="4497" applyFont="1" applyAlignment="1"/>
    <xf numFmtId="168" fontId="11" fillId="0" borderId="0" xfId="543" applyNumberFormat="1" applyFont="1" applyAlignment="1" applyProtection="1"/>
    <xf numFmtId="0" fontId="115" fillId="0" borderId="0" xfId="4496" applyFill="1" applyBorder="1" applyAlignment="1" applyProtection="1">
      <alignment horizontal="center"/>
      <protection locked="0"/>
    </xf>
    <xf numFmtId="0" fontId="11" fillId="0" borderId="53" xfId="4496" applyFont="1" applyFill="1" applyBorder="1" applyAlignment="1" applyProtection="1">
      <alignment vertical="top"/>
    </xf>
    <xf numFmtId="0" fontId="11" fillId="0" borderId="54" xfId="4496" applyFont="1" applyFill="1" applyBorder="1" applyAlignment="1" applyProtection="1">
      <alignment vertical="top" wrapText="1"/>
    </xf>
    <xf numFmtId="0" fontId="56" fillId="0" borderId="53" xfId="4496" applyFont="1" applyFill="1" applyBorder="1"/>
    <xf numFmtId="0" fontId="19" fillId="0" borderId="54" xfId="4496" applyFont="1" applyFill="1" applyBorder="1" applyAlignment="1" applyProtection="1">
      <alignment horizontal="left" vertical="top"/>
    </xf>
    <xf numFmtId="0" fontId="11" fillId="0" borderId="53" xfId="4496" applyFont="1" applyFill="1" applyBorder="1" applyAlignment="1" applyProtection="1">
      <alignment vertical="center" wrapText="1"/>
    </xf>
    <xf numFmtId="0" fontId="56" fillId="0" borderId="57" xfId="4496" applyFont="1" applyFill="1" applyBorder="1"/>
    <xf numFmtId="0" fontId="19" fillId="0" borderId="58" xfId="4496" applyFont="1" applyFill="1" applyBorder="1" applyAlignment="1" applyProtection="1">
      <alignment horizontal="left" vertical="top"/>
    </xf>
    <xf numFmtId="0" fontId="19" fillId="0" borderId="12" xfId="4496" applyFont="1" applyFill="1" applyBorder="1" applyProtection="1"/>
    <xf numFmtId="0" fontId="11" fillId="0" borderId="57" xfId="4496" applyFont="1" applyFill="1" applyBorder="1" applyAlignment="1" applyProtection="1">
      <alignment vertical="center"/>
    </xf>
    <xf numFmtId="0" fontId="11" fillId="0" borderId="58" xfId="4496" applyFont="1" applyFill="1" applyBorder="1" applyAlignment="1" applyProtection="1">
      <alignment vertical="top"/>
    </xf>
    <xf numFmtId="0" fontId="11" fillId="0" borderId="59" xfId="4496" applyFont="1" applyFill="1" applyBorder="1" applyAlignment="1" applyProtection="1">
      <alignment vertical="top"/>
    </xf>
    <xf numFmtId="172" fontId="11" fillId="0" borderId="0" xfId="543" applyNumberFormat="1" applyFont="1" applyFill="1" applyBorder="1" applyProtection="1"/>
    <xf numFmtId="0" fontId="11" fillId="0" borderId="0" xfId="4496" applyFont="1" applyFill="1" applyBorder="1" applyAlignment="1" applyProtection="1">
      <alignment vertical="top"/>
    </xf>
    <xf numFmtId="0" fontId="19" fillId="0" borderId="4" xfId="4496" applyFont="1" applyFill="1" applyBorder="1" applyAlignment="1" applyProtection="1">
      <alignment horizontal="left" vertical="top"/>
    </xf>
    <xf numFmtId="0" fontId="11" fillId="0" borderId="4" xfId="4496" applyFont="1" applyFill="1" applyBorder="1" applyAlignment="1" applyProtection="1">
      <alignment horizontal="left" vertical="top"/>
    </xf>
    <xf numFmtId="0" fontId="11" fillId="0" borderId="2" xfId="4496" applyFont="1" applyFill="1" applyBorder="1" applyAlignment="1" applyProtection="1"/>
    <xf numFmtId="0" fontId="19" fillId="0" borderId="2" xfId="4496" applyFont="1" applyBorder="1" applyProtection="1"/>
    <xf numFmtId="0" fontId="19" fillId="0" borderId="2" xfId="4496" applyFont="1" applyFill="1" applyBorder="1" applyAlignment="1" applyProtection="1"/>
    <xf numFmtId="0" fontId="19" fillId="0" borderId="2" xfId="4496" applyFont="1" applyFill="1" applyBorder="1" applyProtection="1"/>
    <xf numFmtId="0" fontId="11" fillId="0" borderId="2" xfId="4496" applyFont="1" applyFill="1" applyBorder="1" applyAlignment="1" applyProtection="1">
      <alignment horizontal="center"/>
    </xf>
    <xf numFmtId="0" fontId="19" fillId="0" borderId="7" xfId="4496" applyFont="1" applyBorder="1" applyProtection="1"/>
    <xf numFmtId="0" fontId="27" fillId="0" borderId="0" xfId="4496" applyFont="1" applyFill="1" applyBorder="1" applyAlignment="1" applyProtection="1">
      <alignment horizontal="right"/>
    </xf>
    <xf numFmtId="0" fontId="121" fillId="0" borderId="0" xfId="4496" applyFont="1" applyFill="1" applyBorder="1" applyAlignment="1" applyProtection="1">
      <alignment horizontal="left" vertical="top" wrapText="1"/>
    </xf>
    <xf numFmtId="0" fontId="27" fillId="0" borderId="0" xfId="4496" applyFont="1" applyFill="1" applyBorder="1" applyAlignment="1" applyProtection="1">
      <alignment horizontal="left" vertical="top"/>
    </xf>
    <xf numFmtId="0" fontId="19" fillId="0" borderId="0" xfId="4496" applyFont="1" applyFill="1" applyBorder="1" applyAlignment="1" applyProtection="1">
      <alignment vertical="top"/>
    </xf>
    <xf numFmtId="0" fontId="19" fillId="0" borderId="0" xfId="4496" applyFont="1" applyFill="1" applyBorder="1" applyAlignment="1" applyProtection="1">
      <alignment horizontal="right"/>
    </xf>
    <xf numFmtId="0" fontId="19" fillId="0" borderId="0" xfId="4496" quotePrefix="1" applyNumberFormat="1" applyFont="1" applyAlignment="1" applyProtection="1">
      <alignment horizontal="right"/>
    </xf>
    <xf numFmtId="0" fontId="11" fillId="0" borderId="0" xfId="4498" applyFont="1" applyAlignment="1" applyProtection="1"/>
    <xf numFmtId="0" fontId="19" fillId="0" borderId="0" xfId="4496" applyFont="1" applyFill="1" applyBorder="1" applyAlignment="1" applyProtection="1">
      <alignment horizontal="left" vertical="top" wrapText="1" shrinkToFit="1"/>
    </xf>
    <xf numFmtId="0" fontId="115" fillId="0" borderId="0" xfId="4496" applyAlignment="1">
      <alignment vertical="top" wrapText="1"/>
    </xf>
    <xf numFmtId="0" fontId="19" fillId="0" borderId="4" xfId="4496" applyFont="1" applyFill="1" applyBorder="1" applyAlignment="1" applyProtection="1">
      <alignment horizontal="left" vertical="top" wrapText="1" shrinkToFit="1"/>
    </xf>
    <xf numFmtId="0" fontId="27" fillId="0" borderId="8" xfId="4496" applyFont="1" applyBorder="1" applyProtection="1"/>
    <xf numFmtId="0" fontId="19" fillId="0" borderId="0" xfId="4496" applyFont="1" applyFill="1" applyBorder="1" applyAlignment="1" applyProtection="1">
      <alignment horizontal="center"/>
    </xf>
    <xf numFmtId="0" fontId="19" fillId="0" borderId="0" xfId="4496" quotePrefix="1" applyNumberFormat="1" applyFont="1" applyFill="1" applyAlignment="1" applyProtection="1">
      <alignment horizontal="right"/>
    </xf>
    <xf numFmtId="0" fontId="19" fillId="0" borderId="0" xfId="4496" quotePrefix="1" applyFont="1" applyFill="1" applyProtection="1"/>
    <xf numFmtId="0" fontId="19" fillId="0" borderId="0" xfId="4496" applyFont="1" applyFill="1" applyBorder="1" applyAlignment="1" applyProtection="1">
      <alignment horizontal="left" vertical="top" shrinkToFit="1"/>
    </xf>
    <xf numFmtId="0" fontId="41" fillId="0" borderId="0" xfId="4496" applyFont="1" applyProtection="1"/>
    <xf numFmtId="0" fontId="19" fillId="0" borderId="0" xfId="4496" applyNumberFormat="1" applyFont="1" applyAlignment="1" applyProtection="1">
      <alignment horizontal="right"/>
    </xf>
    <xf numFmtId="0" fontId="19" fillId="0" borderId="3" xfId="4496" applyFont="1" applyFill="1" applyBorder="1" applyAlignment="1" applyProtection="1">
      <alignment horizontal="center"/>
    </xf>
    <xf numFmtId="0" fontId="115" fillId="0" borderId="8" xfId="4496" applyBorder="1" applyProtection="1"/>
    <xf numFmtId="0" fontId="115" fillId="0" borderId="0" xfId="4496" applyProtection="1"/>
    <xf numFmtId="0" fontId="115" fillId="0" borderId="0" xfId="4496" applyFill="1" applyProtection="1"/>
    <xf numFmtId="0" fontId="18" fillId="0" borderId="8" xfId="4496" applyFont="1" applyFill="1" applyBorder="1" applyAlignment="1" applyProtection="1">
      <alignment vertical="top"/>
    </xf>
    <xf numFmtId="0" fontId="115" fillId="0" borderId="0" xfId="4496" applyFill="1" applyAlignment="1" applyProtection="1">
      <alignment vertical="top"/>
    </xf>
    <xf numFmtId="0" fontId="115" fillId="0" borderId="8" xfId="4496" applyFill="1" applyBorder="1" applyProtection="1"/>
    <xf numFmtId="172" fontId="11" fillId="0" borderId="8" xfId="543" applyNumberFormat="1" applyFont="1" applyFill="1" applyBorder="1" applyProtection="1"/>
    <xf numFmtId="0" fontId="18" fillId="0" borderId="4" xfId="4496" applyFont="1" applyFill="1" applyBorder="1" applyAlignment="1" applyProtection="1">
      <alignment horizontal="center" vertical="top"/>
    </xf>
    <xf numFmtId="0" fontId="121" fillId="0" borderId="0" xfId="4496" applyFont="1" applyFill="1" applyBorder="1" applyAlignment="1" applyProtection="1">
      <alignment horizontal="left" vertical="top"/>
    </xf>
    <xf numFmtId="0" fontId="121" fillId="0" borderId="4" xfId="4496" applyFont="1" applyFill="1" applyBorder="1" applyAlignment="1" applyProtection="1">
      <alignment horizontal="left" vertical="top"/>
    </xf>
    <xf numFmtId="0" fontId="11" fillId="0" borderId="0" xfId="4498" applyFont="1" applyProtection="1"/>
    <xf numFmtId="168" fontId="11" fillId="0" borderId="0" xfId="4498" applyNumberFormat="1" applyFont="1" applyProtection="1"/>
    <xf numFmtId="0" fontId="19" fillId="0" borderId="0" xfId="4496" quotePrefix="1" applyNumberFormat="1" applyFont="1" applyProtection="1"/>
    <xf numFmtId="1" fontId="19" fillId="0" borderId="0" xfId="4496" applyNumberFormat="1" applyFont="1" applyFill="1" applyBorder="1" applyAlignment="1" applyProtection="1">
      <alignment horizontal="center" vertical="top"/>
    </xf>
    <xf numFmtId="0" fontId="18" fillId="0" borderId="8" xfId="4496" applyFont="1" applyFill="1" applyBorder="1" applyAlignment="1" applyProtection="1"/>
    <xf numFmtId="0" fontId="125" fillId="0" borderId="0" xfId="4496" applyFont="1" applyAlignment="1">
      <alignment vertical="top" wrapText="1"/>
    </xf>
    <xf numFmtId="0" fontId="125" fillId="0" borderId="0" xfId="4496" applyFont="1" applyAlignment="1">
      <alignment horizontal="left" vertical="top" wrapText="1"/>
    </xf>
    <xf numFmtId="0" fontId="19" fillId="0" borderId="6" xfId="4496" applyFont="1" applyBorder="1" applyProtection="1"/>
    <xf numFmtId="1" fontId="19" fillId="0" borderId="8" xfId="4496" applyNumberFormat="1" applyFont="1" applyFill="1" applyBorder="1" applyAlignment="1" applyProtection="1">
      <alignment horizontal="center" vertical="top"/>
    </xf>
    <xf numFmtId="0" fontId="115" fillId="0" borderId="12" xfId="4496" applyFill="1" applyBorder="1" applyProtection="1"/>
    <xf numFmtId="0" fontId="19" fillId="0" borderId="9" xfId="4496" applyFont="1" applyBorder="1" applyProtection="1"/>
    <xf numFmtId="0" fontId="115" fillId="0" borderId="10" xfId="4496" applyFill="1" applyBorder="1" applyProtection="1"/>
    <xf numFmtId="0" fontId="27" fillId="0" borderId="3" xfId="4496" applyFont="1" applyBorder="1" applyProtection="1"/>
    <xf numFmtId="0" fontId="18" fillId="0" borderId="4" xfId="4496" applyFont="1" applyBorder="1" applyProtection="1"/>
    <xf numFmtId="0" fontId="115" fillId="0" borderId="0" xfId="4496" applyFill="1" applyBorder="1" applyProtection="1"/>
    <xf numFmtId="0" fontId="115" fillId="0" borderId="12" xfId="4496" applyFill="1" applyBorder="1" applyAlignment="1" applyProtection="1">
      <alignment vertical="top"/>
    </xf>
    <xf numFmtId="0" fontId="19" fillId="0" borderId="0" xfId="4496" applyFont="1" applyAlignment="1"/>
    <xf numFmtId="0" fontId="27" fillId="0" borderId="1" xfId="4496" applyFont="1" applyBorder="1" applyAlignment="1"/>
    <xf numFmtId="0" fontId="125" fillId="0" borderId="2" xfId="4496" applyFont="1" applyBorder="1" applyAlignment="1">
      <alignment horizontal="left" wrapText="1"/>
    </xf>
    <xf numFmtId="0" fontId="125" fillId="0" borderId="2" xfId="4496" applyFont="1" applyBorder="1" applyAlignment="1">
      <alignment horizontal="left"/>
    </xf>
    <xf numFmtId="0" fontId="125" fillId="0" borderId="7" xfId="4496" applyFont="1" applyBorder="1" applyAlignment="1">
      <alignment horizontal="left" wrapText="1"/>
    </xf>
    <xf numFmtId="0" fontId="125" fillId="0" borderId="0" xfId="4496" applyFont="1" applyAlignment="1">
      <alignment horizontal="left" wrapText="1"/>
    </xf>
    <xf numFmtId="0" fontId="27" fillId="0" borderId="9" xfId="4496" applyFont="1" applyBorder="1" applyProtection="1"/>
    <xf numFmtId="0" fontId="19" fillId="0" borderId="6" xfId="4496" applyFont="1" applyBorder="1" applyAlignment="1"/>
    <xf numFmtId="0" fontId="19" fillId="0" borderId="10" xfId="4496" applyFont="1" applyBorder="1" applyAlignment="1"/>
    <xf numFmtId="0" fontId="125" fillId="0" borderId="0" xfId="4496" applyFont="1" applyAlignment="1">
      <alignment wrapText="1"/>
    </xf>
    <xf numFmtId="0" fontId="27" fillId="0" borderId="9" xfId="4496" applyFont="1" applyBorder="1" applyAlignment="1" applyProtection="1">
      <alignment horizontal="center"/>
    </xf>
    <xf numFmtId="0" fontId="18" fillId="0" borderId="10" xfId="4496" applyFont="1" applyFill="1" applyBorder="1" applyProtection="1"/>
    <xf numFmtId="0" fontId="29" fillId="0" borderId="0" xfId="4496" applyFont="1" applyProtection="1"/>
    <xf numFmtId="0" fontId="19" fillId="0" borderId="50" xfId="4496" applyFont="1" applyBorder="1" applyProtection="1"/>
    <xf numFmtId="0" fontId="19" fillId="0" borderId="51" xfId="4496" applyFont="1" applyBorder="1" applyProtection="1"/>
    <xf numFmtId="1" fontId="19" fillId="0" borderId="51" xfId="4496" quotePrefix="1" applyNumberFormat="1" applyFont="1" applyFill="1" applyBorder="1" applyAlignment="1" applyProtection="1">
      <alignment horizontal="center" vertical="top"/>
    </xf>
    <xf numFmtId="0" fontId="18" fillId="0" borderId="51" xfId="4496" applyFont="1" applyBorder="1" applyAlignment="1" applyProtection="1"/>
    <xf numFmtId="0" fontId="18" fillId="0" borderId="52" xfId="4496" applyFont="1" applyBorder="1" applyAlignment="1" applyProtection="1">
      <alignment horizontal="center"/>
    </xf>
    <xf numFmtId="0" fontId="11" fillId="0" borderId="53" xfId="4496" applyFont="1" applyBorder="1" applyProtection="1"/>
    <xf numFmtId="1" fontId="19" fillId="0" borderId="0" xfId="4496" quotePrefix="1" applyNumberFormat="1" applyFont="1" applyFill="1" applyBorder="1" applyAlignment="1" applyProtection="1">
      <alignment horizontal="center" vertical="top"/>
    </xf>
    <xf numFmtId="0" fontId="18" fillId="0" borderId="0" xfId="4496" applyFont="1" applyBorder="1" applyAlignment="1" applyProtection="1"/>
    <xf numFmtId="0" fontId="18" fillId="0" borderId="54" xfId="4496" applyFont="1" applyBorder="1" applyAlignment="1" applyProtection="1">
      <alignment horizontal="center"/>
    </xf>
    <xf numFmtId="0" fontId="27" fillId="0" borderId="0" xfId="4496" applyFont="1" applyBorder="1" applyAlignment="1">
      <alignment vertical="top"/>
    </xf>
    <xf numFmtId="0" fontId="19" fillId="0" borderId="0" xfId="4496" applyFont="1" applyBorder="1" applyAlignment="1">
      <alignment vertical="top" wrapText="1"/>
    </xf>
    <xf numFmtId="0" fontId="19" fillId="0" borderId="61" xfId="4496" applyFont="1" applyBorder="1" applyProtection="1"/>
    <xf numFmtId="0" fontId="115" fillId="0" borderId="58" xfId="4496" applyFill="1" applyBorder="1" applyAlignment="1" applyProtection="1">
      <alignment horizontal="center"/>
    </xf>
    <xf numFmtId="1" fontId="19" fillId="0" borderId="58" xfId="4496" quotePrefix="1" applyNumberFormat="1" applyFont="1" applyFill="1" applyBorder="1" applyAlignment="1" applyProtection="1">
      <alignment horizontal="center" vertical="top"/>
    </xf>
    <xf numFmtId="0" fontId="27" fillId="0" borderId="58" xfId="4496" applyFont="1" applyBorder="1" applyAlignment="1">
      <alignment vertical="top"/>
    </xf>
    <xf numFmtId="0" fontId="19" fillId="0" borderId="58" xfId="4496" applyFont="1" applyBorder="1" applyAlignment="1">
      <alignment vertical="top" wrapText="1"/>
    </xf>
    <xf numFmtId="0" fontId="19" fillId="0" borderId="58" xfId="4496" applyFont="1" applyBorder="1" applyProtection="1"/>
    <xf numFmtId="0" fontId="18" fillId="0" borderId="58" xfId="4496" applyFont="1" applyBorder="1" applyAlignment="1" applyProtection="1">
      <alignment horizontal="center"/>
    </xf>
    <xf numFmtId="0" fontId="115" fillId="0" borderId="61" xfId="4496" applyBorder="1" applyProtection="1"/>
    <xf numFmtId="0" fontId="115" fillId="0" borderId="0" xfId="4496" applyFill="1" applyBorder="1" applyAlignment="1" applyProtection="1">
      <alignment horizontal="center"/>
    </xf>
    <xf numFmtId="0" fontId="11" fillId="0" borderId="53" xfId="543" applyFont="1" applyBorder="1" applyProtection="1"/>
    <xf numFmtId="0" fontId="19" fillId="0" borderId="54" xfId="4496" applyFont="1" applyBorder="1" applyProtection="1"/>
    <xf numFmtId="0" fontId="11" fillId="0" borderId="58" xfId="543" applyFont="1" applyBorder="1" applyProtection="1"/>
    <xf numFmtId="1" fontId="19" fillId="0" borderId="58" xfId="4496" applyNumberFormat="1" applyFont="1" applyFill="1" applyBorder="1" applyAlignment="1" applyProtection="1">
      <alignment horizontal="center" vertical="top"/>
    </xf>
    <xf numFmtId="0" fontId="27" fillId="0" borderId="58" xfId="4496" applyFont="1" applyBorder="1" applyAlignment="1">
      <alignment vertical="center"/>
    </xf>
    <xf numFmtId="0" fontId="115" fillId="0" borderId="58" xfId="4496" applyBorder="1" applyAlignment="1">
      <alignment vertical="top" wrapText="1"/>
    </xf>
    <xf numFmtId="0" fontId="11" fillId="0" borderId="58" xfId="4496" applyFont="1" applyBorder="1" applyProtection="1"/>
    <xf numFmtId="0" fontId="19" fillId="0" borderId="0" xfId="4496" applyFont="1" applyBorder="1" applyAlignment="1">
      <alignment horizontal="left" vertical="top" wrapText="1"/>
    </xf>
    <xf numFmtId="0" fontId="27" fillId="0" borderId="0" xfId="4496" applyFont="1" applyBorder="1" applyAlignment="1">
      <alignment vertical="center"/>
    </xf>
    <xf numFmtId="0" fontId="19" fillId="0" borderId="53" xfId="4496" applyFont="1" applyBorder="1" applyProtection="1"/>
    <xf numFmtId="0" fontId="11" fillId="0" borderId="57" xfId="543" applyFont="1" applyBorder="1" applyProtection="1"/>
    <xf numFmtId="0" fontId="19" fillId="0" borderId="58" xfId="4496" applyFont="1" applyBorder="1" applyAlignment="1">
      <alignment vertical="top"/>
    </xf>
    <xf numFmtId="0" fontId="19" fillId="0" borderId="59" xfId="4496" applyFont="1" applyBorder="1" applyProtection="1"/>
    <xf numFmtId="0" fontId="19" fillId="0" borderId="57" xfId="4496" applyFont="1" applyBorder="1" applyProtection="1"/>
    <xf numFmtId="0" fontId="19" fillId="0" borderId="0" xfId="4496" applyFont="1" applyAlignment="1">
      <alignment vertical="top" wrapText="1"/>
    </xf>
    <xf numFmtId="0" fontId="18" fillId="0" borderId="51" xfId="4496" applyFont="1" applyBorder="1" applyProtection="1"/>
    <xf numFmtId="0" fontId="11" fillId="0" borderId="51" xfId="4496" applyFont="1" applyBorder="1" applyProtection="1"/>
    <xf numFmtId="0" fontId="19" fillId="0" borderId="52" xfId="4496" applyFont="1" applyBorder="1" applyProtection="1"/>
    <xf numFmtId="0" fontId="11" fillId="0" borderId="50" xfId="543" applyFont="1" applyBorder="1" applyProtection="1"/>
    <xf numFmtId="0" fontId="11" fillId="0" borderId="51" xfId="543" applyFont="1" applyBorder="1" applyProtection="1"/>
    <xf numFmtId="0" fontId="11" fillId="0" borderId="52" xfId="543" applyFont="1" applyBorder="1" applyProtection="1"/>
    <xf numFmtId="0" fontId="18" fillId="0" borderId="0" xfId="4496" applyFont="1" applyBorder="1" applyProtection="1"/>
    <xf numFmtId="0" fontId="27" fillId="0" borderId="0" xfId="4496" applyNumberFormat="1" applyFont="1" applyBorder="1" applyAlignment="1">
      <alignment vertical="top"/>
    </xf>
    <xf numFmtId="0" fontId="19" fillId="0" borderId="0" xfId="4496" applyNumberFormat="1" applyFont="1" applyBorder="1" applyAlignment="1">
      <alignment vertical="top" wrapText="1"/>
    </xf>
    <xf numFmtId="0" fontId="27" fillId="0" borderId="0" xfId="4496" applyFont="1" applyBorder="1" applyProtection="1"/>
    <xf numFmtId="0" fontId="27" fillId="0" borderId="58" xfId="4496" applyNumberFormat="1" applyFont="1" applyBorder="1" applyAlignment="1">
      <alignment vertical="top"/>
    </xf>
    <xf numFmtId="0" fontId="19" fillId="0" borderId="58" xfId="4496" applyNumberFormat="1" applyFont="1" applyBorder="1" applyAlignment="1">
      <alignment vertical="top" wrapText="1"/>
    </xf>
    <xf numFmtId="0" fontId="19" fillId="0" borderId="62" xfId="4496" applyFont="1" applyBorder="1" applyProtection="1"/>
    <xf numFmtId="0" fontId="27" fillId="0" borderId="0" xfId="4496" applyNumberFormat="1" applyFont="1" applyAlignment="1">
      <alignment vertical="top"/>
    </xf>
    <xf numFmtId="0" fontId="19" fillId="0" borderId="0" xfId="4496" applyNumberFormat="1" applyFont="1" applyAlignment="1">
      <alignment vertical="top" wrapText="1"/>
    </xf>
    <xf numFmtId="0" fontId="19" fillId="0" borderId="0" xfId="4496" applyFont="1" applyBorder="1" applyAlignment="1">
      <alignment wrapText="1"/>
    </xf>
    <xf numFmtId="0" fontId="27" fillId="0" borderId="0" xfId="4496" applyFont="1" applyAlignment="1">
      <alignment vertical="top"/>
    </xf>
    <xf numFmtId="0" fontId="18" fillId="0" borderId="0" xfId="4496" applyFont="1" applyBorder="1" applyAlignment="1" applyProtection="1">
      <alignment horizontal="center" vertical="top"/>
    </xf>
    <xf numFmtId="0" fontId="18" fillId="0" borderId="54" xfId="4496" applyFont="1" applyBorder="1" applyAlignment="1" applyProtection="1">
      <alignment horizontal="center" vertical="top"/>
    </xf>
    <xf numFmtId="0" fontId="115" fillId="0" borderId="53" xfId="4496" applyFill="1" applyBorder="1" applyAlignment="1" applyProtection="1">
      <alignment horizontal="center"/>
    </xf>
    <xf numFmtId="172" fontId="11" fillId="0" borderId="0" xfId="543" applyNumberFormat="1" applyFont="1" applyBorder="1" applyProtection="1"/>
    <xf numFmtId="0" fontId="115" fillId="0" borderId="0" xfId="4496" applyBorder="1" applyAlignment="1" applyProtection="1">
      <alignment vertical="top" wrapText="1"/>
    </xf>
    <xf numFmtId="2" fontId="19" fillId="0" borderId="0" xfId="4496" applyNumberFormat="1" applyFont="1" applyFill="1" applyBorder="1" applyAlignment="1" applyProtection="1">
      <alignment horizontal="right"/>
    </xf>
    <xf numFmtId="0" fontId="18" fillId="0" borderId="0" xfId="4496" applyFont="1" applyBorder="1" applyAlignment="1" applyProtection="1">
      <alignment horizontal="center"/>
    </xf>
    <xf numFmtId="2" fontId="19" fillId="0" borderId="0" xfId="4496" applyNumberFormat="1" applyFont="1" applyBorder="1" applyAlignment="1" applyProtection="1">
      <alignment horizontal="right"/>
    </xf>
    <xf numFmtId="0" fontId="11" fillId="0" borderId="0" xfId="4496" applyFont="1" applyBorder="1" applyAlignment="1" applyProtection="1"/>
    <xf numFmtId="2" fontId="19" fillId="0" borderId="8" xfId="4496" applyNumberFormat="1" applyFont="1" applyFill="1" applyBorder="1" applyAlignment="1" applyProtection="1">
      <alignment horizontal="left"/>
    </xf>
    <xf numFmtId="0" fontId="19" fillId="0" borderId="8" xfId="4496" applyNumberFormat="1" applyFont="1" applyFill="1" applyBorder="1" applyAlignment="1" applyProtection="1">
      <alignment horizontal="right"/>
    </xf>
    <xf numFmtId="0" fontId="124" fillId="0" borderId="0" xfId="4496" applyFont="1" applyProtection="1"/>
    <xf numFmtId="0" fontId="115" fillId="0" borderId="57" xfId="4496" applyFill="1" applyBorder="1" applyAlignment="1" applyProtection="1">
      <alignment horizontal="center"/>
    </xf>
    <xf numFmtId="0" fontId="18" fillId="0" borderId="59" xfId="4496" applyFont="1" applyBorder="1" applyAlignment="1" applyProtection="1">
      <alignment horizontal="center"/>
    </xf>
    <xf numFmtId="0" fontId="11" fillId="0" borderId="8" xfId="4496" applyNumberFormat="1" applyFont="1" applyFill="1" applyBorder="1" applyAlignment="1" applyProtection="1"/>
    <xf numFmtId="0" fontId="19" fillId="0" borderId="0" xfId="4496" applyFont="1" applyAlignment="1" applyProtection="1">
      <alignment horizontal="left"/>
    </xf>
    <xf numFmtId="0" fontId="11" fillId="0" borderId="8" xfId="4496" applyNumberFormat="1" applyFont="1" applyBorder="1" applyAlignment="1" applyProtection="1"/>
    <xf numFmtId="9" fontId="19" fillId="0" borderId="0" xfId="4496" applyNumberFormat="1" applyFont="1" applyAlignment="1" applyProtection="1">
      <alignment horizontal="left"/>
    </xf>
    <xf numFmtId="0" fontId="19" fillId="0" borderId="50" xfId="4496" applyFont="1" applyFill="1" applyBorder="1" applyProtection="1"/>
    <xf numFmtId="0" fontId="19" fillId="0" borderId="51" xfId="4496" applyFont="1" applyFill="1" applyBorder="1" applyProtection="1"/>
    <xf numFmtId="0" fontId="11" fillId="0" borderId="17" xfId="543" applyFont="1" applyBorder="1" applyProtection="1"/>
    <xf numFmtId="0" fontId="11" fillId="0" borderId="16" xfId="543" applyFont="1" applyBorder="1" applyProtection="1"/>
    <xf numFmtId="0" fontId="19" fillId="0" borderId="0" xfId="4496" applyFont="1" applyAlignment="1" applyProtection="1">
      <alignment horizontal="center"/>
    </xf>
    <xf numFmtId="0" fontId="29" fillId="0" borderId="0" xfId="4496" applyFont="1" applyBorder="1" applyProtection="1"/>
    <xf numFmtId="0" fontId="11" fillId="0" borderId="51" xfId="4496" quotePrefix="1" applyFont="1" applyFill="1" applyBorder="1" applyAlignment="1" applyProtection="1">
      <alignment horizontal="center" vertical="top"/>
    </xf>
    <xf numFmtId="0" fontId="19" fillId="0" borderId="53" xfId="4496" applyFont="1" applyFill="1" applyBorder="1" applyAlignment="1" applyProtection="1">
      <alignment horizontal="left" vertical="top"/>
    </xf>
    <xf numFmtId="0" fontId="19" fillId="0" borderId="0" xfId="4496" applyFont="1" applyFill="1" applyBorder="1" applyAlignment="1" applyProtection="1">
      <alignment horizontal="center" vertical="top"/>
    </xf>
    <xf numFmtId="0" fontId="19" fillId="0" borderId="57" xfId="4496" applyFont="1" applyFill="1" applyBorder="1" applyAlignment="1" applyProtection="1">
      <alignment horizontal="left" vertical="top"/>
    </xf>
    <xf numFmtId="0" fontId="19" fillId="0" borderId="58" xfId="4496" applyFont="1" applyFill="1" applyBorder="1" applyAlignment="1" applyProtection="1">
      <alignment horizontal="center" vertical="top"/>
    </xf>
    <xf numFmtId="0" fontId="115" fillId="0" borderId="58" xfId="4496" applyFill="1" applyBorder="1" applyAlignment="1" applyProtection="1"/>
    <xf numFmtId="0" fontId="18" fillId="0" borderId="58" xfId="4496" applyFont="1" applyFill="1" applyBorder="1" applyAlignment="1" applyProtection="1">
      <alignment vertical="top"/>
    </xf>
    <xf numFmtId="0" fontId="18" fillId="0" borderId="58" xfId="4496" applyFont="1" applyFill="1" applyBorder="1" applyAlignment="1" applyProtection="1">
      <alignment horizontal="left" vertical="top"/>
    </xf>
    <xf numFmtId="0" fontId="115" fillId="0" borderId="0" xfId="4496" applyFill="1" applyBorder="1" applyAlignment="1" applyProtection="1"/>
    <xf numFmtId="0" fontId="18" fillId="0" borderId="51" xfId="4496" applyFont="1" applyFill="1" applyBorder="1" applyAlignment="1" applyProtection="1">
      <alignment horizontal="left" vertical="top"/>
    </xf>
    <xf numFmtId="0" fontId="18" fillId="0" borderId="53" xfId="4496" applyFont="1" applyBorder="1" applyAlignment="1" applyProtection="1">
      <alignment horizontal="left" vertical="top"/>
    </xf>
    <xf numFmtId="0" fontId="48" fillId="0" borderId="0" xfId="4496" applyFont="1" applyFill="1" applyBorder="1" applyAlignment="1" applyProtection="1">
      <alignment horizontal="left" vertical="top"/>
    </xf>
    <xf numFmtId="0" fontId="19" fillId="0" borderId="0" xfId="4496" quotePrefix="1" applyFont="1" applyFill="1" applyBorder="1" applyAlignment="1" applyProtection="1">
      <alignment horizontal="center" vertical="top"/>
    </xf>
    <xf numFmtId="0" fontId="49" fillId="0" borderId="0" xfId="4496" applyFont="1" applyFill="1" applyBorder="1" applyAlignment="1" applyProtection="1">
      <alignment horizontal="center"/>
    </xf>
    <xf numFmtId="0" fontId="48" fillId="0" borderId="0" xfId="4496" applyFont="1" applyBorder="1" applyProtection="1"/>
    <xf numFmtId="0" fontId="49" fillId="0" borderId="0" xfId="4496" applyFont="1" applyFill="1" applyBorder="1" applyAlignment="1" applyProtection="1">
      <alignment vertical="top"/>
    </xf>
    <xf numFmtId="0" fontId="102" fillId="0" borderId="0" xfId="4496" applyFont="1" applyBorder="1" applyProtection="1"/>
    <xf numFmtId="0" fontId="48" fillId="0" borderId="0" xfId="4496" applyFont="1" applyBorder="1" applyAlignment="1" applyProtection="1">
      <alignment vertical="top"/>
    </xf>
    <xf numFmtId="0" fontId="27" fillId="0" borderId="53" xfId="4496" applyFont="1" applyBorder="1" applyProtection="1"/>
    <xf numFmtId="2" fontId="19" fillId="0" borderId="8" xfId="4496" applyNumberFormat="1" applyFont="1" applyFill="1" applyBorder="1" applyAlignment="1" applyProtection="1">
      <alignment horizontal="right"/>
    </xf>
    <xf numFmtId="0" fontId="18" fillId="0" borderId="50" xfId="4496" applyFont="1" applyFill="1" applyBorder="1" applyAlignment="1" applyProtection="1">
      <alignment horizontal="left" vertical="top"/>
    </xf>
    <xf numFmtId="0" fontId="19" fillId="0" borderId="51" xfId="4496" applyFont="1" applyFill="1" applyBorder="1" applyAlignment="1" applyProtection="1"/>
    <xf numFmtId="0" fontId="48" fillId="0" borderId="51" xfId="4496" applyFont="1" applyFill="1" applyBorder="1" applyAlignment="1" applyProtection="1">
      <alignment horizontal="left" vertical="top"/>
    </xf>
    <xf numFmtId="0" fontId="115" fillId="0" borderId="53" xfId="4496" applyFill="1" applyBorder="1" applyAlignment="1" applyProtection="1"/>
    <xf numFmtId="0" fontId="102" fillId="0" borderId="0" xfId="4496" applyFont="1" applyFill="1" applyBorder="1" applyAlignment="1" applyProtection="1">
      <alignment horizontal="left" vertical="top"/>
    </xf>
    <xf numFmtId="0" fontId="115" fillId="0" borderId="58" xfId="4496" applyBorder="1" applyProtection="1"/>
    <xf numFmtId="1" fontId="18" fillId="0" borderId="58" xfId="4496" applyNumberFormat="1" applyFont="1" applyFill="1" applyBorder="1" applyAlignment="1" applyProtection="1">
      <alignment vertical="top"/>
    </xf>
    <xf numFmtId="172" fontId="18" fillId="0" borderId="8" xfId="543" applyNumberFormat="1" applyFont="1" applyBorder="1" applyProtection="1"/>
    <xf numFmtId="172" fontId="18" fillId="0" borderId="0" xfId="543" applyNumberFormat="1" applyFont="1" applyFill="1" applyBorder="1" applyProtection="1"/>
    <xf numFmtId="0" fontId="27" fillId="0" borderId="0" xfId="4496" applyFont="1" applyFill="1" applyBorder="1" applyAlignment="1" applyProtection="1">
      <alignment wrapText="1"/>
    </xf>
    <xf numFmtId="0" fontId="27" fillId="0" borderId="0" xfId="4496" applyNumberFormat="1" applyFont="1" applyFill="1" applyBorder="1" applyAlignment="1" applyProtection="1">
      <alignment horizontal="center"/>
    </xf>
    <xf numFmtId="0" fontId="27" fillId="0" borderId="0" xfId="4496" applyFont="1" applyFill="1" applyBorder="1" applyAlignment="1" applyProtection="1">
      <alignment vertical="center" wrapText="1"/>
    </xf>
    <xf numFmtId="0" fontId="19" fillId="0" borderId="0" xfId="4496" applyNumberFormat="1" applyFont="1" applyFill="1" applyBorder="1" applyAlignment="1" applyProtection="1">
      <alignment horizontal="center"/>
    </xf>
    <xf numFmtId="180" fontId="19" fillId="0" borderId="0" xfId="4496" applyNumberFormat="1" applyFont="1" applyFill="1" applyBorder="1" applyAlignment="1" applyProtection="1">
      <alignment horizontal="center"/>
    </xf>
    <xf numFmtId="1" fontId="19" fillId="0" borderId="0" xfId="4496" applyNumberFormat="1" applyFont="1" applyFill="1" applyBorder="1" applyAlignment="1" applyProtection="1">
      <alignment horizontal="center"/>
    </xf>
    <xf numFmtId="0" fontId="18" fillId="0" borderId="51" xfId="4496" applyFont="1" applyFill="1" applyBorder="1" applyAlignment="1" applyProtection="1">
      <alignment horizontal="center"/>
    </xf>
    <xf numFmtId="0" fontId="18" fillId="0" borderId="51" xfId="4496" applyFont="1" applyFill="1" applyBorder="1" applyAlignment="1" applyProtection="1">
      <alignment vertical="top"/>
    </xf>
    <xf numFmtId="0" fontId="11" fillId="0" borderId="53" xfId="543" applyFont="1" applyFill="1" applyBorder="1" applyProtection="1"/>
    <xf numFmtId="0" fontId="11" fillId="0" borderId="0" xfId="543" applyFont="1" applyBorder="1" applyAlignment="1" applyProtection="1"/>
    <xf numFmtId="0" fontId="19" fillId="0" borderId="54" xfId="4496" applyFont="1" applyFill="1" applyBorder="1" applyProtection="1"/>
    <xf numFmtId="0" fontId="18" fillId="0" borderId="53" xfId="4496" applyFont="1" applyFill="1" applyBorder="1" applyProtection="1"/>
    <xf numFmtId="0" fontId="11" fillId="0" borderId="54" xfId="543" applyFont="1" applyBorder="1" applyProtection="1"/>
    <xf numFmtId="49" fontId="19" fillId="0" borderId="0" xfId="4496" applyNumberFormat="1" applyFont="1" applyFill="1" applyBorder="1" applyAlignment="1" applyProtection="1">
      <alignment horizontal="left" vertical="center" wrapText="1"/>
    </xf>
    <xf numFmtId="0" fontId="11" fillId="0" borderId="57" xfId="4496" applyFont="1" applyFill="1" applyBorder="1" applyAlignment="1" applyProtection="1"/>
    <xf numFmtId="0" fontId="19" fillId="0" borderId="58" xfId="4496" applyFont="1" applyFill="1" applyBorder="1" applyProtection="1"/>
    <xf numFmtId="0" fontId="19" fillId="0" borderId="58" xfId="4496" applyFont="1" applyFill="1" applyBorder="1" applyAlignment="1" applyProtection="1">
      <alignment vertical="top" wrapText="1"/>
    </xf>
    <xf numFmtId="1" fontId="11" fillId="0" borderId="0" xfId="4496" applyNumberFormat="1" applyFont="1" applyFill="1" applyBorder="1" applyAlignment="1" applyProtection="1">
      <alignment vertical="center"/>
    </xf>
    <xf numFmtId="0" fontId="29" fillId="0" borderId="50" xfId="4496" applyFont="1" applyBorder="1" applyProtection="1"/>
    <xf numFmtId="0" fontId="19" fillId="0" borderId="51" xfId="4496" applyFont="1" applyFill="1" applyBorder="1" applyAlignment="1" applyProtection="1">
      <alignment horizontal="center" vertical="top"/>
    </xf>
    <xf numFmtId="0" fontId="19" fillId="0" borderId="51" xfId="4496" applyFont="1" applyFill="1" applyBorder="1" applyAlignment="1" applyProtection="1">
      <alignment vertical="top" wrapText="1"/>
    </xf>
    <xf numFmtId="0" fontId="19" fillId="0" borderId="51" xfId="4496" applyFont="1" applyFill="1" applyBorder="1" applyAlignment="1" applyProtection="1">
      <alignment horizontal="left" vertical="top" wrapText="1"/>
    </xf>
    <xf numFmtId="0" fontId="11" fillId="0" borderId="0" xfId="4496" quotePrefix="1" applyFont="1" applyFill="1" applyBorder="1" applyAlignment="1" applyProtection="1">
      <alignment horizontal="center" vertical="top"/>
    </xf>
    <xf numFmtId="0" fontId="11" fillId="0" borderId="53" xfId="4496" applyFont="1" applyFill="1" applyBorder="1" applyAlignment="1" applyProtection="1"/>
    <xf numFmtId="0" fontId="19" fillId="0" borderId="0" xfId="4496" applyNumberFormat="1" applyFont="1" applyProtection="1"/>
    <xf numFmtId="1" fontId="19" fillId="0" borderId="0" xfId="4496" quotePrefix="1" applyNumberFormat="1" applyFont="1" applyFill="1" applyBorder="1" applyAlignment="1" applyProtection="1">
      <alignment wrapText="1"/>
    </xf>
    <xf numFmtId="0" fontId="19" fillId="0" borderId="6" xfId="4496" applyFont="1" applyFill="1" applyBorder="1" applyAlignment="1" applyProtection="1">
      <alignment horizontal="right"/>
    </xf>
    <xf numFmtId="0" fontId="117" fillId="0" borderId="0" xfId="4497" applyFont="1" applyAlignment="1">
      <alignment wrapText="1"/>
    </xf>
    <xf numFmtId="0" fontId="11" fillId="0" borderId="0" xfId="4497" applyFont="1" applyBorder="1" applyAlignment="1" applyProtection="1">
      <alignment wrapText="1"/>
    </xf>
    <xf numFmtId="0" fontId="11" fillId="0" borderId="50" xfId="4496" applyNumberFormat="1" applyFont="1" applyBorder="1" applyAlignment="1">
      <alignment vertical="top"/>
    </xf>
    <xf numFmtId="0" fontId="27" fillId="0" borderId="51" xfId="4496" applyNumberFormat="1" applyFont="1" applyBorder="1" applyAlignment="1">
      <alignment vertical="top"/>
    </xf>
    <xf numFmtId="0" fontId="11" fillId="0" borderId="51" xfId="4497" applyFont="1" applyBorder="1" applyAlignment="1" applyProtection="1">
      <alignment wrapText="1"/>
    </xf>
    <xf numFmtId="0" fontId="18" fillId="0" borderId="51" xfId="4496" applyFont="1" applyFill="1" applyBorder="1" applyAlignment="1" applyProtection="1">
      <alignment horizontal="right"/>
    </xf>
    <xf numFmtId="0" fontId="11" fillId="0" borderId="52" xfId="4496" applyFont="1" applyFill="1" applyBorder="1" applyAlignment="1" applyProtection="1">
      <alignment horizontal="center"/>
    </xf>
    <xf numFmtId="0" fontId="11" fillId="0" borderId="53" xfId="4496" applyNumberFormat="1" applyFont="1" applyBorder="1" applyAlignment="1">
      <alignment horizontal="left" vertical="top"/>
    </xf>
    <xf numFmtId="0" fontId="11" fillId="0" borderId="0" xfId="4496" applyNumberFormat="1" applyFont="1" applyBorder="1" applyAlignment="1">
      <alignment horizontal="left" vertical="top"/>
    </xf>
    <xf numFmtId="0" fontId="11" fillId="0" borderId="54" xfId="4496" applyNumberFormat="1" applyFont="1" applyBorder="1" applyAlignment="1">
      <alignment horizontal="left" vertical="top"/>
    </xf>
    <xf numFmtId="0" fontId="11" fillId="0" borderId="54" xfId="4496" applyFont="1" applyFill="1" applyBorder="1" applyAlignment="1" applyProtection="1">
      <alignment horizontal="center"/>
    </xf>
    <xf numFmtId="0" fontId="11" fillId="0" borderId="59" xfId="4496" applyFont="1" applyFill="1" applyBorder="1" applyAlignment="1" applyProtection="1">
      <alignment horizontal="center"/>
    </xf>
    <xf numFmtId="0" fontId="11" fillId="0" borderId="0" xfId="4496" applyNumberFormat="1" applyFont="1" applyBorder="1" applyAlignment="1">
      <alignment vertical="top" wrapText="1"/>
    </xf>
    <xf numFmtId="0" fontId="18" fillId="0" borderId="0" xfId="1193" applyFont="1" applyAlignment="1" applyProtection="1">
      <alignment horizontal="left"/>
    </xf>
    <xf numFmtId="9" fontId="11" fillId="0" borderId="0" xfId="4497" applyNumberFormat="1" applyFont="1" applyFill="1" applyBorder="1" applyAlignment="1" applyProtection="1">
      <alignment horizontal="center"/>
    </xf>
    <xf numFmtId="1" fontId="11" fillId="0" borderId="0" xfId="543" applyNumberFormat="1" applyFont="1" applyProtection="1"/>
    <xf numFmtId="1" fontId="11" fillId="0" borderId="0" xfId="543" applyNumberFormat="1" applyFont="1" applyBorder="1" applyProtection="1"/>
    <xf numFmtId="0" fontId="19" fillId="0" borderId="1" xfId="4496" applyFont="1" applyBorder="1" applyProtection="1"/>
    <xf numFmtId="0" fontId="18" fillId="0" borderId="0" xfId="4496" applyFont="1" applyFill="1" applyBorder="1" applyAlignment="1" applyProtection="1">
      <alignment horizontal="center" wrapText="1"/>
    </xf>
    <xf numFmtId="0" fontId="18" fillId="0" borderId="9" xfId="4496" applyFont="1" applyFill="1" applyBorder="1" applyAlignment="1" applyProtection="1">
      <alignment horizontal="left"/>
    </xf>
    <xf numFmtId="0" fontId="19" fillId="0" borderId="10" xfId="4496" applyFont="1" applyBorder="1" applyProtection="1"/>
    <xf numFmtId="0" fontId="18" fillId="0" borderId="3" xfId="4496" applyFont="1" applyFill="1" applyBorder="1" applyAlignment="1" applyProtection="1">
      <alignment horizontal="left"/>
    </xf>
    <xf numFmtId="0" fontId="11" fillId="0" borderId="3" xfId="4496" applyFont="1" applyBorder="1" applyProtection="1"/>
    <xf numFmtId="0" fontId="18" fillId="0" borderId="0" xfId="4496" applyFont="1" applyBorder="1"/>
    <xf numFmtId="0" fontId="18" fillId="0" borderId="4" xfId="4496" applyFont="1" applyFill="1" applyBorder="1" applyAlignment="1" applyProtection="1">
      <alignment horizontal="left"/>
    </xf>
    <xf numFmtId="0" fontId="11" fillId="0" borderId="2" xfId="4496" applyFont="1" applyFill="1" applyBorder="1" applyAlignment="1" applyProtection="1">
      <alignment horizontal="left"/>
    </xf>
    <xf numFmtId="0" fontId="18" fillId="0" borderId="2" xfId="4496" applyFont="1" applyFill="1" applyBorder="1" applyAlignment="1" applyProtection="1">
      <alignment horizontal="left"/>
    </xf>
    <xf numFmtId="0" fontId="18" fillId="0" borderId="5" xfId="4496" applyFont="1" applyFill="1" applyBorder="1" applyAlignment="1" applyProtection="1">
      <alignment horizontal="left"/>
    </xf>
    <xf numFmtId="180" fontId="59" fillId="0" borderId="0" xfId="4496" applyNumberFormat="1" applyFont="1" applyFill="1" applyBorder="1" applyAlignment="1" applyProtection="1">
      <alignment horizontal="center" vertical="center"/>
    </xf>
    <xf numFmtId="0" fontId="11" fillId="0" borderId="12" xfId="4496" applyFont="1" applyFill="1" applyBorder="1" applyAlignment="1" applyProtection="1">
      <alignment vertical="top"/>
    </xf>
    <xf numFmtId="0" fontId="93" fillId="0" borderId="0" xfId="4497" applyFont="1"/>
    <xf numFmtId="0" fontId="93" fillId="0" borderId="0" xfId="4497" applyFont="1" applyAlignment="1">
      <alignment wrapText="1"/>
    </xf>
    <xf numFmtId="0" fontId="132" fillId="0" borderId="0" xfId="4497" applyFont="1"/>
    <xf numFmtId="0" fontId="93" fillId="0" borderId="0" xfId="4497" applyFont="1" applyBorder="1"/>
    <xf numFmtId="0" fontId="93" fillId="0" borderId="0" xfId="4497" applyFont="1" applyFill="1" applyBorder="1"/>
    <xf numFmtId="181" fontId="133" fillId="0" borderId="0" xfId="4499" applyNumberFormat="1" applyFont="1"/>
    <xf numFmtId="0" fontId="134" fillId="0" borderId="0" xfId="4497" applyFont="1" applyAlignment="1">
      <alignment vertical="center" wrapText="1"/>
    </xf>
    <xf numFmtId="49" fontId="93" fillId="0" borderId="0" xfId="4497" applyNumberFormat="1" applyFont="1" applyAlignment="1">
      <alignment horizontal="center"/>
    </xf>
    <xf numFmtId="168" fontId="93" fillId="0" borderId="0" xfId="4500" applyNumberFormat="1" applyFont="1" applyFill="1" applyBorder="1" applyAlignment="1">
      <alignment vertical="center"/>
    </xf>
    <xf numFmtId="0" fontId="93" fillId="0" borderId="0" xfId="4497" applyFont="1" applyAlignment="1">
      <alignment vertical="center"/>
    </xf>
    <xf numFmtId="9" fontId="93" fillId="0" borderId="0" xfId="4500" applyFont="1" applyFill="1" applyBorder="1" applyAlignment="1">
      <alignment vertical="center"/>
    </xf>
    <xf numFmtId="0" fontId="93" fillId="0" borderId="0" xfId="4497" applyFont="1" applyFill="1" applyBorder="1" applyAlignment="1">
      <alignment vertical="center"/>
    </xf>
    <xf numFmtId="0" fontId="93" fillId="0" borderId="0" xfId="4497" applyFont="1" applyFill="1" applyAlignment="1">
      <alignment vertical="center"/>
    </xf>
    <xf numFmtId="9" fontId="93" fillId="0" borderId="0" xfId="4500" applyFont="1" applyBorder="1" applyAlignment="1">
      <alignment vertical="center"/>
    </xf>
    <xf numFmtId="182" fontId="93" fillId="0" borderId="0" xfId="4497" applyNumberFormat="1" applyFont="1"/>
    <xf numFmtId="182" fontId="93" fillId="0" borderId="0" xfId="4497" applyNumberFormat="1" applyFont="1" applyFill="1" applyBorder="1"/>
    <xf numFmtId="0" fontId="93" fillId="0" borderId="0" xfId="4497" applyFont="1" applyAlignment="1">
      <alignment horizontal="center"/>
    </xf>
    <xf numFmtId="0" fontId="93" fillId="0" borderId="0" xfId="4497" applyFont="1" applyFill="1" applyBorder="1" applyAlignment="1">
      <alignment horizontal="center"/>
    </xf>
    <xf numFmtId="0" fontId="135" fillId="0" borderId="0" xfId="4497" applyFont="1" applyFill="1"/>
    <xf numFmtId="0" fontId="136" fillId="0" borderId="0" xfId="4497" applyFont="1" applyFill="1"/>
    <xf numFmtId="0" fontId="93" fillId="0" borderId="0" xfId="4497" applyFont="1" applyFill="1"/>
    <xf numFmtId="182" fontId="93" fillId="0" borderId="0" xfId="4497" applyNumberFormat="1" applyFont="1" applyFill="1" applyAlignment="1">
      <alignment horizontal="center"/>
    </xf>
    <xf numFmtId="182" fontId="93" fillId="0" borderId="0" xfId="4497" applyNumberFormat="1" applyFont="1" applyFill="1" applyBorder="1" applyAlignment="1">
      <alignment horizontal="center"/>
    </xf>
    <xf numFmtId="0" fontId="93" fillId="0" borderId="0" xfId="4497" applyFont="1" applyFill="1" applyAlignment="1">
      <alignment horizontal="center"/>
    </xf>
    <xf numFmtId="0" fontId="93" fillId="0" borderId="0" xfId="4497" applyFont="1" applyFill="1" applyAlignment="1">
      <alignment wrapText="1"/>
    </xf>
    <xf numFmtId="0" fontId="93" fillId="0" borderId="6" xfId="4497" applyFont="1" applyBorder="1" applyAlignment="1">
      <alignment horizontal="center"/>
    </xf>
    <xf numFmtId="0" fontId="93" fillId="0" borderId="0" xfId="4497" applyFont="1" applyFill="1" applyAlignment="1">
      <alignment horizontal="left"/>
    </xf>
    <xf numFmtId="2" fontId="93" fillId="0" borderId="0" xfId="4497" applyNumberFormat="1" applyFont="1" applyFill="1" applyAlignment="1">
      <alignment horizontal="center"/>
    </xf>
    <xf numFmtId="2" fontId="93" fillId="0" borderId="0" xfId="4497" applyNumberFormat="1" applyFont="1" applyFill="1" applyBorder="1" applyAlignment="1">
      <alignment horizontal="center"/>
    </xf>
    <xf numFmtId="2" fontId="93" fillId="0" borderId="0" xfId="4497" applyNumberFormat="1" applyFont="1" applyFill="1"/>
    <xf numFmtId="2" fontId="93" fillId="0" borderId="6" xfId="4497" applyNumberFormat="1" applyFont="1" applyFill="1" applyBorder="1"/>
    <xf numFmtId="181" fontId="93" fillId="0" borderId="0" xfId="4497" applyNumberFormat="1" applyFont="1"/>
    <xf numFmtId="0" fontId="132" fillId="0" borderId="0" xfId="4497" applyFont="1" applyFill="1" applyBorder="1"/>
    <xf numFmtId="7" fontId="132" fillId="0" borderId="0" xfId="4497" applyNumberFormat="1" applyFont="1" applyFill="1"/>
    <xf numFmtId="7" fontId="132" fillId="0" borderId="0" xfId="4497" applyNumberFormat="1" applyFont="1" applyFill="1" applyBorder="1"/>
    <xf numFmtId="165" fontId="133" fillId="0" borderId="0" xfId="4500" applyNumberFormat="1" applyFont="1"/>
    <xf numFmtId="165" fontId="133" fillId="0" borderId="0" xfId="4500" applyNumberFormat="1" applyFont="1" applyFill="1" applyBorder="1"/>
    <xf numFmtId="0" fontId="41" fillId="0" borderId="0" xfId="4496" applyFont="1" applyFill="1" applyBorder="1" applyAlignment="1" applyProtection="1">
      <alignment vertical="top" wrapText="1"/>
    </xf>
    <xf numFmtId="0" fontId="11" fillId="0" borderId="51" xfId="4496" applyFont="1" applyFill="1" applyBorder="1" applyAlignment="1" applyProtection="1">
      <alignment horizontal="left" vertical="top" wrapText="1"/>
    </xf>
    <xf numFmtId="0" fontId="11" fillId="0" borderId="51" xfId="4496" applyFont="1" applyFill="1" applyBorder="1" applyAlignment="1" applyProtection="1">
      <alignment horizontal="right"/>
    </xf>
    <xf numFmtId="0" fontId="11" fillId="0" borderId="52" xfId="4496" applyFont="1" applyFill="1" applyBorder="1" applyAlignment="1" applyProtection="1">
      <alignment horizontal="right"/>
    </xf>
    <xf numFmtId="0" fontId="11" fillId="0" borderId="54" xfId="4496" applyFont="1" applyFill="1" applyBorder="1" applyAlignment="1" applyProtection="1">
      <alignment horizontal="right"/>
    </xf>
    <xf numFmtId="0" fontId="11" fillId="0" borderId="58" xfId="4496" applyFont="1" applyFill="1" applyBorder="1" applyAlignment="1" applyProtection="1">
      <alignment horizontal="left" vertical="top" wrapText="1"/>
    </xf>
    <xf numFmtId="0" fontId="11" fillId="0" borderId="58" xfId="4496" applyFont="1" applyFill="1" applyBorder="1" applyAlignment="1" applyProtection="1">
      <alignment horizontal="right"/>
    </xf>
    <xf numFmtId="0" fontId="11" fillId="0" borderId="59" xfId="4496" applyFont="1" applyFill="1" applyBorder="1" applyAlignment="1" applyProtection="1">
      <alignment horizontal="right"/>
    </xf>
    <xf numFmtId="0" fontId="41" fillId="0" borderId="0" xfId="4496" applyFont="1" applyFill="1" applyBorder="1" applyAlignment="1" applyProtection="1">
      <alignment horizontal="left" vertical="top" wrapText="1"/>
    </xf>
    <xf numFmtId="0" fontId="18" fillId="0" borderId="0" xfId="1193" applyFont="1" applyFill="1" applyBorder="1" applyAlignment="1" applyProtection="1">
      <alignment horizontal="left"/>
    </xf>
    <xf numFmtId="0" fontId="11" fillId="0" borderId="0" xfId="1193" applyFont="1" applyAlignment="1" applyProtection="1">
      <alignment horizontal="left" vertical="top"/>
    </xf>
    <xf numFmtId="0" fontId="11" fillId="0" borderId="0" xfId="1193" applyFont="1" applyFill="1"/>
    <xf numFmtId="0" fontId="29" fillId="0" borderId="0" xfId="1193" applyFont="1" applyAlignment="1" applyProtection="1">
      <alignment horizontal="left" vertical="top"/>
    </xf>
    <xf numFmtId="0" fontId="11" fillId="0" borderId="0" xfId="1193" applyFont="1" applyAlignment="1" applyProtection="1">
      <alignment vertical="top"/>
    </xf>
    <xf numFmtId="0" fontId="11" fillId="0" borderId="0" xfId="1193" applyFont="1" applyAlignment="1" applyProtection="1"/>
    <xf numFmtId="168" fontId="11" fillId="0" borderId="0" xfId="1193" applyNumberFormat="1" applyFont="1" applyAlignment="1" applyProtection="1"/>
    <xf numFmtId="165" fontId="11" fillId="0" borderId="0" xfId="1193" applyNumberFormat="1" applyFont="1" applyFill="1" applyBorder="1" applyAlignment="1" applyProtection="1"/>
    <xf numFmtId="168" fontId="11" fillId="0" borderId="0" xfId="1193" applyNumberFormat="1" applyFont="1" applyFill="1" applyBorder="1" applyAlignment="1" applyProtection="1"/>
    <xf numFmtId="165" fontId="11" fillId="0" borderId="0" xfId="1193" applyNumberFormat="1" applyFont="1" applyFill="1" applyBorder="1" applyAlignment="1" applyProtection="1">
      <alignment horizontal="right"/>
    </xf>
    <xf numFmtId="0" fontId="11" fillId="0" borderId="0" xfId="1193" applyFont="1" applyFill="1" applyBorder="1" applyProtection="1"/>
    <xf numFmtId="0" fontId="11" fillId="0" borderId="0" xfId="1193" applyFont="1" applyFill="1" applyBorder="1" applyAlignment="1" applyProtection="1"/>
    <xf numFmtId="2" fontId="11" fillId="0" borderId="0" xfId="1193" applyNumberFormat="1" applyFont="1" applyFill="1" applyBorder="1" applyAlignment="1" applyProtection="1"/>
    <xf numFmtId="0" fontId="11" fillId="0" borderId="0" xfId="1193" applyFont="1" applyFill="1" applyBorder="1" applyAlignment="1" applyProtection="1">
      <alignment horizontal="center"/>
    </xf>
    <xf numFmtId="6" fontId="11" fillId="0" borderId="0" xfId="1193" applyNumberFormat="1" applyFont="1" applyFill="1" applyBorder="1" applyAlignment="1" applyProtection="1"/>
    <xf numFmtId="0" fontId="18" fillId="0" borderId="0" xfId="1193" applyFont="1" applyFill="1" applyBorder="1" applyAlignment="1" applyProtection="1"/>
    <xf numFmtId="0" fontId="41" fillId="0" borderId="0" xfId="1193" applyFont="1" applyFill="1" applyBorder="1" applyAlignment="1" applyProtection="1"/>
    <xf numFmtId="168" fontId="11" fillId="0" borderId="0" xfId="4496" applyNumberFormat="1" applyFont="1" applyFill="1" applyBorder="1" applyAlignment="1" applyProtection="1"/>
    <xf numFmtId="0" fontId="18" fillId="0" borderId="0" xfId="1193" applyFont="1" applyFill="1" applyBorder="1" applyAlignment="1" applyProtection="1">
      <alignment vertical="center"/>
    </xf>
    <xf numFmtId="0" fontId="113" fillId="0" borderId="0" xfId="1193" applyFont="1" applyBorder="1" applyAlignment="1" applyProtection="1">
      <alignment horizontal="left"/>
    </xf>
    <xf numFmtId="0" fontId="11" fillId="0" borderId="0" xfId="1193" applyFont="1" applyFill="1" applyBorder="1"/>
    <xf numFmtId="0" fontId="110" fillId="0" borderId="0" xfId="1193" applyFont="1" applyBorder="1" applyAlignment="1" applyProtection="1">
      <alignment horizontal="left"/>
    </xf>
    <xf numFmtId="0" fontId="11" fillId="0" borderId="0" xfId="1193" applyFont="1" applyBorder="1" applyAlignment="1" applyProtection="1">
      <alignment horizontal="center"/>
    </xf>
    <xf numFmtId="0" fontId="110" fillId="0" borderId="0" xfId="1193" applyFont="1" applyBorder="1" applyAlignment="1" applyProtection="1">
      <alignment horizontal="center"/>
    </xf>
    <xf numFmtId="168" fontId="11" fillId="0" borderId="0" xfId="1193" applyNumberFormat="1" applyFont="1" applyFill="1" applyAlignment="1" applyProtection="1">
      <alignment horizontal="center"/>
    </xf>
    <xf numFmtId="9" fontId="11" fillId="0" borderId="0" xfId="1193" applyNumberFormat="1" applyFont="1" applyFill="1" applyBorder="1" applyAlignment="1" applyProtection="1"/>
    <xf numFmtId="0" fontId="11" fillId="0" borderId="0" xfId="1193" applyFont="1" applyAlignment="1" applyProtection="1">
      <alignment horizontal="right"/>
    </xf>
    <xf numFmtId="0" fontId="11" fillId="0" borderId="53" xfId="4496" applyFont="1" applyFill="1" applyBorder="1" applyAlignment="1" applyProtection="1">
      <alignment horizontal="left"/>
    </xf>
    <xf numFmtId="0" fontId="18" fillId="0" borderId="0" xfId="1193" applyFont="1" applyBorder="1" applyProtection="1"/>
    <xf numFmtId="6" fontId="18" fillId="0" borderId="0" xfId="1193" applyNumberFormat="1" applyFont="1" applyBorder="1" applyAlignment="1" applyProtection="1">
      <alignment horizontal="right"/>
    </xf>
    <xf numFmtId="0" fontId="18" fillId="0" borderId="0" xfId="1193" applyFont="1" applyFill="1" applyBorder="1" applyAlignment="1" applyProtection="1">
      <alignment horizontal="right"/>
    </xf>
    <xf numFmtId="165" fontId="11" fillId="0" borderId="0" xfId="4496" applyNumberFormat="1" applyFont="1" applyFill="1" applyBorder="1" applyAlignment="1" applyProtection="1"/>
    <xf numFmtId="0" fontId="49" fillId="0" borderId="4" xfId="4496" applyFont="1" applyFill="1" applyBorder="1" applyProtection="1"/>
    <xf numFmtId="0" fontId="93" fillId="0" borderId="0" xfId="4497" applyFont="1" applyFill="1" applyAlignment="1"/>
    <xf numFmtId="1" fontId="93" fillId="0" borderId="0" xfId="4497" applyNumberFormat="1" applyFont="1" applyFill="1"/>
    <xf numFmtId="1" fontId="93" fillId="0" borderId="6" xfId="4497" applyNumberFormat="1" applyFont="1" applyFill="1" applyBorder="1"/>
    <xf numFmtId="0" fontId="31" fillId="0" borderId="0" xfId="543" applyNumberFormat="1" applyFont="1" applyFill="1" applyBorder="1" applyAlignment="1" applyProtection="1">
      <alignment vertical="center" wrapText="1"/>
    </xf>
    <xf numFmtId="168" fontId="93" fillId="0" borderId="0" xfId="4500" applyNumberFormat="1" applyFont="1" applyBorder="1" applyAlignment="1">
      <alignment vertical="center"/>
    </xf>
    <xf numFmtId="2" fontId="93" fillId="0" borderId="0" xfId="4497" applyNumberFormat="1" applyFont="1" applyFill="1" applyBorder="1"/>
    <xf numFmtId="175" fontId="93" fillId="0" borderId="0" xfId="4500" applyNumberFormat="1" applyFont="1" applyFill="1" applyBorder="1" applyAlignment="1">
      <alignment vertical="center"/>
    </xf>
    <xf numFmtId="1" fontId="18" fillId="0" borderId="13" xfId="271" applyNumberFormat="1" applyFont="1" applyBorder="1" applyProtection="1"/>
    <xf numFmtId="1" fontId="20" fillId="0" borderId="13" xfId="271" applyNumberFormat="1" applyFont="1" applyBorder="1" applyProtection="1"/>
    <xf numFmtId="0" fontId="18" fillId="0" borderId="0" xfId="271" applyFont="1" applyBorder="1" applyAlignment="1" applyProtection="1"/>
    <xf numFmtId="0" fontId="11" fillId="0" borderId="11" xfId="0" applyFont="1" applyBorder="1" applyProtection="1"/>
    <xf numFmtId="9" fontId="11" fillId="0" borderId="0" xfId="4496" applyNumberFormat="1" applyFont="1" applyFill="1" applyProtection="1"/>
    <xf numFmtId="165" fontId="117" fillId="0" borderId="0" xfId="4497" applyNumberFormat="1" applyFont="1" applyFill="1" applyBorder="1" applyAlignment="1">
      <alignment horizontal="center" vertical="top" wrapText="1"/>
    </xf>
    <xf numFmtId="0" fontId="117" fillId="0" borderId="0" xfId="4497" applyFont="1" applyFill="1" applyBorder="1" applyAlignment="1">
      <alignment vertical="top" wrapText="1"/>
    </xf>
    <xf numFmtId="0" fontId="117" fillId="0" borderId="54" xfId="4497" applyFont="1" applyFill="1" applyBorder="1" applyAlignment="1">
      <alignment vertical="top" wrapText="1"/>
    </xf>
    <xf numFmtId="168" fontId="117" fillId="0" borderId="0" xfId="4497" applyNumberFormat="1" applyFont="1" applyBorder="1" applyAlignment="1">
      <alignment vertical="top" wrapText="1"/>
    </xf>
    <xf numFmtId="165" fontId="117" fillId="0" borderId="65" xfId="4497" applyNumberFormat="1" applyFont="1" applyFill="1" applyBorder="1" applyAlignment="1">
      <alignment horizontal="center" vertical="top" wrapText="1"/>
    </xf>
    <xf numFmtId="165" fontId="117" fillId="0" borderId="53" xfId="4497" applyNumberFormat="1" applyFont="1" applyFill="1" applyBorder="1" applyAlignment="1">
      <alignment horizontal="left" vertical="top"/>
    </xf>
    <xf numFmtId="165" fontId="117" fillId="0" borderId="53" xfId="4497" applyNumberFormat="1" applyFont="1" applyFill="1" applyBorder="1" applyAlignment="1">
      <alignment horizontal="center" vertical="top" wrapText="1"/>
    </xf>
    <xf numFmtId="168" fontId="117" fillId="0" borderId="0" xfId="4497" applyNumberFormat="1" applyFont="1" applyBorder="1" applyAlignment="1">
      <alignment vertical="top"/>
    </xf>
    <xf numFmtId="0" fontId="117" fillId="0" borderId="0" xfId="4497" applyFont="1" applyFill="1" applyBorder="1" applyAlignment="1">
      <alignment vertical="top"/>
    </xf>
    <xf numFmtId="1" fontId="117" fillId="0" borderId="0" xfId="4497" applyNumberFormat="1" applyFont="1" applyBorder="1" applyAlignment="1">
      <alignment vertical="top" wrapText="1"/>
    </xf>
    <xf numFmtId="0" fontId="117" fillId="0" borderId="0" xfId="4497" applyFont="1" applyFill="1" applyBorder="1" applyAlignment="1">
      <alignment horizontal="left" vertical="top" wrapText="1"/>
    </xf>
    <xf numFmtId="164" fontId="19" fillId="0" borderId="0" xfId="4496" applyNumberFormat="1" applyFont="1" applyAlignment="1" applyProtection="1"/>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8" fillId="0" borderId="8"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5" xfId="0" applyFont="1" applyBorder="1" applyAlignment="1" applyProtection="1">
      <alignment horizontal="right"/>
    </xf>
    <xf numFmtId="168" fontId="20" fillId="0" borderId="0" xfId="0" applyNumberFormat="1" applyFont="1" applyFill="1" applyBorder="1" applyAlignment="1" applyProtection="1">
      <alignment horizontal="left" vertical="top"/>
    </xf>
    <xf numFmtId="0" fontId="0" fillId="0" borderId="6" xfId="0" applyBorder="1" applyAlignment="1" applyProtection="1">
      <alignment horizontal="left" wrapText="1"/>
    </xf>
    <xf numFmtId="168" fontId="0" fillId="0" borderId="3" xfId="0" applyNumberFormat="1" applyFill="1" applyBorder="1" applyAlignment="1" applyProtection="1"/>
    <xf numFmtId="168" fontId="0" fillId="0" borderId="4" xfId="0" applyNumberFormat="1" applyFill="1" applyBorder="1" applyAlignment="1" applyProtection="1"/>
    <xf numFmtId="168" fontId="0" fillId="0" borderId="5" xfId="0" applyNumberFormat="1" applyFill="1" applyBorder="1" applyAlignment="1" applyProtection="1"/>
    <xf numFmtId="0" fontId="18" fillId="0" borderId="6" xfId="0" applyFont="1" applyBorder="1" applyAlignment="1" applyProtection="1">
      <alignment horizontal="center"/>
    </xf>
    <xf numFmtId="0" fontId="93" fillId="0" borderId="0" xfId="4497" applyFont="1" applyFill="1" applyAlignment="1">
      <alignment horizontal="center" vertical="center"/>
    </xf>
    <xf numFmtId="0" fontId="137" fillId="0" borderId="50" xfId="1193" applyFont="1" applyBorder="1" applyAlignment="1" applyProtection="1">
      <alignment horizontal="left"/>
    </xf>
    <xf numFmtId="0" fontId="138" fillId="0" borderId="51" xfId="4496" applyFont="1" applyFill="1" applyBorder="1" applyAlignment="1" applyProtection="1">
      <alignment vertical="top"/>
    </xf>
    <xf numFmtId="0" fontId="137" fillId="0" borderId="51" xfId="4496" applyFont="1" applyFill="1" applyBorder="1" applyAlignment="1" applyProtection="1">
      <alignment vertical="top" wrapText="1"/>
    </xf>
    <xf numFmtId="0" fontId="138" fillId="0" borderId="51" xfId="4496" applyFont="1" applyBorder="1" applyProtection="1"/>
    <xf numFmtId="0" fontId="138" fillId="0" borderId="53" xfId="1193" applyFont="1" applyBorder="1" applyAlignment="1" applyProtection="1">
      <alignment horizontal="left"/>
    </xf>
    <xf numFmtId="0" fontId="138" fillId="0" borderId="0" xfId="4496" applyFont="1" applyFill="1" applyBorder="1" applyAlignment="1" applyProtection="1">
      <alignment vertical="top"/>
    </xf>
    <xf numFmtId="0" fontId="137" fillId="0" borderId="0" xfId="4496" applyFont="1" applyFill="1" applyBorder="1" applyAlignment="1" applyProtection="1">
      <alignment vertical="top" wrapText="1"/>
    </xf>
    <xf numFmtId="0" fontId="138" fillId="0" borderId="0" xfId="4496" applyFont="1" applyBorder="1" applyProtection="1"/>
    <xf numFmtId="0" fontId="137" fillId="0" borderId="53" xfId="1193" applyFont="1" applyBorder="1" applyAlignment="1" applyProtection="1">
      <alignment horizontal="left"/>
    </xf>
    <xf numFmtId="0" fontId="137" fillId="0" borderId="57" xfId="1193" applyFont="1" applyBorder="1" applyAlignment="1" applyProtection="1">
      <alignment horizontal="left"/>
    </xf>
    <xf numFmtId="0" fontId="138" fillId="0" borderId="58" xfId="4496" applyFont="1" applyFill="1" applyBorder="1" applyAlignment="1" applyProtection="1">
      <alignment vertical="top"/>
    </xf>
    <xf numFmtId="0" fontId="137" fillId="0" borderId="58" xfId="4496" applyFont="1" applyFill="1" applyBorder="1" applyAlignment="1" applyProtection="1">
      <alignment vertical="top" wrapText="1"/>
    </xf>
    <xf numFmtId="0" fontId="138" fillId="0" borderId="58" xfId="4496" applyFont="1" applyBorder="1" applyProtection="1"/>
    <xf numFmtId="0" fontId="18" fillId="0" borderId="0" xfId="0" applyFont="1" applyFill="1" applyAlignment="1" applyProtection="1">
      <alignment horizontal="center"/>
    </xf>
    <xf numFmtId="0" fontId="0" fillId="0" borderId="0" xfId="0" applyFill="1" applyAlignment="1" applyProtection="1"/>
    <xf numFmtId="0" fontId="18" fillId="0" borderId="5" xfId="0" applyFont="1" applyBorder="1" applyAlignment="1" applyProtection="1">
      <alignment horizontal="right"/>
    </xf>
    <xf numFmtId="0" fontId="20" fillId="0" borderId="3" xfId="0" applyFont="1" applyFill="1" applyBorder="1" applyAlignment="1" applyProtection="1">
      <alignment horizontal="center"/>
    </xf>
    <xf numFmtId="0" fontId="20" fillId="0" borderId="4" xfId="0" applyFont="1" applyFill="1" applyBorder="1" applyAlignment="1" applyProtection="1">
      <alignment horizontal="center"/>
    </xf>
    <xf numFmtId="0" fontId="20" fillId="0" borderId="5" xfId="0" applyFont="1" applyFill="1" applyBorder="1" applyAlignment="1" applyProtection="1">
      <alignment horizontal="center"/>
    </xf>
    <xf numFmtId="0" fontId="20" fillId="0" borderId="0" xfId="0" applyFont="1" applyFill="1" applyAlignment="1" applyProtection="1">
      <alignment horizontal="center"/>
    </xf>
    <xf numFmtId="0" fontId="18" fillId="0" borderId="7" xfId="0" applyFont="1" applyBorder="1" applyAlignment="1" applyProtection="1">
      <alignment horizontal="right"/>
    </xf>
    <xf numFmtId="0" fontId="0" fillId="0" borderId="0" xfId="0" applyFill="1" applyBorder="1" applyAlignment="1" applyProtection="1">
      <alignment horizontal="left" vertical="top" wrapText="1"/>
      <protection locked="0"/>
    </xf>
    <xf numFmtId="0" fontId="11" fillId="0" borderId="0" xfId="0" applyFont="1" applyAlignment="1" applyProtection="1">
      <alignment wrapText="1"/>
    </xf>
    <xf numFmtId="2" fontId="11" fillId="0" borderId="0" xfId="0" applyNumberFormat="1" applyFont="1" applyProtection="1"/>
    <xf numFmtId="0" fontId="11" fillId="0" borderId="3" xfId="0" applyFont="1" applyFill="1" applyBorder="1" applyAlignment="1" applyProtection="1"/>
    <xf numFmtId="0" fontId="0" fillId="0" borderId="4" xfId="0" applyFill="1" applyBorder="1" applyAlignment="1" applyProtection="1"/>
    <xf numFmtId="0" fontId="11" fillId="0" borderId="9" xfId="0" applyFont="1" applyBorder="1" applyAlignment="1" applyProtection="1">
      <alignment horizontal="left"/>
    </xf>
    <xf numFmtId="0" fontId="11" fillId="0" borderId="6" xfId="0" applyFont="1" applyBorder="1" applyProtection="1"/>
    <xf numFmtId="0" fontId="11" fillId="0" borderId="9" xfId="0" applyFont="1" applyFill="1" applyBorder="1" applyProtection="1"/>
    <xf numFmtId="0" fontId="44" fillId="0" borderId="0" xfId="0" applyFont="1" applyFill="1" applyBorder="1" applyAlignment="1" applyProtection="1">
      <alignment horizontal="center"/>
    </xf>
    <xf numFmtId="0" fontId="17" fillId="0" borderId="0" xfId="0" applyFont="1" applyFill="1" applyBorder="1" applyAlignment="1" applyProtection="1">
      <alignment horizontal="center" vertical="center" wrapText="1"/>
    </xf>
    <xf numFmtId="0" fontId="18" fillId="0" borderId="0" xfId="0" applyFont="1" applyFill="1" applyAlignment="1" applyProtection="1">
      <alignment vertical="top"/>
    </xf>
    <xf numFmtId="0" fontId="26" fillId="0" borderId="0" xfId="0" applyFont="1" applyFill="1" applyAlignment="1" applyProtection="1">
      <alignment horizontal="center"/>
    </xf>
    <xf numFmtId="0" fontId="19" fillId="0" borderId="0" xfId="0" applyFont="1" applyFill="1" applyAlignment="1" applyProtection="1">
      <alignment horizontal="center"/>
    </xf>
    <xf numFmtId="0" fontId="19" fillId="0" borderId="0" xfId="0" applyFont="1" applyFill="1" applyAlignment="1" applyProtection="1">
      <alignment vertical="top" wrapText="1"/>
    </xf>
    <xf numFmtId="0" fontId="19" fillId="0" borderId="0" xfId="0" applyFont="1" applyFill="1" applyAlignment="1" applyProtection="1">
      <alignment horizontal="left"/>
    </xf>
    <xf numFmtId="0" fontId="19" fillId="0" borderId="0" xfId="0" applyFont="1" applyFill="1" applyAlignment="1" applyProtection="1">
      <alignment vertical="top"/>
    </xf>
    <xf numFmtId="0" fontId="11" fillId="0" borderId="0" xfId="0" applyFont="1" applyFill="1" applyBorder="1" applyAlignment="1" applyProtection="1">
      <alignment horizontal="center"/>
    </xf>
    <xf numFmtId="0" fontId="18" fillId="0" borderId="0" xfId="271" applyFont="1" applyFill="1" applyBorder="1" applyAlignment="1" applyProtection="1"/>
    <xf numFmtId="0" fontId="18" fillId="0" borderId="0" xfId="271" applyFont="1" applyFill="1" applyBorder="1" applyAlignment="1" applyProtection="1">
      <alignment horizontal="right"/>
    </xf>
    <xf numFmtId="0" fontId="18" fillId="0" borderId="0" xfId="0" applyFont="1" applyFill="1" applyAlignment="1" applyProtection="1"/>
    <xf numFmtId="0" fontId="36" fillId="0" borderId="0" xfId="543" applyFont="1" applyFill="1" applyAlignment="1" applyProtection="1"/>
    <xf numFmtId="0" fontId="36" fillId="0" borderId="0" xfId="543" applyFont="1" applyFill="1" applyProtection="1"/>
    <xf numFmtId="0" fontId="18" fillId="0" borderId="3" xfId="0" applyFont="1" applyBorder="1" applyAlignment="1" applyProtection="1"/>
    <xf numFmtId="0" fontId="18" fillId="0" borderId="4" xfId="0" applyFont="1" applyBorder="1" applyAlignment="1" applyProtection="1"/>
    <xf numFmtId="0" fontId="18" fillId="0" borderId="5" xfId="0" applyFont="1" applyBorder="1" applyAlignment="1" applyProtection="1"/>
    <xf numFmtId="0" fontId="18" fillId="0" borderId="4" xfId="271" applyFont="1" applyBorder="1" applyAlignment="1" applyProtection="1"/>
    <xf numFmtId="0" fontId="18" fillId="0" borderId="3" xfId="271" applyFont="1" applyBorder="1" applyAlignment="1" applyProtection="1"/>
    <xf numFmtId="0" fontId="18" fillId="0" borderId="5" xfId="271" applyFont="1" applyBorder="1" applyAlignment="1" applyProtection="1"/>
    <xf numFmtId="0" fontId="11" fillId="0" borderId="58" xfId="4496" applyFont="1" applyFill="1" applyBorder="1" applyAlignment="1" applyProtection="1">
      <alignment vertical="center" wrapText="1"/>
    </xf>
    <xf numFmtId="0" fontId="11" fillId="0" borderId="59" xfId="4496" applyFont="1" applyFill="1" applyBorder="1" applyAlignment="1" applyProtection="1">
      <alignment vertical="center" wrapText="1"/>
    </xf>
    <xf numFmtId="0" fontId="11" fillId="0" borderId="0" xfId="4496" applyFont="1" applyFill="1" applyBorder="1" applyAlignment="1" applyProtection="1">
      <alignment horizontal="left" vertical="center" wrapText="1"/>
    </xf>
    <xf numFmtId="0" fontId="18" fillId="0" borderId="0" xfId="4496" applyFont="1" applyAlignment="1" applyProtection="1">
      <alignment horizontal="right"/>
    </xf>
    <xf numFmtId="0" fontId="18" fillId="0" borderId="0" xfId="4496" applyFont="1" applyFill="1" applyBorder="1" applyAlignment="1" applyProtection="1">
      <alignment horizontal="right"/>
    </xf>
    <xf numFmtId="0" fontId="18" fillId="0" borderId="0" xfId="4496" applyFont="1" applyFill="1" applyBorder="1" applyAlignment="1" applyProtection="1">
      <alignment horizontal="center" vertical="top"/>
    </xf>
    <xf numFmtId="0" fontId="11"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left" vertical="top"/>
    </xf>
    <xf numFmtId="0" fontId="19" fillId="0" borderId="0" xfId="4496" applyFont="1" applyFill="1" applyBorder="1" applyAlignment="1" applyProtection="1">
      <alignment horizontal="center"/>
    </xf>
    <xf numFmtId="0" fontId="18" fillId="0" borderId="54" xfId="4496" applyFont="1" applyBorder="1" applyAlignment="1" applyProtection="1">
      <alignment horizontal="center"/>
    </xf>
    <xf numFmtId="0" fontId="18" fillId="0" borderId="0" xfId="4496" applyFont="1" applyFill="1" applyBorder="1" applyAlignment="1" applyProtection="1">
      <alignment horizontal="center"/>
    </xf>
    <xf numFmtId="0" fontId="18" fillId="0" borderId="3" xfId="0" applyFont="1" applyFill="1" applyBorder="1" applyAlignment="1" applyProtection="1"/>
    <xf numFmtId="0" fontId="18" fillId="0" borderId="4" xfId="0" applyFont="1" applyFill="1" applyBorder="1" applyAlignment="1" applyProtection="1"/>
    <xf numFmtId="0" fontId="18" fillId="0" borderId="5" xfId="0" applyFont="1" applyFill="1" applyBorder="1" applyAlignment="1" applyProtection="1"/>
    <xf numFmtId="168" fontId="16" fillId="44" borderId="0" xfId="0" applyNumberFormat="1" applyFont="1" applyFill="1"/>
    <xf numFmtId="0" fontId="34" fillId="0" borderId="0" xfId="0" applyFont="1" applyBorder="1" applyProtection="1"/>
    <xf numFmtId="1" fontId="11" fillId="0" borderId="0" xfId="543" applyNumberFormat="1" applyFont="1" applyBorder="1" applyAlignment="1" applyProtection="1"/>
    <xf numFmtId="0" fontId="11" fillId="0" borderId="0" xfId="543" applyFont="1" applyBorder="1" applyAlignment="1" applyProtection="1">
      <alignment horizontal="center"/>
    </xf>
    <xf numFmtId="9" fontId="19" fillId="0" borderId="0" xfId="543" applyNumberFormat="1" applyFont="1" applyBorder="1" applyAlignment="1" applyProtection="1">
      <alignment horizontal="center"/>
    </xf>
    <xf numFmtId="171" fontId="11" fillId="0" borderId="0" xfId="543" applyNumberFormat="1" applyFont="1" applyBorder="1" applyAlignment="1" applyProtection="1"/>
    <xf numFmtId="171" fontId="11" fillId="0" borderId="11" xfId="543" applyNumberFormat="1" applyFont="1" applyBorder="1" applyAlignment="1" applyProtection="1"/>
    <xf numFmtId="1" fontId="11" fillId="0" borderId="11" xfId="543" applyNumberFormat="1" applyFont="1" applyBorder="1" applyAlignment="1" applyProtection="1">
      <alignment horizontal="center"/>
    </xf>
    <xf numFmtId="0" fontId="37" fillId="0" borderId="8" xfId="543" applyFont="1" applyBorder="1" applyAlignment="1" applyProtection="1">
      <alignment vertical="center" wrapText="1"/>
    </xf>
    <xf numFmtId="0" fontId="37" fillId="0" borderId="0" xfId="543" applyFont="1" applyBorder="1" applyAlignment="1" applyProtection="1">
      <alignment vertical="center" wrapText="1"/>
    </xf>
    <xf numFmtId="0" fontId="37" fillId="0" borderId="12" xfId="543" applyFont="1" applyBorder="1" applyAlignment="1" applyProtection="1">
      <alignment vertical="center" wrapText="1"/>
    </xf>
    <xf numFmtId="0" fontId="37" fillId="0" borderId="9" xfId="543" applyFont="1" applyBorder="1" applyAlignment="1" applyProtection="1">
      <alignment vertical="center" wrapText="1"/>
    </xf>
    <xf numFmtId="0" fontId="37" fillId="0" borderId="6" xfId="543" applyFont="1" applyBorder="1" applyAlignment="1" applyProtection="1">
      <alignment vertical="center" wrapText="1"/>
    </xf>
    <xf numFmtId="0" fontId="37" fillId="0" borderId="10" xfId="543" applyFont="1" applyBorder="1" applyAlignment="1" applyProtection="1">
      <alignment vertical="center" wrapText="1"/>
    </xf>
    <xf numFmtId="0" fontId="38" fillId="0" borderId="8" xfId="543" applyFont="1" applyBorder="1" applyAlignment="1" applyProtection="1">
      <alignment vertical="center" wrapText="1"/>
    </xf>
    <xf numFmtId="0" fontId="38" fillId="0" borderId="0" xfId="543" applyFont="1" applyBorder="1" applyAlignment="1" applyProtection="1">
      <alignment vertical="center" wrapText="1"/>
    </xf>
    <xf numFmtId="0" fontId="38" fillId="0" borderId="12" xfId="543" applyFont="1" applyBorder="1" applyAlignment="1" applyProtection="1">
      <alignment vertical="center" wrapText="1"/>
    </xf>
    <xf numFmtId="0" fontId="38" fillId="0" borderId="9" xfId="543" applyFont="1" applyBorder="1" applyAlignment="1" applyProtection="1">
      <alignment vertical="center" wrapText="1"/>
    </xf>
    <xf numFmtId="0" fontId="38" fillId="0" borderId="6" xfId="543" applyFont="1" applyBorder="1" applyAlignment="1" applyProtection="1">
      <alignment vertical="center" wrapText="1"/>
    </xf>
    <xf numFmtId="0" fontId="38" fillId="0" borderId="10" xfId="543" applyFont="1" applyBorder="1" applyAlignment="1" applyProtection="1">
      <alignment vertical="center" wrapText="1"/>
    </xf>
    <xf numFmtId="0" fontId="31" fillId="0" borderId="12" xfId="543" applyFont="1" applyBorder="1" applyAlignment="1" applyProtection="1">
      <alignment horizontal="center" vertical="top"/>
    </xf>
    <xf numFmtId="0" fontId="32" fillId="0" borderId="7" xfId="543" applyFont="1" applyFill="1" applyBorder="1" applyAlignment="1" applyProtection="1"/>
    <xf numFmtId="0" fontId="11" fillId="0" borderId="12" xfId="543" quotePrefix="1" applyFont="1" applyFill="1" applyBorder="1" applyAlignment="1" applyProtection="1"/>
    <xf numFmtId="0" fontId="11" fillId="0" borderId="12" xfId="543" applyFont="1" applyFill="1" applyBorder="1" applyAlignment="1" applyProtection="1"/>
    <xf numFmtId="0" fontId="11" fillId="0" borderId="10" xfId="543" applyFont="1" applyFill="1" applyBorder="1" applyAlignment="1" applyProtection="1"/>
    <xf numFmtId="0" fontId="48" fillId="0" borderId="2" xfId="570" applyNumberFormat="1" applyFont="1" applyBorder="1" applyAlignment="1">
      <alignment vertical="top"/>
    </xf>
    <xf numFmtId="0" fontId="48" fillId="0" borderId="0" xfId="271" applyFont="1" applyFill="1" applyAlignment="1" applyProtection="1">
      <alignment vertical="top" wrapText="1"/>
    </xf>
    <xf numFmtId="184" fontId="93" fillId="0" borderId="0" xfId="4497" applyNumberFormat="1" applyFont="1" applyFill="1" applyAlignment="1">
      <alignment vertical="center" wrapText="1"/>
    </xf>
    <xf numFmtId="164" fontId="93" fillId="0" borderId="0" xfId="4497" applyNumberFormat="1" applyFont="1" applyFill="1" applyAlignment="1">
      <alignment vertical="center" wrapText="1"/>
    </xf>
    <xf numFmtId="164" fontId="93" fillId="0" borderId="0" xfId="4497" applyNumberFormat="1" applyFont="1" applyAlignment="1">
      <alignment wrapText="1"/>
    </xf>
    <xf numFmtId="0" fontId="11" fillId="0" borderId="0" xfId="4496" applyNumberFormat="1" applyFont="1" applyAlignment="1" applyProtection="1">
      <alignment vertical="top" wrapText="1"/>
    </xf>
    <xf numFmtId="0" fontId="11" fillId="0" borderId="0" xfId="1193" applyFont="1" applyFill="1" applyBorder="1" applyAlignment="1" applyProtection="1">
      <alignment vertical="top"/>
    </xf>
    <xf numFmtId="0" fontId="21" fillId="0" borderId="0" xfId="4496" applyFont="1" applyFill="1" applyBorder="1" applyProtection="1"/>
    <xf numFmtId="0" fontId="11" fillId="0" borderId="0" xfId="4496" applyFont="1" applyFill="1" applyBorder="1" applyAlignment="1" applyProtection="1">
      <alignment vertical="top" wrapText="1" shrinkToFit="1"/>
    </xf>
    <xf numFmtId="0" fontId="158" fillId="0" borderId="0" xfId="4496" applyFont="1" applyFill="1" applyBorder="1" applyAlignment="1" applyProtection="1"/>
    <xf numFmtId="0" fontId="21" fillId="0" borderId="0" xfId="4496" applyFont="1" applyFill="1" applyBorder="1" applyAlignment="1" applyProtection="1"/>
    <xf numFmtId="164" fontId="11" fillId="0" borderId="0" xfId="1193" applyNumberFormat="1" applyFont="1" applyFill="1" applyBorder="1" applyAlignment="1" applyProtection="1">
      <alignment horizontal="right"/>
    </xf>
    <xf numFmtId="164" fontId="11" fillId="0" borderId="0" xfId="4496" applyNumberFormat="1" applyFont="1" applyFill="1" applyBorder="1" applyAlignment="1" applyProtection="1">
      <alignment horizontal="right"/>
    </xf>
    <xf numFmtId="0" fontId="11" fillId="0" borderId="0" xfId="4496" applyFont="1" applyFill="1" applyBorder="1" applyAlignment="1" applyProtection="1">
      <alignment horizontal="left" vertical="top" wrapText="1" shrinkToFit="1"/>
    </xf>
    <xf numFmtId="0" fontId="11" fillId="0" borderId="0" xfId="4496" applyFont="1" applyAlignment="1">
      <alignment vertical="top" wrapText="1"/>
    </xf>
    <xf numFmtId="0" fontId="11" fillId="0" borderId="6" xfId="4496" applyFont="1" applyBorder="1" applyAlignment="1">
      <alignment vertical="top" wrapText="1"/>
    </xf>
    <xf numFmtId="0" fontId="11" fillId="0" borderId="0" xfId="4496" applyFont="1" applyBorder="1" applyAlignment="1">
      <alignment vertical="top" wrapText="1"/>
    </xf>
    <xf numFmtId="0" fontId="158" fillId="0" borderId="4" xfId="4496" applyFont="1" applyFill="1" applyBorder="1" applyAlignment="1" applyProtection="1"/>
    <xf numFmtId="0" fontId="11" fillId="0" borderId="4" xfId="4496" applyFont="1" applyFill="1" applyBorder="1" applyAlignment="1" applyProtection="1">
      <alignment horizontal="left" vertical="top" wrapText="1" shrinkToFit="1"/>
    </xf>
    <xf numFmtId="0" fontId="21" fillId="0" borderId="0" xfId="4496" applyFont="1" applyFill="1" applyBorder="1" applyAlignment="1" applyProtection="1">
      <alignment horizontal="left" vertical="top"/>
    </xf>
    <xf numFmtId="0" fontId="11" fillId="0" borderId="0" xfId="4496" applyFont="1" applyFill="1" applyBorder="1" applyAlignment="1" applyProtection="1">
      <alignment vertical="center" wrapText="1" shrinkToFit="1"/>
    </xf>
    <xf numFmtId="0" fontId="11" fillId="0" borderId="0" xfId="4496" applyFont="1" applyFill="1" applyBorder="1" applyAlignment="1" applyProtection="1">
      <alignment horizontal="left" vertical="top" shrinkToFit="1"/>
    </xf>
    <xf numFmtId="0" fontId="11" fillId="0" borderId="0" xfId="4496" applyFont="1" applyFill="1" applyBorder="1" applyAlignment="1" applyProtection="1">
      <alignment horizontal="left" vertical="center" shrinkToFit="1"/>
    </xf>
    <xf numFmtId="0" fontId="21" fillId="0" borderId="4" xfId="4496" applyFont="1" applyFill="1" applyBorder="1" applyProtection="1"/>
    <xf numFmtId="0" fontId="11" fillId="0" borderId="4" xfId="4496" applyFont="1" applyFill="1" applyBorder="1" applyAlignment="1" applyProtection="1">
      <alignment horizontal="left" vertical="top" shrinkToFit="1"/>
    </xf>
    <xf numFmtId="0" fontId="11" fillId="0" borderId="0" xfId="4496" applyFont="1" applyAlignment="1" applyProtection="1">
      <alignment vertical="center"/>
    </xf>
    <xf numFmtId="0" fontId="17" fillId="0" borderId="0" xfId="4496" applyFont="1" applyFill="1" applyBorder="1" applyAlignment="1" applyProtection="1"/>
    <xf numFmtId="0" fontId="21" fillId="0" borderId="0" xfId="4496" applyFont="1" applyFill="1" applyProtection="1"/>
    <xf numFmtId="0" fontId="29" fillId="0" borderId="0" xfId="4496" applyFont="1" applyFill="1" applyBorder="1" applyAlignment="1" applyProtection="1"/>
    <xf numFmtId="0" fontId="21" fillId="0" borderId="0" xfId="4496" applyFont="1" applyFill="1" applyBorder="1" applyAlignment="1" applyProtection="1">
      <alignment horizontal="center"/>
    </xf>
    <xf numFmtId="0" fontId="11" fillId="0" borderId="4" xfId="4496" applyFont="1" applyFill="1" applyBorder="1" applyAlignment="1" applyProtection="1">
      <alignment horizontal="left" vertical="top" wrapText="1"/>
    </xf>
    <xf numFmtId="44" fontId="11" fillId="0" borderId="0" xfId="708" applyFont="1" applyFill="1" applyBorder="1" applyAlignment="1" applyProtection="1">
      <alignment horizontal="left" vertical="top" wrapText="1"/>
    </xf>
    <xf numFmtId="44" fontId="11" fillId="0" borderId="4" xfId="708" applyFont="1" applyFill="1" applyBorder="1" applyAlignment="1" applyProtection="1">
      <alignment horizontal="left" vertical="top" wrapText="1"/>
    </xf>
    <xf numFmtId="164" fontId="29" fillId="0" borderId="0" xfId="4496" applyNumberFormat="1" applyFont="1" applyFill="1" applyBorder="1" applyAlignment="1" applyProtection="1">
      <alignment horizontal="left"/>
    </xf>
    <xf numFmtId="0" fontId="21" fillId="0" borderId="0" xfId="4496" applyFont="1" applyFill="1" applyBorder="1" applyAlignment="1" applyProtection="1">
      <alignment horizontal="left"/>
    </xf>
    <xf numFmtId="0" fontId="11" fillId="0" borderId="0" xfId="4496" applyFont="1" applyFill="1" applyBorder="1" applyAlignment="1" applyProtection="1">
      <alignment vertical="center"/>
    </xf>
    <xf numFmtId="0" fontId="11" fillId="0" borderId="4" xfId="4496" applyFont="1" applyFill="1" applyBorder="1" applyAlignment="1" applyProtection="1">
      <alignment vertical="top" wrapText="1"/>
    </xf>
    <xf numFmtId="0" fontId="21" fillId="0" borderId="4" xfId="4496" applyFont="1" applyFill="1" applyBorder="1" applyAlignment="1" applyProtection="1">
      <alignment horizontal="left" vertical="top"/>
    </xf>
    <xf numFmtId="0" fontId="11" fillId="0" borderId="0" xfId="4496" applyFont="1" applyFill="1" applyBorder="1" applyAlignment="1" applyProtection="1">
      <alignment horizontal="left" vertical="center" wrapText="1" shrinkToFit="1"/>
    </xf>
    <xf numFmtId="0" fontId="11" fillId="0" borderId="6" xfId="4496" applyFont="1" applyFill="1" applyBorder="1" applyAlignment="1" applyProtection="1">
      <alignment horizontal="left" vertical="top" wrapText="1"/>
    </xf>
    <xf numFmtId="0" fontId="19" fillId="0" borderId="0" xfId="4496" applyFont="1" applyBorder="1" applyAlignment="1"/>
    <xf numFmtId="0" fontId="27" fillId="0" borderId="0" xfId="4496" applyFont="1" applyFill="1" applyBorder="1" applyAlignment="1">
      <alignment horizontal="center"/>
    </xf>
    <xf numFmtId="2" fontId="113" fillId="0" borderId="0" xfId="0" applyNumberFormat="1" applyFont="1" applyFill="1" applyAlignment="1">
      <alignment horizontal="center"/>
    </xf>
    <xf numFmtId="9" fontId="11" fillId="0" borderId="0" xfId="4495" applyFont="1" applyAlignment="1">
      <alignment horizontal="center"/>
    </xf>
    <xf numFmtId="3" fontId="11" fillId="0" borderId="0" xfId="0" applyNumberFormat="1" applyFont="1"/>
    <xf numFmtId="10" fontId="11" fillId="0" borderId="0" xfId="0" applyNumberFormat="1" applyFont="1" applyAlignment="1">
      <alignment horizontal="center"/>
    </xf>
    <xf numFmtId="168" fontId="11" fillId="0" borderId="0" xfId="0" applyNumberFormat="1" applyFont="1"/>
    <xf numFmtId="172" fontId="11" fillId="0" borderId="11" xfId="0" applyNumberFormat="1" applyFont="1" applyBorder="1" applyAlignment="1">
      <alignment horizontal="center"/>
    </xf>
    <xf numFmtId="168" fontId="11" fillId="5" borderId="0" xfId="0" applyNumberFormat="1" applyFont="1" applyFill="1"/>
    <xf numFmtId="3" fontId="11" fillId="5" borderId="0" xfId="0" applyNumberFormat="1" applyFont="1" applyFill="1"/>
    <xf numFmtId="0" fontId="11" fillId="5" borderId="0" xfId="0" applyFont="1" applyFill="1"/>
    <xf numFmtId="3" fontId="11" fillId="5" borderId="6" xfId="0" applyNumberFormat="1" applyFont="1" applyFill="1" applyBorder="1"/>
    <xf numFmtId="3" fontId="11" fillId="0" borderId="6" xfId="0" applyNumberFormat="1" applyFont="1" applyBorder="1"/>
    <xf numFmtId="168" fontId="11" fillId="0" borderId="0" xfId="0" applyNumberFormat="1" applyFont="1" applyAlignment="1">
      <alignment horizontal="center"/>
    </xf>
    <xf numFmtId="168" fontId="11" fillId="0" borderId="0" xfId="0" applyNumberFormat="1" applyFont="1" applyFill="1"/>
    <xf numFmtId="3" fontId="11" fillId="0" borderId="0" xfId="0" applyNumberFormat="1" applyFont="1" applyFill="1" applyAlignment="1">
      <alignment horizontal="center"/>
    </xf>
    <xf numFmtId="3" fontId="11" fillId="0" borderId="0" xfId="0" applyNumberFormat="1" applyFont="1" applyFill="1"/>
    <xf numFmtId="3" fontId="11" fillId="0" borderId="0" xfId="0" applyNumberFormat="1" applyFont="1" applyAlignment="1">
      <alignment horizontal="center"/>
    </xf>
    <xf numFmtId="0" fontId="117" fillId="0" borderId="0" xfId="4497" applyFont="1" applyBorder="1" applyAlignment="1">
      <alignment vertical="center"/>
    </xf>
    <xf numFmtId="0" fontId="11" fillId="0" borderId="50" xfId="4496" applyFont="1" applyFill="1" applyBorder="1" applyAlignment="1" applyProtection="1">
      <alignment vertical="center"/>
    </xf>
    <xf numFmtId="0" fontId="11" fillId="0" borderId="51" xfId="4496" applyFont="1" applyFill="1" applyBorder="1" applyAlignment="1" applyProtection="1">
      <alignment vertical="center"/>
    </xf>
    <xf numFmtId="0" fontId="11" fillId="0" borderId="52" xfId="4496" applyFont="1" applyFill="1" applyBorder="1" applyAlignment="1" applyProtection="1">
      <alignment vertical="center"/>
    </xf>
    <xf numFmtId="0" fontId="11" fillId="0" borderId="54" xfId="4496" applyFont="1" applyFill="1" applyBorder="1" applyAlignment="1" applyProtection="1">
      <alignment vertical="center" wrapText="1"/>
    </xf>
    <xf numFmtId="0" fontId="11" fillId="0" borderId="53" xfId="4496" applyFont="1" applyFill="1" applyBorder="1" applyAlignment="1" applyProtection="1">
      <alignment vertical="top" wrapText="1"/>
    </xf>
    <xf numFmtId="0" fontId="11" fillId="0" borderId="8" xfId="543" applyFont="1" applyFill="1" applyBorder="1" applyProtection="1"/>
    <xf numFmtId="172" fontId="11" fillId="0" borderId="0" xfId="543" applyNumberFormat="1" applyFont="1" applyFill="1" applyProtection="1"/>
    <xf numFmtId="0" fontId="11" fillId="0" borderId="0" xfId="543" applyFont="1" applyFill="1" applyAlignment="1" applyProtection="1"/>
    <xf numFmtId="0" fontId="11" fillId="0" borderId="58" xfId="0" applyFont="1" applyBorder="1" applyAlignment="1">
      <alignment horizontal="left"/>
    </xf>
    <xf numFmtId="9" fontId="11" fillId="0" borderId="0" xfId="543" applyNumberFormat="1" applyFont="1" applyBorder="1" applyAlignment="1" applyProtection="1">
      <alignment horizontal="center"/>
    </xf>
    <xf numFmtId="0" fontId="43" fillId="0" borderId="0" xfId="4497" applyFont="1" applyProtection="1"/>
    <xf numFmtId="168" fontId="48" fillId="5" borderId="11" xfId="0" applyNumberFormat="1" applyFont="1" applyFill="1" applyBorder="1" applyAlignment="1" applyProtection="1">
      <alignment vertical="top" wrapText="1"/>
      <protection locked="0"/>
    </xf>
    <xf numFmtId="0" fontId="11" fillId="0" borderId="0" xfId="0" applyFont="1" applyAlignment="1">
      <alignment horizontal="left" vertical="top" wrapText="1"/>
    </xf>
    <xf numFmtId="0" fontId="11" fillId="0" borderId="0" xfId="0" applyFont="1" applyFill="1" applyAlignment="1">
      <alignment horizontal="left" vertical="top" wrapText="1"/>
    </xf>
    <xf numFmtId="0" fontId="11" fillId="0" borderId="0" xfId="0" applyFont="1" applyFill="1" applyAlignment="1">
      <alignment horizontal="left" wrapText="1"/>
    </xf>
    <xf numFmtId="0" fontId="18" fillId="0" borderId="0" xfId="0" applyFont="1" applyAlignment="1">
      <alignment horizontal="left" vertical="top" wrapText="1"/>
    </xf>
    <xf numFmtId="0" fontId="11" fillId="0" borderId="0" xfId="1193" applyFont="1" applyFill="1" applyAlignment="1">
      <alignment horizontal="left" vertical="top" wrapText="1"/>
    </xf>
    <xf numFmtId="0" fontId="11" fillId="0" borderId="0" xfId="0" applyFont="1" applyAlignment="1">
      <alignment horizontal="left"/>
    </xf>
    <xf numFmtId="0" fontId="11" fillId="0" borderId="0" xfId="0" applyFont="1" applyAlignment="1" applyProtection="1">
      <alignment horizontal="left"/>
    </xf>
    <xf numFmtId="0" fontId="29" fillId="0" borderId="0" xfId="0" applyFont="1" applyFill="1" applyAlignment="1">
      <alignment horizontal="left"/>
    </xf>
    <xf numFmtId="0" fontId="18" fillId="0" borderId="0" xfId="0" applyFont="1" applyAlignment="1">
      <alignment horizontal="left"/>
    </xf>
    <xf numFmtId="0" fontId="11" fillId="0" borderId="0" xfId="570" applyFont="1" applyAlignment="1">
      <alignment horizontal="left" vertical="top" wrapText="1"/>
    </xf>
    <xf numFmtId="0" fontId="11" fillId="0" borderId="0" xfId="570" applyFont="1" applyBorder="1" applyAlignment="1">
      <alignment horizontal="left" vertical="top"/>
    </xf>
    <xf numFmtId="0" fontId="29" fillId="0" borderId="0" xfId="0" applyFont="1" applyAlignment="1" applyProtection="1">
      <alignment horizontal="center"/>
    </xf>
    <xf numFmtId="0" fontId="29" fillId="0" borderId="0" xfId="0" applyFont="1" applyFill="1" applyAlignment="1">
      <alignment horizontal="center"/>
    </xf>
    <xf numFmtId="4" fontId="29" fillId="0" borderId="0" xfId="0" applyNumberFormat="1" applyFont="1" applyFill="1" applyAlignment="1" applyProtection="1">
      <alignment horizontal="left"/>
    </xf>
    <xf numFmtId="4" fontId="11" fillId="0" borderId="0" xfId="0" applyNumberFormat="1" applyFont="1" applyFill="1" applyAlignment="1" applyProtection="1">
      <alignment horizontal="left" vertical="top" wrapText="1"/>
    </xf>
    <xf numFmtId="0" fontId="11" fillId="0" borderId="0" xfId="570" applyFont="1" applyAlignment="1">
      <alignment horizontal="left" vertical="top"/>
    </xf>
    <xf numFmtId="0" fontId="18" fillId="0" borderId="4" xfId="0" applyFont="1" applyBorder="1" applyAlignment="1" applyProtection="1">
      <alignment horizontal="left"/>
    </xf>
    <xf numFmtId="0" fontId="11" fillId="0" borderId="0" xfId="0" applyFont="1" applyFill="1" applyAlignment="1">
      <alignment horizontal="left"/>
    </xf>
    <xf numFmtId="4" fontId="11" fillId="0" borderId="0" xfId="0" applyNumberFormat="1" applyFont="1" applyFill="1" applyAlignment="1" applyProtection="1">
      <alignment horizontal="left"/>
    </xf>
    <xf numFmtId="0" fontId="11" fillId="0" borderId="0" xfId="570" applyFont="1" applyAlignment="1" applyProtection="1">
      <alignment horizontal="left" vertical="top"/>
    </xf>
    <xf numFmtId="0" fontId="11" fillId="0" borderId="0" xfId="570" applyFont="1" applyAlignment="1" applyProtection="1">
      <alignment horizontal="left" vertical="top" wrapText="1"/>
    </xf>
    <xf numFmtId="0" fontId="18" fillId="0" borderId="0" xfId="0" applyFont="1" applyAlignment="1" applyProtection="1">
      <alignment horizontal="center"/>
    </xf>
    <xf numFmtId="0" fontId="11" fillId="0" borderId="0" xfId="0" applyFont="1" applyFill="1" applyAlignment="1" applyProtection="1">
      <alignment horizontal="center"/>
    </xf>
    <xf numFmtId="43" fontId="46" fillId="0" borderId="0" xfId="4505" applyFont="1" applyAlignment="1" applyProtection="1">
      <alignment horizontal="center"/>
    </xf>
    <xf numFmtId="43" fontId="11" fillId="0" borderId="0" xfId="4505" applyFont="1" applyAlignment="1" applyProtection="1">
      <alignment horizontal="center"/>
    </xf>
    <xf numFmtId="43" fontId="11" fillId="0" borderId="0" xfId="4505" applyFont="1" applyProtection="1"/>
    <xf numFmtId="0" fontId="18" fillId="0" borderId="0" xfId="0" applyFont="1" applyAlignment="1">
      <alignment vertical="top"/>
    </xf>
    <xf numFmtId="0" fontId="11" fillId="0" borderId="0" xfId="0" applyFont="1" applyBorder="1" applyAlignment="1">
      <alignment horizontal="center"/>
    </xf>
    <xf numFmtId="0" fontId="11" fillId="0" borderId="0" xfId="0" applyFont="1" applyFill="1" applyBorder="1" applyAlignment="1">
      <alignment horizontal="left"/>
    </xf>
    <xf numFmtId="0" fontId="11" fillId="0" borderId="0" xfId="0" applyFont="1" applyFill="1" applyBorder="1" applyAlignment="1">
      <alignment horizontal="center"/>
    </xf>
    <xf numFmtId="0" fontId="29" fillId="0" borderId="0" xfId="0" applyFont="1" applyBorder="1" applyAlignment="1">
      <alignment horizontal="center"/>
    </xf>
    <xf numFmtId="0" fontId="29" fillId="0" borderId="0" xfId="0" applyFont="1" applyFill="1" applyBorder="1" applyAlignment="1" applyProtection="1">
      <alignment horizontal="center"/>
    </xf>
    <xf numFmtId="0" fontId="29" fillId="0" borderId="0" xfId="0" applyFont="1" applyFill="1" applyBorder="1" applyAlignment="1">
      <alignment horizontal="center"/>
    </xf>
    <xf numFmtId="49" fontId="11" fillId="0" borderId="0" xfId="0" applyNumberFormat="1" applyFont="1"/>
    <xf numFmtId="49" fontId="11" fillId="0" borderId="0" xfId="0" applyNumberFormat="1" applyFont="1" applyFill="1"/>
    <xf numFmtId="49" fontId="11" fillId="0" borderId="0" xfId="0" applyNumberFormat="1" applyFont="1" applyAlignment="1">
      <alignment horizontal="center"/>
    </xf>
    <xf numFmtId="4" fontId="11" fillId="0" borderId="0" xfId="0" applyNumberFormat="1" applyFont="1" applyFill="1" applyAlignment="1" applyProtection="1">
      <alignment vertical="top" wrapText="1"/>
    </xf>
    <xf numFmtId="0" fontId="11" fillId="0" borderId="0" xfId="0" applyFont="1" applyAlignment="1" applyProtection="1">
      <alignment horizontal="center"/>
    </xf>
    <xf numFmtId="0" fontId="11" fillId="0" borderId="0" xfId="0" quotePrefix="1" applyFont="1"/>
    <xf numFmtId="49" fontId="11" fillId="0" borderId="0" xfId="0" applyNumberFormat="1" applyFont="1" applyFill="1" applyAlignment="1">
      <alignment horizontal="center"/>
    </xf>
    <xf numFmtId="0" fontId="41" fillId="0" borderId="0" xfId="0" applyFont="1" applyFill="1" applyAlignment="1">
      <alignment horizontal="left"/>
    </xf>
    <xf numFmtId="0" fontId="29" fillId="0" borderId="0" xfId="0" applyFont="1" applyAlignment="1">
      <alignment horizontal="center"/>
    </xf>
    <xf numFmtId="0" fontId="11" fillId="0" borderId="4" xfId="0" applyFont="1" applyBorder="1" applyAlignment="1">
      <alignment horizontal="left"/>
    </xf>
    <xf numFmtId="0" fontId="11" fillId="0" borderId="4" xfId="0" applyFont="1" applyFill="1" applyBorder="1" applyAlignment="1">
      <alignment horizontal="left"/>
    </xf>
    <xf numFmtId="0" fontId="11" fillId="0" borderId="0" xfId="0" quotePrefix="1" applyFont="1" applyAlignment="1">
      <alignment horizontal="left"/>
    </xf>
    <xf numFmtId="0" fontId="11" fillId="0" borderId="0" xfId="0" quotePrefix="1" applyFont="1" applyAlignment="1">
      <alignment horizontal="left" vertical="top"/>
    </xf>
    <xf numFmtId="0" fontId="41" fillId="0" borderId="0" xfId="1193" applyFont="1" applyFill="1" applyAlignment="1">
      <alignment horizontal="left"/>
    </xf>
    <xf numFmtId="0" fontId="46" fillId="0" borderId="0" xfId="0" applyFont="1" applyFill="1" applyAlignment="1" applyProtection="1">
      <alignment horizontal="center" vertical="center"/>
    </xf>
    <xf numFmtId="49" fontId="18" fillId="0" borderId="0" xfId="0" applyNumberFormat="1" applyFont="1" applyFill="1" applyAlignment="1">
      <alignment horizontal="center" vertical="center"/>
    </xf>
    <xf numFmtId="49" fontId="11" fillId="0" borderId="0" xfId="0" applyNumberFormat="1" applyFont="1" applyFill="1" applyAlignment="1">
      <alignment vertical="center"/>
    </xf>
    <xf numFmtId="0" fontId="18" fillId="0" borderId="0" xfId="1193" applyFont="1" applyFill="1"/>
    <xf numFmtId="49" fontId="11" fillId="0" borderId="0" xfId="0" applyNumberFormat="1" applyFont="1" applyAlignment="1" applyProtection="1">
      <alignment horizontal="center"/>
    </xf>
    <xf numFmtId="0" fontId="11" fillId="0" borderId="0" xfId="0" applyFont="1" applyFill="1" applyBorder="1" applyAlignment="1" applyProtection="1">
      <alignment vertical="top"/>
    </xf>
    <xf numFmtId="49" fontId="11" fillId="0" borderId="0" xfId="0" applyNumberFormat="1" applyFont="1" applyFill="1" applyAlignment="1" applyProtection="1">
      <alignment horizontal="center"/>
    </xf>
    <xf numFmtId="4" fontId="11" fillId="0" borderId="0" xfId="0" applyNumberFormat="1" applyFont="1" applyAlignment="1" applyProtection="1">
      <alignment horizontal="center"/>
    </xf>
    <xf numFmtId="4" fontId="11" fillId="0" borderId="0" xfId="0" applyNumberFormat="1" applyFont="1" applyFill="1" applyProtection="1"/>
    <xf numFmtId="4" fontId="11" fillId="0" borderId="0" xfId="0" applyNumberFormat="1" applyFont="1" applyAlignment="1" applyProtection="1">
      <alignment horizontal="left"/>
    </xf>
    <xf numFmtId="4" fontId="11" fillId="0" borderId="0" xfId="0" applyNumberFormat="1" applyFont="1" applyProtection="1"/>
    <xf numFmtId="0" fontId="41" fillId="0" borderId="0" xfId="0" applyFont="1" applyFill="1" applyBorder="1"/>
    <xf numFmtId="10" fontId="11" fillId="0" borderId="0" xfId="4496" applyNumberFormat="1" applyFont="1" applyFill="1" applyProtection="1"/>
    <xf numFmtId="0" fontId="11" fillId="0" borderId="0" xfId="4496" applyFont="1" applyFill="1" applyAlignment="1" applyProtection="1">
      <alignment horizontal="center"/>
    </xf>
    <xf numFmtId="0" fontId="11" fillId="0" borderId="0" xfId="0" applyFont="1" applyFill="1" applyBorder="1" applyAlignment="1">
      <alignment vertical="top"/>
    </xf>
    <xf numFmtId="0" fontId="11" fillId="0" borderId="0" xfId="0" applyFont="1" applyFill="1" applyBorder="1" applyAlignment="1">
      <alignment vertical="center"/>
    </xf>
    <xf numFmtId="165" fontId="11" fillId="0" borderId="0" xfId="4496" applyNumberFormat="1" applyFont="1" applyFill="1" applyProtection="1"/>
    <xf numFmtId="0" fontId="11" fillId="0" borderId="0" xfId="570"/>
    <xf numFmtId="4" fontId="11" fillId="0" borderId="0" xfId="570" applyNumberFormat="1" applyFont="1" applyFill="1" applyAlignment="1" applyProtection="1">
      <alignment horizontal="left"/>
    </xf>
    <xf numFmtId="0" fontId="11" fillId="0" borderId="0" xfId="570" applyFont="1" applyProtection="1"/>
    <xf numFmtId="0" fontId="11" fillId="0" borderId="0" xfId="570" applyProtection="1"/>
    <xf numFmtId="0" fontId="11" fillId="0" borderId="0" xfId="570" applyFill="1" applyProtection="1"/>
    <xf numFmtId="0" fontId="18" fillId="0" borderId="0" xfId="570" applyFont="1" applyProtection="1"/>
    <xf numFmtId="0" fontId="11" fillId="5" borderId="6" xfId="570" applyFill="1" applyBorder="1" applyAlignment="1" applyProtection="1">
      <protection locked="0"/>
    </xf>
    <xf numFmtId="0" fontId="11" fillId="0" borderId="0" xfId="570" applyFont="1" applyFill="1" applyAlignment="1">
      <alignment horizontal="center"/>
    </xf>
    <xf numFmtId="0" fontId="11" fillId="0" borderId="0" xfId="1193"/>
    <xf numFmtId="0" fontId="11" fillId="0" borderId="0" xfId="1193" applyFont="1" applyAlignment="1" applyProtection="1">
      <alignment vertical="top" wrapText="1"/>
    </xf>
    <xf numFmtId="0" fontId="11" fillId="0" borderId="0" xfId="1193" applyFont="1" applyAlignment="1" applyProtection="1">
      <alignment horizontal="left" vertical="top" wrapText="1"/>
    </xf>
    <xf numFmtId="10" fontId="117" fillId="0" borderId="0" xfId="4497" applyNumberFormat="1" applyFont="1" applyFill="1" applyBorder="1" applyAlignment="1">
      <alignment horizontal="center" vertical="top" wrapText="1"/>
    </xf>
    <xf numFmtId="10" fontId="117" fillId="0" borderId="65" xfId="4497" applyNumberFormat="1" applyFont="1" applyFill="1" applyBorder="1" applyAlignment="1">
      <alignment horizontal="center" vertical="top" wrapText="1"/>
    </xf>
    <xf numFmtId="10" fontId="117" fillId="0" borderId="53" xfId="4497" applyNumberFormat="1" applyFont="1" applyFill="1" applyBorder="1" applyAlignment="1">
      <alignment horizontal="left" vertical="top"/>
    </xf>
    <xf numFmtId="0" fontId="18" fillId="0" borderId="0" xfId="4496" applyFont="1" applyAlignment="1" applyProtection="1">
      <alignment horizontal="right"/>
    </xf>
    <xf numFmtId="0" fontId="0" fillId="0" borderId="0" xfId="0" applyFill="1" applyBorder="1" applyAlignment="1" applyProtection="1">
      <alignment horizontal="center"/>
    </xf>
    <xf numFmtId="0" fontId="0" fillId="0" borderId="12" xfId="0" applyFill="1" applyBorder="1" applyAlignment="1" applyProtection="1">
      <alignment horizontal="center"/>
    </xf>
    <xf numFmtId="0" fontId="0" fillId="0" borderId="6" xfId="0" applyFill="1" applyBorder="1" applyAlignment="1" applyProtection="1">
      <alignment horizontal="left"/>
    </xf>
    <xf numFmtId="0" fontId="18" fillId="0" borderId="0" xfId="0" applyFont="1" applyBorder="1" applyAlignment="1" applyProtection="1">
      <alignment horizontal="center"/>
    </xf>
    <xf numFmtId="0" fontId="18" fillId="0" borderId="6" xfId="0" applyFont="1" applyBorder="1" applyAlignment="1" applyProtection="1">
      <alignment horizontal="center"/>
    </xf>
    <xf numFmtId="0" fontId="18" fillId="0" borderId="0" xfId="4496" applyFont="1" applyFill="1" applyBorder="1" applyAlignment="1" applyProtection="1">
      <alignment horizontal="center"/>
    </xf>
    <xf numFmtId="0" fontId="18" fillId="0" borderId="0" xfId="4496" applyFont="1" applyFill="1" applyBorder="1" applyAlignment="1" applyProtection="1">
      <alignment horizontal="right"/>
    </xf>
    <xf numFmtId="0" fontId="115" fillId="0" borderId="53" xfId="4496" applyFill="1" applyBorder="1" applyAlignment="1" applyProtection="1">
      <alignment horizontal="center"/>
    </xf>
    <xf numFmtId="0" fontId="115" fillId="0" borderId="0" xfId="4496" applyFill="1" applyBorder="1" applyAlignment="1" applyProtection="1">
      <alignment horizontal="center"/>
    </xf>
    <xf numFmtId="0" fontId="19"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center" vertical="top"/>
    </xf>
    <xf numFmtId="0" fontId="19" fillId="0" borderId="0" xfId="4496" applyFont="1" applyFill="1" applyBorder="1" applyAlignment="1" applyProtection="1">
      <alignment horizontal="center"/>
    </xf>
    <xf numFmtId="0" fontId="11" fillId="0" borderId="0" xfId="543" applyFont="1" applyAlignment="1" applyProtection="1">
      <alignment horizontal="center"/>
    </xf>
    <xf numFmtId="0" fontId="18" fillId="0" borderId="0" xfId="4496" applyFont="1" applyFill="1" applyBorder="1" applyAlignment="1" applyProtection="1">
      <alignment horizontal="left" vertical="top"/>
    </xf>
    <xf numFmtId="0" fontId="11" fillId="0" borderId="0" xfId="1193" applyFont="1" applyAlignment="1" applyProtection="1">
      <alignment horizontal="right"/>
    </xf>
    <xf numFmtId="9" fontId="11" fillId="0" borderId="0" xfId="1193" quotePrefix="1" applyNumberFormat="1" applyFont="1" applyFill="1" applyBorder="1" applyAlignment="1" applyProtection="1">
      <alignment horizontal="center"/>
    </xf>
    <xf numFmtId="0" fontId="18" fillId="0" borderId="0" xfId="4496" applyFont="1" applyAlignment="1" applyProtection="1">
      <alignment horizontal="right"/>
    </xf>
    <xf numFmtId="0" fontId="117" fillId="0" borderId="0" xfId="4496" applyFont="1" applyFill="1" applyProtection="1"/>
    <xf numFmtId="10" fontId="117" fillId="0" borderId="0" xfId="4496" applyNumberFormat="1" applyFont="1" applyFill="1" applyProtection="1"/>
    <xf numFmtId="172" fontId="11" fillId="0" borderId="0" xfId="4496" applyNumberFormat="1" applyFont="1" applyFill="1" applyProtection="1"/>
    <xf numFmtId="0" fontId="11" fillId="0" borderId="0" xfId="543" applyFont="1" applyFill="1" applyBorder="1" applyAlignment="1" applyProtection="1">
      <alignment horizontal="center"/>
    </xf>
    <xf numFmtId="0" fontId="34" fillId="0" borderId="0" xfId="0" applyFont="1" applyBorder="1" applyAlignment="1" applyProtection="1">
      <alignment horizontal="center"/>
    </xf>
    <xf numFmtId="0" fontId="34" fillId="0" borderId="0" xfId="543" applyFont="1" applyBorder="1" applyProtection="1"/>
    <xf numFmtId="0" fontId="30" fillId="0" borderId="0" xfId="0" applyFont="1" applyFill="1" applyBorder="1" applyAlignment="1" applyProtection="1">
      <alignment horizontal="left"/>
    </xf>
    <xf numFmtId="0" fontId="0" fillId="0" borderId="10" xfId="0" applyFill="1" applyBorder="1" applyAlignment="1" applyProtection="1">
      <alignment horizontal="left"/>
    </xf>
    <xf numFmtId="0" fontId="48" fillId="0" borderId="11" xfId="0" applyFont="1" applyFill="1" applyBorder="1" applyAlignment="1" applyProtection="1">
      <alignment horizontal="right" vertical="top" wrapText="1"/>
    </xf>
    <xf numFmtId="0" fontId="51" fillId="0" borderId="11" xfId="0" applyFont="1" applyFill="1" applyBorder="1" applyAlignment="1" applyProtection="1">
      <alignment horizontal="right" vertical="top" wrapText="1"/>
    </xf>
    <xf numFmtId="1" fontId="11" fillId="0" borderId="0" xfId="1193" applyNumberFormat="1" applyFont="1" applyFill="1" applyBorder="1" applyAlignment="1" applyProtection="1">
      <alignment horizontal="center"/>
    </xf>
    <xf numFmtId="0" fontId="115" fillId="0" borderId="64" xfId="4496" applyFill="1" applyBorder="1" applyAlignment="1" applyProtection="1"/>
    <xf numFmtId="0" fontId="27" fillId="0" borderId="0" xfId="4496" applyNumberFormat="1" applyFont="1" applyFill="1" applyBorder="1" applyAlignment="1" applyProtection="1">
      <alignment vertical="top"/>
    </xf>
    <xf numFmtId="0" fontId="48" fillId="0" borderId="0" xfId="271" applyFont="1" applyFill="1" applyAlignment="1" applyProtection="1">
      <alignment vertical="top"/>
    </xf>
    <xf numFmtId="0" fontId="18" fillId="0" borderId="11" xfId="0" applyFont="1" applyBorder="1" applyAlignment="1" applyProtection="1">
      <alignment horizontal="right" vertical="top" wrapText="1"/>
    </xf>
    <xf numFmtId="0" fontId="20" fillId="0" borderId="11" xfId="271" applyFont="1" applyFill="1" applyBorder="1" applyAlignment="1" applyProtection="1">
      <alignment horizontal="right" vertical="top" wrapText="1"/>
      <protection locked="0"/>
    </xf>
    <xf numFmtId="0" fontId="0" fillId="0" borderId="0" xfId="0" applyAlignment="1" applyProtection="1"/>
    <xf numFmtId="0" fontId="0" fillId="0" borderId="0" xfId="0" applyFill="1" applyAlignment="1" applyProtection="1"/>
    <xf numFmtId="0" fontId="11" fillId="0" borderId="54" xfId="4496" applyFont="1" applyFill="1" applyBorder="1" applyAlignment="1" applyProtection="1">
      <alignment vertical="top"/>
    </xf>
    <xf numFmtId="0" fontId="20" fillId="0" borderId="0" xfId="0" applyFont="1" applyFill="1" applyBorder="1" applyAlignment="1" applyProtection="1">
      <alignment vertical="top"/>
    </xf>
    <xf numFmtId="9" fontId="20" fillId="0" borderId="0" xfId="0" applyNumberFormat="1" applyFont="1" applyFill="1" applyBorder="1" applyAlignment="1" applyProtection="1"/>
    <xf numFmtId="168" fontId="93" fillId="0" borderId="0" xfId="4500" applyNumberFormat="1" applyFont="1" applyFill="1" applyBorder="1" applyAlignment="1" applyProtection="1">
      <alignment vertical="center"/>
    </xf>
    <xf numFmtId="0" fontId="11" fillId="0" borderId="0" xfId="570" applyFont="1" applyAlignment="1">
      <alignment horizontal="left" vertical="top" wrapText="1"/>
    </xf>
    <xf numFmtId="0" fontId="11" fillId="0" borderId="16" xfId="570" applyFont="1" applyBorder="1" applyAlignment="1" applyProtection="1">
      <alignment horizontal="center"/>
    </xf>
    <xf numFmtId="0" fontId="11" fillId="0" borderId="0" xfId="570" applyAlignment="1">
      <alignment wrapText="1"/>
    </xf>
    <xf numFmtId="0" fontId="11" fillId="0" borderId="0" xfId="570" applyFont="1" applyAlignment="1"/>
    <xf numFmtId="0" fontId="11" fillId="0" borderId="0" xfId="570" applyFont="1" applyAlignment="1" applyProtection="1">
      <alignment horizontal="left" vertical="top"/>
    </xf>
    <xf numFmtId="0" fontId="11" fillId="0" borderId="0" xfId="1193" applyAlignment="1">
      <alignment vertical="top" wrapText="1"/>
    </xf>
    <xf numFmtId="164" fontId="11" fillId="0" borderId="57" xfId="4496" applyNumberFormat="1" applyFont="1" applyFill="1" applyBorder="1" applyAlignment="1" applyProtection="1">
      <alignment vertical="top" wrapText="1"/>
    </xf>
    <xf numFmtId="164" fontId="11" fillId="0" borderId="58" xfId="4496" applyNumberFormat="1" applyFont="1" applyFill="1" applyBorder="1" applyAlignment="1" applyProtection="1">
      <alignment vertical="top" wrapText="1"/>
    </xf>
    <xf numFmtId="164" fontId="11" fillId="0" borderId="59" xfId="4496" applyNumberFormat="1" applyFont="1" applyFill="1" applyBorder="1" applyAlignment="1" applyProtection="1">
      <alignment vertical="top" wrapText="1"/>
    </xf>
    <xf numFmtId="0" fontId="18" fillId="0" borderId="0" xfId="570" applyFont="1" applyFill="1" applyAlignment="1" applyProtection="1">
      <alignment horizontal="center"/>
    </xf>
    <xf numFmtId="0" fontId="18" fillId="0" borderId="0" xfId="570" applyFont="1" applyFill="1" applyProtection="1"/>
    <xf numFmtId="43" fontId="18" fillId="0" borderId="0" xfId="4505" applyFont="1" applyProtection="1"/>
    <xf numFmtId="0" fontId="18" fillId="0" borderId="0" xfId="570" applyFont="1" applyAlignment="1">
      <alignment vertical="center"/>
    </xf>
    <xf numFmtId="0" fontId="18" fillId="0" borderId="0" xfId="570" applyFont="1" applyAlignment="1" applyProtection="1"/>
    <xf numFmtId="49" fontId="18" fillId="0" borderId="0" xfId="570" applyNumberFormat="1" applyFont="1" applyProtection="1"/>
    <xf numFmtId="49" fontId="18" fillId="0" borderId="0" xfId="570" applyNumberFormat="1" applyFont="1" applyFill="1" applyProtection="1"/>
    <xf numFmtId="4" fontId="18" fillId="0" borderId="0" xfId="570" applyNumberFormat="1" applyFont="1" applyFill="1" applyProtection="1"/>
    <xf numFmtId="0" fontId="11" fillId="0" borderId="0" xfId="570" applyFont="1" applyAlignment="1" applyProtection="1">
      <alignment wrapText="1"/>
    </xf>
    <xf numFmtId="0" fontId="11" fillId="0" borderId="0" xfId="570" applyFont="1" applyBorder="1" applyAlignment="1">
      <alignment horizontal="left"/>
    </xf>
    <xf numFmtId="0" fontId="29" fillId="0" borderId="0" xfId="0" applyFont="1" applyAlignment="1" applyProtection="1">
      <alignment horizontal="center"/>
    </xf>
    <xf numFmtId="0" fontId="18" fillId="0" borderId="0" xfId="0" applyFont="1" applyFill="1" applyAlignment="1">
      <alignment horizontal="left" vertical="top" wrapText="1"/>
    </xf>
    <xf numFmtId="0" fontId="18" fillId="0" borderId="0" xfId="1193" applyFont="1" applyFill="1" applyAlignment="1">
      <alignment horizontal="left" vertical="top" wrapText="1"/>
    </xf>
    <xf numFmtId="0" fontId="11" fillId="0" borderId="0" xfId="0" applyFont="1" applyFill="1" applyBorder="1" applyAlignment="1">
      <alignment horizontal="left" wrapText="1"/>
    </xf>
    <xf numFmtId="0" fontId="18" fillId="0" borderId="0" xfId="570" quotePrefix="1" applyFont="1" applyProtection="1"/>
    <xf numFmtId="0" fontId="11" fillId="0" borderId="16" xfId="570" applyBorder="1" applyProtection="1"/>
    <xf numFmtId="0" fontId="18" fillId="0" borderId="16" xfId="570" applyFont="1" applyBorder="1" applyProtection="1"/>
    <xf numFmtId="0" fontId="11" fillId="0" borderId="4" xfId="570" applyBorder="1" applyProtection="1"/>
    <xf numFmtId="0" fontId="18" fillId="0" borderId="4" xfId="570" applyFont="1" applyBorder="1" applyProtection="1"/>
    <xf numFmtId="49" fontId="11" fillId="0" borderId="4" xfId="570" applyNumberFormat="1" applyBorder="1" applyProtection="1"/>
    <xf numFmtId="49" fontId="18" fillId="0" borderId="4" xfId="570" applyNumberFormat="1" applyFont="1" applyBorder="1" applyProtection="1"/>
    <xf numFmtId="0" fontId="164" fillId="0" borderId="0" xfId="0" applyFont="1" applyFill="1" applyBorder="1" applyProtection="1"/>
    <xf numFmtId="0" fontId="11" fillId="0" borderId="0" xfId="0" applyFont="1" applyBorder="1" applyAlignment="1" applyProtection="1">
      <alignment horizontal="right"/>
    </xf>
    <xf numFmtId="1" fontId="11" fillId="0" borderId="0" xfId="0" applyNumberFormat="1" applyFont="1" applyFill="1" applyBorder="1" applyAlignment="1" applyProtection="1">
      <alignment horizontal="center"/>
    </xf>
    <xf numFmtId="168" fontId="11" fillId="0" borderId="0" xfId="0" applyNumberFormat="1" applyFont="1" applyFill="1" applyBorder="1" applyAlignment="1" applyProtection="1">
      <alignment horizontal="center"/>
    </xf>
    <xf numFmtId="0" fontId="11" fillId="0" borderId="0" xfId="0" applyFont="1" applyFill="1" applyBorder="1" applyAlignment="1" applyProtection="1">
      <alignment horizontal="right"/>
    </xf>
    <xf numFmtId="0" fontId="18" fillId="0" borderId="0" xfId="0"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 fillId="0" borderId="0" xfId="8720"/>
    <xf numFmtId="0" fontId="98" fillId="0" borderId="0" xfId="8720" applyFont="1"/>
    <xf numFmtId="0" fontId="1" fillId="49" borderId="67" xfId="8720" applyFill="1" applyBorder="1"/>
    <xf numFmtId="0" fontId="1" fillId="49" borderId="0" xfId="8720" applyFill="1"/>
    <xf numFmtId="0" fontId="97" fillId="49" borderId="41" xfId="8720" applyFont="1" applyFill="1" applyBorder="1" applyAlignment="1">
      <alignment horizontal="center"/>
    </xf>
    <xf numFmtId="0" fontId="97" fillId="49" borderId="0" xfId="8720" applyFont="1" applyFill="1"/>
    <xf numFmtId="183" fontId="0" fillId="49" borderId="0" xfId="8721" applyNumberFormat="1" applyFont="1" applyFill="1" applyBorder="1" applyAlignment="1"/>
    <xf numFmtId="183" fontId="98" fillId="49" borderId="0" xfId="8721" applyNumberFormat="1" applyFont="1" applyFill="1" applyBorder="1" applyAlignment="1"/>
    <xf numFmtId="183" fontId="146" fillId="49" borderId="0" xfId="8721" applyNumberFormat="1" applyFont="1" applyFill="1" applyBorder="1" applyAlignment="1"/>
    <xf numFmtId="0" fontId="1" fillId="49" borderId="41" xfId="8720" applyFill="1" applyBorder="1"/>
    <xf numFmtId="0" fontId="98" fillId="49" borderId="0" xfId="8720" applyFont="1" applyFill="1"/>
    <xf numFmtId="0" fontId="152" fillId="49" borderId="0" xfId="8720" applyFont="1" applyFill="1"/>
    <xf numFmtId="0" fontId="97" fillId="49" borderId="41" xfId="8720" applyFont="1" applyFill="1" applyBorder="1"/>
    <xf numFmtId="0" fontId="97" fillId="0" borderId="0" xfId="8720" applyFont="1"/>
    <xf numFmtId="0" fontId="97" fillId="45" borderId="0" xfId="8720" applyFont="1" applyFill="1"/>
    <xf numFmtId="0" fontId="1" fillId="45" borderId="0" xfId="8720" applyFill="1"/>
    <xf numFmtId="0" fontId="154" fillId="49" borderId="0" xfId="8720" applyFont="1" applyFill="1"/>
    <xf numFmtId="0" fontId="1" fillId="48" borderId="66" xfId="8720" applyFill="1" applyBorder="1"/>
    <xf numFmtId="0" fontId="1" fillId="48" borderId="29" xfId="8720" applyFill="1" applyBorder="1"/>
    <xf numFmtId="0" fontId="1" fillId="48" borderId="31" xfId="8720" applyFill="1" applyBorder="1"/>
    <xf numFmtId="0" fontId="1" fillId="48" borderId="67" xfId="8720" applyFill="1" applyBorder="1"/>
    <xf numFmtId="0" fontId="1" fillId="48" borderId="0" xfId="8720" applyFill="1"/>
    <xf numFmtId="0" fontId="1" fillId="48" borderId="41" xfId="8720" applyFill="1" applyBorder="1"/>
    <xf numFmtId="0" fontId="1" fillId="48" borderId="88" xfId="8720" applyFill="1" applyBorder="1"/>
    <xf numFmtId="0" fontId="1" fillId="48" borderId="42" xfId="8720" applyFill="1" applyBorder="1"/>
    <xf numFmtId="0" fontId="1" fillId="48" borderId="44" xfId="8720" applyFill="1" applyBorder="1"/>
    <xf numFmtId="0" fontId="143" fillId="48" borderId="4" xfId="8720" applyFont="1" applyFill="1" applyBorder="1" applyAlignment="1">
      <alignment horizontal="center"/>
    </xf>
    <xf numFmtId="0" fontId="143" fillId="48" borderId="81" xfId="8720" applyFont="1" applyFill="1" applyBorder="1" applyAlignment="1">
      <alignment horizontal="center"/>
    </xf>
    <xf numFmtId="0" fontId="97" fillId="49" borderId="67" xfId="8720" applyFont="1" applyFill="1" applyBorder="1"/>
    <xf numFmtId="49" fontId="97" fillId="49" borderId="67" xfId="8720" applyNumberFormat="1" applyFont="1" applyFill="1" applyBorder="1" applyAlignment="1">
      <alignment horizontal="right" vertical="top"/>
    </xf>
    <xf numFmtId="0" fontId="1" fillId="49" borderId="0" xfId="8720" applyFill="1" applyAlignment="1">
      <alignment vertical="top" wrapText="1"/>
    </xf>
    <xf numFmtId="0" fontId="1" fillId="49" borderId="88" xfId="8720" applyFill="1" applyBorder="1"/>
    <xf numFmtId="0" fontId="1" fillId="49" borderId="42" xfId="8720" applyFill="1" applyBorder="1"/>
    <xf numFmtId="0" fontId="1" fillId="49" borderId="44" xfId="8720" applyFill="1" applyBorder="1"/>
    <xf numFmtId="0" fontId="1" fillId="45" borderId="67" xfId="8720" applyFill="1" applyBorder="1"/>
    <xf numFmtId="0" fontId="1" fillId="45" borderId="41" xfId="8720" applyFill="1" applyBorder="1"/>
    <xf numFmtId="0" fontId="1" fillId="45" borderId="0" xfId="8720" applyFill="1" applyAlignment="1">
      <alignment horizontal="left"/>
    </xf>
    <xf numFmtId="0" fontId="1" fillId="45" borderId="88" xfId="8720" applyFill="1" applyBorder="1"/>
    <xf numFmtId="0" fontId="1" fillId="45" borderId="42" xfId="8720" applyFill="1" applyBorder="1"/>
    <xf numFmtId="0" fontId="1" fillId="45" borderId="44" xfId="8720" applyFill="1" applyBorder="1"/>
    <xf numFmtId="0" fontId="157" fillId="0" borderId="0" xfId="8720" applyFont="1"/>
    <xf numFmtId="0" fontId="11" fillId="0" borderId="0" xfId="570" applyFont="1" applyFill="1" applyAlignment="1">
      <alignment horizontal="left" vertical="top" wrapText="1"/>
    </xf>
    <xf numFmtId="0" fontId="11" fillId="0" borderId="0" xfId="570" applyFont="1" applyAlignment="1">
      <alignment horizontal="left" vertical="top"/>
    </xf>
    <xf numFmtId="0" fontId="11" fillId="0" borderId="0" xfId="570" applyFont="1" applyAlignment="1">
      <alignment horizontal="left" vertical="top" wrapText="1"/>
    </xf>
    <xf numFmtId="0" fontId="18" fillId="0" borderId="0" xfId="0" applyFont="1" applyAlignment="1">
      <alignment horizontal="left" vertical="top"/>
    </xf>
    <xf numFmtId="0" fontId="11" fillId="0" borderId="0" xfId="570" applyFont="1" applyAlignment="1">
      <alignment vertical="top"/>
    </xf>
    <xf numFmtId="0" fontId="18" fillId="0" borderId="0" xfId="570" applyFont="1" applyAlignment="1" applyProtection="1">
      <alignment vertical="top"/>
    </xf>
    <xf numFmtId="0" fontId="12" fillId="0" borderId="0" xfId="244" applyAlignment="1"/>
    <xf numFmtId="0" fontId="11" fillId="5" borderId="0" xfId="570" applyFill="1" applyBorder="1" applyAlignment="1" applyProtection="1">
      <protection locked="0"/>
    </xf>
    <xf numFmtId="0" fontId="18" fillId="0" borderId="0" xfId="570" applyFont="1" applyAlignment="1"/>
    <xf numFmtId="0" fontId="11" fillId="0" borderId="0" xfId="570" applyFont="1" applyFill="1" applyAlignment="1">
      <alignment vertical="top" wrapText="1"/>
    </xf>
    <xf numFmtId="0" fontId="18" fillId="0" borderId="0" xfId="0" applyFont="1" applyAlignment="1">
      <alignment vertical="top" wrapText="1"/>
    </xf>
    <xf numFmtId="0" fontId="18" fillId="0" borderId="0" xfId="0" applyFont="1" applyFill="1" applyAlignment="1">
      <alignment vertical="top" wrapText="1"/>
    </xf>
    <xf numFmtId="49" fontId="18" fillId="0" borderId="0" xfId="0" applyNumberFormat="1" applyFont="1" applyAlignment="1"/>
    <xf numFmtId="49" fontId="18" fillId="0" borderId="0" xfId="0" applyNumberFormat="1" applyFont="1" applyAlignment="1">
      <alignment vertical="top"/>
    </xf>
    <xf numFmtId="0" fontId="11" fillId="0" borderId="0" xfId="570" applyFont="1" applyFill="1" applyAlignment="1">
      <alignment horizontal="left" vertical="top"/>
    </xf>
    <xf numFmtId="0" fontId="48" fillId="5" borderId="11" xfId="0" applyFont="1" applyFill="1" applyBorder="1" applyAlignment="1" applyProtection="1">
      <alignment horizontal="right" vertical="top" wrapText="1"/>
      <protection locked="0"/>
    </xf>
    <xf numFmtId="0" fontId="17" fillId="3" borderId="0" xfId="0" applyFont="1" applyFill="1" applyBorder="1" applyAlignment="1" applyProtection="1">
      <alignment horizontal="center" vertical="center" wrapText="1"/>
    </xf>
    <xf numFmtId="0" fontId="17" fillId="3" borderId="16" xfId="0" applyFont="1" applyFill="1" applyBorder="1" applyAlignment="1" applyProtection="1">
      <alignment horizontal="center" vertical="center" wrapText="1"/>
    </xf>
    <xf numFmtId="0" fontId="11" fillId="0" borderId="0" xfId="0" applyFont="1" applyBorder="1" applyAlignment="1">
      <alignment horizontal="left" vertical="top" wrapText="1"/>
    </xf>
    <xf numFmtId="0" fontId="100"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Alignment="1">
      <alignment horizontal="left" vertical="top" wrapText="1"/>
    </xf>
    <xf numFmtId="0" fontId="40" fillId="0" borderId="0" xfId="0" applyFont="1" applyAlignment="1">
      <alignment horizontal="left" vertical="top" wrapText="1"/>
    </xf>
    <xf numFmtId="0" fontId="108" fillId="0" borderId="0" xfId="0" applyFont="1" applyAlignment="1">
      <alignment horizontal="left" wrapText="1"/>
    </xf>
    <xf numFmtId="0" fontId="11" fillId="0" borderId="0" xfId="0" applyFont="1" applyFill="1" applyAlignment="1">
      <alignment horizontal="left" wrapText="1"/>
    </xf>
    <xf numFmtId="0" fontId="20" fillId="0" borderId="0" xfId="0" applyFont="1" applyFill="1" applyAlignment="1">
      <alignment horizontal="left" wrapText="1"/>
    </xf>
    <xf numFmtId="0" fontId="12" fillId="0" borderId="0" xfId="244" applyAlignment="1" applyProtection="1">
      <alignment horizontal="left"/>
    </xf>
    <xf numFmtId="0" fontId="12" fillId="0" borderId="0" xfId="244" applyBorder="1" applyAlignment="1" applyProtection="1">
      <alignment horizontal="left" vertical="top" wrapText="1"/>
    </xf>
    <xf numFmtId="0" fontId="11" fillId="0" borderId="0" xfId="1193" applyFont="1" applyAlignment="1">
      <alignment horizontal="left" vertical="top" wrapText="1"/>
    </xf>
    <xf numFmtId="0" fontId="18" fillId="0" borderId="0" xfId="0" applyFont="1" applyAlignment="1">
      <alignment horizontal="left" vertical="top" wrapText="1"/>
    </xf>
    <xf numFmtId="0" fontId="40" fillId="0" borderId="0" xfId="0" applyFont="1" applyFill="1" applyAlignment="1">
      <alignment horizontal="left" vertical="top" wrapText="1"/>
    </xf>
    <xf numFmtId="0" fontId="11" fillId="0" borderId="0" xfId="0" applyFont="1" applyAlignment="1">
      <alignment horizontal="left" wrapText="1"/>
    </xf>
    <xf numFmtId="0" fontId="11" fillId="0" borderId="0" xfId="1193" applyFont="1" applyFill="1" applyAlignment="1">
      <alignment horizontal="left" vertical="top" wrapText="1"/>
    </xf>
    <xf numFmtId="0" fontId="11" fillId="0" borderId="0" xfId="0" applyFont="1" applyAlignment="1">
      <alignment horizontal="left"/>
    </xf>
    <xf numFmtId="0" fontId="11" fillId="0" borderId="0" xfId="0" applyFont="1" applyAlignment="1" applyProtection="1">
      <alignment horizontal="left" vertical="top" wrapText="1"/>
    </xf>
    <xf numFmtId="0" fontId="11" fillId="0" borderId="0" xfId="0" applyFont="1" applyAlignment="1" applyProtection="1">
      <alignment horizontal="left"/>
    </xf>
    <xf numFmtId="0" fontId="29" fillId="0" borderId="0" xfId="1193" applyFont="1" applyAlignment="1" applyProtection="1">
      <alignment horizontal="left"/>
    </xf>
    <xf numFmtId="0" fontId="11" fillId="0" borderId="0" xfId="1193" applyFont="1" applyFill="1" applyAlignment="1" applyProtection="1">
      <alignment horizontal="left"/>
    </xf>
    <xf numFmtId="0" fontId="11" fillId="0" borderId="0" xfId="1193" applyFont="1" applyFill="1" applyAlignment="1" applyProtection="1">
      <alignment horizontal="left" vertical="top" wrapText="1"/>
    </xf>
    <xf numFmtId="4" fontId="11" fillId="0" borderId="0" xfId="1193" applyNumberFormat="1" applyFont="1" applyFill="1" applyAlignment="1" applyProtection="1">
      <alignment horizontal="left" vertical="top" wrapText="1"/>
    </xf>
    <xf numFmtId="0" fontId="18" fillId="0" borderId="4" xfId="570" applyFont="1" applyBorder="1" applyAlignment="1" applyProtection="1">
      <alignment horizontal="left"/>
    </xf>
    <xf numFmtId="0" fontId="29" fillId="0" borderId="0" xfId="0" applyFont="1" applyFill="1" applyAlignment="1">
      <alignment horizontal="left"/>
    </xf>
    <xf numFmtId="0" fontId="18" fillId="0" borderId="0" xfId="271" applyFont="1" applyFill="1" applyAlignment="1">
      <alignment horizontal="left" vertical="top" wrapText="1"/>
    </xf>
    <xf numFmtId="0" fontId="29" fillId="0" borderId="0" xfId="0" applyFont="1" applyAlignment="1">
      <alignment horizontal="left"/>
    </xf>
    <xf numFmtId="0" fontId="0" fillId="0" borderId="0" xfId="0" applyAlignment="1">
      <alignment horizontal="left" vertical="top" wrapText="1"/>
    </xf>
    <xf numFmtId="0" fontId="20" fillId="0" borderId="0" xfId="0" applyFont="1" applyAlignment="1" applyProtection="1">
      <alignment horizontal="left"/>
    </xf>
    <xf numFmtId="0" fontId="11" fillId="0" borderId="0" xfId="271" applyFont="1" applyFill="1" applyAlignment="1" applyProtection="1">
      <alignment horizontal="left" vertical="top" wrapText="1"/>
      <protection locked="0"/>
    </xf>
    <xf numFmtId="0" fontId="11" fillId="0" borderId="0" xfId="1193" applyFont="1" applyBorder="1" applyAlignment="1" applyProtection="1">
      <alignment horizontal="left" vertical="top" wrapText="1"/>
    </xf>
    <xf numFmtId="0" fontId="11" fillId="0" borderId="0" xfId="1193" applyFont="1" applyFill="1" applyBorder="1" applyAlignment="1" applyProtection="1">
      <alignment horizontal="left" vertical="top" wrapText="1"/>
    </xf>
    <xf numFmtId="0" fontId="11" fillId="0" borderId="0" xfId="1193" applyFont="1" applyAlignment="1" applyProtection="1">
      <alignment horizontal="left" vertical="top" wrapText="1"/>
    </xf>
    <xf numFmtId="0" fontId="12" fillId="0" borderId="0" xfId="244" applyAlignment="1">
      <alignment horizontal="left"/>
    </xf>
    <xf numFmtId="0" fontId="18" fillId="0" borderId="0" xfId="0" applyFont="1" applyAlignment="1">
      <alignment horizontal="left"/>
    </xf>
    <xf numFmtId="0" fontId="18" fillId="0" borderId="16" xfId="0" applyFont="1" applyFill="1" applyBorder="1" applyAlignment="1" applyProtection="1">
      <alignment horizontal="left"/>
    </xf>
    <xf numFmtId="0" fontId="11" fillId="0" borderId="27" xfId="0" applyFont="1" applyBorder="1" applyAlignment="1">
      <alignment horizontal="left"/>
    </xf>
    <xf numFmtId="0" fontId="11" fillId="0" borderId="0" xfId="1193" applyFont="1" applyAlignment="1" applyProtection="1">
      <alignment horizontal="left"/>
    </xf>
    <xf numFmtId="0" fontId="11" fillId="0" borderId="0" xfId="0" applyFont="1" applyFill="1" applyAlignment="1" applyProtection="1">
      <alignment horizontal="left" vertical="top" wrapText="1"/>
    </xf>
    <xf numFmtId="4" fontId="11" fillId="0" borderId="0" xfId="570" applyNumberFormat="1" applyFont="1" applyFill="1" applyAlignment="1" applyProtection="1">
      <alignment horizontal="left" vertical="top" wrapText="1"/>
    </xf>
    <xf numFmtId="0" fontId="29" fillId="0" borderId="0" xfId="570" applyFont="1" applyAlignment="1">
      <alignment horizontal="left"/>
    </xf>
    <xf numFmtId="0" fontId="11" fillId="0" borderId="0" xfId="570" applyFont="1" applyAlignment="1">
      <alignment horizontal="left" vertical="top" wrapText="1"/>
    </xf>
    <xf numFmtId="0" fontId="11" fillId="0" borderId="0" xfId="570" applyFont="1" applyFill="1" applyAlignment="1">
      <alignment horizontal="left" vertical="top" wrapText="1"/>
    </xf>
    <xf numFmtId="0" fontId="11" fillId="0" borderId="0" xfId="570" applyFont="1" applyAlignment="1">
      <alignment horizontal="left"/>
    </xf>
    <xf numFmtId="0" fontId="29" fillId="0" borderId="0" xfId="0" applyFont="1" applyBorder="1" applyAlignment="1">
      <alignment horizontal="left"/>
    </xf>
    <xf numFmtId="0" fontId="11" fillId="0" borderId="0" xfId="0" applyFont="1" applyBorder="1" applyAlignment="1">
      <alignment horizontal="left"/>
    </xf>
    <xf numFmtId="4" fontId="11" fillId="0" borderId="0" xfId="1193" applyNumberFormat="1" applyFont="1" applyAlignment="1" applyProtection="1">
      <alignment horizontal="left" vertical="top" wrapText="1"/>
    </xf>
    <xf numFmtId="0" fontId="29" fillId="0" borderId="0" xfId="570" applyFont="1" applyBorder="1" applyAlignment="1">
      <alignment horizontal="left" vertical="top" wrapText="1"/>
    </xf>
    <xf numFmtId="0" fontId="11" fillId="0" borderId="0" xfId="570" applyFont="1" applyBorder="1" applyAlignment="1">
      <alignment horizontal="left" vertical="top"/>
    </xf>
    <xf numFmtId="0" fontId="29" fillId="0" borderId="0" xfId="0" applyFont="1" applyAlignment="1" applyProtection="1">
      <alignment horizontal="left"/>
    </xf>
    <xf numFmtId="0" fontId="11" fillId="0" borderId="0" xfId="271" applyFont="1" applyAlignment="1">
      <alignment horizontal="left" vertical="top" wrapText="1"/>
    </xf>
    <xf numFmtId="0" fontId="20" fillId="0" borderId="0" xfId="0" applyFont="1" applyAlignment="1" applyProtection="1">
      <alignment horizontal="left" vertical="top"/>
    </xf>
    <xf numFmtId="0" fontId="29" fillId="0" borderId="0" xfId="0" applyFont="1" applyAlignment="1">
      <alignment horizontal="left" vertical="top" wrapText="1"/>
    </xf>
    <xf numFmtId="0" fontId="29" fillId="0" borderId="0" xfId="0" applyFont="1" applyAlignment="1" applyProtection="1">
      <alignment horizontal="center"/>
    </xf>
    <xf numFmtId="0" fontId="0" fillId="0" borderId="0" xfId="0" applyAlignment="1" applyProtection="1"/>
    <xf numFmtId="0" fontId="29" fillId="0" borderId="0" xfId="0" applyFont="1" applyFill="1" applyAlignment="1">
      <alignment horizontal="center"/>
    </xf>
    <xf numFmtId="0" fontId="0" fillId="0" borderId="0" xfId="0" applyFill="1" applyAlignment="1">
      <alignment horizontal="center"/>
    </xf>
    <xf numFmtId="0" fontId="18" fillId="0" borderId="0" xfId="0" applyFont="1" applyFill="1" applyAlignment="1" applyProtection="1">
      <alignment horizontal="center"/>
    </xf>
    <xf numFmtId="0" fontId="0" fillId="0" borderId="0" xfId="0" applyFill="1" applyAlignment="1" applyProtection="1"/>
    <xf numFmtId="0" fontId="18" fillId="0" borderId="4" xfId="570" applyFont="1" applyBorder="1" applyAlignment="1">
      <alignment horizontal="left"/>
    </xf>
    <xf numFmtId="49" fontId="11" fillId="0" borderId="0" xfId="0" applyNumberFormat="1" applyFont="1" applyFill="1" applyAlignment="1">
      <alignment horizontal="left" vertical="top" wrapText="1"/>
    </xf>
    <xf numFmtId="49" fontId="11" fillId="0" borderId="0" xfId="1193" applyNumberFormat="1" applyFont="1" applyFill="1" applyAlignment="1">
      <alignment horizontal="left" vertical="top" wrapText="1"/>
    </xf>
    <xf numFmtId="4" fontId="29" fillId="0" borderId="0" xfId="0" applyNumberFormat="1" applyFont="1" applyFill="1" applyAlignment="1" applyProtection="1">
      <alignment horizontal="left"/>
    </xf>
    <xf numFmtId="4" fontId="11" fillId="0" borderId="0" xfId="0" applyNumberFormat="1" applyFont="1" applyFill="1" applyAlignment="1" applyProtection="1">
      <alignment horizontal="left" vertical="top" wrapText="1"/>
    </xf>
    <xf numFmtId="4" fontId="12" fillId="0" borderId="0" xfId="244" applyNumberFormat="1" applyFill="1" applyAlignment="1" applyProtection="1">
      <alignment horizontal="left"/>
    </xf>
    <xf numFmtId="0" fontId="11" fillId="0" borderId="0" xfId="271" applyFont="1" applyFill="1" applyAlignment="1">
      <alignment horizontal="left" vertical="top" wrapText="1"/>
    </xf>
    <xf numFmtId="0" fontId="11" fillId="0" borderId="0" xfId="570" applyFont="1" applyFill="1" applyBorder="1" applyAlignment="1">
      <alignment horizontal="left" vertical="top"/>
    </xf>
    <xf numFmtId="0" fontId="11" fillId="0" borderId="0" xfId="570" applyFont="1" applyAlignment="1">
      <alignment horizontal="left" vertical="top"/>
    </xf>
    <xf numFmtId="0" fontId="18" fillId="0" borderId="0" xfId="570" applyFont="1" applyAlignment="1">
      <alignment horizontal="left" vertical="top"/>
    </xf>
    <xf numFmtId="0" fontId="11" fillId="0" borderId="0" xfId="0" applyFont="1" applyAlignment="1">
      <alignment horizontal="left" vertical="top"/>
    </xf>
    <xf numFmtId="4" fontId="11" fillId="0" borderId="0" xfId="0" applyNumberFormat="1" applyFont="1" applyAlignment="1" applyProtection="1">
      <alignment horizontal="left" vertical="top" wrapText="1"/>
    </xf>
    <xf numFmtId="0" fontId="12" fillId="0" borderId="0" xfId="244" quotePrefix="1" applyAlignment="1" applyProtection="1">
      <alignment horizontal="left"/>
    </xf>
    <xf numFmtId="0" fontId="18" fillId="0" borderId="4" xfId="0" applyFont="1" applyBorder="1" applyAlignment="1" applyProtection="1">
      <alignment horizontal="left"/>
    </xf>
    <xf numFmtId="0" fontId="18" fillId="0" borderId="4" xfId="570" applyFont="1" applyBorder="1" applyAlignment="1" applyProtection="1">
      <alignment horizontal="left" vertical="top"/>
    </xf>
    <xf numFmtId="0" fontId="11" fillId="0" borderId="0" xfId="0" applyFont="1" applyAlignment="1" applyProtection="1">
      <alignment horizontal="left" vertical="top"/>
    </xf>
    <xf numFmtId="0" fontId="18" fillId="0" borderId="4" xfId="570" applyFont="1" applyFill="1" applyBorder="1" applyAlignment="1" applyProtection="1">
      <alignment horizontal="left"/>
    </xf>
    <xf numFmtId="0" fontId="29" fillId="0" borderId="0" xfId="570" applyFont="1" applyFill="1" applyBorder="1" applyAlignment="1">
      <alignment horizontal="left" vertical="top"/>
    </xf>
    <xf numFmtId="0" fontId="29" fillId="0" borderId="0" xfId="0" applyFont="1" applyAlignment="1">
      <alignment horizontal="left" wrapText="1"/>
    </xf>
    <xf numFmtId="0" fontId="11" fillId="0" borderId="0" xfId="0" applyFont="1" applyFill="1" applyAlignment="1">
      <alignment horizontal="left"/>
    </xf>
    <xf numFmtId="4" fontId="11" fillId="0" borderId="0" xfId="570" applyNumberFormat="1" applyFont="1" applyFill="1" applyAlignment="1" applyProtection="1">
      <alignment horizontal="left"/>
    </xf>
    <xf numFmtId="4" fontId="29" fillId="0" borderId="0" xfId="570" applyNumberFormat="1" applyFont="1" applyFill="1" applyAlignment="1" applyProtection="1">
      <alignment horizontal="left" vertical="top" wrapText="1"/>
    </xf>
    <xf numFmtId="0" fontId="109" fillId="0" borderId="0" xfId="570" applyFont="1" applyAlignment="1">
      <alignment horizontal="center"/>
    </xf>
    <xf numFmtId="0" fontId="110" fillId="0" borderId="0" xfId="570" applyFont="1" applyAlignment="1"/>
    <xf numFmtId="0" fontId="11" fillId="0" borderId="0" xfId="570" applyFont="1" applyAlignment="1">
      <alignment wrapText="1"/>
    </xf>
    <xf numFmtId="0" fontId="11" fillId="0" borderId="0" xfId="570" applyAlignment="1">
      <alignment wrapText="1"/>
    </xf>
    <xf numFmtId="0" fontId="18" fillId="0" borderId="0" xfId="570" applyFont="1" applyAlignment="1">
      <alignment wrapText="1"/>
    </xf>
    <xf numFmtId="0" fontId="26" fillId="0" borderId="0" xfId="570" applyFont="1" applyAlignment="1">
      <alignment horizontal="center"/>
    </xf>
    <xf numFmtId="0" fontId="11" fillId="0" borderId="0" xfId="570" applyAlignment="1"/>
    <xf numFmtId="0" fontId="11" fillId="0" borderId="0" xfId="1193" applyFont="1" applyAlignment="1">
      <alignment vertical="top" wrapText="1"/>
    </xf>
    <xf numFmtId="0" fontId="11" fillId="0" borderId="0" xfId="1193" applyAlignment="1">
      <alignment vertical="top" wrapText="1"/>
    </xf>
    <xf numFmtId="0" fontId="11" fillId="0" borderId="0" xfId="570" applyFont="1" applyAlignment="1"/>
    <xf numFmtId="4" fontId="11" fillId="0" borderId="0" xfId="0" applyNumberFormat="1" applyFont="1" applyFill="1" applyBorder="1" applyAlignment="1" applyProtection="1">
      <alignment horizontal="left"/>
    </xf>
    <xf numFmtId="0" fontId="18" fillId="0" borderId="4" xfId="0" applyFont="1" applyFill="1" applyBorder="1" applyAlignment="1" applyProtection="1">
      <alignment horizontal="left"/>
    </xf>
    <xf numFmtId="0" fontId="29" fillId="0" borderId="0" xfId="0" applyFont="1" applyFill="1" applyBorder="1" applyAlignment="1">
      <alignment horizontal="left" vertical="top"/>
    </xf>
    <xf numFmtId="0" fontId="11" fillId="0" borderId="0" xfId="0" applyFont="1" applyFill="1" applyBorder="1" applyAlignment="1">
      <alignment horizontal="left" vertical="top"/>
    </xf>
    <xf numFmtId="4" fontId="11" fillId="0" borderId="0" xfId="0" applyNumberFormat="1" applyFont="1" applyFill="1" applyAlignment="1" applyProtection="1">
      <alignment horizontal="left"/>
    </xf>
    <xf numFmtId="0" fontId="18" fillId="0" borderId="0" xfId="0" applyFont="1" applyFill="1" applyAlignment="1">
      <alignment horizontal="left" vertical="top" wrapText="1"/>
    </xf>
    <xf numFmtId="49" fontId="11" fillId="0" borderId="0" xfId="0" applyNumberFormat="1" applyFont="1" applyAlignment="1">
      <alignment horizontal="left" vertical="top"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left" wrapText="1"/>
    </xf>
    <xf numFmtId="0" fontId="11" fillId="0" borderId="0" xfId="570" applyAlignment="1" applyProtection="1">
      <alignment horizontal="left" wrapText="1"/>
    </xf>
    <xf numFmtId="0" fontId="11" fillId="0" borderId="0" xfId="0" applyFont="1" applyFill="1" applyBorder="1" applyAlignment="1">
      <alignment horizontal="left" vertical="top" wrapText="1"/>
    </xf>
    <xf numFmtId="4" fontId="11" fillId="0" borderId="0" xfId="0" applyNumberFormat="1" applyFont="1" applyAlignment="1" applyProtection="1">
      <alignment horizontal="left"/>
    </xf>
    <xf numFmtId="0" fontId="18" fillId="0" borderId="0" xfId="0" applyFont="1" applyAlignment="1">
      <alignment vertical="top" wrapText="1"/>
    </xf>
    <xf numFmtId="0" fontId="29" fillId="0" borderId="0" xfId="1193" applyFont="1" applyFill="1" applyAlignment="1">
      <alignment horizontal="left" vertical="top" wrapText="1"/>
    </xf>
    <xf numFmtId="0" fontId="18" fillId="0" borderId="0" xfId="1193" applyFont="1" applyFill="1" applyAlignment="1">
      <alignment horizontal="left" vertical="top" wrapText="1"/>
    </xf>
    <xf numFmtId="0" fontId="29" fillId="0" borderId="0" xfId="0" applyFont="1" applyFill="1" applyAlignment="1">
      <alignment horizontal="left" vertical="top" wrapText="1"/>
    </xf>
    <xf numFmtId="0" fontId="11" fillId="0" borderId="0" xfId="0" quotePrefix="1" applyFont="1" applyAlignment="1">
      <alignment horizontal="left" vertical="top"/>
    </xf>
    <xf numFmtId="0" fontId="11" fillId="0" borderId="0" xfId="0" quotePrefix="1" applyFont="1" applyAlignment="1">
      <alignment horizontal="left" vertical="top" wrapText="1"/>
    </xf>
    <xf numFmtId="0" fontId="29" fillId="0" borderId="0" xfId="570" applyFont="1" applyAlignment="1">
      <alignment horizontal="left" vertical="top" wrapText="1"/>
    </xf>
    <xf numFmtId="0" fontId="11" fillId="0" borderId="0" xfId="570" applyFont="1" applyAlignment="1" applyProtection="1">
      <alignment horizontal="left" vertical="top"/>
    </xf>
    <xf numFmtId="0" fontId="11" fillId="0" borderId="0" xfId="570" applyFont="1" applyFill="1" applyAlignment="1">
      <alignment vertical="top" wrapText="1"/>
    </xf>
    <xf numFmtId="0" fontId="11" fillId="0" borderId="0" xfId="570" applyFont="1" applyAlignment="1">
      <alignment vertical="top" wrapText="1"/>
    </xf>
    <xf numFmtId="0" fontId="11" fillId="0" borderId="0" xfId="570" applyFont="1" applyAlignment="1" applyProtection="1">
      <alignment horizontal="left"/>
    </xf>
    <xf numFmtId="0" fontId="11" fillId="0" borderId="0" xfId="1193" applyFont="1" applyFill="1" applyAlignment="1">
      <alignment horizontal="left"/>
    </xf>
    <xf numFmtId="0" fontId="29" fillId="0" borderId="0" xfId="570" applyFont="1" applyBorder="1" applyAlignment="1">
      <alignment horizontal="left"/>
    </xf>
    <xf numFmtId="0" fontId="11" fillId="0" borderId="0" xfId="570" applyFont="1" applyBorder="1" applyAlignment="1">
      <alignment horizontal="left"/>
    </xf>
    <xf numFmtId="0" fontId="11" fillId="0" borderId="0" xfId="570" applyFont="1" applyAlignment="1" applyProtection="1">
      <alignment horizontal="left" vertical="top" wrapText="1"/>
    </xf>
    <xf numFmtId="0" fontId="18" fillId="0" borderId="16" xfId="570" applyFont="1" applyFill="1" applyBorder="1" applyAlignment="1" applyProtection="1">
      <alignment horizontal="left"/>
    </xf>
    <xf numFmtId="0" fontId="11" fillId="0" borderId="0" xfId="570" applyAlignment="1">
      <alignment horizontal="left" vertical="top" wrapText="1"/>
    </xf>
    <xf numFmtId="0" fontId="18" fillId="0" borderId="0" xfId="570" applyFont="1" applyFill="1" applyAlignment="1" applyProtection="1">
      <alignment horizontal="center"/>
    </xf>
    <xf numFmtId="0" fontId="11" fillId="0" borderId="0" xfId="570" applyFont="1" applyFill="1" applyAlignment="1" applyProtection="1"/>
    <xf numFmtId="0" fontId="11" fillId="0" borderId="0" xfId="1193" applyFont="1" applyAlignment="1">
      <alignment horizontal="left"/>
    </xf>
    <xf numFmtId="0" fontId="11" fillId="0" borderId="0" xfId="570" applyFont="1" applyBorder="1" applyAlignment="1">
      <alignment horizontal="left" vertical="top" wrapText="1"/>
    </xf>
    <xf numFmtId="0" fontId="12" fillId="0" borderId="0" xfId="244" applyNumberFormat="1" applyFill="1" applyAlignment="1" applyProtection="1">
      <alignment horizontal="left"/>
    </xf>
    <xf numFmtId="0" fontId="11" fillId="0" borderId="0" xfId="570" applyFont="1" applyFill="1" applyAlignment="1" applyProtection="1">
      <alignment horizontal="left" vertical="top" wrapText="1"/>
    </xf>
    <xf numFmtId="0" fontId="11" fillId="0" borderId="0" xfId="570" applyFill="1" applyAlignment="1" applyProtection="1"/>
    <xf numFmtId="0" fontId="11" fillId="0" borderId="0" xfId="570" applyFont="1" applyFill="1" applyAlignment="1">
      <alignment horizontal="left" vertical="center" wrapText="1"/>
    </xf>
    <xf numFmtId="0" fontId="18" fillId="0" borderId="0" xfId="0" applyFont="1" applyAlignment="1">
      <alignment horizontal="left" vertical="top"/>
    </xf>
    <xf numFmtId="0" fontId="29" fillId="0" borderId="0" xfId="570" applyFont="1" applyFill="1" applyAlignment="1">
      <alignment horizontal="center"/>
    </xf>
    <xf numFmtId="0" fontId="11" fillId="0" borderId="0" xfId="570" applyFill="1" applyAlignment="1">
      <alignment horizontal="center"/>
    </xf>
    <xf numFmtId="0" fontId="29" fillId="0" borderId="0" xfId="570" applyFont="1" applyAlignment="1">
      <alignment horizontal="left" wrapText="1"/>
    </xf>
    <xf numFmtId="0" fontId="29" fillId="0" borderId="0" xfId="570" applyFont="1" applyAlignment="1" applyProtection="1">
      <alignment horizontal="left"/>
    </xf>
    <xf numFmtId="4" fontId="11" fillId="0" borderId="0" xfId="570" applyNumberFormat="1" applyFont="1" applyAlignment="1" applyProtection="1">
      <alignment horizontal="left" vertical="top" wrapText="1"/>
    </xf>
    <xf numFmtId="0" fontId="11" fillId="0" borderId="0" xfId="1193" applyFont="1" applyFill="1" applyAlignment="1">
      <alignment vertical="top" wrapText="1"/>
    </xf>
    <xf numFmtId="0" fontId="18" fillId="0" borderId="0" xfId="570" applyFont="1" applyAlignment="1">
      <alignment horizontal="left"/>
    </xf>
    <xf numFmtId="0" fontId="18" fillId="0" borderId="4" xfId="0" applyFont="1" applyBorder="1" applyAlignment="1" applyProtection="1">
      <alignment horizontal="left" vertical="top"/>
    </xf>
    <xf numFmtId="4" fontId="29" fillId="0" borderId="0" xfId="0" applyNumberFormat="1" applyFont="1" applyFill="1" applyAlignment="1" applyProtection="1">
      <alignment horizontal="left" vertical="top" wrapText="1"/>
    </xf>
    <xf numFmtId="0" fontId="11" fillId="0" borderId="0" xfId="1193" applyFont="1" applyFill="1" applyAlignment="1" applyProtection="1">
      <alignment horizontal="left" vertical="top" wrapText="1"/>
      <protection locked="0"/>
    </xf>
    <xf numFmtId="0" fontId="11" fillId="0" borderId="27" xfId="570" applyFont="1" applyBorder="1" applyAlignment="1">
      <alignment horizontal="left"/>
    </xf>
    <xf numFmtId="0" fontId="12" fillId="0" borderId="0" xfId="244" applyAlignment="1" applyProtection="1">
      <alignment horizontal="left" vertical="top" wrapText="1"/>
    </xf>
    <xf numFmtId="0" fontId="11" fillId="0" borderId="0" xfId="570" applyFont="1" applyFill="1" applyAlignment="1">
      <alignment horizontal="left"/>
    </xf>
    <xf numFmtId="0" fontId="29" fillId="0" borderId="0" xfId="570" applyFont="1" applyAlignment="1" applyProtection="1">
      <alignment horizontal="center"/>
    </xf>
    <xf numFmtId="0" fontId="18" fillId="0" borderId="0" xfId="570" applyFont="1" applyAlignment="1" applyProtection="1">
      <alignment horizontal="center"/>
    </xf>
    <xf numFmtId="0" fontId="11" fillId="0" borderId="15" xfId="570" applyBorder="1" applyAlignment="1" applyProtection="1">
      <alignment horizontal="center" vertical="top" wrapText="1"/>
    </xf>
    <xf numFmtId="0" fontId="11" fillId="0" borderId="14" xfId="570" applyBorder="1" applyAlignment="1" applyProtection="1">
      <alignment horizontal="center" vertical="top" wrapText="1"/>
    </xf>
    <xf numFmtId="0" fontId="11" fillId="0" borderId="13" xfId="570" applyBorder="1" applyAlignment="1" applyProtection="1">
      <alignment horizontal="center" vertical="top" wrapText="1"/>
    </xf>
    <xf numFmtId="0" fontId="11" fillId="0" borderId="0" xfId="1193" applyFont="1" applyAlignment="1" applyProtection="1">
      <alignment vertical="top" wrapText="1"/>
    </xf>
    <xf numFmtId="0" fontId="29" fillId="0" borderId="0" xfId="570" applyFont="1" applyFill="1" applyAlignment="1">
      <alignment horizontal="left"/>
    </xf>
    <xf numFmtId="165" fontId="20" fillId="0" borderId="1" xfId="0" applyNumberFormat="1" applyFont="1" applyBorder="1" applyAlignment="1" applyProtection="1">
      <alignment horizontal="right"/>
    </xf>
    <xf numFmtId="165" fontId="20" fillId="0" borderId="2" xfId="0" applyNumberFormat="1" applyFont="1" applyBorder="1" applyAlignment="1" applyProtection="1">
      <alignment horizontal="right"/>
    </xf>
    <xf numFmtId="165" fontId="20" fillId="0" borderId="7" xfId="0" applyNumberFormat="1" applyFont="1" applyBorder="1" applyAlignment="1" applyProtection="1">
      <alignment horizontal="right"/>
    </xf>
    <xf numFmtId="0" fontId="20" fillId="46" borderId="3" xfId="0" applyFont="1" applyFill="1" applyBorder="1" applyAlignment="1" applyProtection="1">
      <alignment horizontal="center"/>
    </xf>
    <xf numFmtId="0" fontId="20" fillId="46" borderId="4" xfId="0" applyFont="1" applyFill="1" applyBorder="1" applyAlignment="1" applyProtection="1">
      <alignment horizontal="center"/>
    </xf>
    <xf numFmtId="0" fontId="20" fillId="46" borderId="5" xfId="0" applyFont="1" applyFill="1" applyBorder="1" applyAlignment="1" applyProtection="1">
      <alignment horizontal="center"/>
    </xf>
    <xf numFmtId="0" fontId="34" fillId="0" borderId="3" xfId="0" applyFont="1" applyBorder="1" applyAlignment="1" applyProtection="1">
      <alignment horizontal="center"/>
    </xf>
    <xf numFmtId="0" fontId="34" fillId="0" borderId="4" xfId="0" applyFont="1" applyBorder="1" applyAlignment="1" applyProtection="1">
      <alignment horizontal="center"/>
    </xf>
    <xf numFmtId="0" fontId="34" fillId="0" borderId="5" xfId="0" applyFont="1" applyBorder="1" applyAlignment="1" applyProtection="1">
      <alignment horizontal="center"/>
    </xf>
    <xf numFmtId="0" fontId="20" fillId="46" borderId="11" xfId="0" applyFont="1" applyFill="1" applyBorder="1" applyAlignment="1" applyProtection="1">
      <alignment horizontal="center"/>
    </xf>
    <xf numFmtId="0" fontId="20" fillId="0" borderId="3" xfId="0" applyFont="1" applyBorder="1" applyAlignment="1" applyProtection="1">
      <alignment horizontal="center"/>
    </xf>
    <xf numFmtId="0" fontId="20" fillId="0" borderId="4" xfId="0" applyFont="1" applyBorder="1" applyAlignment="1" applyProtection="1">
      <alignment horizontal="center"/>
    </xf>
    <xf numFmtId="0" fontId="20" fillId="0" borderId="5" xfId="0" applyFont="1" applyBorder="1" applyAlignment="1" applyProtection="1">
      <alignment horizontal="center"/>
    </xf>
    <xf numFmtId="0" fontId="0" fillId="0" borderId="11" xfId="0" applyBorder="1" applyAlignment="1" applyProtection="1">
      <alignment horizontal="center"/>
    </xf>
    <xf numFmtId="0" fontId="0" fillId="0" borderId="6" xfId="0" applyFill="1" applyBorder="1" applyAlignment="1" applyProtection="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20" fillId="0" borderId="3" xfId="0" applyNumberFormat="1" applyFont="1" applyFill="1" applyBorder="1" applyAlignment="1" applyProtection="1">
      <alignment horizontal="center"/>
    </xf>
    <xf numFmtId="168" fontId="20" fillId="0" borderId="4" xfId="0" applyNumberFormat="1" applyFont="1" applyFill="1" applyBorder="1" applyAlignment="1" applyProtection="1">
      <alignment horizontal="center"/>
    </xf>
    <xf numFmtId="168" fontId="20" fillId="0" borderId="5" xfId="0" applyNumberFormat="1" applyFont="1" applyFill="1" applyBorder="1" applyAlignment="1" applyProtection="1">
      <alignment horizontal="center"/>
    </xf>
    <xf numFmtId="9" fontId="20" fillId="5" borderId="3" xfId="0" applyNumberFormat="1" applyFont="1" applyFill="1" applyBorder="1" applyAlignment="1" applyProtection="1">
      <alignment horizontal="center"/>
      <protection locked="0"/>
    </xf>
    <xf numFmtId="9" fontId="20" fillId="5" borderId="4" xfId="0" applyNumberFormat="1" applyFont="1" applyFill="1" applyBorder="1" applyAlignment="1" applyProtection="1">
      <alignment horizontal="center"/>
      <protection locked="0"/>
    </xf>
    <xf numFmtId="9" fontId="20"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0"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2" borderId="11" xfId="0" applyFont="1" applyFill="1" applyBorder="1" applyAlignment="1" applyProtection="1">
      <alignment horizontal="center"/>
    </xf>
    <xf numFmtId="0" fontId="11" fillId="0" borderId="3" xfId="0" applyFont="1" applyBorder="1" applyAlignment="1" applyProtection="1">
      <alignment horizontal="center"/>
    </xf>
    <xf numFmtId="0" fontId="11" fillId="0" borderId="4" xfId="0" applyFont="1" applyBorder="1" applyAlignment="1" applyProtection="1">
      <alignment horizontal="center"/>
    </xf>
    <xf numFmtId="0" fontId="11" fillId="0" borderId="5" xfId="0" applyFont="1" applyBorder="1" applyAlignment="1" applyProtection="1">
      <alignment horizontal="center"/>
    </xf>
    <xf numFmtId="0" fontId="20" fillId="0" borderId="11" xfId="0" applyFont="1" applyBorder="1" applyAlignment="1" applyProtection="1">
      <alignment horizontal="center"/>
    </xf>
    <xf numFmtId="1" fontId="0" fillId="44" borderId="3" xfId="0" applyNumberFormat="1" applyFill="1" applyBorder="1" applyAlignment="1" applyProtection="1">
      <alignment horizontal="center"/>
      <protection locked="0"/>
    </xf>
    <xf numFmtId="1" fontId="0" fillId="44" borderId="4" xfId="0" applyNumberFormat="1" applyFill="1" applyBorder="1" applyAlignment="1" applyProtection="1">
      <alignment horizontal="center"/>
      <protection locked="0"/>
    </xf>
    <xf numFmtId="1" fontId="0" fillId="44"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1" fillId="0" borderId="11" xfId="0" applyFont="1" applyBorder="1" applyAlignment="1" applyProtection="1">
      <alignment horizontal="center"/>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9" fillId="5" borderId="3" xfId="0" applyFont="1" applyFill="1" applyBorder="1" applyAlignment="1" applyProtection="1">
      <alignment horizontal="left"/>
      <protection locked="0"/>
    </xf>
    <xf numFmtId="0" fontId="19" fillId="5" borderId="4" xfId="0" applyFont="1" applyFill="1" applyBorder="1" applyAlignment="1" applyProtection="1">
      <alignment horizontal="left"/>
      <protection locked="0"/>
    </xf>
    <xf numFmtId="0" fontId="19" fillId="5" borderId="5" xfId="0" applyFont="1" applyFill="1" applyBorder="1" applyAlignment="1" applyProtection="1">
      <alignment horizontal="left"/>
      <protection locked="0"/>
    </xf>
    <xf numFmtId="175" fontId="48" fillId="5" borderId="3" xfId="0" applyNumberFormat="1" applyFont="1" applyFill="1" applyBorder="1" applyAlignment="1" applyProtection="1">
      <alignment horizontal="center"/>
      <protection locked="0"/>
    </xf>
    <xf numFmtId="175" fontId="48" fillId="5" borderId="4" xfId="0" applyNumberFormat="1" applyFont="1" applyFill="1" applyBorder="1" applyAlignment="1" applyProtection="1">
      <alignment horizontal="center"/>
      <protection locked="0"/>
    </xf>
    <xf numFmtId="175" fontId="48"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2" fontId="18" fillId="0" borderId="2" xfId="0" applyNumberFormat="1" applyFont="1" applyBorder="1" applyAlignment="1" applyProtection="1">
      <alignment horizontal="center" wrapText="1"/>
    </xf>
    <xf numFmtId="172" fontId="18" fillId="0" borderId="7" xfId="0" applyNumberFormat="1" applyFont="1" applyBorder="1" applyAlignment="1" applyProtection="1">
      <alignment horizontal="center" wrapText="1"/>
    </xf>
    <xf numFmtId="172" fontId="18" fillId="0" borderId="0" xfId="0" applyNumberFormat="1" applyFont="1" applyBorder="1" applyAlignment="1" applyProtection="1">
      <alignment horizontal="center" wrapText="1"/>
    </xf>
    <xf numFmtId="172" fontId="18" fillId="0" borderId="12" xfId="0" applyNumberFormat="1" applyFont="1" applyBorder="1" applyAlignment="1" applyProtection="1">
      <alignment horizontal="center" wrapText="1"/>
    </xf>
    <xf numFmtId="172" fontId="18" fillId="0" borderId="6" xfId="0" applyNumberFormat="1" applyFont="1" applyBorder="1" applyAlignment="1" applyProtection="1">
      <alignment horizontal="center" wrapText="1"/>
    </xf>
    <xf numFmtId="172" fontId="18" fillId="0" borderId="10" xfId="0" applyNumberFormat="1" applyFont="1" applyBorder="1" applyAlignment="1" applyProtection="1">
      <alignment horizontal="center" wrapText="1"/>
    </xf>
    <xf numFmtId="0" fontId="11" fillId="44" borderId="4" xfId="0" applyFont="1" applyFill="1" applyBorder="1" applyAlignment="1" applyProtection="1">
      <alignment horizontal="center"/>
      <protection locked="0"/>
    </xf>
    <xf numFmtId="0" fontId="0" fillId="44" borderId="4" xfId="0" applyFill="1" applyBorder="1" applyAlignment="1" applyProtection="1">
      <alignment horizontal="center"/>
      <protection locked="0"/>
    </xf>
    <xf numFmtId="0" fontId="11" fillId="5" borderId="4" xfId="0" applyFont="1" applyFill="1" applyBorder="1" applyAlignment="1" applyProtection="1">
      <alignment horizontal="left"/>
      <protection locked="0"/>
    </xf>
    <xf numFmtId="0" fontId="20" fillId="5" borderId="5" xfId="0" applyFont="1" applyFill="1" applyBorder="1" applyAlignment="1" applyProtection="1">
      <alignment horizontal="left"/>
      <protection locked="0"/>
    </xf>
    <xf numFmtId="0" fontId="18" fillId="0" borderId="1" xfId="0" applyFont="1" applyBorder="1" applyAlignment="1" applyProtection="1">
      <alignment horizontal="center" wrapText="1"/>
    </xf>
    <xf numFmtId="0" fontId="18" fillId="0" borderId="2" xfId="0" applyFont="1" applyBorder="1" applyAlignment="1" applyProtection="1">
      <alignment horizontal="center" wrapText="1"/>
    </xf>
    <xf numFmtId="0" fontId="18" fillId="0" borderId="7" xfId="0" applyFont="1" applyBorder="1" applyAlignment="1" applyProtection="1">
      <alignment horizontal="center" wrapText="1"/>
    </xf>
    <xf numFmtId="0" fontId="18" fillId="0" borderId="8" xfId="0" applyFont="1" applyBorder="1" applyAlignment="1" applyProtection="1">
      <alignment horizontal="center" wrapText="1"/>
    </xf>
    <xf numFmtId="0" fontId="18" fillId="0" borderId="0" xfId="0" applyFont="1" applyBorder="1" applyAlignment="1" applyProtection="1">
      <alignment horizontal="center" wrapText="1"/>
    </xf>
    <xf numFmtId="0" fontId="18" fillId="0" borderId="12" xfId="0" applyFont="1" applyBorder="1" applyAlignment="1" applyProtection="1">
      <alignment horizontal="center" wrapText="1"/>
    </xf>
    <xf numFmtId="0" fontId="18" fillId="0" borderId="9" xfId="0" applyFont="1" applyBorder="1" applyAlignment="1" applyProtection="1">
      <alignment horizontal="center" wrapText="1"/>
    </xf>
    <xf numFmtId="0" fontId="18" fillId="0" borderId="6" xfId="0" applyFont="1" applyBorder="1" applyAlignment="1" applyProtection="1">
      <alignment horizontal="center" wrapText="1"/>
    </xf>
    <xf numFmtId="0" fontId="18" fillId="0" borderId="10" xfId="0" applyFont="1" applyBorder="1" applyAlignment="1" applyProtection="1">
      <alignment horizontal="center" wrapText="1"/>
    </xf>
    <xf numFmtId="166" fontId="20" fillId="5" borderId="4" xfId="0" applyNumberFormat="1" applyFont="1" applyFill="1" applyBorder="1" applyAlignment="1" applyProtection="1">
      <alignment horizontal="left"/>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8" fontId="0" fillId="44" borderId="3" xfId="0" applyNumberFormat="1" applyFill="1" applyBorder="1" applyAlignment="1" applyProtection="1">
      <alignment horizontal="center"/>
      <protection locked="0"/>
    </xf>
    <xf numFmtId="168" fontId="0" fillId="44" borderId="4" xfId="0" applyNumberFormat="1" applyFill="1" applyBorder="1" applyAlignment="1" applyProtection="1">
      <alignment horizontal="center"/>
      <protection locked="0"/>
    </xf>
    <xf numFmtId="168" fontId="0" fillId="44" borderId="5" xfId="0" applyNumberFormat="1" applyFill="1" applyBorder="1" applyAlignment="1" applyProtection="1">
      <alignment horizontal="center"/>
      <protection locked="0"/>
    </xf>
    <xf numFmtId="1" fontId="11" fillId="0" borderId="3" xfId="543" applyNumberFormat="1" applyFont="1" applyFill="1" applyBorder="1" applyAlignment="1" applyProtection="1">
      <alignment horizontal="center"/>
    </xf>
    <xf numFmtId="1" fontId="11" fillId="0" borderId="4" xfId="543" applyNumberFormat="1" applyFont="1" applyFill="1" applyBorder="1" applyAlignment="1" applyProtection="1">
      <alignment horizontal="center"/>
    </xf>
    <xf numFmtId="1" fontId="11" fillId="0" borderId="5" xfId="543" applyNumberFormat="1" applyFont="1" applyFill="1" applyBorder="1" applyAlignment="1" applyProtection="1">
      <alignment horizontal="center"/>
    </xf>
    <xf numFmtId="0" fontId="0" fillId="5" borderId="3" xfId="0" applyNumberFormat="1" applyFill="1" applyBorder="1" applyAlignment="1" applyProtection="1">
      <alignment horizontal="right"/>
      <protection locked="0"/>
    </xf>
    <xf numFmtId="0" fontId="0" fillId="5" borderId="4" xfId="0" applyNumberFormat="1" applyFill="1" applyBorder="1" applyAlignment="1" applyProtection="1">
      <alignment horizontal="right"/>
      <protection locked="0"/>
    </xf>
    <xf numFmtId="0" fontId="0" fillId="5" borderId="5" xfId="0" applyNumberFormat="1" applyFill="1" applyBorder="1" applyAlignment="1" applyProtection="1">
      <alignment horizontal="right"/>
      <protection locked="0"/>
    </xf>
    <xf numFmtId="0" fontId="11" fillId="5" borderId="5" xfId="0" applyFont="1" applyFill="1" applyBorder="1" applyAlignment="1" applyProtection="1">
      <alignment horizontal="left"/>
      <protection locked="0"/>
    </xf>
    <xf numFmtId="0" fontId="11" fillId="0" borderId="11" xfId="543" applyFont="1" applyFill="1" applyBorder="1" applyAlignment="1" applyProtection="1">
      <alignment horizontal="center"/>
    </xf>
    <xf numFmtId="168" fontId="11" fillId="5" borderId="1" xfId="543" applyNumberFormat="1" applyFont="1" applyFill="1" applyBorder="1" applyAlignment="1" applyProtection="1">
      <alignment horizontal="center" vertical="center"/>
      <protection locked="0"/>
    </xf>
    <xf numFmtId="168" fontId="11" fillId="5" borderId="2" xfId="543" applyNumberFormat="1" applyFont="1" applyFill="1" applyBorder="1" applyAlignment="1" applyProtection="1">
      <alignment horizontal="center" vertical="center"/>
      <protection locked="0"/>
    </xf>
    <xf numFmtId="168" fontId="11" fillId="5" borderId="7" xfId="543" applyNumberFormat="1" applyFont="1" applyFill="1" applyBorder="1" applyAlignment="1" applyProtection="1">
      <alignment horizontal="center" vertical="center"/>
      <protection locked="0"/>
    </xf>
    <xf numFmtId="168" fontId="11" fillId="5" borderId="8" xfId="543" applyNumberFormat="1" applyFont="1" applyFill="1" applyBorder="1" applyAlignment="1" applyProtection="1">
      <alignment horizontal="center" vertical="center"/>
      <protection locked="0"/>
    </xf>
    <xf numFmtId="168" fontId="11" fillId="5" borderId="0" xfId="543" applyNumberFormat="1" applyFont="1" applyFill="1" applyBorder="1" applyAlignment="1" applyProtection="1">
      <alignment horizontal="center" vertical="center"/>
      <protection locked="0"/>
    </xf>
    <xf numFmtId="168" fontId="11" fillId="5" borderId="12" xfId="543" applyNumberFormat="1" applyFont="1" applyFill="1" applyBorder="1" applyAlignment="1" applyProtection="1">
      <alignment horizontal="center" vertical="center"/>
      <protection locked="0"/>
    </xf>
    <xf numFmtId="168" fontId="11" fillId="5" borderId="9" xfId="543" applyNumberFormat="1" applyFont="1" applyFill="1" applyBorder="1" applyAlignment="1" applyProtection="1">
      <alignment horizontal="center" vertical="center"/>
      <protection locked="0"/>
    </xf>
    <xf numFmtId="168" fontId="11" fillId="5" borderId="6" xfId="543" applyNumberFormat="1" applyFont="1" applyFill="1" applyBorder="1" applyAlignment="1" applyProtection="1">
      <alignment horizontal="center" vertical="center"/>
      <protection locked="0"/>
    </xf>
    <xf numFmtId="168" fontId="11" fillId="5" borderId="10" xfId="543" applyNumberFormat="1" applyFont="1" applyFill="1" applyBorder="1" applyAlignment="1" applyProtection="1">
      <alignment horizontal="center" vertical="center"/>
      <protection locked="0"/>
    </xf>
    <xf numFmtId="0" fontId="38" fillId="0" borderId="8" xfId="543" applyFont="1" applyBorder="1" applyAlignment="1" applyProtection="1">
      <alignment horizontal="center" vertical="center" wrapText="1"/>
    </xf>
    <xf numFmtId="0" fontId="38" fillId="0" borderId="0" xfId="543" applyFont="1" applyBorder="1" applyAlignment="1" applyProtection="1">
      <alignment horizontal="center" vertical="center" wrapText="1"/>
    </xf>
    <xf numFmtId="0" fontId="38" fillId="0" borderId="12" xfId="543" applyFont="1" applyBorder="1" applyAlignment="1" applyProtection="1">
      <alignment horizontal="center" vertical="center" wrapText="1"/>
    </xf>
    <xf numFmtId="0" fontId="38" fillId="0" borderId="9" xfId="543" applyFont="1" applyBorder="1" applyAlignment="1" applyProtection="1">
      <alignment horizontal="center" vertical="center" wrapText="1"/>
    </xf>
    <xf numFmtId="0" fontId="38" fillId="0" borderId="6" xfId="543" applyFont="1" applyBorder="1" applyAlignment="1" applyProtection="1">
      <alignment horizontal="center" vertical="center" wrapText="1"/>
    </xf>
    <xf numFmtId="0" fontId="38" fillId="0" borderId="10" xfId="543" applyFont="1" applyBorder="1" applyAlignment="1" applyProtection="1">
      <alignment horizontal="center" vertical="center" wrapText="1"/>
    </xf>
    <xf numFmtId="0" fontId="37" fillId="0" borderId="8" xfId="543" applyFont="1" applyBorder="1" applyAlignment="1" applyProtection="1">
      <alignment horizontal="center" vertical="center" wrapText="1"/>
    </xf>
    <xf numFmtId="0" fontId="37" fillId="0" borderId="0" xfId="543" applyFont="1" applyBorder="1" applyAlignment="1" applyProtection="1">
      <alignment horizontal="center" vertical="center" wrapText="1"/>
    </xf>
    <xf numFmtId="0" fontId="37" fillId="0" borderId="12" xfId="543" applyFont="1" applyBorder="1" applyAlignment="1" applyProtection="1">
      <alignment horizontal="center" vertical="center" wrapText="1"/>
    </xf>
    <xf numFmtId="0" fontId="37" fillId="0" borderId="9" xfId="543" applyFont="1" applyBorder="1" applyAlignment="1" applyProtection="1">
      <alignment horizontal="center" vertical="center" wrapText="1"/>
    </xf>
    <xf numFmtId="0" fontId="37" fillId="0" borderId="6" xfId="543" applyFont="1" applyBorder="1" applyAlignment="1" applyProtection="1">
      <alignment horizontal="center" vertical="center" wrapText="1"/>
    </xf>
    <xf numFmtId="0" fontId="37" fillId="0" borderId="10" xfId="543" applyFont="1" applyBorder="1" applyAlignment="1" applyProtection="1">
      <alignment horizontal="center" vertical="center" wrapText="1"/>
    </xf>
    <xf numFmtId="0" fontId="18" fillId="0" borderId="1" xfId="543" applyFont="1" applyBorder="1" applyAlignment="1" applyProtection="1">
      <alignment horizontal="left" vertical="top" wrapText="1"/>
    </xf>
    <xf numFmtId="0" fontId="18" fillId="0" borderId="2" xfId="543" applyFont="1" applyBorder="1" applyAlignment="1" applyProtection="1">
      <alignment horizontal="left" vertical="top" wrapText="1"/>
    </xf>
    <xf numFmtId="0" fontId="18" fillId="0" borderId="7" xfId="543" applyFont="1" applyBorder="1" applyAlignment="1" applyProtection="1">
      <alignment horizontal="left" vertical="top" wrapText="1"/>
    </xf>
    <xf numFmtId="0" fontId="18" fillId="0" borderId="8" xfId="543" applyFont="1" applyBorder="1" applyAlignment="1" applyProtection="1">
      <alignment horizontal="left" vertical="top" wrapText="1"/>
    </xf>
    <xf numFmtId="0" fontId="18" fillId="0" borderId="0" xfId="543" applyFont="1" applyBorder="1" applyAlignment="1" applyProtection="1">
      <alignment horizontal="left" vertical="top" wrapText="1"/>
    </xf>
    <xf numFmtId="0" fontId="18" fillId="0" borderId="12" xfId="543" applyFont="1" applyBorder="1" applyAlignment="1" applyProtection="1">
      <alignment horizontal="left" vertical="top" wrapText="1"/>
    </xf>
    <xf numFmtId="0" fontId="11" fillId="0" borderId="8" xfId="543" applyFont="1" applyBorder="1" applyAlignment="1" applyProtection="1">
      <alignment horizontal="left" vertical="top" wrapText="1"/>
    </xf>
    <xf numFmtId="0" fontId="11" fillId="0" borderId="0" xfId="543" applyFont="1" applyBorder="1" applyAlignment="1" applyProtection="1">
      <alignment horizontal="left" vertical="top" wrapText="1"/>
    </xf>
    <xf numFmtId="0" fontId="11" fillId="0" borderId="12" xfId="543" applyFont="1" applyBorder="1" applyAlignment="1" applyProtection="1">
      <alignment horizontal="left" vertical="top" wrapText="1"/>
    </xf>
    <xf numFmtId="0" fontId="19" fillId="5" borderId="3" xfId="543" applyFont="1" applyFill="1" applyBorder="1" applyAlignment="1" applyProtection="1">
      <alignment horizontal="left" vertical="top" wrapText="1"/>
      <protection locked="0"/>
    </xf>
    <xf numFmtId="0" fontId="19" fillId="5" borderId="4" xfId="543" applyFont="1" applyFill="1" applyBorder="1" applyAlignment="1" applyProtection="1">
      <alignment horizontal="left" vertical="top" wrapText="1"/>
      <protection locked="0"/>
    </xf>
    <xf numFmtId="0" fontId="19" fillId="5" borderId="5" xfId="543" applyFont="1" applyFill="1" applyBorder="1" applyAlignment="1" applyProtection="1">
      <alignment horizontal="left" vertical="top" wrapText="1"/>
      <protection locked="0"/>
    </xf>
    <xf numFmtId="0" fontId="18" fillId="0" borderId="8" xfId="543" applyFont="1" applyBorder="1" applyAlignment="1" applyProtection="1">
      <alignment horizontal="left" vertical="center" wrapText="1"/>
    </xf>
    <xf numFmtId="0" fontId="18" fillId="0" borderId="0" xfId="543" applyFont="1" applyBorder="1" applyAlignment="1" applyProtection="1">
      <alignment horizontal="left" vertical="center" wrapText="1"/>
    </xf>
    <xf numFmtId="0" fontId="18" fillId="0" borderId="12" xfId="543" applyFont="1" applyBorder="1" applyAlignment="1" applyProtection="1">
      <alignment horizontal="left" vertical="center" wrapText="1"/>
    </xf>
    <xf numFmtId="0" fontId="31" fillId="0" borderId="1" xfId="543" applyFont="1" applyFill="1" applyBorder="1" applyAlignment="1" applyProtection="1">
      <alignment horizontal="right"/>
    </xf>
    <xf numFmtId="0" fontId="31" fillId="0" borderId="2" xfId="543" applyFont="1" applyFill="1" applyBorder="1" applyAlignment="1" applyProtection="1">
      <alignment horizontal="right"/>
    </xf>
    <xf numFmtId="0" fontId="31" fillId="0" borderId="7" xfId="543" applyFont="1" applyFill="1" applyBorder="1" applyAlignment="1" applyProtection="1">
      <alignment horizontal="right"/>
    </xf>
    <xf numFmtId="168" fontId="11" fillId="11" borderId="3" xfId="543" applyNumberFormat="1" applyFont="1" applyFill="1" applyBorder="1" applyAlignment="1" applyProtection="1">
      <alignment horizontal="center"/>
    </xf>
    <xf numFmtId="168" fontId="11" fillId="11" borderId="4" xfId="543" applyNumberFormat="1" applyFont="1" applyFill="1" applyBorder="1" applyAlignment="1" applyProtection="1">
      <alignment horizontal="center"/>
    </xf>
    <xf numFmtId="168" fontId="11" fillId="11" borderId="5" xfId="543" applyNumberFormat="1" applyFont="1" applyFill="1" applyBorder="1" applyAlignment="1" applyProtection="1">
      <alignment horizontal="center"/>
    </xf>
    <xf numFmtId="0" fontId="11" fillId="2" borderId="3" xfId="543" applyFont="1" applyFill="1" applyBorder="1" applyAlignment="1" applyProtection="1">
      <alignment horizontal="center"/>
    </xf>
    <xf numFmtId="0" fontId="11" fillId="2" borderId="4" xfId="543" applyFont="1" applyFill="1" applyBorder="1" applyAlignment="1" applyProtection="1">
      <alignment horizontal="center"/>
    </xf>
    <xf numFmtId="0" fontId="11" fillId="2" borderId="5" xfId="543" applyFont="1" applyFill="1" applyBorder="1" applyAlignment="1" applyProtection="1">
      <alignment horizontal="center"/>
    </xf>
    <xf numFmtId="0" fontId="18" fillId="11" borderId="3" xfId="543" applyFont="1" applyFill="1" applyBorder="1" applyAlignment="1" applyProtection="1">
      <alignment horizontal="center"/>
    </xf>
    <xf numFmtId="0" fontId="18" fillId="11" borderId="4" xfId="543" applyFont="1" applyFill="1" applyBorder="1" applyAlignment="1" applyProtection="1">
      <alignment horizontal="center"/>
    </xf>
    <xf numFmtId="0" fontId="18" fillId="11" borderId="5" xfId="543" applyFont="1" applyFill="1" applyBorder="1" applyAlignment="1" applyProtection="1">
      <alignment horizontal="center"/>
    </xf>
    <xf numFmtId="0" fontId="30" fillId="5" borderId="3" xfId="543" applyFont="1" applyFill="1" applyBorder="1" applyAlignment="1" applyProtection="1">
      <alignment horizontal="center" vertical="top"/>
      <protection locked="0"/>
    </xf>
    <xf numFmtId="0" fontId="30" fillId="5" borderId="5" xfId="543" applyFont="1" applyFill="1" applyBorder="1" applyAlignment="1" applyProtection="1">
      <alignment horizontal="center" vertical="top"/>
      <protection locked="0"/>
    </xf>
    <xf numFmtId="0" fontId="30" fillId="5" borderId="3" xfId="543" applyFont="1" applyFill="1" applyBorder="1" applyAlignment="1" applyProtection="1">
      <alignment horizontal="center"/>
      <protection locked="0"/>
    </xf>
    <xf numFmtId="0" fontId="30" fillId="5" borderId="5" xfId="543" applyFont="1" applyFill="1" applyBorder="1" applyAlignment="1" applyProtection="1">
      <alignment horizontal="center"/>
      <protection locked="0"/>
    </xf>
    <xf numFmtId="0" fontId="18" fillId="0" borderId="1" xfId="543" applyFont="1" applyBorder="1" applyAlignment="1" applyProtection="1">
      <alignment horizontal="left" vertical="center" wrapText="1"/>
    </xf>
    <xf numFmtId="0" fontId="18" fillId="0" borderId="2" xfId="543" applyFont="1" applyBorder="1" applyAlignment="1" applyProtection="1">
      <alignment horizontal="left" vertical="center" wrapText="1"/>
    </xf>
    <xf numFmtId="0" fontId="18" fillId="0" borderId="7" xfId="543" applyFont="1" applyBorder="1" applyAlignment="1" applyProtection="1">
      <alignment horizontal="left" vertical="center" wrapText="1"/>
    </xf>
    <xf numFmtId="0" fontId="11" fillId="0" borderId="9" xfId="543" applyFont="1" applyBorder="1" applyAlignment="1" applyProtection="1">
      <alignment horizontal="left" vertical="top" wrapText="1"/>
    </xf>
    <xf numFmtId="0" fontId="11" fillId="0" borderId="6" xfId="543" applyFont="1" applyBorder="1" applyAlignment="1" applyProtection="1">
      <alignment horizontal="left" vertical="top" wrapText="1"/>
    </xf>
    <xf numFmtId="0" fontId="11" fillId="0" borderId="10" xfId="543" applyFont="1" applyBorder="1" applyAlignment="1" applyProtection="1">
      <alignment horizontal="left" vertical="top" wrapText="1"/>
    </xf>
    <xf numFmtId="168" fontId="11" fillId="0" borderId="11" xfId="543" applyNumberFormat="1" applyFont="1" applyFill="1" applyBorder="1" applyAlignment="1" applyProtection="1">
      <alignment horizontal="center"/>
    </xf>
    <xf numFmtId="0" fontId="32" fillId="0" borderId="3" xfId="543" applyFont="1" applyFill="1" applyBorder="1" applyAlignment="1" applyProtection="1">
      <alignment horizontal="center"/>
    </xf>
    <xf numFmtId="0" fontId="32" fillId="0" borderId="4" xfId="543" applyFont="1" applyFill="1" applyBorder="1" applyAlignment="1" applyProtection="1">
      <alignment horizontal="center"/>
    </xf>
    <xf numFmtId="0" fontId="32" fillId="0" borderId="5" xfId="543" applyFont="1" applyFill="1" applyBorder="1" applyAlignment="1" applyProtection="1">
      <alignment horizontal="center"/>
    </xf>
    <xf numFmtId="0" fontId="11" fillId="0" borderId="3" xfId="543" applyFont="1" applyFill="1" applyBorder="1" applyAlignment="1" applyProtection="1">
      <alignment horizontal="center"/>
    </xf>
    <xf numFmtId="0" fontId="11" fillId="0" borderId="4" xfId="543" applyFont="1" applyFill="1" applyBorder="1" applyAlignment="1" applyProtection="1">
      <alignment horizontal="center"/>
    </xf>
    <xf numFmtId="0" fontId="11" fillId="0" borderId="5" xfId="543" applyFont="1" applyFill="1" applyBorder="1" applyAlignment="1" applyProtection="1">
      <alignment horizontal="center"/>
    </xf>
    <xf numFmtId="0" fontId="11" fillId="0" borderId="8" xfId="0" applyFont="1" applyBorder="1" applyAlignment="1">
      <alignment horizontal="left" wrapText="1"/>
    </xf>
    <xf numFmtId="0" fontId="11" fillId="0" borderId="0" xfId="0" applyFont="1" applyBorder="1" applyAlignment="1">
      <alignment horizontal="left" wrapText="1"/>
    </xf>
    <xf numFmtId="0" fontId="11" fillId="0" borderId="12" xfId="0" applyFont="1" applyBorder="1" applyAlignment="1">
      <alignment horizontal="left" wrapText="1"/>
    </xf>
    <xf numFmtId="0" fontId="11" fillId="0" borderId="9" xfId="0" applyFont="1" applyBorder="1" applyAlignment="1">
      <alignment horizontal="left" wrapText="1"/>
    </xf>
    <xf numFmtId="0" fontId="11" fillId="0" borderId="6" xfId="0" applyFont="1" applyBorder="1" applyAlignment="1">
      <alignment horizontal="left" wrapText="1"/>
    </xf>
    <xf numFmtId="0" fontId="11" fillId="0" borderId="10" xfId="0" applyFont="1" applyBorder="1" applyAlignment="1">
      <alignment horizontal="left" wrapText="1"/>
    </xf>
    <xf numFmtId="168" fontId="11" fillId="0" borderId="1" xfId="543" applyNumberFormat="1" applyFont="1" applyFill="1" applyBorder="1" applyAlignment="1" applyProtection="1">
      <alignment horizontal="center" vertical="center"/>
    </xf>
    <xf numFmtId="168" fontId="11" fillId="0" borderId="2" xfId="543" applyNumberFormat="1" applyFont="1" applyFill="1" applyBorder="1" applyAlignment="1" applyProtection="1">
      <alignment horizontal="center" vertical="center"/>
    </xf>
    <xf numFmtId="168" fontId="11" fillId="0" borderId="7" xfId="543" applyNumberFormat="1" applyFont="1" applyFill="1" applyBorder="1" applyAlignment="1" applyProtection="1">
      <alignment horizontal="center" vertical="center"/>
    </xf>
    <xf numFmtId="168" fontId="11" fillId="0" borderId="8" xfId="543" applyNumberFormat="1" applyFont="1" applyFill="1" applyBorder="1" applyAlignment="1" applyProtection="1">
      <alignment horizontal="center" vertical="center"/>
    </xf>
    <xf numFmtId="168" fontId="11" fillId="0" borderId="0" xfId="543" applyNumberFormat="1" applyFont="1" applyFill="1" applyBorder="1" applyAlignment="1" applyProtection="1">
      <alignment horizontal="center" vertical="center"/>
    </xf>
    <xf numFmtId="168" fontId="11" fillId="0" borderId="12" xfId="543" applyNumberFormat="1" applyFont="1" applyFill="1" applyBorder="1" applyAlignment="1" applyProtection="1">
      <alignment horizontal="center" vertical="center"/>
    </xf>
    <xf numFmtId="168" fontId="11" fillId="0" borderId="9" xfId="543" applyNumberFormat="1" applyFont="1" applyFill="1" applyBorder="1" applyAlignment="1" applyProtection="1">
      <alignment horizontal="center" vertical="center"/>
    </xf>
    <xf numFmtId="168" fontId="11" fillId="0" borderId="6" xfId="543" applyNumberFormat="1" applyFont="1" applyFill="1" applyBorder="1" applyAlignment="1" applyProtection="1">
      <alignment horizontal="center" vertical="center"/>
    </xf>
    <xf numFmtId="168" fontId="11" fillId="0" borderId="10" xfId="543" applyNumberFormat="1" applyFont="1" applyFill="1" applyBorder="1" applyAlignment="1" applyProtection="1">
      <alignment horizontal="center" vertical="center"/>
    </xf>
    <xf numFmtId="0" fontId="18" fillId="0" borderId="3" xfId="543" applyFont="1" applyFill="1" applyBorder="1" applyAlignment="1" applyProtection="1">
      <alignment horizontal="right"/>
    </xf>
    <xf numFmtId="0" fontId="18" fillId="0" borderId="4" xfId="543" applyFont="1" applyFill="1" applyBorder="1" applyAlignment="1" applyProtection="1">
      <alignment horizontal="right"/>
    </xf>
    <xf numFmtId="0" fontId="18" fillId="0" borderId="5" xfId="543" applyFont="1" applyFill="1" applyBorder="1" applyAlignment="1" applyProtection="1">
      <alignment horizontal="right"/>
    </xf>
    <xf numFmtId="0" fontId="11" fillId="0" borderId="8" xfId="543" applyFont="1" applyBorder="1" applyAlignment="1" applyProtection="1">
      <alignment horizontal="left" vertical="center" wrapText="1"/>
    </xf>
    <xf numFmtId="0" fontId="11" fillId="0" borderId="0" xfId="543" applyFont="1" applyBorder="1" applyAlignment="1" applyProtection="1">
      <alignment horizontal="left" vertical="center" wrapText="1"/>
    </xf>
    <xf numFmtId="0" fontId="11" fillId="0" borderId="12" xfId="543" applyFont="1" applyBorder="1" applyAlignment="1" applyProtection="1">
      <alignment horizontal="left" vertical="center" wrapText="1"/>
    </xf>
    <xf numFmtId="0" fontId="11" fillId="5" borderId="3" xfId="543" applyFont="1" applyFill="1" applyBorder="1" applyAlignment="1" applyProtection="1">
      <alignment horizontal="left" vertical="top" wrapText="1"/>
      <protection locked="0"/>
    </xf>
    <xf numFmtId="0" fontId="20" fillId="5" borderId="4" xfId="543" applyFont="1" applyFill="1" applyBorder="1" applyAlignment="1" applyProtection="1">
      <alignment horizontal="left" vertical="top" wrapText="1"/>
      <protection locked="0"/>
    </xf>
    <xf numFmtId="0" fontId="20" fillId="5" borderId="5" xfId="543" applyFont="1" applyFill="1" applyBorder="1" applyAlignment="1" applyProtection="1">
      <alignment horizontal="left" vertical="top" wrapText="1"/>
      <protection locked="0"/>
    </xf>
    <xf numFmtId="0" fontId="11" fillId="0" borderId="9" xfId="543" applyFont="1" applyBorder="1" applyAlignment="1" applyProtection="1">
      <alignment horizontal="left" vertical="center" wrapText="1"/>
    </xf>
    <xf numFmtId="0" fontId="11" fillId="0" borderId="6" xfId="543" applyFont="1" applyBorder="1" applyAlignment="1" applyProtection="1">
      <alignment horizontal="left" vertical="center" wrapText="1"/>
    </xf>
    <xf numFmtId="0" fontId="11" fillId="0" borderId="10" xfId="543" applyFont="1" applyBorder="1" applyAlignment="1" applyProtection="1">
      <alignment horizontal="left" vertical="center" wrapText="1"/>
    </xf>
    <xf numFmtId="0" fontId="20" fillId="5" borderId="3" xfId="0" applyFont="1" applyFill="1" applyBorder="1" applyAlignment="1" applyProtection="1">
      <alignment horizontal="center"/>
      <protection locked="0"/>
    </xf>
    <xf numFmtId="0" fontId="20" fillId="5" borderId="4" xfId="0" applyFont="1" applyFill="1" applyBorder="1" applyAlignment="1" applyProtection="1">
      <alignment horizontal="center"/>
      <protection locked="0"/>
    </xf>
    <xf numFmtId="0" fontId="20" fillId="5" borderId="5" xfId="0" applyFont="1" applyFill="1" applyBorder="1" applyAlignment="1" applyProtection="1">
      <alignment horizontal="center"/>
      <protection locked="0"/>
    </xf>
    <xf numFmtId="168" fontId="11" fillId="5" borderId="3" xfId="0" applyNumberFormat="1" applyFont="1" applyFill="1" applyBorder="1" applyAlignment="1" applyProtection="1">
      <alignment horizontal="right"/>
      <protection locked="0"/>
    </xf>
    <xf numFmtId="168" fontId="11" fillId="5" borderId="4" xfId="0" applyNumberFormat="1" applyFont="1" applyFill="1" applyBorder="1" applyAlignment="1" applyProtection="1">
      <alignment horizontal="right"/>
      <protection locked="0"/>
    </xf>
    <xf numFmtId="168" fontId="11" fillId="5" borderId="5" xfId="0" applyNumberFormat="1" applyFont="1" applyFill="1" applyBorder="1" applyAlignment="1" applyProtection="1">
      <alignment horizontal="right"/>
      <protection locked="0"/>
    </xf>
    <xf numFmtId="0" fontId="30" fillId="5" borderId="4" xfId="0" applyFont="1" applyFill="1" applyBorder="1" applyAlignment="1" applyProtection="1">
      <alignment horizontal="left"/>
      <protection locked="0"/>
    </xf>
    <xf numFmtId="0" fontId="30" fillId="5" borderId="5" xfId="0" applyFont="1" applyFill="1" applyBorder="1" applyAlignment="1" applyProtection="1">
      <alignment horizontal="left"/>
      <protection locked="0"/>
    </xf>
    <xf numFmtId="165" fontId="18" fillId="0" borderId="3" xfId="271" applyNumberFormat="1" applyFont="1" applyBorder="1" applyAlignment="1" applyProtection="1">
      <alignment horizontal="center"/>
    </xf>
    <xf numFmtId="165" fontId="18" fillId="0" borderId="4" xfId="271" applyNumberFormat="1" applyFont="1" applyBorder="1" applyAlignment="1" applyProtection="1">
      <alignment horizontal="center"/>
    </xf>
    <xf numFmtId="165" fontId="18" fillId="0" borderId="5" xfId="271" applyNumberFormat="1" applyFont="1" applyBorder="1" applyAlignment="1" applyProtection="1">
      <alignment horizontal="center"/>
    </xf>
    <xf numFmtId="9" fontId="11"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1"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19" fillId="5" borderId="3" xfId="0" applyNumberFormat="1" applyFont="1" applyFill="1" applyBorder="1" applyAlignment="1" applyProtection="1">
      <alignment horizontal="left"/>
      <protection locked="0"/>
    </xf>
    <xf numFmtId="164" fontId="19" fillId="5" borderId="4" xfId="0" applyNumberFormat="1" applyFont="1" applyFill="1" applyBorder="1" applyAlignment="1" applyProtection="1">
      <alignment horizontal="left"/>
      <protection locked="0"/>
    </xf>
    <xf numFmtId="164" fontId="19" fillId="5" borderId="5" xfId="0" applyNumberFormat="1" applyFont="1" applyFill="1" applyBorder="1" applyAlignment="1" applyProtection="1">
      <alignment horizontal="left"/>
      <protection locked="0"/>
    </xf>
    <xf numFmtId="0" fontId="18" fillId="0" borderId="1" xfId="0" applyFont="1" applyBorder="1" applyAlignment="1" applyProtection="1">
      <alignment horizontal="center"/>
    </xf>
    <xf numFmtId="0" fontId="18" fillId="0" borderId="2" xfId="0" applyFont="1" applyBorder="1" applyAlignment="1" applyProtection="1">
      <alignment horizontal="center"/>
    </xf>
    <xf numFmtId="0" fontId="18" fillId="0" borderId="7" xfId="0" applyFont="1" applyBorder="1" applyAlignment="1" applyProtection="1">
      <alignment horizontal="center"/>
    </xf>
    <xf numFmtId="164" fontId="30" fillId="5" borderId="3" xfId="0" applyNumberFormat="1" applyFont="1" applyFill="1" applyBorder="1" applyAlignment="1" applyProtection="1">
      <alignment horizontal="left"/>
      <protection locked="0"/>
    </xf>
    <xf numFmtId="164" fontId="30" fillId="5" borderId="4" xfId="0" applyNumberFormat="1" applyFont="1" applyFill="1" applyBorder="1" applyAlignment="1" applyProtection="1">
      <alignment horizontal="left"/>
      <protection locked="0"/>
    </xf>
    <xf numFmtId="164" fontId="30" fillId="5" borderId="5" xfId="0" applyNumberFormat="1" applyFont="1" applyFill="1" applyBorder="1" applyAlignment="1" applyProtection="1">
      <alignment horizontal="left"/>
      <protection locked="0"/>
    </xf>
    <xf numFmtId="0" fontId="30" fillId="5" borderId="3" xfId="0" applyFont="1" applyFill="1" applyBorder="1" applyAlignment="1" applyProtection="1">
      <alignment horizontal="lef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20" fillId="5" borderId="3" xfId="0" applyNumberFormat="1" applyFont="1" applyFill="1" applyBorder="1" applyAlignment="1" applyProtection="1">
      <alignment horizontal="center"/>
      <protection locked="0"/>
    </xf>
    <xf numFmtId="168" fontId="20" fillId="5" borderId="4" xfId="0" applyNumberFormat="1" applyFont="1" applyFill="1" applyBorder="1" applyAlignment="1" applyProtection="1">
      <alignment horizontal="center"/>
      <protection locked="0"/>
    </xf>
    <xf numFmtId="168" fontId="20" fillId="5" borderId="5" xfId="0" applyNumberFormat="1" applyFont="1" applyFill="1" applyBorder="1" applyAlignment="1" applyProtection="1">
      <alignment horizontal="center"/>
      <protection locked="0"/>
    </xf>
    <xf numFmtId="0" fontId="31" fillId="0" borderId="4" xfId="543" applyNumberFormat="1" applyFont="1" applyBorder="1" applyAlignment="1" applyProtection="1">
      <alignment horizontal="right" vertical="top" wrapText="1"/>
    </xf>
    <xf numFmtId="0" fontId="31" fillId="0" borderId="5" xfId="543" applyNumberFormat="1" applyFont="1" applyBorder="1" applyAlignment="1" applyProtection="1">
      <alignment horizontal="right" vertical="top" wrapText="1"/>
    </xf>
    <xf numFmtId="0" fontId="19" fillId="0" borderId="3" xfId="543" applyFont="1" applyFill="1" applyBorder="1" applyAlignment="1" applyProtection="1">
      <alignment horizontal="center"/>
    </xf>
    <xf numFmtId="0" fontId="19" fillId="0" borderId="5" xfId="543" applyFont="1" applyFill="1" applyBorder="1" applyAlignment="1" applyProtection="1">
      <alignment horizontal="center"/>
    </xf>
    <xf numFmtId="1" fontId="19" fillId="0" borderId="3" xfId="543" applyNumberFormat="1" applyFont="1" applyFill="1" applyBorder="1" applyAlignment="1" applyProtection="1">
      <alignment horizontal="center"/>
    </xf>
    <xf numFmtId="1" fontId="19" fillId="0" borderId="5" xfId="543" applyNumberFormat="1" applyFont="1" applyFill="1" applyBorder="1" applyAlignment="1" applyProtection="1">
      <alignment horizontal="center"/>
    </xf>
    <xf numFmtId="0" fontId="30" fillId="0" borderId="3" xfId="543" applyFont="1" applyFill="1" applyBorder="1" applyAlignment="1" applyProtection="1">
      <alignment horizontal="center"/>
    </xf>
    <xf numFmtId="0" fontId="30" fillId="0" borderId="5" xfId="543" applyFont="1" applyFill="1" applyBorder="1" applyAlignment="1" applyProtection="1">
      <alignment horizontal="center"/>
    </xf>
    <xf numFmtId="0" fontId="30" fillId="5" borderId="9" xfId="543" applyFont="1" applyFill="1" applyBorder="1" applyAlignment="1" applyProtection="1">
      <alignment horizontal="center"/>
      <protection locked="0"/>
    </xf>
    <xf numFmtId="0" fontId="30" fillId="5" borderId="10" xfId="543" applyFont="1" applyFill="1" applyBorder="1" applyAlignment="1" applyProtection="1">
      <alignment horizontal="center"/>
      <protection locked="0"/>
    </xf>
    <xf numFmtId="168" fontId="11" fillId="0" borderId="1" xfId="543" applyNumberFormat="1" applyFont="1" applyBorder="1" applyAlignment="1" applyProtection="1">
      <alignment horizontal="center" vertical="center"/>
    </xf>
    <xf numFmtId="168" fontId="11" fillId="0" borderId="2" xfId="543" applyNumberFormat="1" applyFont="1" applyBorder="1" applyAlignment="1" applyProtection="1">
      <alignment horizontal="center" vertical="center"/>
    </xf>
    <xf numFmtId="168" fontId="11" fillId="0" borderId="7" xfId="543" applyNumberFormat="1" applyFont="1" applyBorder="1" applyAlignment="1" applyProtection="1">
      <alignment horizontal="center" vertical="center"/>
    </xf>
    <xf numFmtId="168" fontId="11" fillId="0" borderId="8" xfId="543" applyNumberFormat="1" applyFont="1" applyBorder="1" applyAlignment="1" applyProtection="1">
      <alignment horizontal="center" vertical="center"/>
    </xf>
    <xf numFmtId="168" fontId="11" fillId="0" borderId="0" xfId="543" applyNumberFormat="1" applyFont="1" applyBorder="1" applyAlignment="1" applyProtection="1">
      <alignment horizontal="center" vertical="center"/>
    </xf>
    <xf numFmtId="168" fontId="11" fillId="0" borderId="12" xfId="543" applyNumberFormat="1" applyFont="1" applyBorder="1" applyAlignment="1" applyProtection="1">
      <alignment horizontal="center" vertical="center"/>
    </xf>
    <xf numFmtId="168" fontId="11" fillId="0" borderId="9" xfId="543" applyNumberFormat="1" applyFont="1" applyBorder="1" applyAlignment="1" applyProtection="1">
      <alignment horizontal="center" vertical="center"/>
    </xf>
    <xf numFmtId="168" fontId="11" fillId="0" borderId="6" xfId="543" applyNumberFormat="1" applyFont="1" applyBorder="1" applyAlignment="1" applyProtection="1">
      <alignment horizontal="center" vertical="center"/>
    </xf>
    <xf numFmtId="168" fontId="11" fillId="0" borderId="10" xfId="543" applyNumberFormat="1" applyFont="1" applyBorder="1" applyAlignment="1" applyProtection="1">
      <alignment horizontal="center" vertical="center"/>
    </xf>
    <xf numFmtId="168" fontId="18" fillId="0" borderId="3" xfId="543" applyNumberFormat="1" applyFont="1" applyFill="1" applyBorder="1" applyAlignment="1" applyProtection="1">
      <alignment horizontal="center" vertical="center"/>
    </xf>
    <xf numFmtId="168" fontId="18" fillId="0" borderId="4" xfId="543" applyNumberFormat="1" applyFont="1" applyFill="1" applyBorder="1" applyAlignment="1" applyProtection="1">
      <alignment horizontal="center" vertical="center"/>
    </xf>
    <xf numFmtId="168" fontId="18" fillId="0" borderId="5" xfId="543" applyNumberFormat="1" applyFont="1" applyFill="1" applyBorder="1" applyAlignment="1" applyProtection="1">
      <alignment horizontal="center" vertical="center"/>
    </xf>
    <xf numFmtId="168" fontId="0" fillId="5" borderId="11" xfId="0" applyNumberFormat="1" applyFill="1" applyBorder="1" applyAlignment="1" applyProtection="1">
      <alignment horizontal="center"/>
      <protection locked="0"/>
    </xf>
    <xf numFmtId="3" fontId="0" fillId="44" borderId="3" xfId="0" applyNumberFormat="1" applyFill="1" applyBorder="1" applyAlignment="1" applyProtection="1">
      <alignment horizontal="center"/>
      <protection locked="0"/>
    </xf>
    <xf numFmtId="3" fontId="0" fillId="44" borderId="4" xfId="0" applyNumberFormat="1" applyFill="1" applyBorder="1" applyAlignment="1" applyProtection="1">
      <alignment horizontal="center"/>
      <protection locked="0"/>
    </xf>
    <xf numFmtId="3" fontId="0" fillId="44" borderId="5" xfId="0" applyNumberFormat="1" applyFill="1" applyBorder="1" applyAlignment="1" applyProtection="1">
      <alignment horizontal="center"/>
      <protection locked="0"/>
    </xf>
    <xf numFmtId="0" fontId="0" fillId="0" borderId="9" xfId="0" applyBorder="1" applyAlignment="1" applyProtection="1">
      <alignment horizontal="left"/>
    </xf>
    <xf numFmtId="0" fontId="0" fillId="0" borderId="6"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20" fillId="5" borderId="6" xfId="271" applyFont="1" applyFill="1" applyBorder="1" applyAlignment="1" applyProtection="1">
      <protection locked="0"/>
    </xf>
    <xf numFmtId="0" fontId="18" fillId="5" borderId="11" xfId="0" applyFont="1" applyFill="1" applyBorder="1" applyAlignment="1" applyProtection="1">
      <alignment horizontal="center"/>
      <protection locked="0"/>
    </xf>
    <xf numFmtId="168" fontId="0" fillId="5" borderId="11" xfId="0" applyNumberFormat="1" applyFill="1" applyBorder="1" applyAlignment="1" applyProtection="1">
      <protection locked="0"/>
    </xf>
    <xf numFmtId="168" fontId="0" fillId="0" borderId="3" xfId="0" applyNumberFormat="1" applyFill="1" applyBorder="1" applyAlignment="1" applyProtection="1"/>
    <xf numFmtId="168" fontId="0" fillId="0" borderId="4" xfId="0" applyNumberFormat="1" applyFill="1" applyBorder="1" applyAlignment="1" applyProtection="1"/>
    <xf numFmtId="168" fontId="0" fillId="0" borderId="5" xfId="0" applyNumberFormat="1" applyFill="1" applyBorder="1" applyAlignment="1" applyProtection="1"/>
    <xf numFmtId="0" fontId="17" fillId="3" borderId="0" xfId="0" applyFont="1" applyFill="1" applyBorder="1" applyAlignment="1" applyProtection="1">
      <alignment horizontal="center" vertical="center"/>
    </xf>
    <xf numFmtId="0" fontId="18" fillId="0" borderId="3" xfId="0" applyFont="1" applyFill="1" applyBorder="1" applyAlignment="1" applyProtection="1">
      <alignment horizontal="right"/>
    </xf>
    <xf numFmtId="0" fontId="18" fillId="0" borderId="4" xfId="0" applyFont="1" applyFill="1" applyBorder="1" applyAlignment="1" applyProtection="1">
      <alignment horizontal="right"/>
    </xf>
    <xf numFmtId="0" fontId="18" fillId="0" borderId="5" xfId="0" applyFont="1" applyFill="1" applyBorder="1" applyAlignment="1" applyProtection="1">
      <alignment horizontal="right"/>
    </xf>
    <xf numFmtId="0" fontId="20" fillId="0" borderId="1" xfId="0" applyFont="1" applyFill="1" applyBorder="1" applyAlignment="1" applyProtection="1">
      <alignment horizontal="center" vertical="top" wrapText="1"/>
    </xf>
    <xf numFmtId="0" fontId="20" fillId="0" borderId="2" xfId="0" applyFont="1" applyFill="1" applyBorder="1" applyAlignment="1" applyProtection="1">
      <alignment horizontal="center" vertical="top" wrapText="1"/>
    </xf>
    <xf numFmtId="0" fontId="20" fillId="0" borderId="7" xfId="0" applyFont="1" applyFill="1" applyBorder="1" applyAlignment="1" applyProtection="1">
      <alignment horizontal="center" vertical="top" wrapText="1"/>
    </xf>
    <xf numFmtId="0" fontId="20" fillId="0" borderId="8" xfId="0" applyFont="1" applyFill="1" applyBorder="1" applyAlignment="1" applyProtection="1">
      <alignment horizontal="center" vertical="top" wrapText="1"/>
    </xf>
    <xf numFmtId="0" fontId="20" fillId="0" borderId="0" xfId="0" applyFont="1" applyFill="1" applyBorder="1" applyAlignment="1" applyProtection="1">
      <alignment horizontal="center" vertical="top" wrapText="1"/>
    </xf>
    <xf numFmtId="0" fontId="20" fillId="0" borderId="12" xfId="0" applyFont="1" applyFill="1" applyBorder="1" applyAlignment="1" applyProtection="1">
      <alignment horizontal="center" vertical="top" wrapText="1"/>
    </xf>
    <xf numFmtId="0" fontId="20" fillId="0" borderId="9" xfId="0" applyFont="1" applyFill="1" applyBorder="1" applyAlignment="1" applyProtection="1">
      <alignment horizontal="center" vertical="top" wrapText="1"/>
    </xf>
    <xf numFmtId="0" fontId="20" fillId="0" borderId="6" xfId="0" applyFont="1" applyFill="1" applyBorder="1" applyAlignment="1" applyProtection="1">
      <alignment horizontal="center" vertical="top" wrapText="1"/>
    </xf>
    <xf numFmtId="0" fontId="20" fillId="0" borderId="10" xfId="0" applyFont="1" applyFill="1" applyBorder="1" applyAlignment="1" applyProtection="1">
      <alignment horizontal="center" vertical="top" wrapText="1"/>
    </xf>
    <xf numFmtId="0" fontId="11" fillId="0" borderId="1" xfId="0" applyFont="1" applyBorder="1" applyAlignment="1" applyProtection="1">
      <alignment horizontal="center" wrapText="1"/>
    </xf>
    <xf numFmtId="0" fontId="0" fillId="0" borderId="2" xfId="0" applyBorder="1" applyAlignment="1" applyProtection="1">
      <alignment horizontal="center" wrapText="1"/>
    </xf>
    <xf numFmtId="0" fontId="0" fillId="0" borderId="7" xfId="0" applyBorder="1" applyAlignment="1" applyProtection="1">
      <alignment horizontal="center" wrapText="1"/>
    </xf>
    <xf numFmtId="0" fontId="0" fillId="0" borderId="8" xfId="0" applyBorder="1" applyAlignment="1" applyProtection="1">
      <alignment horizontal="center" wrapText="1"/>
    </xf>
    <xf numFmtId="0" fontId="0" fillId="0" borderId="0" xfId="0" applyBorder="1" applyAlignment="1" applyProtection="1">
      <alignment horizontal="center" wrapText="1"/>
    </xf>
    <xf numFmtId="0" fontId="0" fillId="0" borderId="12" xfId="0" applyBorder="1" applyAlignment="1" applyProtection="1">
      <alignment horizontal="center" wrapText="1"/>
    </xf>
    <xf numFmtId="0" fontId="0" fillId="0" borderId="9" xfId="0" applyBorder="1" applyAlignment="1" applyProtection="1">
      <alignment horizontal="center" wrapText="1"/>
    </xf>
    <xf numFmtId="0" fontId="0" fillId="0" borderId="6" xfId="0" applyBorder="1" applyAlignment="1" applyProtection="1">
      <alignment horizontal="center" wrapText="1"/>
    </xf>
    <xf numFmtId="0" fontId="0" fillId="0" borderId="10" xfId="0" applyBorder="1" applyAlignment="1" applyProtection="1">
      <alignment horizontal="center" wrapText="1"/>
    </xf>
    <xf numFmtId="1" fontId="20" fillId="5" borderId="11" xfId="0" applyNumberFormat="1" applyFont="1" applyFill="1" applyBorder="1" applyAlignment="1" applyProtection="1">
      <alignment horizontal="center"/>
      <protection locked="0"/>
    </xf>
    <xf numFmtId="0" fontId="44" fillId="0" borderId="0" xfId="0" applyFont="1" applyBorder="1" applyAlignment="1" applyProtection="1">
      <alignment horizontal="center"/>
    </xf>
    <xf numFmtId="0" fontId="0" fillId="5" borderId="1"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11" fillId="5" borderId="6" xfId="0" applyFont="1" applyFill="1" applyBorder="1" applyAlignment="1" applyProtection="1">
      <alignment horizontal="left"/>
      <protection locked="0"/>
    </xf>
    <xf numFmtId="0" fontId="0" fillId="5" borderId="6" xfId="0" applyNumberFormat="1" applyFill="1" applyBorder="1" applyAlignment="1" applyProtection="1">
      <alignment horizontal="right"/>
      <protection locked="0"/>
    </xf>
    <xf numFmtId="0" fontId="27" fillId="0" borderId="1" xfId="0" applyFont="1" applyBorder="1" applyAlignment="1" applyProtection="1">
      <alignment horizontal="center" wrapText="1"/>
    </xf>
    <xf numFmtId="0" fontId="27" fillId="0" borderId="2" xfId="0" applyFont="1" applyBorder="1" applyAlignment="1" applyProtection="1">
      <alignment horizontal="center" wrapText="1"/>
    </xf>
    <xf numFmtId="0" fontId="27" fillId="0" borderId="7" xfId="0" applyFont="1" applyBorder="1" applyAlignment="1" applyProtection="1">
      <alignment horizontal="center" wrapText="1"/>
    </xf>
    <xf numFmtId="0" fontId="27" fillId="0" borderId="8" xfId="0" applyFont="1" applyBorder="1" applyAlignment="1" applyProtection="1">
      <alignment horizontal="center" wrapText="1"/>
    </xf>
    <xf numFmtId="0" fontId="27" fillId="0" borderId="0" xfId="0" applyFont="1" applyBorder="1" applyAlignment="1" applyProtection="1">
      <alignment horizontal="center" wrapText="1"/>
    </xf>
    <xf numFmtId="0" fontId="27" fillId="0" borderId="12" xfId="0" applyFont="1" applyBorder="1" applyAlignment="1" applyProtection="1">
      <alignment horizontal="center" wrapText="1"/>
    </xf>
    <xf numFmtId="0" fontId="27" fillId="0" borderId="9" xfId="0" applyFont="1" applyBorder="1" applyAlignment="1" applyProtection="1">
      <alignment horizontal="center" wrapText="1"/>
    </xf>
    <xf numFmtId="0" fontId="27" fillId="0" borderId="6" xfId="0" applyFont="1" applyBorder="1" applyAlignment="1" applyProtection="1">
      <alignment horizontal="center" wrapText="1"/>
    </xf>
    <xf numFmtId="0" fontId="27" fillId="0" borderId="10" xfId="0" applyFont="1" applyBorder="1" applyAlignment="1" applyProtection="1">
      <alignment horizontal="center" wrapText="1"/>
    </xf>
    <xf numFmtId="180" fontId="0" fillId="0" borderId="6" xfId="0" applyNumberFormat="1" applyFill="1" applyBorder="1" applyAlignment="1" applyProtection="1">
      <alignment horizontal="center"/>
    </xf>
    <xf numFmtId="0" fontId="49" fillId="0" borderId="1" xfId="0" applyFont="1" applyBorder="1" applyAlignment="1" applyProtection="1">
      <alignment horizontal="center" wrapText="1"/>
    </xf>
    <xf numFmtId="0" fontId="49" fillId="0" borderId="2" xfId="0" applyFont="1" applyBorder="1" applyAlignment="1" applyProtection="1">
      <alignment horizontal="center" wrapText="1"/>
    </xf>
    <xf numFmtId="0" fontId="49" fillId="0" borderId="7" xfId="0" applyFont="1" applyBorder="1" applyAlignment="1" applyProtection="1">
      <alignment horizontal="center" wrapText="1"/>
    </xf>
    <xf numFmtId="0" fontId="49" fillId="0" borderId="8" xfId="0" applyFont="1" applyBorder="1" applyAlignment="1" applyProtection="1">
      <alignment horizontal="center" wrapText="1"/>
    </xf>
    <xf numFmtId="0" fontId="49" fillId="0" borderId="0" xfId="0" applyFont="1" applyBorder="1" applyAlignment="1" applyProtection="1">
      <alignment horizontal="center" wrapText="1"/>
    </xf>
    <xf numFmtId="0" fontId="49" fillId="0" borderId="12" xfId="0" applyFont="1" applyBorder="1" applyAlignment="1" applyProtection="1">
      <alignment horizontal="center" wrapText="1"/>
    </xf>
    <xf numFmtId="0" fontId="49" fillId="0" borderId="9" xfId="0" applyFont="1" applyBorder="1" applyAlignment="1" applyProtection="1">
      <alignment horizontal="center" wrapText="1"/>
    </xf>
    <xf numFmtId="0" fontId="49" fillId="0" borderId="6" xfId="0" applyFont="1" applyBorder="1" applyAlignment="1" applyProtection="1">
      <alignment horizontal="center" wrapText="1"/>
    </xf>
    <xf numFmtId="0" fontId="49" fillId="0" borderId="10" xfId="0" applyFont="1" applyBorder="1" applyAlignment="1" applyProtection="1">
      <alignment horizontal="center" wrapText="1"/>
    </xf>
    <xf numFmtId="1" fontId="20" fillId="5" borderId="3" xfId="0" applyNumberFormat="1" applyFont="1" applyFill="1" applyBorder="1" applyAlignment="1" applyProtection="1">
      <alignment horizontal="center"/>
      <protection locked="0"/>
    </xf>
    <xf numFmtId="1" fontId="20" fillId="5" borderId="4" xfId="0" applyNumberFormat="1" applyFont="1" applyFill="1" applyBorder="1" applyAlignment="1" applyProtection="1">
      <alignment horizontal="center"/>
      <protection locked="0"/>
    </xf>
    <xf numFmtId="1" fontId="20" fillId="5" borderId="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71" fontId="11" fillId="0" borderId="0" xfId="543" applyNumberFormat="1" applyFont="1" applyAlignment="1" applyProtection="1">
      <alignment horizontal="center"/>
    </xf>
    <xf numFmtId="0" fontId="18" fillId="0" borderId="11" xfId="0" applyFont="1" applyFill="1" applyBorder="1" applyAlignment="1" applyProtection="1">
      <alignment horizontal="center"/>
    </xf>
    <xf numFmtId="14" fontId="0" fillId="5" borderId="4" xfId="0" applyNumberFormat="1" applyFill="1" applyBorder="1" applyAlignment="1" applyProtection="1">
      <alignment horizontal="center"/>
      <protection locked="0"/>
    </xf>
    <xf numFmtId="0" fontId="11" fillId="0" borderId="0" xfId="543" applyFont="1" applyBorder="1" applyAlignment="1" applyProtection="1">
      <alignment horizontal="center"/>
    </xf>
    <xf numFmtId="168" fontId="0" fillId="0" borderId="11" xfId="0" applyNumberFormat="1" applyFill="1" applyBorder="1" applyAlignment="1" applyProtection="1">
      <alignment horizontal="center"/>
    </xf>
    <xf numFmtId="0" fontId="20" fillId="0" borderId="3" xfId="0" applyFont="1" applyFill="1" applyBorder="1" applyAlignment="1" applyProtection="1">
      <alignment horizontal="center"/>
    </xf>
    <xf numFmtId="0" fontId="20" fillId="0" borderId="4" xfId="0" applyFont="1" applyFill="1" applyBorder="1" applyAlignment="1" applyProtection="1">
      <alignment horizontal="center"/>
    </xf>
    <xf numFmtId="0" fontId="20" fillId="0" borderId="5" xfId="0" applyFont="1" applyFill="1" applyBorder="1" applyAlignment="1" applyProtection="1">
      <alignment horizontal="center"/>
    </xf>
    <xf numFmtId="0" fontId="18" fillId="0" borderId="3" xfId="0" applyFont="1" applyBorder="1" applyAlignment="1" applyProtection="1">
      <alignment horizontal="right"/>
    </xf>
    <xf numFmtId="0" fontId="18" fillId="0" borderId="4" xfId="0" applyFont="1" applyBorder="1" applyAlignment="1" applyProtection="1">
      <alignment horizontal="right"/>
    </xf>
    <xf numFmtId="0" fontId="18" fillId="0" borderId="5" xfId="0" applyFont="1" applyBorder="1" applyAlignment="1" applyProtection="1">
      <alignment horizontal="right"/>
    </xf>
    <xf numFmtId="3" fontId="39" fillId="11" borderId="6" xfId="543" applyNumberFormat="1" applyFont="1" applyFill="1" applyBorder="1" applyAlignment="1" applyProtection="1">
      <alignment horizontal="left" vertical="center" wrapText="1"/>
    </xf>
    <xf numFmtId="0" fontId="11" fillId="0" borderId="0" xfId="0" applyFont="1" applyFill="1" applyAlignment="1" applyProtection="1">
      <alignment horizontal="left" vertical="center" wrapText="1"/>
    </xf>
    <xf numFmtId="168" fontId="20" fillId="0" borderId="0" xfId="544" applyNumberFormat="1" applyFont="1" applyBorder="1" applyAlignment="1" applyProtection="1">
      <alignment horizontal="right" vertical="center" wrapText="1"/>
    </xf>
    <xf numFmtId="175" fontId="20" fillId="0" borderId="0" xfId="544" applyNumberFormat="1" applyFont="1" applyBorder="1" applyAlignment="1" applyProtection="1">
      <alignment horizontal="center" vertical="center" wrapText="1"/>
    </xf>
    <xf numFmtId="168" fontId="0" fillId="0" borderId="3" xfId="0" applyNumberFormat="1" applyFill="1" applyBorder="1" applyAlignment="1" applyProtection="1">
      <alignment horizontal="right"/>
    </xf>
    <xf numFmtId="168" fontId="0" fillId="0" borderId="4" xfId="0" applyNumberFormat="1" applyFill="1" applyBorder="1" applyAlignment="1" applyProtection="1">
      <alignment horizontal="right"/>
    </xf>
    <xf numFmtId="168" fontId="0" fillId="0" borderId="5" xfId="0" applyNumberFormat="1" applyFill="1" applyBorder="1" applyAlignment="1" applyProtection="1">
      <alignment horizontal="right"/>
    </xf>
    <xf numFmtId="0" fontId="11" fillId="0" borderId="0" xfId="543" applyFont="1" applyFill="1" applyAlignment="1" applyProtection="1">
      <alignment horizontal="center"/>
    </xf>
    <xf numFmtId="0" fontId="20" fillId="5" borderId="6" xfId="0" applyFont="1" applyFill="1" applyBorder="1" applyAlignment="1" applyProtection="1">
      <alignment horizontal="left"/>
      <protection locked="0"/>
    </xf>
    <xf numFmtId="166" fontId="20" fillId="5" borderId="6" xfId="0" applyNumberFormat="1" applyFont="1" applyFill="1" applyBorder="1" applyAlignment="1" applyProtection="1">
      <alignment horizontal="left"/>
      <protection locked="0"/>
    </xf>
    <xf numFmtId="0" fontId="20" fillId="5" borderId="3" xfId="0" applyNumberFormat="1" applyFont="1" applyFill="1" applyBorder="1" applyAlignment="1" applyProtection="1">
      <alignment horizontal="right" vertical="top"/>
      <protection locked="0"/>
    </xf>
    <xf numFmtId="0" fontId="20" fillId="5" borderId="4" xfId="0" applyNumberFormat="1" applyFont="1" applyFill="1" applyBorder="1" applyAlignment="1" applyProtection="1">
      <alignment horizontal="right" vertical="top"/>
      <protection locked="0"/>
    </xf>
    <xf numFmtId="0" fontId="20" fillId="5" borderId="5" xfId="0" applyNumberFormat="1" applyFont="1" applyFill="1" applyBorder="1" applyAlignment="1" applyProtection="1">
      <alignment horizontal="right" vertical="top"/>
      <protection locked="0"/>
    </xf>
    <xf numFmtId="49" fontId="0" fillId="5" borderId="6" xfId="0" applyNumberFormat="1" applyFill="1" applyBorder="1" applyAlignment="1" applyProtection="1">
      <alignment horizontal="center"/>
      <protection locked="0"/>
    </xf>
    <xf numFmtId="0" fontId="20" fillId="5" borderId="6" xfId="0" applyFont="1" applyFill="1" applyBorder="1" applyAlignment="1" applyProtection="1">
      <alignment horizontal="center"/>
      <protection locked="0"/>
    </xf>
    <xf numFmtId="1" fontId="0" fillId="44" borderId="4" xfId="0" quotePrefix="1"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0" fontId="20" fillId="0" borderId="0" xfId="0" applyFont="1" applyAlignment="1" applyProtection="1">
      <alignment horizontal="left" vertical="top" wrapText="1"/>
    </xf>
    <xf numFmtId="0" fontId="11" fillId="5" borderId="6" xfId="244" applyFont="1" applyFill="1" applyBorder="1" applyAlignment="1" applyProtection="1">
      <alignment horizontal="left"/>
      <protection locked="0"/>
    </xf>
    <xf numFmtId="0" fontId="18" fillId="0" borderId="8" xfId="0" applyFont="1" applyBorder="1" applyAlignment="1" applyProtection="1">
      <alignment horizontal="center"/>
    </xf>
    <xf numFmtId="0" fontId="18" fillId="0" borderId="0" xfId="0" applyFont="1" applyBorder="1" applyAlignment="1" applyProtection="1">
      <alignment horizontal="center"/>
    </xf>
    <xf numFmtId="0" fontId="18" fillId="0" borderId="12" xfId="0" applyFont="1" applyBorder="1" applyAlignment="1" applyProtection="1">
      <alignment horizontal="center"/>
    </xf>
    <xf numFmtId="0" fontId="18" fillId="0" borderId="9" xfId="0" applyFont="1" applyBorder="1" applyAlignment="1" applyProtection="1">
      <alignment horizontal="center"/>
    </xf>
    <xf numFmtId="0" fontId="18" fillId="0" borderId="11" xfId="0" applyFont="1" applyBorder="1" applyAlignment="1" applyProtection="1">
      <alignment horizontal="center" wrapText="1"/>
    </xf>
    <xf numFmtId="0" fontId="30" fillId="5" borderId="3" xfId="543" applyFont="1" applyFill="1" applyBorder="1" applyAlignment="1" applyProtection="1">
      <alignment horizontal="center"/>
    </xf>
    <xf numFmtId="0" fontId="30" fillId="5" borderId="4" xfId="543" applyFont="1" applyFill="1" applyBorder="1" applyAlignment="1" applyProtection="1">
      <alignment horizontal="center"/>
    </xf>
    <xf numFmtId="0" fontId="30" fillId="5" borderId="5" xfId="543" applyFont="1" applyFill="1" applyBorder="1" applyAlignment="1" applyProtection="1">
      <alignment horizontal="center"/>
    </xf>
    <xf numFmtId="49" fontId="11" fillId="5" borderId="3" xfId="543" applyNumberFormat="1" applyFont="1" applyFill="1" applyBorder="1" applyAlignment="1" applyProtection="1">
      <alignment horizontal="center"/>
    </xf>
    <xf numFmtId="49" fontId="11" fillId="5" borderId="5" xfId="543" applyNumberFormat="1" applyFont="1" applyFill="1" applyBorder="1" applyAlignment="1" applyProtection="1">
      <alignment horizontal="center"/>
    </xf>
    <xf numFmtId="0" fontId="20" fillId="0" borderId="11" xfId="0" applyFont="1" applyFill="1" applyBorder="1" applyAlignment="1" applyProtection="1">
      <alignment horizontal="center" vertical="top" wrapText="1"/>
    </xf>
    <xf numFmtId="168" fontId="0" fillId="0" borderId="11" xfId="0" applyNumberFormat="1" applyFill="1" applyBorder="1" applyAlignment="1" applyProtection="1">
      <alignment horizontal="right"/>
    </xf>
    <xf numFmtId="10" fontId="0" fillId="5" borderId="4" xfId="0" applyNumberFormat="1" applyFill="1" applyBorder="1" applyAlignment="1" applyProtection="1">
      <alignment horizontal="center"/>
      <protection locked="0"/>
    </xf>
    <xf numFmtId="0" fontId="11" fillId="5" borderId="3" xfId="0" applyNumberFormat="1" applyFont="1" applyFill="1" applyBorder="1" applyAlignment="1" applyProtection="1">
      <alignment horizontal="right"/>
      <protection locked="0"/>
    </xf>
    <xf numFmtId="0" fontId="11" fillId="5" borderId="4" xfId="0" applyNumberFormat="1" applyFont="1" applyFill="1" applyBorder="1" applyAlignment="1" applyProtection="1">
      <alignment horizontal="right"/>
      <protection locked="0"/>
    </xf>
    <xf numFmtId="0" fontId="11" fillId="5" borderId="5" xfId="0" applyNumberFormat="1" applyFont="1" applyFill="1" applyBorder="1" applyAlignment="1" applyProtection="1">
      <alignment horizontal="right"/>
      <protection locked="0"/>
    </xf>
    <xf numFmtId="0" fontId="18" fillId="0" borderId="17" xfId="0" applyFont="1" applyFill="1" applyBorder="1" applyAlignment="1" applyProtection="1">
      <alignment horizontal="center"/>
    </xf>
    <xf numFmtId="14" fontId="0" fillId="5" borderId="3"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48" fillId="5" borderId="3" xfId="0" applyNumberFormat="1" applyFont="1" applyFill="1" applyBorder="1" applyAlignment="1" applyProtection="1">
      <alignment horizontal="right"/>
      <protection locked="0"/>
    </xf>
    <xf numFmtId="0" fontId="48" fillId="5" borderId="4" xfId="0" applyNumberFormat="1" applyFont="1" applyFill="1" applyBorder="1" applyAlignment="1" applyProtection="1">
      <alignment horizontal="right"/>
      <protection locked="0"/>
    </xf>
    <xf numFmtId="0" fontId="48" fillId="5" borderId="5" xfId="0" applyNumberFormat="1" applyFont="1" applyFill="1" applyBorder="1" applyAlignment="1" applyProtection="1">
      <alignment horizontal="right"/>
      <protection locked="0"/>
    </xf>
    <xf numFmtId="0" fontId="17" fillId="3" borderId="2" xfId="0" applyFont="1" applyFill="1" applyBorder="1" applyAlignment="1" applyProtection="1">
      <alignment horizontal="center" vertical="center"/>
    </xf>
    <xf numFmtId="0" fontId="17" fillId="3" borderId="16" xfId="0" applyFont="1" applyFill="1" applyBorder="1" applyAlignment="1" applyProtection="1">
      <alignment horizontal="center" vertical="center"/>
    </xf>
    <xf numFmtId="168" fontId="11" fillId="5" borderId="3" xfId="0" applyNumberFormat="1" applyFont="1" applyFill="1" applyBorder="1" applyAlignment="1" applyProtection="1">
      <alignment horizontal="left"/>
      <protection locked="0"/>
    </xf>
    <xf numFmtId="168" fontId="11" fillId="5" borderId="4" xfId="0" applyNumberFormat="1" applyFont="1" applyFill="1" applyBorder="1" applyAlignment="1" applyProtection="1">
      <alignment horizontal="left"/>
      <protection locked="0"/>
    </xf>
    <xf numFmtId="168" fontId="11" fillId="5" borderId="5" xfId="0" applyNumberFormat="1" applyFont="1" applyFill="1" applyBorder="1" applyAlignment="1" applyProtection="1">
      <alignment horizontal="left"/>
      <protection locked="0"/>
    </xf>
    <xf numFmtId="0" fontId="48" fillId="5" borderId="3" xfId="0" applyNumberFormat="1" applyFont="1" applyFill="1" applyBorder="1" applyAlignment="1" applyProtection="1">
      <alignment horizontal="center"/>
      <protection locked="0"/>
    </xf>
    <xf numFmtId="0" fontId="48" fillId="5" borderId="4" xfId="0" applyNumberFormat="1" applyFont="1" applyFill="1" applyBorder="1" applyAlignment="1" applyProtection="1">
      <alignment horizontal="center"/>
      <protection locked="0"/>
    </xf>
    <xf numFmtId="0" fontId="48" fillId="5" borderId="5" xfId="0" applyNumberFormat="1" applyFont="1" applyFill="1" applyBorder="1" applyAlignment="1" applyProtection="1">
      <alignment horizontal="center"/>
      <protection locked="0"/>
    </xf>
    <xf numFmtId="0" fontId="11" fillId="5" borderId="3" xfId="0" applyFont="1" applyFill="1" applyBorder="1" applyAlignment="1" applyProtection="1">
      <protection locked="0"/>
    </xf>
    <xf numFmtId="0" fontId="20" fillId="0" borderId="4" xfId="0" applyFont="1" applyBorder="1" applyAlignment="1" applyProtection="1">
      <protection locked="0"/>
    </xf>
    <xf numFmtId="0" fontId="20" fillId="0" borderId="5" xfId="0" applyFont="1" applyBorder="1" applyAlignment="1" applyProtection="1">
      <protection locked="0"/>
    </xf>
    <xf numFmtId="0" fontId="18" fillId="0" borderId="2" xfId="0" applyFont="1" applyBorder="1" applyAlignment="1" applyProtection="1">
      <alignment horizontal="right"/>
    </xf>
    <xf numFmtId="0" fontId="18" fillId="0" borderId="7" xfId="0" applyFont="1" applyBorder="1" applyAlignment="1" applyProtection="1">
      <alignment horizontal="right"/>
    </xf>
    <xf numFmtId="3" fontId="0" fillId="0" borderId="4" xfId="0" applyNumberFormat="1" applyFill="1" applyBorder="1" applyAlignment="1" applyProtection="1">
      <alignment horizontal="right"/>
    </xf>
    <xf numFmtId="3" fontId="0" fillId="0" borderId="5" xfId="0" applyNumberFormat="1" applyFill="1" applyBorder="1" applyAlignment="1" applyProtection="1">
      <alignment horizontal="right"/>
    </xf>
    <xf numFmtId="0" fontId="0" fillId="44" borderId="3" xfId="0" applyFill="1" applyBorder="1" applyAlignment="1" applyProtection="1">
      <alignment horizontal="center"/>
      <protection locked="0"/>
    </xf>
    <xf numFmtId="0" fontId="0" fillId="44"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2" fontId="11" fillId="0" borderId="0" xfId="543" applyNumberFormat="1" applyFont="1" applyBorder="1" applyAlignment="1" applyProtection="1">
      <alignment horizontal="center"/>
    </xf>
    <xf numFmtId="0" fontId="18" fillId="0" borderId="6" xfId="0" applyFont="1" applyBorder="1" applyAlignment="1" applyProtection="1">
      <alignment horizontal="center"/>
    </xf>
    <xf numFmtId="171" fontId="11" fillId="0" borderId="0" xfId="543" applyNumberFormat="1" applyFont="1" applyBorder="1" applyAlignment="1" applyProtection="1">
      <alignment horizontal="center"/>
    </xf>
    <xf numFmtId="9" fontId="11" fillId="0" borderId="0" xfId="543" applyNumberFormat="1" applyFont="1" applyFill="1" applyBorder="1" applyAlignment="1" applyProtection="1">
      <alignment horizontal="center" vertical="center"/>
    </xf>
    <xf numFmtId="0" fontId="20" fillId="0" borderId="3" xfId="0" applyFont="1" applyBorder="1" applyAlignment="1" applyProtection="1">
      <alignment horizontal="left"/>
    </xf>
    <xf numFmtId="168" fontId="0" fillId="0" borderId="11" xfId="0" applyNumberFormat="1" applyFill="1" applyBorder="1" applyAlignment="1" applyProtection="1"/>
    <xf numFmtId="171" fontId="11" fillId="0" borderId="0" xfId="543" applyNumberFormat="1" applyFont="1" applyBorder="1" applyAlignment="1" applyProtection="1">
      <alignment horizontal="right"/>
    </xf>
    <xf numFmtId="2" fontId="11" fillId="0" borderId="0" xfId="543" applyNumberFormat="1" applyFont="1" applyFill="1" applyBorder="1" applyAlignment="1" applyProtection="1">
      <alignment horizontal="center"/>
    </xf>
    <xf numFmtId="0" fontId="11" fillId="0" borderId="1" xfId="0" applyFont="1" applyFill="1" applyBorder="1" applyAlignment="1" applyProtection="1">
      <alignment horizontal="center" vertical="top" wrapText="1"/>
    </xf>
    <xf numFmtId="0" fontId="11" fillId="44" borderId="11" xfId="0" quotePrefix="1" applyFont="1" applyFill="1" applyBorder="1" applyAlignment="1" applyProtection="1">
      <alignment horizontal="center"/>
      <protection locked="0"/>
    </xf>
    <xf numFmtId="0" fontId="11" fillId="44" borderId="11" xfId="0" applyFont="1" applyFill="1" applyBorder="1" applyAlignment="1" applyProtection="1">
      <alignment horizontal="center"/>
      <protection locked="0"/>
    </xf>
    <xf numFmtId="0" fontId="0" fillId="5" borderId="3" xfId="0" quotePrefix="1" applyNumberFormat="1" applyFill="1" applyBorder="1" applyAlignment="1" applyProtection="1">
      <alignment horizontal="right"/>
      <protection locked="0"/>
    </xf>
    <xf numFmtId="0" fontId="18" fillId="0" borderId="2" xfId="0" applyFont="1" applyFill="1" applyBorder="1" applyAlignment="1" applyProtection="1">
      <alignment horizontal="center" wrapText="1"/>
    </xf>
    <xf numFmtId="0" fontId="18" fillId="0" borderId="7" xfId="0" applyFont="1" applyFill="1" applyBorder="1" applyAlignment="1" applyProtection="1">
      <alignment horizontal="center" wrapText="1"/>
    </xf>
    <xf numFmtId="0" fontId="18" fillId="0" borderId="6" xfId="0" applyFont="1" applyFill="1" applyBorder="1" applyAlignment="1" applyProtection="1">
      <alignment horizontal="center" wrapText="1"/>
    </xf>
    <xf numFmtId="0" fontId="18" fillId="0" borderId="10" xfId="0" applyFont="1" applyFill="1" applyBorder="1" applyAlignment="1" applyProtection="1">
      <alignment horizontal="center" wrapText="1"/>
    </xf>
    <xf numFmtId="0" fontId="20" fillId="0" borderId="11" xfId="0" applyFont="1" applyFill="1" applyBorder="1" applyAlignment="1" applyProtection="1">
      <alignment horizontal="center"/>
    </xf>
    <xf numFmtId="0" fontId="11" fillId="0" borderId="0" xfId="0" applyFont="1" applyFill="1" applyBorder="1" applyAlignment="1" applyProtection="1">
      <alignment horizontal="left" wrapText="1"/>
    </xf>
    <xf numFmtId="0" fontId="18" fillId="0" borderId="0" xfId="0" applyFont="1" applyAlignment="1" applyProtection="1">
      <alignment horizontal="center" vertical="center"/>
    </xf>
    <xf numFmtId="1" fontId="20" fillId="0" borderId="3" xfId="0" applyNumberFormat="1" applyFont="1" applyFill="1" applyBorder="1" applyAlignment="1" applyProtection="1">
      <alignment horizontal="center"/>
    </xf>
    <xf numFmtId="1" fontId="20" fillId="0" borderId="4" xfId="0" applyNumberFormat="1" applyFont="1" applyFill="1" applyBorder="1" applyAlignment="1" applyProtection="1">
      <alignment horizontal="center"/>
    </xf>
    <xf numFmtId="1" fontId="20" fillId="0" borderId="5" xfId="0" applyNumberFormat="1" applyFont="1" applyFill="1" applyBorder="1" applyAlignment="1" applyProtection="1">
      <alignment horizontal="center"/>
    </xf>
    <xf numFmtId="0" fontId="18" fillId="0" borderId="9" xfId="0" applyFont="1" applyBorder="1" applyAlignment="1" applyProtection="1">
      <alignment horizontal="right"/>
    </xf>
    <xf numFmtId="0" fontId="18" fillId="0" borderId="6" xfId="0" applyFont="1" applyBorder="1" applyAlignment="1" applyProtection="1">
      <alignment horizontal="right"/>
    </xf>
    <xf numFmtId="0" fontId="18" fillId="0" borderId="10" xfId="0" applyFont="1" applyBorder="1" applyAlignment="1" applyProtection="1">
      <alignment horizontal="right"/>
    </xf>
    <xf numFmtId="2" fontId="0" fillId="5" borderId="6" xfId="0" applyNumberFormat="1" applyFill="1" applyBorder="1" applyAlignment="1" applyProtection="1">
      <alignment horizontal="center"/>
      <protection locked="0"/>
    </xf>
    <xf numFmtId="0" fontId="20" fillId="5" borderId="4" xfId="0" applyFont="1" applyFill="1" applyBorder="1" applyAlignment="1" applyProtection="1">
      <alignment horizontal="right"/>
      <protection locked="0"/>
    </xf>
    <xf numFmtId="14" fontId="20" fillId="5" borderId="4" xfId="0" applyNumberFormat="1" applyFont="1" applyFill="1" applyBorder="1" applyAlignment="1" applyProtection="1">
      <alignment horizontal="right"/>
      <protection locked="0"/>
    </xf>
    <xf numFmtId="168" fontId="20" fillId="5" borderId="6" xfId="0" applyNumberFormat="1" applyFont="1" applyFill="1" applyBorder="1" applyAlignment="1" applyProtection="1">
      <alignment horizontal="right"/>
      <protection locked="0"/>
    </xf>
    <xf numFmtId="168" fontId="20"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20" fillId="5" borderId="6" xfId="0" applyFont="1" applyFill="1" applyBorder="1" applyAlignment="1" applyProtection="1">
      <alignment horizontal="left" wrapText="1"/>
      <protection locked="0"/>
    </xf>
    <xf numFmtId="166" fontId="11" fillId="5" borderId="6" xfId="271" applyNumberFormat="1" applyFont="1" applyFill="1" applyBorder="1" applyAlignment="1" applyProtection="1">
      <alignment horizontal="left"/>
      <protection locked="0"/>
    </xf>
    <xf numFmtId="166" fontId="20" fillId="5" borderId="6" xfId="271" applyNumberFormat="1" applyFont="1" applyFill="1" applyBorder="1" applyAlignment="1" applyProtection="1">
      <alignment horizontal="left"/>
      <protection locked="0"/>
    </xf>
    <xf numFmtId="0" fontId="20" fillId="0" borderId="6" xfId="0" applyFont="1" applyBorder="1" applyAlignment="1" applyProtection="1">
      <alignment horizontal="left"/>
    </xf>
    <xf numFmtId="166" fontId="11" fillId="5" borderId="6" xfId="0" applyNumberFormat="1" applyFont="1" applyFill="1" applyBorder="1" applyAlignment="1" applyProtection="1">
      <alignment horizontal="left"/>
      <protection locked="0"/>
    </xf>
    <xf numFmtId="0" fontId="11" fillId="0" borderId="6" xfId="0" applyFont="1" applyFill="1" applyBorder="1" applyAlignment="1" applyProtection="1">
      <alignment horizontal="center"/>
      <protection locked="0"/>
    </xf>
    <xf numFmtId="0" fontId="18" fillId="0" borderId="0" xfId="0" applyFont="1" applyAlignment="1" applyProtection="1">
      <alignment horizontal="center"/>
    </xf>
    <xf numFmtId="0" fontId="20" fillId="0" borderId="4" xfId="0"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4" borderId="6" xfId="0" applyFill="1" applyBorder="1" applyAlignment="1" applyProtection="1">
      <alignment horizontal="center"/>
      <protection locked="0"/>
    </xf>
    <xf numFmtId="168" fontId="11" fillId="0" borderId="6" xfId="0" applyNumberFormat="1" applyFont="1" applyFill="1" applyBorder="1" applyAlignment="1" applyProtection="1">
      <alignment horizontal="center"/>
    </xf>
    <xf numFmtId="168" fontId="0" fillId="0" borderId="6" xfId="0" applyNumberFormat="1" applyFill="1" applyBorder="1" applyAlignment="1" applyProtection="1">
      <alignment horizontal="center"/>
    </xf>
    <xf numFmtId="0" fontId="26" fillId="0" borderId="0" xfId="0" applyFont="1" applyAlignment="1" applyProtection="1">
      <alignment horizontal="center"/>
    </xf>
    <xf numFmtId="166" fontId="20" fillId="5" borderId="4" xfId="271"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0" fillId="0" borderId="6" xfId="0" applyFont="1" applyFill="1" applyBorder="1" applyAlignment="1" applyProtection="1">
      <alignment horizontal="left" wrapText="1"/>
    </xf>
    <xf numFmtId="0" fontId="0" fillId="5" borderId="0"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1" fillId="0" borderId="0" xfId="0" applyFont="1" applyFill="1" applyAlignment="1" applyProtection="1">
      <alignment horizontal="center"/>
    </xf>
    <xf numFmtId="0" fontId="20" fillId="0" borderId="0" xfId="0" applyFont="1" applyFill="1" applyAlignment="1" applyProtection="1">
      <alignment horizontal="center"/>
    </xf>
    <xf numFmtId="168" fontId="20" fillId="0" borderId="6" xfId="0" applyNumberFormat="1" applyFont="1" applyFill="1" applyBorder="1" applyAlignment="1" applyProtection="1">
      <alignment horizontal="center"/>
    </xf>
    <xf numFmtId="0" fontId="11" fillId="5" borderId="6" xfId="0" applyFont="1" applyFill="1" applyBorder="1" applyAlignment="1" applyProtection="1">
      <alignment horizontal="left" wrapText="1"/>
      <protection locked="0"/>
    </xf>
    <xf numFmtId="0" fontId="19" fillId="0" borderId="0" xfId="0" applyFont="1" applyAlignment="1" applyProtection="1">
      <alignment horizontal="center"/>
    </xf>
    <xf numFmtId="0" fontId="0" fillId="0" borderId="0" xfId="0" applyBorder="1" applyAlignment="1" applyProtection="1">
      <alignment horizontal="center"/>
    </xf>
    <xf numFmtId="0" fontId="0" fillId="5" borderId="6" xfId="0" applyFill="1" applyBorder="1" applyProtection="1">
      <protection locked="0"/>
    </xf>
    <xf numFmtId="0" fontId="11" fillId="44" borderId="0" xfId="0" applyFont="1" applyFill="1" applyBorder="1" applyAlignment="1" applyProtection="1">
      <alignment horizontal="left" vertical="center" wrapText="1"/>
      <protection locked="0"/>
    </xf>
    <xf numFmtId="0" fontId="11" fillId="44" borderId="6" xfId="0" applyFont="1" applyFill="1" applyBorder="1" applyAlignment="1" applyProtection="1">
      <alignment horizontal="left" vertical="center" wrapText="1"/>
      <protection locked="0"/>
    </xf>
    <xf numFmtId="173" fontId="0" fillId="5" borderId="6" xfId="0" applyNumberFormat="1" applyFill="1" applyBorder="1" applyAlignment="1" applyProtection="1">
      <alignment horizontal="center"/>
      <protection locked="0"/>
    </xf>
    <xf numFmtId="0" fontId="0" fillId="44" borderId="6" xfId="0" applyFill="1" applyBorder="1" applyAlignment="1" applyProtection="1">
      <alignment horizontal="left" vertical="top" wrapText="1"/>
      <protection locked="0"/>
    </xf>
    <xf numFmtId="0" fontId="11" fillId="0" borderId="6" xfId="0" applyFont="1" applyFill="1" applyBorder="1" applyAlignment="1" applyProtection="1">
      <alignment horizontal="left"/>
    </xf>
    <xf numFmtId="0" fontId="11" fillId="5" borderId="0" xfId="244" applyFont="1" applyFill="1" applyBorder="1" applyAlignment="1" applyProtection="1">
      <alignment horizontal="left"/>
      <protection locked="0"/>
    </xf>
    <xf numFmtId="0" fontId="11" fillId="0" borderId="6" xfId="0" applyFont="1" applyFill="1" applyBorder="1" applyAlignment="1" applyProtection="1">
      <alignment horizontal="left"/>
      <protection locked="0"/>
    </xf>
    <xf numFmtId="0" fontId="12" fillId="0" borderId="0" xfId="244" applyFill="1" applyAlignment="1" applyProtection="1">
      <alignment horizontal="left"/>
      <protection locked="0"/>
    </xf>
    <xf numFmtId="14" fontId="0" fillId="5" borderId="11" xfId="0" applyNumberFormat="1" applyFill="1" applyBorder="1" applyAlignment="1" applyProtection="1">
      <alignment horizontal="center"/>
      <protection locked="0"/>
    </xf>
    <xf numFmtId="0" fontId="20" fillId="5" borderId="9" xfId="0" applyFont="1" applyFill="1" applyBorder="1" applyAlignment="1" applyProtection="1">
      <alignment horizontal="center"/>
      <protection locked="0"/>
    </xf>
    <xf numFmtId="0" fontId="11" fillId="0" borderId="3" xfId="271" applyFont="1" applyBorder="1" applyAlignment="1" applyProtection="1">
      <alignment horizontal="left"/>
    </xf>
    <xf numFmtId="0" fontId="11" fillId="0" borderId="4" xfId="271" applyFont="1" applyBorder="1" applyAlignment="1" applyProtection="1">
      <alignment horizontal="left"/>
    </xf>
    <xf numFmtId="0" fontId="11" fillId="0" borderId="5" xfId="271" applyFont="1" applyBorder="1" applyAlignment="1" applyProtection="1">
      <alignment horizontal="left"/>
    </xf>
    <xf numFmtId="168" fontId="48" fillId="0" borderId="2" xfId="0" applyNumberFormat="1" applyFont="1" applyFill="1" applyBorder="1" applyAlignment="1" applyProtection="1">
      <alignment horizontal="left" vertical="top" wrapText="1"/>
    </xf>
    <xf numFmtId="168" fontId="48" fillId="0" borderId="0" xfId="0" applyNumberFormat="1" applyFont="1" applyFill="1" applyBorder="1" applyAlignment="1" applyProtection="1">
      <alignment horizontal="left" vertical="top" wrapText="1"/>
    </xf>
    <xf numFmtId="0" fontId="18" fillId="0" borderId="3" xfId="0" applyFont="1" applyFill="1" applyBorder="1" applyAlignment="1" applyProtection="1">
      <alignment horizontal="center"/>
    </xf>
    <xf numFmtId="0" fontId="18" fillId="0" borderId="4" xfId="0" applyFont="1" applyFill="1" applyBorder="1" applyAlignment="1" applyProtection="1">
      <alignment horizontal="center"/>
    </xf>
    <xf numFmtId="0" fontId="11" fillId="0" borderId="3" xfId="0" applyFont="1" applyBorder="1" applyAlignment="1" applyProtection="1">
      <alignment horizontal="left"/>
    </xf>
    <xf numFmtId="0" fontId="11" fillId="0" borderId="4" xfId="0" applyFont="1" applyBorder="1" applyAlignment="1" applyProtection="1">
      <alignment horizontal="left"/>
    </xf>
    <xf numFmtId="0" fontId="11" fillId="0" borderId="5" xfId="0" applyFont="1" applyBorder="1" applyAlignment="1" applyProtection="1">
      <alignment horizontal="left"/>
    </xf>
    <xf numFmtId="168" fontId="20" fillId="0" borderId="3" xfId="0" applyNumberFormat="1" applyFont="1" applyFill="1" applyBorder="1" applyAlignment="1" applyProtection="1">
      <alignment horizontal="left" vertical="top"/>
    </xf>
    <xf numFmtId="168" fontId="20" fillId="0" borderId="4" xfId="0" applyNumberFormat="1" applyFont="1" applyFill="1" applyBorder="1" applyAlignment="1" applyProtection="1">
      <alignment horizontal="left" vertical="top"/>
    </xf>
    <xf numFmtId="168" fontId="20" fillId="0" borderId="5" xfId="0" applyNumberFormat="1" applyFont="1" applyFill="1" applyBorder="1" applyAlignment="1" applyProtection="1">
      <alignment horizontal="left" vertical="top"/>
    </xf>
    <xf numFmtId="0" fontId="18" fillId="0" borderId="1" xfId="0" applyFont="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7"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6"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2" fontId="0" fillId="0" borderId="6" xfId="0" applyNumberFormat="1" applyFill="1" applyBorder="1" applyAlignment="1" applyProtection="1">
      <alignment horizontal="center"/>
    </xf>
    <xf numFmtId="3" fontId="20" fillId="5" borderId="11" xfId="0" applyNumberFormat="1" applyFont="1" applyFill="1" applyBorder="1" applyAlignment="1" applyProtection="1">
      <alignment horizontal="center"/>
      <protection locked="0"/>
    </xf>
    <xf numFmtId="0" fontId="18" fillId="0" borderId="11" xfId="0" applyFont="1" applyFill="1" applyBorder="1" applyAlignment="1" applyProtection="1">
      <alignment horizontal="center" vertical="top" wrapText="1"/>
    </xf>
    <xf numFmtId="0" fontId="18" fillId="0" borderId="3" xfId="0" applyFont="1" applyBorder="1" applyAlignment="1" applyProtection="1">
      <alignment horizontal="center" wrapText="1"/>
    </xf>
    <xf numFmtId="0" fontId="18" fillId="0" borderId="4" xfId="0" applyFont="1" applyBorder="1" applyAlignment="1" applyProtection="1">
      <alignment horizontal="center" wrapText="1"/>
    </xf>
    <xf numFmtId="0" fontId="18" fillId="0" borderId="5" xfId="0" applyFont="1" applyBorder="1" applyAlignment="1" applyProtection="1">
      <alignment horizontal="center" wrapText="1"/>
    </xf>
    <xf numFmtId="0" fontId="19" fillId="5" borderId="0" xfId="0" applyFont="1" applyFill="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20" fillId="5" borderId="4" xfId="0" applyNumberFormat="1" applyFont="1" applyFill="1" applyBorder="1" applyAlignment="1" applyProtection="1">
      <alignment horizontal="right"/>
      <protection locked="0"/>
    </xf>
    <xf numFmtId="0" fontId="18" fillId="0" borderId="3" xfId="0" applyFont="1" applyBorder="1" applyAlignment="1" applyProtection="1">
      <alignment horizontal="center"/>
    </xf>
    <xf numFmtId="0" fontId="18" fillId="0" borderId="4" xfId="0" applyFont="1" applyBorder="1" applyAlignment="1" applyProtection="1">
      <alignment horizontal="center"/>
    </xf>
    <xf numFmtId="0" fontId="18" fillId="0" borderId="5" xfId="0" applyFont="1" applyBorder="1" applyAlignment="1" applyProtection="1">
      <alignment horizontal="center"/>
    </xf>
    <xf numFmtId="0" fontId="0" fillId="0" borderId="1" xfId="0" applyBorder="1" applyAlignment="1" applyProtection="1">
      <alignment horizontal="left" wrapText="1"/>
    </xf>
    <xf numFmtId="0" fontId="0" fillId="0" borderId="2" xfId="0" applyBorder="1" applyAlignment="1" applyProtection="1">
      <alignment horizontal="left" wrapText="1"/>
    </xf>
    <xf numFmtId="0" fontId="0" fillId="0" borderId="7" xfId="0" applyBorder="1" applyAlignment="1" applyProtection="1">
      <alignment horizontal="left" wrapText="1"/>
    </xf>
    <xf numFmtId="0" fontId="0" fillId="0" borderId="9" xfId="0" applyBorder="1" applyAlignment="1" applyProtection="1">
      <alignment horizontal="left" wrapText="1"/>
    </xf>
    <xf numFmtId="0" fontId="0" fillId="0" borderId="6" xfId="0" applyBorder="1" applyAlignment="1" applyProtection="1">
      <alignment horizontal="left" wrapText="1"/>
    </xf>
    <xf numFmtId="0" fontId="0" fillId="0" borderId="10" xfId="0" applyBorder="1" applyAlignment="1" applyProtection="1">
      <alignment horizontal="left" wrapText="1"/>
    </xf>
    <xf numFmtId="180" fontId="19" fillId="44" borderId="3" xfId="0" applyNumberFormat="1" applyFont="1" applyFill="1" applyBorder="1" applyAlignment="1" applyProtection="1">
      <alignment horizontal="center"/>
      <protection locked="0"/>
    </xf>
    <xf numFmtId="180" fontId="19" fillId="44" borderId="4" xfId="0" applyNumberFormat="1" applyFont="1" applyFill="1" applyBorder="1" applyAlignment="1" applyProtection="1">
      <alignment horizontal="center"/>
      <protection locked="0"/>
    </xf>
    <xf numFmtId="180" fontId="19" fillId="44" borderId="5" xfId="0" applyNumberFormat="1" applyFont="1" applyFill="1" applyBorder="1" applyAlignment="1" applyProtection="1">
      <alignment horizontal="center"/>
      <protection locked="0"/>
    </xf>
    <xf numFmtId="168" fontId="11" fillId="44" borderId="3" xfId="0" applyNumberFormat="1" applyFont="1" applyFill="1" applyBorder="1" applyAlignment="1" applyProtection="1">
      <alignment horizontal="center"/>
      <protection locked="0"/>
    </xf>
    <xf numFmtId="168" fontId="11" fillId="44" borderId="4" xfId="0" applyNumberFormat="1" applyFont="1" applyFill="1" applyBorder="1" applyAlignment="1" applyProtection="1">
      <alignment horizontal="center"/>
      <protection locked="0"/>
    </xf>
    <xf numFmtId="168" fontId="11" fillId="44" borderId="5" xfId="0" applyNumberFormat="1" applyFont="1" applyFill="1" applyBorder="1" applyAlignment="1" applyProtection="1">
      <alignment horizontal="center"/>
      <protection locked="0"/>
    </xf>
    <xf numFmtId="175" fontId="0" fillId="5" borderId="4" xfId="0" applyNumberFormat="1" applyFill="1" applyBorder="1" applyAlignment="1" applyProtection="1">
      <alignment horizontal="center"/>
      <protection locked="0"/>
    </xf>
    <xf numFmtId="175" fontId="11" fillId="44" borderId="3" xfId="0" applyNumberFormat="1" applyFont="1" applyFill="1" applyBorder="1" applyAlignment="1" applyProtection="1">
      <alignment horizontal="center"/>
      <protection locked="0"/>
    </xf>
    <xf numFmtId="175" fontId="11" fillId="44" borderId="4" xfId="0" applyNumberFormat="1" applyFont="1" applyFill="1" applyBorder="1" applyAlignment="1" applyProtection="1">
      <alignment horizontal="center"/>
      <protection locked="0"/>
    </xf>
    <xf numFmtId="175" fontId="11" fillId="44" borderId="5" xfId="0" applyNumberFormat="1" applyFont="1" applyFill="1" applyBorder="1" applyAlignment="1" applyProtection="1">
      <alignment horizontal="center"/>
      <protection locked="0"/>
    </xf>
    <xf numFmtId="0" fontId="18" fillId="0" borderId="5" xfId="0" applyFont="1" applyFill="1" applyBorder="1" applyAlignment="1" applyProtection="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6" fontId="11" fillId="5" borderId="4" xfId="0" applyNumberFormat="1" applyFont="1" applyFill="1" applyBorder="1" applyAlignment="1" applyProtection="1">
      <alignment horizontal="left"/>
      <protection locked="0"/>
    </xf>
    <xf numFmtId="1" fontId="20" fillId="5" borderId="6" xfId="0" applyNumberFormat="1" applyFon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0" fontId="20" fillId="0" borderId="11" xfId="0" applyNumberFormat="1" applyFont="1" applyFill="1" applyBorder="1" applyAlignment="1" applyProtection="1">
      <alignment horizontal="center"/>
    </xf>
    <xf numFmtId="168" fontId="20" fillId="0" borderId="11" xfId="0" applyNumberFormat="1" applyFont="1" applyFill="1" applyBorder="1" applyAlignment="1" applyProtection="1">
      <alignment horizontal="center"/>
    </xf>
    <xf numFmtId="168" fontId="0" fillId="44" borderId="6" xfId="0" applyNumberFormat="1" applyFill="1" applyBorder="1" applyAlignment="1" applyProtection="1">
      <alignment horizontal="right"/>
      <protection locked="0"/>
    </xf>
    <xf numFmtId="0" fontId="19" fillId="44" borderId="6" xfId="0" applyFont="1" applyFill="1" applyBorder="1" applyAlignment="1" applyProtection="1">
      <alignment horizontal="left"/>
      <protection locked="0"/>
    </xf>
    <xf numFmtId="0" fontId="11" fillId="0" borderId="0" xfId="0" applyFont="1" applyAlignment="1" applyProtection="1">
      <alignment horizontal="left" wrapText="1"/>
    </xf>
    <xf numFmtId="0" fontId="11" fillId="44" borderId="4" xfId="0" applyFont="1" applyFill="1" applyBorder="1" applyAlignment="1" applyProtection="1">
      <alignment horizontal="left" wrapText="1"/>
      <protection locked="0"/>
    </xf>
    <xf numFmtId="0" fontId="18" fillId="0" borderId="9" xfId="0" applyFont="1" applyFill="1" applyBorder="1" applyAlignment="1" applyProtection="1">
      <alignment horizontal="center"/>
    </xf>
    <xf numFmtId="0" fontId="18" fillId="0" borderId="6" xfId="0" applyFont="1" applyFill="1" applyBorder="1" applyAlignment="1" applyProtection="1">
      <alignment horizontal="center"/>
    </xf>
    <xf numFmtId="0" fontId="18" fillId="0" borderId="10" xfId="0" applyFont="1" applyFill="1" applyBorder="1" applyAlignment="1" applyProtection="1">
      <alignment horizontal="center"/>
    </xf>
    <xf numFmtId="0" fontId="0" fillId="44" borderId="6" xfId="0" applyFill="1" applyBorder="1" applyAlignment="1" applyProtection="1">
      <alignment horizontal="left"/>
      <protection locked="0"/>
    </xf>
    <xf numFmtId="0" fontId="11" fillId="44" borderId="6" xfId="0" applyFont="1" applyFill="1" applyBorder="1" applyAlignment="1" applyProtection="1">
      <alignment horizontal="left"/>
      <protection locked="0"/>
    </xf>
    <xf numFmtId="0" fontId="0" fillId="44" borderId="10" xfId="0" applyFill="1" applyBorder="1" applyAlignment="1" applyProtection="1">
      <alignment horizontal="left"/>
      <protection locked="0"/>
    </xf>
    <xf numFmtId="175" fontId="11" fillId="0" borderId="3" xfId="543" applyNumberFormat="1" applyFont="1" applyFill="1" applyBorder="1" applyAlignment="1" applyProtection="1">
      <alignment horizontal="center" vertical="center"/>
    </xf>
    <xf numFmtId="175" fontId="11" fillId="0" borderId="4" xfId="543" applyNumberFormat="1" applyFont="1" applyFill="1" applyBorder="1" applyAlignment="1" applyProtection="1">
      <alignment horizontal="center" vertical="center"/>
    </xf>
    <xf numFmtId="175" fontId="11" fillId="0" borderId="5" xfId="543" applyNumberFormat="1" applyFont="1" applyFill="1" applyBorder="1" applyAlignment="1" applyProtection="1">
      <alignment horizontal="center" vertical="center"/>
    </xf>
    <xf numFmtId="168" fontId="0" fillId="0" borderId="0" xfId="0" applyNumberFormat="1" applyBorder="1" applyAlignment="1" applyProtection="1">
      <alignment horizontal="center"/>
    </xf>
    <xf numFmtId="0" fontId="11" fillId="0" borderId="0" xfId="543" applyFont="1" applyBorder="1" applyAlignment="1" applyProtection="1">
      <alignment horizontal="left"/>
    </xf>
    <xf numFmtId="0" fontId="18" fillId="5" borderId="3" xfId="0" applyFont="1" applyFill="1" applyBorder="1" applyAlignment="1" applyProtection="1">
      <alignment horizontal="right"/>
      <protection locked="0"/>
    </xf>
    <xf numFmtId="0" fontId="18" fillId="5" borderId="4" xfId="0" applyFont="1" applyFill="1" applyBorder="1" applyAlignment="1" applyProtection="1">
      <alignment horizontal="right"/>
      <protection locked="0"/>
    </xf>
    <xf numFmtId="0" fontId="18" fillId="5" borderId="5" xfId="0" applyFont="1" applyFill="1" applyBorder="1" applyAlignment="1" applyProtection="1">
      <alignment horizontal="right"/>
      <protection locked="0"/>
    </xf>
    <xf numFmtId="1" fontId="11" fillId="44" borderId="3" xfId="0" quotePrefix="1" applyNumberFormat="1" applyFont="1" applyFill="1" applyBorder="1" applyAlignment="1" applyProtection="1">
      <alignment horizontal="center"/>
      <protection locked="0"/>
    </xf>
    <xf numFmtId="0" fontId="11" fillId="0" borderId="6" xfId="543" applyFont="1" applyBorder="1" applyAlignment="1" applyProtection="1">
      <alignment horizontal="left"/>
    </xf>
    <xf numFmtId="0" fontId="30" fillId="5" borderId="6" xfId="0" applyFont="1" applyFill="1" applyBorder="1" applyAlignment="1" applyProtection="1">
      <alignment horizontal="left"/>
      <protection locked="0"/>
    </xf>
    <xf numFmtId="0" fontId="0" fillId="0" borderId="5" xfId="0" applyBorder="1" applyAlignment="1" applyProtection="1">
      <alignment horizontal="left"/>
    </xf>
    <xf numFmtId="0" fontId="0" fillId="5" borderId="4" xfId="0" quotePrefix="1" applyFill="1" applyBorder="1" applyAlignment="1" applyProtection="1">
      <alignment horizontal="center"/>
      <protection locked="0"/>
    </xf>
    <xf numFmtId="0" fontId="11" fillId="5" borderId="6" xfId="0" applyFont="1" applyFill="1" applyBorder="1" applyAlignment="1" applyProtection="1">
      <alignment horizontal="left" vertical="top" wrapText="1"/>
      <protection locked="0"/>
    </xf>
    <xf numFmtId="168" fontId="20" fillId="5" borderId="3" xfId="0" applyNumberFormat="1" applyFont="1" applyFill="1" applyBorder="1" applyAlignment="1" applyProtection="1">
      <alignment horizontal="left" vertical="top"/>
      <protection locked="0"/>
    </xf>
    <xf numFmtId="168" fontId="20" fillId="5" borderId="4" xfId="0" applyNumberFormat="1" applyFont="1" applyFill="1" applyBorder="1" applyAlignment="1" applyProtection="1">
      <alignment horizontal="left" vertical="top"/>
      <protection locked="0"/>
    </xf>
    <xf numFmtId="168" fontId="20" fillId="5" borderId="5" xfId="0" applyNumberFormat="1" applyFont="1" applyFill="1" applyBorder="1" applyAlignment="1" applyProtection="1">
      <alignment horizontal="left" vertical="top"/>
      <protection locked="0"/>
    </xf>
    <xf numFmtId="168" fontId="11" fillId="0" borderId="3" xfId="0" applyNumberFormat="1" applyFont="1" applyFill="1" applyBorder="1" applyAlignment="1" applyProtection="1">
      <alignment horizontal="left" vertical="top"/>
    </xf>
    <xf numFmtId="3" fontId="20" fillId="0" borderId="11" xfId="0" applyNumberFormat="1" applyFont="1" applyFill="1" applyBorder="1" applyAlignment="1" applyProtection="1">
      <alignment horizontal="center"/>
    </xf>
    <xf numFmtId="0" fontId="0" fillId="0" borderId="6" xfId="0" applyBorder="1" applyAlignment="1" applyProtection="1">
      <alignment horizontal="center"/>
      <protection locked="0"/>
    </xf>
    <xf numFmtId="178" fontId="20" fillId="5" borderId="4" xfId="0" applyNumberFormat="1" applyFont="1" applyFill="1" applyBorder="1" applyAlignment="1" applyProtection="1">
      <alignment horizontal="right"/>
      <protection locked="0"/>
    </xf>
    <xf numFmtId="0" fontId="20" fillId="5" borderId="0" xfId="0" applyFont="1" applyFill="1" applyBorder="1" applyAlignment="1" applyProtection="1">
      <alignment horizontal="left" vertical="top" wrapText="1"/>
      <protection locked="0"/>
    </xf>
    <xf numFmtId="0" fontId="20" fillId="5" borderId="6" xfId="0" applyFont="1" applyFill="1" applyBorder="1" applyAlignment="1" applyProtection="1">
      <alignment horizontal="left" vertical="top" wrapText="1"/>
      <protection locked="0"/>
    </xf>
    <xf numFmtId="3" fontId="0" fillId="0" borderId="6" xfId="0" applyNumberFormat="1" applyFill="1" applyBorder="1" applyAlignment="1" applyProtection="1">
      <alignment horizontal="right"/>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20" fillId="5" borderId="11" xfId="0" quotePrefix="1" applyNumberFormat="1" applyFont="1" applyFill="1" applyBorder="1" applyAlignment="1" applyProtection="1">
      <alignment horizontal="center"/>
      <protection locked="0"/>
    </xf>
    <xf numFmtId="0" fontId="0" fillId="0" borderId="0" xfId="0" applyFill="1" applyBorder="1" applyAlignment="1" applyProtection="1">
      <alignment horizontal="center"/>
    </xf>
    <xf numFmtId="0" fontId="0" fillId="0" borderId="12" xfId="0" applyFill="1" applyBorder="1" applyAlignment="1" applyProtection="1">
      <alignment horizontal="center"/>
    </xf>
    <xf numFmtId="165" fontId="20" fillId="5" borderId="3" xfId="0" applyNumberFormat="1" applyFont="1" applyFill="1" applyBorder="1" applyAlignment="1" applyProtection="1">
      <alignment horizontal="center"/>
      <protection locked="0"/>
    </xf>
    <xf numFmtId="165" fontId="20" fillId="5" borderId="4" xfId="0" applyNumberFormat="1" applyFont="1" applyFill="1" applyBorder="1" applyAlignment="1" applyProtection="1">
      <alignment horizontal="center"/>
      <protection locked="0"/>
    </xf>
    <xf numFmtId="165" fontId="20" fillId="5" borderId="5" xfId="0" applyNumberFormat="1" applyFont="1" applyFill="1" applyBorder="1" applyAlignment="1" applyProtection="1">
      <alignment horizontal="center"/>
      <protection locked="0"/>
    </xf>
    <xf numFmtId="0" fontId="0" fillId="0" borderId="6" xfId="0" applyFill="1" applyBorder="1" applyAlignment="1" applyProtection="1">
      <alignment horizontal="center"/>
    </xf>
    <xf numFmtId="0" fontId="0" fillId="0" borderId="10" xfId="0" applyFill="1" applyBorder="1" applyAlignment="1" applyProtection="1">
      <alignment horizontal="center"/>
    </xf>
    <xf numFmtId="0" fontId="11" fillId="0" borderId="0" xfId="0" applyFont="1" applyFill="1" applyAlignment="1" applyProtection="1">
      <alignment horizontal="left"/>
      <protection locked="0"/>
    </xf>
    <xf numFmtId="0" fontId="53" fillId="2" borderId="3" xfId="0" applyFont="1" applyFill="1" applyBorder="1" applyAlignment="1" applyProtection="1">
      <alignment horizontal="center" vertical="top"/>
    </xf>
    <xf numFmtId="0" fontId="53" fillId="2" borderId="4" xfId="0" applyFont="1" applyFill="1" applyBorder="1" applyAlignment="1" applyProtection="1">
      <alignment horizontal="center" vertical="top"/>
    </xf>
    <xf numFmtId="0" fontId="53" fillId="2" borderId="5" xfId="0" applyFont="1" applyFill="1" applyBorder="1" applyAlignment="1" applyProtection="1">
      <alignment horizontal="center" vertical="top"/>
    </xf>
    <xf numFmtId="0" fontId="20" fillId="0" borderId="6" xfId="0" applyFont="1" applyBorder="1" applyAlignment="1" applyProtection="1">
      <alignment vertical="top" wrapText="1"/>
    </xf>
    <xf numFmtId="177" fontId="20" fillId="5" borderId="6" xfId="0" applyNumberFormat="1" applyFont="1" applyFill="1" applyBorder="1" applyAlignment="1" applyProtection="1">
      <alignment horizontal="left" vertical="top" wrapText="1"/>
      <protection locked="0"/>
    </xf>
    <xf numFmtId="0" fontId="20" fillId="0" borderId="2" xfId="0" applyFont="1" applyBorder="1" applyAlignment="1" applyProtection="1">
      <alignment vertical="top" wrapText="1"/>
    </xf>
    <xf numFmtId="0" fontId="48" fillId="0" borderId="0" xfId="0" applyFont="1" applyBorder="1" applyAlignment="1" applyProtection="1">
      <alignment vertical="top" wrapText="1"/>
    </xf>
    <xf numFmtId="0" fontId="20" fillId="0" borderId="2" xfId="0" applyFont="1" applyBorder="1" applyAlignment="1" applyProtection="1">
      <alignment horizontal="left" vertical="top" wrapText="1"/>
    </xf>
    <xf numFmtId="0" fontId="20" fillId="0" borderId="2" xfId="0" applyFont="1" applyBorder="1" applyAlignment="1">
      <alignment horizontal="left" vertical="top" wrapText="1"/>
    </xf>
    <xf numFmtId="0" fontId="49" fillId="0" borderId="0" xfId="0" applyFont="1" applyBorder="1" applyAlignment="1" applyProtection="1">
      <alignment vertical="top" wrapText="1"/>
    </xf>
    <xf numFmtId="0" fontId="0" fillId="0" borderId="0" xfId="0" applyAlignment="1">
      <alignment vertical="top" wrapText="1"/>
    </xf>
    <xf numFmtId="0" fontId="20" fillId="0" borderId="0" xfId="0" applyFont="1" applyBorder="1" applyAlignment="1" applyProtection="1">
      <alignment vertical="top" wrapText="1"/>
    </xf>
    <xf numFmtId="0" fontId="20" fillId="0" borderId="6" xfId="0" applyFont="1" applyFill="1" applyBorder="1" applyAlignment="1" applyProtection="1">
      <alignment horizontal="right" vertical="top" wrapText="1"/>
    </xf>
    <xf numFmtId="0" fontId="20" fillId="0" borderId="6" xfId="0" applyFont="1" applyFill="1" applyBorder="1" applyAlignment="1">
      <alignment vertical="top" wrapText="1"/>
    </xf>
    <xf numFmtId="0" fontId="49" fillId="0" borderId="0" xfId="570" applyFont="1" applyFill="1" applyBorder="1" applyAlignment="1" applyProtection="1">
      <alignment vertical="top" wrapText="1"/>
    </xf>
    <xf numFmtId="0" fontId="11" fillId="0" borderId="0" xfId="570" applyFill="1" applyBorder="1" applyAlignment="1">
      <alignment vertical="top" wrapText="1"/>
    </xf>
    <xf numFmtId="0" fontId="11" fillId="0" borderId="0" xfId="570" applyFont="1" applyFill="1" applyBorder="1" applyAlignment="1" applyProtection="1">
      <alignment horizontal="right" vertical="top" wrapText="1"/>
    </xf>
    <xf numFmtId="0" fontId="11" fillId="0" borderId="0" xfId="570" applyFont="1" applyFill="1" applyBorder="1" applyAlignment="1">
      <alignment vertical="top" wrapText="1"/>
    </xf>
    <xf numFmtId="0" fontId="11" fillId="0" borderId="0" xfId="570" applyFont="1" applyFill="1" applyBorder="1" applyAlignment="1" applyProtection="1">
      <alignment horizontal="left" vertical="top" wrapText="1"/>
    </xf>
    <xf numFmtId="0" fontId="11" fillId="0" borderId="0" xfId="570" applyFont="1" applyFill="1" applyBorder="1" applyAlignment="1">
      <alignment horizontal="left" vertical="top" wrapText="1"/>
    </xf>
    <xf numFmtId="0" fontId="17" fillId="3" borderId="3" xfId="0" applyFont="1" applyFill="1" applyBorder="1" applyAlignment="1" applyProtection="1">
      <alignment horizontal="left" vertical="top"/>
    </xf>
    <xf numFmtId="0" fontId="17" fillId="3" borderId="4" xfId="0" applyFont="1" applyFill="1" applyBorder="1" applyAlignment="1" applyProtection="1">
      <alignment horizontal="left" vertical="top"/>
    </xf>
    <xf numFmtId="0" fontId="17" fillId="3" borderId="5" xfId="0" applyFont="1" applyFill="1" applyBorder="1" applyAlignment="1" applyProtection="1">
      <alignment horizontal="left" vertical="top"/>
    </xf>
    <xf numFmtId="0" fontId="97" fillId="45" borderId="0" xfId="8720" applyFont="1" applyFill="1" applyAlignment="1">
      <alignment horizontal="left"/>
    </xf>
    <xf numFmtId="0" fontId="1" fillId="44" borderId="68" xfId="8720" applyFill="1" applyBorder="1" applyAlignment="1" applyProtection="1">
      <alignment horizontal="center"/>
      <protection locked="0"/>
    </xf>
    <xf numFmtId="0" fontId="1" fillId="44" borderId="69" xfId="8720" applyFill="1" applyBorder="1" applyAlignment="1" applyProtection="1">
      <alignment horizontal="center"/>
      <protection locked="0"/>
    </xf>
    <xf numFmtId="0" fontId="1" fillId="44" borderId="70" xfId="8720" applyFill="1" applyBorder="1" applyAlignment="1" applyProtection="1">
      <alignment horizontal="center"/>
      <protection locked="0"/>
    </xf>
    <xf numFmtId="0" fontId="18" fillId="45" borderId="0" xfId="8720" applyFont="1" applyFill="1" applyAlignment="1">
      <alignment horizontal="left" vertical="top"/>
    </xf>
    <xf numFmtId="0" fontId="97" fillId="45" borderId="0" xfId="4504" applyFont="1" applyFill="1" applyBorder="1" applyAlignment="1">
      <alignment horizontal="left" vertical="top"/>
    </xf>
    <xf numFmtId="0" fontId="97" fillId="49" borderId="0" xfId="8720" applyFont="1" applyFill="1" applyAlignment="1">
      <alignment horizontal="left" vertical="top" wrapText="1"/>
    </xf>
    <xf numFmtId="0" fontId="97" fillId="49" borderId="42" xfId="8720" applyFont="1" applyFill="1" applyBorder="1" applyAlignment="1">
      <alignment horizontal="center"/>
    </xf>
    <xf numFmtId="0" fontId="59" fillId="49" borderId="66" xfId="8720" applyFont="1" applyFill="1" applyBorder="1" applyAlignment="1">
      <alignment horizontal="center"/>
    </xf>
    <xf numFmtId="0" fontId="59" fillId="49" borderId="29" xfId="8720" applyFont="1" applyFill="1" applyBorder="1" applyAlignment="1">
      <alignment horizontal="center"/>
    </xf>
    <xf numFmtId="0" fontId="59" fillId="49" borderId="31" xfId="8720" applyFont="1" applyFill="1" applyBorder="1" applyAlignment="1">
      <alignment horizontal="center"/>
    </xf>
    <xf numFmtId="0" fontId="1" fillId="49" borderId="67" xfId="8720" applyFill="1" applyBorder="1" applyAlignment="1">
      <alignment horizontal="center"/>
    </xf>
    <xf numFmtId="0" fontId="1" fillId="49" borderId="0" xfId="8720" applyFill="1" applyAlignment="1">
      <alignment horizontal="center"/>
    </xf>
    <xf numFmtId="0" fontId="1" fillId="49" borderId="41" xfId="8720" applyFill="1" applyBorder="1" applyAlignment="1">
      <alignment horizontal="center"/>
    </xf>
    <xf numFmtId="0" fontId="18" fillId="49" borderId="67" xfId="8720" applyFont="1" applyFill="1" applyBorder="1" applyAlignment="1">
      <alignment horizontal="center"/>
    </xf>
    <xf numFmtId="0" fontId="18" fillId="49" borderId="0" xfId="8720" applyFont="1" applyFill="1" applyAlignment="1">
      <alignment horizontal="center"/>
    </xf>
    <xf numFmtId="0" fontId="18" fillId="49" borderId="41" xfId="8720" applyFont="1" applyFill="1" applyBorder="1" applyAlignment="1">
      <alignment horizontal="center"/>
    </xf>
    <xf numFmtId="0" fontId="97" fillId="49" borderId="67" xfId="8720" applyFont="1" applyFill="1" applyBorder="1" applyAlignment="1">
      <alignment horizontal="center"/>
    </xf>
    <xf numFmtId="0" fontId="97" fillId="49" borderId="0" xfId="8720" applyFont="1" applyFill="1" applyAlignment="1">
      <alignment horizontal="center"/>
    </xf>
    <xf numFmtId="0" fontId="97" fillId="49" borderId="41" xfId="8720" applyFont="1" applyFill="1" applyBorder="1" applyAlignment="1">
      <alignment horizontal="center"/>
    </xf>
    <xf numFmtId="0" fontId="97" fillId="49" borderId="0" xfId="8720" applyFont="1" applyFill="1" applyAlignment="1">
      <alignment horizontal="left"/>
    </xf>
    <xf numFmtId="0" fontId="97" fillId="46" borderId="74" xfId="8720" applyFont="1" applyFill="1" applyBorder="1" applyAlignment="1">
      <alignment horizontal="center"/>
    </xf>
    <xf numFmtId="0" fontId="97" fillId="46" borderId="75" xfId="8720" applyFont="1" applyFill="1" applyBorder="1" applyAlignment="1">
      <alignment horizontal="center"/>
    </xf>
    <xf numFmtId="183" fontId="147" fillId="45" borderId="75" xfId="701" applyNumberFormat="1" applyFont="1" applyFill="1" applyBorder="1" applyAlignment="1">
      <alignment horizontal="center"/>
    </xf>
    <xf numFmtId="183" fontId="147" fillId="45" borderId="95" xfId="701" applyNumberFormat="1" applyFont="1" applyFill="1" applyBorder="1" applyAlignment="1">
      <alignment horizontal="center"/>
    </xf>
    <xf numFmtId="0" fontId="143" fillId="44" borderId="82" xfId="8720" applyFont="1" applyFill="1" applyBorder="1" applyAlignment="1">
      <alignment horizontal="left"/>
    </xf>
    <xf numFmtId="0" fontId="143" fillId="44" borderId="11" xfId="8720" applyFont="1" applyFill="1" applyBorder="1" applyAlignment="1">
      <alignment horizontal="left"/>
    </xf>
    <xf numFmtId="183" fontId="48" fillId="44" borderId="11" xfId="701" applyNumberFormat="1" applyFont="1" applyFill="1" applyBorder="1" applyAlignment="1" applyProtection="1">
      <alignment horizontal="center"/>
      <protection locked="0"/>
    </xf>
    <xf numFmtId="183" fontId="48" fillId="44" borderId="93" xfId="701" applyNumberFormat="1" applyFont="1" applyFill="1" applyBorder="1" applyAlignment="1" applyProtection="1">
      <alignment horizontal="center"/>
      <protection locked="0"/>
    </xf>
    <xf numFmtId="0" fontId="142" fillId="46" borderId="74" xfId="8720" applyFont="1" applyFill="1" applyBorder="1" applyAlignment="1">
      <alignment horizontal="center"/>
    </xf>
    <xf numFmtId="0" fontId="142" fillId="46" borderId="75" xfId="8720" applyFont="1" applyFill="1" applyBorder="1" applyAlignment="1">
      <alignment horizontal="center"/>
    </xf>
    <xf numFmtId="183" fontId="49" fillId="45" borderId="75" xfId="701" applyNumberFormat="1" applyFont="1" applyFill="1" applyBorder="1" applyAlignment="1" applyProtection="1">
      <alignment horizontal="center"/>
      <protection locked="0"/>
    </xf>
    <xf numFmtId="183" fontId="49" fillId="45" borderId="95" xfId="701" applyNumberFormat="1" applyFont="1" applyFill="1" applyBorder="1" applyAlignment="1" applyProtection="1">
      <alignment horizontal="center"/>
      <protection locked="0"/>
    </xf>
    <xf numFmtId="0" fontId="156" fillId="46" borderId="67" xfId="8720" applyFont="1" applyFill="1" applyBorder="1" applyAlignment="1">
      <alignment horizontal="center"/>
    </xf>
    <xf numFmtId="0" fontId="156" fillId="46" borderId="0" xfId="8720" applyFont="1" applyFill="1" applyAlignment="1">
      <alignment horizontal="center"/>
    </xf>
    <xf numFmtId="0" fontId="156" fillId="46" borderId="12" xfId="8720" applyFont="1" applyFill="1" applyBorder="1" applyAlignment="1">
      <alignment horizontal="center"/>
    </xf>
    <xf numFmtId="183" fontId="147" fillId="45" borderId="105" xfId="701" applyNumberFormat="1" applyFont="1" applyFill="1" applyBorder="1" applyAlignment="1">
      <alignment horizontal="center"/>
    </xf>
    <xf numFmtId="183" fontId="147" fillId="45" borderId="29" xfId="701" applyNumberFormat="1" applyFont="1" applyFill="1" applyBorder="1" applyAlignment="1">
      <alignment horizontal="center"/>
    </xf>
    <xf numFmtId="183" fontId="147" fillId="45" borderId="31" xfId="701" applyNumberFormat="1" applyFont="1" applyFill="1" applyBorder="1" applyAlignment="1">
      <alignment horizontal="center"/>
    </xf>
    <xf numFmtId="0" fontId="143" fillId="44" borderId="83" xfId="8720" applyFont="1" applyFill="1" applyBorder="1" applyAlignment="1" applyProtection="1">
      <alignment horizontal="center"/>
      <protection locked="0"/>
    </xf>
    <xf numFmtId="0" fontId="143" fillId="44" borderId="84" xfId="8720" applyFont="1" applyFill="1" applyBorder="1" applyAlignment="1" applyProtection="1">
      <alignment horizontal="center"/>
      <protection locked="0"/>
    </xf>
    <xf numFmtId="0" fontId="49" fillId="44" borderId="75" xfId="8720" applyFont="1" applyFill="1" applyBorder="1" applyAlignment="1" applyProtection="1">
      <alignment horizontal="center"/>
      <protection locked="0"/>
    </xf>
    <xf numFmtId="0" fontId="49" fillId="44" borderId="95" xfId="8720" applyFont="1" applyFill="1" applyBorder="1" applyAlignment="1" applyProtection="1">
      <alignment horizontal="center"/>
      <protection locked="0"/>
    </xf>
    <xf numFmtId="183" fontId="1" fillId="44" borderId="84" xfId="701" applyNumberFormat="1" applyFont="1" applyFill="1" applyBorder="1" applyAlignment="1" applyProtection="1">
      <alignment horizontal="center"/>
      <protection locked="0"/>
    </xf>
    <xf numFmtId="183" fontId="1" fillId="44" borderId="87" xfId="701" applyNumberFormat="1" applyFont="1" applyFill="1" applyBorder="1" applyAlignment="1" applyProtection="1">
      <alignment horizontal="center"/>
      <protection locked="0"/>
    </xf>
    <xf numFmtId="0" fontId="1" fillId="44" borderId="83" xfId="8720" applyFill="1" applyBorder="1" applyAlignment="1" applyProtection="1">
      <alignment horizontal="center"/>
      <protection locked="0"/>
    </xf>
    <xf numFmtId="0" fontId="1" fillId="44" borderId="84" xfId="8720" applyFill="1" applyBorder="1" applyAlignment="1" applyProtection="1">
      <alignment horizontal="center"/>
      <protection locked="0"/>
    </xf>
    <xf numFmtId="0" fontId="1" fillId="44" borderId="87" xfId="8720" applyFill="1" applyBorder="1" applyAlignment="1" applyProtection="1">
      <alignment horizontal="center"/>
      <protection locked="0"/>
    </xf>
    <xf numFmtId="0" fontId="143" fillId="44" borderId="94" xfId="8720" applyFont="1" applyFill="1" applyBorder="1" applyAlignment="1" applyProtection="1">
      <alignment horizontal="center"/>
      <protection locked="0"/>
    </xf>
    <xf numFmtId="0" fontId="143" fillId="44" borderId="4" xfId="8720" applyFont="1" applyFill="1" applyBorder="1" applyAlignment="1" applyProtection="1">
      <alignment horizontal="center"/>
      <protection locked="0"/>
    </xf>
    <xf numFmtId="0" fontId="49" fillId="44" borderId="11" xfId="8720" applyFont="1" applyFill="1" applyBorder="1" applyAlignment="1" applyProtection="1">
      <alignment horizontal="center"/>
      <protection locked="0"/>
    </xf>
    <xf numFmtId="0" fontId="49" fillId="44" borderId="93" xfId="8720" applyFont="1" applyFill="1" applyBorder="1" applyAlignment="1" applyProtection="1">
      <alignment horizontal="center"/>
      <protection locked="0"/>
    </xf>
    <xf numFmtId="183" fontId="1" fillId="44" borderId="4" xfId="701" applyNumberFormat="1" applyFont="1" applyFill="1" applyBorder="1" applyAlignment="1" applyProtection="1">
      <alignment horizontal="center"/>
    </xf>
    <xf numFmtId="183" fontId="1" fillId="44" borderId="81" xfId="701" applyNumberFormat="1" applyFont="1" applyFill="1" applyBorder="1" applyAlignment="1" applyProtection="1">
      <alignment horizontal="center"/>
    </xf>
    <xf numFmtId="0" fontId="1" fillId="44" borderId="94" xfId="8720" applyFill="1" applyBorder="1" applyAlignment="1" applyProtection="1">
      <alignment horizontal="center"/>
      <protection locked="0"/>
    </xf>
    <xf numFmtId="0" fontId="1" fillId="44" borderId="4" xfId="8720" applyFill="1" applyBorder="1" applyAlignment="1" applyProtection="1">
      <alignment horizontal="center"/>
      <protection locked="0"/>
    </xf>
    <xf numFmtId="0" fontId="1" fillId="44" borderId="81" xfId="8720" applyFill="1" applyBorder="1" applyAlignment="1" applyProtection="1">
      <alignment horizontal="center"/>
      <protection locked="0"/>
    </xf>
    <xf numFmtId="0" fontId="49" fillId="44" borderId="94" xfId="8720" applyFont="1" applyFill="1" applyBorder="1" applyAlignment="1" applyProtection="1">
      <alignment horizontal="center"/>
      <protection locked="0"/>
    </xf>
    <xf numFmtId="0" fontId="49" fillId="44" borderId="4" xfId="8720" applyFont="1" applyFill="1" applyBorder="1" applyAlignment="1" applyProtection="1">
      <alignment horizontal="center"/>
      <protection locked="0"/>
    </xf>
    <xf numFmtId="0" fontId="143" fillId="46" borderId="94" xfId="8720" applyFont="1" applyFill="1" applyBorder="1" applyAlignment="1">
      <alignment horizontal="center"/>
    </xf>
    <xf numFmtId="0" fontId="143" fillId="46" borderId="4" xfId="8720" applyFont="1" applyFill="1" applyBorder="1" applyAlignment="1">
      <alignment horizontal="center"/>
    </xf>
    <xf numFmtId="0" fontId="143" fillId="46" borderId="81" xfId="8720" applyFont="1" applyFill="1" applyBorder="1" applyAlignment="1">
      <alignment horizontal="center"/>
    </xf>
    <xf numFmtId="0" fontId="143" fillId="46" borderId="71" xfId="8720" applyFont="1" applyFill="1" applyBorder="1" applyAlignment="1">
      <alignment horizontal="center"/>
    </xf>
    <xf numFmtId="0" fontId="143" fillId="46" borderId="72" xfId="8720" applyFont="1" applyFill="1" applyBorder="1" applyAlignment="1">
      <alignment horizontal="center"/>
    </xf>
    <xf numFmtId="164" fontId="48" fillId="46" borderId="72" xfId="8721" applyNumberFormat="1" applyFont="1" applyFill="1" applyBorder="1" applyAlignment="1" applyProtection="1">
      <alignment horizontal="center"/>
      <protection locked="0"/>
    </xf>
    <xf numFmtId="164" fontId="48" fillId="46" borderId="76" xfId="8721" applyNumberFormat="1" applyFont="1" applyFill="1" applyBorder="1" applyAlignment="1" applyProtection="1">
      <alignment horizontal="center"/>
      <protection locked="0"/>
    </xf>
    <xf numFmtId="183" fontId="1" fillId="45" borderId="4" xfId="701" applyNumberFormat="1" applyFont="1" applyFill="1" applyBorder="1" applyAlignment="1">
      <alignment horizontal="center"/>
    </xf>
    <xf numFmtId="183" fontId="1" fillId="45" borderId="81" xfId="701" applyNumberFormat="1" applyFont="1" applyFill="1" applyBorder="1" applyAlignment="1">
      <alignment horizontal="center"/>
    </xf>
    <xf numFmtId="0" fontId="142" fillId="46" borderId="83" xfId="8720" applyFont="1" applyFill="1" applyBorder="1" applyAlignment="1">
      <alignment horizontal="center"/>
    </xf>
    <xf numFmtId="0" fontId="142" fillId="46" borderId="84" xfId="8720" applyFont="1" applyFill="1" applyBorder="1" applyAlignment="1">
      <alignment horizontal="center"/>
    </xf>
    <xf numFmtId="168" fontId="161" fillId="45" borderId="11" xfId="8721" applyNumberFormat="1" applyFont="1" applyFill="1" applyBorder="1" applyAlignment="1">
      <alignment horizontal="center"/>
    </xf>
    <xf numFmtId="0" fontId="97" fillId="46" borderId="94" xfId="8720" applyFont="1" applyFill="1" applyBorder="1" applyAlignment="1">
      <alignment horizontal="center"/>
    </xf>
    <xf numFmtId="0" fontId="97" fillId="46" borderId="4" xfId="8720" applyFont="1" applyFill="1" applyBorder="1" applyAlignment="1">
      <alignment horizontal="center"/>
    </xf>
    <xf numFmtId="0" fontId="97" fillId="46" borderId="81" xfId="8720" applyFont="1" applyFill="1" applyBorder="1" applyAlignment="1">
      <alignment horizontal="center"/>
    </xf>
    <xf numFmtId="183" fontId="48" fillId="45" borderId="4" xfId="701" applyNumberFormat="1" applyFont="1" applyFill="1" applyBorder="1" applyAlignment="1">
      <alignment horizontal="center"/>
    </xf>
    <xf numFmtId="183" fontId="48" fillId="45" borderId="81" xfId="701" applyNumberFormat="1" applyFont="1" applyFill="1" applyBorder="1" applyAlignment="1">
      <alignment horizontal="center"/>
    </xf>
    <xf numFmtId="0" fontId="143" fillId="46" borderId="5" xfId="8720" applyFont="1" applyFill="1" applyBorder="1" applyAlignment="1">
      <alignment horizontal="center"/>
    </xf>
    <xf numFmtId="168" fontId="48" fillId="44" borderId="11" xfId="8721" applyNumberFormat="1" applyFont="1" applyFill="1" applyBorder="1" applyAlignment="1" applyProtection="1">
      <alignment horizontal="center"/>
      <protection locked="0"/>
    </xf>
    <xf numFmtId="0" fontId="142" fillId="46" borderId="94" xfId="8720" applyFont="1" applyFill="1" applyBorder="1" applyAlignment="1">
      <alignment horizontal="center"/>
    </xf>
    <xf numFmtId="0" fontId="142" fillId="46" borderId="4" xfId="8720" applyFont="1" applyFill="1" applyBorder="1" applyAlignment="1">
      <alignment horizontal="center"/>
    </xf>
    <xf numFmtId="0" fontId="142" fillId="46" borderId="81" xfId="8720" applyFont="1" applyFill="1" applyBorder="1" applyAlignment="1">
      <alignment horizontal="center"/>
    </xf>
    <xf numFmtId="183" fontId="48" fillId="44" borderId="4" xfId="701" applyNumberFormat="1" applyFont="1" applyFill="1" applyBorder="1" applyAlignment="1" applyProtection="1">
      <alignment horizontal="center"/>
      <protection locked="0"/>
    </xf>
    <xf numFmtId="183" fontId="48" fillId="44" borderId="81" xfId="701" applyNumberFormat="1" applyFont="1" applyFill="1" applyBorder="1" applyAlignment="1" applyProtection="1">
      <alignment horizontal="center"/>
      <protection locked="0"/>
    </xf>
    <xf numFmtId="0" fontId="143" fillId="44" borderId="81" xfId="8720" applyFont="1" applyFill="1" applyBorder="1" applyAlignment="1" applyProtection="1">
      <alignment horizontal="center"/>
      <protection locked="0"/>
    </xf>
    <xf numFmtId="0" fontId="143" fillId="48" borderId="94" xfId="8720" applyFont="1" applyFill="1" applyBorder="1" applyAlignment="1">
      <alignment horizontal="center"/>
    </xf>
    <xf numFmtId="0" fontId="143" fillId="48" borderId="4" xfId="8720" applyFont="1" applyFill="1" applyBorder="1" applyAlignment="1">
      <alignment horizontal="center"/>
    </xf>
    <xf numFmtId="0" fontId="143" fillId="48" borderId="5" xfId="8720" applyFont="1" applyFill="1" applyBorder="1" applyAlignment="1">
      <alignment horizontal="center"/>
    </xf>
    <xf numFmtId="168" fontId="147" fillId="48" borderId="3" xfId="8721" applyNumberFormat="1" applyFont="1" applyFill="1" applyBorder="1" applyAlignment="1">
      <alignment horizontal="center"/>
    </xf>
    <xf numFmtId="168" fontId="147" fillId="48" borderId="4" xfId="8721" applyNumberFormat="1" applyFont="1" applyFill="1" applyBorder="1" applyAlignment="1">
      <alignment horizontal="center"/>
    </xf>
    <xf numFmtId="168" fontId="147" fillId="48" borderId="5" xfId="8721" applyNumberFormat="1" applyFont="1" applyFill="1" applyBorder="1" applyAlignment="1">
      <alignment horizontal="center"/>
    </xf>
    <xf numFmtId="0" fontId="143" fillId="48" borderId="81" xfId="8720" applyFont="1" applyFill="1" applyBorder="1" applyAlignment="1">
      <alignment horizontal="center"/>
    </xf>
    <xf numFmtId="0" fontId="143" fillId="46" borderId="82" xfId="8720" applyFont="1" applyFill="1" applyBorder="1" applyAlignment="1">
      <alignment horizontal="center"/>
    </xf>
    <xf numFmtId="0" fontId="143" fillId="46" borderId="11" xfId="8720" applyFont="1" applyFill="1" applyBorder="1" applyAlignment="1">
      <alignment horizontal="center"/>
    </xf>
    <xf numFmtId="0" fontId="1" fillId="44" borderId="11" xfId="8720" applyFill="1" applyBorder="1" applyAlignment="1" applyProtection="1">
      <alignment horizontal="center"/>
      <protection locked="0"/>
    </xf>
    <xf numFmtId="14" fontId="1" fillId="44" borderId="11" xfId="8720" applyNumberFormat="1" applyFill="1" applyBorder="1" applyAlignment="1" applyProtection="1">
      <alignment horizontal="center"/>
      <protection locked="0"/>
    </xf>
    <xf numFmtId="0" fontId="1" fillId="46" borderId="77" xfId="8720" applyFill="1" applyBorder="1" applyAlignment="1">
      <alignment horizontal="center"/>
    </xf>
    <xf numFmtId="0" fontId="1" fillId="46" borderId="78" xfId="8720" applyFill="1" applyBorder="1" applyAlignment="1">
      <alignment horizontal="center"/>
    </xf>
    <xf numFmtId="0" fontId="1" fillId="46" borderId="79" xfId="8720" applyFill="1" applyBorder="1" applyAlignment="1">
      <alignment horizontal="center"/>
    </xf>
    <xf numFmtId="0" fontId="143" fillId="46" borderId="78" xfId="8720" applyFont="1" applyFill="1" applyBorder="1" applyAlignment="1">
      <alignment horizontal="center"/>
    </xf>
    <xf numFmtId="0" fontId="143" fillId="46" borderId="79" xfId="8720" applyFont="1" applyFill="1" applyBorder="1" applyAlignment="1">
      <alignment horizontal="center"/>
    </xf>
    <xf numFmtId="0" fontId="49" fillId="46" borderId="77" xfId="8720" applyFont="1" applyFill="1" applyBorder="1" applyAlignment="1">
      <alignment horizontal="center"/>
    </xf>
    <xf numFmtId="0" fontId="49" fillId="46" borderId="78" xfId="8720" applyFont="1" applyFill="1" applyBorder="1" applyAlignment="1">
      <alignment horizontal="center"/>
    </xf>
    <xf numFmtId="0" fontId="49" fillId="46" borderId="79" xfId="8720" applyFont="1" applyFill="1" applyBorder="1" applyAlignment="1">
      <alignment horizontal="center"/>
    </xf>
    <xf numFmtId="0" fontId="97" fillId="46" borderId="68" xfId="8720" applyFont="1" applyFill="1" applyBorder="1" applyAlignment="1">
      <alignment horizontal="center"/>
    </xf>
    <xf numFmtId="0" fontId="97" fillId="46" borderId="69" xfId="8720" applyFont="1" applyFill="1" applyBorder="1" applyAlignment="1">
      <alignment horizontal="center"/>
    </xf>
    <xf numFmtId="0" fontId="97" fillId="46" borderId="70" xfId="8720" applyFont="1" applyFill="1" applyBorder="1" applyAlignment="1">
      <alignment horizontal="center"/>
    </xf>
    <xf numFmtId="0" fontId="142" fillId="46" borderId="71" xfId="8720" applyFont="1" applyFill="1" applyBorder="1" applyAlignment="1">
      <alignment horizontal="left"/>
    </xf>
    <xf numFmtId="0" fontId="142" fillId="46" borderId="72" xfId="8720" applyFont="1" applyFill="1" applyBorder="1" applyAlignment="1">
      <alignment horizontal="left"/>
    </xf>
    <xf numFmtId="0" fontId="142" fillId="46" borderId="76" xfId="8720" applyFont="1" applyFill="1" applyBorder="1" applyAlignment="1">
      <alignment horizontal="left"/>
    </xf>
    <xf numFmtId="0" fontId="97" fillId="46" borderId="66" xfId="8720" applyFont="1" applyFill="1" applyBorder="1" applyAlignment="1">
      <alignment horizontal="center"/>
    </xf>
    <xf numFmtId="0" fontId="97" fillId="46" borderId="29" xfId="8720" applyFont="1" applyFill="1" applyBorder="1" applyAlignment="1">
      <alignment horizontal="center"/>
    </xf>
    <xf numFmtId="0" fontId="97" fillId="46" borderId="31" xfId="8720" applyFont="1" applyFill="1" applyBorder="1" applyAlignment="1">
      <alignment horizontal="center"/>
    </xf>
    <xf numFmtId="0" fontId="1" fillId="44" borderId="82" xfId="8720" applyFill="1" applyBorder="1" applyAlignment="1" applyProtection="1">
      <alignment horizontal="left" vertical="top"/>
      <protection locked="0"/>
    </xf>
    <xf numFmtId="0" fontId="1" fillId="44" borderId="11" xfId="8720" applyFill="1" applyBorder="1" applyAlignment="1" applyProtection="1">
      <alignment horizontal="left" vertical="top"/>
      <protection locked="0"/>
    </xf>
    <xf numFmtId="0" fontId="1" fillId="44" borderId="93" xfId="8720" applyFill="1" applyBorder="1" applyAlignment="1" applyProtection="1">
      <alignment horizontal="left" vertical="top"/>
      <protection locked="0"/>
    </xf>
    <xf numFmtId="0" fontId="1" fillId="44" borderId="74" xfId="8720" applyFill="1" applyBorder="1" applyAlignment="1" applyProtection="1">
      <alignment horizontal="left" vertical="top"/>
      <protection locked="0"/>
    </xf>
    <xf numFmtId="0" fontId="1" fillId="44" borderId="75" xfId="8720" applyFill="1" applyBorder="1" applyAlignment="1" applyProtection="1">
      <alignment horizontal="left" vertical="top"/>
      <protection locked="0"/>
    </xf>
    <xf numFmtId="0" fontId="1" fillId="44" borderId="95" xfId="8720" applyFill="1" applyBorder="1" applyAlignment="1" applyProtection="1">
      <alignment horizontal="left" vertical="top"/>
      <protection locked="0"/>
    </xf>
    <xf numFmtId="0" fontId="143" fillId="46" borderId="74" xfId="8720" applyFont="1" applyFill="1" applyBorder="1" applyAlignment="1">
      <alignment horizontal="center"/>
    </xf>
    <xf numFmtId="0" fontId="143" fillId="46" borderId="75" xfId="8720" applyFont="1" applyFill="1" applyBorder="1" applyAlignment="1">
      <alignment horizontal="center"/>
    </xf>
    <xf numFmtId="0" fontId="147" fillId="44" borderId="11" xfId="8720" applyFont="1" applyFill="1" applyBorder="1" applyAlignment="1" applyProtection="1">
      <alignment horizontal="center"/>
      <protection locked="0"/>
    </xf>
    <xf numFmtId="14" fontId="147" fillId="44" borderId="11" xfId="8720" applyNumberFormat="1" applyFont="1" applyFill="1" applyBorder="1" applyAlignment="1" applyProtection="1">
      <alignment horizontal="center"/>
      <protection locked="0"/>
    </xf>
    <xf numFmtId="183" fontId="147" fillId="44" borderId="3" xfId="8721" applyNumberFormat="1" applyFont="1" applyFill="1" applyBorder="1" applyAlignment="1" applyProtection="1">
      <alignment horizontal="center"/>
      <protection locked="0"/>
    </xf>
    <xf numFmtId="183" fontId="147" fillId="44" borderId="4" xfId="8721" applyNumberFormat="1" applyFont="1" applyFill="1" applyBorder="1" applyAlignment="1" applyProtection="1">
      <alignment horizontal="center"/>
      <protection locked="0"/>
    </xf>
    <xf numFmtId="183" fontId="147" fillId="44" borderId="81" xfId="8721" applyNumberFormat="1" applyFont="1" applyFill="1" applyBorder="1" applyAlignment="1" applyProtection="1">
      <alignment horizontal="center"/>
      <protection locked="0"/>
    </xf>
    <xf numFmtId="0" fontId="147" fillId="44" borderId="75" xfId="8720" applyFont="1" applyFill="1" applyBorder="1" applyAlignment="1" applyProtection="1">
      <alignment horizontal="center"/>
      <protection locked="0"/>
    </xf>
    <xf numFmtId="14" fontId="147" fillId="44" borderId="75" xfId="8720" applyNumberFormat="1" applyFont="1" applyFill="1" applyBorder="1" applyAlignment="1" applyProtection="1">
      <alignment horizontal="center"/>
      <protection locked="0"/>
    </xf>
    <xf numFmtId="183" fontId="147" fillId="44" borderId="86" xfId="8721" applyNumberFormat="1" applyFont="1" applyFill="1" applyBorder="1" applyAlignment="1" applyProtection="1">
      <alignment horizontal="center"/>
      <protection locked="0"/>
    </xf>
    <xf numFmtId="183" fontId="147" fillId="44" borderId="84" xfId="8721" applyNumberFormat="1" applyFont="1" applyFill="1" applyBorder="1" applyAlignment="1" applyProtection="1">
      <alignment horizontal="center"/>
      <protection locked="0"/>
    </xf>
    <xf numFmtId="183" fontId="147" fillId="44" borderId="87" xfId="8721" applyNumberFormat="1" applyFont="1" applyFill="1" applyBorder="1" applyAlignment="1" applyProtection="1">
      <alignment horizontal="center"/>
      <protection locked="0"/>
    </xf>
    <xf numFmtId="183" fontId="147" fillId="44" borderId="92" xfId="8721" applyNumberFormat="1" applyFont="1" applyFill="1" applyBorder="1" applyAlignment="1" applyProtection="1">
      <alignment horizontal="center"/>
      <protection locked="0"/>
    </xf>
    <xf numFmtId="183" fontId="147" fillId="44" borderId="78" xfId="8721" applyNumberFormat="1" applyFont="1" applyFill="1" applyBorder="1" applyAlignment="1" applyProtection="1">
      <alignment horizontal="center"/>
      <protection locked="0"/>
    </xf>
    <xf numFmtId="183" fontId="147" fillId="44" borderId="79" xfId="8721" applyNumberFormat="1" applyFont="1" applyFill="1" applyBorder="1" applyAlignment="1" applyProtection="1">
      <alignment horizontal="center"/>
      <protection locked="0"/>
    </xf>
    <xf numFmtId="0" fontId="147" fillId="44" borderId="3" xfId="8720" applyFont="1" applyFill="1" applyBorder="1" applyAlignment="1" applyProtection="1">
      <alignment horizontal="center"/>
      <protection locked="0"/>
    </xf>
    <xf numFmtId="0" fontId="147" fillId="44" borderId="4" xfId="8720" applyFont="1" applyFill="1" applyBorder="1" applyAlignment="1" applyProtection="1">
      <alignment horizontal="center"/>
      <protection locked="0"/>
    </xf>
    <xf numFmtId="0" fontId="147" fillId="44" borderId="5" xfId="8720" applyFont="1" applyFill="1" applyBorder="1" applyAlignment="1" applyProtection="1">
      <alignment horizontal="center"/>
      <protection locked="0"/>
    </xf>
    <xf numFmtId="14" fontId="1" fillId="44" borderId="3" xfId="8720" applyNumberFormat="1" applyFill="1" applyBorder="1" applyAlignment="1" applyProtection="1">
      <alignment horizontal="center"/>
      <protection locked="0"/>
    </xf>
    <xf numFmtId="14" fontId="1" fillId="44" borderId="4" xfId="8720" applyNumberFormat="1" applyFill="1" applyBorder="1" applyAlignment="1" applyProtection="1">
      <alignment horizontal="center"/>
      <protection locked="0"/>
    </xf>
    <xf numFmtId="14" fontId="1" fillId="44" borderId="5" xfId="8720" applyNumberFormat="1" applyFill="1" applyBorder="1" applyAlignment="1" applyProtection="1">
      <alignment horizontal="center"/>
      <protection locked="0"/>
    </xf>
    <xf numFmtId="14" fontId="147" fillId="44" borderId="3" xfId="8720" applyNumberFormat="1" applyFont="1" applyFill="1" applyBorder="1" applyAlignment="1" applyProtection="1">
      <alignment horizontal="center"/>
      <protection locked="0"/>
    </xf>
    <xf numFmtId="14" fontId="147" fillId="44" borderId="4" xfId="8720" applyNumberFormat="1" applyFont="1" applyFill="1" applyBorder="1" applyAlignment="1" applyProtection="1">
      <alignment horizontal="center"/>
      <protection locked="0"/>
    </xf>
    <xf numFmtId="0" fontId="163" fillId="46" borderId="102" xfId="8720" applyFont="1" applyFill="1" applyBorder="1" applyAlignment="1">
      <alignment horizontal="left"/>
    </xf>
    <xf numFmtId="0" fontId="163" fillId="46" borderId="103" xfId="8720" applyFont="1" applyFill="1" applyBorder="1" applyAlignment="1">
      <alignment horizontal="left"/>
    </xf>
    <xf numFmtId="0" fontId="163" fillId="46" borderId="104" xfId="8720" applyFont="1" applyFill="1" applyBorder="1" applyAlignment="1">
      <alignment horizontal="left"/>
    </xf>
    <xf numFmtId="0" fontId="97" fillId="44" borderId="3" xfId="8720" applyFont="1" applyFill="1" applyBorder="1" applyAlignment="1" applyProtection="1">
      <alignment horizontal="center"/>
      <protection locked="0"/>
    </xf>
    <xf numFmtId="0" fontId="97" fillId="44" borderId="4" xfId="8720" applyFont="1" applyFill="1" applyBorder="1" applyAlignment="1" applyProtection="1">
      <alignment horizontal="center"/>
      <protection locked="0"/>
    </xf>
    <xf numFmtId="0" fontId="97" fillId="44" borderId="5" xfId="8720" applyFont="1" applyFill="1" applyBorder="1" applyAlignment="1" applyProtection="1">
      <alignment horizontal="center"/>
      <protection locked="0"/>
    </xf>
    <xf numFmtId="0" fontId="142" fillId="46" borderId="77" xfId="8720" applyFont="1" applyFill="1" applyBorder="1" applyAlignment="1">
      <alignment horizontal="center"/>
    </xf>
    <xf numFmtId="0" fontId="142" fillId="46" borderId="78" xfId="8720" applyFont="1" applyFill="1" applyBorder="1" applyAlignment="1">
      <alignment horizontal="center"/>
    </xf>
    <xf numFmtId="0" fontId="142" fillId="46" borderId="79" xfId="8720" applyFont="1" applyFill="1" applyBorder="1" applyAlignment="1">
      <alignment horizontal="center"/>
    </xf>
    <xf numFmtId="0" fontId="97" fillId="46" borderId="5" xfId="8720" applyFont="1" applyFill="1" applyBorder="1" applyAlignment="1">
      <alignment horizontal="center"/>
    </xf>
    <xf numFmtId="0" fontId="97" fillId="46" borderId="3" xfId="8720" applyFont="1" applyFill="1" applyBorder="1" applyAlignment="1">
      <alignment horizontal="center"/>
    </xf>
    <xf numFmtId="0" fontId="151" fillId="46" borderId="3" xfId="8720" applyFont="1" applyFill="1" applyBorder="1" applyAlignment="1">
      <alignment horizontal="center"/>
    </xf>
    <xf numFmtId="0" fontId="151" fillId="46" borderId="4" xfId="8720" applyFont="1" applyFill="1" applyBorder="1" applyAlignment="1">
      <alignment horizontal="center"/>
    </xf>
    <xf numFmtId="0" fontId="151" fillId="46" borderId="5" xfId="8720" applyFont="1" applyFill="1" applyBorder="1" applyAlignment="1">
      <alignment horizontal="center"/>
    </xf>
    <xf numFmtId="0" fontId="97" fillId="46" borderId="86" xfId="8720" applyFont="1" applyFill="1" applyBorder="1" applyAlignment="1">
      <alignment horizontal="center"/>
    </xf>
    <xf numFmtId="0" fontId="97" fillId="46" borderId="84" xfId="8720" applyFont="1" applyFill="1" applyBorder="1" applyAlignment="1">
      <alignment horizontal="center"/>
    </xf>
    <xf numFmtId="0" fontId="97" fillId="46" borderId="87" xfId="8720" applyFont="1" applyFill="1" applyBorder="1" applyAlignment="1">
      <alignment horizontal="center"/>
    </xf>
    <xf numFmtId="0" fontId="97" fillId="46" borderId="80" xfId="8720" applyFont="1" applyFill="1" applyBorder="1" applyAlignment="1">
      <alignment horizontal="center"/>
    </xf>
    <xf numFmtId="0" fontId="97" fillId="46" borderId="2" xfId="8720" applyFont="1" applyFill="1" applyBorder="1" applyAlignment="1">
      <alignment horizontal="center"/>
    </xf>
    <xf numFmtId="0" fontId="97" fillId="46" borderId="7" xfId="8720" applyFont="1" applyFill="1" applyBorder="1" applyAlignment="1">
      <alignment horizontal="center"/>
    </xf>
    <xf numFmtId="0" fontId="97" fillId="46" borderId="88" xfId="8720" applyFont="1" applyFill="1" applyBorder="1" applyAlignment="1">
      <alignment horizontal="center"/>
    </xf>
    <xf numFmtId="0" fontId="97" fillId="46" borderId="42" xfId="8720" applyFont="1" applyFill="1" applyBorder="1" applyAlignment="1">
      <alignment horizontal="center"/>
    </xf>
    <xf numFmtId="0" fontId="97" fillId="46" borderId="89" xfId="8720" applyFont="1" applyFill="1" applyBorder="1" applyAlignment="1">
      <alignment horizontal="center"/>
    </xf>
    <xf numFmtId="0" fontId="142" fillId="46" borderId="1" xfId="8720" applyFont="1" applyFill="1" applyBorder="1" applyAlignment="1">
      <alignment horizontal="center" wrapText="1"/>
    </xf>
    <xf numFmtId="0" fontId="142" fillId="46" borderId="2" xfId="8720" applyFont="1" applyFill="1" applyBorder="1" applyAlignment="1">
      <alignment horizontal="center" wrapText="1"/>
    </xf>
    <xf numFmtId="0" fontId="142" fillId="46" borderId="7" xfId="8720" applyFont="1" applyFill="1" applyBorder="1" applyAlignment="1">
      <alignment horizontal="center" wrapText="1"/>
    </xf>
    <xf numFmtId="0" fontId="142" fillId="46" borderId="9" xfId="8720" applyFont="1" applyFill="1" applyBorder="1" applyAlignment="1">
      <alignment horizontal="center" wrapText="1"/>
    </xf>
    <xf numFmtId="0" fontId="142" fillId="46" borderId="6" xfId="8720" applyFont="1" applyFill="1" applyBorder="1" applyAlignment="1">
      <alignment horizontal="center" wrapText="1"/>
    </xf>
    <xf numFmtId="0" fontId="142" fillId="46" borderId="10" xfId="8720" applyFont="1" applyFill="1" applyBorder="1" applyAlignment="1">
      <alignment horizontal="center" wrapText="1"/>
    </xf>
    <xf numFmtId="0" fontId="151" fillId="46" borderId="1" xfId="8720" applyFont="1" applyFill="1" applyBorder="1" applyAlignment="1">
      <alignment horizontal="center" wrapText="1"/>
    </xf>
    <xf numFmtId="0" fontId="151" fillId="46" borderId="2" xfId="8720" applyFont="1" applyFill="1" applyBorder="1" applyAlignment="1">
      <alignment horizontal="center" wrapText="1"/>
    </xf>
    <xf numFmtId="0" fontId="151" fillId="46" borderId="7" xfId="8720" applyFont="1" applyFill="1" applyBorder="1" applyAlignment="1">
      <alignment horizontal="center" wrapText="1"/>
    </xf>
    <xf numFmtId="0" fontId="151" fillId="46" borderId="9" xfId="8720" applyFont="1" applyFill="1" applyBorder="1" applyAlignment="1">
      <alignment horizontal="center" wrapText="1"/>
    </xf>
    <xf numFmtId="0" fontId="151" fillId="46" borderId="6" xfId="8720" applyFont="1" applyFill="1" applyBorder="1" applyAlignment="1">
      <alignment horizontal="center" wrapText="1"/>
    </xf>
    <xf numFmtId="0" fontId="151" fillId="46" borderId="10" xfId="8720" applyFont="1" applyFill="1" applyBorder="1" applyAlignment="1">
      <alignment horizontal="center" wrapText="1"/>
    </xf>
    <xf numFmtId="0" fontId="142" fillId="46" borderId="68" xfId="8720" applyFont="1" applyFill="1" applyBorder="1" applyAlignment="1">
      <alignment horizontal="center"/>
    </xf>
    <xf numFmtId="0" fontId="142" fillId="46" borderId="69" xfId="8720" applyFont="1" applyFill="1" applyBorder="1" applyAlignment="1">
      <alignment horizontal="center"/>
    </xf>
    <xf numFmtId="0" fontId="142" fillId="46" borderId="29" xfId="8720" applyFont="1" applyFill="1" applyBorder="1" applyAlignment="1">
      <alignment horizontal="center"/>
    </xf>
    <xf numFmtId="0" fontId="147" fillId="44" borderId="29" xfId="8720" applyFont="1" applyFill="1" applyBorder="1" applyAlignment="1" applyProtection="1">
      <alignment horizontal="center"/>
      <protection locked="0"/>
    </xf>
    <xf numFmtId="0" fontId="147" fillId="44" borderId="31" xfId="8720" applyFont="1" applyFill="1" applyBorder="1" applyAlignment="1" applyProtection="1">
      <alignment horizontal="center"/>
      <protection locked="0"/>
    </xf>
    <xf numFmtId="0" fontId="155" fillId="46" borderId="68" xfId="8720" applyFont="1" applyFill="1" applyBorder="1" applyAlignment="1">
      <alignment horizontal="center"/>
    </xf>
    <xf numFmtId="0" fontId="155" fillId="46" borderId="69" xfId="8720" applyFont="1" applyFill="1" applyBorder="1" applyAlignment="1">
      <alignment horizontal="center"/>
    </xf>
    <xf numFmtId="0" fontId="155" fillId="46" borderId="70" xfId="8720" applyFont="1" applyFill="1" applyBorder="1" applyAlignment="1">
      <alignment horizontal="center"/>
    </xf>
    <xf numFmtId="0" fontId="166" fillId="44" borderId="68" xfId="8720" applyFont="1" applyFill="1" applyBorder="1" applyAlignment="1" applyProtection="1">
      <alignment horizontal="left"/>
      <protection locked="0"/>
    </xf>
    <xf numFmtId="0" fontId="166" fillId="44" borderId="69" xfId="8720" applyFont="1" applyFill="1" applyBorder="1" applyAlignment="1" applyProtection="1">
      <alignment horizontal="left"/>
      <protection locked="0"/>
    </xf>
    <xf numFmtId="0" fontId="166" fillId="44" borderId="70" xfId="8720" applyFont="1" applyFill="1" applyBorder="1" applyAlignment="1" applyProtection="1">
      <alignment horizontal="left"/>
      <protection locked="0"/>
    </xf>
    <xf numFmtId="0" fontId="167" fillId="44" borderId="66" xfId="8720" applyFont="1" applyFill="1" applyBorder="1" applyAlignment="1" applyProtection="1">
      <alignment horizontal="left" vertical="top"/>
      <protection locked="0"/>
    </xf>
    <xf numFmtId="0" fontId="167" fillId="44" borderId="29" xfId="8720" applyFont="1" applyFill="1" applyBorder="1" applyAlignment="1" applyProtection="1">
      <alignment horizontal="left" vertical="top"/>
      <protection locked="0"/>
    </xf>
    <xf numFmtId="0" fontId="167" fillId="44" borderId="31" xfId="8720" applyFont="1" applyFill="1" applyBorder="1" applyAlignment="1" applyProtection="1">
      <alignment horizontal="left" vertical="top"/>
      <protection locked="0"/>
    </xf>
    <xf numFmtId="0" fontId="167" fillId="44" borderId="67" xfId="8720" applyFont="1" applyFill="1" applyBorder="1" applyAlignment="1" applyProtection="1">
      <alignment horizontal="left" vertical="top"/>
      <protection locked="0"/>
    </xf>
    <xf numFmtId="0" fontId="167" fillId="44" borderId="0" xfId="8720" applyFont="1" applyFill="1" applyAlignment="1" applyProtection="1">
      <alignment horizontal="left" vertical="top"/>
      <protection locked="0"/>
    </xf>
    <xf numFmtId="0" fontId="167" fillId="44" borderId="41" xfId="8720" applyFont="1" applyFill="1" applyBorder="1" applyAlignment="1" applyProtection="1">
      <alignment horizontal="left" vertical="top"/>
      <protection locked="0"/>
    </xf>
    <xf numFmtId="0" fontId="167" fillId="44" borderId="88" xfId="8720" applyFont="1" applyFill="1" applyBorder="1" applyAlignment="1" applyProtection="1">
      <alignment horizontal="left" vertical="top"/>
      <protection locked="0"/>
    </xf>
    <xf numFmtId="0" fontId="167" fillId="44" borderId="42" xfId="8720" applyFont="1" applyFill="1" applyBorder="1" applyAlignment="1" applyProtection="1">
      <alignment horizontal="left" vertical="top"/>
      <protection locked="0"/>
    </xf>
    <xf numFmtId="0" fontId="167" fillId="44" borderId="44" xfId="8720" applyFont="1" applyFill="1" applyBorder="1" applyAlignment="1" applyProtection="1">
      <alignment horizontal="left" vertical="top"/>
      <protection locked="0"/>
    </xf>
    <xf numFmtId="0" fontId="142" fillId="46" borderId="91" xfId="8720" applyFont="1" applyFill="1" applyBorder="1" applyAlignment="1">
      <alignment horizontal="center"/>
    </xf>
    <xf numFmtId="0" fontId="97" fillId="44" borderId="85" xfId="8720" applyFont="1" applyFill="1" applyBorder="1" applyAlignment="1" applyProtection="1">
      <alignment horizontal="center"/>
      <protection locked="0"/>
    </xf>
    <xf numFmtId="0" fontId="97" fillId="44" borderId="75" xfId="8720" applyFont="1" applyFill="1" applyBorder="1" applyAlignment="1" applyProtection="1">
      <alignment horizontal="center"/>
      <protection locked="0"/>
    </xf>
    <xf numFmtId="0" fontId="97" fillId="48" borderId="75" xfId="8720" applyFont="1" applyFill="1" applyBorder="1" applyAlignment="1" applyProtection="1">
      <alignment horizontal="center"/>
      <protection locked="0"/>
    </xf>
    <xf numFmtId="0" fontId="97" fillId="48" borderId="95" xfId="8720" applyFont="1" applyFill="1" applyBorder="1" applyAlignment="1" applyProtection="1">
      <alignment horizontal="center"/>
      <protection locked="0"/>
    </xf>
    <xf numFmtId="0" fontId="97" fillId="46" borderId="71" xfId="8720" applyFont="1" applyFill="1" applyBorder="1" applyAlignment="1">
      <alignment horizontal="left" wrapText="1"/>
    </xf>
    <xf numFmtId="0" fontId="97" fillId="46" borderId="72" xfId="8720" applyFont="1" applyFill="1" applyBorder="1" applyAlignment="1">
      <alignment horizontal="left" wrapText="1"/>
    </xf>
    <xf numFmtId="0" fontId="97" fillId="46" borderId="76" xfId="8720" applyFont="1" applyFill="1" applyBorder="1" applyAlignment="1">
      <alignment horizontal="left" wrapText="1"/>
    </xf>
    <xf numFmtId="0" fontId="97" fillId="46" borderId="82" xfId="8720" applyFont="1" applyFill="1" applyBorder="1" applyAlignment="1">
      <alignment horizontal="left" wrapText="1"/>
    </xf>
    <xf numFmtId="0" fontId="97" fillId="46" borderId="11" xfId="8720" applyFont="1" applyFill="1" applyBorder="1" applyAlignment="1">
      <alignment horizontal="left" wrapText="1"/>
    </xf>
    <xf numFmtId="0" fontId="97" fillId="46" borderId="93" xfId="8720" applyFont="1" applyFill="1" applyBorder="1" applyAlignment="1">
      <alignment horizontal="left" wrapText="1"/>
    </xf>
    <xf numFmtId="0" fontId="162" fillId="46" borderId="68" xfId="8720" applyFont="1" applyFill="1" applyBorder="1" applyAlignment="1">
      <alignment horizontal="left"/>
    </xf>
    <xf numFmtId="0" fontId="162" fillId="46" borderId="69" xfId="8720" applyFont="1" applyFill="1" applyBorder="1" applyAlignment="1">
      <alignment horizontal="left"/>
    </xf>
    <xf numFmtId="0" fontId="162" fillId="46" borderId="70" xfId="8720" applyFont="1" applyFill="1" applyBorder="1" applyAlignment="1">
      <alignment horizontal="left"/>
    </xf>
    <xf numFmtId="0" fontId="165" fillId="44" borderId="82" xfId="8720" applyFont="1" applyFill="1" applyBorder="1" applyAlignment="1" applyProtection="1">
      <alignment horizontal="left" vertical="top"/>
      <protection locked="0"/>
    </xf>
    <xf numFmtId="0" fontId="165" fillId="44" borderId="11" xfId="8720" applyFont="1" applyFill="1" applyBorder="1" applyAlignment="1" applyProtection="1">
      <alignment horizontal="left" vertical="top"/>
      <protection locked="0"/>
    </xf>
    <xf numFmtId="0" fontId="165" fillId="44" borderId="93" xfId="8720" applyFont="1" applyFill="1" applyBorder="1" applyAlignment="1" applyProtection="1">
      <alignment horizontal="left" vertical="top"/>
      <protection locked="0"/>
    </xf>
    <xf numFmtId="0" fontId="165" fillId="44" borderId="74" xfId="8720" applyFont="1" applyFill="1" applyBorder="1" applyAlignment="1" applyProtection="1">
      <alignment horizontal="left" vertical="top"/>
      <protection locked="0"/>
    </xf>
    <xf numFmtId="0" fontId="165" fillId="44" borderId="75" xfId="8720" applyFont="1" applyFill="1" applyBorder="1" applyAlignment="1" applyProtection="1">
      <alignment horizontal="left" vertical="top"/>
      <protection locked="0"/>
    </xf>
    <xf numFmtId="0" fontId="165" fillId="44" borderId="95" xfId="8720" applyFont="1" applyFill="1" applyBorder="1" applyAlignment="1" applyProtection="1">
      <alignment horizontal="left" vertical="top"/>
      <protection locked="0"/>
    </xf>
    <xf numFmtId="0" fontId="97" fillId="44" borderId="10" xfId="8720" applyFont="1" applyFill="1" applyBorder="1" applyAlignment="1" applyProtection="1">
      <alignment horizontal="center"/>
      <protection locked="0"/>
    </xf>
    <xf numFmtId="0" fontId="97" fillId="44" borderId="13" xfId="8720" applyFont="1" applyFill="1" applyBorder="1" applyAlignment="1" applyProtection="1">
      <alignment horizontal="center"/>
      <protection locked="0"/>
    </xf>
    <xf numFmtId="0" fontId="97" fillId="44" borderId="98" xfId="8720" applyFont="1" applyFill="1" applyBorder="1" applyAlignment="1" applyProtection="1">
      <alignment horizontal="center"/>
      <protection locked="0"/>
    </xf>
    <xf numFmtId="0" fontId="165" fillId="44" borderId="66" xfId="8720" applyFont="1" applyFill="1" applyBorder="1" applyAlignment="1">
      <alignment horizontal="left" vertical="top"/>
    </xf>
    <xf numFmtId="0" fontId="165" fillId="44" borderId="29" xfId="8720" applyFont="1" applyFill="1" applyBorder="1" applyAlignment="1">
      <alignment horizontal="left" vertical="top"/>
    </xf>
    <xf numFmtId="0" fontId="165" fillId="44" borderId="31" xfId="8720" applyFont="1" applyFill="1" applyBorder="1" applyAlignment="1">
      <alignment horizontal="left" vertical="top"/>
    </xf>
    <xf numFmtId="0" fontId="165" fillId="44" borderId="88" xfId="8720" applyFont="1" applyFill="1" applyBorder="1" applyAlignment="1">
      <alignment horizontal="left" vertical="top"/>
    </xf>
    <xf numFmtId="0" fontId="165" fillId="44" borderId="42" xfId="8720" applyFont="1" applyFill="1" applyBorder="1" applyAlignment="1">
      <alignment horizontal="left" vertical="top"/>
    </xf>
    <xf numFmtId="0" fontId="165" fillId="44" borderId="44" xfId="8720" applyFont="1" applyFill="1" applyBorder="1" applyAlignment="1">
      <alignment horizontal="left" vertical="top"/>
    </xf>
    <xf numFmtId="0" fontId="97" fillId="46" borderId="102" xfId="8720" applyFont="1" applyFill="1" applyBorder="1" applyAlignment="1">
      <alignment horizontal="center"/>
    </xf>
    <xf numFmtId="0" fontId="97" fillId="46" borderId="103" xfId="8720" applyFont="1" applyFill="1" applyBorder="1" applyAlignment="1">
      <alignment horizontal="center"/>
    </xf>
    <xf numFmtId="0" fontId="97" fillId="46" borderId="73" xfId="8720" applyFont="1" applyFill="1" applyBorder="1" applyAlignment="1">
      <alignment horizontal="center"/>
    </xf>
    <xf numFmtId="0" fontId="97" fillId="44" borderId="74" xfId="8720" applyFont="1" applyFill="1" applyBorder="1" applyAlignment="1" applyProtection="1">
      <alignment horizontal="center"/>
      <protection locked="0"/>
    </xf>
    <xf numFmtId="0" fontId="97" fillId="44" borderId="86" xfId="8720" applyFont="1" applyFill="1" applyBorder="1" applyAlignment="1" applyProtection="1">
      <alignment horizontal="center"/>
      <protection locked="0"/>
    </xf>
    <xf numFmtId="0" fontId="1" fillId="44" borderId="75" xfId="8720" applyFill="1" applyBorder="1" applyAlignment="1" applyProtection="1">
      <alignment horizontal="center"/>
      <protection locked="0"/>
    </xf>
    <xf numFmtId="0" fontId="1" fillId="44" borderId="95" xfId="8720" applyFill="1" applyBorder="1" applyAlignment="1" applyProtection="1">
      <alignment horizontal="center"/>
      <protection locked="0"/>
    </xf>
    <xf numFmtId="0" fontId="97" fillId="44" borderId="9" xfId="8720" applyFont="1" applyFill="1" applyBorder="1" applyAlignment="1" applyProtection="1">
      <alignment horizontal="center"/>
      <protection locked="0"/>
    </xf>
    <xf numFmtId="0" fontId="1" fillId="44" borderId="13" xfId="8720" applyFill="1" applyBorder="1" applyAlignment="1" applyProtection="1">
      <alignment horizontal="center"/>
      <protection locked="0"/>
    </xf>
    <xf numFmtId="0" fontId="1" fillId="44" borderId="98" xfId="8720" applyFill="1" applyBorder="1" applyAlignment="1" applyProtection="1">
      <alignment horizontal="center"/>
      <protection locked="0"/>
    </xf>
    <xf numFmtId="0" fontId="97" fillId="44" borderId="97" xfId="8720" applyFont="1" applyFill="1" applyBorder="1" applyAlignment="1" applyProtection="1">
      <alignment horizontal="center"/>
      <protection locked="0"/>
    </xf>
    <xf numFmtId="0" fontId="97" fillId="46" borderId="66" xfId="8720" applyFont="1" applyFill="1" applyBorder="1" applyAlignment="1">
      <alignment horizontal="left" wrapText="1"/>
    </xf>
    <xf numFmtId="0" fontId="97" fillId="46" borderId="29" xfId="8720" applyFont="1" applyFill="1" applyBorder="1" applyAlignment="1">
      <alignment horizontal="left" wrapText="1"/>
    </xf>
    <xf numFmtId="0" fontId="97" fillId="46" borderId="67" xfId="8720" applyFont="1" applyFill="1" applyBorder="1" applyAlignment="1">
      <alignment horizontal="left" wrapText="1"/>
    </xf>
    <xf numFmtId="0" fontId="97" fillId="46" borderId="0" xfId="8720" applyFont="1" applyFill="1" applyAlignment="1">
      <alignment horizontal="left" wrapText="1"/>
    </xf>
    <xf numFmtId="0" fontId="97" fillId="46" borderId="88" xfId="8720" applyFont="1" applyFill="1" applyBorder="1" applyAlignment="1">
      <alignment horizontal="left" wrapText="1"/>
    </xf>
    <xf numFmtId="0" fontId="97" fillId="46" borderId="42" xfId="8720" applyFont="1" applyFill="1" applyBorder="1" applyAlignment="1">
      <alignment horizontal="left" wrapText="1"/>
    </xf>
    <xf numFmtId="0" fontId="147" fillId="44" borderId="0" xfId="8720" applyFont="1" applyFill="1" applyAlignment="1" applyProtection="1">
      <alignment horizontal="center"/>
      <protection locked="0"/>
    </xf>
    <xf numFmtId="0" fontId="147" fillId="44" borderId="41" xfId="8720" applyFont="1" applyFill="1" applyBorder="1" applyAlignment="1" applyProtection="1">
      <alignment horizontal="center"/>
      <protection locked="0"/>
    </xf>
    <xf numFmtId="0" fontId="147" fillId="44" borderId="42" xfId="8720" applyFont="1" applyFill="1" applyBorder="1" applyAlignment="1" applyProtection="1">
      <alignment horizontal="center"/>
      <protection locked="0"/>
    </xf>
    <xf numFmtId="0" fontId="147" fillId="44" borderId="44" xfId="8720" applyFont="1" applyFill="1" applyBorder="1" applyAlignment="1" applyProtection="1">
      <alignment horizontal="center"/>
      <protection locked="0"/>
    </xf>
    <xf numFmtId="0" fontId="97" fillId="46" borderId="71" xfId="8720" applyFont="1" applyFill="1" applyBorder="1" applyAlignment="1">
      <alignment horizontal="center"/>
    </xf>
    <xf numFmtId="0" fontId="97" fillId="46" borderId="72" xfId="8720" applyFont="1" applyFill="1" applyBorder="1" applyAlignment="1">
      <alignment horizontal="center"/>
    </xf>
    <xf numFmtId="0" fontId="97" fillId="46" borderId="82" xfId="8720" applyFont="1" applyFill="1" applyBorder="1" applyAlignment="1">
      <alignment horizontal="center"/>
    </xf>
    <xf numFmtId="0" fontId="97" fillId="46" borderId="11" xfId="8720" applyFont="1" applyFill="1" applyBorder="1" applyAlignment="1">
      <alignment horizontal="center"/>
    </xf>
    <xf numFmtId="0" fontId="97" fillId="46" borderId="72" xfId="8720" applyFont="1" applyFill="1" applyBorder="1" applyAlignment="1">
      <alignment horizontal="center" wrapText="1"/>
    </xf>
    <xf numFmtId="0" fontId="97" fillId="46" borderId="11" xfId="8720" applyFont="1" applyFill="1" applyBorder="1" applyAlignment="1">
      <alignment horizontal="center" wrapText="1"/>
    </xf>
    <xf numFmtId="0" fontId="142" fillId="46" borderId="72" xfId="8720" applyFont="1" applyFill="1" applyBorder="1" applyAlignment="1">
      <alignment horizontal="center"/>
    </xf>
    <xf numFmtId="0" fontId="142" fillId="46" borderId="76" xfId="8720" applyFont="1" applyFill="1" applyBorder="1" applyAlignment="1">
      <alignment horizontal="center"/>
    </xf>
    <xf numFmtId="0" fontId="142" fillId="46" borderId="11" xfId="8720" applyFont="1" applyFill="1" applyBorder="1" applyAlignment="1">
      <alignment horizontal="center"/>
    </xf>
    <xf numFmtId="0" fontId="142" fillId="46" borderId="93" xfId="8720" applyFont="1" applyFill="1" applyBorder="1" applyAlignment="1">
      <alignment horizontal="center"/>
    </xf>
    <xf numFmtId="0" fontId="97" fillId="46" borderId="104" xfId="8720" applyFont="1" applyFill="1" applyBorder="1" applyAlignment="1">
      <alignment horizontal="center"/>
    </xf>
    <xf numFmtId="0" fontId="97" fillId="44" borderId="95" xfId="8720" applyFont="1" applyFill="1" applyBorder="1" applyAlignment="1" applyProtection="1">
      <alignment horizontal="center"/>
      <protection locked="0"/>
    </xf>
    <xf numFmtId="0" fontId="97" fillId="44" borderId="11" xfId="8720" applyFont="1" applyFill="1" applyBorder="1" applyAlignment="1" applyProtection="1">
      <alignment horizontal="center"/>
      <protection locked="0"/>
    </xf>
    <xf numFmtId="0" fontId="97" fillId="44" borderId="93" xfId="8720" applyFont="1" applyFill="1" applyBorder="1" applyAlignment="1" applyProtection="1">
      <alignment horizontal="center"/>
      <protection locked="0"/>
    </xf>
    <xf numFmtId="0" fontId="97" fillId="46" borderId="66" xfId="8720" applyFont="1" applyFill="1" applyBorder="1" applyAlignment="1">
      <alignment horizontal="center" wrapText="1"/>
    </xf>
    <xf numFmtId="0" fontId="97" fillId="46" borderId="29" xfId="8720" applyFont="1" applyFill="1" applyBorder="1" applyAlignment="1">
      <alignment horizontal="center" wrapText="1"/>
    </xf>
    <xf numFmtId="0" fontId="97" fillId="46" borderId="31" xfId="8720" applyFont="1" applyFill="1" applyBorder="1" applyAlignment="1">
      <alignment horizontal="center" wrapText="1"/>
    </xf>
    <xf numFmtId="0" fontId="97" fillId="46" borderId="44" xfId="8720" applyFont="1" applyFill="1" applyBorder="1" applyAlignment="1">
      <alignment horizontal="center"/>
    </xf>
    <xf numFmtId="0" fontId="1" fillId="44" borderId="82" xfId="8720" applyFill="1" applyBorder="1" applyAlignment="1" applyProtection="1">
      <alignment horizontal="center"/>
      <protection locked="0"/>
    </xf>
    <xf numFmtId="183" fontId="147" fillId="44" borderId="11" xfId="701" applyNumberFormat="1" applyFont="1" applyFill="1" applyBorder="1" applyAlignment="1" applyProtection="1">
      <alignment horizontal="center"/>
      <protection locked="0"/>
    </xf>
    <xf numFmtId="183" fontId="147" fillId="44" borderId="93" xfId="701" applyNumberFormat="1" applyFont="1" applyFill="1" applyBorder="1" applyAlignment="1" applyProtection="1">
      <alignment horizontal="center"/>
      <protection locked="0"/>
    </xf>
    <xf numFmtId="0" fontId="142" fillId="46" borderId="71" xfId="8720" applyFont="1" applyFill="1" applyBorder="1" applyAlignment="1">
      <alignment horizontal="center"/>
    </xf>
    <xf numFmtId="183" fontId="147" fillId="44" borderId="99" xfId="701" applyNumberFormat="1" applyFont="1" applyFill="1" applyBorder="1" applyAlignment="1" applyProtection="1">
      <alignment horizontal="center"/>
      <protection locked="0"/>
    </xf>
    <xf numFmtId="183" fontId="147" fillId="44" borderId="100" xfId="701" applyNumberFormat="1" applyFont="1" applyFill="1" applyBorder="1" applyAlignment="1" applyProtection="1">
      <alignment horizontal="center"/>
      <protection locked="0"/>
    </xf>
    <xf numFmtId="0" fontId="142" fillId="46" borderId="96" xfId="8720" applyFont="1" applyFill="1" applyBorder="1" applyAlignment="1">
      <alignment horizontal="right"/>
    </xf>
    <xf numFmtId="0" fontId="142" fillId="46" borderId="43" xfId="8720" applyFont="1" applyFill="1" applyBorder="1" applyAlignment="1">
      <alignment horizontal="right"/>
    </xf>
    <xf numFmtId="44" fontId="142" fillId="46" borderId="43" xfId="8720" applyNumberFormat="1" applyFont="1" applyFill="1" applyBorder="1" applyAlignment="1">
      <alignment horizontal="center"/>
    </xf>
    <xf numFmtId="0" fontId="142" fillId="46" borderId="43" xfId="8720" applyFont="1" applyFill="1" applyBorder="1" applyAlignment="1">
      <alignment horizontal="center"/>
    </xf>
    <xf numFmtId="0" fontId="142" fillId="46" borderId="101" xfId="8720" applyFont="1" applyFill="1" applyBorder="1" applyAlignment="1">
      <alignment horizontal="center"/>
    </xf>
    <xf numFmtId="0" fontId="98" fillId="44" borderId="82" xfId="8720" applyFont="1" applyFill="1" applyBorder="1" applyAlignment="1" applyProtection="1">
      <alignment horizontal="center"/>
      <protection locked="0"/>
    </xf>
    <xf numFmtId="0" fontId="98" fillId="44" borderId="11" xfId="8720" applyFont="1" applyFill="1" applyBorder="1" applyAlignment="1" applyProtection="1">
      <alignment horizontal="center"/>
      <protection locked="0"/>
    </xf>
    <xf numFmtId="0" fontId="142" fillId="46" borderId="97" xfId="8720" applyFont="1" applyFill="1" applyBorder="1" applyAlignment="1">
      <alignment horizontal="center"/>
    </xf>
    <xf numFmtId="0" fontId="142" fillId="46" borderId="13" xfId="8720" applyFont="1" applyFill="1" applyBorder="1" applyAlignment="1">
      <alignment horizontal="center"/>
    </xf>
    <xf numFmtId="0" fontId="147" fillId="44" borderId="72" xfId="8720" applyFont="1" applyFill="1" applyBorder="1" applyAlignment="1" applyProtection="1">
      <alignment horizontal="center"/>
      <protection locked="0"/>
    </xf>
    <xf numFmtId="0" fontId="147" fillId="44" borderId="76" xfId="8720" applyFont="1" applyFill="1" applyBorder="1" applyAlignment="1" applyProtection="1">
      <alignment horizontal="center"/>
      <protection locked="0"/>
    </xf>
    <xf numFmtId="0" fontId="142" fillId="46" borderId="82" xfId="8720" applyFont="1" applyFill="1" applyBorder="1" applyAlignment="1">
      <alignment horizontal="center"/>
    </xf>
    <xf numFmtId="0" fontId="142" fillId="46" borderId="3" xfId="8720" applyFont="1" applyFill="1" applyBorder="1" applyAlignment="1">
      <alignment horizontal="center"/>
    </xf>
    <xf numFmtId="0" fontId="147" fillId="44" borderId="95" xfId="8720" applyFont="1" applyFill="1" applyBorder="1" applyAlignment="1" applyProtection="1">
      <alignment horizontal="center"/>
      <protection locked="0"/>
    </xf>
    <xf numFmtId="0" fontId="153" fillId="44" borderId="82" xfId="8720" applyFont="1" applyFill="1" applyBorder="1" applyAlignment="1" applyProtection="1">
      <alignment horizontal="center"/>
      <protection locked="0"/>
    </xf>
    <xf numFmtId="0" fontId="153" fillId="44" borderId="11" xfId="8720" applyFont="1" applyFill="1" applyBorder="1" applyAlignment="1" applyProtection="1">
      <alignment horizontal="center"/>
      <protection locked="0"/>
    </xf>
    <xf numFmtId="0" fontId="153" fillId="44" borderId="93" xfId="8720" applyFont="1" applyFill="1" applyBorder="1" applyAlignment="1" applyProtection="1">
      <alignment horizontal="center"/>
      <protection locked="0"/>
    </xf>
    <xf numFmtId="0" fontId="153" fillId="44" borderId="5" xfId="8720" applyFont="1" applyFill="1" applyBorder="1" applyAlignment="1" applyProtection="1">
      <alignment horizontal="center"/>
      <protection locked="0"/>
    </xf>
    <xf numFmtId="0" fontId="153" fillId="44" borderId="74" xfId="8720" applyFont="1" applyFill="1" applyBorder="1" applyAlignment="1" applyProtection="1">
      <alignment horizontal="center"/>
      <protection locked="0"/>
    </xf>
    <xf numFmtId="0" fontId="153" fillId="44" borderId="75" xfId="8720" applyFont="1" applyFill="1" applyBorder="1" applyAlignment="1" applyProtection="1">
      <alignment horizontal="center"/>
      <protection locked="0"/>
    </xf>
    <xf numFmtId="0" fontId="153" fillId="44" borderId="95" xfId="8720" applyFont="1" applyFill="1" applyBorder="1" applyAlignment="1" applyProtection="1">
      <alignment horizontal="center"/>
      <protection locked="0"/>
    </xf>
    <xf numFmtId="0" fontId="153" fillId="44" borderId="85" xfId="8720" applyFont="1" applyFill="1" applyBorder="1" applyAlignment="1" applyProtection="1">
      <alignment horizontal="center"/>
      <protection locked="0"/>
    </xf>
    <xf numFmtId="0" fontId="49" fillId="46" borderId="66" xfId="8720" applyFont="1" applyFill="1" applyBorder="1" applyAlignment="1">
      <alignment horizontal="center"/>
    </xf>
    <xf numFmtId="0" fontId="49" fillId="46" borderId="29" xfId="8720" applyFont="1" applyFill="1" applyBorder="1" applyAlignment="1">
      <alignment horizontal="center"/>
    </xf>
    <xf numFmtId="0" fontId="49" fillId="46" borderId="31" xfId="8720" applyFont="1" applyFill="1" applyBorder="1" applyAlignment="1">
      <alignment horizontal="center"/>
    </xf>
    <xf numFmtId="183" fontId="153" fillId="44" borderId="75" xfId="8721" applyNumberFormat="1" applyFont="1" applyFill="1" applyBorder="1" applyAlignment="1" applyProtection="1">
      <alignment horizontal="center"/>
      <protection locked="0"/>
    </xf>
    <xf numFmtId="180" fontId="153" fillId="44" borderId="75" xfId="8720" applyNumberFormat="1" applyFont="1" applyFill="1" applyBorder="1" applyAlignment="1" applyProtection="1">
      <alignment horizontal="center"/>
      <protection locked="0"/>
    </xf>
    <xf numFmtId="183" fontId="153" fillId="44" borderId="75" xfId="701" applyNumberFormat="1" applyFont="1" applyFill="1" applyBorder="1" applyAlignment="1" applyProtection="1">
      <alignment horizontal="center"/>
      <protection locked="0"/>
    </xf>
    <xf numFmtId="183" fontId="153" fillId="44" borderId="95" xfId="701" applyNumberFormat="1" applyFont="1" applyFill="1" applyBorder="1" applyAlignment="1" applyProtection="1">
      <alignment horizontal="center"/>
      <protection locked="0"/>
    </xf>
    <xf numFmtId="0" fontId="143" fillId="46" borderId="96" xfId="8720" applyFont="1" applyFill="1" applyBorder="1" applyAlignment="1">
      <alignment horizontal="center"/>
    </xf>
    <xf numFmtId="0" fontId="143" fillId="46" borderId="43" xfId="8720" applyFont="1" applyFill="1" applyBorder="1" applyAlignment="1">
      <alignment horizontal="center"/>
    </xf>
    <xf numFmtId="183" fontId="143" fillId="46" borderId="43" xfId="8721" applyNumberFormat="1" applyFont="1" applyFill="1" applyBorder="1" applyAlignment="1">
      <alignment horizontal="center"/>
    </xf>
    <xf numFmtId="180" fontId="143" fillId="46" borderId="43" xfId="8721" applyNumberFormat="1" applyFont="1" applyFill="1" applyBorder="1" applyAlignment="1">
      <alignment horizontal="center"/>
    </xf>
    <xf numFmtId="44" fontId="143" fillId="46" borderId="43" xfId="8721" applyFont="1" applyFill="1" applyBorder="1" applyAlignment="1">
      <alignment horizontal="center"/>
    </xf>
    <xf numFmtId="183" fontId="153" fillId="44" borderId="11" xfId="8721" applyNumberFormat="1" applyFont="1" applyFill="1" applyBorder="1" applyAlignment="1" applyProtection="1">
      <alignment horizontal="center"/>
      <protection locked="0"/>
    </xf>
    <xf numFmtId="180" fontId="153" fillId="44" borderId="11" xfId="8720" applyNumberFormat="1" applyFont="1" applyFill="1" applyBorder="1" applyAlignment="1" applyProtection="1">
      <alignment horizontal="center"/>
      <protection locked="0"/>
    </xf>
    <xf numFmtId="183" fontId="153" fillId="44" borderId="11" xfId="701" applyNumberFormat="1" applyFont="1" applyFill="1" applyBorder="1" applyAlignment="1" applyProtection="1">
      <alignment horizontal="center"/>
      <protection locked="0"/>
    </xf>
    <xf numFmtId="183" fontId="153" fillId="44" borderId="93" xfId="701" applyNumberFormat="1" applyFont="1" applyFill="1" applyBorder="1" applyAlignment="1" applyProtection="1">
      <alignment horizontal="center"/>
      <protection locked="0"/>
    </xf>
    <xf numFmtId="0" fontId="142" fillId="46" borderId="70" xfId="8720" applyFont="1" applyFill="1" applyBorder="1" applyAlignment="1">
      <alignment horizontal="center"/>
    </xf>
    <xf numFmtId="0" fontId="143" fillId="46" borderId="66" xfId="8720" applyFont="1" applyFill="1" applyBorder="1" applyAlignment="1">
      <alignment horizontal="center"/>
    </xf>
    <xf numFmtId="0" fontId="143" fillId="46" borderId="29" xfId="8720" applyFont="1" applyFill="1" applyBorder="1" applyAlignment="1">
      <alignment horizontal="center"/>
    </xf>
    <xf numFmtId="0" fontId="143" fillId="46" borderId="31" xfId="8720" applyFont="1" applyFill="1" applyBorder="1" applyAlignment="1">
      <alignment horizontal="center"/>
    </xf>
    <xf numFmtId="0" fontId="49" fillId="46" borderId="66" xfId="8720" applyFont="1" applyFill="1" applyBorder="1" applyAlignment="1">
      <alignment horizontal="center" vertical="center" wrapText="1"/>
    </xf>
    <xf numFmtId="0" fontId="49" fillId="46" borderId="29" xfId="8720" applyFont="1" applyFill="1" applyBorder="1" applyAlignment="1">
      <alignment horizontal="center" vertical="center" wrapText="1"/>
    </xf>
    <xf numFmtId="0" fontId="49" fillId="46" borderId="31" xfId="8720" applyFont="1" applyFill="1" applyBorder="1" applyAlignment="1">
      <alignment horizontal="center" vertical="center" wrapText="1"/>
    </xf>
    <xf numFmtId="0" fontId="27" fillId="46" borderId="66" xfId="8720" applyFont="1" applyFill="1" applyBorder="1" applyAlignment="1">
      <alignment horizontal="center" vertical="center" wrapText="1"/>
    </xf>
    <xf numFmtId="0" fontId="27" fillId="46" borderId="29" xfId="8720" applyFont="1" applyFill="1" applyBorder="1" applyAlignment="1">
      <alignment horizontal="center" vertical="center" wrapText="1"/>
    </xf>
    <xf numFmtId="0" fontId="27" fillId="46" borderId="31" xfId="8720" applyFont="1" applyFill="1" applyBorder="1" applyAlignment="1">
      <alignment horizontal="center" vertical="center" wrapText="1"/>
    </xf>
    <xf numFmtId="1" fontId="1" fillId="44" borderId="11" xfId="8720" applyNumberFormat="1" applyFill="1" applyBorder="1" applyAlignment="1" applyProtection="1">
      <alignment horizontal="center"/>
      <protection locked="0"/>
    </xf>
    <xf numFmtId="1" fontId="147" fillId="45" borderId="13" xfId="8720" applyNumberFormat="1" applyFont="1" applyFill="1" applyBorder="1" applyAlignment="1">
      <alignment horizontal="center"/>
    </xf>
    <xf numFmtId="9" fontId="147" fillId="45" borderId="13" xfId="8722" applyFont="1" applyFill="1" applyBorder="1" applyAlignment="1">
      <alignment horizontal="center"/>
    </xf>
    <xf numFmtId="0" fontId="143" fillId="44" borderId="74" xfId="8720" applyFont="1" applyFill="1" applyBorder="1" applyAlignment="1" applyProtection="1">
      <alignment horizontal="right"/>
      <protection locked="0"/>
    </xf>
    <xf numFmtId="0" fontId="143" fillId="44" borderId="75" xfId="8720" applyFont="1" applyFill="1" applyBorder="1" applyAlignment="1" applyProtection="1">
      <alignment horizontal="right"/>
      <protection locked="0"/>
    </xf>
    <xf numFmtId="0" fontId="143" fillId="44" borderId="95" xfId="8720" applyFont="1" applyFill="1" applyBorder="1" applyAlignment="1" applyProtection="1">
      <alignment horizontal="right"/>
      <protection locked="0"/>
    </xf>
    <xf numFmtId="0" fontId="1" fillId="44" borderId="85" xfId="8720" applyFill="1" applyBorder="1" applyAlignment="1" applyProtection="1">
      <alignment horizontal="center"/>
      <protection locked="0"/>
    </xf>
    <xf numFmtId="0" fontId="1" fillId="44" borderId="74" xfId="8720" applyFill="1" applyBorder="1" applyAlignment="1" applyProtection="1">
      <alignment horizontal="center"/>
      <protection locked="0"/>
    </xf>
    <xf numFmtId="0" fontId="1" fillId="44" borderId="86" xfId="8720" applyFill="1" applyBorder="1" applyAlignment="1" applyProtection="1">
      <alignment horizontal="center"/>
      <protection locked="0"/>
    </xf>
    <xf numFmtId="0" fontId="143" fillId="44" borderId="82" xfId="8720" applyFont="1" applyFill="1" applyBorder="1" applyAlignment="1" applyProtection="1">
      <alignment horizontal="right"/>
      <protection locked="0"/>
    </xf>
    <xf numFmtId="0" fontId="143" fillId="44" borderId="11" xfId="8720" applyFont="1" applyFill="1" applyBorder="1" applyAlignment="1" applyProtection="1">
      <alignment horizontal="right"/>
      <protection locked="0"/>
    </xf>
    <xf numFmtId="0" fontId="143" fillId="44" borderId="93" xfId="8720" applyFont="1" applyFill="1" applyBorder="1" applyAlignment="1" applyProtection="1">
      <alignment horizontal="right"/>
      <protection locked="0"/>
    </xf>
    <xf numFmtId="0" fontId="1" fillId="44" borderId="5" xfId="8720" applyFill="1" applyBorder="1" applyAlignment="1" applyProtection="1">
      <alignment horizontal="center"/>
      <protection locked="0"/>
    </xf>
    <xf numFmtId="0" fontId="1" fillId="44" borderId="93" xfId="8720" applyFill="1" applyBorder="1" applyAlignment="1" applyProtection="1">
      <alignment horizontal="center"/>
      <protection locked="0"/>
    </xf>
    <xf numFmtId="0" fontId="145" fillId="44" borderId="82" xfId="8720" applyFont="1" applyFill="1" applyBorder="1" applyAlignment="1" applyProtection="1">
      <alignment horizontal="center"/>
      <protection locked="0"/>
    </xf>
    <xf numFmtId="0" fontId="145" fillId="44" borderId="11" xfId="8720" applyFont="1" applyFill="1" applyBorder="1" applyAlignment="1" applyProtection="1">
      <alignment horizontal="center"/>
      <protection locked="0"/>
    </xf>
    <xf numFmtId="0" fontId="145" fillId="44" borderId="3" xfId="8720" applyFont="1" applyFill="1" applyBorder="1" applyAlignment="1" applyProtection="1">
      <alignment horizontal="center"/>
      <protection locked="0"/>
    </xf>
    <xf numFmtId="0" fontId="1" fillId="44" borderId="3" xfId="8720" applyFill="1" applyBorder="1" applyAlignment="1" applyProtection="1">
      <alignment horizontal="center"/>
      <protection locked="0"/>
    </xf>
    <xf numFmtId="0" fontId="143" fillId="44" borderId="94" xfId="8720" applyFont="1" applyFill="1" applyBorder="1" applyAlignment="1" applyProtection="1">
      <alignment horizontal="right"/>
      <protection locked="0"/>
    </xf>
    <xf numFmtId="0" fontId="143" fillId="44" borderId="4" xfId="8720" applyFont="1" applyFill="1" applyBorder="1" applyAlignment="1" applyProtection="1">
      <alignment horizontal="right"/>
      <protection locked="0"/>
    </xf>
    <xf numFmtId="0" fontId="143" fillId="44" borderId="81" xfId="8720" applyFont="1" applyFill="1" applyBorder="1" applyAlignment="1" applyProtection="1">
      <alignment horizontal="right"/>
      <protection locked="0"/>
    </xf>
    <xf numFmtId="0" fontId="151" fillId="44" borderId="82" xfId="8720" applyFont="1" applyFill="1" applyBorder="1" applyAlignment="1" applyProtection="1">
      <alignment horizontal="right"/>
      <protection locked="0"/>
    </xf>
    <xf numFmtId="0" fontId="151" fillId="44" borderId="11" xfId="8720" applyFont="1" applyFill="1" applyBorder="1" applyAlignment="1" applyProtection="1">
      <alignment horizontal="right"/>
      <protection locked="0"/>
    </xf>
    <xf numFmtId="0" fontId="151" fillId="44" borderId="93" xfId="8720" applyFont="1" applyFill="1" applyBorder="1" applyAlignment="1" applyProtection="1">
      <alignment horizontal="right"/>
      <protection locked="0"/>
    </xf>
    <xf numFmtId="0" fontId="142" fillId="44" borderId="82" xfId="8720" applyFont="1" applyFill="1" applyBorder="1" applyAlignment="1" applyProtection="1">
      <alignment horizontal="right"/>
      <protection locked="0"/>
    </xf>
    <xf numFmtId="0" fontId="142" fillId="44" borderId="11" xfId="8720" applyFont="1" applyFill="1" applyBorder="1" applyAlignment="1" applyProtection="1">
      <alignment horizontal="right"/>
      <protection locked="0"/>
    </xf>
    <xf numFmtId="0" fontId="142" fillId="44" borderId="93" xfId="8720" applyFont="1" applyFill="1" applyBorder="1" applyAlignment="1" applyProtection="1">
      <alignment horizontal="right"/>
      <protection locked="0"/>
    </xf>
    <xf numFmtId="0" fontId="145" fillId="44" borderId="5" xfId="8720" applyFont="1" applyFill="1" applyBorder="1" applyAlignment="1" applyProtection="1">
      <alignment horizontal="center"/>
      <protection locked="0"/>
    </xf>
    <xf numFmtId="0" fontId="145" fillId="44" borderId="93" xfId="8720" applyFont="1" applyFill="1" applyBorder="1" applyAlignment="1" applyProtection="1">
      <alignment horizontal="center"/>
      <protection locked="0"/>
    </xf>
    <xf numFmtId="1" fontId="145" fillId="44" borderId="13" xfId="8720" applyNumberFormat="1" applyFont="1" applyFill="1" applyBorder="1" applyAlignment="1" applyProtection="1">
      <alignment horizontal="center"/>
      <protection locked="0"/>
    </xf>
    <xf numFmtId="1" fontId="1" fillId="44" borderId="13" xfId="8720" applyNumberFormat="1" applyFill="1" applyBorder="1" applyAlignment="1" applyProtection="1">
      <alignment horizontal="center"/>
      <protection locked="0"/>
    </xf>
    <xf numFmtId="0" fontId="49" fillId="44" borderId="71" xfId="8720" applyFont="1" applyFill="1" applyBorder="1" applyAlignment="1" applyProtection="1">
      <alignment horizontal="right"/>
      <protection locked="0"/>
    </xf>
    <xf numFmtId="0" fontId="49" fillId="44" borderId="72" xfId="8720" applyFont="1" applyFill="1" applyBorder="1" applyAlignment="1" applyProtection="1">
      <alignment horizontal="right"/>
      <protection locked="0"/>
    </xf>
    <xf numFmtId="0" fontId="49" fillId="44" borderId="76" xfId="8720" applyFont="1" applyFill="1" applyBorder="1" applyAlignment="1" applyProtection="1">
      <alignment horizontal="right"/>
      <protection locked="0"/>
    </xf>
    <xf numFmtId="0" fontId="150" fillId="44" borderId="91" xfId="8720" applyFont="1" applyFill="1" applyBorder="1" applyAlignment="1" applyProtection="1">
      <alignment horizontal="center"/>
      <protection locked="0"/>
    </xf>
    <xf numFmtId="0" fontId="150" fillId="44" borderId="72" xfId="8720" applyFont="1" applyFill="1" applyBorder="1" applyAlignment="1" applyProtection="1">
      <alignment horizontal="center"/>
      <protection locked="0"/>
    </xf>
    <xf numFmtId="0" fontId="150" fillId="44" borderId="76" xfId="8720" applyFont="1" applyFill="1" applyBorder="1" applyAlignment="1" applyProtection="1">
      <alignment horizontal="center"/>
      <protection locked="0"/>
    </xf>
    <xf numFmtId="0" fontId="145" fillId="44" borderId="71" xfId="8720" applyFont="1" applyFill="1" applyBorder="1" applyAlignment="1" applyProtection="1">
      <alignment horizontal="center"/>
      <protection locked="0"/>
    </xf>
    <xf numFmtId="0" fontId="145" fillId="44" borderId="72" xfId="8720" applyFont="1" applyFill="1" applyBorder="1" applyAlignment="1" applyProtection="1">
      <alignment horizontal="center"/>
      <protection locked="0"/>
    </xf>
    <xf numFmtId="0" fontId="145" fillId="44" borderId="92" xfId="8720" applyFont="1" applyFill="1" applyBorder="1" applyAlignment="1" applyProtection="1">
      <alignment horizontal="center"/>
      <protection locked="0"/>
    </xf>
    <xf numFmtId="9" fontId="1" fillId="44" borderId="68" xfId="8720" applyNumberFormat="1" applyFill="1" applyBorder="1" applyAlignment="1" applyProtection="1">
      <alignment horizontal="center"/>
      <protection locked="0"/>
    </xf>
    <xf numFmtId="9" fontId="1" fillId="44" borderId="69" xfId="8720" applyNumberFormat="1" applyFill="1" applyBorder="1" applyAlignment="1" applyProtection="1">
      <alignment horizontal="center"/>
      <protection locked="0"/>
    </xf>
    <xf numFmtId="9" fontId="1" fillId="44" borderId="70" xfId="8720" applyNumberFormat="1" applyFill="1" applyBorder="1" applyAlignment="1" applyProtection="1">
      <alignment horizontal="center"/>
      <protection locked="0"/>
    </xf>
    <xf numFmtId="0" fontId="147" fillId="45" borderId="68" xfId="8720" applyFont="1" applyFill="1" applyBorder="1" applyAlignment="1">
      <alignment horizontal="center"/>
    </xf>
    <xf numFmtId="0" fontId="147" fillId="45" borderId="69" xfId="8720" applyFont="1" applyFill="1" applyBorder="1" applyAlignment="1">
      <alignment horizontal="center"/>
    </xf>
    <xf numFmtId="0" fontId="147" fillId="45" borderId="70" xfId="8720" applyFont="1" applyFill="1" applyBorder="1" applyAlignment="1">
      <alignment horizontal="center"/>
    </xf>
    <xf numFmtId="0" fontId="148" fillId="45" borderId="90" xfId="8720" applyFont="1" applyFill="1" applyBorder="1" applyAlignment="1">
      <alignment horizontal="center"/>
    </xf>
    <xf numFmtId="0" fontId="148" fillId="45" borderId="42" xfId="8720" applyFont="1" applyFill="1" applyBorder="1" applyAlignment="1">
      <alignment horizontal="center"/>
    </xf>
    <xf numFmtId="0" fontId="148" fillId="45" borderId="89" xfId="8720" applyFont="1" applyFill="1" applyBorder="1" applyAlignment="1">
      <alignment horizontal="center"/>
    </xf>
    <xf numFmtId="9" fontId="148" fillId="45" borderId="90" xfId="1023" applyFont="1" applyFill="1" applyBorder="1" applyAlignment="1">
      <alignment horizontal="center"/>
    </xf>
    <xf numFmtId="9" fontId="148" fillId="45" borderId="42" xfId="1023" applyFont="1" applyFill="1" applyBorder="1" applyAlignment="1">
      <alignment horizontal="center"/>
    </xf>
    <xf numFmtId="9" fontId="148" fillId="45" borderId="44" xfId="1023" applyFont="1" applyFill="1" applyBorder="1" applyAlignment="1">
      <alignment horizontal="center"/>
    </xf>
    <xf numFmtId="0" fontId="60" fillId="46" borderId="68" xfId="8720" applyFont="1" applyFill="1" applyBorder="1" applyAlignment="1">
      <alignment horizontal="center"/>
    </xf>
    <xf numFmtId="0" fontId="60" fillId="46" borderId="69" xfId="8720" applyFont="1" applyFill="1" applyBorder="1" applyAlignment="1">
      <alignment horizontal="center"/>
    </xf>
    <xf numFmtId="0" fontId="60" fillId="46" borderId="70" xfId="8720" applyFont="1" applyFill="1" applyBorder="1" applyAlignment="1">
      <alignment horizontal="center"/>
    </xf>
    <xf numFmtId="0" fontId="149" fillId="46" borderId="67" xfId="8720" applyFont="1" applyFill="1" applyBorder="1" applyAlignment="1">
      <alignment horizontal="center" vertical="center" wrapText="1"/>
    </xf>
    <xf numFmtId="0" fontId="149" fillId="46" borderId="0" xfId="8720" applyFont="1" applyFill="1" applyAlignment="1">
      <alignment horizontal="center" vertical="center"/>
    </xf>
    <xf numFmtId="0" fontId="149" fillId="46" borderId="41" xfId="8720" applyFont="1" applyFill="1" applyBorder="1" applyAlignment="1">
      <alignment horizontal="center" vertical="center"/>
    </xf>
    <xf numFmtId="0" fontId="149" fillId="46" borderId="67" xfId="8720" applyFont="1" applyFill="1" applyBorder="1" applyAlignment="1">
      <alignment horizontal="center" vertical="center"/>
    </xf>
    <xf numFmtId="0" fontId="143" fillId="46" borderId="67" xfId="8720" applyFont="1" applyFill="1" applyBorder="1" applyAlignment="1">
      <alignment horizontal="center" vertical="center" wrapText="1"/>
    </xf>
    <xf numFmtId="0" fontId="143" fillId="46" borderId="0" xfId="8720" applyFont="1" applyFill="1" applyAlignment="1">
      <alignment horizontal="center" vertical="center"/>
    </xf>
    <xf numFmtId="0" fontId="143" fillId="46" borderId="41" xfId="8720" applyFont="1" applyFill="1" applyBorder="1" applyAlignment="1">
      <alignment horizontal="center" vertical="center"/>
    </xf>
    <xf numFmtId="0" fontId="143" fillId="46" borderId="67" xfId="8720" applyFont="1" applyFill="1" applyBorder="1" applyAlignment="1">
      <alignment horizontal="center" vertical="center"/>
    </xf>
    <xf numFmtId="0" fontId="49" fillId="46" borderId="68" xfId="8720" applyFont="1" applyFill="1" applyBorder="1" applyAlignment="1">
      <alignment horizontal="center"/>
    </xf>
    <xf numFmtId="0" fontId="49" fillId="46" borderId="69" xfId="8720" applyFont="1" applyFill="1" applyBorder="1" applyAlignment="1">
      <alignment horizontal="center"/>
    </xf>
    <xf numFmtId="0" fontId="49" fillId="46" borderId="70" xfId="8720" applyFont="1" applyFill="1" applyBorder="1" applyAlignment="1">
      <alignment horizontal="center"/>
    </xf>
    <xf numFmtId="0" fontId="143" fillId="46" borderId="29" xfId="8720" applyFont="1" applyFill="1" applyBorder="1" applyAlignment="1">
      <alignment horizontal="center" vertical="center" wrapText="1"/>
    </xf>
    <xf numFmtId="0" fontId="143" fillId="46" borderId="31" xfId="8720" applyFont="1" applyFill="1" applyBorder="1" applyAlignment="1">
      <alignment horizontal="center" vertical="center" wrapText="1"/>
    </xf>
    <xf numFmtId="0" fontId="143" fillId="46" borderId="88" xfId="8720" applyFont="1" applyFill="1" applyBorder="1" applyAlignment="1">
      <alignment horizontal="center" vertical="center" wrapText="1"/>
    </xf>
    <xf numFmtId="0" fontId="143" fillId="46" borderId="42" xfId="8720" applyFont="1" applyFill="1" applyBorder="1" applyAlignment="1">
      <alignment horizontal="center" vertical="center" wrapText="1"/>
    </xf>
    <xf numFmtId="0" fontId="143" fillId="46" borderId="44" xfId="8720" applyFont="1" applyFill="1" applyBorder="1" applyAlignment="1">
      <alignment horizontal="center" vertical="center" wrapText="1"/>
    </xf>
    <xf numFmtId="0" fontId="148" fillId="45" borderId="88" xfId="8720" applyFont="1" applyFill="1" applyBorder="1" applyAlignment="1">
      <alignment horizontal="center"/>
    </xf>
    <xf numFmtId="0" fontId="148" fillId="45" borderId="3" xfId="8720" applyFont="1" applyFill="1" applyBorder="1" applyAlignment="1">
      <alignment horizontal="center"/>
    </xf>
    <xf numFmtId="0" fontId="148" fillId="45" borderId="4" xfId="8720" applyFont="1" applyFill="1" applyBorder="1" applyAlignment="1">
      <alignment horizontal="center"/>
    </xf>
    <xf numFmtId="0" fontId="148" fillId="45" borderId="5" xfId="8720" applyFont="1" applyFill="1" applyBorder="1" applyAlignment="1">
      <alignment horizontal="center"/>
    </xf>
    <xf numFmtId="9" fontId="148" fillId="45" borderId="3" xfId="8720" applyNumberFormat="1" applyFont="1" applyFill="1" applyBorder="1" applyAlignment="1">
      <alignment horizontal="center"/>
    </xf>
    <xf numFmtId="9" fontId="148" fillId="45" borderId="4" xfId="8720" applyNumberFormat="1" applyFont="1" applyFill="1" applyBorder="1" applyAlignment="1">
      <alignment horizontal="center"/>
    </xf>
    <xf numFmtId="9" fontId="148" fillId="45" borderId="81" xfId="8720" applyNumberFormat="1" applyFont="1" applyFill="1" applyBorder="1" applyAlignment="1">
      <alignment horizontal="center"/>
    </xf>
    <xf numFmtId="0" fontId="148" fillId="45" borderId="83" xfId="8720" applyFont="1" applyFill="1" applyBorder="1" applyAlignment="1">
      <alignment horizontal="center"/>
    </xf>
    <xf numFmtId="0" fontId="148" fillId="45" borderId="84" xfId="8720" applyFont="1" applyFill="1" applyBorder="1" applyAlignment="1">
      <alignment horizontal="center"/>
    </xf>
    <xf numFmtId="0" fontId="148" fillId="45" borderId="85" xfId="8720" applyFont="1" applyFill="1" applyBorder="1" applyAlignment="1">
      <alignment horizontal="center"/>
    </xf>
    <xf numFmtId="9" fontId="148" fillId="44" borderId="82" xfId="8720" applyNumberFormat="1" applyFont="1" applyFill="1" applyBorder="1" applyAlignment="1">
      <alignment horizontal="center"/>
    </xf>
    <xf numFmtId="0" fontId="148" fillId="44" borderId="11" xfId="8720" applyFont="1" applyFill="1" applyBorder="1" applyAlignment="1">
      <alignment horizontal="center"/>
    </xf>
    <xf numFmtId="0" fontId="148" fillId="46" borderId="80" xfId="8720" applyFont="1" applyFill="1" applyBorder="1" applyAlignment="1">
      <alignment horizontal="center"/>
    </xf>
    <xf numFmtId="0" fontId="148" fillId="46" borderId="2" xfId="8720" applyFont="1" applyFill="1" applyBorder="1" applyAlignment="1">
      <alignment horizontal="center"/>
    </xf>
    <xf numFmtId="0" fontId="148" fillId="46" borderId="7" xfId="8720" applyFont="1" applyFill="1" applyBorder="1" applyAlignment="1">
      <alignment horizontal="center"/>
    </xf>
    <xf numFmtId="0" fontId="148" fillId="46" borderId="3" xfId="8720" applyFont="1" applyFill="1" applyBorder="1" applyAlignment="1">
      <alignment horizontal="center"/>
    </xf>
    <xf numFmtId="0" fontId="148" fillId="46" borderId="4" xfId="8720" applyFont="1" applyFill="1" applyBorder="1" applyAlignment="1">
      <alignment horizontal="center"/>
    </xf>
    <xf numFmtId="0" fontId="148" fillId="46" borderId="5" xfId="8720" applyFont="1" applyFill="1" applyBorder="1" applyAlignment="1">
      <alignment horizontal="center"/>
    </xf>
    <xf numFmtId="0" fontId="148" fillId="46" borderId="81" xfId="8720" applyFont="1" applyFill="1" applyBorder="1" applyAlignment="1">
      <alignment horizontal="center"/>
    </xf>
    <xf numFmtId="0" fontId="147" fillId="44" borderId="68" xfId="8720" applyFont="1" applyFill="1" applyBorder="1" applyAlignment="1" applyProtection="1">
      <alignment horizontal="center"/>
      <protection locked="0"/>
    </xf>
    <xf numFmtId="0" fontId="147" fillId="44" borderId="69" xfId="8720" applyFont="1" applyFill="1" applyBorder="1" applyAlignment="1" applyProtection="1">
      <alignment horizontal="center"/>
      <protection locked="0"/>
    </xf>
    <xf numFmtId="0" fontId="147" fillId="44" borderId="70" xfId="8720" applyFont="1" applyFill="1" applyBorder="1" applyAlignment="1" applyProtection="1">
      <alignment horizontal="center"/>
      <protection locked="0"/>
    </xf>
    <xf numFmtId="0" fontId="97" fillId="46" borderId="0" xfId="8720" applyFont="1" applyFill="1" applyAlignment="1">
      <alignment horizontal="center"/>
    </xf>
    <xf numFmtId="0" fontId="97" fillId="46" borderId="41" xfId="8720" applyFont="1" applyFill="1" applyBorder="1" applyAlignment="1">
      <alignment horizontal="center"/>
    </xf>
    <xf numFmtId="0" fontId="1" fillId="45" borderId="72" xfId="8720" applyFill="1" applyBorder="1" applyAlignment="1">
      <alignment horizontal="center"/>
    </xf>
    <xf numFmtId="0" fontId="1" fillId="45" borderId="76" xfId="8720" applyFill="1" applyBorder="1" applyAlignment="1">
      <alignment horizontal="center"/>
    </xf>
    <xf numFmtId="0" fontId="147" fillId="45" borderId="68" xfId="8720" applyFont="1" applyFill="1" applyBorder="1" applyAlignment="1">
      <alignment horizontal="left"/>
    </xf>
    <xf numFmtId="0" fontId="147" fillId="45" borderId="69" xfId="8720" applyFont="1" applyFill="1" applyBorder="1" applyAlignment="1">
      <alignment horizontal="left"/>
    </xf>
    <xf numFmtId="0" fontId="147" fillId="45" borderId="70" xfId="8720" applyFont="1" applyFill="1" applyBorder="1" applyAlignment="1">
      <alignment horizontal="left"/>
    </xf>
    <xf numFmtId="0" fontId="1" fillId="45" borderId="68" xfId="8720" applyFill="1" applyBorder="1" applyAlignment="1">
      <alignment horizontal="center"/>
    </xf>
    <xf numFmtId="0" fontId="1" fillId="45" borderId="69" xfId="8720" applyFill="1" applyBorder="1" applyAlignment="1">
      <alignment horizontal="center"/>
    </xf>
    <xf numFmtId="0" fontId="1" fillId="45" borderId="70" xfId="8720" applyFill="1" applyBorder="1" applyAlignment="1">
      <alignment horizontal="center"/>
    </xf>
    <xf numFmtId="183" fontId="0" fillId="45" borderId="68" xfId="8721" applyNumberFormat="1" applyFont="1" applyFill="1" applyBorder="1" applyAlignment="1" applyProtection="1">
      <alignment horizontal="left"/>
    </xf>
    <xf numFmtId="183" fontId="0" fillId="45" borderId="69" xfId="8721" applyNumberFormat="1" applyFont="1" applyFill="1" applyBorder="1" applyAlignment="1" applyProtection="1">
      <alignment horizontal="left"/>
    </xf>
    <xf numFmtId="183" fontId="0" fillId="45" borderId="70" xfId="8721" applyNumberFormat="1" applyFont="1" applyFill="1" applyBorder="1" applyAlignment="1" applyProtection="1">
      <alignment horizontal="left"/>
    </xf>
    <xf numFmtId="183" fontId="0" fillId="45" borderId="68" xfId="8721" applyNumberFormat="1" applyFont="1" applyFill="1" applyBorder="1" applyAlignment="1" applyProtection="1">
      <alignment horizontal="center"/>
    </xf>
    <xf numFmtId="183" fontId="0" fillId="45" borderId="69" xfId="8721" applyNumberFormat="1" applyFont="1" applyFill="1" applyBorder="1" applyAlignment="1" applyProtection="1">
      <alignment horizontal="center"/>
    </xf>
    <xf numFmtId="183" fontId="0" fillId="45" borderId="70" xfId="8721" applyNumberFormat="1" applyFont="1" applyFill="1" applyBorder="1" applyAlignment="1" applyProtection="1">
      <alignment horizontal="center"/>
    </xf>
    <xf numFmtId="0" fontId="144" fillId="46" borderId="68" xfId="8720" applyFont="1" applyFill="1" applyBorder="1" applyAlignment="1">
      <alignment horizontal="center" wrapText="1"/>
    </xf>
    <xf numFmtId="0" fontId="144" fillId="46" borderId="69" xfId="8720" applyFont="1" applyFill="1" applyBorder="1" applyAlignment="1">
      <alignment horizontal="center" wrapText="1"/>
    </xf>
    <xf numFmtId="0" fontId="144" fillId="46" borderId="70" xfId="8720" applyFont="1" applyFill="1" applyBorder="1" applyAlignment="1">
      <alignment horizontal="center" wrapText="1"/>
    </xf>
    <xf numFmtId="0" fontId="141" fillId="48" borderId="66" xfId="8720" applyFont="1" applyFill="1" applyBorder="1" applyAlignment="1">
      <alignment horizontal="center"/>
    </xf>
    <xf numFmtId="0" fontId="141" fillId="48" borderId="29" xfId="8720" applyFont="1" applyFill="1" applyBorder="1" applyAlignment="1">
      <alignment horizontal="center"/>
    </xf>
    <xf numFmtId="0" fontId="141" fillId="48" borderId="31" xfId="8720" applyFont="1" applyFill="1" applyBorder="1" applyAlignment="1">
      <alignment horizontal="center"/>
    </xf>
    <xf numFmtId="0" fontId="142" fillId="49" borderId="67" xfId="8720" applyFont="1" applyFill="1" applyBorder="1" applyAlignment="1">
      <alignment horizontal="center"/>
    </xf>
    <xf numFmtId="0" fontId="142" fillId="49" borderId="0" xfId="8720" applyFont="1" applyFill="1" applyAlignment="1">
      <alignment horizontal="center"/>
    </xf>
    <xf numFmtId="0" fontId="142" fillId="49" borderId="41" xfId="8720" applyFont="1" applyFill="1" applyBorder="1" applyAlignment="1">
      <alignment horizontal="center"/>
    </xf>
    <xf numFmtId="14" fontId="147" fillId="44" borderId="73" xfId="8720" applyNumberFormat="1" applyFont="1" applyFill="1" applyBorder="1" applyAlignment="1" applyProtection="1">
      <alignment horizontal="center"/>
      <protection locked="0"/>
    </xf>
    <xf numFmtId="14" fontId="147" fillId="44" borderId="68" xfId="8720" applyNumberFormat="1" applyFont="1" applyFill="1" applyBorder="1" applyAlignment="1" applyProtection="1">
      <alignment horizontal="center" vertical="center"/>
      <protection locked="0"/>
    </xf>
    <xf numFmtId="0" fontId="147" fillId="44" borderId="69" xfId="8720" applyFont="1" applyFill="1" applyBorder="1" applyAlignment="1" applyProtection="1">
      <alignment horizontal="center" vertical="center"/>
      <protection locked="0"/>
    </xf>
    <xf numFmtId="0" fontId="147" fillId="44" borderId="70" xfId="8720" applyFont="1" applyFill="1" applyBorder="1" applyAlignment="1" applyProtection="1">
      <alignment horizontal="center" vertical="center"/>
      <protection locked="0"/>
    </xf>
    <xf numFmtId="1" fontId="1" fillId="45" borderId="68" xfId="8720" applyNumberFormat="1" applyFill="1" applyBorder="1" applyAlignment="1">
      <alignment horizontal="center"/>
    </xf>
    <xf numFmtId="10" fontId="117" fillId="0" borderId="3" xfId="4497" applyNumberFormat="1" applyFont="1" applyFill="1" applyBorder="1" applyAlignment="1">
      <alignment horizontal="center" vertical="top" wrapText="1"/>
    </xf>
    <xf numFmtId="10" fontId="117" fillId="0" borderId="4" xfId="4497" applyNumberFormat="1" applyFont="1" applyFill="1" applyBorder="1" applyAlignment="1">
      <alignment horizontal="center" vertical="top" wrapText="1"/>
    </xf>
    <xf numFmtId="10" fontId="117" fillId="0" borderId="5" xfId="4497" applyNumberFormat="1" applyFont="1" applyFill="1" applyBorder="1" applyAlignment="1">
      <alignment horizontal="center" vertical="top" wrapText="1"/>
    </xf>
    <xf numFmtId="168" fontId="117" fillId="0" borderId="6" xfId="4497" applyNumberFormat="1" applyFont="1" applyFill="1" applyBorder="1" applyAlignment="1">
      <alignment horizontal="center" vertical="top"/>
    </xf>
    <xf numFmtId="0" fontId="117" fillId="5" borderId="60" xfId="4497" applyFont="1" applyFill="1" applyBorder="1" applyAlignment="1" applyProtection="1">
      <alignment horizontal="center"/>
      <protection locked="0"/>
    </xf>
    <xf numFmtId="0" fontId="117" fillId="5" borderId="4" xfId="4497" applyFont="1" applyFill="1" applyBorder="1" applyAlignment="1" applyProtection="1">
      <alignment horizontal="center"/>
      <protection locked="0"/>
    </xf>
    <xf numFmtId="0" fontId="117" fillId="44" borderId="55" xfId="4497" applyFont="1" applyFill="1" applyBorder="1" applyAlignment="1" applyProtection="1">
      <alignment horizontal="left" vertical="top" wrapText="1"/>
      <protection locked="0"/>
    </xf>
    <xf numFmtId="0" fontId="117" fillId="44" borderId="6" xfId="4497" applyFont="1" applyFill="1" applyBorder="1" applyAlignment="1" applyProtection="1">
      <alignment horizontal="left" vertical="top" wrapText="1"/>
      <protection locked="0"/>
    </xf>
    <xf numFmtId="0" fontId="117" fillId="44" borderId="56" xfId="4497" applyFont="1" applyFill="1" applyBorder="1" applyAlignment="1" applyProtection="1">
      <alignment horizontal="left" vertical="top" wrapText="1"/>
      <protection locked="0"/>
    </xf>
    <xf numFmtId="0" fontId="117" fillId="5" borderId="6" xfId="4497" applyFont="1" applyFill="1" applyBorder="1" applyAlignment="1" applyProtection="1">
      <alignment horizontal="center"/>
      <protection locked="0"/>
    </xf>
    <xf numFmtId="0" fontId="11" fillId="0" borderId="50" xfId="4496" applyFont="1" applyFill="1" applyBorder="1" applyAlignment="1" applyProtection="1">
      <alignment vertical="center" wrapText="1"/>
    </xf>
    <xf numFmtId="0" fontId="11" fillId="0" borderId="51" xfId="4496" applyFont="1" applyFill="1" applyBorder="1" applyAlignment="1" applyProtection="1">
      <alignment vertical="center" wrapText="1"/>
    </xf>
    <xf numFmtId="0" fontId="11" fillId="0" borderId="52" xfId="4496" applyFont="1" applyFill="1" applyBorder="1" applyAlignment="1" applyProtection="1">
      <alignment vertical="center" wrapText="1"/>
    </xf>
    <xf numFmtId="0" fontId="11" fillId="0" borderId="57" xfId="4496" applyFont="1" applyFill="1" applyBorder="1" applyAlignment="1" applyProtection="1">
      <alignment vertical="center" wrapText="1"/>
    </xf>
    <xf numFmtId="0" fontId="11" fillId="0" borderId="58" xfId="4496" applyFont="1" applyFill="1" applyBorder="1" applyAlignment="1" applyProtection="1">
      <alignment vertical="center" wrapText="1"/>
    </xf>
    <xf numFmtId="0" fontId="11" fillId="0" borderId="59" xfId="4496" applyFont="1" applyFill="1" applyBorder="1" applyAlignment="1" applyProtection="1">
      <alignment vertical="center" wrapText="1"/>
    </xf>
    <xf numFmtId="0" fontId="11" fillId="0" borderId="50" xfId="4496" applyFont="1" applyFill="1" applyBorder="1" applyAlignment="1" applyProtection="1">
      <alignment horizontal="left" vertical="center" wrapText="1"/>
    </xf>
    <xf numFmtId="0" fontId="11" fillId="0" borderId="51" xfId="4496" applyFont="1" applyFill="1" applyBorder="1" applyAlignment="1" applyProtection="1">
      <alignment horizontal="left" vertical="center" wrapText="1"/>
    </xf>
    <xf numFmtId="0" fontId="11" fillId="0" borderId="52" xfId="4496" applyFont="1" applyFill="1" applyBorder="1" applyAlignment="1" applyProtection="1">
      <alignment horizontal="left" vertical="center" wrapText="1"/>
    </xf>
    <xf numFmtId="0" fontId="11" fillId="0" borderId="57" xfId="4496" applyFont="1" applyFill="1" applyBorder="1" applyAlignment="1" applyProtection="1">
      <alignment horizontal="left" vertical="center" wrapText="1"/>
    </xf>
    <xf numFmtId="0" fontId="11" fillId="0" borderId="58" xfId="4496" applyFont="1" applyFill="1" applyBorder="1" applyAlignment="1" applyProtection="1">
      <alignment horizontal="left" vertical="center" wrapText="1"/>
    </xf>
    <xf numFmtId="0" fontId="11" fillId="0" borderId="59" xfId="4496" applyFont="1" applyFill="1" applyBorder="1" applyAlignment="1" applyProtection="1">
      <alignment horizontal="left" vertical="center" wrapText="1"/>
    </xf>
    <xf numFmtId="0" fontId="11" fillId="0" borderId="53" xfId="4496" applyFont="1" applyFill="1" applyBorder="1" applyAlignment="1" applyProtection="1">
      <alignment horizontal="left" vertical="center" wrapText="1"/>
    </xf>
    <xf numFmtId="0" fontId="11" fillId="0" borderId="0" xfId="4496" applyFont="1" applyFill="1" applyBorder="1" applyAlignment="1" applyProtection="1">
      <alignment horizontal="left" vertical="center" wrapText="1"/>
    </xf>
    <xf numFmtId="0" fontId="11" fillId="0" borderId="54" xfId="4496" applyFont="1" applyFill="1" applyBorder="1" applyAlignment="1" applyProtection="1">
      <alignment horizontal="left" vertical="center" wrapText="1"/>
    </xf>
    <xf numFmtId="0" fontId="18" fillId="0" borderId="0" xfId="4496" applyFont="1" applyAlignment="1" applyProtection="1">
      <alignment horizontal="right"/>
    </xf>
    <xf numFmtId="0" fontId="117" fillId="0" borderId="50" xfId="4497" applyFont="1" applyBorder="1" applyAlignment="1">
      <alignment horizontal="left" vertical="top" wrapText="1"/>
    </xf>
    <xf numFmtId="0" fontId="117" fillId="0" borderId="51" xfId="4497" applyFont="1" applyBorder="1" applyAlignment="1">
      <alignment horizontal="left" vertical="top" wrapText="1"/>
    </xf>
    <xf numFmtId="0" fontId="117" fillId="0" borderId="52" xfId="4497" applyFont="1" applyBorder="1" applyAlignment="1">
      <alignment horizontal="left" vertical="top" wrapText="1"/>
    </xf>
    <xf numFmtId="0" fontId="117" fillId="0" borderId="53" xfId="4497" applyFont="1" applyBorder="1" applyAlignment="1">
      <alignment horizontal="left" vertical="top" wrapText="1"/>
    </xf>
    <xf numFmtId="0" fontId="117" fillId="0" borderId="0" xfId="4497" applyFont="1" applyBorder="1" applyAlignment="1">
      <alignment horizontal="left" vertical="top" wrapText="1"/>
    </xf>
    <xf numFmtId="0" fontId="117" fillId="0" borderId="54" xfId="4497" applyFont="1" applyBorder="1" applyAlignment="1">
      <alignment horizontal="left" vertical="top" wrapText="1"/>
    </xf>
    <xf numFmtId="0" fontId="117" fillId="0" borderId="57" xfId="4497" applyFont="1" applyBorder="1" applyAlignment="1">
      <alignment horizontal="left" vertical="top" wrapText="1"/>
    </xf>
    <xf numFmtId="0" fontId="117" fillId="0" borderId="58" xfId="4497" applyFont="1" applyBorder="1" applyAlignment="1">
      <alignment horizontal="left" vertical="top" wrapText="1"/>
    </xf>
    <xf numFmtId="0" fontId="117" fillId="0" borderId="59" xfId="4497" applyFont="1" applyBorder="1" applyAlignment="1">
      <alignment horizontal="left" vertical="top" wrapText="1"/>
    </xf>
    <xf numFmtId="0" fontId="117" fillId="5" borderId="55" xfId="4497" applyFont="1" applyFill="1" applyBorder="1" applyAlignment="1" applyProtection="1">
      <alignment horizontal="center"/>
      <protection locked="0"/>
    </xf>
    <xf numFmtId="0" fontId="17" fillId="3" borderId="2" xfId="4496" applyFont="1" applyFill="1" applyBorder="1" applyAlignment="1" applyProtection="1">
      <alignment horizontal="center" vertical="center"/>
    </xf>
    <xf numFmtId="0" fontId="17" fillId="3" borderId="16" xfId="4496" applyFont="1" applyFill="1" applyBorder="1" applyAlignment="1" applyProtection="1">
      <alignment horizontal="center" vertical="center"/>
    </xf>
    <xf numFmtId="0" fontId="18" fillId="0" borderId="48" xfId="4496" applyFont="1" applyFill="1" applyBorder="1" applyAlignment="1" applyProtection="1">
      <alignment horizontal="left" vertical="top"/>
    </xf>
    <xf numFmtId="0" fontId="18" fillId="0" borderId="49" xfId="4496" applyFont="1" applyFill="1" applyBorder="1" applyAlignment="1" applyProtection="1">
      <alignment horizontal="left" vertical="top"/>
    </xf>
    <xf numFmtId="1" fontId="11" fillId="0" borderId="3" xfId="4496" applyNumberFormat="1" applyFont="1" applyFill="1" applyBorder="1" applyAlignment="1" applyProtection="1">
      <alignment horizontal="center"/>
    </xf>
    <xf numFmtId="1" fontId="11" fillId="0" borderId="4" xfId="4496" applyNumberFormat="1" applyFont="1" applyFill="1" applyBorder="1" applyAlignment="1" applyProtection="1">
      <alignment horizontal="center"/>
    </xf>
    <xf numFmtId="1" fontId="11" fillId="0" borderId="5" xfId="4496" applyNumberFormat="1" applyFont="1" applyFill="1" applyBorder="1" applyAlignment="1" applyProtection="1">
      <alignment horizontal="center"/>
    </xf>
    <xf numFmtId="0" fontId="117" fillId="0" borderId="0" xfId="4497" applyFont="1" applyAlignment="1">
      <alignment horizontal="left" vertical="center" wrapText="1"/>
    </xf>
    <xf numFmtId="168" fontId="117" fillId="44" borderId="6" xfId="4497" applyNumberFormat="1" applyFont="1" applyFill="1" applyBorder="1" applyAlignment="1" applyProtection="1">
      <alignment horizontal="center" vertical="top" wrapText="1"/>
      <protection locked="0"/>
    </xf>
    <xf numFmtId="168" fontId="117" fillId="0" borderId="55" xfId="4497" applyNumberFormat="1" applyFont="1" applyFill="1" applyBorder="1" applyAlignment="1">
      <alignment horizontal="center" vertical="top"/>
    </xf>
    <xf numFmtId="0" fontId="117" fillId="0" borderId="55" xfId="4497" applyFont="1" applyBorder="1" applyAlignment="1">
      <alignment horizontal="center" vertical="top" wrapText="1"/>
    </xf>
    <xf numFmtId="0" fontId="117" fillId="0" borderId="6" xfId="4497" applyFont="1" applyBorder="1" applyAlignment="1">
      <alignment horizontal="center" vertical="top" wrapText="1"/>
    </xf>
    <xf numFmtId="0" fontId="117" fillId="0" borderId="50" xfId="4497" applyFont="1" applyFill="1" applyBorder="1" applyAlignment="1">
      <alignment horizontal="left" vertical="top" wrapText="1"/>
    </xf>
    <xf numFmtId="0" fontId="117" fillId="0" borderId="51" xfId="4497" applyFont="1" applyFill="1" applyBorder="1" applyAlignment="1">
      <alignment horizontal="left" vertical="top" wrapText="1"/>
    </xf>
    <xf numFmtId="0" fontId="117" fillId="0" borderId="52" xfId="4497" applyFont="1" applyFill="1" applyBorder="1" applyAlignment="1">
      <alignment horizontal="left" vertical="top" wrapText="1"/>
    </xf>
    <xf numFmtId="0" fontId="117" fillId="0" borderId="53" xfId="4497" applyFont="1" applyFill="1" applyBorder="1" applyAlignment="1">
      <alignment horizontal="left" vertical="top" wrapText="1"/>
    </xf>
    <xf numFmtId="0" fontId="117" fillId="0" borderId="0" xfId="4497" applyFont="1" applyFill="1" applyBorder="1" applyAlignment="1">
      <alignment horizontal="left" vertical="top" wrapText="1"/>
    </xf>
    <xf numFmtId="0" fontId="117" fillId="0" borderId="54" xfId="4497" applyFont="1" applyFill="1" applyBorder="1" applyAlignment="1">
      <alignment horizontal="left" vertical="top" wrapText="1"/>
    </xf>
    <xf numFmtId="165" fontId="117" fillId="0" borderId="55" xfId="4497" applyNumberFormat="1" applyFont="1" applyFill="1" applyBorder="1" applyAlignment="1">
      <alignment horizontal="center" vertical="top" wrapText="1"/>
    </xf>
    <xf numFmtId="165" fontId="117" fillId="0" borderId="6" xfId="4497" applyNumberFormat="1" applyFont="1" applyFill="1" applyBorder="1" applyAlignment="1">
      <alignment horizontal="center" vertical="top" wrapText="1"/>
    </xf>
    <xf numFmtId="165" fontId="117" fillId="0" borderId="60" xfId="4497" applyNumberFormat="1" applyFont="1" applyBorder="1" applyAlignment="1">
      <alignment horizontal="center" vertical="top" wrapText="1"/>
    </xf>
    <xf numFmtId="165" fontId="117" fillId="0" borderId="4" xfId="4497" applyNumberFormat="1" applyFont="1" applyBorder="1" applyAlignment="1">
      <alignment horizontal="center" vertical="top" wrapText="1"/>
    </xf>
    <xf numFmtId="168" fontId="11" fillId="0" borderId="0" xfId="1193" applyNumberFormat="1" applyFont="1" applyBorder="1" applyAlignment="1" applyProtection="1">
      <alignment horizontal="right"/>
    </xf>
    <xf numFmtId="1" fontId="11" fillId="5" borderId="2" xfId="1193" applyNumberFormat="1" applyFont="1" applyFill="1" applyBorder="1" applyAlignment="1" applyProtection="1">
      <alignment horizontal="center"/>
      <protection locked="0"/>
    </xf>
    <xf numFmtId="1" fontId="11" fillId="5" borderId="4" xfId="1193" applyNumberFormat="1" applyFont="1" applyFill="1" applyBorder="1" applyAlignment="1" applyProtection="1">
      <alignment horizontal="center"/>
      <protection locked="0"/>
    </xf>
    <xf numFmtId="0" fontId="138" fillId="0" borderId="6" xfId="1193" applyFont="1" applyBorder="1" applyAlignment="1" applyProtection="1">
      <alignment horizontal="center"/>
    </xf>
    <xf numFmtId="168" fontId="11" fillId="5" borderId="4" xfId="1193" applyNumberFormat="1" applyFont="1" applyFill="1" applyBorder="1" applyAlignment="1" applyProtection="1">
      <alignment horizontal="center"/>
      <protection locked="0"/>
    </xf>
    <xf numFmtId="0" fontId="18" fillId="0" borderId="0" xfId="4496" applyFont="1" applyFill="1" applyBorder="1" applyAlignment="1" applyProtection="1">
      <alignment horizontal="center" vertical="top"/>
    </xf>
    <xf numFmtId="0" fontId="11" fillId="5" borderId="6" xfId="4496" applyFont="1" applyFill="1" applyBorder="1" applyAlignment="1" applyProtection="1">
      <alignment horizontal="left"/>
      <protection locked="0"/>
    </xf>
    <xf numFmtId="1" fontId="117" fillId="0" borderId="55" xfId="4497" applyNumberFormat="1" applyFont="1" applyBorder="1" applyAlignment="1">
      <alignment horizontal="center" vertical="top" wrapText="1"/>
    </xf>
    <xf numFmtId="1" fontId="117" fillId="0" borderId="6" xfId="4497" applyNumberFormat="1" applyFont="1" applyBorder="1" applyAlignment="1">
      <alignment horizontal="center" vertical="top" wrapText="1"/>
    </xf>
    <xf numFmtId="168" fontId="117" fillId="44" borderId="55" xfId="4497" applyNumberFormat="1" applyFont="1" applyFill="1" applyBorder="1" applyAlignment="1" applyProtection="1">
      <alignment horizontal="center" vertical="top" wrapText="1"/>
      <protection locked="0"/>
    </xf>
    <xf numFmtId="0" fontId="11" fillId="0" borderId="0" xfId="1193" applyFont="1" applyBorder="1" applyAlignment="1" applyProtection="1">
      <alignment horizontal="right"/>
    </xf>
    <xf numFmtId="0" fontId="11" fillId="5" borderId="6" xfId="1193" applyFont="1" applyFill="1" applyBorder="1" applyAlignment="1" applyProtection="1">
      <alignment horizontal="left"/>
      <protection locked="0"/>
    </xf>
    <xf numFmtId="168" fontId="11" fillId="0" borderId="0" xfId="1193" applyNumberFormat="1" applyFont="1" applyAlignment="1" applyProtection="1">
      <alignment horizontal="right"/>
    </xf>
    <xf numFmtId="0" fontId="11" fillId="0" borderId="0" xfId="1193" applyFont="1" applyAlignment="1" applyProtection="1">
      <alignment horizontal="right"/>
    </xf>
    <xf numFmtId="168" fontId="11" fillId="44" borderId="6" xfId="4496" applyNumberFormat="1" applyFont="1" applyFill="1" applyBorder="1" applyAlignment="1" applyProtection="1">
      <alignment horizontal="right"/>
      <protection locked="0"/>
    </xf>
    <xf numFmtId="9" fontId="11" fillId="0" borderId="6" xfId="1193" applyNumberFormat="1" applyFont="1" applyFill="1" applyBorder="1" applyAlignment="1" applyProtection="1">
      <alignment horizontal="center"/>
    </xf>
    <xf numFmtId="9" fontId="11" fillId="0" borderId="6" xfId="1193" quotePrefix="1" applyNumberFormat="1" applyFont="1" applyFill="1" applyBorder="1" applyAlignment="1" applyProtection="1">
      <alignment horizontal="center"/>
    </xf>
    <xf numFmtId="9" fontId="11" fillId="0" borderId="0" xfId="1193" quotePrefix="1" applyNumberFormat="1" applyFont="1" applyFill="1" applyBorder="1" applyAlignment="1" applyProtection="1">
      <alignment horizontal="center"/>
    </xf>
    <xf numFmtId="9" fontId="11" fillId="5" borderId="4" xfId="1193" applyNumberFormat="1" applyFont="1" applyFill="1" applyBorder="1" applyAlignment="1" applyProtection="1">
      <alignment horizontal="left"/>
      <protection locked="0"/>
    </xf>
    <xf numFmtId="0" fontId="18" fillId="0" borderId="0" xfId="4496" applyFont="1" applyFill="1" applyBorder="1" applyAlignment="1" applyProtection="1">
      <alignment horizontal="right"/>
    </xf>
    <xf numFmtId="0" fontId="19" fillId="5" borderId="6" xfId="4496" applyFont="1" applyFill="1" applyBorder="1" applyAlignment="1" applyProtection="1">
      <alignment horizontal="left"/>
      <protection locked="0"/>
    </xf>
    <xf numFmtId="0" fontId="11" fillId="0" borderId="0" xfId="4496" applyFont="1" applyBorder="1" applyAlignment="1" applyProtection="1">
      <alignment horizontal="left"/>
    </xf>
    <xf numFmtId="0" fontId="48" fillId="5" borderId="6" xfId="4496" applyFont="1" applyFill="1" applyBorder="1" applyAlignment="1" applyProtection="1">
      <alignment horizontal="left"/>
      <protection locked="0"/>
    </xf>
    <xf numFmtId="0" fontId="11" fillId="5" borderId="6" xfId="4496" applyFont="1" applyFill="1" applyBorder="1" applyAlignment="1" applyProtection="1">
      <alignment horizontal="center"/>
      <protection locked="0"/>
    </xf>
    <xf numFmtId="1" fontId="11" fillId="0" borderId="11" xfId="4496" applyNumberFormat="1" applyFont="1" applyFill="1" applyBorder="1" applyAlignment="1" applyProtection="1">
      <alignment horizontal="center"/>
    </xf>
    <xf numFmtId="0" fontId="11" fillId="0" borderId="11" xfId="4496" applyNumberFormat="1" applyFont="1" applyFill="1" applyBorder="1" applyAlignment="1" applyProtection="1">
      <alignment horizontal="center"/>
    </xf>
    <xf numFmtId="0" fontId="115" fillId="5" borderId="6" xfId="4496" applyFill="1" applyBorder="1" applyAlignment="1" applyProtection="1">
      <alignment horizontal="center"/>
      <protection locked="0"/>
    </xf>
    <xf numFmtId="0" fontId="18" fillId="0" borderId="0" xfId="4496" applyFont="1" applyFill="1" applyBorder="1" applyAlignment="1" applyProtection="1">
      <alignment horizontal="left" vertical="top"/>
    </xf>
    <xf numFmtId="0" fontId="115" fillId="0" borderId="0" xfId="4496" applyFill="1" applyBorder="1" applyAlignment="1" applyProtection="1">
      <alignment horizontal="center"/>
      <protection locked="0"/>
    </xf>
    <xf numFmtId="0" fontId="11" fillId="0" borderId="3" xfId="4496" applyFont="1" applyFill="1" applyBorder="1" applyAlignment="1" applyProtection="1">
      <alignment horizontal="center"/>
    </xf>
    <xf numFmtId="0" fontId="11" fillId="0" borderId="4" xfId="4496" applyFont="1" applyFill="1" applyBorder="1" applyAlignment="1" applyProtection="1">
      <alignment horizontal="center"/>
    </xf>
    <xf numFmtId="0" fontId="11" fillId="0" borderId="5" xfId="4496" applyFont="1" applyFill="1" applyBorder="1" applyAlignment="1" applyProtection="1">
      <alignment horizontal="center"/>
    </xf>
    <xf numFmtId="168" fontId="11" fillId="0" borderId="6" xfId="4497" applyNumberFormat="1" applyFont="1" applyFill="1" applyBorder="1" applyAlignment="1" applyProtection="1">
      <alignment horizontal="center"/>
    </xf>
    <xf numFmtId="9" fontId="11" fillId="0" borderId="4" xfId="543" applyNumberFormat="1" applyFont="1" applyBorder="1" applyAlignment="1" applyProtection="1">
      <alignment horizontal="center"/>
    </xf>
    <xf numFmtId="0" fontId="11" fillId="0" borderId="4" xfId="4497" applyFont="1" applyFill="1" applyBorder="1" applyAlignment="1" applyProtection="1">
      <alignment horizontal="center"/>
    </xf>
    <xf numFmtId="0" fontId="11" fillId="0" borderId="5" xfId="4497" applyFont="1" applyFill="1" applyBorder="1" applyAlignment="1" applyProtection="1">
      <alignment horizontal="center"/>
    </xf>
    <xf numFmtId="168" fontId="11" fillId="0" borderId="6" xfId="4496" applyNumberFormat="1" applyFont="1" applyFill="1" applyBorder="1" applyAlignment="1" applyProtection="1">
      <alignment horizontal="right"/>
    </xf>
    <xf numFmtId="168" fontId="113" fillId="0" borderId="6" xfId="4496" applyNumberFormat="1" applyFont="1" applyFill="1" applyBorder="1" applyAlignment="1" applyProtection="1">
      <alignment horizontal="right"/>
    </xf>
    <xf numFmtId="6" fontId="11" fillId="0" borderId="3" xfId="1193" applyNumberFormat="1" applyFont="1" applyBorder="1" applyAlignment="1" applyProtection="1">
      <alignment horizontal="right"/>
    </xf>
    <xf numFmtId="6" fontId="11" fillId="0" borderId="4" xfId="1193" applyNumberFormat="1" applyFont="1" applyBorder="1" applyAlignment="1" applyProtection="1">
      <alignment horizontal="right"/>
    </xf>
    <xf numFmtId="6" fontId="11" fillId="0" borderId="5" xfId="1193" applyNumberFormat="1" applyFont="1" applyBorder="1" applyAlignment="1" applyProtection="1">
      <alignment horizontal="right"/>
    </xf>
    <xf numFmtId="168" fontId="11" fillId="0" borderId="4" xfId="4496" applyNumberFormat="1" applyFont="1" applyFill="1" applyBorder="1" applyAlignment="1" applyProtection="1">
      <alignment horizontal="right"/>
    </xf>
    <xf numFmtId="165" fontId="11" fillId="44" borderId="3" xfId="4496" applyNumberFormat="1" applyFont="1" applyFill="1" applyBorder="1" applyAlignment="1" applyProtection="1">
      <alignment horizontal="center"/>
      <protection locked="0"/>
    </xf>
    <xf numFmtId="165" fontId="11" fillId="44" borderId="4" xfId="4496" applyNumberFormat="1" applyFont="1" applyFill="1" applyBorder="1" applyAlignment="1" applyProtection="1">
      <alignment horizontal="center"/>
      <protection locked="0"/>
    </xf>
    <xf numFmtId="165" fontId="11" fillId="44" borderId="5" xfId="4496" applyNumberFormat="1" applyFont="1" applyFill="1" applyBorder="1" applyAlignment="1" applyProtection="1">
      <alignment horizontal="center"/>
      <protection locked="0"/>
    </xf>
    <xf numFmtId="165" fontId="11" fillId="0" borderId="6" xfId="1193" applyNumberFormat="1" applyFont="1" applyBorder="1" applyAlignment="1" applyProtection="1">
      <alignment horizontal="right"/>
    </xf>
    <xf numFmtId="168" fontId="11" fillId="0" borderId="2" xfId="1193" applyNumberFormat="1" applyFont="1" applyBorder="1" applyAlignment="1" applyProtection="1">
      <alignment horizontal="right"/>
    </xf>
    <xf numFmtId="165" fontId="11" fillId="0" borderId="0" xfId="1193" applyNumberFormat="1" applyFont="1" applyFill="1" applyAlignment="1" applyProtection="1">
      <alignment horizontal="right"/>
    </xf>
    <xf numFmtId="2" fontId="11" fillId="0" borderId="0" xfId="1193" applyNumberFormat="1" applyFont="1" applyAlignment="1" applyProtection="1">
      <alignment horizontal="right"/>
    </xf>
    <xf numFmtId="0" fontId="11" fillId="0" borderId="53" xfId="4496" applyFont="1" applyFill="1" applyBorder="1" applyAlignment="1" applyProtection="1">
      <alignment horizontal="left" vertical="top" wrapText="1"/>
    </xf>
    <xf numFmtId="0" fontId="11" fillId="0" borderId="0" xfId="4496" applyFont="1" applyFill="1" applyBorder="1" applyAlignment="1" applyProtection="1">
      <alignment horizontal="left" vertical="top" wrapText="1"/>
    </xf>
    <xf numFmtId="0" fontId="11" fillId="0" borderId="54" xfId="4496" applyFont="1" applyFill="1" applyBorder="1" applyAlignment="1" applyProtection="1">
      <alignment horizontal="left" vertical="top" wrapText="1"/>
    </xf>
    <xf numFmtId="0" fontId="11" fillId="0" borderId="57" xfId="4496" applyFont="1" applyFill="1" applyBorder="1" applyAlignment="1" applyProtection="1">
      <alignment horizontal="left" vertical="top" wrapText="1"/>
    </xf>
    <xf numFmtId="0" fontId="11" fillId="0" borderId="58" xfId="4496" applyFont="1" applyFill="1" applyBorder="1" applyAlignment="1" applyProtection="1">
      <alignment horizontal="left" vertical="top" wrapText="1"/>
    </xf>
    <xf numFmtId="0" fontId="11" fillId="0" borderId="59" xfId="4496" applyFont="1" applyFill="1" applyBorder="1" applyAlignment="1" applyProtection="1">
      <alignment horizontal="left" vertical="top" wrapText="1"/>
    </xf>
    <xf numFmtId="0" fontId="11" fillId="0" borderId="0" xfId="543" applyFont="1" applyAlignment="1" applyProtection="1">
      <alignment horizontal="center"/>
    </xf>
    <xf numFmtId="0" fontId="11" fillId="0" borderId="50" xfId="4496" applyFont="1" applyFill="1" applyBorder="1" applyAlignment="1" applyProtection="1">
      <alignment horizontal="left" vertical="top" wrapText="1"/>
    </xf>
    <xf numFmtId="0" fontId="11" fillId="0" borderId="51" xfId="4496" applyFont="1" applyFill="1" applyBorder="1" applyAlignment="1" applyProtection="1">
      <alignment horizontal="left" vertical="top" wrapText="1"/>
    </xf>
    <xf numFmtId="0" fontId="11" fillId="0" borderId="52" xfId="4496" applyFont="1" applyFill="1" applyBorder="1" applyAlignment="1" applyProtection="1">
      <alignment horizontal="left" vertical="top" wrapText="1"/>
    </xf>
    <xf numFmtId="0" fontId="11" fillId="44" borderId="53" xfId="4496" applyFont="1" applyFill="1" applyBorder="1" applyAlignment="1" applyProtection="1">
      <alignment vertical="top" wrapText="1"/>
      <protection locked="0"/>
    </xf>
    <xf numFmtId="0" fontId="11" fillId="44" borderId="0" xfId="4496" applyFont="1" applyFill="1" applyBorder="1" applyAlignment="1" applyProtection="1">
      <alignment vertical="top" wrapText="1"/>
      <protection locked="0"/>
    </xf>
    <xf numFmtId="0" fontId="11" fillId="44" borderId="54" xfId="4496" applyFont="1" applyFill="1" applyBorder="1" applyAlignment="1" applyProtection="1">
      <alignment vertical="top" wrapText="1"/>
      <protection locked="0"/>
    </xf>
    <xf numFmtId="0" fontId="11" fillId="44" borderId="55" xfId="4496" applyFont="1" applyFill="1" applyBorder="1" applyAlignment="1" applyProtection="1">
      <alignment vertical="top" wrapText="1"/>
      <protection locked="0"/>
    </xf>
    <xf numFmtId="0" fontId="11" fillId="44" borderId="6" xfId="4496" applyFont="1" applyFill="1" applyBorder="1" applyAlignment="1" applyProtection="1">
      <alignment vertical="top" wrapText="1"/>
      <protection locked="0"/>
    </xf>
    <xf numFmtId="0" fontId="11" fillId="44" borderId="56" xfId="4496" applyFont="1" applyFill="1" applyBorder="1" applyAlignment="1" applyProtection="1">
      <alignment vertical="top" wrapText="1"/>
      <protection locked="0"/>
    </xf>
    <xf numFmtId="0" fontId="11" fillId="44" borderId="0" xfId="4496" applyFont="1" applyFill="1" applyBorder="1" applyAlignment="1" applyProtection="1">
      <alignment horizontal="left" vertical="center" wrapText="1"/>
      <protection locked="0"/>
    </xf>
    <xf numFmtId="0" fontId="11" fillId="44" borderId="54" xfId="4496" applyFont="1" applyFill="1" applyBorder="1" applyAlignment="1" applyProtection="1">
      <alignment horizontal="left" vertical="center" wrapText="1"/>
      <protection locked="0"/>
    </xf>
    <xf numFmtId="0" fontId="11" fillId="44" borderId="6" xfId="4496" applyFont="1" applyFill="1" applyBorder="1" applyAlignment="1" applyProtection="1">
      <alignment horizontal="left" vertical="center" wrapText="1"/>
      <protection locked="0"/>
    </xf>
    <xf numFmtId="0" fontId="11" fillId="44" borderId="56" xfId="4496" applyFont="1" applyFill="1" applyBorder="1" applyAlignment="1" applyProtection="1">
      <alignment horizontal="left" vertical="center" wrapText="1"/>
      <protection locked="0"/>
    </xf>
    <xf numFmtId="0" fontId="11" fillId="5" borderId="6" xfId="4496" applyFont="1" applyFill="1" applyBorder="1" applyAlignment="1" applyProtection="1">
      <alignment horizontal="center" vertical="center" wrapText="1" shrinkToFit="1"/>
      <protection locked="0"/>
    </xf>
    <xf numFmtId="0" fontId="11" fillId="0" borderId="0" xfId="4496" applyFont="1" applyFill="1" applyBorder="1" applyAlignment="1" applyProtection="1">
      <alignment horizontal="left" vertical="center" wrapText="1" shrinkToFit="1"/>
    </xf>
    <xf numFmtId="0" fontId="11" fillId="5" borderId="6" xfId="4496" applyFont="1" applyFill="1" applyBorder="1" applyAlignment="1" applyProtection="1">
      <alignment horizontal="left" wrapText="1" shrinkToFit="1"/>
      <protection locked="0"/>
    </xf>
    <xf numFmtId="0" fontId="11" fillId="44" borderId="6" xfId="1193" applyFont="1" applyFill="1" applyBorder="1" applyAlignment="1" applyProtection="1">
      <alignment horizontal="left" vertical="top"/>
      <protection locked="0"/>
    </xf>
    <xf numFmtId="0" fontId="19" fillId="0" borderId="0" xfId="4496" applyFont="1" applyFill="1" applyBorder="1" applyAlignment="1" applyProtection="1">
      <alignment horizontal="center"/>
    </xf>
    <xf numFmtId="0" fontId="11" fillId="0" borderId="0" xfId="4496" applyFont="1" applyFill="1" applyBorder="1" applyAlignment="1" applyProtection="1">
      <alignment horizontal="left" vertical="top" wrapText="1" shrinkToFit="1"/>
    </xf>
    <xf numFmtId="44" fontId="11" fillId="0" borderId="0" xfId="708" applyFont="1" applyFill="1" applyBorder="1" applyAlignment="1" applyProtection="1">
      <alignment horizontal="left" vertical="top" wrapText="1"/>
    </xf>
    <xf numFmtId="0" fontId="125" fillId="0" borderId="0" xfId="4496" applyFont="1" applyAlignment="1">
      <alignment horizontal="left" vertical="top" wrapText="1"/>
    </xf>
    <xf numFmtId="0" fontId="18" fillId="0" borderId="0" xfId="4496" applyFont="1" applyFill="1" applyBorder="1" applyAlignment="1" applyProtection="1">
      <alignment horizontal="left" vertical="top" wrapText="1"/>
    </xf>
    <xf numFmtId="0" fontId="115" fillId="5" borderId="55" xfId="4496" applyFill="1" applyBorder="1" applyAlignment="1" applyProtection="1">
      <alignment horizontal="center"/>
      <protection locked="0"/>
    </xf>
    <xf numFmtId="0" fontId="18" fillId="0" borderId="0" xfId="4496" applyFont="1" applyBorder="1" applyAlignment="1" applyProtection="1">
      <alignment horizontal="center"/>
    </xf>
    <xf numFmtId="0" fontId="18" fillId="0" borderId="54" xfId="4496" applyFont="1" applyBorder="1" applyAlignment="1" applyProtection="1">
      <alignment horizontal="center"/>
    </xf>
    <xf numFmtId="0" fontId="19" fillId="0" borderId="51" xfId="4496" applyFont="1" applyBorder="1" applyAlignment="1">
      <alignment horizontal="left" vertical="top" wrapText="1"/>
    </xf>
    <xf numFmtId="0" fontId="19" fillId="0" borderId="0" xfId="4496" applyFont="1" applyBorder="1" applyAlignment="1">
      <alignment horizontal="left" vertical="top" wrapText="1"/>
    </xf>
    <xf numFmtId="0" fontId="11" fillId="46" borderId="11" xfId="4496" applyFont="1" applyFill="1" applyBorder="1" applyAlignment="1" applyProtection="1">
      <alignment horizontal="center"/>
    </xf>
    <xf numFmtId="0" fontId="125" fillId="0" borderId="0" xfId="4496" applyFont="1" applyAlignment="1">
      <alignment horizontal="left" vertical="center" wrapText="1"/>
    </xf>
    <xf numFmtId="0" fontId="18" fillId="0" borderId="11" xfId="4496" applyFont="1" applyBorder="1" applyAlignment="1" applyProtection="1">
      <alignment horizontal="center"/>
    </xf>
    <xf numFmtId="0" fontId="19" fillId="0" borderId="58" xfId="4496" applyFont="1" applyBorder="1" applyAlignment="1">
      <alignment horizontal="left" vertical="top" wrapText="1"/>
    </xf>
    <xf numFmtId="0" fontId="18" fillId="0" borderId="0" xfId="4496" applyFont="1" applyBorder="1" applyAlignment="1" applyProtection="1">
      <alignment horizontal="center" vertical="top"/>
    </xf>
    <xf numFmtId="0" fontId="18" fillId="0" borderId="54" xfId="4496" applyFont="1" applyBorder="1" applyAlignment="1" applyProtection="1">
      <alignment horizontal="center" vertical="top"/>
    </xf>
    <xf numFmtId="0" fontId="19" fillId="0" borderId="51" xfId="4496" applyNumberFormat="1" applyFont="1" applyBorder="1" applyAlignment="1">
      <alignment horizontal="left" vertical="top" wrapText="1"/>
    </xf>
    <xf numFmtId="0" fontId="19" fillId="0" borderId="0" xfId="4496" applyNumberFormat="1" applyFont="1" applyBorder="1" applyAlignment="1">
      <alignment horizontal="left" vertical="top" wrapText="1"/>
    </xf>
    <xf numFmtId="0" fontId="115" fillId="5" borderId="63" xfId="4496" applyFill="1" applyBorder="1" applyAlignment="1" applyProtection="1">
      <alignment horizontal="center"/>
      <protection locked="0"/>
    </xf>
    <xf numFmtId="0" fontId="115" fillId="5" borderId="64" xfId="4496" applyFill="1" applyBorder="1" applyAlignment="1" applyProtection="1">
      <alignment horizontal="center"/>
      <protection locked="0"/>
    </xf>
    <xf numFmtId="0" fontId="18" fillId="0" borderId="51" xfId="4496" applyFont="1" applyBorder="1" applyAlignment="1" applyProtection="1">
      <alignment horizontal="center" vertical="top"/>
    </xf>
    <xf numFmtId="0" fontId="18" fillId="0" borderId="52" xfId="4496" applyFont="1" applyBorder="1" applyAlignment="1" applyProtection="1">
      <alignment horizontal="center" vertical="top"/>
    </xf>
    <xf numFmtId="0" fontId="115" fillId="5" borderId="50" xfId="4496" applyFill="1" applyBorder="1" applyAlignment="1" applyProtection="1">
      <alignment horizontal="center"/>
    </xf>
    <xf numFmtId="0" fontId="115" fillId="5" borderId="51" xfId="4496" applyFill="1" applyBorder="1" applyAlignment="1" applyProtection="1">
      <alignment horizontal="center"/>
    </xf>
    <xf numFmtId="0" fontId="48" fillId="0" borderId="51" xfId="4496" applyFont="1" applyBorder="1" applyAlignment="1" applyProtection="1">
      <alignment horizontal="left" wrapText="1"/>
    </xf>
    <xf numFmtId="0" fontId="48" fillId="0" borderId="0" xfId="4496" applyFont="1" applyBorder="1" applyAlignment="1" applyProtection="1">
      <alignment horizontal="left" wrapText="1"/>
    </xf>
    <xf numFmtId="0" fontId="19" fillId="5" borderId="6" xfId="4496" applyFont="1" applyFill="1" applyBorder="1" applyAlignment="1" applyProtection="1">
      <alignment horizontal="left"/>
    </xf>
    <xf numFmtId="0" fontId="115" fillId="5" borderId="63" xfId="4496" applyFill="1" applyBorder="1" applyAlignment="1" applyProtection="1">
      <alignment horizontal="center"/>
    </xf>
    <xf numFmtId="0" fontId="115" fillId="5" borderId="64" xfId="4496" applyFill="1" applyBorder="1" applyAlignment="1" applyProtection="1">
      <alignment horizontal="center"/>
    </xf>
    <xf numFmtId="0" fontId="19" fillId="5" borderId="58" xfId="4496" applyFont="1" applyFill="1" applyBorder="1" applyAlignment="1" applyProtection="1">
      <alignment horizontal="left"/>
    </xf>
    <xf numFmtId="0" fontId="48" fillId="0" borderId="51" xfId="4496" applyFont="1" applyFill="1" applyBorder="1" applyAlignment="1" applyProtection="1">
      <alignment horizontal="left" vertical="top" wrapText="1"/>
    </xf>
    <xf numFmtId="0" fontId="48" fillId="0" borderId="0" xfId="4496" applyFont="1" applyFill="1" applyBorder="1" applyAlignment="1" applyProtection="1">
      <alignment horizontal="left" vertical="top" wrapText="1"/>
    </xf>
    <xf numFmtId="9" fontId="19" fillId="5" borderId="58" xfId="4496" applyNumberFormat="1" applyFont="1" applyFill="1" applyBorder="1" applyAlignment="1" applyProtection="1">
      <alignment horizontal="left"/>
    </xf>
    <xf numFmtId="0" fontId="115" fillId="0" borderId="0" xfId="4496" applyFill="1" applyBorder="1" applyAlignment="1" applyProtection="1">
      <alignment horizontal="center"/>
    </xf>
    <xf numFmtId="9" fontId="19" fillId="5" borderId="6" xfId="4496" applyNumberFormat="1" applyFont="1" applyFill="1" applyBorder="1" applyAlignment="1" applyProtection="1">
      <alignment horizontal="left"/>
    </xf>
    <xf numFmtId="0" fontId="115" fillId="5" borderId="55" xfId="4496" applyFill="1" applyBorder="1" applyAlignment="1" applyProtection="1">
      <alignment horizontal="center"/>
    </xf>
    <xf numFmtId="0" fontId="115" fillId="5" borderId="6" xfId="4496" applyFill="1" applyBorder="1" applyAlignment="1" applyProtection="1">
      <alignment horizontal="center"/>
    </xf>
    <xf numFmtId="0" fontId="19" fillId="5" borderId="0" xfId="4496" applyFont="1" applyFill="1" applyBorder="1" applyAlignment="1" applyProtection="1">
      <alignment horizontal="left" vertical="top" wrapText="1"/>
    </xf>
    <xf numFmtId="0" fontId="19" fillId="5" borderId="58" xfId="4496" applyFont="1" applyFill="1" applyBorder="1" applyAlignment="1" applyProtection="1">
      <alignment horizontal="left" vertical="top" wrapText="1"/>
    </xf>
    <xf numFmtId="0" fontId="117" fillId="0" borderId="50" xfId="4497" applyFont="1" applyBorder="1" applyAlignment="1">
      <alignment horizontal="left" wrapText="1"/>
    </xf>
    <xf numFmtId="0" fontId="117" fillId="0" borderId="51" xfId="4497" applyFont="1" applyBorder="1" applyAlignment="1">
      <alignment horizontal="left" wrapText="1"/>
    </xf>
    <xf numFmtId="0" fontId="117" fillId="0" borderId="52" xfId="4497" applyFont="1" applyBorder="1" applyAlignment="1">
      <alignment horizontal="left" wrapText="1"/>
    </xf>
    <xf numFmtId="0" fontId="117" fillId="0" borderId="57" xfId="4497" applyFont="1" applyBorder="1" applyAlignment="1">
      <alignment horizontal="left" wrapText="1"/>
    </xf>
    <xf numFmtId="0" fontId="117" fillId="0" borderId="58" xfId="4497" applyFont="1" applyBorder="1" applyAlignment="1">
      <alignment horizontal="left" wrapText="1"/>
    </xf>
    <xf numFmtId="0" fontId="117" fillId="0" borderId="59" xfId="4497" applyFont="1" applyBorder="1" applyAlignment="1">
      <alignment horizontal="left" wrapText="1"/>
    </xf>
    <xf numFmtId="0" fontId="115" fillId="0" borderId="53" xfId="4496" applyFill="1" applyBorder="1" applyAlignment="1" applyProtection="1">
      <alignment horizontal="center"/>
    </xf>
    <xf numFmtId="0" fontId="19" fillId="5" borderId="0" xfId="4496" applyFont="1" applyFill="1" applyBorder="1" applyAlignment="1" applyProtection="1">
      <alignment horizontal="left" vertical="top"/>
    </xf>
    <xf numFmtId="0" fontId="115" fillId="5" borderId="53" xfId="4496" applyFill="1" applyBorder="1" applyAlignment="1" applyProtection="1">
      <alignment horizontal="center"/>
    </xf>
    <xf numFmtId="0" fontId="115" fillId="5" borderId="0" xfId="4496" applyFill="1" applyBorder="1" applyAlignment="1" applyProtection="1">
      <alignment horizontal="center"/>
    </xf>
    <xf numFmtId="0" fontId="19" fillId="0" borderId="0" xfId="4496" applyFont="1" applyFill="1" applyBorder="1" applyAlignment="1" applyProtection="1">
      <alignment horizontal="left" vertical="top" wrapText="1"/>
    </xf>
    <xf numFmtId="0" fontId="19" fillId="0" borderId="58" xfId="4496" applyFont="1" applyFill="1" applyBorder="1" applyAlignment="1" applyProtection="1">
      <alignment horizontal="left" vertical="top" wrapText="1"/>
    </xf>
    <xf numFmtId="0" fontId="18" fillId="0" borderId="4" xfId="4496" applyFont="1" applyFill="1" applyBorder="1" applyAlignment="1" applyProtection="1">
      <alignment horizontal="left"/>
    </xf>
    <xf numFmtId="0" fontId="18" fillId="0" borderId="5" xfId="4496" applyFont="1" applyFill="1" applyBorder="1" applyAlignment="1" applyProtection="1">
      <alignment horizontal="left"/>
    </xf>
    <xf numFmtId="1" fontId="18" fillId="0" borderId="4" xfId="4496" applyNumberFormat="1" applyFont="1" applyFill="1" applyBorder="1" applyAlignment="1" applyProtection="1">
      <alignment horizontal="center" wrapText="1"/>
    </xf>
    <xf numFmtId="0" fontId="18" fillId="0" borderId="4" xfId="4496" applyFont="1" applyFill="1" applyBorder="1" applyAlignment="1" applyProtection="1">
      <alignment horizontal="center" wrapText="1"/>
    </xf>
    <xf numFmtId="0" fontId="18" fillId="0" borderId="5" xfId="4496" applyFont="1" applyFill="1" applyBorder="1" applyAlignment="1" applyProtection="1">
      <alignment horizontal="center" wrapText="1"/>
    </xf>
    <xf numFmtId="0" fontId="18" fillId="0" borderId="3" xfId="4496" applyFont="1" applyFill="1" applyBorder="1" applyAlignment="1" applyProtection="1">
      <alignment horizontal="center" wrapText="1"/>
    </xf>
    <xf numFmtId="0" fontId="18" fillId="0" borderId="11" xfId="4496" applyFont="1" applyFill="1" applyBorder="1" applyAlignment="1" applyProtection="1">
      <alignment horizontal="center"/>
    </xf>
    <xf numFmtId="0" fontId="11" fillId="0" borderId="50" xfId="4497" applyFont="1" applyBorder="1" applyAlignment="1" applyProtection="1">
      <alignment horizontal="left" wrapText="1"/>
    </xf>
    <xf numFmtId="0" fontId="11" fillId="0" borderId="51" xfId="4497" applyFont="1" applyBorder="1" applyAlignment="1" applyProtection="1">
      <alignment horizontal="left" wrapText="1"/>
    </xf>
    <xf numFmtId="0" fontId="11" fillId="0" borderId="52" xfId="4497" applyFont="1" applyBorder="1" applyAlignment="1" applyProtection="1">
      <alignment horizontal="left" wrapText="1"/>
    </xf>
    <xf numFmtId="0" fontId="11" fillId="0" borderId="53" xfId="4497" applyFont="1" applyBorder="1" applyAlignment="1" applyProtection="1">
      <alignment horizontal="left" wrapText="1"/>
    </xf>
    <xf numFmtId="0" fontId="11" fillId="0" borderId="0" xfId="4497" applyFont="1" applyBorder="1" applyAlignment="1" applyProtection="1">
      <alignment horizontal="left" wrapText="1"/>
    </xf>
    <xf numFmtId="0" fontId="11" fillId="0" borderId="54" xfId="4497" applyFont="1" applyBorder="1" applyAlignment="1" applyProtection="1">
      <alignment horizontal="left" wrapText="1"/>
    </xf>
    <xf numFmtId="0" fontId="11" fillId="0" borderId="57" xfId="4497" applyFont="1" applyBorder="1" applyAlignment="1" applyProtection="1">
      <alignment horizontal="left" wrapText="1"/>
    </xf>
    <xf numFmtId="0" fontId="11" fillId="0" borderId="58" xfId="4497" applyFont="1" applyBorder="1" applyAlignment="1" applyProtection="1">
      <alignment horizontal="left" wrapText="1"/>
    </xf>
    <xf numFmtId="0" fontId="11" fillId="0" borderId="59" xfId="4497" applyFont="1" applyBorder="1" applyAlignment="1" applyProtection="1">
      <alignment horizontal="left" wrapText="1"/>
    </xf>
    <xf numFmtId="1" fontId="11" fillId="0" borderId="4" xfId="4497" applyNumberFormat="1" applyFont="1" applyFill="1" applyBorder="1" applyAlignment="1" applyProtection="1">
      <alignment horizontal="center"/>
    </xf>
    <xf numFmtId="1" fontId="11" fillId="0" borderId="5" xfId="4497" applyNumberFormat="1" applyFont="1" applyFill="1" applyBorder="1" applyAlignment="1" applyProtection="1">
      <alignment horizontal="center"/>
    </xf>
    <xf numFmtId="49" fontId="17" fillId="3" borderId="2" xfId="4496" applyNumberFormat="1" applyFont="1" applyFill="1" applyBorder="1" applyAlignment="1" applyProtection="1">
      <alignment horizontal="center" vertical="center" wrapText="1"/>
    </xf>
    <xf numFmtId="49" fontId="17" fillId="3" borderId="2" xfId="4496" applyNumberFormat="1" applyFont="1" applyFill="1" applyBorder="1" applyAlignment="1" applyProtection="1">
      <alignment horizontal="center" vertical="center"/>
    </xf>
    <xf numFmtId="49" fontId="17" fillId="3" borderId="0" xfId="4496" applyNumberFormat="1" applyFont="1" applyFill="1" applyBorder="1" applyAlignment="1" applyProtection="1">
      <alignment horizontal="center" vertical="center"/>
    </xf>
    <xf numFmtId="0" fontId="18" fillId="0" borderId="0" xfId="4496" applyFont="1" applyFill="1" applyBorder="1" applyAlignment="1" applyProtection="1">
      <alignment horizontal="center"/>
    </xf>
    <xf numFmtId="0" fontId="18" fillId="0" borderId="1" xfId="4496" applyFont="1" applyFill="1" applyBorder="1" applyAlignment="1" applyProtection="1">
      <alignment horizontal="center" wrapText="1"/>
    </xf>
    <xf numFmtId="0" fontId="18" fillId="0" borderId="2" xfId="4496" applyFont="1" applyFill="1" applyBorder="1" applyAlignment="1" applyProtection="1">
      <alignment horizontal="center" wrapText="1"/>
    </xf>
    <xf numFmtId="0" fontId="18" fillId="0" borderId="7" xfId="4496" applyFont="1" applyFill="1" applyBorder="1" applyAlignment="1" applyProtection="1">
      <alignment horizontal="center" wrapText="1"/>
    </xf>
    <xf numFmtId="0" fontId="18" fillId="0" borderId="9" xfId="4496" applyFont="1" applyFill="1" applyBorder="1" applyAlignment="1" applyProtection="1">
      <alignment horizontal="center" wrapText="1"/>
    </xf>
    <xf numFmtId="0" fontId="18" fillId="0" borderId="6" xfId="4496" applyFont="1" applyFill="1" applyBorder="1" applyAlignment="1" applyProtection="1">
      <alignment horizontal="center" wrapText="1"/>
    </xf>
    <xf numFmtId="0" fontId="18" fillId="0" borderId="10" xfId="4496" applyFont="1" applyFill="1" applyBorder="1" applyAlignment="1" applyProtection="1">
      <alignment horizontal="center" wrapText="1"/>
    </xf>
    <xf numFmtId="1" fontId="18" fillId="0" borderId="11" xfId="4496" applyNumberFormat="1" applyFont="1" applyFill="1" applyBorder="1" applyAlignment="1" applyProtection="1">
      <alignment horizontal="center"/>
    </xf>
    <xf numFmtId="0" fontId="11" fillId="0" borderId="4" xfId="4496" applyFont="1" applyFill="1" applyBorder="1" applyAlignment="1" applyProtection="1">
      <alignment horizontal="left"/>
    </xf>
    <xf numFmtId="0" fontId="11" fillId="0" borderId="5" xfId="4496" applyFont="1" applyFill="1" applyBorder="1" applyAlignment="1" applyProtection="1">
      <alignment horizontal="left"/>
    </xf>
    <xf numFmtId="0" fontId="11" fillId="0" borderId="11" xfId="4496" applyFont="1" applyFill="1" applyBorder="1" applyAlignment="1" applyProtection="1">
      <alignment horizontal="center"/>
    </xf>
    <xf numFmtId="1" fontId="11" fillId="47" borderId="11" xfId="4496" applyNumberFormat="1" applyFont="1" applyFill="1" applyBorder="1" applyAlignment="1" applyProtection="1">
      <alignment horizontal="center"/>
    </xf>
    <xf numFmtId="0" fontId="18" fillId="0" borderId="3" xfId="4496" applyFont="1" applyFill="1" applyBorder="1" applyAlignment="1" applyProtection="1">
      <alignment horizontal="left"/>
    </xf>
    <xf numFmtId="0" fontId="11" fillId="5" borderId="11" xfId="4496" applyFont="1" applyFill="1" applyBorder="1" applyAlignment="1" applyProtection="1">
      <alignment horizontal="center"/>
      <protection locked="0"/>
    </xf>
    <xf numFmtId="0" fontId="18" fillId="0" borderId="3" xfId="4496" applyFont="1" applyFill="1" applyBorder="1" applyAlignment="1" applyProtection="1">
      <alignment horizontal="center"/>
    </xf>
    <xf numFmtId="0" fontId="18" fillId="0" borderId="4" xfId="4496" applyFont="1" applyFill="1" applyBorder="1" applyAlignment="1" applyProtection="1">
      <alignment horizontal="center"/>
    </xf>
    <xf numFmtId="0" fontId="18" fillId="0" borderId="5" xfId="4496" applyFont="1" applyFill="1" applyBorder="1" applyAlignment="1" applyProtection="1">
      <alignment horizontal="center"/>
    </xf>
    <xf numFmtId="164" fontId="59" fillId="0" borderId="1" xfId="4496" applyNumberFormat="1" applyFont="1" applyFill="1" applyBorder="1" applyAlignment="1" applyProtection="1">
      <alignment horizontal="right" vertical="center"/>
    </xf>
    <xf numFmtId="164" fontId="59" fillId="0" borderId="2" xfId="4496" applyNumberFormat="1" applyFont="1" applyFill="1" applyBorder="1" applyAlignment="1" applyProtection="1">
      <alignment horizontal="right" vertical="center"/>
    </xf>
    <xf numFmtId="164" fontId="59" fillId="0" borderId="7" xfId="4496" applyNumberFormat="1" applyFont="1" applyFill="1" applyBorder="1" applyAlignment="1" applyProtection="1">
      <alignment horizontal="right" vertical="center"/>
    </xf>
    <xf numFmtId="164" fontId="59" fillId="0" borderId="9" xfId="4496" applyNumberFormat="1" applyFont="1" applyFill="1" applyBorder="1" applyAlignment="1" applyProtection="1">
      <alignment horizontal="right" vertical="center"/>
    </xf>
    <xf numFmtId="164" fontId="59" fillId="0" borderId="6" xfId="4496" applyNumberFormat="1" applyFont="1" applyFill="1" applyBorder="1" applyAlignment="1" applyProtection="1">
      <alignment horizontal="right" vertical="center"/>
    </xf>
    <xf numFmtId="164" fontId="59" fillId="0" borderId="10" xfId="4496" applyNumberFormat="1" applyFont="1" applyFill="1" applyBorder="1" applyAlignment="1" applyProtection="1">
      <alignment horizontal="right" vertical="center"/>
    </xf>
    <xf numFmtId="180" fontId="59" fillId="0" borderId="1" xfId="4496" applyNumberFormat="1" applyFont="1" applyFill="1" applyBorder="1" applyAlignment="1" applyProtection="1">
      <alignment horizontal="center" vertical="center"/>
    </xf>
    <xf numFmtId="180" fontId="59" fillId="0" borderId="2" xfId="4496" applyNumberFormat="1" applyFont="1" applyFill="1" applyBorder="1" applyAlignment="1" applyProtection="1">
      <alignment horizontal="center" vertical="center"/>
    </xf>
    <xf numFmtId="180" fontId="59" fillId="0" borderId="7" xfId="4496" applyNumberFormat="1" applyFont="1" applyFill="1" applyBorder="1" applyAlignment="1" applyProtection="1">
      <alignment horizontal="center" vertical="center"/>
    </xf>
    <xf numFmtId="180" fontId="59" fillId="0" borderId="9" xfId="4496" applyNumberFormat="1" applyFont="1" applyFill="1" applyBorder="1" applyAlignment="1" applyProtection="1">
      <alignment horizontal="center" vertical="center"/>
    </xf>
    <xf numFmtId="180" fontId="59" fillId="0" borderId="6" xfId="4496" applyNumberFormat="1" applyFont="1" applyFill="1" applyBorder="1" applyAlignment="1" applyProtection="1">
      <alignment horizontal="center" vertical="center"/>
    </xf>
    <xf numFmtId="180" fontId="59" fillId="0" borderId="10" xfId="4496" applyNumberFormat="1" applyFont="1" applyFill="1" applyBorder="1" applyAlignment="1" applyProtection="1">
      <alignment horizontal="center" vertical="center"/>
    </xf>
    <xf numFmtId="0" fontId="18" fillId="0" borderId="4" xfId="4496" applyFont="1" applyBorder="1"/>
    <xf numFmtId="0" fontId="18" fillId="0" borderId="5" xfId="4496" applyFont="1" applyBorder="1"/>
    <xf numFmtId="168" fontId="11" fillId="0" borderId="6" xfId="1193" applyNumberFormat="1" applyFont="1" applyFill="1" applyBorder="1" applyAlignment="1" applyProtection="1">
      <alignment horizontal="right"/>
    </xf>
    <xf numFmtId="0" fontId="113" fillId="0" borderId="4" xfId="1193" applyFont="1" applyFill="1" applyBorder="1" applyAlignment="1" applyProtection="1">
      <alignment horizontal="left"/>
    </xf>
    <xf numFmtId="168" fontId="11" fillId="44" borderId="6" xfId="543" applyNumberFormat="1" applyFont="1" applyFill="1" applyBorder="1" applyAlignment="1" applyProtection="1">
      <alignment horizontal="center"/>
      <protection locked="0"/>
    </xf>
    <xf numFmtId="0" fontId="11" fillId="0" borderId="6" xfId="1193" applyFont="1" applyFill="1" applyBorder="1" applyAlignment="1" applyProtection="1">
      <alignment horizontal="left"/>
    </xf>
    <xf numFmtId="0" fontId="11" fillId="0" borderId="6" xfId="1193" applyFont="1" applyBorder="1" applyAlignment="1" applyProtection="1">
      <alignment horizontal="right"/>
    </xf>
    <xf numFmtId="168" fontId="11" fillId="44" borderId="6" xfId="1193" applyNumberFormat="1" applyFont="1" applyFill="1" applyBorder="1" applyAlignment="1" applyProtection="1">
      <alignment horizontal="right"/>
      <protection locked="0"/>
    </xf>
    <xf numFmtId="10" fontId="19" fillId="0" borderId="2" xfId="4496" applyNumberFormat="1" applyFont="1" applyBorder="1" applyAlignment="1" applyProtection="1">
      <alignment horizontal="center"/>
    </xf>
    <xf numFmtId="4" fontId="19" fillId="0" borderId="0" xfId="4496" applyNumberFormat="1" applyFont="1" applyAlignment="1" applyProtection="1">
      <alignment horizontal="center"/>
    </xf>
    <xf numFmtId="0" fontId="19" fillId="0" borderId="0" xfId="4496" applyFont="1" applyAlignment="1" applyProtection="1">
      <alignment horizontal="center"/>
    </xf>
    <xf numFmtId="0" fontId="27" fillId="43" borderId="2" xfId="4496" applyFont="1" applyFill="1" applyBorder="1" applyAlignment="1">
      <alignment horizontal="center"/>
    </xf>
    <xf numFmtId="0" fontId="27" fillId="43" borderId="6" xfId="4496" applyFont="1" applyFill="1" applyBorder="1" applyAlignment="1">
      <alignment horizontal="center"/>
    </xf>
    <xf numFmtId="4" fontId="19" fillId="0" borderId="6" xfId="4496" applyNumberFormat="1" applyFont="1" applyBorder="1" applyAlignment="1" applyProtection="1">
      <alignment horizontal="center"/>
    </xf>
    <xf numFmtId="168" fontId="11" fillId="0" borderId="6" xfId="1193" applyNumberFormat="1" applyFont="1" applyBorder="1" applyAlignment="1" applyProtection="1">
      <alignment horizontal="right"/>
    </xf>
    <xf numFmtId="168" fontId="11" fillId="0" borderId="4" xfId="1193" applyNumberFormat="1" applyFont="1" applyFill="1" applyBorder="1" applyAlignment="1" applyProtection="1">
      <alignment horizontal="right"/>
    </xf>
    <xf numFmtId="0" fontId="11" fillId="0" borderId="53" xfId="4496" applyNumberFormat="1" applyFont="1" applyBorder="1" applyAlignment="1">
      <alignment horizontal="left" vertical="top" wrapText="1"/>
    </xf>
    <xf numFmtId="0" fontId="11" fillId="0" borderId="0" xfId="4496" applyNumberFormat="1" applyFont="1" applyBorder="1" applyAlignment="1">
      <alignment horizontal="left" vertical="top" wrapText="1"/>
    </xf>
    <xf numFmtId="0" fontId="11" fillId="0" borderId="54" xfId="4496" applyNumberFormat="1" applyFont="1" applyBorder="1" applyAlignment="1">
      <alignment horizontal="left" vertical="top" wrapText="1"/>
    </xf>
    <xf numFmtId="0" fontId="11" fillId="0" borderId="57" xfId="4496" applyNumberFormat="1" applyFont="1" applyBorder="1" applyAlignment="1">
      <alignment horizontal="left" vertical="top" wrapText="1"/>
    </xf>
    <xf numFmtId="0" fontId="11" fillId="0" borderId="58" xfId="4496" applyNumberFormat="1" applyFont="1" applyBorder="1" applyAlignment="1">
      <alignment horizontal="left" vertical="top" wrapText="1"/>
    </xf>
    <xf numFmtId="168" fontId="11" fillId="0" borderId="4" xfId="4497" applyNumberFormat="1" applyFont="1" applyFill="1" applyBorder="1" applyAlignment="1" applyProtection="1">
      <alignment horizontal="center"/>
    </xf>
    <xf numFmtId="9" fontId="11" fillId="0" borderId="4" xfId="4497" applyNumberFormat="1" applyFont="1" applyFill="1" applyBorder="1" applyAlignment="1" applyProtection="1">
      <alignment horizontal="center"/>
    </xf>
    <xf numFmtId="164" fontId="11" fillId="0" borderId="50" xfId="4496" applyNumberFormat="1" applyFont="1" applyFill="1" applyBorder="1" applyAlignment="1" applyProtection="1">
      <alignment horizontal="center" vertical="top" wrapText="1"/>
    </xf>
    <xf numFmtId="164" fontId="11" fillId="0" borderId="51" xfId="4496" applyNumberFormat="1" applyFont="1" applyFill="1" applyBorder="1" applyAlignment="1" applyProtection="1">
      <alignment horizontal="center" vertical="top" wrapText="1"/>
    </xf>
    <xf numFmtId="164" fontId="11" fillId="0" borderId="52" xfId="4496" applyNumberFormat="1" applyFont="1" applyFill="1" applyBorder="1" applyAlignment="1" applyProtection="1">
      <alignment horizontal="center" vertical="top" wrapText="1"/>
    </xf>
    <xf numFmtId="164" fontId="11" fillId="0" borderId="53" xfId="4496" applyNumberFormat="1" applyFont="1" applyFill="1" applyBorder="1" applyAlignment="1" applyProtection="1">
      <alignment horizontal="center" vertical="top" wrapText="1"/>
    </xf>
    <xf numFmtId="164" fontId="11" fillId="0" borderId="0" xfId="4496" applyNumberFormat="1" applyFont="1" applyFill="1" applyBorder="1" applyAlignment="1" applyProtection="1">
      <alignment horizontal="center" vertical="top" wrapText="1"/>
    </xf>
    <xf numFmtId="164" fontId="11" fillId="0" borderId="54" xfId="4496" applyNumberFormat="1" applyFont="1" applyFill="1" applyBorder="1" applyAlignment="1" applyProtection="1">
      <alignment horizontal="center" vertical="top" wrapText="1"/>
    </xf>
    <xf numFmtId="164" fontId="11" fillId="0" borderId="57" xfId="4496" applyNumberFormat="1" applyFont="1" applyFill="1" applyBorder="1" applyAlignment="1" applyProtection="1">
      <alignment horizontal="center" vertical="top" wrapText="1"/>
    </xf>
    <xf numFmtId="164" fontId="11" fillId="0" borderId="58" xfId="4496" applyNumberFormat="1" applyFont="1" applyFill="1" applyBorder="1" applyAlignment="1" applyProtection="1">
      <alignment horizontal="center" vertical="top" wrapText="1"/>
    </xf>
    <xf numFmtId="164" fontId="11" fillId="0" borderId="59" xfId="4496" applyNumberFormat="1" applyFont="1" applyFill="1" applyBorder="1" applyAlignment="1" applyProtection="1">
      <alignment horizontal="center" vertical="top" wrapText="1"/>
    </xf>
    <xf numFmtId="4" fontId="19" fillId="0" borderId="3" xfId="4496" applyNumberFormat="1" applyFont="1" applyBorder="1" applyAlignment="1" applyProtection="1">
      <alignment horizontal="center"/>
    </xf>
    <xf numFmtId="4" fontId="19" fillId="0" borderId="4" xfId="4496" applyNumberFormat="1" applyFont="1" applyBorder="1" applyAlignment="1" applyProtection="1">
      <alignment horizontal="center"/>
    </xf>
    <xf numFmtId="4" fontId="19" fillId="0" borderId="5" xfId="4496" applyNumberFormat="1" applyFont="1" applyBorder="1" applyAlignment="1" applyProtection="1">
      <alignment horizontal="center"/>
    </xf>
    <xf numFmtId="165" fontId="117" fillId="0" borderId="3" xfId="4497" applyNumberFormat="1" applyFont="1" applyFill="1" applyBorder="1" applyAlignment="1">
      <alignment horizontal="center" vertical="top" wrapText="1"/>
    </xf>
    <xf numFmtId="165" fontId="117" fillId="0" borderId="4" xfId="4497" applyNumberFormat="1" applyFont="1" applyFill="1" applyBorder="1" applyAlignment="1">
      <alignment horizontal="center" vertical="top" wrapText="1"/>
    </xf>
    <xf numFmtId="165" fontId="117" fillId="0" borderId="5" xfId="4497" applyNumberFormat="1" applyFont="1" applyFill="1" applyBorder="1" applyAlignment="1">
      <alignment horizontal="center" vertical="top" wrapText="1"/>
    </xf>
    <xf numFmtId="3" fontId="11" fillId="44" borderId="6" xfId="1193" applyNumberFormat="1" applyFont="1" applyFill="1" applyBorder="1" applyAlignment="1" applyProtection="1">
      <alignment horizontal="right"/>
      <protection locked="0"/>
    </xf>
    <xf numFmtId="0" fontId="138" fillId="0" borderId="0" xfId="1193" applyFont="1" applyBorder="1" applyAlignment="1" applyProtection="1">
      <alignment horizontal="center"/>
    </xf>
    <xf numFmtId="49" fontId="131" fillId="3" borderId="0" xfId="1193" applyNumberFormat="1" applyFont="1" applyFill="1" applyBorder="1" applyAlignment="1" applyProtection="1">
      <alignment horizontal="center" vertical="center"/>
    </xf>
    <xf numFmtId="0" fontId="93" fillId="0" borderId="0" xfId="4497" applyFont="1" applyFill="1" applyAlignment="1">
      <alignment horizontal="center" vertical="center"/>
    </xf>
    <xf numFmtId="0" fontId="93" fillId="0" borderId="0" xfId="4497" applyFont="1" applyFill="1" applyAlignment="1">
      <alignment horizontal="left" vertical="top" wrapText="1"/>
    </xf>
    <xf numFmtId="168" fontId="11" fillId="0" borderId="11" xfId="570" applyNumberFormat="1" applyFill="1" applyBorder="1" applyAlignment="1"/>
    <xf numFmtId="168" fontId="11" fillId="0" borderId="3" xfId="570" applyNumberFormat="1" applyFill="1" applyBorder="1" applyAlignment="1"/>
    <xf numFmtId="168" fontId="11" fillId="0" borderId="4" xfId="570" applyNumberFormat="1" applyFill="1" applyBorder="1" applyAlignment="1"/>
    <xf numFmtId="168" fontId="11" fillId="0" borderId="5" xfId="570" applyNumberFormat="1" applyFill="1" applyBorder="1" applyAlignment="1"/>
    <xf numFmtId="168" fontId="11" fillId="0" borderId="11" xfId="570" applyNumberFormat="1" applyFill="1" applyBorder="1" applyAlignment="1">
      <alignment wrapText="1"/>
    </xf>
    <xf numFmtId="168" fontId="11" fillId="0" borderId="11" xfId="570" applyNumberFormat="1" applyFill="1" applyBorder="1" applyAlignment="1">
      <alignment horizontal="right"/>
    </xf>
    <xf numFmtId="9" fontId="11" fillId="0" borderId="15" xfId="570" applyNumberFormat="1" applyFill="1" applyBorder="1" applyAlignment="1" applyProtection="1">
      <alignment horizontal="center"/>
    </xf>
    <xf numFmtId="168" fontId="11" fillId="0" borderId="11" xfId="570" applyNumberFormat="1" applyFill="1" applyBorder="1" applyAlignment="1" applyProtection="1">
      <alignment horizontal="center"/>
    </xf>
    <xf numFmtId="0" fontId="11" fillId="0" borderId="11" xfId="570" applyBorder="1" applyAlignment="1">
      <alignment horizontal="center"/>
    </xf>
    <xf numFmtId="176" fontId="11" fillId="5" borderId="3" xfId="570" applyNumberFormat="1" applyFill="1" applyBorder="1" applyAlignment="1" applyProtection="1">
      <alignment horizontal="right"/>
      <protection locked="0"/>
    </xf>
    <xf numFmtId="176" fontId="11" fillId="5" borderId="4" xfId="570" applyNumberFormat="1" applyFill="1" applyBorder="1" applyAlignment="1" applyProtection="1">
      <alignment horizontal="right"/>
      <protection locked="0"/>
    </xf>
    <xf numFmtId="176" fontId="11" fillId="5" borderId="5" xfId="570" applyNumberFormat="1" applyFill="1" applyBorder="1" applyAlignment="1" applyProtection="1">
      <alignment horizontal="right"/>
      <protection locked="0"/>
    </xf>
    <xf numFmtId="0" fontId="102" fillId="0" borderId="0" xfId="0" applyFont="1" applyFill="1" applyBorder="1" applyAlignment="1">
      <alignment horizontal="left" vertical="top" wrapText="1"/>
    </xf>
    <xf numFmtId="0" fontId="18" fillId="0" borderId="3" xfId="570" applyFont="1" applyBorder="1" applyAlignment="1">
      <alignment horizontal="right"/>
    </xf>
    <xf numFmtId="0" fontId="18" fillId="0" borderId="4" xfId="570" applyFont="1" applyBorder="1" applyAlignment="1">
      <alignment horizontal="right"/>
    </xf>
    <xf numFmtId="0" fontId="18" fillId="0" borderId="5" xfId="570" applyFont="1" applyBorder="1" applyAlignment="1">
      <alignment horizontal="right"/>
    </xf>
    <xf numFmtId="0" fontId="18" fillId="0" borderId="6" xfId="570" applyFont="1" applyBorder="1" applyAlignment="1">
      <alignment horizontal="center"/>
    </xf>
    <xf numFmtId="168" fontId="11" fillId="0" borderId="3" xfId="570" applyNumberFormat="1" applyFill="1" applyBorder="1" applyAlignment="1" applyProtection="1">
      <alignment horizontal="center"/>
    </xf>
    <xf numFmtId="0" fontId="11" fillId="0" borderId="4" xfId="570" applyBorder="1" applyAlignment="1">
      <alignment horizontal="center"/>
    </xf>
    <xf numFmtId="0" fontId="11" fillId="0" borderId="5" xfId="570" applyBorder="1" applyAlignment="1">
      <alignment horizontal="center"/>
    </xf>
    <xf numFmtId="0" fontId="102" fillId="0" borderId="0" xfId="570" applyFont="1" applyBorder="1" applyAlignment="1">
      <alignment horizontal="left" wrapText="1"/>
    </xf>
    <xf numFmtId="168" fontId="11" fillId="0" borderId="3" xfId="570" applyNumberFormat="1" applyFill="1" applyBorder="1" applyAlignment="1">
      <alignment horizontal="right"/>
    </xf>
    <xf numFmtId="168" fontId="11" fillId="0" borderId="4" xfId="570" applyNumberFormat="1" applyFill="1" applyBorder="1" applyAlignment="1">
      <alignment horizontal="right"/>
    </xf>
    <xf numFmtId="168" fontId="11" fillId="0" borderId="5" xfId="570" applyNumberFormat="1" applyFill="1" applyBorder="1" applyAlignment="1">
      <alignment horizontal="right"/>
    </xf>
    <xf numFmtId="168" fontId="11" fillId="0" borderId="3" xfId="570" applyNumberFormat="1" applyBorder="1" applyAlignment="1" applyProtection="1">
      <alignment horizontal="right"/>
      <protection locked="0"/>
    </xf>
    <xf numFmtId="168" fontId="11" fillId="0" borderId="4" xfId="570" applyNumberFormat="1" applyBorder="1" applyAlignment="1" applyProtection="1">
      <alignment horizontal="right"/>
      <protection locked="0"/>
    </xf>
    <xf numFmtId="168" fontId="11" fillId="0" borderId="5" xfId="570" applyNumberFormat="1" applyBorder="1" applyAlignment="1" applyProtection="1">
      <alignment horizontal="right"/>
      <protection locked="0"/>
    </xf>
    <xf numFmtId="0" fontId="18" fillId="0" borderId="16" xfId="271" applyFont="1" applyFill="1" applyBorder="1" applyAlignment="1" applyProtection="1">
      <alignment horizontal="center"/>
    </xf>
    <xf numFmtId="168" fontId="11" fillId="0" borderId="3" xfId="570" applyNumberFormat="1" applyFill="1" applyBorder="1" applyAlignment="1">
      <alignment horizontal="center"/>
    </xf>
    <xf numFmtId="168" fontId="11" fillId="0" borderId="4" xfId="570" applyNumberFormat="1" applyFill="1" applyBorder="1" applyAlignment="1">
      <alignment horizontal="center"/>
    </xf>
    <xf numFmtId="168" fontId="11" fillId="0" borderId="5" xfId="570" applyNumberFormat="1" applyFill="1" applyBorder="1" applyAlignment="1">
      <alignment horizontal="center"/>
    </xf>
    <xf numFmtId="0" fontId="18" fillId="0" borderId="11" xfId="570" applyFont="1" applyBorder="1" applyAlignment="1">
      <alignment horizontal="center" wrapText="1"/>
    </xf>
    <xf numFmtId="0" fontId="18" fillId="0" borderId="11" xfId="570" applyFont="1" applyBorder="1" applyAlignment="1">
      <alignment horizontal="center"/>
    </xf>
    <xf numFmtId="168" fontId="11" fillId="0" borderId="11" xfId="570" applyNumberFormat="1" applyFill="1" applyBorder="1" applyAlignment="1">
      <alignment horizontal="center"/>
    </xf>
    <xf numFmtId="165" fontId="11" fillId="0" borderId="11" xfId="570" applyNumberFormat="1" applyFill="1" applyBorder="1" applyAlignment="1" applyProtection="1">
      <alignment horizontal="center"/>
      <protection locked="0"/>
    </xf>
    <xf numFmtId="0" fontId="48" fillId="0" borderId="0" xfId="570" applyFont="1" applyBorder="1" applyAlignment="1">
      <alignment horizontal="left"/>
    </xf>
    <xf numFmtId="5" fontId="11" fillId="0" borderId="5" xfId="570" applyNumberFormat="1" applyFill="1" applyBorder="1" applyAlignment="1">
      <alignment horizontal="center"/>
    </xf>
    <xf numFmtId="5" fontId="11" fillId="0" borderId="11" xfId="570" applyNumberFormat="1" applyFill="1" applyBorder="1" applyAlignment="1">
      <alignment horizontal="center"/>
    </xf>
    <xf numFmtId="5" fontId="11" fillId="0" borderId="3" xfId="570" applyNumberFormat="1" applyFill="1" applyBorder="1" applyAlignment="1">
      <alignment horizontal="center"/>
    </xf>
    <xf numFmtId="5" fontId="11" fillId="0" borderId="4" xfId="570" applyNumberFormat="1" applyFill="1" applyBorder="1" applyAlignment="1">
      <alignment horizontal="center"/>
    </xf>
    <xf numFmtId="168" fontId="11" fillId="5" borderId="5" xfId="570" applyNumberFormat="1" applyFill="1" applyBorder="1" applyAlignment="1" applyProtection="1">
      <alignment horizontal="center"/>
      <protection locked="0"/>
    </xf>
    <xf numFmtId="168" fontId="11" fillId="5" borderId="11" xfId="570" applyNumberFormat="1" applyFill="1" applyBorder="1" applyAlignment="1" applyProtection="1">
      <alignment horizontal="center"/>
      <protection locked="0"/>
    </xf>
    <xf numFmtId="168" fontId="11" fillId="0" borderId="5" xfId="570" applyNumberFormat="1" applyFont="1" applyFill="1" applyBorder="1" applyAlignment="1" applyProtection="1">
      <alignment horizontal="center"/>
    </xf>
    <xf numFmtId="168" fontId="11" fillId="0" borderId="11" xfId="570" applyNumberFormat="1" applyFont="1" applyFill="1" applyBorder="1" applyAlignment="1" applyProtection="1">
      <alignment horizontal="center"/>
    </xf>
    <xf numFmtId="9" fontId="11" fillId="0" borderId="5" xfId="570" applyNumberFormat="1" applyFill="1" applyBorder="1" applyAlignment="1" applyProtection="1">
      <alignment horizontal="center"/>
    </xf>
    <xf numFmtId="9" fontId="11" fillId="0" borderId="11" xfId="570" applyNumberFormat="1" applyFill="1" applyBorder="1" applyAlignment="1" applyProtection="1">
      <alignment horizontal="center"/>
    </xf>
    <xf numFmtId="9" fontId="11" fillId="0" borderId="9" xfId="570" applyNumberFormat="1" applyFill="1" applyBorder="1" applyAlignment="1">
      <alignment horizontal="center" vertical="center"/>
    </xf>
    <xf numFmtId="9" fontId="11" fillId="0" borderId="6" xfId="570" applyNumberFormat="1" applyFill="1" applyBorder="1" applyAlignment="1">
      <alignment horizontal="center" vertical="center"/>
    </xf>
    <xf numFmtId="9" fontId="11" fillId="0" borderId="10" xfId="570" applyNumberFormat="1" applyFill="1" applyBorder="1" applyAlignment="1">
      <alignment horizontal="center" vertical="center"/>
    </xf>
    <xf numFmtId="168" fontId="11" fillId="0" borderId="5" xfId="570" applyNumberFormat="1" applyFont="1" applyFill="1" applyBorder="1" applyAlignment="1">
      <alignment horizontal="center"/>
    </xf>
    <xf numFmtId="168" fontId="11" fillId="0" borderId="11" xfId="570" applyNumberFormat="1" applyFont="1" applyFill="1" applyBorder="1" applyAlignment="1">
      <alignment horizontal="center"/>
    </xf>
    <xf numFmtId="168" fontId="11" fillId="2" borderId="3" xfId="570" applyNumberFormat="1" applyFill="1" applyBorder="1" applyAlignment="1" applyProtection="1">
      <alignment horizontal="center"/>
    </xf>
    <xf numFmtId="168" fontId="11" fillId="2" borderId="4" xfId="570" applyNumberFormat="1" applyFill="1" applyBorder="1" applyAlignment="1" applyProtection="1">
      <alignment horizontal="center"/>
    </xf>
    <xf numFmtId="168" fontId="11" fillId="2" borderId="5" xfId="570" applyNumberFormat="1" applyFill="1" applyBorder="1" applyAlignment="1" applyProtection="1">
      <alignment horizontal="center"/>
    </xf>
    <xf numFmtId="168" fontId="11" fillId="5" borderId="10" xfId="570" applyNumberFormat="1" applyFill="1" applyBorder="1" applyAlignment="1" applyProtection="1">
      <alignment horizontal="center"/>
      <protection locked="0"/>
    </xf>
    <xf numFmtId="168" fontId="11" fillId="5" borderId="13" xfId="570" applyNumberFormat="1" applyFill="1" applyBorder="1" applyAlignment="1" applyProtection="1">
      <alignment horizontal="center"/>
      <protection locked="0"/>
    </xf>
    <xf numFmtId="0" fontId="17" fillId="3" borderId="2" xfId="570" applyFont="1" applyFill="1" applyBorder="1" applyAlignment="1">
      <alignment horizontal="center" vertical="center"/>
    </xf>
    <xf numFmtId="0" fontId="17" fillId="3" borderId="16" xfId="570" applyFont="1" applyFill="1" applyBorder="1" applyAlignment="1">
      <alignment horizontal="center" vertical="center"/>
    </xf>
    <xf numFmtId="168" fontId="11" fillId="0" borderId="7" xfId="570" applyNumberFormat="1" applyFill="1" applyBorder="1" applyAlignment="1">
      <alignment horizontal="center"/>
    </xf>
    <xf numFmtId="168" fontId="11" fillId="0" borderId="15" xfId="570" applyNumberFormat="1" applyFill="1" applyBorder="1" applyAlignment="1">
      <alignment horizontal="center"/>
    </xf>
    <xf numFmtId="0" fontId="19" fillId="5" borderId="4" xfId="570" applyFont="1" applyFill="1" applyBorder="1" applyAlignment="1" applyProtection="1">
      <alignment horizontal="left"/>
      <protection locked="0"/>
    </xf>
    <xf numFmtId="0" fontId="19" fillId="5" borderId="5" xfId="570" applyFont="1" applyFill="1" applyBorder="1" applyAlignment="1" applyProtection="1">
      <alignment horizontal="left"/>
      <protection locked="0"/>
    </xf>
    <xf numFmtId="0" fontId="18" fillId="0" borderId="3" xfId="570" applyFont="1" applyFill="1" applyBorder="1" applyAlignment="1">
      <alignment horizontal="left"/>
    </xf>
    <xf numFmtId="0" fontId="18" fillId="0" borderId="4" xfId="570" applyFont="1" applyFill="1" applyBorder="1" applyAlignment="1">
      <alignment horizontal="left"/>
    </xf>
    <xf numFmtId="0" fontId="18" fillId="0" borderId="5" xfId="570" applyFont="1" applyFill="1" applyBorder="1" applyAlignment="1">
      <alignment horizontal="left"/>
    </xf>
    <xf numFmtId="0" fontId="19" fillId="0" borderId="4" xfId="570" applyFont="1" applyBorder="1" applyAlignment="1">
      <alignment horizontal="left"/>
    </xf>
    <xf numFmtId="0" fontId="19" fillId="0" borderId="5" xfId="570" applyFont="1" applyBorder="1" applyAlignment="1">
      <alignment horizontal="left"/>
    </xf>
    <xf numFmtId="179" fontId="18" fillId="0" borderId="0" xfId="570" applyNumberFormat="1" applyFont="1" applyFill="1" applyBorder="1" applyAlignment="1" applyProtection="1">
      <alignment horizontal="center" wrapText="1"/>
    </xf>
    <xf numFmtId="164" fontId="18" fillId="0" borderId="0" xfId="570" applyNumberFormat="1" applyFont="1" applyFill="1" applyBorder="1" applyAlignment="1" applyProtection="1">
      <alignment horizontal="center" wrapText="1"/>
    </xf>
    <xf numFmtId="0" fontId="18" fillId="0" borderId="3" xfId="570" applyFont="1" applyFill="1" applyBorder="1" applyAlignment="1">
      <alignment horizontal="right"/>
    </xf>
    <xf numFmtId="0" fontId="18" fillId="0" borderId="4" xfId="570" applyFont="1" applyFill="1" applyBorder="1" applyAlignment="1">
      <alignment horizontal="right"/>
    </xf>
    <xf numFmtId="0" fontId="18" fillId="0" borderId="5" xfId="570" applyFont="1" applyFill="1" applyBorder="1" applyAlignment="1">
      <alignment horizontal="right"/>
    </xf>
    <xf numFmtId="0" fontId="11" fillId="0" borderId="3" xfId="570" applyFont="1" applyBorder="1" applyAlignment="1">
      <alignment horizontal="right"/>
    </xf>
    <xf numFmtId="0" fontId="11" fillId="0" borderId="4" xfId="570" applyFont="1" applyBorder="1" applyAlignment="1">
      <alignment horizontal="right"/>
    </xf>
    <xf numFmtId="0" fontId="11" fillId="0" borderId="5" xfId="570" applyFont="1" applyBorder="1" applyAlignment="1">
      <alignment horizontal="right"/>
    </xf>
    <xf numFmtId="0" fontId="19" fillId="0" borderId="3" xfId="570" applyFont="1" applyBorder="1" applyAlignment="1">
      <alignment horizontal="right"/>
    </xf>
    <xf numFmtId="0" fontId="19" fillId="0" borderId="4" xfId="570" applyFont="1" applyBorder="1" applyAlignment="1">
      <alignment horizontal="right"/>
    </xf>
    <xf numFmtId="0" fontId="19" fillId="0" borderId="5" xfId="570" applyFont="1" applyBorder="1" applyAlignment="1">
      <alignment horizontal="right"/>
    </xf>
    <xf numFmtId="168" fontId="11" fillId="0" borderId="3" xfId="570" applyNumberFormat="1" applyBorder="1" applyAlignment="1">
      <alignment horizontal="center"/>
    </xf>
    <xf numFmtId="168" fontId="11" fillId="0" borderId="4" xfId="570" applyNumberFormat="1" applyBorder="1" applyAlignment="1">
      <alignment horizontal="center"/>
    </xf>
    <xf numFmtId="168" fontId="11" fillId="0" borderId="5" xfId="570" applyNumberFormat="1" applyBorder="1" applyAlignment="1">
      <alignment horizontal="center"/>
    </xf>
    <xf numFmtId="3" fontId="11" fillId="0" borderId="0" xfId="0" applyNumberFormat="1" applyFont="1" applyAlignment="1">
      <alignment horizontal="left" vertical="top" wrapText="1"/>
    </xf>
    <xf numFmtId="3" fontId="20" fillId="0" borderId="0" xfId="0" applyNumberFormat="1" applyFont="1" applyAlignment="1">
      <alignment horizontal="left" vertical="top" wrapText="1"/>
    </xf>
    <xf numFmtId="0" fontId="11" fillId="44" borderId="0" xfId="0" applyFont="1" applyFill="1" applyAlignment="1">
      <alignment horizontal="left"/>
    </xf>
    <xf numFmtId="0" fontId="16" fillId="0" borderId="6" xfId="271" applyFont="1" applyBorder="1" applyAlignment="1" applyProtection="1">
      <alignment horizontal="center"/>
    </xf>
  </cellXfs>
  <cellStyles count="8723">
    <cellStyle name="20% - Accent1" xfId="1" builtinId="30" customBuiltin="1"/>
    <cellStyle name="20% - Accent1 10" xfId="4506"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4" xr:uid="{00000000-0005-0000-0000-000005000000}"/>
    <cellStyle name="20% - Accent1 2 2 2 2 2" xfId="2845" xr:uid="{00000000-0005-0000-0000-000006000000}"/>
    <cellStyle name="20% - Accent1 2 2 2 2 2 2" xfId="7068" xr:uid="{00000000-0005-0000-0000-000007000000}"/>
    <cellStyle name="20% - Accent1 2 2 2 2 3" xfId="4923" xr:uid="{00000000-0005-0000-0000-000008000000}"/>
    <cellStyle name="20% - Accent1 2 2 2 3" xfId="1027" xr:uid="{00000000-0005-0000-0000-000009000000}"/>
    <cellStyle name="20% - Accent1 2 2 2 3 2" xfId="3258" xr:uid="{00000000-0005-0000-0000-00000A000000}"/>
    <cellStyle name="20% - Accent1 2 2 2 3 2 2" xfId="7481" xr:uid="{00000000-0005-0000-0000-00000B000000}"/>
    <cellStyle name="20% - Accent1 2 2 2 3 3" xfId="5336" xr:uid="{00000000-0005-0000-0000-00000C000000}"/>
    <cellStyle name="20% - Accent1 2 2 2 4" xfId="1441" xr:uid="{00000000-0005-0000-0000-00000D000000}"/>
    <cellStyle name="20% - Accent1 2 2 2 4 2" xfId="3671" xr:uid="{00000000-0005-0000-0000-00000E000000}"/>
    <cellStyle name="20% - Accent1 2 2 2 4 2 2" xfId="7894" xr:uid="{00000000-0005-0000-0000-00000F000000}"/>
    <cellStyle name="20% - Accent1 2 2 2 4 3" xfId="5749" xr:uid="{00000000-0005-0000-0000-000010000000}"/>
    <cellStyle name="20% - Accent1 2 2 2 5" xfId="1855" xr:uid="{00000000-0005-0000-0000-000011000000}"/>
    <cellStyle name="20% - Accent1 2 2 2 5 2" xfId="4084" xr:uid="{00000000-0005-0000-0000-000012000000}"/>
    <cellStyle name="20% - Accent1 2 2 2 5 2 2" xfId="8307" xr:uid="{00000000-0005-0000-0000-000013000000}"/>
    <cellStyle name="20% - Accent1 2 2 2 5 3" xfId="6162" xr:uid="{00000000-0005-0000-0000-000014000000}"/>
    <cellStyle name="20% - Accent1 2 2 2 6" xfId="2268" xr:uid="{00000000-0005-0000-0000-000015000000}"/>
    <cellStyle name="20% - Accent1 2 2 2 6 2" xfId="6575" xr:uid="{00000000-0005-0000-0000-000016000000}"/>
    <cellStyle name="20% - Accent1 2 2 2 7" xfId="4509" xr:uid="{00000000-0005-0000-0000-000017000000}"/>
    <cellStyle name="20% - Accent1 2 2 3" xfId="573" xr:uid="{00000000-0005-0000-0000-000018000000}"/>
    <cellStyle name="20% - Accent1 2 2 3 2" xfId="2844" xr:uid="{00000000-0005-0000-0000-000019000000}"/>
    <cellStyle name="20% - Accent1 2 2 3 2 2" xfId="7067" xr:uid="{00000000-0005-0000-0000-00001A000000}"/>
    <cellStyle name="20% - Accent1 2 2 3 3" xfId="4922" xr:uid="{00000000-0005-0000-0000-00001B000000}"/>
    <cellStyle name="20% - Accent1 2 2 4" xfId="1026" xr:uid="{00000000-0005-0000-0000-00001C000000}"/>
    <cellStyle name="20% - Accent1 2 2 4 2" xfId="3257" xr:uid="{00000000-0005-0000-0000-00001D000000}"/>
    <cellStyle name="20% - Accent1 2 2 4 2 2" xfId="7480" xr:uid="{00000000-0005-0000-0000-00001E000000}"/>
    <cellStyle name="20% - Accent1 2 2 4 3" xfId="5335" xr:uid="{00000000-0005-0000-0000-00001F000000}"/>
    <cellStyle name="20% - Accent1 2 2 5" xfId="1440" xr:uid="{00000000-0005-0000-0000-000020000000}"/>
    <cellStyle name="20% - Accent1 2 2 5 2" xfId="3670" xr:uid="{00000000-0005-0000-0000-000021000000}"/>
    <cellStyle name="20% - Accent1 2 2 5 2 2" xfId="7893" xr:uid="{00000000-0005-0000-0000-000022000000}"/>
    <cellStyle name="20% - Accent1 2 2 5 3" xfId="5748" xr:uid="{00000000-0005-0000-0000-000023000000}"/>
    <cellStyle name="20% - Accent1 2 2 6" xfId="1854" xr:uid="{00000000-0005-0000-0000-000024000000}"/>
    <cellStyle name="20% - Accent1 2 2 6 2" xfId="4083" xr:uid="{00000000-0005-0000-0000-000025000000}"/>
    <cellStyle name="20% - Accent1 2 2 6 2 2" xfId="8306" xr:uid="{00000000-0005-0000-0000-000026000000}"/>
    <cellStyle name="20% - Accent1 2 2 6 3" xfId="6161" xr:uid="{00000000-0005-0000-0000-000027000000}"/>
    <cellStyle name="20% - Accent1 2 2 7" xfId="2267" xr:uid="{00000000-0005-0000-0000-000028000000}"/>
    <cellStyle name="20% - Accent1 2 2 7 2" xfId="6574" xr:uid="{00000000-0005-0000-0000-000029000000}"/>
    <cellStyle name="20% - Accent1 2 2 8" xfId="4508" xr:uid="{00000000-0005-0000-0000-00002A000000}"/>
    <cellStyle name="20% - Accent1 2 3" xfId="5" xr:uid="{00000000-0005-0000-0000-00002B000000}"/>
    <cellStyle name="20% - Accent1 2 3 2" xfId="575" xr:uid="{00000000-0005-0000-0000-00002C000000}"/>
    <cellStyle name="20% - Accent1 2 3 2 2" xfId="2846" xr:uid="{00000000-0005-0000-0000-00002D000000}"/>
    <cellStyle name="20% - Accent1 2 3 2 2 2" xfId="7069" xr:uid="{00000000-0005-0000-0000-00002E000000}"/>
    <cellStyle name="20% - Accent1 2 3 2 3" xfId="4924" xr:uid="{00000000-0005-0000-0000-00002F000000}"/>
    <cellStyle name="20% - Accent1 2 3 3" xfId="1028" xr:uid="{00000000-0005-0000-0000-000030000000}"/>
    <cellStyle name="20% - Accent1 2 3 3 2" xfId="3259" xr:uid="{00000000-0005-0000-0000-000031000000}"/>
    <cellStyle name="20% - Accent1 2 3 3 2 2" xfId="7482" xr:uid="{00000000-0005-0000-0000-000032000000}"/>
    <cellStyle name="20% - Accent1 2 3 3 3" xfId="5337" xr:uid="{00000000-0005-0000-0000-000033000000}"/>
    <cellStyle name="20% - Accent1 2 3 4" xfId="1442" xr:uid="{00000000-0005-0000-0000-000034000000}"/>
    <cellStyle name="20% - Accent1 2 3 4 2" xfId="3672" xr:uid="{00000000-0005-0000-0000-000035000000}"/>
    <cellStyle name="20% - Accent1 2 3 4 2 2" xfId="7895" xr:uid="{00000000-0005-0000-0000-000036000000}"/>
    <cellStyle name="20% - Accent1 2 3 4 3" xfId="5750" xr:uid="{00000000-0005-0000-0000-000037000000}"/>
    <cellStyle name="20% - Accent1 2 3 5" xfId="1856" xr:uid="{00000000-0005-0000-0000-000038000000}"/>
    <cellStyle name="20% - Accent1 2 3 5 2" xfId="4085" xr:uid="{00000000-0005-0000-0000-000039000000}"/>
    <cellStyle name="20% - Accent1 2 3 5 2 2" xfId="8308" xr:uid="{00000000-0005-0000-0000-00003A000000}"/>
    <cellStyle name="20% - Accent1 2 3 5 3" xfId="6163" xr:uid="{00000000-0005-0000-0000-00003B000000}"/>
    <cellStyle name="20% - Accent1 2 3 6" xfId="2269" xr:uid="{00000000-0005-0000-0000-00003C000000}"/>
    <cellStyle name="20% - Accent1 2 3 6 2" xfId="6576" xr:uid="{00000000-0005-0000-0000-00003D000000}"/>
    <cellStyle name="20% - Accent1 2 3 7" xfId="4510" xr:uid="{00000000-0005-0000-0000-00003E000000}"/>
    <cellStyle name="20% - Accent1 2 4" xfId="572" xr:uid="{00000000-0005-0000-0000-00003F000000}"/>
    <cellStyle name="20% - Accent1 2 4 2" xfId="2843" xr:uid="{00000000-0005-0000-0000-000040000000}"/>
    <cellStyle name="20% - Accent1 2 4 2 2" xfId="7066" xr:uid="{00000000-0005-0000-0000-000041000000}"/>
    <cellStyle name="20% - Accent1 2 4 3" xfId="4921" xr:uid="{00000000-0005-0000-0000-000042000000}"/>
    <cellStyle name="20% - Accent1 2 5" xfId="1025" xr:uid="{00000000-0005-0000-0000-000043000000}"/>
    <cellStyle name="20% - Accent1 2 5 2" xfId="3256" xr:uid="{00000000-0005-0000-0000-000044000000}"/>
    <cellStyle name="20% - Accent1 2 5 2 2" xfId="7479" xr:uid="{00000000-0005-0000-0000-000045000000}"/>
    <cellStyle name="20% - Accent1 2 5 3" xfId="5334" xr:uid="{00000000-0005-0000-0000-000046000000}"/>
    <cellStyle name="20% - Accent1 2 6" xfId="1439" xr:uid="{00000000-0005-0000-0000-000047000000}"/>
    <cellStyle name="20% - Accent1 2 6 2" xfId="3669" xr:uid="{00000000-0005-0000-0000-000048000000}"/>
    <cellStyle name="20% - Accent1 2 6 2 2" xfId="7892" xr:uid="{00000000-0005-0000-0000-000049000000}"/>
    <cellStyle name="20% - Accent1 2 6 3" xfId="5747" xr:uid="{00000000-0005-0000-0000-00004A000000}"/>
    <cellStyle name="20% - Accent1 2 7" xfId="1853" xr:uid="{00000000-0005-0000-0000-00004B000000}"/>
    <cellStyle name="20% - Accent1 2 7 2" xfId="4082" xr:uid="{00000000-0005-0000-0000-00004C000000}"/>
    <cellStyle name="20% - Accent1 2 7 2 2" xfId="8305" xr:uid="{00000000-0005-0000-0000-00004D000000}"/>
    <cellStyle name="20% - Accent1 2 7 3" xfId="6160" xr:uid="{00000000-0005-0000-0000-00004E000000}"/>
    <cellStyle name="20% - Accent1 2 8" xfId="2266" xr:uid="{00000000-0005-0000-0000-00004F000000}"/>
    <cellStyle name="20% - Accent1 2 8 2" xfId="6573" xr:uid="{00000000-0005-0000-0000-000050000000}"/>
    <cellStyle name="20% - Accent1 2 9" xfId="4507" xr:uid="{00000000-0005-0000-0000-000051000000}"/>
    <cellStyle name="20% - Accent1 3" xfId="6" xr:uid="{00000000-0005-0000-0000-000052000000}"/>
    <cellStyle name="20% - Accent1 3 2" xfId="7" xr:uid="{00000000-0005-0000-0000-000053000000}"/>
    <cellStyle name="20% - Accent1 3 2 2" xfId="577" xr:uid="{00000000-0005-0000-0000-000054000000}"/>
    <cellStyle name="20% - Accent1 3 2 2 2" xfId="2848" xr:uid="{00000000-0005-0000-0000-000055000000}"/>
    <cellStyle name="20% - Accent1 3 2 2 2 2" xfId="7071" xr:uid="{00000000-0005-0000-0000-000056000000}"/>
    <cellStyle name="20% - Accent1 3 2 2 3" xfId="4926" xr:uid="{00000000-0005-0000-0000-000057000000}"/>
    <cellStyle name="20% - Accent1 3 2 3" xfId="1030" xr:uid="{00000000-0005-0000-0000-000058000000}"/>
    <cellStyle name="20% - Accent1 3 2 3 2" xfId="3261" xr:uid="{00000000-0005-0000-0000-000059000000}"/>
    <cellStyle name="20% - Accent1 3 2 3 2 2" xfId="7484" xr:uid="{00000000-0005-0000-0000-00005A000000}"/>
    <cellStyle name="20% - Accent1 3 2 3 3" xfId="5339" xr:uid="{00000000-0005-0000-0000-00005B000000}"/>
    <cellStyle name="20% - Accent1 3 2 4" xfId="1444" xr:uid="{00000000-0005-0000-0000-00005C000000}"/>
    <cellStyle name="20% - Accent1 3 2 4 2" xfId="3674" xr:uid="{00000000-0005-0000-0000-00005D000000}"/>
    <cellStyle name="20% - Accent1 3 2 4 2 2" xfId="7897" xr:uid="{00000000-0005-0000-0000-00005E000000}"/>
    <cellStyle name="20% - Accent1 3 2 4 3" xfId="5752" xr:uid="{00000000-0005-0000-0000-00005F000000}"/>
    <cellStyle name="20% - Accent1 3 2 5" xfId="1858" xr:uid="{00000000-0005-0000-0000-000060000000}"/>
    <cellStyle name="20% - Accent1 3 2 5 2" xfId="4087" xr:uid="{00000000-0005-0000-0000-000061000000}"/>
    <cellStyle name="20% - Accent1 3 2 5 2 2" xfId="8310" xr:uid="{00000000-0005-0000-0000-000062000000}"/>
    <cellStyle name="20% - Accent1 3 2 5 3" xfId="6165" xr:uid="{00000000-0005-0000-0000-000063000000}"/>
    <cellStyle name="20% - Accent1 3 2 6" xfId="2271" xr:uid="{00000000-0005-0000-0000-000064000000}"/>
    <cellStyle name="20% - Accent1 3 2 6 2" xfId="6578" xr:uid="{00000000-0005-0000-0000-000065000000}"/>
    <cellStyle name="20% - Accent1 3 2 7" xfId="4512" xr:uid="{00000000-0005-0000-0000-000066000000}"/>
    <cellStyle name="20% - Accent1 3 3" xfId="576" xr:uid="{00000000-0005-0000-0000-000067000000}"/>
    <cellStyle name="20% - Accent1 3 3 2" xfId="2847" xr:uid="{00000000-0005-0000-0000-000068000000}"/>
    <cellStyle name="20% - Accent1 3 3 2 2" xfId="7070" xr:uid="{00000000-0005-0000-0000-000069000000}"/>
    <cellStyle name="20% - Accent1 3 3 3" xfId="4925" xr:uid="{00000000-0005-0000-0000-00006A000000}"/>
    <cellStyle name="20% - Accent1 3 4" xfId="1029" xr:uid="{00000000-0005-0000-0000-00006B000000}"/>
    <cellStyle name="20% - Accent1 3 4 2" xfId="3260" xr:uid="{00000000-0005-0000-0000-00006C000000}"/>
    <cellStyle name="20% - Accent1 3 4 2 2" xfId="7483" xr:uid="{00000000-0005-0000-0000-00006D000000}"/>
    <cellStyle name="20% - Accent1 3 4 3" xfId="5338" xr:uid="{00000000-0005-0000-0000-00006E000000}"/>
    <cellStyle name="20% - Accent1 3 5" xfId="1443" xr:uid="{00000000-0005-0000-0000-00006F000000}"/>
    <cellStyle name="20% - Accent1 3 5 2" xfId="3673" xr:uid="{00000000-0005-0000-0000-000070000000}"/>
    <cellStyle name="20% - Accent1 3 5 2 2" xfId="7896" xr:uid="{00000000-0005-0000-0000-000071000000}"/>
    <cellStyle name="20% - Accent1 3 5 3" xfId="5751" xr:uid="{00000000-0005-0000-0000-000072000000}"/>
    <cellStyle name="20% - Accent1 3 6" xfId="1857" xr:uid="{00000000-0005-0000-0000-000073000000}"/>
    <cellStyle name="20% - Accent1 3 6 2" xfId="4086" xr:uid="{00000000-0005-0000-0000-000074000000}"/>
    <cellStyle name="20% - Accent1 3 6 2 2" xfId="8309" xr:uid="{00000000-0005-0000-0000-000075000000}"/>
    <cellStyle name="20% - Accent1 3 6 3" xfId="6164" xr:uid="{00000000-0005-0000-0000-000076000000}"/>
    <cellStyle name="20% - Accent1 3 7" xfId="2270" xr:uid="{00000000-0005-0000-0000-000077000000}"/>
    <cellStyle name="20% - Accent1 3 7 2" xfId="6577" xr:uid="{00000000-0005-0000-0000-000078000000}"/>
    <cellStyle name="20% - Accent1 3 8" xfId="4511" xr:uid="{00000000-0005-0000-0000-000079000000}"/>
    <cellStyle name="20% - Accent1 4" xfId="8" xr:uid="{00000000-0005-0000-0000-00007A000000}"/>
    <cellStyle name="20% - Accent1 4 2" xfId="578" xr:uid="{00000000-0005-0000-0000-00007B000000}"/>
    <cellStyle name="20% - Accent1 4 2 2" xfId="2849" xr:uid="{00000000-0005-0000-0000-00007C000000}"/>
    <cellStyle name="20% - Accent1 4 2 2 2" xfId="7072" xr:uid="{00000000-0005-0000-0000-00007D000000}"/>
    <cellStyle name="20% - Accent1 4 2 3" xfId="4927" xr:uid="{00000000-0005-0000-0000-00007E000000}"/>
    <cellStyle name="20% - Accent1 4 3" xfId="1031" xr:uid="{00000000-0005-0000-0000-00007F000000}"/>
    <cellStyle name="20% - Accent1 4 3 2" xfId="3262" xr:uid="{00000000-0005-0000-0000-000080000000}"/>
    <cellStyle name="20% - Accent1 4 3 2 2" xfId="7485" xr:uid="{00000000-0005-0000-0000-000081000000}"/>
    <cellStyle name="20% - Accent1 4 3 3" xfId="5340" xr:uid="{00000000-0005-0000-0000-000082000000}"/>
    <cellStyle name="20% - Accent1 4 4" xfId="1445" xr:uid="{00000000-0005-0000-0000-000083000000}"/>
    <cellStyle name="20% - Accent1 4 4 2" xfId="3675" xr:uid="{00000000-0005-0000-0000-000084000000}"/>
    <cellStyle name="20% - Accent1 4 4 2 2" xfId="7898" xr:uid="{00000000-0005-0000-0000-000085000000}"/>
    <cellStyle name="20% - Accent1 4 4 3" xfId="5753" xr:uid="{00000000-0005-0000-0000-000086000000}"/>
    <cellStyle name="20% - Accent1 4 5" xfId="1859" xr:uid="{00000000-0005-0000-0000-000087000000}"/>
    <cellStyle name="20% - Accent1 4 5 2" xfId="4088" xr:uid="{00000000-0005-0000-0000-000088000000}"/>
    <cellStyle name="20% - Accent1 4 5 2 2" xfId="8311" xr:uid="{00000000-0005-0000-0000-000089000000}"/>
    <cellStyle name="20% - Accent1 4 5 3" xfId="6166" xr:uid="{00000000-0005-0000-0000-00008A000000}"/>
    <cellStyle name="20% - Accent1 4 6" xfId="2272" xr:uid="{00000000-0005-0000-0000-00008B000000}"/>
    <cellStyle name="20% - Accent1 4 6 2" xfId="6579" xr:uid="{00000000-0005-0000-0000-00008C000000}"/>
    <cellStyle name="20% - Accent1 4 7" xfId="4513" xr:uid="{00000000-0005-0000-0000-00008D000000}"/>
    <cellStyle name="20% - Accent1 5" xfId="571" xr:uid="{00000000-0005-0000-0000-00008E000000}"/>
    <cellStyle name="20% - Accent1 5 2" xfId="2842" xr:uid="{00000000-0005-0000-0000-00008F000000}"/>
    <cellStyle name="20% - Accent1 5 2 2" xfId="7065" xr:uid="{00000000-0005-0000-0000-000090000000}"/>
    <cellStyle name="20% - Accent1 5 3" xfId="4920" xr:uid="{00000000-0005-0000-0000-000091000000}"/>
    <cellStyle name="20% - Accent1 6" xfId="1024" xr:uid="{00000000-0005-0000-0000-000092000000}"/>
    <cellStyle name="20% - Accent1 6 2" xfId="3255" xr:uid="{00000000-0005-0000-0000-000093000000}"/>
    <cellStyle name="20% - Accent1 6 2 2" xfId="7478" xr:uid="{00000000-0005-0000-0000-000094000000}"/>
    <cellStyle name="20% - Accent1 6 3" xfId="5333" xr:uid="{00000000-0005-0000-0000-000095000000}"/>
    <cellStyle name="20% - Accent1 7" xfId="1438" xr:uid="{00000000-0005-0000-0000-000096000000}"/>
    <cellStyle name="20% - Accent1 7 2" xfId="3668" xr:uid="{00000000-0005-0000-0000-000097000000}"/>
    <cellStyle name="20% - Accent1 7 2 2" xfId="7891" xr:uid="{00000000-0005-0000-0000-000098000000}"/>
    <cellStyle name="20% - Accent1 7 3" xfId="5746" xr:uid="{00000000-0005-0000-0000-000099000000}"/>
    <cellStyle name="20% - Accent1 8" xfId="1852" xr:uid="{00000000-0005-0000-0000-00009A000000}"/>
    <cellStyle name="20% - Accent1 8 2" xfId="4081" xr:uid="{00000000-0005-0000-0000-00009B000000}"/>
    <cellStyle name="20% - Accent1 8 2 2" xfId="8304" xr:uid="{00000000-0005-0000-0000-00009C000000}"/>
    <cellStyle name="20% - Accent1 8 3" xfId="6159" xr:uid="{00000000-0005-0000-0000-00009D000000}"/>
    <cellStyle name="20% - Accent1 9" xfId="2265" xr:uid="{00000000-0005-0000-0000-00009E000000}"/>
    <cellStyle name="20% - Accent1 9 2" xfId="6572" xr:uid="{00000000-0005-0000-0000-00009F000000}"/>
    <cellStyle name="20% - Accent2" xfId="9" builtinId="34" customBuiltin="1"/>
    <cellStyle name="20% - Accent2 10" xfId="4514"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2" xr:uid="{00000000-0005-0000-0000-0000A5000000}"/>
    <cellStyle name="20% - Accent2 2 2 2 2 2" xfId="2853" xr:uid="{00000000-0005-0000-0000-0000A6000000}"/>
    <cellStyle name="20% - Accent2 2 2 2 2 2 2" xfId="7076" xr:uid="{00000000-0005-0000-0000-0000A7000000}"/>
    <cellStyle name="20% - Accent2 2 2 2 2 3" xfId="4931" xr:uid="{00000000-0005-0000-0000-0000A8000000}"/>
    <cellStyle name="20% - Accent2 2 2 2 3" xfId="1035" xr:uid="{00000000-0005-0000-0000-0000A9000000}"/>
    <cellStyle name="20% - Accent2 2 2 2 3 2" xfId="3266" xr:uid="{00000000-0005-0000-0000-0000AA000000}"/>
    <cellStyle name="20% - Accent2 2 2 2 3 2 2" xfId="7489" xr:uid="{00000000-0005-0000-0000-0000AB000000}"/>
    <cellStyle name="20% - Accent2 2 2 2 3 3" xfId="5344" xr:uid="{00000000-0005-0000-0000-0000AC000000}"/>
    <cellStyle name="20% - Accent2 2 2 2 4" xfId="1449" xr:uid="{00000000-0005-0000-0000-0000AD000000}"/>
    <cellStyle name="20% - Accent2 2 2 2 4 2" xfId="3679" xr:uid="{00000000-0005-0000-0000-0000AE000000}"/>
    <cellStyle name="20% - Accent2 2 2 2 4 2 2" xfId="7902" xr:uid="{00000000-0005-0000-0000-0000AF000000}"/>
    <cellStyle name="20% - Accent2 2 2 2 4 3" xfId="5757" xr:uid="{00000000-0005-0000-0000-0000B0000000}"/>
    <cellStyle name="20% - Accent2 2 2 2 5" xfId="1863" xr:uid="{00000000-0005-0000-0000-0000B1000000}"/>
    <cellStyle name="20% - Accent2 2 2 2 5 2" xfId="4092" xr:uid="{00000000-0005-0000-0000-0000B2000000}"/>
    <cellStyle name="20% - Accent2 2 2 2 5 2 2" xfId="8315" xr:uid="{00000000-0005-0000-0000-0000B3000000}"/>
    <cellStyle name="20% - Accent2 2 2 2 5 3" xfId="6170" xr:uid="{00000000-0005-0000-0000-0000B4000000}"/>
    <cellStyle name="20% - Accent2 2 2 2 6" xfId="2276" xr:uid="{00000000-0005-0000-0000-0000B5000000}"/>
    <cellStyle name="20% - Accent2 2 2 2 6 2" xfId="6583" xr:uid="{00000000-0005-0000-0000-0000B6000000}"/>
    <cellStyle name="20% - Accent2 2 2 2 7" xfId="4517" xr:uid="{00000000-0005-0000-0000-0000B7000000}"/>
    <cellStyle name="20% - Accent2 2 2 3" xfId="581" xr:uid="{00000000-0005-0000-0000-0000B8000000}"/>
    <cellStyle name="20% - Accent2 2 2 3 2" xfId="2852" xr:uid="{00000000-0005-0000-0000-0000B9000000}"/>
    <cellStyle name="20% - Accent2 2 2 3 2 2" xfId="7075" xr:uid="{00000000-0005-0000-0000-0000BA000000}"/>
    <cellStyle name="20% - Accent2 2 2 3 3" xfId="4930" xr:uid="{00000000-0005-0000-0000-0000BB000000}"/>
    <cellStyle name="20% - Accent2 2 2 4" xfId="1034" xr:uid="{00000000-0005-0000-0000-0000BC000000}"/>
    <cellStyle name="20% - Accent2 2 2 4 2" xfId="3265" xr:uid="{00000000-0005-0000-0000-0000BD000000}"/>
    <cellStyle name="20% - Accent2 2 2 4 2 2" xfId="7488" xr:uid="{00000000-0005-0000-0000-0000BE000000}"/>
    <cellStyle name="20% - Accent2 2 2 4 3" xfId="5343" xr:uid="{00000000-0005-0000-0000-0000BF000000}"/>
    <cellStyle name="20% - Accent2 2 2 5" xfId="1448" xr:uid="{00000000-0005-0000-0000-0000C0000000}"/>
    <cellStyle name="20% - Accent2 2 2 5 2" xfId="3678" xr:uid="{00000000-0005-0000-0000-0000C1000000}"/>
    <cellStyle name="20% - Accent2 2 2 5 2 2" xfId="7901" xr:uid="{00000000-0005-0000-0000-0000C2000000}"/>
    <cellStyle name="20% - Accent2 2 2 5 3" xfId="5756" xr:uid="{00000000-0005-0000-0000-0000C3000000}"/>
    <cellStyle name="20% - Accent2 2 2 6" xfId="1862" xr:uid="{00000000-0005-0000-0000-0000C4000000}"/>
    <cellStyle name="20% - Accent2 2 2 6 2" xfId="4091" xr:uid="{00000000-0005-0000-0000-0000C5000000}"/>
    <cellStyle name="20% - Accent2 2 2 6 2 2" xfId="8314" xr:uid="{00000000-0005-0000-0000-0000C6000000}"/>
    <cellStyle name="20% - Accent2 2 2 6 3" xfId="6169" xr:uid="{00000000-0005-0000-0000-0000C7000000}"/>
    <cellStyle name="20% - Accent2 2 2 7" xfId="2275" xr:uid="{00000000-0005-0000-0000-0000C8000000}"/>
    <cellStyle name="20% - Accent2 2 2 7 2" xfId="6582" xr:uid="{00000000-0005-0000-0000-0000C9000000}"/>
    <cellStyle name="20% - Accent2 2 2 8" xfId="4516" xr:uid="{00000000-0005-0000-0000-0000CA000000}"/>
    <cellStyle name="20% - Accent2 2 3" xfId="13" xr:uid="{00000000-0005-0000-0000-0000CB000000}"/>
    <cellStyle name="20% - Accent2 2 3 2" xfId="583" xr:uid="{00000000-0005-0000-0000-0000CC000000}"/>
    <cellStyle name="20% - Accent2 2 3 2 2" xfId="2854" xr:uid="{00000000-0005-0000-0000-0000CD000000}"/>
    <cellStyle name="20% - Accent2 2 3 2 2 2" xfId="7077" xr:uid="{00000000-0005-0000-0000-0000CE000000}"/>
    <cellStyle name="20% - Accent2 2 3 2 3" xfId="4932" xr:uid="{00000000-0005-0000-0000-0000CF000000}"/>
    <cellStyle name="20% - Accent2 2 3 3" xfId="1036" xr:uid="{00000000-0005-0000-0000-0000D0000000}"/>
    <cellStyle name="20% - Accent2 2 3 3 2" xfId="3267" xr:uid="{00000000-0005-0000-0000-0000D1000000}"/>
    <cellStyle name="20% - Accent2 2 3 3 2 2" xfId="7490" xr:uid="{00000000-0005-0000-0000-0000D2000000}"/>
    <cellStyle name="20% - Accent2 2 3 3 3" xfId="5345" xr:uid="{00000000-0005-0000-0000-0000D3000000}"/>
    <cellStyle name="20% - Accent2 2 3 4" xfId="1450" xr:uid="{00000000-0005-0000-0000-0000D4000000}"/>
    <cellStyle name="20% - Accent2 2 3 4 2" xfId="3680" xr:uid="{00000000-0005-0000-0000-0000D5000000}"/>
    <cellStyle name="20% - Accent2 2 3 4 2 2" xfId="7903" xr:uid="{00000000-0005-0000-0000-0000D6000000}"/>
    <cellStyle name="20% - Accent2 2 3 4 3" xfId="5758" xr:uid="{00000000-0005-0000-0000-0000D7000000}"/>
    <cellStyle name="20% - Accent2 2 3 5" xfId="1864" xr:uid="{00000000-0005-0000-0000-0000D8000000}"/>
    <cellStyle name="20% - Accent2 2 3 5 2" xfId="4093" xr:uid="{00000000-0005-0000-0000-0000D9000000}"/>
    <cellStyle name="20% - Accent2 2 3 5 2 2" xfId="8316" xr:uid="{00000000-0005-0000-0000-0000DA000000}"/>
    <cellStyle name="20% - Accent2 2 3 5 3" xfId="6171" xr:uid="{00000000-0005-0000-0000-0000DB000000}"/>
    <cellStyle name="20% - Accent2 2 3 6" xfId="2277" xr:uid="{00000000-0005-0000-0000-0000DC000000}"/>
    <cellStyle name="20% - Accent2 2 3 6 2" xfId="6584" xr:uid="{00000000-0005-0000-0000-0000DD000000}"/>
    <cellStyle name="20% - Accent2 2 3 7" xfId="4518" xr:uid="{00000000-0005-0000-0000-0000DE000000}"/>
    <cellStyle name="20% - Accent2 2 4" xfId="580" xr:uid="{00000000-0005-0000-0000-0000DF000000}"/>
    <cellStyle name="20% - Accent2 2 4 2" xfId="2851" xr:uid="{00000000-0005-0000-0000-0000E0000000}"/>
    <cellStyle name="20% - Accent2 2 4 2 2" xfId="7074" xr:uid="{00000000-0005-0000-0000-0000E1000000}"/>
    <cellStyle name="20% - Accent2 2 4 3" xfId="4929" xr:uid="{00000000-0005-0000-0000-0000E2000000}"/>
    <cellStyle name="20% - Accent2 2 5" xfId="1033" xr:uid="{00000000-0005-0000-0000-0000E3000000}"/>
    <cellStyle name="20% - Accent2 2 5 2" xfId="3264" xr:uid="{00000000-0005-0000-0000-0000E4000000}"/>
    <cellStyle name="20% - Accent2 2 5 2 2" xfId="7487" xr:uid="{00000000-0005-0000-0000-0000E5000000}"/>
    <cellStyle name="20% - Accent2 2 5 3" xfId="5342" xr:uid="{00000000-0005-0000-0000-0000E6000000}"/>
    <cellStyle name="20% - Accent2 2 6" xfId="1447" xr:uid="{00000000-0005-0000-0000-0000E7000000}"/>
    <cellStyle name="20% - Accent2 2 6 2" xfId="3677" xr:uid="{00000000-0005-0000-0000-0000E8000000}"/>
    <cellStyle name="20% - Accent2 2 6 2 2" xfId="7900" xr:uid="{00000000-0005-0000-0000-0000E9000000}"/>
    <cellStyle name="20% - Accent2 2 6 3" xfId="5755" xr:uid="{00000000-0005-0000-0000-0000EA000000}"/>
    <cellStyle name="20% - Accent2 2 7" xfId="1861" xr:uid="{00000000-0005-0000-0000-0000EB000000}"/>
    <cellStyle name="20% - Accent2 2 7 2" xfId="4090" xr:uid="{00000000-0005-0000-0000-0000EC000000}"/>
    <cellStyle name="20% - Accent2 2 7 2 2" xfId="8313" xr:uid="{00000000-0005-0000-0000-0000ED000000}"/>
    <cellStyle name="20% - Accent2 2 7 3" xfId="6168" xr:uid="{00000000-0005-0000-0000-0000EE000000}"/>
    <cellStyle name="20% - Accent2 2 8" xfId="2274" xr:uid="{00000000-0005-0000-0000-0000EF000000}"/>
    <cellStyle name="20% - Accent2 2 8 2" xfId="6581" xr:uid="{00000000-0005-0000-0000-0000F0000000}"/>
    <cellStyle name="20% - Accent2 2 9" xfId="4515" xr:uid="{00000000-0005-0000-0000-0000F1000000}"/>
    <cellStyle name="20% - Accent2 3" xfId="14" xr:uid="{00000000-0005-0000-0000-0000F2000000}"/>
    <cellStyle name="20% - Accent2 3 2" xfId="15" xr:uid="{00000000-0005-0000-0000-0000F3000000}"/>
    <cellStyle name="20% - Accent2 3 2 2" xfId="585" xr:uid="{00000000-0005-0000-0000-0000F4000000}"/>
    <cellStyle name="20% - Accent2 3 2 2 2" xfId="2856" xr:uid="{00000000-0005-0000-0000-0000F5000000}"/>
    <cellStyle name="20% - Accent2 3 2 2 2 2" xfId="7079" xr:uid="{00000000-0005-0000-0000-0000F6000000}"/>
    <cellStyle name="20% - Accent2 3 2 2 3" xfId="4934" xr:uid="{00000000-0005-0000-0000-0000F7000000}"/>
    <cellStyle name="20% - Accent2 3 2 3" xfId="1038" xr:uid="{00000000-0005-0000-0000-0000F8000000}"/>
    <cellStyle name="20% - Accent2 3 2 3 2" xfId="3269" xr:uid="{00000000-0005-0000-0000-0000F9000000}"/>
    <cellStyle name="20% - Accent2 3 2 3 2 2" xfId="7492" xr:uid="{00000000-0005-0000-0000-0000FA000000}"/>
    <cellStyle name="20% - Accent2 3 2 3 3" xfId="5347" xr:uid="{00000000-0005-0000-0000-0000FB000000}"/>
    <cellStyle name="20% - Accent2 3 2 4" xfId="1452" xr:uid="{00000000-0005-0000-0000-0000FC000000}"/>
    <cellStyle name="20% - Accent2 3 2 4 2" xfId="3682" xr:uid="{00000000-0005-0000-0000-0000FD000000}"/>
    <cellStyle name="20% - Accent2 3 2 4 2 2" xfId="7905" xr:uid="{00000000-0005-0000-0000-0000FE000000}"/>
    <cellStyle name="20% - Accent2 3 2 4 3" xfId="5760" xr:uid="{00000000-0005-0000-0000-0000FF000000}"/>
    <cellStyle name="20% - Accent2 3 2 5" xfId="1866" xr:uid="{00000000-0005-0000-0000-000000010000}"/>
    <cellStyle name="20% - Accent2 3 2 5 2" xfId="4095" xr:uid="{00000000-0005-0000-0000-000001010000}"/>
    <cellStyle name="20% - Accent2 3 2 5 2 2" xfId="8318" xr:uid="{00000000-0005-0000-0000-000002010000}"/>
    <cellStyle name="20% - Accent2 3 2 5 3" xfId="6173" xr:uid="{00000000-0005-0000-0000-000003010000}"/>
    <cellStyle name="20% - Accent2 3 2 6" xfId="2279" xr:uid="{00000000-0005-0000-0000-000004010000}"/>
    <cellStyle name="20% - Accent2 3 2 6 2" xfId="6586" xr:uid="{00000000-0005-0000-0000-000005010000}"/>
    <cellStyle name="20% - Accent2 3 2 7" xfId="4520" xr:uid="{00000000-0005-0000-0000-000006010000}"/>
    <cellStyle name="20% - Accent2 3 3" xfId="584" xr:uid="{00000000-0005-0000-0000-000007010000}"/>
    <cellStyle name="20% - Accent2 3 3 2" xfId="2855" xr:uid="{00000000-0005-0000-0000-000008010000}"/>
    <cellStyle name="20% - Accent2 3 3 2 2" xfId="7078" xr:uid="{00000000-0005-0000-0000-000009010000}"/>
    <cellStyle name="20% - Accent2 3 3 3" xfId="4933" xr:uid="{00000000-0005-0000-0000-00000A010000}"/>
    <cellStyle name="20% - Accent2 3 4" xfId="1037" xr:uid="{00000000-0005-0000-0000-00000B010000}"/>
    <cellStyle name="20% - Accent2 3 4 2" xfId="3268" xr:uid="{00000000-0005-0000-0000-00000C010000}"/>
    <cellStyle name="20% - Accent2 3 4 2 2" xfId="7491" xr:uid="{00000000-0005-0000-0000-00000D010000}"/>
    <cellStyle name="20% - Accent2 3 4 3" xfId="5346" xr:uid="{00000000-0005-0000-0000-00000E010000}"/>
    <cellStyle name="20% - Accent2 3 5" xfId="1451" xr:uid="{00000000-0005-0000-0000-00000F010000}"/>
    <cellStyle name="20% - Accent2 3 5 2" xfId="3681" xr:uid="{00000000-0005-0000-0000-000010010000}"/>
    <cellStyle name="20% - Accent2 3 5 2 2" xfId="7904" xr:uid="{00000000-0005-0000-0000-000011010000}"/>
    <cellStyle name="20% - Accent2 3 5 3" xfId="5759" xr:uid="{00000000-0005-0000-0000-000012010000}"/>
    <cellStyle name="20% - Accent2 3 6" xfId="1865" xr:uid="{00000000-0005-0000-0000-000013010000}"/>
    <cellStyle name="20% - Accent2 3 6 2" xfId="4094" xr:uid="{00000000-0005-0000-0000-000014010000}"/>
    <cellStyle name="20% - Accent2 3 6 2 2" xfId="8317" xr:uid="{00000000-0005-0000-0000-000015010000}"/>
    <cellStyle name="20% - Accent2 3 6 3" xfId="6172" xr:uid="{00000000-0005-0000-0000-000016010000}"/>
    <cellStyle name="20% - Accent2 3 7" xfId="2278" xr:uid="{00000000-0005-0000-0000-000017010000}"/>
    <cellStyle name="20% - Accent2 3 7 2" xfId="6585" xr:uid="{00000000-0005-0000-0000-000018010000}"/>
    <cellStyle name="20% - Accent2 3 8" xfId="4519" xr:uid="{00000000-0005-0000-0000-000019010000}"/>
    <cellStyle name="20% - Accent2 4" xfId="16" xr:uid="{00000000-0005-0000-0000-00001A010000}"/>
    <cellStyle name="20% - Accent2 4 2" xfId="586" xr:uid="{00000000-0005-0000-0000-00001B010000}"/>
    <cellStyle name="20% - Accent2 4 2 2" xfId="2857" xr:uid="{00000000-0005-0000-0000-00001C010000}"/>
    <cellStyle name="20% - Accent2 4 2 2 2" xfId="7080" xr:uid="{00000000-0005-0000-0000-00001D010000}"/>
    <cellStyle name="20% - Accent2 4 2 3" xfId="4935" xr:uid="{00000000-0005-0000-0000-00001E010000}"/>
    <cellStyle name="20% - Accent2 4 3" xfId="1039" xr:uid="{00000000-0005-0000-0000-00001F010000}"/>
    <cellStyle name="20% - Accent2 4 3 2" xfId="3270" xr:uid="{00000000-0005-0000-0000-000020010000}"/>
    <cellStyle name="20% - Accent2 4 3 2 2" xfId="7493" xr:uid="{00000000-0005-0000-0000-000021010000}"/>
    <cellStyle name="20% - Accent2 4 3 3" xfId="5348" xr:uid="{00000000-0005-0000-0000-000022010000}"/>
    <cellStyle name="20% - Accent2 4 4" xfId="1453" xr:uid="{00000000-0005-0000-0000-000023010000}"/>
    <cellStyle name="20% - Accent2 4 4 2" xfId="3683" xr:uid="{00000000-0005-0000-0000-000024010000}"/>
    <cellStyle name="20% - Accent2 4 4 2 2" xfId="7906" xr:uid="{00000000-0005-0000-0000-000025010000}"/>
    <cellStyle name="20% - Accent2 4 4 3" xfId="5761" xr:uid="{00000000-0005-0000-0000-000026010000}"/>
    <cellStyle name="20% - Accent2 4 5" xfId="1867" xr:uid="{00000000-0005-0000-0000-000027010000}"/>
    <cellStyle name="20% - Accent2 4 5 2" xfId="4096" xr:uid="{00000000-0005-0000-0000-000028010000}"/>
    <cellStyle name="20% - Accent2 4 5 2 2" xfId="8319" xr:uid="{00000000-0005-0000-0000-000029010000}"/>
    <cellStyle name="20% - Accent2 4 5 3" xfId="6174" xr:uid="{00000000-0005-0000-0000-00002A010000}"/>
    <cellStyle name="20% - Accent2 4 6" xfId="2280" xr:uid="{00000000-0005-0000-0000-00002B010000}"/>
    <cellStyle name="20% - Accent2 4 6 2" xfId="6587" xr:uid="{00000000-0005-0000-0000-00002C010000}"/>
    <cellStyle name="20% - Accent2 4 7" xfId="4521" xr:uid="{00000000-0005-0000-0000-00002D010000}"/>
    <cellStyle name="20% - Accent2 5" xfId="579" xr:uid="{00000000-0005-0000-0000-00002E010000}"/>
    <cellStyle name="20% - Accent2 5 2" xfId="2850" xr:uid="{00000000-0005-0000-0000-00002F010000}"/>
    <cellStyle name="20% - Accent2 5 2 2" xfId="7073" xr:uid="{00000000-0005-0000-0000-000030010000}"/>
    <cellStyle name="20% - Accent2 5 3" xfId="4928" xr:uid="{00000000-0005-0000-0000-000031010000}"/>
    <cellStyle name="20% - Accent2 6" xfId="1032" xr:uid="{00000000-0005-0000-0000-000032010000}"/>
    <cellStyle name="20% - Accent2 6 2" xfId="3263" xr:uid="{00000000-0005-0000-0000-000033010000}"/>
    <cellStyle name="20% - Accent2 6 2 2" xfId="7486" xr:uid="{00000000-0005-0000-0000-000034010000}"/>
    <cellStyle name="20% - Accent2 6 3" xfId="5341" xr:uid="{00000000-0005-0000-0000-000035010000}"/>
    <cellStyle name="20% - Accent2 7" xfId="1446" xr:uid="{00000000-0005-0000-0000-000036010000}"/>
    <cellStyle name="20% - Accent2 7 2" xfId="3676" xr:uid="{00000000-0005-0000-0000-000037010000}"/>
    <cellStyle name="20% - Accent2 7 2 2" xfId="7899" xr:uid="{00000000-0005-0000-0000-000038010000}"/>
    <cellStyle name="20% - Accent2 7 3" xfId="5754" xr:uid="{00000000-0005-0000-0000-000039010000}"/>
    <cellStyle name="20% - Accent2 8" xfId="1860" xr:uid="{00000000-0005-0000-0000-00003A010000}"/>
    <cellStyle name="20% - Accent2 8 2" xfId="4089" xr:uid="{00000000-0005-0000-0000-00003B010000}"/>
    <cellStyle name="20% - Accent2 8 2 2" xfId="8312" xr:uid="{00000000-0005-0000-0000-00003C010000}"/>
    <cellStyle name="20% - Accent2 8 3" xfId="6167" xr:uid="{00000000-0005-0000-0000-00003D010000}"/>
    <cellStyle name="20% - Accent2 9" xfId="2273" xr:uid="{00000000-0005-0000-0000-00003E010000}"/>
    <cellStyle name="20% - Accent2 9 2" xfId="6580" xr:uid="{00000000-0005-0000-0000-00003F010000}"/>
    <cellStyle name="20% - Accent3" xfId="17" builtinId="38" customBuiltin="1"/>
    <cellStyle name="20% - Accent3 10" xfId="4522"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90" xr:uid="{00000000-0005-0000-0000-000045010000}"/>
    <cellStyle name="20% - Accent3 2 2 2 2 2" xfId="2861" xr:uid="{00000000-0005-0000-0000-000046010000}"/>
    <cellStyle name="20% - Accent3 2 2 2 2 2 2" xfId="7084" xr:uid="{00000000-0005-0000-0000-000047010000}"/>
    <cellStyle name="20% - Accent3 2 2 2 2 3" xfId="4939" xr:uid="{00000000-0005-0000-0000-000048010000}"/>
    <cellStyle name="20% - Accent3 2 2 2 3" xfId="1043" xr:uid="{00000000-0005-0000-0000-000049010000}"/>
    <cellStyle name="20% - Accent3 2 2 2 3 2" xfId="3274" xr:uid="{00000000-0005-0000-0000-00004A010000}"/>
    <cellStyle name="20% - Accent3 2 2 2 3 2 2" xfId="7497" xr:uid="{00000000-0005-0000-0000-00004B010000}"/>
    <cellStyle name="20% - Accent3 2 2 2 3 3" xfId="5352" xr:uid="{00000000-0005-0000-0000-00004C010000}"/>
    <cellStyle name="20% - Accent3 2 2 2 4" xfId="1457" xr:uid="{00000000-0005-0000-0000-00004D010000}"/>
    <cellStyle name="20% - Accent3 2 2 2 4 2" xfId="3687" xr:uid="{00000000-0005-0000-0000-00004E010000}"/>
    <cellStyle name="20% - Accent3 2 2 2 4 2 2" xfId="7910" xr:uid="{00000000-0005-0000-0000-00004F010000}"/>
    <cellStyle name="20% - Accent3 2 2 2 4 3" xfId="5765" xr:uid="{00000000-0005-0000-0000-000050010000}"/>
    <cellStyle name="20% - Accent3 2 2 2 5" xfId="1871" xr:uid="{00000000-0005-0000-0000-000051010000}"/>
    <cellStyle name="20% - Accent3 2 2 2 5 2" xfId="4100" xr:uid="{00000000-0005-0000-0000-000052010000}"/>
    <cellStyle name="20% - Accent3 2 2 2 5 2 2" xfId="8323" xr:uid="{00000000-0005-0000-0000-000053010000}"/>
    <cellStyle name="20% - Accent3 2 2 2 5 3" xfId="6178" xr:uid="{00000000-0005-0000-0000-000054010000}"/>
    <cellStyle name="20% - Accent3 2 2 2 6" xfId="2284" xr:uid="{00000000-0005-0000-0000-000055010000}"/>
    <cellStyle name="20% - Accent3 2 2 2 6 2" xfId="6591" xr:uid="{00000000-0005-0000-0000-000056010000}"/>
    <cellStyle name="20% - Accent3 2 2 2 7" xfId="4525" xr:uid="{00000000-0005-0000-0000-000057010000}"/>
    <cellStyle name="20% - Accent3 2 2 3" xfId="589" xr:uid="{00000000-0005-0000-0000-000058010000}"/>
    <cellStyle name="20% - Accent3 2 2 3 2" xfId="2860" xr:uid="{00000000-0005-0000-0000-000059010000}"/>
    <cellStyle name="20% - Accent3 2 2 3 2 2" xfId="7083" xr:uid="{00000000-0005-0000-0000-00005A010000}"/>
    <cellStyle name="20% - Accent3 2 2 3 3" xfId="4938" xr:uid="{00000000-0005-0000-0000-00005B010000}"/>
    <cellStyle name="20% - Accent3 2 2 4" xfId="1042" xr:uid="{00000000-0005-0000-0000-00005C010000}"/>
    <cellStyle name="20% - Accent3 2 2 4 2" xfId="3273" xr:uid="{00000000-0005-0000-0000-00005D010000}"/>
    <cellStyle name="20% - Accent3 2 2 4 2 2" xfId="7496" xr:uid="{00000000-0005-0000-0000-00005E010000}"/>
    <cellStyle name="20% - Accent3 2 2 4 3" xfId="5351" xr:uid="{00000000-0005-0000-0000-00005F010000}"/>
    <cellStyle name="20% - Accent3 2 2 5" xfId="1456" xr:uid="{00000000-0005-0000-0000-000060010000}"/>
    <cellStyle name="20% - Accent3 2 2 5 2" xfId="3686" xr:uid="{00000000-0005-0000-0000-000061010000}"/>
    <cellStyle name="20% - Accent3 2 2 5 2 2" xfId="7909" xr:uid="{00000000-0005-0000-0000-000062010000}"/>
    <cellStyle name="20% - Accent3 2 2 5 3" xfId="5764" xr:uid="{00000000-0005-0000-0000-000063010000}"/>
    <cellStyle name="20% - Accent3 2 2 6" xfId="1870" xr:uid="{00000000-0005-0000-0000-000064010000}"/>
    <cellStyle name="20% - Accent3 2 2 6 2" xfId="4099" xr:uid="{00000000-0005-0000-0000-000065010000}"/>
    <cellStyle name="20% - Accent3 2 2 6 2 2" xfId="8322" xr:uid="{00000000-0005-0000-0000-000066010000}"/>
    <cellStyle name="20% - Accent3 2 2 6 3" xfId="6177" xr:uid="{00000000-0005-0000-0000-000067010000}"/>
    <cellStyle name="20% - Accent3 2 2 7" xfId="2283" xr:uid="{00000000-0005-0000-0000-000068010000}"/>
    <cellStyle name="20% - Accent3 2 2 7 2" xfId="6590" xr:uid="{00000000-0005-0000-0000-000069010000}"/>
    <cellStyle name="20% - Accent3 2 2 8" xfId="4524" xr:uid="{00000000-0005-0000-0000-00006A010000}"/>
    <cellStyle name="20% - Accent3 2 3" xfId="21" xr:uid="{00000000-0005-0000-0000-00006B010000}"/>
    <cellStyle name="20% - Accent3 2 3 2" xfId="591" xr:uid="{00000000-0005-0000-0000-00006C010000}"/>
    <cellStyle name="20% - Accent3 2 3 2 2" xfId="2862" xr:uid="{00000000-0005-0000-0000-00006D010000}"/>
    <cellStyle name="20% - Accent3 2 3 2 2 2" xfId="7085" xr:uid="{00000000-0005-0000-0000-00006E010000}"/>
    <cellStyle name="20% - Accent3 2 3 2 3" xfId="4940" xr:uid="{00000000-0005-0000-0000-00006F010000}"/>
    <cellStyle name="20% - Accent3 2 3 3" xfId="1044" xr:uid="{00000000-0005-0000-0000-000070010000}"/>
    <cellStyle name="20% - Accent3 2 3 3 2" xfId="3275" xr:uid="{00000000-0005-0000-0000-000071010000}"/>
    <cellStyle name="20% - Accent3 2 3 3 2 2" xfId="7498" xr:uid="{00000000-0005-0000-0000-000072010000}"/>
    <cellStyle name="20% - Accent3 2 3 3 3" xfId="5353" xr:uid="{00000000-0005-0000-0000-000073010000}"/>
    <cellStyle name="20% - Accent3 2 3 4" xfId="1458" xr:uid="{00000000-0005-0000-0000-000074010000}"/>
    <cellStyle name="20% - Accent3 2 3 4 2" xfId="3688" xr:uid="{00000000-0005-0000-0000-000075010000}"/>
    <cellStyle name="20% - Accent3 2 3 4 2 2" xfId="7911" xr:uid="{00000000-0005-0000-0000-000076010000}"/>
    <cellStyle name="20% - Accent3 2 3 4 3" xfId="5766" xr:uid="{00000000-0005-0000-0000-000077010000}"/>
    <cellStyle name="20% - Accent3 2 3 5" xfId="1872" xr:uid="{00000000-0005-0000-0000-000078010000}"/>
    <cellStyle name="20% - Accent3 2 3 5 2" xfId="4101" xr:uid="{00000000-0005-0000-0000-000079010000}"/>
    <cellStyle name="20% - Accent3 2 3 5 2 2" xfId="8324" xr:uid="{00000000-0005-0000-0000-00007A010000}"/>
    <cellStyle name="20% - Accent3 2 3 5 3" xfId="6179" xr:uid="{00000000-0005-0000-0000-00007B010000}"/>
    <cellStyle name="20% - Accent3 2 3 6" xfId="2285" xr:uid="{00000000-0005-0000-0000-00007C010000}"/>
    <cellStyle name="20% - Accent3 2 3 6 2" xfId="6592" xr:uid="{00000000-0005-0000-0000-00007D010000}"/>
    <cellStyle name="20% - Accent3 2 3 7" xfId="4526" xr:uid="{00000000-0005-0000-0000-00007E010000}"/>
    <cellStyle name="20% - Accent3 2 4" xfId="588" xr:uid="{00000000-0005-0000-0000-00007F010000}"/>
    <cellStyle name="20% - Accent3 2 4 2" xfId="2859" xr:uid="{00000000-0005-0000-0000-000080010000}"/>
    <cellStyle name="20% - Accent3 2 4 2 2" xfId="7082" xr:uid="{00000000-0005-0000-0000-000081010000}"/>
    <cellStyle name="20% - Accent3 2 4 3" xfId="4937" xr:uid="{00000000-0005-0000-0000-000082010000}"/>
    <cellStyle name="20% - Accent3 2 5" xfId="1041" xr:uid="{00000000-0005-0000-0000-000083010000}"/>
    <cellStyle name="20% - Accent3 2 5 2" xfId="3272" xr:uid="{00000000-0005-0000-0000-000084010000}"/>
    <cellStyle name="20% - Accent3 2 5 2 2" xfId="7495" xr:uid="{00000000-0005-0000-0000-000085010000}"/>
    <cellStyle name="20% - Accent3 2 5 3" xfId="5350" xr:uid="{00000000-0005-0000-0000-000086010000}"/>
    <cellStyle name="20% - Accent3 2 6" xfId="1455" xr:uid="{00000000-0005-0000-0000-000087010000}"/>
    <cellStyle name="20% - Accent3 2 6 2" xfId="3685" xr:uid="{00000000-0005-0000-0000-000088010000}"/>
    <cellStyle name="20% - Accent3 2 6 2 2" xfId="7908" xr:uid="{00000000-0005-0000-0000-000089010000}"/>
    <cellStyle name="20% - Accent3 2 6 3" xfId="5763" xr:uid="{00000000-0005-0000-0000-00008A010000}"/>
    <cellStyle name="20% - Accent3 2 7" xfId="1869" xr:uid="{00000000-0005-0000-0000-00008B010000}"/>
    <cellStyle name="20% - Accent3 2 7 2" xfId="4098" xr:uid="{00000000-0005-0000-0000-00008C010000}"/>
    <cellStyle name="20% - Accent3 2 7 2 2" xfId="8321" xr:uid="{00000000-0005-0000-0000-00008D010000}"/>
    <cellStyle name="20% - Accent3 2 7 3" xfId="6176" xr:uid="{00000000-0005-0000-0000-00008E010000}"/>
    <cellStyle name="20% - Accent3 2 8" xfId="2282" xr:uid="{00000000-0005-0000-0000-00008F010000}"/>
    <cellStyle name="20% - Accent3 2 8 2" xfId="6589" xr:uid="{00000000-0005-0000-0000-000090010000}"/>
    <cellStyle name="20% - Accent3 2 9" xfId="4523" xr:uid="{00000000-0005-0000-0000-000091010000}"/>
    <cellStyle name="20% - Accent3 3" xfId="22" xr:uid="{00000000-0005-0000-0000-000092010000}"/>
    <cellStyle name="20% - Accent3 3 2" xfId="23" xr:uid="{00000000-0005-0000-0000-000093010000}"/>
    <cellStyle name="20% - Accent3 3 2 2" xfId="593" xr:uid="{00000000-0005-0000-0000-000094010000}"/>
    <cellStyle name="20% - Accent3 3 2 2 2" xfId="2864" xr:uid="{00000000-0005-0000-0000-000095010000}"/>
    <cellStyle name="20% - Accent3 3 2 2 2 2" xfId="7087" xr:uid="{00000000-0005-0000-0000-000096010000}"/>
    <cellStyle name="20% - Accent3 3 2 2 3" xfId="4942" xr:uid="{00000000-0005-0000-0000-000097010000}"/>
    <cellStyle name="20% - Accent3 3 2 3" xfId="1046" xr:uid="{00000000-0005-0000-0000-000098010000}"/>
    <cellStyle name="20% - Accent3 3 2 3 2" xfId="3277" xr:uid="{00000000-0005-0000-0000-000099010000}"/>
    <cellStyle name="20% - Accent3 3 2 3 2 2" xfId="7500" xr:uid="{00000000-0005-0000-0000-00009A010000}"/>
    <cellStyle name="20% - Accent3 3 2 3 3" xfId="5355" xr:uid="{00000000-0005-0000-0000-00009B010000}"/>
    <cellStyle name="20% - Accent3 3 2 4" xfId="1460" xr:uid="{00000000-0005-0000-0000-00009C010000}"/>
    <cellStyle name="20% - Accent3 3 2 4 2" xfId="3690" xr:uid="{00000000-0005-0000-0000-00009D010000}"/>
    <cellStyle name="20% - Accent3 3 2 4 2 2" xfId="7913" xr:uid="{00000000-0005-0000-0000-00009E010000}"/>
    <cellStyle name="20% - Accent3 3 2 4 3" xfId="5768" xr:uid="{00000000-0005-0000-0000-00009F010000}"/>
    <cellStyle name="20% - Accent3 3 2 5" xfId="1874" xr:uid="{00000000-0005-0000-0000-0000A0010000}"/>
    <cellStyle name="20% - Accent3 3 2 5 2" xfId="4103" xr:uid="{00000000-0005-0000-0000-0000A1010000}"/>
    <cellStyle name="20% - Accent3 3 2 5 2 2" xfId="8326" xr:uid="{00000000-0005-0000-0000-0000A2010000}"/>
    <cellStyle name="20% - Accent3 3 2 5 3" xfId="6181" xr:uid="{00000000-0005-0000-0000-0000A3010000}"/>
    <cellStyle name="20% - Accent3 3 2 6" xfId="2287" xr:uid="{00000000-0005-0000-0000-0000A4010000}"/>
    <cellStyle name="20% - Accent3 3 2 6 2" xfId="6594" xr:uid="{00000000-0005-0000-0000-0000A5010000}"/>
    <cellStyle name="20% - Accent3 3 2 7" xfId="4528" xr:uid="{00000000-0005-0000-0000-0000A6010000}"/>
    <cellStyle name="20% - Accent3 3 3" xfId="592" xr:uid="{00000000-0005-0000-0000-0000A7010000}"/>
    <cellStyle name="20% - Accent3 3 3 2" xfId="2863" xr:uid="{00000000-0005-0000-0000-0000A8010000}"/>
    <cellStyle name="20% - Accent3 3 3 2 2" xfId="7086" xr:uid="{00000000-0005-0000-0000-0000A9010000}"/>
    <cellStyle name="20% - Accent3 3 3 3" xfId="4941" xr:uid="{00000000-0005-0000-0000-0000AA010000}"/>
    <cellStyle name="20% - Accent3 3 4" xfId="1045" xr:uid="{00000000-0005-0000-0000-0000AB010000}"/>
    <cellStyle name="20% - Accent3 3 4 2" xfId="3276" xr:uid="{00000000-0005-0000-0000-0000AC010000}"/>
    <cellStyle name="20% - Accent3 3 4 2 2" xfId="7499" xr:uid="{00000000-0005-0000-0000-0000AD010000}"/>
    <cellStyle name="20% - Accent3 3 4 3" xfId="5354" xr:uid="{00000000-0005-0000-0000-0000AE010000}"/>
    <cellStyle name="20% - Accent3 3 5" xfId="1459" xr:uid="{00000000-0005-0000-0000-0000AF010000}"/>
    <cellStyle name="20% - Accent3 3 5 2" xfId="3689" xr:uid="{00000000-0005-0000-0000-0000B0010000}"/>
    <cellStyle name="20% - Accent3 3 5 2 2" xfId="7912" xr:uid="{00000000-0005-0000-0000-0000B1010000}"/>
    <cellStyle name="20% - Accent3 3 5 3" xfId="5767" xr:uid="{00000000-0005-0000-0000-0000B2010000}"/>
    <cellStyle name="20% - Accent3 3 6" xfId="1873" xr:uid="{00000000-0005-0000-0000-0000B3010000}"/>
    <cellStyle name="20% - Accent3 3 6 2" xfId="4102" xr:uid="{00000000-0005-0000-0000-0000B4010000}"/>
    <cellStyle name="20% - Accent3 3 6 2 2" xfId="8325" xr:uid="{00000000-0005-0000-0000-0000B5010000}"/>
    <cellStyle name="20% - Accent3 3 6 3" xfId="6180" xr:uid="{00000000-0005-0000-0000-0000B6010000}"/>
    <cellStyle name="20% - Accent3 3 7" xfId="2286" xr:uid="{00000000-0005-0000-0000-0000B7010000}"/>
    <cellStyle name="20% - Accent3 3 7 2" xfId="6593" xr:uid="{00000000-0005-0000-0000-0000B8010000}"/>
    <cellStyle name="20% - Accent3 3 8" xfId="4527" xr:uid="{00000000-0005-0000-0000-0000B9010000}"/>
    <cellStyle name="20% - Accent3 4" xfId="24" xr:uid="{00000000-0005-0000-0000-0000BA010000}"/>
    <cellStyle name="20% - Accent3 4 2" xfId="594" xr:uid="{00000000-0005-0000-0000-0000BB010000}"/>
    <cellStyle name="20% - Accent3 4 2 2" xfId="2865" xr:uid="{00000000-0005-0000-0000-0000BC010000}"/>
    <cellStyle name="20% - Accent3 4 2 2 2" xfId="7088" xr:uid="{00000000-0005-0000-0000-0000BD010000}"/>
    <cellStyle name="20% - Accent3 4 2 3" xfId="4943" xr:uid="{00000000-0005-0000-0000-0000BE010000}"/>
    <cellStyle name="20% - Accent3 4 3" xfId="1047" xr:uid="{00000000-0005-0000-0000-0000BF010000}"/>
    <cellStyle name="20% - Accent3 4 3 2" xfId="3278" xr:uid="{00000000-0005-0000-0000-0000C0010000}"/>
    <cellStyle name="20% - Accent3 4 3 2 2" xfId="7501" xr:uid="{00000000-0005-0000-0000-0000C1010000}"/>
    <cellStyle name="20% - Accent3 4 3 3" xfId="5356" xr:uid="{00000000-0005-0000-0000-0000C2010000}"/>
    <cellStyle name="20% - Accent3 4 4" xfId="1461" xr:uid="{00000000-0005-0000-0000-0000C3010000}"/>
    <cellStyle name="20% - Accent3 4 4 2" xfId="3691" xr:uid="{00000000-0005-0000-0000-0000C4010000}"/>
    <cellStyle name="20% - Accent3 4 4 2 2" xfId="7914" xr:uid="{00000000-0005-0000-0000-0000C5010000}"/>
    <cellStyle name="20% - Accent3 4 4 3" xfId="5769" xr:uid="{00000000-0005-0000-0000-0000C6010000}"/>
    <cellStyle name="20% - Accent3 4 5" xfId="1875" xr:uid="{00000000-0005-0000-0000-0000C7010000}"/>
    <cellStyle name="20% - Accent3 4 5 2" xfId="4104" xr:uid="{00000000-0005-0000-0000-0000C8010000}"/>
    <cellStyle name="20% - Accent3 4 5 2 2" xfId="8327" xr:uid="{00000000-0005-0000-0000-0000C9010000}"/>
    <cellStyle name="20% - Accent3 4 5 3" xfId="6182" xr:uid="{00000000-0005-0000-0000-0000CA010000}"/>
    <cellStyle name="20% - Accent3 4 6" xfId="2288" xr:uid="{00000000-0005-0000-0000-0000CB010000}"/>
    <cellStyle name="20% - Accent3 4 6 2" xfId="6595" xr:uid="{00000000-0005-0000-0000-0000CC010000}"/>
    <cellStyle name="20% - Accent3 4 7" xfId="4529" xr:uid="{00000000-0005-0000-0000-0000CD010000}"/>
    <cellStyle name="20% - Accent3 5" xfId="587" xr:uid="{00000000-0005-0000-0000-0000CE010000}"/>
    <cellStyle name="20% - Accent3 5 2" xfId="2858" xr:uid="{00000000-0005-0000-0000-0000CF010000}"/>
    <cellStyle name="20% - Accent3 5 2 2" xfId="7081" xr:uid="{00000000-0005-0000-0000-0000D0010000}"/>
    <cellStyle name="20% - Accent3 5 3" xfId="4936" xr:uid="{00000000-0005-0000-0000-0000D1010000}"/>
    <cellStyle name="20% - Accent3 6" xfId="1040" xr:uid="{00000000-0005-0000-0000-0000D2010000}"/>
    <cellStyle name="20% - Accent3 6 2" xfId="3271" xr:uid="{00000000-0005-0000-0000-0000D3010000}"/>
    <cellStyle name="20% - Accent3 6 2 2" xfId="7494" xr:uid="{00000000-0005-0000-0000-0000D4010000}"/>
    <cellStyle name="20% - Accent3 6 3" xfId="5349" xr:uid="{00000000-0005-0000-0000-0000D5010000}"/>
    <cellStyle name="20% - Accent3 7" xfId="1454" xr:uid="{00000000-0005-0000-0000-0000D6010000}"/>
    <cellStyle name="20% - Accent3 7 2" xfId="3684" xr:uid="{00000000-0005-0000-0000-0000D7010000}"/>
    <cellStyle name="20% - Accent3 7 2 2" xfId="7907" xr:uid="{00000000-0005-0000-0000-0000D8010000}"/>
    <cellStyle name="20% - Accent3 7 3" xfId="5762" xr:uid="{00000000-0005-0000-0000-0000D9010000}"/>
    <cellStyle name="20% - Accent3 8" xfId="1868" xr:uid="{00000000-0005-0000-0000-0000DA010000}"/>
    <cellStyle name="20% - Accent3 8 2" xfId="4097" xr:uid="{00000000-0005-0000-0000-0000DB010000}"/>
    <cellStyle name="20% - Accent3 8 2 2" xfId="8320" xr:uid="{00000000-0005-0000-0000-0000DC010000}"/>
    <cellStyle name="20% - Accent3 8 3" xfId="6175" xr:uid="{00000000-0005-0000-0000-0000DD010000}"/>
    <cellStyle name="20% - Accent3 9" xfId="2281" xr:uid="{00000000-0005-0000-0000-0000DE010000}"/>
    <cellStyle name="20% - Accent3 9 2" xfId="6588" xr:uid="{00000000-0005-0000-0000-0000DF010000}"/>
    <cellStyle name="20% - Accent4" xfId="25" builtinId="42" customBuiltin="1"/>
    <cellStyle name="20% - Accent4 10" xfId="4530"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8" xr:uid="{00000000-0005-0000-0000-0000E5010000}"/>
    <cellStyle name="20% - Accent4 2 2 2 2 2" xfId="2869" xr:uid="{00000000-0005-0000-0000-0000E6010000}"/>
    <cellStyle name="20% - Accent4 2 2 2 2 2 2" xfId="7092" xr:uid="{00000000-0005-0000-0000-0000E7010000}"/>
    <cellStyle name="20% - Accent4 2 2 2 2 3" xfId="4947" xr:uid="{00000000-0005-0000-0000-0000E8010000}"/>
    <cellStyle name="20% - Accent4 2 2 2 3" xfId="1051" xr:uid="{00000000-0005-0000-0000-0000E9010000}"/>
    <cellStyle name="20% - Accent4 2 2 2 3 2" xfId="3282" xr:uid="{00000000-0005-0000-0000-0000EA010000}"/>
    <cellStyle name="20% - Accent4 2 2 2 3 2 2" xfId="7505" xr:uid="{00000000-0005-0000-0000-0000EB010000}"/>
    <cellStyle name="20% - Accent4 2 2 2 3 3" xfId="5360" xr:uid="{00000000-0005-0000-0000-0000EC010000}"/>
    <cellStyle name="20% - Accent4 2 2 2 4" xfId="1465" xr:uid="{00000000-0005-0000-0000-0000ED010000}"/>
    <cellStyle name="20% - Accent4 2 2 2 4 2" xfId="3695" xr:uid="{00000000-0005-0000-0000-0000EE010000}"/>
    <cellStyle name="20% - Accent4 2 2 2 4 2 2" xfId="7918" xr:uid="{00000000-0005-0000-0000-0000EF010000}"/>
    <cellStyle name="20% - Accent4 2 2 2 4 3" xfId="5773" xr:uid="{00000000-0005-0000-0000-0000F0010000}"/>
    <cellStyle name="20% - Accent4 2 2 2 5" xfId="1879" xr:uid="{00000000-0005-0000-0000-0000F1010000}"/>
    <cellStyle name="20% - Accent4 2 2 2 5 2" xfId="4108" xr:uid="{00000000-0005-0000-0000-0000F2010000}"/>
    <cellStyle name="20% - Accent4 2 2 2 5 2 2" xfId="8331" xr:uid="{00000000-0005-0000-0000-0000F3010000}"/>
    <cellStyle name="20% - Accent4 2 2 2 5 3" xfId="6186" xr:uid="{00000000-0005-0000-0000-0000F4010000}"/>
    <cellStyle name="20% - Accent4 2 2 2 6" xfId="2292" xr:uid="{00000000-0005-0000-0000-0000F5010000}"/>
    <cellStyle name="20% - Accent4 2 2 2 6 2" xfId="6599" xr:uid="{00000000-0005-0000-0000-0000F6010000}"/>
    <cellStyle name="20% - Accent4 2 2 2 7" xfId="4533" xr:uid="{00000000-0005-0000-0000-0000F7010000}"/>
    <cellStyle name="20% - Accent4 2 2 3" xfId="597" xr:uid="{00000000-0005-0000-0000-0000F8010000}"/>
    <cellStyle name="20% - Accent4 2 2 3 2" xfId="2868" xr:uid="{00000000-0005-0000-0000-0000F9010000}"/>
    <cellStyle name="20% - Accent4 2 2 3 2 2" xfId="7091" xr:uid="{00000000-0005-0000-0000-0000FA010000}"/>
    <cellStyle name="20% - Accent4 2 2 3 3" xfId="4946" xr:uid="{00000000-0005-0000-0000-0000FB010000}"/>
    <cellStyle name="20% - Accent4 2 2 4" xfId="1050" xr:uid="{00000000-0005-0000-0000-0000FC010000}"/>
    <cellStyle name="20% - Accent4 2 2 4 2" xfId="3281" xr:uid="{00000000-0005-0000-0000-0000FD010000}"/>
    <cellStyle name="20% - Accent4 2 2 4 2 2" xfId="7504" xr:uid="{00000000-0005-0000-0000-0000FE010000}"/>
    <cellStyle name="20% - Accent4 2 2 4 3" xfId="5359" xr:uid="{00000000-0005-0000-0000-0000FF010000}"/>
    <cellStyle name="20% - Accent4 2 2 5" xfId="1464" xr:uid="{00000000-0005-0000-0000-000000020000}"/>
    <cellStyle name="20% - Accent4 2 2 5 2" xfId="3694" xr:uid="{00000000-0005-0000-0000-000001020000}"/>
    <cellStyle name="20% - Accent4 2 2 5 2 2" xfId="7917" xr:uid="{00000000-0005-0000-0000-000002020000}"/>
    <cellStyle name="20% - Accent4 2 2 5 3" xfId="5772" xr:uid="{00000000-0005-0000-0000-000003020000}"/>
    <cellStyle name="20% - Accent4 2 2 6" xfId="1878" xr:uid="{00000000-0005-0000-0000-000004020000}"/>
    <cellStyle name="20% - Accent4 2 2 6 2" xfId="4107" xr:uid="{00000000-0005-0000-0000-000005020000}"/>
    <cellStyle name="20% - Accent4 2 2 6 2 2" xfId="8330" xr:uid="{00000000-0005-0000-0000-000006020000}"/>
    <cellStyle name="20% - Accent4 2 2 6 3" xfId="6185" xr:uid="{00000000-0005-0000-0000-000007020000}"/>
    <cellStyle name="20% - Accent4 2 2 7" xfId="2291" xr:uid="{00000000-0005-0000-0000-000008020000}"/>
    <cellStyle name="20% - Accent4 2 2 7 2" xfId="6598" xr:uid="{00000000-0005-0000-0000-000009020000}"/>
    <cellStyle name="20% - Accent4 2 2 8" xfId="4532" xr:uid="{00000000-0005-0000-0000-00000A020000}"/>
    <cellStyle name="20% - Accent4 2 3" xfId="29" xr:uid="{00000000-0005-0000-0000-00000B020000}"/>
    <cellStyle name="20% - Accent4 2 3 2" xfId="599" xr:uid="{00000000-0005-0000-0000-00000C020000}"/>
    <cellStyle name="20% - Accent4 2 3 2 2" xfId="2870" xr:uid="{00000000-0005-0000-0000-00000D020000}"/>
    <cellStyle name="20% - Accent4 2 3 2 2 2" xfId="7093" xr:uid="{00000000-0005-0000-0000-00000E020000}"/>
    <cellStyle name="20% - Accent4 2 3 2 3" xfId="4948" xr:uid="{00000000-0005-0000-0000-00000F020000}"/>
    <cellStyle name="20% - Accent4 2 3 3" xfId="1052" xr:uid="{00000000-0005-0000-0000-000010020000}"/>
    <cellStyle name="20% - Accent4 2 3 3 2" xfId="3283" xr:uid="{00000000-0005-0000-0000-000011020000}"/>
    <cellStyle name="20% - Accent4 2 3 3 2 2" xfId="7506" xr:uid="{00000000-0005-0000-0000-000012020000}"/>
    <cellStyle name="20% - Accent4 2 3 3 3" xfId="5361" xr:uid="{00000000-0005-0000-0000-000013020000}"/>
    <cellStyle name="20% - Accent4 2 3 4" xfId="1466" xr:uid="{00000000-0005-0000-0000-000014020000}"/>
    <cellStyle name="20% - Accent4 2 3 4 2" xfId="3696" xr:uid="{00000000-0005-0000-0000-000015020000}"/>
    <cellStyle name="20% - Accent4 2 3 4 2 2" xfId="7919" xr:uid="{00000000-0005-0000-0000-000016020000}"/>
    <cellStyle name="20% - Accent4 2 3 4 3" xfId="5774" xr:uid="{00000000-0005-0000-0000-000017020000}"/>
    <cellStyle name="20% - Accent4 2 3 5" xfId="1880" xr:uid="{00000000-0005-0000-0000-000018020000}"/>
    <cellStyle name="20% - Accent4 2 3 5 2" xfId="4109" xr:uid="{00000000-0005-0000-0000-000019020000}"/>
    <cellStyle name="20% - Accent4 2 3 5 2 2" xfId="8332" xr:uid="{00000000-0005-0000-0000-00001A020000}"/>
    <cellStyle name="20% - Accent4 2 3 5 3" xfId="6187" xr:uid="{00000000-0005-0000-0000-00001B020000}"/>
    <cellStyle name="20% - Accent4 2 3 6" xfId="2293" xr:uid="{00000000-0005-0000-0000-00001C020000}"/>
    <cellStyle name="20% - Accent4 2 3 6 2" xfId="6600" xr:uid="{00000000-0005-0000-0000-00001D020000}"/>
    <cellStyle name="20% - Accent4 2 3 7" xfId="4534" xr:uid="{00000000-0005-0000-0000-00001E020000}"/>
    <cellStyle name="20% - Accent4 2 4" xfId="596" xr:uid="{00000000-0005-0000-0000-00001F020000}"/>
    <cellStyle name="20% - Accent4 2 4 2" xfId="2867" xr:uid="{00000000-0005-0000-0000-000020020000}"/>
    <cellStyle name="20% - Accent4 2 4 2 2" xfId="7090" xr:uid="{00000000-0005-0000-0000-000021020000}"/>
    <cellStyle name="20% - Accent4 2 4 3" xfId="4945" xr:uid="{00000000-0005-0000-0000-000022020000}"/>
    <cellStyle name="20% - Accent4 2 5" xfId="1049" xr:uid="{00000000-0005-0000-0000-000023020000}"/>
    <cellStyle name="20% - Accent4 2 5 2" xfId="3280" xr:uid="{00000000-0005-0000-0000-000024020000}"/>
    <cellStyle name="20% - Accent4 2 5 2 2" xfId="7503" xr:uid="{00000000-0005-0000-0000-000025020000}"/>
    <cellStyle name="20% - Accent4 2 5 3" xfId="5358" xr:uid="{00000000-0005-0000-0000-000026020000}"/>
    <cellStyle name="20% - Accent4 2 6" xfId="1463" xr:uid="{00000000-0005-0000-0000-000027020000}"/>
    <cellStyle name="20% - Accent4 2 6 2" xfId="3693" xr:uid="{00000000-0005-0000-0000-000028020000}"/>
    <cellStyle name="20% - Accent4 2 6 2 2" xfId="7916" xr:uid="{00000000-0005-0000-0000-000029020000}"/>
    <cellStyle name="20% - Accent4 2 6 3" xfId="5771" xr:uid="{00000000-0005-0000-0000-00002A020000}"/>
    <cellStyle name="20% - Accent4 2 7" xfId="1877" xr:uid="{00000000-0005-0000-0000-00002B020000}"/>
    <cellStyle name="20% - Accent4 2 7 2" xfId="4106" xr:uid="{00000000-0005-0000-0000-00002C020000}"/>
    <cellStyle name="20% - Accent4 2 7 2 2" xfId="8329" xr:uid="{00000000-0005-0000-0000-00002D020000}"/>
    <cellStyle name="20% - Accent4 2 7 3" xfId="6184" xr:uid="{00000000-0005-0000-0000-00002E020000}"/>
    <cellStyle name="20% - Accent4 2 8" xfId="2290" xr:uid="{00000000-0005-0000-0000-00002F020000}"/>
    <cellStyle name="20% - Accent4 2 8 2" xfId="6597" xr:uid="{00000000-0005-0000-0000-000030020000}"/>
    <cellStyle name="20% - Accent4 2 9" xfId="4531" xr:uid="{00000000-0005-0000-0000-000031020000}"/>
    <cellStyle name="20% - Accent4 3" xfId="30" xr:uid="{00000000-0005-0000-0000-000032020000}"/>
    <cellStyle name="20% - Accent4 3 2" xfId="31" xr:uid="{00000000-0005-0000-0000-000033020000}"/>
    <cellStyle name="20% - Accent4 3 2 2" xfId="601" xr:uid="{00000000-0005-0000-0000-000034020000}"/>
    <cellStyle name="20% - Accent4 3 2 2 2" xfId="2872" xr:uid="{00000000-0005-0000-0000-000035020000}"/>
    <cellStyle name="20% - Accent4 3 2 2 2 2" xfId="7095" xr:uid="{00000000-0005-0000-0000-000036020000}"/>
    <cellStyle name="20% - Accent4 3 2 2 3" xfId="4950" xr:uid="{00000000-0005-0000-0000-000037020000}"/>
    <cellStyle name="20% - Accent4 3 2 3" xfId="1054" xr:uid="{00000000-0005-0000-0000-000038020000}"/>
    <cellStyle name="20% - Accent4 3 2 3 2" xfId="3285" xr:uid="{00000000-0005-0000-0000-000039020000}"/>
    <cellStyle name="20% - Accent4 3 2 3 2 2" xfId="7508" xr:uid="{00000000-0005-0000-0000-00003A020000}"/>
    <cellStyle name="20% - Accent4 3 2 3 3" xfId="5363" xr:uid="{00000000-0005-0000-0000-00003B020000}"/>
    <cellStyle name="20% - Accent4 3 2 4" xfId="1468" xr:uid="{00000000-0005-0000-0000-00003C020000}"/>
    <cellStyle name="20% - Accent4 3 2 4 2" xfId="3698" xr:uid="{00000000-0005-0000-0000-00003D020000}"/>
    <cellStyle name="20% - Accent4 3 2 4 2 2" xfId="7921" xr:uid="{00000000-0005-0000-0000-00003E020000}"/>
    <cellStyle name="20% - Accent4 3 2 4 3" xfId="5776" xr:uid="{00000000-0005-0000-0000-00003F020000}"/>
    <cellStyle name="20% - Accent4 3 2 5" xfId="1882" xr:uid="{00000000-0005-0000-0000-000040020000}"/>
    <cellStyle name="20% - Accent4 3 2 5 2" xfId="4111" xr:uid="{00000000-0005-0000-0000-000041020000}"/>
    <cellStyle name="20% - Accent4 3 2 5 2 2" xfId="8334" xr:uid="{00000000-0005-0000-0000-000042020000}"/>
    <cellStyle name="20% - Accent4 3 2 5 3" xfId="6189" xr:uid="{00000000-0005-0000-0000-000043020000}"/>
    <cellStyle name="20% - Accent4 3 2 6" xfId="2295" xr:uid="{00000000-0005-0000-0000-000044020000}"/>
    <cellStyle name="20% - Accent4 3 2 6 2" xfId="6602" xr:uid="{00000000-0005-0000-0000-000045020000}"/>
    <cellStyle name="20% - Accent4 3 2 7" xfId="4536" xr:uid="{00000000-0005-0000-0000-000046020000}"/>
    <cellStyle name="20% - Accent4 3 3" xfId="600" xr:uid="{00000000-0005-0000-0000-000047020000}"/>
    <cellStyle name="20% - Accent4 3 3 2" xfId="2871" xr:uid="{00000000-0005-0000-0000-000048020000}"/>
    <cellStyle name="20% - Accent4 3 3 2 2" xfId="7094" xr:uid="{00000000-0005-0000-0000-000049020000}"/>
    <cellStyle name="20% - Accent4 3 3 3" xfId="4949" xr:uid="{00000000-0005-0000-0000-00004A020000}"/>
    <cellStyle name="20% - Accent4 3 4" xfId="1053" xr:uid="{00000000-0005-0000-0000-00004B020000}"/>
    <cellStyle name="20% - Accent4 3 4 2" xfId="3284" xr:uid="{00000000-0005-0000-0000-00004C020000}"/>
    <cellStyle name="20% - Accent4 3 4 2 2" xfId="7507" xr:uid="{00000000-0005-0000-0000-00004D020000}"/>
    <cellStyle name="20% - Accent4 3 4 3" xfId="5362" xr:uid="{00000000-0005-0000-0000-00004E020000}"/>
    <cellStyle name="20% - Accent4 3 5" xfId="1467" xr:uid="{00000000-0005-0000-0000-00004F020000}"/>
    <cellStyle name="20% - Accent4 3 5 2" xfId="3697" xr:uid="{00000000-0005-0000-0000-000050020000}"/>
    <cellStyle name="20% - Accent4 3 5 2 2" xfId="7920" xr:uid="{00000000-0005-0000-0000-000051020000}"/>
    <cellStyle name="20% - Accent4 3 5 3" xfId="5775" xr:uid="{00000000-0005-0000-0000-000052020000}"/>
    <cellStyle name="20% - Accent4 3 6" xfId="1881" xr:uid="{00000000-0005-0000-0000-000053020000}"/>
    <cellStyle name="20% - Accent4 3 6 2" xfId="4110" xr:uid="{00000000-0005-0000-0000-000054020000}"/>
    <cellStyle name="20% - Accent4 3 6 2 2" xfId="8333" xr:uid="{00000000-0005-0000-0000-000055020000}"/>
    <cellStyle name="20% - Accent4 3 6 3" xfId="6188" xr:uid="{00000000-0005-0000-0000-000056020000}"/>
    <cellStyle name="20% - Accent4 3 7" xfId="2294" xr:uid="{00000000-0005-0000-0000-000057020000}"/>
    <cellStyle name="20% - Accent4 3 7 2" xfId="6601" xr:uid="{00000000-0005-0000-0000-000058020000}"/>
    <cellStyle name="20% - Accent4 3 8" xfId="4535" xr:uid="{00000000-0005-0000-0000-000059020000}"/>
    <cellStyle name="20% - Accent4 4" xfId="32" xr:uid="{00000000-0005-0000-0000-00005A020000}"/>
    <cellStyle name="20% - Accent4 4 2" xfId="602" xr:uid="{00000000-0005-0000-0000-00005B020000}"/>
    <cellStyle name="20% - Accent4 4 2 2" xfId="2873" xr:uid="{00000000-0005-0000-0000-00005C020000}"/>
    <cellStyle name="20% - Accent4 4 2 2 2" xfId="7096" xr:uid="{00000000-0005-0000-0000-00005D020000}"/>
    <cellStyle name="20% - Accent4 4 2 3" xfId="4951" xr:uid="{00000000-0005-0000-0000-00005E020000}"/>
    <cellStyle name="20% - Accent4 4 3" xfId="1055" xr:uid="{00000000-0005-0000-0000-00005F020000}"/>
    <cellStyle name="20% - Accent4 4 3 2" xfId="3286" xr:uid="{00000000-0005-0000-0000-000060020000}"/>
    <cellStyle name="20% - Accent4 4 3 2 2" xfId="7509" xr:uid="{00000000-0005-0000-0000-000061020000}"/>
    <cellStyle name="20% - Accent4 4 3 3" xfId="5364" xr:uid="{00000000-0005-0000-0000-000062020000}"/>
    <cellStyle name="20% - Accent4 4 4" xfId="1469" xr:uid="{00000000-0005-0000-0000-000063020000}"/>
    <cellStyle name="20% - Accent4 4 4 2" xfId="3699" xr:uid="{00000000-0005-0000-0000-000064020000}"/>
    <cellStyle name="20% - Accent4 4 4 2 2" xfId="7922" xr:uid="{00000000-0005-0000-0000-000065020000}"/>
    <cellStyle name="20% - Accent4 4 4 3" xfId="5777" xr:uid="{00000000-0005-0000-0000-000066020000}"/>
    <cellStyle name="20% - Accent4 4 5" xfId="1883" xr:uid="{00000000-0005-0000-0000-000067020000}"/>
    <cellStyle name="20% - Accent4 4 5 2" xfId="4112" xr:uid="{00000000-0005-0000-0000-000068020000}"/>
    <cellStyle name="20% - Accent4 4 5 2 2" xfId="8335" xr:uid="{00000000-0005-0000-0000-000069020000}"/>
    <cellStyle name="20% - Accent4 4 5 3" xfId="6190" xr:uid="{00000000-0005-0000-0000-00006A020000}"/>
    <cellStyle name="20% - Accent4 4 6" xfId="2296" xr:uid="{00000000-0005-0000-0000-00006B020000}"/>
    <cellStyle name="20% - Accent4 4 6 2" xfId="6603" xr:uid="{00000000-0005-0000-0000-00006C020000}"/>
    <cellStyle name="20% - Accent4 4 7" xfId="4537" xr:uid="{00000000-0005-0000-0000-00006D020000}"/>
    <cellStyle name="20% - Accent4 5" xfId="595" xr:uid="{00000000-0005-0000-0000-00006E020000}"/>
    <cellStyle name="20% - Accent4 5 2" xfId="2866" xr:uid="{00000000-0005-0000-0000-00006F020000}"/>
    <cellStyle name="20% - Accent4 5 2 2" xfId="7089" xr:uid="{00000000-0005-0000-0000-000070020000}"/>
    <cellStyle name="20% - Accent4 5 3" xfId="4944" xr:uid="{00000000-0005-0000-0000-000071020000}"/>
    <cellStyle name="20% - Accent4 6" xfId="1048" xr:uid="{00000000-0005-0000-0000-000072020000}"/>
    <cellStyle name="20% - Accent4 6 2" xfId="3279" xr:uid="{00000000-0005-0000-0000-000073020000}"/>
    <cellStyle name="20% - Accent4 6 2 2" xfId="7502" xr:uid="{00000000-0005-0000-0000-000074020000}"/>
    <cellStyle name="20% - Accent4 6 3" xfId="5357" xr:uid="{00000000-0005-0000-0000-000075020000}"/>
    <cellStyle name="20% - Accent4 7" xfId="1462" xr:uid="{00000000-0005-0000-0000-000076020000}"/>
    <cellStyle name="20% - Accent4 7 2" xfId="3692" xr:uid="{00000000-0005-0000-0000-000077020000}"/>
    <cellStyle name="20% - Accent4 7 2 2" xfId="7915" xr:uid="{00000000-0005-0000-0000-000078020000}"/>
    <cellStyle name="20% - Accent4 7 3" xfId="5770" xr:uid="{00000000-0005-0000-0000-000079020000}"/>
    <cellStyle name="20% - Accent4 8" xfId="1876" xr:uid="{00000000-0005-0000-0000-00007A020000}"/>
    <cellStyle name="20% - Accent4 8 2" xfId="4105" xr:uid="{00000000-0005-0000-0000-00007B020000}"/>
    <cellStyle name="20% - Accent4 8 2 2" xfId="8328" xr:uid="{00000000-0005-0000-0000-00007C020000}"/>
    <cellStyle name="20% - Accent4 8 3" xfId="6183" xr:uid="{00000000-0005-0000-0000-00007D020000}"/>
    <cellStyle name="20% - Accent4 9" xfId="2289" xr:uid="{00000000-0005-0000-0000-00007E020000}"/>
    <cellStyle name="20% - Accent4 9 2" xfId="6596" xr:uid="{00000000-0005-0000-0000-00007F020000}"/>
    <cellStyle name="20% - Accent5" xfId="33" builtinId="46" customBuiltin="1"/>
    <cellStyle name="20% - Accent5 10" xfId="4538"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6" xr:uid="{00000000-0005-0000-0000-000085020000}"/>
    <cellStyle name="20% - Accent5 2 2 2 2 2" xfId="2877" xr:uid="{00000000-0005-0000-0000-000086020000}"/>
    <cellStyle name="20% - Accent5 2 2 2 2 2 2" xfId="7100" xr:uid="{00000000-0005-0000-0000-000087020000}"/>
    <cellStyle name="20% - Accent5 2 2 2 2 3" xfId="4955" xr:uid="{00000000-0005-0000-0000-000088020000}"/>
    <cellStyle name="20% - Accent5 2 2 2 3" xfId="1059" xr:uid="{00000000-0005-0000-0000-000089020000}"/>
    <cellStyle name="20% - Accent5 2 2 2 3 2" xfId="3290" xr:uid="{00000000-0005-0000-0000-00008A020000}"/>
    <cellStyle name="20% - Accent5 2 2 2 3 2 2" xfId="7513" xr:uid="{00000000-0005-0000-0000-00008B020000}"/>
    <cellStyle name="20% - Accent5 2 2 2 3 3" xfId="5368" xr:uid="{00000000-0005-0000-0000-00008C020000}"/>
    <cellStyle name="20% - Accent5 2 2 2 4" xfId="1473" xr:uid="{00000000-0005-0000-0000-00008D020000}"/>
    <cellStyle name="20% - Accent5 2 2 2 4 2" xfId="3703" xr:uid="{00000000-0005-0000-0000-00008E020000}"/>
    <cellStyle name="20% - Accent5 2 2 2 4 2 2" xfId="7926" xr:uid="{00000000-0005-0000-0000-00008F020000}"/>
    <cellStyle name="20% - Accent5 2 2 2 4 3" xfId="5781" xr:uid="{00000000-0005-0000-0000-000090020000}"/>
    <cellStyle name="20% - Accent5 2 2 2 5" xfId="1887" xr:uid="{00000000-0005-0000-0000-000091020000}"/>
    <cellStyle name="20% - Accent5 2 2 2 5 2" xfId="4116" xr:uid="{00000000-0005-0000-0000-000092020000}"/>
    <cellStyle name="20% - Accent5 2 2 2 5 2 2" xfId="8339" xr:uid="{00000000-0005-0000-0000-000093020000}"/>
    <cellStyle name="20% - Accent5 2 2 2 5 3" xfId="6194" xr:uid="{00000000-0005-0000-0000-000094020000}"/>
    <cellStyle name="20% - Accent5 2 2 2 6" xfId="2300" xr:uid="{00000000-0005-0000-0000-000095020000}"/>
    <cellStyle name="20% - Accent5 2 2 2 6 2" xfId="6607" xr:uid="{00000000-0005-0000-0000-000096020000}"/>
    <cellStyle name="20% - Accent5 2 2 2 7" xfId="4541" xr:uid="{00000000-0005-0000-0000-000097020000}"/>
    <cellStyle name="20% - Accent5 2 2 3" xfId="605" xr:uid="{00000000-0005-0000-0000-000098020000}"/>
    <cellStyle name="20% - Accent5 2 2 3 2" xfId="2876" xr:uid="{00000000-0005-0000-0000-000099020000}"/>
    <cellStyle name="20% - Accent5 2 2 3 2 2" xfId="7099" xr:uid="{00000000-0005-0000-0000-00009A020000}"/>
    <cellStyle name="20% - Accent5 2 2 3 3" xfId="4954" xr:uid="{00000000-0005-0000-0000-00009B020000}"/>
    <cellStyle name="20% - Accent5 2 2 4" xfId="1058" xr:uid="{00000000-0005-0000-0000-00009C020000}"/>
    <cellStyle name="20% - Accent5 2 2 4 2" xfId="3289" xr:uid="{00000000-0005-0000-0000-00009D020000}"/>
    <cellStyle name="20% - Accent5 2 2 4 2 2" xfId="7512" xr:uid="{00000000-0005-0000-0000-00009E020000}"/>
    <cellStyle name="20% - Accent5 2 2 4 3" xfId="5367" xr:uid="{00000000-0005-0000-0000-00009F020000}"/>
    <cellStyle name="20% - Accent5 2 2 5" xfId="1472" xr:uid="{00000000-0005-0000-0000-0000A0020000}"/>
    <cellStyle name="20% - Accent5 2 2 5 2" xfId="3702" xr:uid="{00000000-0005-0000-0000-0000A1020000}"/>
    <cellStyle name="20% - Accent5 2 2 5 2 2" xfId="7925" xr:uid="{00000000-0005-0000-0000-0000A2020000}"/>
    <cellStyle name="20% - Accent5 2 2 5 3" xfId="5780" xr:uid="{00000000-0005-0000-0000-0000A3020000}"/>
    <cellStyle name="20% - Accent5 2 2 6" xfId="1886" xr:uid="{00000000-0005-0000-0000-0000A4020000}"/>
    <cellStyle name="20% - Accent5 2 2 6 2" xfId="4115" xr:uid="{00000000-0005-0000-0000-0000A5020000}"/>
    <cellStyle name="20% - Accent5 2 2 6 2 2" xfId="8338" xr:uid="{00000000-0005-0000-0000-0000A6020000}"/>
    <cellStyle name="20% - Accent5 2 2 6 3" xfId="6193" xr:uid="{00000000-0005-0000-0000-0000A7020000}"/>
    <cellStyle name="20% - Accent5 2 2 7" xfId="2299" xr:uid="{00000000-0005-0000-0000-0000A8020000}"/>
    <cellStyle name="20% - Accent5 2 2 7 2" xfId="6606" xr:uid="{00000000-0005-0000-0000-0000A9020000}"/>
    <cellStyle name="20% - Accent5 2 2 8" xfId="4540" xr:uid="{00000000-0005-0000-0000-0000AA020000}"/>
    <cellStyle name="20% - Accent5 2 3" xfId="37" xr:uid="{00000000-0005-0000-0000-0000AB020000}"/>
    <cellStyle name="20% - Accent5 2 3 2" xfId="607" xr:uid="{00000000-0005-0000-0000-0000AC020000}"/>
    <cellStyle name="20% - Accent5 2 3 2 2" xfId="2878" xr:uid="{00000000-0005-0000-0000-0000AD020000}"/>
    <cellStyle name="20% - Accent5 2 3 2 2 2" xfId="7101" xr:uid="{00000000-0005-0000-0000-0000AE020000}"/>
    <cellStyle name="20% - Accent5 2 3 2 3" xfId="4956" xr:uid="{00000000-0005-0000-0000-0000AF020000}"/>
    <cellStyle name="20% - Accent5 2 3 3" xfId="1060" xr:uid="{00000000-0005-0000-0000-0000B0020000}"/>
    <cellStyle name="20% - Accent5 2 3 3 2" xfId="3291" xr:uid="{00000000-0005-0000-0000-0000B1020000}"/>
    <cellStyle name="20% - Accent5 2 3 3 2 2" xfId="7514" xr:uid="{00000000-0005-0000-0000-0000B2020000}"/>
    <cellStyle name="20% - Accent5 2 3 3 3" xfId="5369" xr:uid="{00000000-0005-0000-0000-0000B3020000}"/>
    <cellStyle name="20% - Accent5 2 3 4" xfId="1474" xr:uid="{00000000-0005-0000-0000-0000B4020000}"/>
    <cellStyle name="20% - Accent5 2 3 4 2" xfId="3704" xr:uid="{00000000-0005-0000-0000-0000B5020000}"/>
    <cellStyle name="20% - Accent5 2 3 4 2 2" xfId="7927" xr:uid="{00000000-0005-0000-0000-0000B6020000}"/>
    <cellStyle name="20% - Accent5 2 3 4 3" xfId="5782" xr:uid="{00000000-0005-0000-0000-0000B7020000}"/>
    <cellStyle name="20% - Accent5 2 3 5" xfId="1888" xr:uid="{00000000-0005-0000-0000-0000B8020000}"/>
    <cellStyle name="20% - Accent5 2 3 5 2" xfId="4117" xr:uid="{00000000-0005-0000-0000-0000B9020000}"/>
    <cellStyle name="20% - Accent5 2 3 5 2 2" xfId="8340" xr:uid="{00000000-0005-0000-0000-0000BA020000}"/>
    <cellStyle name="20% - Accent5 2 3 5 3" xfId="6195" xr:uid="{00000000-0005-0000-0000-0000BB020000}"/>
    <cellStyle name="20% - Accent5 2 3 6" xfId="2301" xr:uid="{00000000-0005-0000-0000-0000BC020000}"/>
    <cellStyle name="20% - Accent5 2 3 6 2" xfId="6608" xr:uid="{00000000-0005-0000-0000-0000BD020000}"/>
    <cellStyle name="20% - Accent5 2 3 7" xfId="4542" xr:uid="{00000000-0005-0000-0000-0000BE020000}"/>
    <cellStyle name="20% - Accent5 2 4" xfId="604" xr:uid="{00000000-0005-0000-0000-0000BF020000}"/>
    <cellStyle name="20% - Accent5 2 4 2" xfId="2875" xr:uid="{00000000-0005-0000-0000-0000C0020000}"/>
    <cellStyle name="20% - Accent5 2 4 2 2" xfId="7098" xr:uid="{00000000-0005-0000-0000-0000C1020000}"/>
    <cellStyle name="20% - Accent5 2 4 3" xfId="4953" xr:uid="{00000000-0005-0000-0000-0000C2020000}"/>
    <cellStyle name="20% - Accent5 2 5" xfId="1057" xr:uid="{00000000-0005-0000-0000-0000C3020000}"/>
    <cellStyle name="20% - Accent5 2 5 2" xfId="3288" xr:uid="{00000000-0005-0000-0000-0000C4020000}"/>
    <cellStyle name="20% - Accent5 2 5 2 2" xfId="7511" xr:uid="{00000000-0005-0000-0000-0000C5020000}"/>
    <cellStyle name="20% - Accent5 2 5 3" xfId="5366" xr:uid="{00000000-0005-0000-0000-0000C6020000}"/>
    <cellStyle name="20% - Accent5 2 6" xfId="1471" xr:uid="{00000000-0005-0000-0000-0000C7020000}"/>
    <cellStyle name="20% - Accent5 2 6 2" xfId="3701" xr:uid="{00000000-0005-0000-0000-0000C8020000}"/>
    <cellStyle name="20% - Accent5 2 6 2 2" xfId="7924" xr:uid="{00000000-0005-0000-0000-0000C9020000}"/>
    <cellStyle name="20% - Accent5 2 6 3" xfId="5779" xr:uid="{00000000-0005-0000-0000-0000CA020000}"/>
    <cellStyle name="20% - Accent5 2 7" xfId="1885" xr:uid="{00000000-0005-0000-0000-0000CB020000}"/>
    <cellStyle name="20% - Accent5 2 7 2" xfId="4114" xr:uid="{00000000-0005-0000-0000-0000CC020000}"/>
    <cellStyle name="20% - Accent5 2 7 2 2" xfId="8337" xr:uid="{00000000-0005-0000-0000-0000CD020000}"/>
    <cellStyle name="20% - Accent5 2 7 3" xfId="6192" xr:uid="{00000000-0005-0000-0000-0000CE020000}"/>
    <cellStyle name="20% - Accent5 2 8" xfId="2298" xr:uid="{00000000-0005-0000-0000-0000CF020000}"/>
    <cellStyle name="20% - Accent5 2 8 2" xfId="6605" xr:uid="{00000000-0005-0000-0000-0000D0020000}"/>
    <cellStyle name="20% - Accent5 2 9" xfId="4539" xr:uid="{00000000-0005-0000-0000-0000D1020000}"/>
    <cellStyle name="20% - Accent5 3" xfId="38" xr:uid="{00000000-0005-0000-0000-0000D2020000}"/>
    <cellStyle name="20% - Accent5 3 2" xfId="39" xr:uid="{00000000-0005-0000-0000-0000D3020000}"/>
    <cellStyle name="20% - Accent5 3 2 2" xfId="609" xr:uid="{00000000-0005-0000-0000-0000D4020000}"/>
    <cellStyle name="20% - Accent5 3 2 2 2" xfId="2880" xr:uid="{00000000-0005-0000-0000-0000D5020000}"/>
    <cellStyle name="20% - Accent5 3 2 2 2 2" xfId="7103" xr:uid="{00000000-0005-0000-0000-0000D6020000}"/>
    <cellStyle name="20% - Accent5 3 2 2 3" xfId="4958" xr:uid="{00000000-0005-0000-0000-0000D7020000}"/>
    <cellStyle name="20% - Accent5 3 2 3" xfId="1062" xr:uid="{00000000-0005-0000-0000-0000D8020000}"/>
    <cellStyle name="20% - Accent5 3 2 3 2" xfId="3293" xr:uid="{00000000-0005-0000-0000-0000D9020000}"/>
    <cellStyle name="20% - Accent5 3 2 3 2 2" xfId="7516" xr:uid="{00000000-0005-0000-0000-0000DA020000}"/>
    <cellStyle name="20% - Accent5 3 2 3 3" xfId="5371" xr:uid="{00000000-0005-0000-0000-0000DB020000}"/>
    <cellStyle name="20% - Accent5 3 2 4" xfId="1476" xr:uid="{00000000-0005-0000-0000-0000DC020000}"/>
    <cellStyle name="20% - Accent5 3 2 4 2" xfId="3706" xr:uid="{00000000-0005-0000-0000-0000DD020000}"/>
    <cellStyle name="20% - Accent5 3 2 4 2 2" xfId="7929" xr:uid="{00000000-0005-0000-0000-0000DE020000}"/>
    <cellStyle name="20% - Accent5 3 2 4 3" xfId="5784" xr:uid="{00000000-0005-0000-0000-0000DF020000}"/>
    <cellStyle name="20% - Accent5 3 2 5" xfId="1890" xr:uid="{00000000-0005-0000-0000-0000E0020000}"/>
    <cellStyle name="20% - Accent5 3 2 5 2" xfId="4119" xr:uid="{00000000-0005-0000-0000-0000E1020000}"/>
    <cellStyle name="20% - Accent5 3 2 5 2 2" xfId="8342" xr:uid="{00000000-0005-0000-0000-0000E2020000}"/>
    <cellStyle name="20% - Accent5 3 2 5 3" xfId="6197" xr:uid="{00000000-0005-0000-0000-0000E3020000}"/>
    <cellStyle name="20% - Accent5 3 2 6" xfId="2303" xr:uid="{00000000-0005-0000-0000-0000E4020000}"/>
    <cellStyle name="20% - Accent5 3 2 6 2" xfId="6610" xr:uid="{00000000-0005-0000-0000-0000E5020000}"/>
    <cellStyle name="20% - Accent5 3 2 7" xfId="4544" xr:uid="{00000000-0005-0000-0000-0000E6020000}"/>
    <cellStyle name="20% - Accent5 3 3" xfId="608" xr:uid="{00000000-0005-0000-0000-0000E7020000}"/>
    <cellStyle name="20% - Accent5 3 3 2" xfId="2879" xr:uid="{00000000-0005-0000-0000-0000E8020000}"/>
    <cellStyle name="20% - Accent5 3 3 2 2" xfId="7102" xr:uid="{00000000-0005-0000-0000-0000E9020000}"/>
    <cellStyle name="20% - Accent5 3 3 3" xfId="4957" xr:uid="{00000000-0005-0000-0000-0000EA020000}"/>
    <cellStyle name="20% - Accent5 3 4" xfId="1061" xr:uid="{00000000-0005-0000-0000-0000EB020000}"/>
    <cellStyle name="20% - Accent5 3 4 2" xfId="3292" xr:uid="{00000000-0005-0000-0000-0000EC020000}"/>
    <cellStyle name="20% - Accent5 3 4 2 2" xfId="7515" xr:uid="{00000000-0005-0000-0000-0000ED020000}"/>
    <cellStyle name="20% - Accent5 3 4 3" xfId="5370" xr:uid="{00000000-0005-0000-0000-0000EE020000}"/>
    <cellStyle name="20% - Accent5 3 5" xfId="1475" xr:uid="{00000000-0005-0000-0000-0000EF020000}"/>
    <cellStyle name="20% - Accent5 3 5 2" xfId="3705" xr:uid="{00000000-0005-0000-0000-0000F0020000}"/>
    <cellStyle name="20% - Accent5 3 5 2 2" xfId="7928" xr:uid="{00000000-0005-0000-0000-0000F1020000}"/>
    <cellStyle name="20% - Accent5 3 5 3" xfId="5783" xr:uid="{00000000-0005-0000-0000-0000F2020000}"/>
    <cellStyle name="20% - Accent5 3 6" xfId="1889" xr:uid="{00000000-0005-0000-0000-0000F3020000}"/>
    <cellStyle name="20% - Accent5 3 6 2" xfId="4118" xr:uid="{00000000-0005-0000-0000-0000F4020000}"/>
    <cellStyle name="20% - Accent5 3 6 2 2" xfId="8341" xr:uid="{00000000-0005-0000-0000-0000F5020000}"/>
    <cellStyle name="20% - Accent5 3 6 3" xfId="6196" xr:uid="{00000000-0005-0000-0000-0000F6020000}"/>
    <cellStyle name="20% - Accent5 3 7" xfId="2302" xr:uid="{00000000-0005-0000-0000-0000F7020000}"/>
    <cellStyle name="20% - Accent5 3 7 2" xfId="6609" xr:uid="{00000000-0005-0000-0000-0000F8020000}"/>
    <cellStyle name="20% - Accent5 3 8" xfId="4543" xr:uid="{00000000-0005-0000-0000-0000F9020000}"/>
    <cellStyle name="20% - Accent5 4" xfId="40" xr:uid="{00000000-0005-0000-0000-0000FA020000}"/>
    <cellStyle name="20% - Accent5 4 2" xfId="610" xr:uid="{00000000-0005-0000-0000-0000FB020000}"/>
    <cellStyle name="20% - Accent5 4 2 2" xfId="2881" xr:uid="{00000000-0005-0000-0000-0000FC020000}"/>
    <cellStyle name="20% - Accent5 4 2 2 2" xfId="7104" xr:uid="{00000000-0005-0000-0000-0000FD020000}"/>
    <cellStyle name="20% - Accent5 4 2 3" xfId="4959" xr:uid="{00000000-0005-0000-0000-0000FE020000}"/>
    <cellStyle name="20% - Accent5 4 3" xfId="1063" xr:uid="{00000000-0005-0000-0000-0000FF020000}"/>
    <cellStyle name="20% - Accent5 4 3 2" xfId="3294" xr:uid="{00000000-0005-0000-0000-000000030000}"/>
    <cellStyle name="20% - Accent5 4 3 2 2" xfId="7517" xr:uid="{00000000-0005-0000-0000-000001030000}"/>
    <cellStyle name="20% - Accent5 4 3 3" xfId="5372" xr:uid="{00000000-0005-0000-0000-000002030000}"/>
    <cellStyle name="20% - Accent5 4 4" xfId="1477" xr:uid="{00000000-0005-0000-0000-000003030000}"/>
    <cellStyle name="20% - Accent5 4 4 2" xfId="3707" xr:uid="{00000000-0005-0000-0000-000004030000}"/>
    <cellStyle name="20% - Accent5 4 4 2 2" xfId="7930" xr:uid="{00000000-0005-0000-0000-000005030000}"/>
    <cellStyle name="20% - Accent5 4 4 3" xfId="5785" xr:uid="{00000000-0005-0000-0000-000006030000}"/>
    <cellStyle name="20% - Accent5 4 5" xfId="1891" xr:uid="{00000000-0005-0000-0000-000007030000}"/>
    <cellStyle name="20% - Accent5 4 5 2" xfId="4120" xr:uid="{00000000-0005-0000-0000-000008030000}"/>
    <cellStyle name="20% - Accent5 4 5 2 2" xfId="8343" xr:uid="{00000000-0005-0000-0000-000009030000}"/>
    <cellStyle name="20% - Accent5 4 5 3" xfId="6198" xr:uid="{00000000-0005-0000-0000-00000A030000}"/>
    <cellStyle name="20% - Accent5 4 6" xfId="2304" xr:uid="{00000000-0005-0000-0000-00000B030000}"/>
    <cellStyle name="20% - Accent5 4 6 2" xfId="6611" xr:uid="{00000000-0005-0000-0000-00000C030000}"/>
    <cellStyle name="20% - Accent5 4 7" xfId="4545" xr:uid="{00000000-0005-0000-0000-00000D030000}"/>
    <cellStyle name="20% - Accent5 5" xfId="603" xr:uid="{00000000-0005-0000-0000-00000E030000}"/>
    <cellStyle name="20% - Accent5 5 2" xfId="2874" xr:uid="{00000000-0005-0000-0000-00000F030000}"/>
    <cellStyle name="20% - Accent5 5 2 2" xfId="7097" xr:uid="{00000000-0005-0000-0000-000010030000}"/>
    <cellStyle name="20% - Accent5 5 3" xfId="4952" xr:uid="{00000000-0005-0000-0000-000011030000}"/>
    <cellStyle name="20% - Accent5 6" xfId="1056" xr:uid="{00000000-0005-0000-0000-000012030000}"/>
    <cellStyle name="20% - Accent5 6 2" xfId="3287" xr:uid="{00000000-0005-0000-0000-000013030000}"/>
    <cellStyle name="20% - Accent5 6 2 2" xfId="7510" xr:uid="{00000000-0005-0000-0000-000014030000}"/>
    <cellStyle name="20% - Accent5 6 3" xfId="5365" xr:uid="{00000000-0005-0000-0000-000015030000}"/>
    <cellStyle name="20% - Accent5 7" xfId="1470" xr:uid="{00000000-0005-0000-0000-000016030000}"/>
    <cellStyle name="20% - Accent5 7 2" xfId="3700" xr:uid="{00000000-0005-0000-0000-000017030000}"/>
    <cellStyle name="20% - Accent5 7 2 2" xfId="7923" xr:uid="{00000000-0005-0000-0000-000018030000}"/>
    <cellStyle name="20% - Accent5 7 3" xfId="5778" xr:uid="{00000000-0005-0000-0000-000019030000}"/>
    <cellStyle name="20% - Accent5 8" xfId="1884" xr:uid="{00000000-0005-0000-0000-00001A030000}"/>
    <cellStyle name="20% - Accent5 8 2" xfId="4113" xr:uid="{00000000-0005-0000-0000-00001B030000}"/>
    <cellStyle name="20% - Accent5 8 2 2" xfId="8336" xr:uid="{00000000-0005-0000-0000-00001C030000}"/>
    <cellStyle name="20% - Accent5 8 3" xfId="6191" xr:uid="{00000000-0005-0000-0000-00001D030000}"/>
    <cellStyle name="20% - Accent5 9" xfId="2297" xr:uid="{00000000-0005-0000-0000-00001E030000}"/>
    <cellStyle name="20% - Accent5 9 2" xfId="6604" xr:uid="{00000000-0005-0000-0000-00001F030000}"/>
    <cellStyle name="20% - Accent6" xfId="41" builtinId="50" customBuiltin="1"/>
    <cellStyle name="20% - Accent6 10" xfId="4546"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4" xr:uid="{00000000-0005-0000-0000-000025030000}"/>
    <cellStyle name="20% - Accent6 2 2 2 2 2" xfId="2885" xr:uid="{00000000-0005-0000-0000-000026030000}"/>
    <cellStyle name="20% - Accent6 2 2 2 2 2 2" xfId="7108" xr:uid="{00000000-0005-0000-0000-000027030000}"/>
    <cellStyle name="20% - Accent6 2 2 2 2 3" xfId="4963" xr:uid="{00000000-0005-0000-0000-000028030000}"/>
    <cellStyle name="20% - Accent6 2 2 2 3" xfId="1067" xr:uid="{00000000-0005-0000-0000-000029030000}"/>
    <cellStyle name="20% - Accent6 2 2 2 3 2" xfId="3298" xr:uid="{00000000-0005-0000-0000-00002A030000}"/>
    <cellStyle name="20% - Accent6 2 2 2 3 2 2" xfId="7521" xr:uid="{00000000-0005-0000-0000-00002B030000}"/>
    <cellStyle name="20% - Accent6 2 2 2 3 3" xfId="5376" xr:uid="{00000000-0005-0000-0000-00002C030000}"/>
    <cellStyle name="20% - Accent6 2 2 2 4" xfId="1481" xr:uid="{00000000-0005-0000-0000-00002D030000}"/>
    <cellStyle name="20% - Accent6 2 2 2 4 2" xfId="3711" xr:uid="{00000000-0005-0000-0000-00002E030000}"/>
    <cellStyle name="20% - Accent6 2 2 2 4 2 2" xfId="7934" xr:uid="{00000000-0005-0000-0000-00002F030000}"/>
    <cellStyle name="20% - Accent6 2 2 2 4 3" xfId="5789" xr:uid="{00000000-0005-0000-0000-000030030000}"/>
    <cellStyle name="20% - Accent6 2 2 2 5" xfId="1895" xr:uid="{00000000-0005-0000-0000-000031030000}"/>
    <cellStyle name="20% - Accent6 2 2 2 5 2" xfId="4124" xr:uid="{00000000-0005-0000-0000-000032030000}"/>
    <cellStyle name="20% - Accent6 2 2 2 5 2 2" xfId="8347" xr:uid="{00000000-0005-0000-0000-000033030000}"/>
    <cellStyle name="20% - Accent6 2 2 2 5 3" xfId="6202" xr:uid="{00000000-0005-0000-0000-000034030000}"/>
    <cellStyle name="20% - Accent6 2 2 2 6" xfId="2308" xr:uid="{00000000-0005-0000-0000-000035030000}"/>
    <cellStyle name="20% - Accent6 2 2 2 6 2" xfId="6615" xr:uid="{00000000-0005-0000-0000-000036030000}"/>
    <cellStyle name="20% - Accent6 2 2 2 7" xfId="4549" xr:uid="{00000000-0005-0000-0000-000037030000}"/>
    <cellStyle name="20% - Accent6 2 2 3" xfId="613" xr:uid="{00000000-0005-0000-0000-000038030000}"/>
    <cellStyle name="20% - Accent6 2 2 3 2" xfId="2884" xr:uid="{00000000-0005-0000-0000-000039030000}"/>
    <cellStyle name="20% - Accent6 2 2 3 2 2" xfId="7107" xr:uid="{00000000-0005-0000-0000-00003A030000}"/>
    <cellStyle name="20% - Accent6 2 2 3 3" xfId="4962" xr:uid="{00000000-0005-0000-0000-00003B030000}"/>
    <cellStyle name="20% - Accent6 2 2 4" xfId="1066" xr:uid="{00000000-0005-0000-0000-00003C030000}"/>
    <cellStyle name="20% - Accent6 2 2 4 2" xfId="3297" xr:uid="{00000000-0005-0000-0000-00003D030000}"/>
    <cellStyle name="20% - Accent6 2 2 4 2 2" xfId="7520" xr:uid="{00000000-0005-0000-0000-00003E030000}"/>
    <cellStyle name="20% - Accent6 2 2 4 3" xfId="5375" xr:uid="{00000000-0005-0000-0000-00003F030000}"/>
    <cellStyle name="20% - Accent6 2 2 5" xfId="1480" xr:uid="{00000000-0005-0000-0000-000040030000}"/>
    <cellStyle name="20% - Accent6 2 2 5 2" xfId="3710" xr:uid="{00000000-0005-0000-0000-000041030000}"/>
    <cellStyle name="20% - Accent6 2 2 5 2 2" xfId="7933" xr:uid="{00000000-0005-0000-0000-000042030000}"/>
    <cellStyle name="20% - Accent6 2 2 5 3" xfId="5788" xr:uid="{00000000-0005-0000-0000-000043030000}"/>
    <cellStyle name="20% - Accent6 2 2 6" xfId="1894" xr:uid="{00000000-0005-0000-0000-000044030000}"/>
    <cellStyle name="20% - Accent6 2 2 6 2" xfId="4123" xr:uid="{00000000-0005-0000-0000-000045030000}"/>
    <cellStyle name="20% - Accent6 2 2 6 2 2" xfId="8346" xr:uid="{00000000-0005-0000-0000-000046030000}"/>
    <cellStyle name="20% - Accent6 2 2 6 3" xfId="6201" xr:uid="{00000000-0005-0000-0000-000047030000}"/>
    <cellStyle name="20% - Accent6 2 2 7" xfId="2307" xr:uid="{00000000-0005-0000-0000-000048030000}"/>
    <cellStyle name="20% - Accent6 2 2 7 2" xfId="6614" xr:uid="{00000000-0005-0000-0000-000049030000}"/>
    <cellStyle name="20% - Accent6 2 2 8" xfId="4548" xr:uid="{00000000-0005-0000-0000-00004A030000}"/>
    <cellStyle name="20% - Accent6 2 3" xfId="45" xr:uid="{00000000-0005-0000-0000-00004B030000}"/>
    <cellStyle name="20% - Accent6 2 3 2" xfId="615" xr:uid="{00000000-0005-0000-0000-00004C030000}"/>
    <cellStyle name="20% - Accent6 2 3 2 2" xfId="2886" xr:uid="{00000000-0005-0000-0000-00004D030000}"/>
    <cellStyle name="20% - Accent6 2 3 2 2 2" xfId="7109" xr:uid="{00000000-0005-0000-0000-00004E030000}"/>
    <cellStyle name="20% - Accent6 2 3 2 3" xfId="4964" xr:uid="{00000000-0005-0000-0000-00004F030000}"/>
    <cellStyle name="20% - Accent6 2 3 3" xfId="1068" xr:uid="{00000000-0005-0000-0000-000050030000}"/>
    <cellStyle name="20% - Accent6 2 3 3 2" xfId="3299" xr:uid="{00000000-0005-0000-0000-000051030000}"/>
    <cellStyle name="20% - Accent6 2 3 3 2 2" xfId="7522" xr:uid="{00000000-0005-0000-0000-000052030000}"/>
    <cellStyle name="20% - Accent6 2 3 3 3" xfId="5377" xr:uid="{00000000-0005-0000-0000-000053030000}"/>
    <cellStyle name="20% - Accent6 2 3 4" xfId="1482" xr:uid="{00000000-0005-0000-0000-000054030000}"/>
    <cellStyle name="20% - Accent6 2 3 4 2" xfId="3712" xr:uid="{00000000-0005-0000-0000-000055030000}"/>
    <cellStyle name="20% - Accent6 2 3 4 2 2" xfId="7935" xr:uid="{00000000-0005-0000-0000-000056030000}"/>
    <cellStyle name="20% - Accent6 2 3 4 3" xfId="5790" xr:uid="{00000000-0005-0000-0000-000057030000}"/>
    <cellStyle name="20% - Accent6 2 3 5" xfId="1896" xr:uid="{00000000-0005-0000-0000-000058030000}"/>
    <cellStyle name="20% - Accent6 2 3 5 2" xfId="4125" xr:uid="{00000000-0005-0000-0000-000059030000}"/>
    <cellStyle name="20% - Accent6 2 3 5 2 2" xfId="8348" xr:uid="{00000000-0005-0000-0000-00005A030000}"/>
    <cellStyle name="20% - Accent6 2 3 5 3" xfId="6203" xr:uid="{00000000-0005-0000-0000-00005B030000}"/>
    <cellStyle name="20% - Accent6 2 3 6" xfId="2309" xr:uid="{00000000-0005-0000-0000-00005C030000}"/>
    <cellStyle name="20% - Accent6 2 3 6 2" xfId="6616" xr:uid="{00000000-0005-0000-0000-00005D030000}"/>
    <cellStyle name="20% - Accent6 2 3 7" xfId="4550" xr:uid="{00000000-0005-0000-0000-00005E030000}"/>
    <cellStyle name="20% - Accent6 2 4" xfId="612" xr:uid="{00000000-0005-0000-0000-00005F030000}"/>
    <cellStyle name="20% - Accent6 2 4 2" xfId="2883" xr:uid="{00000000-0005-0000-0000-000060030000}"/>
    <cellStyle name="20% - Accent6 2 4 2 2" xfId="7106" xr:uid="{00000000-0005-0000-0000-000061030000}"/>
    <cellStyle name="20% - Accent6 2 4 3" xfId="4961" xr:uid="{00000000-0005-0000-0000-000062030000}"/>
    <cellStyle name="20% - Accent6 2 5" xfId="1065" xr:uid="{00000000-0005-0000-0000-000063030000}"/>
    <cellStyle name="20% - Accent6 2 5 2" xfId="3296" xr:uid="{00000000-0005-0000-0000-000064030000}"/>
    <cellStyle name="20% - Accent6 2 5 2 2" xfId="7519" xr:uid="{00000000-0005-0000-0000-000065030000}"/>
    <cellStyle name="20% - Accent6 2 5 3" xfId="5374" xr:uid="{00000000-0005-0000-0000-000066030000}"/>
    <cellStyle name="20% - Accent6 2 6" xfId="1479" xr:uid="{00000000-0005-0000-0000-000067030000}"/>
    <cellStyle name="20% - Accent6 2 6 2" xfId="3709" xr:uid="{00000000-0005-0000-0000-000068030000}"/>
    <cellStyle name="20% - Accent6 2 6 2 2" xfId="7932" xr:uid="{00000000-0005-0000-0000-000069030000}"/>
    <cellStyle name="20% - Accent6 2 6 3" xfId="5787" xr:uid="{00000000-0005-0000-0000-00006A030000}"/>
    <cellStyle name="20% - Accent6 2 7" xfId="1893" xr:uid="{00000000-0005-0000-0000-00006B030000}"/>
    <cellStyle name="20% - Accent6 2 7 2" xfId="4122" xr:uid="{00000000-0005-0000-0000-00006C030000}"/>
    <cellStyle name="20% - Accent6 2 7 2 2" xfId="8345" xr:uid="{00000000-0005-0000-0000-00006D030000}"/>
    <cellStyle name="20% - Accent6 2 7 3" xfId="6200" xr:uid="{00000000-0005-0000-0000-00006E030000}"/>
    <cellStyle name="20% - Accent6 2 8" xfId="2306" xr:uid="{00000000-0005-0000-0000-00006F030000}"/>
    <cellStyle name="20% - Accent6 2 8 2" xfId="6613" xr:uid="{00000000-0005-0000-0000-000070030000}"/>
    <cellStyle name="20% - Accent6 2 9" xfId="4547" xr:uid="{00000000-0005-0000-0000-000071030000}"/>
    <cellStyle name="20% - Accent6 3" xfId="46" xr:uid="{00000000-0005-0000-0000-000072030000}"/>
    <cellStyle name="20% - Accent6 3 2" xfId="47" xr:uid="{00000000-0005-0000-0000-000073030000}"/>
    <cellStyle name="20% - Accent6 3 2 2" xfId="617" xr:uid="{00000000-0005-0000-0000-000074030000}"/>
    <cellStyle name="20% - Accent6 3 2 2 2" xfId="2888" xr:uid="{00000000-0005-0000-0000-000075030000}"/>
    <cellStyle name="20% - Accent6 3 2 2 2 2" xfId="7111" xr:uid="{00000000-0005-0000-0000-000076030000}"/>
    <cellStyle name="20% - Accent6 3 2 2 3" xfId="4966" xr:uid="{00000000-0005-0000-0000-000077030000}"/>
    <cellStyle name="20% - Accent6 3 2 3" xfId="1070" xr:uid="{00000000-0005-0000-0000-000078030000}"/>
    <cellStyle name="20% - Accent6 3 2 3 2" xfId="3301" xr:uid="{00000000-0005-0000-0000-000079030000}"/>
    <cellStyle name="20% - Accent6 3 2 3 2 2" xfId="7524" xr:uid="{00000000-0005-0000-0000-00007A030000}"/>
    <cellStyle name="20% - Accent6 3 2 3 3" xfId="5379" xr:uid="{00000000-0005-0000-0000-00007B030000}"/>
    <cellStyle name="20% - Accent6 3 2 4" xfId="1484" xr:uid="{00000000-0005-0000-0000-00007C030000}"/>
    <cellStyle name="20% - Accent6 3 2 4 2" xfId="3714" xr:uid="{00000000-0005-0000-0000-00007D030000}"/>
    <cellStyle name="20% - Accent6 3 2 4 2 2" xfId="7937" xr:uid="{00000000-0005-0000-0000-00007E030000}"/>
    <cellStyle name="20% - Accent6 3 2 4 3" xfId="5792" xr:uid="{00000000-0005-0000-0000-00007F030000}"/>
    <cellStyle name="20% - Accent6 3 2 5" xfId="1898" xr:uid="{00000000-0005-0000-0000-000080030000}"/>
    <cellStyle name="20% - Accent6 3 2 5 2" xfId="4127" xr:uid="{00000000-0005-0000-0000-000081030000}"/>
    <cellStyle name="20% - Accent6 3 2 5 2 2" xfId="8350" xr:uid="{00000000-0005-0000-0000-000082030000}"/>
    <cellStyle name="20% - Accent6 3 2 5 3" xfId="6205" xr:uid="{00000000-0005-0000-0000-000083030000}"/>
    <cellStyle name="20% - Accent6 3 2 6" xfId="2311" xr:uid="{00000000-0005-0000-0000-000084030000}"/>
    <cellStyle name="20% - Accent6 3 2 6 2" xfId="6618" xr:uid="{00000000-0005-0000-0000-000085030000}"/>
    <cellStyle name="20% - Accent6 3 2 7" xfId="4552" xr:uid="{00000000-0005-0000-0000-000086030000}"/>
    <cellStyle name="20% - Accent6 3 3" xfId="616" xr:uid="{00000000-0005-0000-0000-000087030000}"/>
    <cellStyle name="20% - Accent6 3 3 2" xfId="2887" xr:uid="{00000000-0005-0000-0000-000088030000}"/>
    <cellStyle name="20% - Accent6 3 3 2 2" xfId="7110" xr:uid="{00000000-0005-0000-0000-000089030000}"/>
    <cellStyle name="20% - Accent6 3 3 3" xfId="4965" xr:uid="{00000000-0005-0000-0000-00008A030000}"/>
    <cellStyle name="20% - Accent6 3 4" xfId="1069" xr:uid="{00000000-0005-0000-0000-00008B030000}"/>
    <cellStyle name="20% - Accent6 3 4 2" xfId="3300" xr:uid="{00000000-0005-0000-0000-00008C030000}"/>
    <cellStyle name="20% - Accent6 3 4 2 2" xfId="7523" xr:uid="{00000000-0005-0000-0000-00008D030000}"/>
    <cellStyle name="20% - Accent6 3 4 3" xfId="5378" xr:uid="{00000000-0005-0000-0000-00008E030000}"/>
    <cellStyle name="20% - Accent6 3 5" xfId="1483" xr:uid="{00000000-0005-0000-0000-00008F030000}"/>
    <cellStyle name="20% - Accent6 3 5 2" xfId="3713" xr:uid="{00000000-0005-0000-0000-000090030000}"/>
    <cellStyle name="20% - Accent6 3 5 2 2" xfId="7936" xr:uid="{00000000-0005-0000-0000-000091030000}"/>
    <cellStyle name="20% - Accent6 3 5 3" xfId="5791" xr:uid="{00000000-0005-0000-0000-000092030000}"/>
    <cellStyle name="20% - Accent6 3 6" xfId="1897" xr:uid="{00000000-0005-0000-0000-000093030000}"/>
    <cellStyle name="20% - Accent6 3 6 2" xfId="4126" xr:uid="{00000000-0005-0000-0000-000094030000}"/>
    <cellStyle name="20% - Accent6 3 6 2 2" xfId="8349" xr:uid="{00000000-0005-0000-0000-000095030000}"/>
    <cellStyle name="20% - Accent6 3 6 3" xfId="6204" xr:uid="{00000000-0005-0000-0000-000096030000}"/>
    <cellStyle name="20% - Accent6 3 7" xfId="2310" xr:uid="{00000000-0005-0000-0000-000097030000}"/>
    <cellStyle name="20% - Accent6 3 7 2" xfId="6617" xr:uid="{00000000-0005-0000-0000-000098030000}"/>
    <cellStyle name="20% - Accent6 3 8" xfId="4551" xr:uid="{00000000-0005-0000-0000-000099030000}"/>
    <cellStyle name="20% - Accent6 4" xfId="48" xr:uid="{00000000-0005-0000-0000-00009A030000}"/>
    <cellStyle name="20% - Accent6 4 2" xfId="618" xr:uid="{00000000-0005-0000-0000-00009B030000}"/>
    <cellStyle name="20% - Accent6 4 2 2" xfId="2889" xr:uid="{00000000-0005-0000-0000-00009C030000}"/>
    <cellStyle name="20% - Accent6 4 2 2 2" xfId="7112" xr:uid="{00000000-0005-0000-0000-00009D030000}"/>
    <cellStyle name="20% - Accent6 4 2 3" xfId="4967" xr:uid="{00000000-0005-0000-0000-00009E030000}"/>
    <cellStyle name="20% - Accent6 4 3" xfId="1071" xr:uid="{00000000-0005-0000-0000-00009F030000}"/>
    <cellStyle name="20% - Accent6 4 3 2" xfId="3302" xr:uid="{00000000-0005-0000-0000-0000A0030000}"/>
    <cellStyle name="20% - Accent6 4 3 2 2" xfId="7525" xr:uid="{00000000-0005-0000-0000-0000A1030000}"/>
    <cellStyle name="20% - Accent6 4 3 3" xfId="5380" xr:uid="{00000000-0005-0000-0000-0000A2030000}"/>
    <cellStyle name="20% - Accent6 4 4" xfId="1485" xr:uid="{00000000-0005-0000-0000-0000A3030000}"/>
    <cellStyle name="20% - Accent6 4 4 2" xfId="3715" xr:uid="{00000000-0005-0000-0000-0000A4030000}"/>
    <cellStyle name="20% - Accent6 4 4 2 2" xfId="7938" xr:uid="{00000000-0005-0000-0000-0000A5030000}"/>
    <cellStyle name="20% - Accent6 4 4 3" xfId="5793" xr:uid="{00000000-0005-0000-0000-0000A6030000}"/>
    <cellStyle name="20% - Accent6 4 5" xfId="1899" xr:uid="{00000000-0005-0000-0000-0000A7030000}"/>
    <cellStyle name="20% - Accent6 4 5 2" xfId="4128" xr:uid="{00000000-0005-0000-0000-0000A8030000}"/>
    <cellStyle name="20% - Accent6 4 5 2 2" xfId="8351" xr:uid="{00000000-0005-0000-0000-0000A9030000}"/>
    <cellStyle name="20% - Accent6 4 5 3" xfId="6206" xr:uid="{00000000-0005-0000-0000-0000AA030000}"/>
    <cellStyle name="20% - Accent6 4 6" xfId="2312" xr:uid="{00000000-0005-0000-0000-0000AB030000}"/>
    <cellStyle name="20% - Accent6 4 6 2" xfId="6619" xr:uid="{00000000-0005-0000-0000-0000AC030000}"/>
    <cellStyle name="20% - Accent6 4 7" xfId="4553" xr:uid="{00000000-0005-0000-0000-0000AD030000}"/>
    <cellStyle name="20% - Accent6 5" xfId="611" xr:uid="{00000000-0005-0000-0000-0000AE030000}"/>
    <cellStyle name="20% - Accent6 5 2" xfId="2882" xr:uid="{00000000-0005-0000-0000-0000AF030000}"/>
    <cellStyle name="20% - Accent6 5 2 2" xfId="7105" xr:uid="{00000000-0005-0000-0000-0000B0030000}"/>
    <cellStyle name="20% - Accent6 5 3" xfId="4960" xr:uid="{00000000-0005-0000-0000-0000B1030000}"/>
    <cellStyle name="20% - Accent6 6" xfId="1064" xr:uid="{00000000-0005-0000-0000-0000B2030000}"/>
    <cellStyle name="20% - Accent6 6 2" xfId="3295" xr:uid="{00000000-0005-0000-0000-0000B3030000}"/>
    <cellStyle name="20% - Accent6 6 2 2" xfId="7518" xr:uid="{00000000-0005-0000-0000-0000B4030000}"/>
    <cellStyle name="20% - Accent6 6 3" xfId="5373" xr:uid="{00000000-0005-0000-0000-0000B5030000}"/>
    <cellStyle name="20% - Accent6 7" xfId="1478" xr:uid="{00000000-0005-0000-0000-0000B6030000}"/>
    <cellStyle name="20% - Accent6 7 2" xfId="3708" xr:uid="{00000000-0005-0000-0000-0000B7030000}"/>
    <cellStyle name="20% - Accent6 7 2 2" xfId="7931" xr:uid="{00000000-0005-0000-0000-0000B8030000}"/>
    <cellStyle name="20% - Accent6 7 3" xfId="5786" xr:uid="{00000000-0005-0000-0000-0000B9030000}"/>
    <cellStyle name="20% - Accent6 8" xfId="1892" xr:uid="{00000000-0005-0000-0000-0000BA030000}"/>
    <cellStyle name="20% - Accent6 8 2" xfId="4121" xr:uid="{00000000-0005-0000-0000-0000BB030000}"/>
    <cellStyle name="20% - Accent6 8 2 2" xfId="8344" xr:uid="{00000000-0005-0000-0000-0000BC030000}"/>
    <cellStyle name="20% - Accent6 8 3" xfId="6199" xr:uid="{00000000-0005-0000-0000-0000BD030000}"/>
    <cellStyle name="20% - Accent6 9" xfId="2305" xr:uid="{00000000-0005-0000-0000-0000BE030000}"/>
    <cellStyle name="20% - Accent6 9 2" xfId="6612" xr:uid="{00000000-0005-0000-0000-0000BF030000}"/>
    <cellStyle name="40% - Accent1" xfId="49" builtinId="31" customBuiltin="1"/>
    <cellStyle name="40% - Accent1 10" xfId="4554"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2" xr:uid="{00000000-0005-0000-0000-0000C5030000}"/>
    <cellStyle name="40% - Accent1 2 2 2 2 2" xfId="2893" xr:uid="{00000000-0005-0000-0000-0000C6030000}"/>
    <cellStyle name="40% - Accent1 2 2 2 2 2 2" xfId="7116" xr:uid="{00000000-0005-0000-0000-0000C7030000}"/>
    <cellStyle name="40% - Accent1 2 2 2 2 3" xfId="4971" xr:uid="{00000000-0005-0000-0000-0000C8030000}"/>
    <cellStyle name="40% - Accent1 2 2 2 3" xfId="1075" xr:uid="{00000000-0005-0000-0000-0000C9030000}"/>
    <cellStyle name="40% - Accent1 2 2 2 3 2" xfId="3306" xr:uid="{00000000-0005-0000-0000-0000CA030000}"/>
    <cellStyle name="40% - Accent1 2 2 2 3 2 2" xfId="7529" xr:uid="{00000000-0005-0000-0000-0000CB030000}"/>
    <cellStyle name="40% - Accent1 2 2 2 3 3" xfId="5384" xr:uid="{00000000-0005-0000-0000-0000CC030000}"/>
    <cellStyle name="40% - Accent1 2 2 2 4" xfId="1489" xr:uid="{00000000-0005-0000-0000-0000CD030000}"/>
    <cellStyle name="40% - Accent1 2 2 2 4 2" xfId="3719" xr:uid="{00000000-0005-0000-0000-0000CE030000}"/>
    <cellStyle name="40% - Accent1 2 2 2 4 2 2" xfId="7942" xr:uid="{00000000-0005-0000-0000-0000CF030000}"/>
    <cellStyle name="40% - Accent1 2 2 2 4 3" xfId="5797" xr:uid="{00000000-0005-0000-0000-0000D0030000}"/>
    <cellStyle name="40% - Accent1 2 2 2 5" xfId="1903" xr:uid="{00000000-0005-0000-0000-0000D1030000}"/>
    <cellStyle name="40% - Accent1 2 2 2 5 2" xfId="4132" xr:uid="{00000000-0005-0000-0000-0000D2030000}"/>
    <cellStyle name="40% - Accent1 2 2 2 5 2 2" xfId="8355" xr:uid="{00000000-0005-0000-0000-0000D3030000}"/>
    <cellStyle name="40% - Accent1 2 2 2 5 3" xfId="6210" xr:uid="{00000000-0005-0000-0000-0000D4030000}"/>
    <cellStyle name="40% - Accent1 2 2 2 6" xfId="2316" xr:uid="{00000000-0005-0000-0000-0000D5030000}"/>
    <cellStyle name="40% - Accent1 2 2 2 6 2" xfId="6623" xr:uid="{00000000-0005-0000-0000-0000D6030000}"/>
    <cellStyle name="40% - Accent1 2 2 2 7" xfId="4557" xr:uid="{00000000-0005-0000-0000-0000D7030000}"/>
    <cellStyle name="40% - Accent1 2 2 3" xfId="621" xr:uid="{00000000-0005-0000-0000-0000D8030000}"/>
    <cellStyle name="40% - Accent1 2 2 3 2" xfId="2892" xr:uid="{00000000-0005-0000-0000-0000D9030000}"/>
    <cellStyle name="40% - Accent1 2 2 3 2 2" xfId="7115" xr:uid="{00000000-0005-0000-0000-0000DA030000}"/>
    <cellStyle name="40% - Accent1 2 2 3 3" xfId="4970" xr:uid="{00000000-0005-0000-0000-0000DB030000}"/>
    <cellStyle name="40% - Accent1 2 2 4" xfId="1074" xr:uid="{00000000-0005-0000-0000-0000DC030000}"/>
    <cellStyle name="40% - Accent1 2 2 4 2" xfId="3305" xr:uid="{00000000-0005-0000-0000-0000DD030000}"/>
    <cellStyle name="40% - Accent1 2 2 4 2 2" xfId="7528" xr:uid="{00000000-0005-0000-0000-0000DE030000}"/>
    <cellStyle name="40% - Accent1 2 2 4 3" xfId="5383" xr:uid="{00000000-0005-0000-0000-0000DF030000}"/>
    <cellStyle name="40% - Accent1 2 2 5" xfId="1488" xr:uid="{00000000-0005-0000-0000-0000E0030000}"/>
    <cellStyle name="40% - Accent1 2 2 5 2" xfId="3718" xr:uid="{00000000-0005-0000-0000-0000E1030000}"/>
    <cellStyle name="40% - Accent1 2 2 5 2 2" xfId="7941" xr:uid="{00000000-0005-0000-0000-0000E2030000}"/>
    <cellStyle name="40% - Accent1 2 2 5 3" xfId="5796" xr:uid="{00000000-0005-0000-0000-0000E3030000}"/>
    <cellStyle name="40% - Accent1 2 2 6" xfId="1902" xr:uid="{00000000-0005-0000-0000-0000E4030000}"/>
    <cellStyle name="40% - Accent1 2 2 6 2" xfId="4131" xr:uid="{00000000-0005-0000-0000-0000E5030000}"/>
    <cellStyle name="40% - Accent1 2 2 6 2 2" xfId="8354" xr:uid="{00000000-0005-0000-0000-0000E6030000}"/>
    <cellStyle name="40% - Accent1 2 2 6 3" xfId="6209" xr:uid="{00000000-0005-0000-0000-0000E7030000}"/>
    <cellStyle name="40% - Accent1 2 2 7" xfId="2315" xr:uid="{00000000-0005-0000-0000-0000E8030000}"/>
    <cellStyle name="40% - Accent1 2 2 7 2" xfId="6622" xr:uid="{00000000-0005-0000-0000-0000E9030000}"/>
    <cellStyle name="40% - Accent1 2 2 8" xfId="4556" xr:uid="{00000000-0005-0000-0000-0000EA030000}"/>
    <cellStyle name="40% - Accent1 2 3" xfId="53" xr:uid="{00000000-0005-0000-0000-0000EB030000}"/>
    <cellStyle name="40% - Accent1 2 3 2" xfId="623" xr:uid="{00000000-0005-0000-0000-0000EC030000}"/>
    <cellStyle name="40% - Accent1 2 3 2 2" xfId="2894" xr:uid="{00000000-0005-0000-0000-0000ED030000}"/>
    <cellStyle name="40% - Accent1 2 3 2 2 2" xfId="7117" xr:uid="{00000000-0005-0000-0000-0000EE030000}"/>
    <cellStyle name="40% - Accent1 2 3 2 3" xfId="4972" xr:uid="{00000000-0005-0000-0000-0000EF030000}"/>
    <cellStyle name="40% - Accent1 2 3 3" xfId="1076" xr:uid="{00000000-0005-0000-0000-0000F0030000}"/>
    <cellStyle name="40% - Accent1 2 3 3 2" xfId="3307" xr:uid="{00000000-0005-0000-0000-0000F1030000}"/>
    <cellStyle name="40% - Accent1 2 3 3 2 2" xfId="7530" xr:uid="{00000000-0005-0000-0000-0000F2030000}"/>
    <cellStyle name="40% - Accent1 2 3 3 3" xfId="5385" xr:uid="{00000000-0005-0000-0000-0000F3030000}"/>
    <cellStyle name="40% - Accent1 2 3 4" xfId="1490" xr:uid="{00000000-0005-0000-0000-0000F4030000}"/>
    <cellStyle name="40% - Accent1 2 3 4 2" xfId="3720" xr:uid="{00000000-0005-0000-0000-0000F5030000}"/>
    <cellStyle name="40% - Accent1 2 3 4 2 2" xfId="7943" xr:uid="{00000000-0005-0000-0000-0000F6030000}"/>
    <cellStyle name="40% - Accent1 2 3 4 3" xfId="5798" xr:uid="{00000000-0005-0000-0000-0000F7030000}"/>
    <cellStyle name="40% - Accent1 2 3 5" xfId="1904" xr:uid="{00000000-0005-0000-0000-0000F8030000}"/>
    <cellStyle name="40% - Accent1 2 3 5 2" xfId="4133" xr:uid="{00000000-0005-0000-0000-0000F9030000}"/>
    <cellStyle name="40% - Accent1 2 3 5 2 2" xfId="8356" xr:uid="{00000000-0005-0000-0000-0000FA030000}"/>
    <cellStyle name="40% - Accent1 2 3 5 3" xfId="6211" xr:uid="{00000000-0005-0000-0000-0000FB030000}"/>
    <cellStyle name="40% - Accent1 2 3 6" xfId="2317" xr:uid="{00000000-0005-0000-0000-0000FC030000}"/>
    <cellStyle name="40% - Accent1 2 3 6 2" xfId="6624" xr:uid="{00000000-0005-0000-0000-0000FD030000}"/>
    <cellStyle name="40% - Accent1 2 3 7" xfId="4558" xr:uid="{00000000-0005-0000-0000-0000FE030000}"/>
    <cellStyle name="40% - Accent1 2 4" xfId="620" xr:uid="{00000000-0005-0000-0000-0000FF030000}"/>
    <cellStyle name="40% - Accent1 2 4 2" xfId="2891" xr:uid="{00000000-0005-0000-0000-000000040000}"/>
    <cellStyle name="40% - Accent1 2 4 2 2" xfId="7114" xr:uid="{00000000-0005-0000-0000-000001040000}"/>
    <cellStyle name="40% - Accent1 2 4 3" xfId="4969" xr:uid="{00000000-0005-0000-0000-000002040000}"/>
    <cellStyle name="40% - Accent1 2 5" xfId="1073" xr:uid="{00000000-0005-0000-0000-000003040000}"/>
    <cellStyle name="40% - Accent1 2 5 2" xfId="3304" xr:uid="{00000000-0005-0000-0000-000004040000}"/>
    <cellStyle name="40% - Accent1 2 5 2 2" xfId="7527" xr:uid="{00000000-0005-0000-0000-000005040000}"/>
    <cellStyle name="40% - Accent1 2 5 3" xfId="5382" xr:uid="{00000000-0005-0000-0000-000006040000}"/>
    <cellStyle name="40% - Accent1 2 6" xfId="1487" xr:uid="{00000000-0005-0000-0000-000007040000}"/>
    <cellStyle name="40% - Accent1 2 6 2" xfId="3717" xr:uid="{00000000-0005-0000-0000-000008040000}"/>
    <cellStyle name="40% - Accent1 2 6 2 2" xfId="7940" xr:uid="{00000000-0005-0000-0000-000009040000}"/>
    <cellStyle name="40% - Accent1 2 6 3" xfId="5795" xr:uid="{00000000-0005-0000-0000-00000A040000}"/>
    <cellStyle name="40% - Accent1 2 7" xfId="1901" xr:uid="{00000000-0005-0000-0000-00000B040000}"/>
    <cellStyle name="40% - Accent1 2 7 2" xfId="4130" xr:uid="{00000000-0005-0000-0000-00000C040000}"/>
    <cellStyle name="40% - Accent1 2 7 2 2" xfId="8353" xr:uid="{00000000-0005-0000-0000-00000D040000}"/>
    <cellStyle name="40% - Accent1 2 7 3" xfId="6208" xr:uid="{00000000-0005-0000-0000-00000E040000}"/>
    <cellStyle name="40% - Accent1 2 8" xfId="2314" xr:uid="{00000000-0005-0000-0000-00000F040000}"/>
    <cellStyle name="40% - Accent1 2 8 2" xfId="6621" xr:uid="{00000000-0005-0000-0000-000010040000}"/>
    <cellStyle name="40% - Accent1 2 9" xfId="4555" xr:uid="{00000000-0005-0000-0000-000011040000}"/>
    <cellStyle name="40% - Accent1 3" xfId="54" xr:uid="{00000000-0005-0000-0000-000012040000}"/>
    <cellStyle name="40% - Accent1 3 2" xfId="55" xr:uid="{00000000-0005-0000-0000-000013040000}"/>
    <cellStyle name="40% - Accent1 3 2 2" xfId="625" xr:uid="{00000000-0005-0000-0000-000014040000}"/>
    <cellStyle name="40% - Accent1 3 2 2 2" xfId="2896" xr:uid="{00000000-0005-0000-0000-000015040000}"/>
    <cellStyle name="40% - Accent1 3 2 2 2 2" xfId="7119" xr:uid="{00000000-0005-0000-0000-000016040000}"/>
    <cellStyle name="40% - Accent1 3 2 2 3" xfId="4974" xr:uid="{00000000-0005-0000-0000-000017040000}"/>
    <cellStyle name="40% - Accent1 3 2 3" xfId="1078" xr:uid="{00000000-0005-0000-0000-000018040000}"/>
    <cellStyle name="40% - Accent1 3 2 3 2" xfId="3309" xr:uid="{00000000-0005-0000-0000-000019040000}"/>
    <cellStyle name="40% - Accent1 3 2 3 2 2" xfId="7532" xr:uid="{00000000-0005-0000-0000-00001A040000}"/>
    <cellStyle name="40% - Accent1 3 2 3 3" xfId="5387" xr:uid="{00000000-0005-0000-0000-00001B040000}"/>
    <cellStyle name="40% - Accent1 3 2 4" xfId="1492" xr:uid="{00000000-0005-0000-0000-00001C040000}"/>
    <cellStyle name="40% - Accent1 3 2 4 2" xfId="3722" xr:uid="{00000000-0005-0000-0000-00001D040000}"/>
    <cellStyle name="40% - Accent1 3 2 4 2 2" xfId="7945" xr:uid="{00000000-0005-0000-0000-00001E040000}"/>
    <cellStyle name="40% - Accent1 3 2 4 3" xfId="5800" xr:uid="{00000000-0005-0000-0000-00001F040000}"/>
    <cellStyle name="40% - Accent1 3 2 5" xfId="1906" xr:uid="{00000000-0005-0000-0000-000020040000}"/>
    <cellStyle name="40% - Accent1 3 2 5 2" xfId="4135" xr:uid="{00000000-0005-0000-0000-000021040000}"/>
    <cellStyle name="40% - Accent1 3 2 5 2 2" xfId="8358" xr:uid="{00000000-0005-0000-0000-000022040000}"/>
    <cellStyle name="40% - Accent1 3 2 5 3" xfId="6213" xr:uid="{00000000-0005-0000-0000-000023040000}"/>
    <cellStyle name="40% - Accent1 3 2 6" xfId="2319" xr:uid="{00000000-0005-0000-0000-000024040000}"/>
    <cellStyle name="40% - Accent1 3 2 6 2" xfId="6626" xr:uid="{00000000-0005-0000-0000-000025040000}"/>
    <cellStyle name="40% - Accent1 3 2 7" xfId="4560" xr:uid="{00000000-0005-0000-0000-000026040000}"/>
    <cellStyle name="40% - Accent1 3 3" xfId="624" xr:uid="{00000000-0005-0000-0000-000027040000}"/>
    <cellStyle name="40% - Accent1 3 3 2" xfId="2895" xr:uid="{00000000-0005-0000-0000-000028040000}"/>
    <cellStyle name="40% - Accent1 3 3 2 2" xfId="7118" xr:uid="{00000000-0005-0000-0000-000029040000}"/>
    <cellStyle name="40% - Accent1 3 3 3" xfId="4973" xr:uid="{00000000-0005-0000-0000-00002A040000}"/>
    <cellStyle name="40% - Accent1 3 4" xfId="1077" xr:uid="{00000000-0005-0000-0000-00002B040000}"/>
    <cellStyle name="40% - Accent1 3 4 2" xfId="3308" xr:uid="{00000000-0005-0000-0000-00002C040000}"/>
    <cellStyle name="40% - Accent1 3 4 2 2" xfId="7531" xr:uid="{00000000-0005-0000-0000-00002D040000}"/>
    <cellStyle name="40% - Accent1 3 4 3" xfId="5386" xr:uid="{00000000-0005-0000-0000-00002E040000}"/>
    <cellStyle name="40% - Accent1 3 5" xfId="1491" xr:uid="{00000000-0005-0000-0000-00002F040000}"/>
    <cellStyle name="40% - Accent1 3 5 2" xfId="3721" xr:uid="{00000000-0005-0000-0000-000030040000}"/>
    <cellStyle name="40% - Accent1 3 5 2 2" xfId="7944" xr:uid="{00000000-0005-0000-0000-000031040000}"/>
    <cellStyle name="40% - Accent1 3 5 3" xfId="5799" xr:uid="{00000000-0005-0000-0000-000032040000}"/>
    <cellStyle name="40% - Accent1 3 6" xfId="1905" xr:uid="{00000000-0005-0000-0000-000033040000}"/>
    <cellStyle name="40% - Accent1 3 6 2" xfId="4134" xr:uid="{00000000-0005-0000-0000-000034040000}"/>
    <cellStyle name="40% - Accent1 3 6 2 2" xfId="8357" xr:uid="{00000000-0005-0000-0000-000035040000}"/>
    <cellStyle name="40% - Accent1 3 6 3" xfId="6212" xr:uid="{00000000-0005-0000-0000-000036040000}"/>
    <cellStyle name="40% - Accent1 3 7" xfId="2318" xr:uid="{00000000-0005-0000-0000-000037040000}"/>
    <cellStyle name="40% - Accent1 3 7 2" xfId="6625" xr:uid="{00000000-0005-0000-0000-000038040000}"/>
    <cellStyle name="40% - Accent1 3 8" xfId="4559" xr:uid="{00000000-0005-0000-0000-000039040000}"/>
    <cellStyle name="40% - Accent1 4" xfId="56" xr:uid="{00000000-0005-0000-0000-00003A040000}"/>
    <cellStyle name="40% - Accent1 4 2" xfId="626" xr:uid="{00000000-0005-0000-0000-00003B040000}"/>
    <cellStyle name="40% - Accent1 4 2 2" xfId="2897" xr:uid="{00000000-0005-0000-0000-00003C040000}"/>
    <cellStyle name="40% - Accent1 4 2 2 2" xfId="7120" xr:uid="{00000000-0005-0000-0000-00003D040000}"/>
    <cellStyle name="40% - Accent1 4 2 3" xfId="4975" xr:uid="{00000000-0005-0000-0000-00003E040000}"/>
    <cellStyle name="40% - Accent1 4 3" xfId="1079" xr:uid="{00000000-0005-0000-0000-00003F040000}"/>
    <cellStyle name="40% - Accent1 4 3 2" xfId="3310" xr:uid="{00000000-0005-0000-0000-000040040000}"/>
    <cellStyle name="40% - Accent1 4 3 2 2" xfId="7533" xr:uid="{00000000-0005-0000-0000-000041040000}"/>
    <cellStyle name="40% - Accent1 4 3 3" xfId="5388" xr:uid="{00000000-0005-0000-0000-000042040000}"/>
    <cellStyle name="40% - Accent1 4 4" xfId="1493" xr:uid="{00000000-0005-0000-0000-000043040000}"/>
    <cellStyle name="40% - Accent1 4 4 2" xfId="3723" xr:uid="{00000000-0005-0000-0000-000044040000}"/>
    <cellStyle name="40% - Accent1 4 4 2 2" xfId="7946" xr:uid="{00000000-0005-0000-0000-000045040000}"/>
    <cellStyle name="40% - Accent1 4 4 3" xfId="5801" xr:uid="{00000000-0005-0000-0000-000046040000}"/>
    <cellStyle name="40% - Accent1 4 5" xfId="1907" xr:uid="{00000000-0005-0000-0000-000047040000}"/>
    <cellStyle name="40% - Accent1 4 5 2" xfId="4136" xr:uid="{00000000-0005-0000-0000-000048040000}"/>
    <cellStyle name="40% - Accent1 4 5 2 2" xfId="8359" xr:uid="{00000000-0005-0000-0000-000049040000}"/>
    <cellStyle name="40% - Accent1 4 5 3" xfId="6214" xr:uid="{00000000-0005-0000-0000-00004A040000}"/>
    <cellStyle name="40% - Accent1 4 6" xfId="2320" xr:uid="{00000000-0005-0000-0000-00004B040000}"/>
    <cellStyle name="40% - Accent1 4 6 2" xfId="6627" xr:uid="{00000000-0005-0000-0000-00004C040000}"/>
    <cellStyle name="40% - Accent1 4 7" xfId="4561" xr:uid="{00000000-0005-0000-0000-00004D040000}"/>
    <cellStyle name="40% - Accent1 5" xfId="619" xr:uid="{00000000-0005-0000-0000-00004E040000}"/>
    <cellStyle name="40% - Accent1 5 2" xfId="2890" xr:uid="{00000000-0005-0000-0000-00004F040000}"/>
    <cellStyle name="40% - Accent1 5 2 2" xfId="7113" xr:uid="{00000000-0005-0000-0000-000050040000}"/>
    <cellStyle name="40% - Accent1 5 3" xfId="4968" xr:uid="{00000000-0005-0000-0000-000051040000}"/>
    <cellStyle name="40% - Accent1 6" xfId="1072" xr:uid="{00000000-0005-0000-0000-000052040000}"/>
    <cellStyle name="40% - Accent1 6 2" xfId="3303" xr:uid="{00000000-0005-0000-0000-000053040000}"/>
    <cellStyle name="40% - Accent1 6 2 2" xfId="7526" xr:uid="{00000000-0005-0000-0000-000054040000}"/>
    <cellStyle name="40% - Accent1 6 3" xfId="5381" xr:uid="{00000000-0005-0000-0000-000055040000}"/>
    <cellStyle name="40% - Accent1 7" xfId="1486" xr:uid="{00000000-0005-0000-0000-000056040000}"/>
    <cellStyle name="40% - Accent1 7 2" xfId="3716" xr:uid="{00000000-0005-0000-0000-000057040000}"/>
    <cellStyle name="40% - Accent1 7 2 2" xfId="7939" xr:uid="{00000000-0005-0000-0000-000058040000}"/>
    <cellStyle name="40% - Accent1 7 3" xfId="5794" xr:uid="{00000000-0005-0000-0000-000059040000}"/>
    <cellStyle name="40% - Accent1 8" xfId="1900" xr:uid="{00000000-0005-0000-0000-00005A040000}"/>
    <cellStyle name="40% - Accent1 8 2" xfId="4129" xr:uid="{00000000-0005-0000-0000-00005B040000}"/>
    <cellStyle name="40% - Accent1 8 2 2" xfId="8352" xr:uid="{00000000-0005-0000-0000-00005C040000}"/>
    <cellStyle name="40% - Accent1 8 3" xfId="6207" xr:uid="{00000000-0005-0000-0000-00005D040000}"/>
    <cellStyle name="40% - Accent1 9" xfId="2313" xr:uid="{00000000-0005-0000-0000-00005E040000}"/>
    <cellStyle name="40% - Accent1 9 2" xfId="6620" xr:uid="{00000000-0005-0000-0000-00005F040000}"/>
    <cellStyle name="40% - Accent2" xfId="57" builtinId="35" customBuiltin="1"/>
    <cellStyle name="40% - Accent2 10" xfId="4562"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30" xr:uid="{00000000-0005-0000-0000-000065040000}"/>
    <cellStyle name="40% - Accent2 2 2 2 2 2" xfId="2901" xr:uid="{00000000-0005-0000-0000-000066040000}"/>
    <cellStyle name="40% - Accent2 2 2 2 2 2 2" xfId="7124" xr:uid="{00000000-0005-0000-0000-000067040000}"/>
    <cellStyle name="40% - Accent2 2 2 2 2 3" xfId="4979" xr:uid="{00000000-0005-0000-0000-000068040000}"/>
    <cellStyle name="40% - Accent2 2 2 2 3" xfId="1083" xr:uid="{00000000-0005-0000-0000-000069040000}"/>
    <cellStyle name="40% - Accent2 2 2 2 3 2" xfId="3314" xr:uid="{00000000-0005-0000-0000-00006A040000}"/>
    <cellStyle name="40% - Accent2 2 2 2 3 2 2" xfId="7537" xr:uid="{00000000-0005-0000-0000-00006B040000}"/>
    <cellStyle name="40% - Accent2 2 2 2 3 3" xfId="5392" xr:uid="{00000000-0005-0000-0000-00006C040000}"/>
    <cellStyle name="40% - Accent2 2 2 2 4" xfId="1497" xr:uid="{00000000-0005-0000-0000-00006D040000}"/>
    <cellStyle name="40% - Accent2 2 2 2 4 2" xfId="3727" xr:uid="{00000000-0005-0000-0000-00006E040000}"/>
    <cellStyle name="40% - Accent2 2 2 2 4 2 2" xfId="7950" xr:uid="{00000000-0005-0000-0000-00006F040000}"/>
    <cellStyle name="40% - Accent2 2 2 2 4 3" xfId="5805" xr:uid="{00000000-0005-0000-0000-000070040000}"/>
    <cellStyle name="40% - Accent2 2 2 2 5" xfId="1911" xr:uid="{00000000-0005-0000-0000-000071040000}"/>
    <cellStyle name="40% - Accent2 2 2 2 5 2" xfId="4140" xr:uid="{00000000-0005-0000-0000-000072040000}"/>
    <cellStyle name="40% - Accent2 2 2 2 5 2 2" xfId="8363" xr:uid="{00000000-0005-0000-0000-000073040000}"/>
    <cellStyle name="40% - Accent2 2 2 2 5 3" xfId="6218" xr:uid="{00000000-0005-0000-0000-000074040000}"/>
    <cellStyle name="40% - Accent2 2 2 2 6" xfId="2324" xr:uid="{00000000-0005-0000-0000-000075040000}"/>
    <cellStyle name="40% - Accent2 2 2 2 6 2" xfId="6631" xr:uid="{00000000-0005-0000-0000-000076040000}"/>
    <cellStyle name="40% - Accent2 2 2 2 7" xfId="4565" xr:uid="{00000000-0005-0000-0000-000077040000}"/>
    <cellStyle name="40% - Accent2 2 2 3" xfId="629" xr:uid="{00000000-0005-0000-0000-000078040000}"/>
    <cellStyle name="40% - Accent2 2 2 3 2" xfId="2900" xr:uid="{00000000-0005-0000-0000-000079040000}"/>
    <cellStyle name="40% - Accent2 2 2 3 2 2" xfId="7123" xr:uid="{00000000-0005-0000-0000-00007A040000}"/>
    <cellStyle name="40% - Accent2 2 2 3 3" xfId="4978" xr:uid="{00000000-0005-0000-0000-00007B040000}"/>
    <cellStyle name="40% - Accent2 2 2 4" xfId="1082" xr:uid="{00000000-0005-0000-0000-00007C040000}"/>
    <cellStyle name="40% - Accent2 2 2 4 2" xfId="3313" xr:uid="{00000000-0005-0000-0000-00007D040000}"/>
    <cellStyle name="40% - Accent2 2 2 4 2 2" xfId="7536" xr:uid="{00000000-0005-0000-0000-00007E040000}"/>
    <cellStyle name="40% - Accent2 2 2 4 3" xfId="5391" xr:uid="{00000000-0005-0000-0000-00007F040000}"/>
    <cellStyle name="40% - Accent2 2 2 5" xfId="1496" xr:uid="{00000000-0005-0000-0000-000080040000}"/>
    <cellStyle name="40% - Accent2 2 2 5 2" xfId="3726" xr:uid="{00000000-0005-0000-0000-000081040000}"/>
    <cellStyle name="40% - Accent2 2 2 5 2 2" xfId="7949" xr:uid="{00000000-0005-0000-0000-000082040000}"/>
    <cellStyle name="40% - Accent2 2 2 5 3" xfId="5804" xr:uid="{00000000-0005-0000-0000-000083040000}"/>
    <cellStyle name="40% - Accent2 2 2 6" xfId="1910" xr:uid="{00000000-0005-0000-0000-000084040000}"/>
    <cellStyle name="40% - Accent2 2 2 6 2" xfId="4139" xr:uid="{00000000-0005-0000-0000-000085040000}"/>
    <cellStyle name="40% - Accent2 2 2 6 2 2" xfId="8362" xr:uid="{00000000-0005-0000-0000-000086040000}"/>
    <cellStyle name="40% - Accent2 2 2 6 3" xfId="6217" xr:uid="{00000000-0005-0000-0000-000087040000}"/>
    <cellStyle name="40% - Accent2 2 2 7" xfId="2323" xr:uid="{00000000-0005-0000-0000-000088040000}"/>
    <cellStyle name="40% - Accent2 2 2 7 2" xfId="6630" xr:uid="{00000000-0005-0000-0000-000089040000}"/>
    <cellStyle name="40% - Accent2 2 2 8" xfId="4564" xr:uid="{00000000-0005-0000-0000-00008A040000}"/>
    <cellStyle name="40% - Accent2 2 3" xfId="61" xr:uid="{00000000-0005-0000-0000-00008B040000}"/>
    <cellStyle name="40% - Accent2 2 3 2" xfId="631" xr:uid="{00000000-0005-0000-0000-00008C040000}"/>
    <cellStyle name="40% - Accent2 2 3 2 2" xfId="2902" xr:uid="{00000000-0005-0000-0000-00008D040000}"/>
    <cellStyle name="40% - Accent2 2 3 2 2 2" xfId="7125" xr:uid="{00000000-0005-0000-0000-00008E040000}"/>
    <cellStyle name="40% - Accent2 2 3 2 3" xfId="4980" xr:uid="{00000000-0005-0000-0000-00008F040000}"/>
    <cellStyle name="40% - Accent2 2 3 3" xfId="1084" xr:uid="{00000000-0005-0000-0000-000090040000}"/>
    <cellStyle name="40% - Accent2 2 3 3 2" xfId="3315" xr:uid="{00000000-0005-0000-0000-000091040000}"/>
    <cellStyle name="40% - Accent2 2 3 3 2 2" xfId="7538" xr:uid="{00000000-0005-0000-0000-000092040000}"/>
    <cellStyle name="40% - Accent2 2 3 3 3" xfId="5393" xr:uid="{00000000-0005-0000-0000-000093040000}"/>
    <cellStyle name="40% - Accent2 2 3 4" xfId="1498" xr:uid="{00000000-0005-0000-0000-000094040000}"/>
    <cellStyle name="40% - Accent2 2 3 4 2" xfId="3728" xr:uid="{00000000-0005-0000-0000-000095040000}"/>
    <cellStyle name="40% - Accent2 2 3 4 2 2" xfId="7951" xr:uid="{00000000-0005-0000-0000-000096040000}"/>
    <cellStyle name="40% - Accent2 2 3 4 3" xfId="5806" xr:uid="{00000000-0005-0000-0000-000097040000}"/>
    <cellStyle name="40% - Accent2 2 3 5" xfId="1912" xr:uid="{00000000-0005-0000-0000-000098040000}"/>
    <cellStyle name="40% - Accent2 2 3 5 2" xfId="4141" xr:uid="{00000000-0005-0000-0000-000099040000}"/>
    <cellStyle name="40% - Accent2 2 3 5 2 2" xfId="8364" xr:uid="{00000000-0005-0000-0000-00009A040000}"/>
    <cellStyle name="40% - Accent2 2 3 5 3" xfId="6219" xr:uid="{00000000-0005-0000-0000-00009B040000}"/>
    <cellStyle name="40% - Accent2 2 3 6" xfId="2325" xr:uid="{00000000-0005-0000-0000-00009C040000}"/>
    <cellStyle name="40% - Accent2 2 3 6 2" xfId="6632" xr:uid="{00000000-0005-0000-0000-00009D040000}"/>
    <cellStyle name="40% - Accent2 2 3 7" xfId="4566" xr:uid="{00000000-0005-0000-0000-00009E040000}"/>
    <cellStyle name="40% - Accent2 2 4" xfId="628" xr:uid="{00000000-0005-0000-0000-00009F040000}"/>
    <cellStyle name="40% - Accent2 2 4 2" xfId="2899" xr:uid="{00000000-0005-0000-0000-0000A0040000}"/>
    <cellStyle name="40% - Accent2 2 4 2 2" xfId="7122" xr:uid="{00000000-0005-0000-0000-0000A1040000}"/>
    <cellStyle name="40% - Accent2 2 4 3" xfId="4977" xr:uid="{00000000-0005-0000-0000-0000A2040000}"/>
    <cellStyle name="40% - Accent2 2 5" xfId="1081" xr:uid="{00000000-0005-0000-0000-0000A3040000}"/>
    <cellStyle name="40% - Accent2 2 5 2" xfId="3312" xr:uid="{00000000-0005-0000-0000-0000A4040000}"/>
    <cellStyle name="40% - Accent2 2 5 2 2" xfId="7535" xr:uid="{00000000-0005-0000-0000-0000A5040000}"/>
    <cellStyle name="40% - Accent2 2 5 3" xfId="5390" xr:uid="{00000000-0005-0000-0000-0000A6040000}"/>
    <cellStyle name="40% - Accent2 2 6" xfId="1495" xr:uid="{00000000-0005-0000-0000-0000A7040000}"/>
    <cellStyle name="40% - Accent2 2 6 2" xfId="3725" xr:uid="{00000000-0005-0000-0000-0000A8040000}"/>
    <cellStyle name="40% - Accent2 2 6 2 2" xfId="7948" xr:uid="{00000000-0005-0000-0000-0000A9040000}"/>
    <cellStyle name="40% - Accent2 2 6 3" xfId="5803" xr:uid="{00000000-0005-0000-0000-0000AA040000}"/>
    <cellStyle name="40% - Accent2 2 7" xfId="1909" xr:uid="{00000000-0005-0000-0000-0000AB040000}"/>
    <cellStyle name="40% - Accent2 2 7 2" xfId="4138" xr:uid="{00000000-0005-0000-0000-0000AC040000}"/>
    <cellStyle name="40% - Accent2 2 7 2 2" xfId="8361" xr:uid="{00000000-0005-0000-0000-0000AD040000}"/>
    <cellStyle name="40% - Accent2 2 7 3" xfId="6216" xr:uid="{00000000-0005-0000-0000-0000AE040000}"/>
    <cellStyle name="40% - Accent2 2 8" xfId="2322" xr:uid="{00000000-0005-0000-0000-0000AF040000}"/>
    <cellStyle name="40% - Accent2 2 8 2" xfId="6629" xr:uid="{00000000-0005-0000-0000-0000B0040000}"/>
    <cellStyle name="40% - Accent2 2 9" xfId="4563" xr:uid="{00000000-0005-0000-0000-0000B1040000}"/>
    <cellStyle name="40% - Accent2 3" xfId="62" xr:uid="{00000000-0005-0000-0000-0000B2040000}"/>
    <cellStyle name="40% - Accent2 3 2" xfId="63" xr:uid="{00000000-0005-0000-0000-0000B3040000}"/>
    <cellStyle name="40% - Accent2 3 2 2" xfId="633" xr:uid="{00000000-0005-0000-0000-0000B4040000}"/>
    <cellStyle name="40% - Accent2 3 2 2 2" xfId="2904" xr:uid="{00000000-0005-0000-0000-0000B5040000}"/>
    <cellStyle name="40% - Accent2 3 2 2 2 2" xfId="7127" xr:uid="{00000000-0005-0000-0000-0000B6040000}"/>
    <cellStyle name="40% - Accent2 3 2 2 3" xfId="4982" xr:uid="{00000000-0005-0000-0000-0000B7040000}"/>
    <cellStyle name="40% - Accent2 3 2 3" xfId="1086" xr:uid="{00000000-0005-0000-0000-0000B8040000}"/>
    <cellStyle name="40% - Accent2 3 2 3 2" xfId="3317" xr:uid="{00000000-0005-0000-0000-0000B9040000}"/>
    <cellStyle name="40% - Accent2 3 2 3 2 2" xfId="7540" xr:uid="{00000000-0005-0000-0000-0000BA040000}"/>
    <cellStyle name="40% - Accent2 3 2 3 3" xfId="5395" xr:uid="{00000000-0005-0000-0000-0000BB040000}"/>
    <cellStyle name="40% - Accent2 3 2 4" xfId="1500" xr:uid="{00000000-0005-0000-0000-0000BC040000}"/>
    <cellStyle name="40% - Accent2 3 2 4 2" xfId="3730" xr:uid="{00000000-0005-0000-0000-0000BD040000}"/>
    <cellStyle name="40% - Accent2 3 2 4 2 2" xfId="7953" xr:uid="{00000000-0005-0000-0000-0000BE040000}"/>
    <cellStyle name="40% - Accent2 3 2 4 3" xfId="5808" xr:uid="{00000000-0005-0000-0000-0000BF040000}"/>
    <cellStyle name="40% - Accent2 3 2 5" xfId="1914" xr:uid="{00000000-0005-0000-0000-0000C0040000}"/>
    <cellStyle name="40% - Accent2 3 2 5 2" xfId="4143" xr:uid="{00000000-0005-0000-0000-0000C1040000}"/>
    <cellStyle name="40% - Accent2 3 2 5 2 2" xfId="8366" xr:uid="{00000000-0005-0000-0000-0000C2040000}"/>
    <cellStyle name="40% - Accent2 3 2 5 3" xfId="6221" xr:uid="{00000000-0005-0000-0000-0000C3040000}"/>
    <cellStyle name="40% - Accent2 3 2 6" xfId="2327" xr:uid="{00000000-0005-0000-0000-0000C4040000}"/>
    <cellStyle name="40% - Accent2 3 2 6 2" xfId="6634" xr:uid="{00000000-0005-0000-0000-0000C5040000}"/>
    <cellStyle name="40% - Accent2 3 2 7" xfId="4568" xr:uid="{00000000-0005-0000-0000-0000C6040000}"/>
    <cellStyle name="40% - Accent2 3 3" xfId="632" xr:uid="{00000000-0005-0000-0000-0000C7040000}"/>
    <cellStyle name="40% - Accent2 3 3 2" xfId="2903" xr:uid="{00000000-0005-0000-0000-0000C8040000}"/>
    <cellStyle name="40% - Accent2 3 3 2 2" xfId="7126" xr:uid="{00000000-0005-0000-0000-0000C9040000}"/>
    <cellStyle name="40% - Accent2 3 3 3" xfId="4981" xr:uid="{00000000-0005-0000-0000-0000CA040000}"/>
    <cellStyle name="40% - Accent2 3 4" xfId="1085" xr:uid="{00000000-0005-0000-0000-0000CB040000}"/>
    <cellStyle name="40% - Accent2 3 4 2" xfId="3316" xr:uid="{00000000-0005-0000-0000-0000CC040000}"/>
    <cellStyle name="40% - Accent2 3 4 2 2" xfId="7539" xr:uid="{00000000-0005-0000-0000-0000CD040000}"/>
    <cellStyle name="40% - Accent2 3 4 3" xfId="5394" xr:uid="{00000000-0005-0000-0000-0000CE040000}"/>
    <cellStyle name="40% - Accent2 3 5" xfId="1499" xr:uid="{00000000-0005-0000-0000-0000CF040000}"/>
    <cellStyle name="40% - Accent2 3 5 2" xfId="3729" xr:uid="{00000000-0005-0000-0000-0000D0040000}"/>
    <cellStyle name="40% - Accent2 3 5 2 2" xfId="7952" xr:uid="{00000000-0005-0000-0000-0000D1040000}"/>
    <cellStyle name="40% - Accent2 3 5 3" xfId="5807" xr:uid="{00000000-0005-0000-0000-0000D2040000}"/>
    <cellStyle name="40% - Accent2 3 6" xfId="1913" xr:uid="{00000000-0005-0000-0000-0000D3040000}"/>
    <cellStyle name="40% - Accent2 3 6 2" xfId="4142" xr:uid="{00000000-0005-0000-0000-0000D4040000}"/>
    <cellStyle name="40% - Accent2 3 6 2 2" xfId="8365" xr:uid="{00000000-0005-0000-0000-0000D5040000}"/>
    <cellStyle name="40% - Accent2 3 6 3" xfId="6220" xr:uid="{00000000-0005-0000-0000-0000D6040000}"/>
    <cellStyle name="40% - Accent2 3 7" xfId="2326" xr:uid="{00000000-0005-0000-0000-0000D7040000}"/>
    <cellStyle name="40% - Accent2 3 7 2" xfId="6633" xr:uid="{00000000-0005-0000-0000-0000D8040000}"/>
    <cellStyle name="40% - Accent2 3 8" xfId="4567" xr:uid="{00000000-0005-0000-0000-0000D9040000}"/>
    <cellStyle name="40% - Accent2 4" xfId="64" xr:uid="{00000000-0005-0000-0000-0000DA040000}"/>
    <cellStyle name="40% - Accent2 4 2" xfId="634" xr:uid="{00000000-0005-0000-0000-0000DB040000}"/>
    <cellStyle name="40% - Accent2 4 2 2" xfId="2905" xr:uid="{00000000-0005-0000-0000-0000DC040000}"/>
    <cellStyle name="40% - Accent2 4 2 2 2" xfId="7128" xr:uid="{00000000-0005-0000-0000-0000DD040000}"/>
    <cellStyle name="40% - Accent2 4 2 3" xfId="4983" xr:uid="{00000000-0005-0000-0000-0000DE040000}"/>
    <cellStyle name="40% - Accent2 4 3" xfId="1087" xr:uid="{00000000-0005-0000-0000-0000DF040000}"/>
    <cellStyle name="40% - Accent2 4 3 2" xfId="3318" xr:uid="{00000000-0005-0000-0000-0000E0040000}"/>
    <cellStyle name="40% - Accent2 4 3 2 2" xfId="7541" xr:uid="{00000000-0005-0000-0000-0000E1040000}"/>
    <cellStyle name="40% - Accent2 4 3 3" xfId="5396" xr:uid="{00000000-0005-0000-0000-0000E2040000}"/>
    <cellStyle name="40% - Accent2 4 4" xfId="1501" xr:uid="{00000000-0005-0000-0000-0000E3040000}"/>
    <cellStyle name="40% - Accent2 4 4 2" xfId="3731" xr:uid="{00000000-0005-0000-0000-0000E4040000}"/>
    <cellStyle name="40% - Accent2 4 4 2 2" xfId="7954" xr:uid="{00000000-0005-0000-0000-0000E5040000}"/>
    <cellStyle name="40% - Accent2 4 4 3" xfId="5809" xr:uid="{00000000-0005-0000-0000-0000E6040000}"/>
    <cellStyle name="40% - Accent2 4 5" xfId="1915" xr:uid="{00000000-0005-0000-0000-0000E7040000}"/>
    <cellStyle name="40% - Accent2 4 5 2" xfId="4144" xr:uid="{00000000-0005-0000-0000-0000E8040000}"/>
    <cellStyle name="40% - Accent2 4 5 2 2" xfId="8367" xr:uid="{00000000-0005-0000-0000-0000E9040000}"/>
    <cellStyle name="40% - Accent2 4 5 3" xfId="6222" xr:uid="{00000000-0005-0000-0000-0000EA040000}"/>
    <cellStyle name="40% - Accent2 4 6" xfId="2328" xr:uid="{00000000-0005-0000-0000-0000EB040000}"/>
    <cellStyle name="40% - Accent2 4 6 2" xfId="6635" xr:uid="{00000000-0005-0000-0000-0000EC040000}"/>
    <cellStyle name="40% - Accent2 4 7" xfId="4569" xr:uid="{00000000-0005-0000-0000-0000ED040000}"/>
    <cellStyle name="40% - Accent2 5" xfId="627" xr:uid="{00000000-0005-0000-0000-0000EE040000}"/>
    <cellStyle name="40% - Accent2 5 2" xfId="2898" xr:uid="{00000000-0005-0000-0000-0000EF040000}"/>
    <cellStyle name="40% - Accent2 5 2 2" xfId="7121" xr:uid="{00000000-0005-0000-0000-0000F0040000}"/>
    <cellStyle name="40% - Accent2 5 3" xfId="4976" xr:uid="{00000000-0005-0000-0000-0000F1040000}"/>
    <cellStyle name="40% - Accent2 6" xfId="1080" xr:uid="{00000000-0005-0000-0000-0000F2040000}"/>
    <cellStyle name="40% - Accent2 6 2" xfId="3311" xr:uid="{00000000-0005-0000-0000-0000F3040000}"/>
    <cellStyle name="40% - Accent2 6 2 2" xfId="7534" xr:uid="{00000000-0005-0000-0000-0000F4040000}"/>
    <cellStyle name="40% - Accent2 6 3" xfId="5389" xr:uid="{00000000-0005-0000-0000-0000F5040000}"/>
    <cellStyle name="40% - Accent2 7" xfId="1494" xr:uid="{00000000-0005-0000-0000-0000F6040000}"/>
    <cellStyle name="40% - Accent2 7 2" xfId="3724" xr:uid="{00000000-0005-0000-0000-0000F7040000}"/>
    <cellStyle name="40% - Accent2 7 2 2" xfId="7947" xr:uid="{00000000-0005-0000-0000-0000F8040000}"/>
    <cellStyle name="40% - Accent2 7 3" xfId="5802" xr:uid="{00000000-0005-0000-0000-0000F9040000}"/>
    <cellStyle name="40% - Accent2 8" xfId="1908" xr:uid="{00000000-0005-0000-0000-0000FA040000}"/>
    <cellStyle name="40% - Accent2 8 2" xfId="4137" xr:uid="{00000000-0005-0000-0000-0000FB040000}"/>
    <cellStyle name="40% - Accent2 8 2 2" xfId="8360" xr:uid="{00000000-0005-0000-0000-0000FC040000}"/>
    <cellStyle name="40% - Accent2 8 3" xfId="6215" xr:uid="{00000000-0005-0000-0000-0000FD040000}"/>
    <cellStyle name="40% - Accent2 9" xfId="2321" xr:uid="{00000000-0005-0000-0000-0000FE040000}"/>
    <cellStyle name="40% - Accent2 9 2" xfId="6628" xr:uid="{00000000-0005-0000-0000-0000FF040000}"/>
    <cellStyle name="40% - Accent3" xfId="65" builtinId="39" customBuiltin="1"/>
    <cellStyle name="40% - Accent3 10" xfId="4570"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8" xr:uid="{00000000-0005-0000-0000-000005050000}"/>
    <cellStyle name="40% - Accent3 2 2 2 2 2" xfId="2909" xr:uid="{00000000-0005-0000-0000-000006050000}"/>
    <cellStyle name="40% - Accent3 2 2 2 2 2 2" xfId="7132" xr:uid="{00000000-0005-0000-0000-000007050000}"/>
    <cellStyle name="40% - Accent3 2 2 2 2 3" xfId="4987" xr:uid="{00000000-0005-0000-0000-000008050000}"/>
    <cellStyle name="40% - Accent3 2 2 2 3" xfId="1091" xr:uid="{00000000-0005-0000-0000-000009050000}"/>
    <cellStyle name="40% - Accent3 2 2 2 3 2" xfId="3322" xr:uid="{00000000-0005-0000-0000-00000A050000}"/>
    <cellStyle name="40% - Accent3 2 2 2 3 2 2" xfId="7545" xr:uid="{00000000-0005-0000-0000-00000B050000}"/>
    <cellStyle name="40% - Accent3 2 2 2 3 3" xfId="5400" xr:uid="{00000000-0005-0000-0000-00000C050000}"/>
    <cellStyle name="40% - Accent3 2 2 2 4" xfId="1505" xr:uid="{00000000-0005-0000-0000-00000D050000}"/>
    <cellStyle name="40% - Accent3 2 2 2 4 2" xfId="3735" xr:uid="{00000000-0005-0000-0000-00000E050000}"/>
    <cellStyle name="40% - Accent3 2 2 2 4 2 2" xfId="7958" xr:uid="{00000000-0005-0000-0000-00000F050000}"/>
    <cellStyle name="40% - Accent3 2 2 2 4 3" xfId="5813" xr:uid="{00000000-0005-0000-0000-000010050000}"/>
    <cellStyle name="40% - Accent3 2 2 2 5" xfId="1919" xr:uid="{00000000-0005-0000-0000-000011050000}"/>
    <cellStyle name="40% - Accent3 2 2 2 5 2" xfId="4148" xr:uid="{00000000-0005-0000-0000-000012050000}"/>
    <cellStyle name="40% - Accent3 2 2 2 5 2 2" xfId="8371" xr:uid="{00000000-0005-0000-0000-000013050000}"/>
    <cellStyle name="40% - Accent3 2 2 2 5 3" xfId="6226" xr:uid="{00000000-0005-0000-0000-000014050000}"/>
    <cellStyle name="40% - Accent3 2 2 2 6" xfId="2332" xr:uid="{00000000-0005-0000-0000-000015050000}"/>
    <cellStyle name="40% - Accent3 2 2 2 6 2" xfId="6639" xr:uid="{00000000-0005-0000-0000-000016050000}"/>
    <cellStyle name="40% - Accent3 2 2 2 7" xfId="4573" xr:uid="{00000000-0005-0000-0000-000017050000}"/>
    <cellStyle name="40% - Accent3 2 2 3" xfId="637" xr:uid="{00000000-0005-0000-0000-000018050000}"/>
    <cellStyle name="40% - Accent3 2 2 3 2" xfId="2908" xr:uid="{00000000-0005-0000-0000-000019050000}"/>
    <cellStyle name="40% - Accent3 2 2 3 2 2" xfId="7131" xr:uid="{00000000-0005-0000-0000-00001A050000}"/>
    <cellStyle name="40% - Accent3 2 2 3 3" xfId="4986" xr:uid="{00000000-0005-0000-0000-00001B050000}"/>
    <cellStyle name="40% - Accent3 2 2 4" xfId="1090" xr:uid="{00000000-0005-0000-0000-00001C050000}"/>
    <cellStyle name="40% - Accent3 2 2 4 2" xfId="3321" xr:uid="{00000000-0005-0000-0000-00001D050000}"/>
    <cellStyle name="40% - Accent3 2 2 4 2 2" xfId="7544" xr:uid="{00000000-0005-0000-0000-00001E050000}"/>
    <cellStyle name="40% - Accent3 2 2 4 3" xfId="5399" xr:uid="{00000000-0005-0000-0000-00001F050000}"/>
    <cellStyle name="40% - Accent3 2 2 5" xfId="1504" xr:uid="{00000000-0005-0000-0000-000020050000}"/>
    <cellStyle name="40% - Accent3 2 2 5 2" xfId="3734" xr:uid="{00000000-0005-0000-0000-000021050000}"/>
    <cellStyle name="40% - Accent3 2 2 5 2 2" xfId="7957" xr:uid="{00000000-0005-0000-0000-000022050000}"/>
    <cellStyle name="40% - Accent3 2 2 5 3" xfId="5812" xr:uid="{00000000-0005-0000-0000-000023050000}"/>
    <cellStyle name="40% - Accent3 2 2 6" xfId="1918" xr:uid="{00000000-0005-0000-0000-000024050000}"/>
    <cellStyle name="40% - Accent3 2 2 6 2" xfId="4147" xr:uid="{00000000-0005-0000-0000-000025050000}"/>
    <cellStyle name="40% - Accent3 2 2 6 2 2" xfId="8370" xr:uid="{00000000-0005-0000-0000-000026050000}"/>
    <cellStyle name="40% - Accent3 2 2 6 3" xfId="6225" xr:uid="{00000000-0005-0000-0000-000027050000}"/>
    <cellStyle name="40% - Accent3 2 2 7" xfId="2331" xr:uid="{00000000-0005-0000-0000-000028050000}"/>
    <cellStyle name="40% - Accent3 2 2 7 2" xfId="6638" xr:uid="{00000000-0005-0000-0000-000029050000}"/>
    <cellStyle name="40% - Accent3 2 2 8" xfId="4572" xr:uid="{00000000-0005-0000-0000-00002A050000}"/>
    <cellStyle name="40% - Accent3 2 3" xfId="69" xr:uid="{00000000-0005-0000-0000-00002B050000}"/>
    <cellStyle name="40% - Accent3 2 3 2" xfId="639" xr:uid="{00000000-0005-0000-0000-00002C050000}"/>
    <cellStyle name="40% - Accent3 2 3 2 2" xfId="2910" xr:uid="{00000000-0005-0000-0000-00002D050000}"/>
    <cellStyle name="40% - Accent3 2 3 2 2 2" xfId="7133" xr:uid="{00000000-0005-0000-0000-00002E050000}"/>
    <cellStyle name="40% - Accent3 2 3 2 3" xfId="4988" xr:uid="{00000000-0005-0000-0000-00002F050000}"/>
    <cellStyle name="40% - Accent3 2 3 3" xfId="1092" xr:uid="{00000000-0005-0000-0000-000030050000}"/>
    <cellStyle name="40% - Accent3 2 3 3 2" xfId="3323" xr:uid="{00000000-0005-0000-0000-000031050000}"/>
    <cellStyle name="40% - Accent3 2 3 3 2 2" xfId="7546" xr:uid="{00000000-0005-0000-0000-000032050000}"/>
    <cellStyle name="40% - Accent3 2 3 3 3" xfId="5401" xr:uid="{00000000-0005-0000-0000-000033050000}"/>
    <cellStyle name="40% - Accent3 2 3 4" xfId="1506" xr:uid="{00000000-0005-0000-0000-000034050000}"/>
    <cellStyle name="40% - Accent3 2 3 4 2" xfId="3736" xr:uid="{00000000-0005-0000-0000-000035050000}"/>
    <cellStyle name="40% - Accent3 2 3 4 2 2" xfId="7959" xr:uid="{00000000-0005-0000-0000-000036050000}"/>
    <cellStyle name="40% - Accent3 2 3 4 3" xfId="5814" xr:uid="{00000000-0005-0000-0000-000037050000}"/>
    <cellStyle name="40% - Accent3 2 3 5" xfId="1920" xr:uid="{00000000-0005-0000-0000-000038050000}"/>
    <cellStyle name="40% - Accent3 2 3 5 2" xfId="4149" xr:uid="{00000000-0005-0000-0000-000039050000}"/>
    <cellStyle name="40% - Accent3 2 3 5 2 2" xfId="8372" xr:uid="{00000000-0005-0000-0000-00003A050000}"/>
    <cellStyle name="40% - Accent3 2 3 5 3" xfId="6227" xr:uid="{00000000-0005-0000-0000-00003B050000}"/>
    <cellStyle name="40% - Accent3 2 3 6" xfId="2333" xr:uid="{00000000-0005-0000-0000-00003C050000}"/>
    <cellStyle name="40% - Accent3 2 3 6 2" xfId="6640" xr:uid="{00000000-0005-0000-0000-00003D050000}"/>
    <cellStyle name="40% - Accent3 2 3 7" xfId="4574" xr:uid="{00000000-0005-0000-0000-00003E050000}"/>
    <cellStyle name="40% - Accent3 2 4" xfId="636" xr:uid="{00000000-0005-0000-0000-00003F050000}"/>
    <cellStyle name="40% - Accent3 2 4 2" xfId="2907" xr:uid="{00000000-0005-0000-0000-000040050000}"/>
    <cellStyle name="40% - Accent3 2 4 2 2" xfId="7130" xr:uid="{00000000-0005-0000-0000-000041050000}"/>
    <cellStyle name="40% - Accent3 2 4 3" xfId="4985" xr:uid="{00000000-0005-0000-0000-000042050000}"/>
    <cellStyle name="40% - Accent3 2 5" xfId="1089" xr:uid="{00000000-0005-0000-0000-000043050000}"/>
    <cellStyle name="40% - Accent3 2 5 2" xfId="3320" xr:uid="{00000000-0005-0000-0000-000044050000}"/>
    <cellStyle name="40% - Accent3 2 5 2 2" xfId="7543" xr:uid="{00000000-0005-0000-0000-000045050000}"/>
    <cellStyle name="40% - Accent3 2 5 3" xfId="5398" xr:uid="{00000000-0005-0000-0000-000046050000}"/>
    <cellStyle name="40% - Accent3 2 6" xfId="1503" xr:uid="{00000000-0005-0000-0000-000047050000}"/>
    <cellStyle name="40% - Accent3 2 6 2" xfId="3733" xr:uid="{00000000-0005-0000-0000-000048050000}"/>
    <cellStyle name="40% - Accent3 2 6 2 2" xfId="7956" xr:uid="{00000000-0005-0000-0000-000049050000}"/>
    <cellStyle name="40% - Accent3 2 6 3" xfId="5811" xr:uid="{00000000-0005-0000-0000-00004A050000}"/>
    <cellStyle name="40% - Accent3 2 7" xfId="1917" xr:uid="{00000000-0005-0000-0000-00004B050000}"/>
    <cellStyle name="40% - Accent3 2 7 2" xfId="4146" xr:uid="{00000000-0005-0000-0000-00004C050000}"/>
    <cellStyle name="40% - Accent3 2 7 2 2" xfId="8369" xr:uid="{00000000-0005-0000-0000-00004D050000}"/>
    <cellStyle name="40% - Accent3 2 7 3" xfId="6224" xr:uid="{00000000-0005-0000-0000-00004E050000}"/>
    <cellStyle name="40% - Accent3 2 8" xfId="2330" xr:uid="{00000000-0005-0000-0000-00004F050000}"/>
    <cellStyle name="40% - Accent3 2 8 2" xfId="6637" xr:uid="{00000000-0005-0000-0000-000050050000}"/>
    <cellStyle name="40% - Accent3 2 9" xfId="4571" xr:uid="{00000000-0005-0000-0000-000051050000}"/>
    <cellStyle name="40% - Accent3 3" xfId="70" xr:uid="{00000000-0005-0000-0000-000052050000}"/>
    <cellStyle name="40% - Accent3 3 2" xfId="71" xr:uid="{00000000-0005-0000-0000-000053050000}"/>
    <cellStyle name="40% - Accent3 3 2 2" xfId="641" xr:uid="{00000000-0005-0000-0000-000054050000}"/>
    <cellStyle name="40% - Accent3 3 2 2 2" xfId="2912" xr:uid="{00000000-0005-0000-0000-000055050000}"/>
    <cellStyle name="40% - Accent3 3 2 2 2 2" xfId="7135" xr:uid="{00000000-0005-0000-0000-000056050000}"/>
    <cellStyle name="40% - Accent3 3 2 2 3" xfId="4990" xr:uid="{00000000-0005-0000-0000-000057050000}"/>
    <cellStyle name="40% - Accent3 3 2 3" xfId="1094" xr:uid="{00000000-0005-0000-0000-000058050000}"/>
    <cellStyle name="40% - Accent3 3 2 3 2" xfId="3325" xr:uid="{00000000-0005-0000-0000-000059050000}"/>
    <cellStyle name="40% - Accent3 3 2 3 2 2" xfId="7548" xr:uid="{00000000-0005-0000-0000-00005A050000}"/>
    <cellStyle name="40% - Accent3 3 2 3 3" xfId="5403" xr:uid="{00000000-0005-0000-0000-00005B050000}"/>
    <cellStyle name="40% - Accent3 3 2 4" xfId="1508" xr:uid="{00000000-0005-0000-0000-00005C050000}"/>
    <cellStyle name="40% - Accent3 3 2 4 2" xfId="3738" xr:uid="{00000000-0005-0000-0000-00005D050000}"/>
    <cellStyle name="40% - Accent3 3 2 4 2 2" xfId="7961" xr:uid="{00000000-0005-0000-0000-00005E050000}"/>
    <cellStyle name="40% - Accent3 3 2 4 3" xfId="5816" xr:uid="{00000000-0005-0000-0000-00005F050000}"/>
    <cellStyle name="40% - Accent3 3 2 5" xfId="1922" xr:uid="{00000000-0005-0000-0000-000060050000}"/>
    <cellStyle name="40% - Accent3 3 2 5 2" xfId="4151" xr:uid="{00000000-0005-0000-0000-000061050000}"/>
    <cellStyle name="40% - Accent3 3 2 5 2 2" xfId="8374" xr:uid="{00000000-0005-0000-0000-000062050000}"/>
    <cellStyle name="40% - Accent3 3 2 5 3" xfId="6229" xr:uid="{00000000-0005-0000-0000-000063050000}"/>
    <cellStyle name="40% - Accent3 3 2 6" xfId="2335" xr:uid="{00000000-0005-0000-0000-000064050000}"/>
    <cellStyle name="40% - Accent3 3 2 6 2" xfId="6642" xr:uid="{00000000-0005-0000-0000-000065050000}"/>
    <cellStyle name="40% - Accent3 3 2 7" xfId="4576" xr:uid="{00000000-0005-0000-0000-000066050000}"/>
    <cellStyle name="40% - Accent3 3 3" xfId="640" xr:uid="{00000000-0005-0000-0000-000067050000}"/>
    <cellStyle name="40% - Accent3 3 3 2" xfId="2911" xr:uid="{00000000-0005-0000-0000-000068050000}"/>
    <cellStyle name="40% - Accent3 3 3 2 2" xfId="7134" xr:uid="{00000000-0005-0000-0000-000069050000}"/>
    <cellStyle name="40% - Accent3 3 3 3" xfId="4989" xr:uid="{00000000-0005-0000-0000-00006A050000}"/>
    <cellStyle name="40% - Accent3 3 4" xfId="1093" xr:uid="{00000000-0005-0000-0000-00006B050000}"/>
    <cellStyle name="40% - Accent3 3 4 2" xfId="3324" xr:uid="{00000000-0005-0000-0000-00006C050000}"/>
    <cellStyle name="40% - Accent3 3 4 2 2" xfId="7547" xr:uid="{00000000-0005-0000-0000-00006D050000}"/>
    <cellStyle name="40% - Accent3 3 4 3" xfId="5402" xr:uid="{00000000-0005-0000-0000-00006E050000}"/>
    <cellStyle name="40% - Accent3 3 5" xfId="1507" xr:uid="{00000000-0005-0000-0000-00006F050000}"/>
    <cellStyle name="40% - Accent3 3 5 2" xfId="3737" xr:uid="{00000000-0005-0000-0000-000070050000}"/>
    <cellStyle name="40% - Accent3 3 5 2 2" xfId="7960" xr:uid="{00000000-0005-0000-0000-000071050000}"/>
    <cellStyle name="40% - Accent3 3 5 3" xfId="5815" xr:uid="{00000000-0005-0000-0000-000072050000}"/>
    <cellStyle name="40% - Accent3 3 6" xfId="1921" xr:uid="{00000000-0005-0000-0000-000073050000}"/>
    <cellStyle name="40% - Accent3 3 6 2" xfId="4150" xr:uid="{00000000-0005-0000-0000-000074050000}"/>
    <cellStyle name="40% - Accent3 3 6 2 2" xfId="8373" xr:uid="{00000000-0005-0000-0000-000075050000}"/>
    <cellStyle name="40% - Accent3 3 6 3" xfId="6228" xr:uid="{00000000-0005-0000-0000-000076050000}"/>
    <cellStyle name="40% - Accent3 3 7" xfId="2334" xr:uid="{00000000-0005-0000-0000-000077050000}"/>
    <cellStyle name="40% - Accent3 3 7 2" xfId="6641" xr:uid="{00000000-0005-0000-0000-000078050000}"/>
    <cellStyle name="40% - Accent3 3 8" xfId="4575" xr:uid="{00000000-0005-0000-0000-000079050000}"/>
    <cellStyle name="40% - Accent3 4" xfId="72" xr:uid="{00000000-0005-0000-0000-00007A050000}"/>
    <cellStyle name="40% - Accent3 4 2" xfId="642" xr:uid="{00000000-0005-0000-0000-00007B050000}"/>
    <cellStyle name="40% - Accent3 4 2 2" xfId="2913" xr:uid="{00000000-0005-0000-0000-00007C050000}"/>
    <cellStyle name="40% - Accent3 4 2 2 2" xfId="7136" xr:uid="{00000000-0005-0000-0000-00007D050000}"/>
    <cellStyle name="40% - Accent3 4 2 3" xfId="4991" xr:uid="{00000000-0005-0000-0000-00007E050000}"/>
    <cellStyle name="40% - Accent3 4 3" xfId="1095" xr:uid="{00000000-0005-0000-0000-00007F050000}"/>
    <cellStyle name="40% - Accent3 4 3 2" xfId="3326" xr:uid="{00000000-0005-0000-0000-000080050000}"/>
    <cellStyle name="40% - Accent3 4 3 2 2" xfId="7549" xr:uid="{00000000-0005-0000-0000-000081050000}"/>
    <cellStyle name="40% - Accent3 4 3 3" xfId="5404" xr:uid="{00000000-0005-0000-0000-000082050000}"/>
    <cellStyle name="40% - Accent3 4 4" xfId="1509" xr:uid="{00000000-0005-0000-0000-000083050000}"/>
    <cellStyle name="40% - Accent3 4 4 2" xfId="3739" xr:uid="{00000000-0005-0000-0000-000084050000}"/>
    <cellStyle name="40% - Accent3 4 4 2 2" xfId="7962" xr:uid="{00000000-0005-0000-0000-000085050000}"/>
    <cellStyle name="40% - Accent3 4 4 3" xfId="5817" xr:uid="{00000000-0005-0000-0000-000086050000}"/>
    <cellStyle name="40% - Accent3 4 5" xfId="1923" xr:uid="{00000000-0005-0000-0000-000087050000}"/>
    <cellStyle name="40% - Accent3 4 5 2" xfId="4152" xr:uid="{00000000-0005-0000-0000-000088050000}"/>
    <cellStyle name="40% - Accent3 4 5 2 2" xfId="8375" xr:uid="{00000000-0005-0000-0000-000089050000}"/>
    <cellStyle name="40% - Accent3 4 5 3" xfId="6230" xr:uid="{00000000-0005-0000-0000-00008A050000}"/>
    <cellStyle name="40% - Accent3 4 6" xfId="2336" xr:uid="{00000000-0005-0000-0000-00008B050000}"/>
    <cellStyle name="40% - Accent3 4 6 2" xfId="6643" xr:uid="{00000000-0005-0000-0000-00008C050000}"/>
    <cellStyle name="40% - Accent3 4 7" xfId="4577" xr:uid="{00000000-0005-0000-0000-00008D050000}"/>
    <cellStyle name="40% - Accent3 5" xfId="635" xr:uid="{00000000-0005-0000-0000-00008E050000}"/>
    <cellStyle name="40% - Accent3 5 2" xfId="2906" xr:uid="{00000000-0005-0000-0000-00008F050000}"/>
    <cellStyle name="40% - Accent3 5 2 2" xfId="7129" xr:uid="{00000000-0005-0000-0000-000090050000}"/>
    <cellStyle name="40% - Accent3 5 3" xfId="4984" xr:uid="{00000000-0005-0000-0000-000091050000}"/>
    <cellStyle name="40% - Accent3 6" xfId="1088" xr:uid="{00000000-0005-0000-0000-000092050000}"/>
    <cellStyle name="40% - Accent3 6 2" xfId="3319" xr:uid="{00000000-0005-0000-0000-000093050000}"/>
    <cellStyle name="40% - Accent3 6 2 2" xfId="7542" xr:uid="{00000000-0005-0000-0000-000094050000}"/>
    <cellStyle name="40% - Accent3 6 3" xfId="5397" xr:uid="{00000000-0005-0000-0000-000095050000}"/>
    <cellStyle name="40% - Accent3 7" xfId="1502" xr:uid="{00000000-0005-0000-0000-000096050000}"/>
    <cellStyle name="40% - Accent3 7 2" xfId="3732" xr:uid="{00000000-0005-0000-0000-000097050000}"/>
    <cellStyle name="40% - Accent3 7 2 2" xfId="7955" xr:uid="{00000000-0005-0000-0000-000098050000}"/>
    <cellStyle name="40% - Accent3 7 3" xfId="5810" xr:uid="{00000000-0005-0000-0000-000099050000}"/>
    <cellStyle name="40% - Accent3 8" xfId="1916" xr:uid="{00000000-0005-0000-0000-00009A050000}"/>
    <cellStyle name="40% - Accent3 8 2" xfId="4145" xr:uid="{00000000-0005-0000-0000-00009B050000}"/>
    <cellStyle name="40% - Accent3 8 2 2" xfId="8368" xr:uid="{00000000-0005-0000-0000-00009C050000}"/>
    <cellStyle name="40% - Accent3 8 3" xfId="6223" xr:uid="{00000000-0005-0000-0000-00009D050000}"/>
    <cellStyle name="40% - Accent3 9" xfId="2329" xr:uid="{00000000-0005-0000-0000-00009E050000}"/>
    <cellStyle name="40% - Accent3 9 2" xfId="6636" xr:uid="{00000000-0005-0000-0000-00009F050000}"/>
    <cellStyle name="40% - Accent4" xfId="73" builtinId="43" customBuiltin="1"/>
    <cellStyle name="40% - Accent4 10" xfId="4578"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6" xr:uid="{00000000-0005-0000-0000-0000A5050000}"/>
    <cellStyle name="40% - Accent4 2 2 2 2 2" xfId="2917" xr:uid="{00000000-0005-0000-0000-0000A6050000}"/>
    <cellStyle name="40% - Accent4 2 2 2 2 2 2" xfId="7140" xr:uid="{00000000-0005-0000-0000-0000A7050000}"/>
    <cellStyle name="40% - Accent4 2 2 2 2 3" xfId="4995" xr:uid="{00000000-0005-0000-0000-0000A8050000}"/>
    <cellStyle name="40% - Accent4 2 2 2 3" xfId="1099" xr:uid="{00000000-0005-0000-0000-0000A9050000}"/>
    <cellStyle name="40% - Accent4 2 2 2 3 2" xfId="3330" xr:uid="{00000000-0005-0000-0000-0000AA050000}"/>
    <cellStyle name="40% - Accent4 2 2 2 3 2 2" xfId="7553" xr:uid="{00000000-0005-0000-0000-0000AB050000}"/>
    <cellStyle name="40% - Accent4 2 2 2 3 3" xfId="5408" xr:uid="{00000000-0005-0000-0000-0000AC050000}"/>
    <cellStyle name="40% - Accent4 2 2 2 4" xfId="1513" xr:uid="{00000000-0005-0000-0000-0000AD050000}"/>
    <cellStyle name="40% - Accent4 2 2 2 4 2" xfId="3743" xr:uid="{00000000-0005-0000-0000-0000AE050000}"/>
    <cellStyle name="40% - Accent4 2 2 2 4 2 2" xfId="7966" xr:uid="{00000000-0005-0000-0000-0000AF050000}"/>
    <cellStyle name="40% - Accent4 2 2 2 4 3" xfId="5821" xr:uid="{00000000-0005-0000-0000-0000B0050000}"/>
    <cellStyle name="40% - Accent4 2 2 2 5" xfId="1927" xr:uid="{00000000-0005-0000-0000-0000B1050000}"/>
    <cellStyle name="40% - Accent4 2 2 2 5 2" xfId="4156" xr:uid="{00000000-0005-0000-0000-0000B2050000}"/>
    <cellStyle name="40% - Accent4 2 2 2 5 2 2" xfId="8379" xr:uid="{00000000-0005-0000-0000-0000B3050000}"/>
    <cellStyle name="40% - Accent4 2 2 2 5 3" xfId="6234" xr:uid="{00000000-0005-0000-0000-0000B4050000}"/>
    <cellStyle name="40% - Accent4 2 2 2 6" xfId="2340" xr:uid="{00000000-0005-0000-0000-0000B5050000}"/>
    <cellStyle name="40% - Accent4 2 2 2 6 2" xfId="6647" xr:uid="{00000000-0005-0000-0000-0000B6050000}"/>
    <cellStyle name="40% - Accent4 2 2 2 7" xfId="4581" xr:uid="{00000000-0005-0000-0000-0000B7050000}"/>
    <cellStyle name="40% - Accent4 2 2 3" xfId="645" xr:uid="{00000000-0005-0000-0000-0000B8050000}"/>
    <cellStyle name="40% - Accent4 2 2 3 2" xfId="2916" xr:uid="{00000000-0005-0000-0000-0000B9050000}"/>
    <cellStyle name="40% - Accent4 2 2 3 2 2" xfId="7139" xr:uid="{00000000-0005-0000-0000-0000BA050000}"/>
    <cellStyle name="40% - Accent4 2 2 3 3" xfId="4994" xr:uid="{00000000-0005-0000-0000-0000BB050000}"/>
    <cellStyle name="40% - Accent4 2 2 4" xfId="1098" xr:uid="{00000000-0005-0000-0000-0000BC050000}"/>
    <cellStyle name="40% - Accent4 2 2 4 2" xfId="3329" xr:uid="{00000000-0005-0000-0000-0000BD050000}"/>
    <cellStyle name="40% - Accent4 2 2 4 2 2" xfId="7552" xr:uid="{00000000-0005-0000-0000-0000BE050000}"/>
    <cellStyle name="40% - Accent4 2 2 4 3" xfId="5407" xr:uid="{00000000-0005-0000-0000-0000BF050000}"/>
    <cellStyle name="40% - Accent4 2 2 5" xfId="1512" xr:uid="{00000000-0005-0000-0000-0000C0050000}"/>
    <cellStyle name="40% - Accent4 2 2 5 2" xfId="3742" xr:uid="{00000000-0005-0000-0000-0000C1050000}"/>
    <cellStyle name="40% - Accent4 2 2 5 2 2" xfId="7965" xr:uid="{00000000-0005-0000-0000-0000C2050000}"/>
    <cellStyle name="40% - Accent4 2 2 5 3" xfId="5820" xr:uid="{00000000-0005-0000-0000-0000C3050000}"/>
    <cellStyle name="40% - Accent4 2 2 6" xfId="1926" xr:uid="{00000000-0005-0000-0000-0000C4050000}"/>
    <cellStyle name="40% - Accent4 2 2 6 2" xfId="4155" xr:uid="{00000000-0005-0000-0000-0000C5050000}"/>
    <cellStyle name="40% - Accent4 2 2 6 2 2" xfId="8378" xr:uid="{00000000-0005-0000-0000-0000C6050000}"/>
    <cellStyle name="40% - Accent4 2 2 6 3" xfId="6233" xr:uid="{00000000-0005-0000-0000-0000C7050000}"/>
    <cellStyle name="40% - Accent4 2 2 7" xfId="2339" xr:uid="{00000000-0005-0000-0000-0000C8050000}"/>
    <cellStyle name="40% - Accent4 2 2 7 2" xfId="6646" xr:uid="{00000000-0005-0000-0000-0000C9050000}"/>
    <cellStyle name="40% - Accent4 2 2 8" xfId="4580" xr:uid="{00000000-0005-0000-0000-0000CA050000}"/>
    <cellStyle name="40% - Accent4 2 3" xfId="77" xr:uid="{00000000-0005-0000-0000-0000CB050000}"/>
    <cellStyle name="40% - Accent4 2 3 2" xfId="647" xr:uid="{00000000-0005-0000-0000-0000CC050000}"/>
    <cellStyle name="40% - Accent4 2 3 2 2" xfId="2918" xr:uid="{00000000-0005-0000-0000-0000CD050000}"/>
    <cellStyle name="40% - Accent4 2 3 2 2 2" xfId="7141" xr:uid="{00000000-0005-0000-0000-0000CE050000}"/>
    <cellStyle name="40% - Accent4 2 3 2 3" xfId="4996" xr:uid="{00000000-0005-0000-0000-0000CF050000}"/>
    <cellStyle name="40% - Accent4 2 3 3" xfId="1100" xr:uid="{00000000-0005-0000-0000-0000D0050000}"/>
    <cellStyle name="40% - Accent4 2 3 3 2" xfId="3331" xr:uid="{00000000-0005-0000-0000-0000D1050000}"/>
    <cellStyle name="40% - Accent4 2 3 3 2 2" xfId="7554" xr:uid="{00000000-0005-0000-0000-0000D2050000}"/>
    <cellStyle name="40% - Accent4 2 3 3 3" xfId="5409" xr:uid="{00000000-0005-0000-0000-0000D3050000}"/>
    <cellStyle name="40% - Accent4 2 3 4" xfId="1514" xr:uid="{00000000-0005-0000-0000-0000D4050000}"/>
    <cellStyle name="40% - Accent4 2 3 4 2" xfId="3744" xr:uid="{00000000-0005-0000-0000-0000D5050000}"/>
    <cellStyle name="40% - Accent4 2 3 4 2 2" xfId="7967" xr:uid="{00000000-0005-0000-0000-0000D6050000}"/>
    <cellStyle name="40% - Accent4 2 3 4 3" xfId="5822" xr:uid="{00000000-0005-0000-0000-0000D7050000}"/>
    <cellStyle name="40% - Accent4 2 3 5" xfId="1928" xr:uid="{00000000-0005-0000-0000-0000D8050000}"/>
    <cellStyle name="40% - Accent4 2 3 5 2" xfId="4157" xr:uid="{00000000-0005-0000-0000-0000D9050000}"/>
    <cellStyle name="40% - Accent4 2 3 5 2 2" xfId="8380" xr:uid="{00000000-0005-0000-0000-0000DA050000}"/>
    <cellStyle name="40% - Accent4 2 3 5 3" xfId="6235" xr:uid="{00000000-0005-0000-0000-0000DB050000}"/>
    <cellStyle name="40% - Accent4 2 3 6" xfId="2341" xr:uid="{00000000-0005-0000-0000-0000DC050000}"/>
    <cellStyle name="40% - Accent4 2 3 6 2" xfId="6648" xr:uid="{00000000-0005-0000-0000-0000DD050000}"/>
    <cellStyle name="40% - Accent4 2 3 7" xfId="4582" xr:uid="{00000000-0005-0000-0000-0000DE050000}"/>
    <cellStyle name="40% - Accent4 2 4" xfId="644" xr:uid="{00000000-0005-0000-0000-0000DF050000}"/>
    <cellStyle name="40% - Accent4 2 4 2" xfId="2915" xr:uid="{00000000-0005-0000-0000-0000E0050000}"/>
    <cellStyle name="40% - Accent4 2 4 2 2" xfId="7138" xr:uid="{00000000-0005-0000-0000-0000E1050000}"/>
    <cellStyle name="40% - Accent4 2 4 3" xfId="4993" xr:uid="{00000000-0005-0000-0000-0000E2050000}"/>
    <cellStyle name="40% - Accent4 2 5" xfId="1097" xr:uid="{00000000-0005-0000-0000-0000E3050000}"/>
    <cellStyle name="40% - Accent4 2 5 2" xfId="3328" xr:uid="{00000000-0005-0000-0000-0000E4050000}"/>
    <cellStyle name="40% - Accent4 2 5 2 2" xfId="7551" xr:uid="{00000000-0005-0000-0000-0000E5050000}"/>
    <cellStyle name="40% - Accent4 2 5 3" xfId="5406" xr:uid="{00000000-0005-0000-0000-0000E6050000}"/>
    <cellStyle name="40% - Accent4 2 6" xfId="1511" xr:uid="{00000000-0005-0000-0000-0000E7050000}"/>
    <cellStyle name="40% - Accent4 2 6 2" xfId="3741" xr:uid="{00000000-0005-0000-0000-0000E8050000}"/>
    <cellStyle name="40% - Accent4 2 6 2 2" xfId="7964" xr:uid="{00000000-0005-0000-0000-0000E9050000}"/>
    <cellStyle name="40% - Accent4 2 6 3" xfId="5819" xr:uid="{00000000-0005-0000-0000-0000EA050000}"/>
    <cellStyle name="40% - Accent4 2 7" xfId="1925" xr:uid="{00000000-0005-0000-0000-0000EB050000}"/>
    <cellStyle name="40% - Accent4 2 7 2" xfId="4154" xr:uid="{00000000-0005-0000-0000-0000EC050000}"/>
    <cellStyle name="40% - Accent4 2 7 2 2" xfId="8377" xr:uid="{00000000-0005-0000-0000-0000ED050000}"/>
    <cellStyle name="40% - Accent4 2 7 3" xfId="6232" xr:uid="{00000000-0005-0000-0000-0000EE050000}"/>
    <cellStyle name="40% - Accent4 2 8" xfId="2338" xr:uid="{00000000-0005-0000-0000-0000EF050000}"/>
    <cellStyle name="40% - Accent4 2 8 2" xfId="6645" xr:uid="{00000000-0005-0000-0000-0000F0050000}"/>
    <cellStyle name="40% - Accent4 2 9" xfId="4579" xr:uid="{00000000-0005-0000-0000-0000F1050000}"/>
    <cellStyle name="40% - Accent4 3" xfId="78" xr:uid="{00000000-0005-0000-0000-0000F2050000}"/>
    <cellStyle name="40% - Accent4 3 2" xfId="79" xr:uid="{00000000-0005-0000-0000-0000F3050000}"/>
    <cellStyle name="40% - Accent4 3 2 2" xfId="649" xr:uid="{00000000-0005-0000-0000-0000F4050000}"/>
    <cellStyle name="40% - Accent4 3 2 2 2" xfId="2920" xr:uid="{00000000-0005-0000-0000-0000F5050000}"/>
    <cellStyle name="40% - Accent4 3 2 2 2 2" xfId="7143" xr:uid="{00000000-0005-0000-0000-0000F6050000}"/>
    <cellStyle name="40% - Accent4 3 2 2 3" xfId="4998" xr:uid="{00000000-0005-0000-0000-0000F7050000}"/>
    <cellStyle name="40% - Accent4 3 2 3" xfId="1102" xr:uid="{00000000-0005-0000-0000-0000F8050000}"/>
    <cellStyle name="40% - Accent4 3 2 3 2" xfId="3333" xr:uid="{00000000-0005-0000-0000-0000F9050000}"/>
    <cellStyle name="40% - Accent4 3 2 3 2 2" xfId="7556" xr:uid="{00000000-0005-0000-0000-0000FA050000}"/>
    <cellStyle name="40% - Accent4 3 2 3 3" xfId="5411" xr:uid="{00000000-0005-0000-0000-0000FB050000}"/>
    <cellStyle name="40% - Accent4 3 2 4" xfId="1516" xr:uid="{00000000-0005-0000-0000-0000FC050000}"/>
    <cellStyle name="40% - Accent4 3 2 4 2" xfId="3746" xr:uid="{00000000-0005-0000-0000-0000FD050000}"/>
    <cellStyle name="40% - Accent4 3 2 4 2 2" xfId="7969" xr:uid="{00000000-0005-0000-0000-0000FE050000}"/>
    <cellStyle name="40% - Accent4 3 2 4 3" xfId="5824" xr:uid="{00000000-0005-0000-0000-0000FF050000}"/>
    <cellStyle name="40% - Accent4 3 2 5" xfId="1930" xr:uid="{00000000-0005-0000-0000-000000060000}"/>
    <cellStyle name="40% - Accent4 3 2 5 2" xfId="4159" xr:uid="{00000000-0005-0000-0000-000001060000}"/>
    <cellStyle name="40% - Accent4 3 2 5 2 2" xfId="8382" xr:uid="{00000000-0005-0000-0000-000002060000}"/>
    <cellStyle name="40% - Accent4 3 2 5 3" xfId="6237" xr:uid="{00000000-0005-0000-0000-000003060000}"/>
    <cellStyle name="40% - Accent4 3 2 6" xfId="2343" xr:uid="{00000000-0005-0000-0000-000004060000}"/>
    <cellStyle name="40% - Accent4 3 2 6 2" xfId="6650" xr:uid="{00000000-0005-0000-0000-000005060000}"/>
    <cellStyle name="40% - Accent4 3 2 7" xfId="4584" xr:uid="{00000000-0005-0000-0000-000006060000}"/>
    <cellStyle name="40% - Accent4 3 3" xfId="648" xr:uid="{00000000-0005-0000-0000-000007060000}"/>
    <cellStyle name="40% - Accent4 3 3 2" xfId="2919" xr:uid="{00000000-0005-0000-0000-000008060000}"/>
    <cellStyle name="40% - Accent4 3 3 2 2" xfId="7142" xr:uid="{00000000-0005-0000-0000-000009060000}"/>
    <cellStyle name="40% - Accent4 3 3 3" xfId="4997" xr:uid="{00000000-0005-0000-0000-00000A060000}"/>
    <cellStyle name="40% - Accent4 3 4" xfId="1101" xr:uid="{00000000-0005-0000-0000-00000B060000}"/>
    <cellStyle name="40% - Accent4 3 4 2" xfId="3332" xr:uid="{00000000-0005-0000-0000-00000C060000}"/>
    <cellStyle name="40% - Accent4 3 4 2 2" xfId="7555" xr:uid="{00000000-0005-0000-0000-00000D060000}"/>
    <cellStyle name="40% - Accent4 3 4 3" xfId="5410" xr:uid="{00000000-0005-0000-0000-00000E060000}"/>
    <cellStyle name="40% - Accent4 3 5" xfId="1515" xr:uid="{00000000-0005-0000-0000-00000F060000}"/>
    <cellStyle name="40% - Accent4 3 5 2" xfId="3745" xr:uid="{00000000-0005-0000-0000-000010060000}"/>
    <cellStyle name="40% - Accent4 3 5 2 2" xfId="7968" xr:uid="{00000000-0005-0000-0000-000011060000}"/>
    <cellStyle name="40% - Accent4 3 5 3" xfId="5823" xr:uid="{00000000-0005-0000-0000-000012060000}"/>
    <cellStyle name="40% - Accent4 3 6" xfId="1929" xr:uid="{00000000-0005-0000-0000-000013060000}"/>
    <cellStyle name="40% - Accent4 3 6 2" xfId="4158" xr:uid="{00000000-0005-0000-0000-000014060000}"/>
    <cellStyle name="40% - Accent4 3 6 2 2" xfId="8381" xr:uid="{00000000-0005-0000-0000-000015060000}"/>
    <cellStyle name="40% - Accent4 3 6 3" xfId="6236" xr:uid="{00000000-0005-0000-0000-000016060000}"/>
    <cellStyle name="40% - Accent4 3 7" xfId="2342" xr:uid="{00000000-0005-0000-0000-000017060000}"/>
    <cellStyle name="40% - Accent4 3 7 2" xfId="6649" xr:uid="{00000000-0005-0000-0000-000018060000}"/>
    <cellStyle name="40% - Accent4 3 8" xfId="4583" xr:uid="{00000000-0005-0000-0000-000019060000}"/>
    <cellStyle name="40% - Accent4 4" xfId="80" xr:uid="{00000000-0005-0000-0000-00001A060000}"/>
    <cellStyle name="40% - Accent4 4 2" xfId="650" xr:uid="{00000000-0005-0000-0000-00001B060000}"/>
    <cellStyle name="40% - Accent4 4 2 2" xfId="2921" xr:uid="{00000000-0005-0000-0000-00001C060000}"/>
    <cellStyle name="40% - Accent4 4 2 2 2" xfId="7144" xr:uid="{00000000-0005-0000-0000-00001D060000}"/>
    <cellStyle name="40% - Accent4 4 2 3" xfId="4999" xr:uid="{00000000-0005-0000-0000-00001E060000}"/>
    <cellStyle name="40% - Accent4 4 3" xfId="1103" xr:uid="{00000000-0005-0000-0000-00001F060000}"/>
    <cellStyle name="40% - Accent4 4 3 2" xfId="3334" xr:uid="{00000000-0005-0000-0000-000020060000}"/>
    <cellStyle name="40% - Accent4 4 3 2 2" xfId="7557" xr:uid="{00000000-0005-0000-0000-000021060000}"/>
    <cellStyle name="40% - Accent4 4 3 3" xfId="5412" xr:uid="{00000000-0005-0000-0000-000022060000}"/>
    <cellStyle name="40% - Accent4 4 4" xfId="1517" xr:uid="{00000000-0005-0000-0000-000023060000}"/>
    <cellStyle name="40% - Accent4 4 4 2" xfId="3747" xr:uid="{00000000-0005-0000-0000-000024060000}"/>
    <cellStyle name="40% - Accent4 4 4 2 2" xfId="7970" xr:uid="{00000000-0005-0000-0000-000025060000}"/>
    <cellStyle name="40% - Accent4 4 4 3" xfId="5825" xr:uid="{00000000-0005-0000-0000-000026060000}"/>
    <cellStyle name="40% - Accent4 4 5" xfId="1931" xr:uid="{00000000-0005-0000-0000-000027060000}"/>
    <cellStyle name="40% - Accent4 4 5 2" xfId="4160" xr:uid="{00000000-0005-0000-0000-000028060000}"/>
    <cellStyle name="40% - Accent4 4 5 2 2" xfId="8383" xr:uid="{00000000-0005-0000-0000-000029060000}"/>
    <cellStyle name="40% - Accent4 4 5 3" xfId="6238" xr:uid="{00000000-0005-0000-0000-00002A060000}"/>
    <cellStyle name="40% - Accent4 4 6" xfId="2344" xr:uid="{00000000-0005-0000-0000-00002B060000}"/>
    <cellStyle name="40% - Accent4 4 6 2" xfId="6651" xr:uid="{00000000-0005-0000-0000-00002C060000}"/>
    <cellStyle name="40% - Accent4 4 7" xfId="4585" xr:uid="{00000000-0005-0000-0000-00002D060000}"/>
    <cellStyle name="40% - Accent4 5" xfId="643" xr:uid="{00000000-0005-0000-0000-00002E060000}"/>
    <cellStyle name="40% - Accent4 5 2" xfId="2914" xr:uid="{00000000-0005-0000-0000-00002F060000}"/>
    <cellStyle name="40% - Accent4 5 2 2" xfId="7137" xr:uid="{00000000-0005-0000-0000-000030060000}"/>
    <cellStyle name="40% - Accent4 5 3" xfId="4992" xr:uid="{00000000-0005-0000-0000-000031060000}"/>
    <cellStyle name="40% - Accent4 6" xfId="1096" xr:uid="{00000000-0005-0000-0000-000032060000}"/>
    <cellStyle name="40% - Accent4 6 2" xfId="3327" xr:uid="{00000000-0005-0000-0000-000033060000}"/>
    <cellStyle name="40% - Accent4 6 2 2" xfId="7550" xr:uid="{00000000-0005-0000-0000-000034060000}"/>
    <cellStyle name="40% - Accent4 6 3" xfId="5405" xr:uid="{00000000-0005-0000-0000-000035060000}"/>
    <cellStyle name="40% - Accent4 7" xfId="1510" xr:uid="{00000000-0005-0000-0000-000036060000}"/>
    <cellStyle name="40% - Accent4 7 2" xfId="3740" xr:uid="{00000000-0005-0000-0000-000037060000}"/>
    <cellStyle name="40% - Accent4 7 2 2" xfId="7963" xr:uid="{00000000-0005-0000-0000-000038060000}"/>
    <cellStyle name="40% - Accent4 7 3" xfId="5818" xr:uid="{00000000-0005-0000-0000-000039060000}"/>
    <cellStyle name="40% - Accent4 8" xfId="1924" xr:uid="{00000000-0005-0000-0000-00003A060000}"/>
    <cellStyle name="40% - Accent4 8 2" xfId="4153" xr:uid="{00000000-0005-0000-0000-00003B060000}"/>
    <cellStyle name="40% - Accent4 8 2 2" xfId="8376" xr:uid="{00000000-0005-0000-0000-00003C060000}"/>
    <cellStyle name="40% - Accent4 8 3" xfId="6231" xr:uid="{00000000-0005-0000-0000-00003D060000}"/>
    <cellStyle name="40% - Accent4 9" xfId="2337" xr:uid="{00000000-0005-0000-0000-00003E060000}"/>
    <cellStyle name="40% - Accent4 9 2" xfId="6644" xr:uid="{00000000-0005-0000-0000-00003F060000}"/>
    <cellStyle name="40% - Accent5" xfId="81" builtinId="47" customBuiltin="1"/>
    <cellStyle name="40% - Accent5 10" xfId="4586"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4" xr:uid="{00000000-0005-0000-0000-000045060000}"/>
    <cellStyle name="40% - Accent5 2 2 2 2 2" xfId="2925" xr:uid="{00000000-0005-0000-0000-000046060000}"/>
    <cellStyle name="40% - Accent5 2 2 2 2 2 2" xfId="7148" xr:uid="{00000000-0005-0000-0000-000047060000}"/>
    <cellStyle name="40% - Accent5 2 2 2 2 3" xfId="5003" xr:uid="{00000000-0005-0000-0000-000048060000}"/>
    <cellStyle name="40% - Accent5 2 2 2 3" xfId="1107" xr:uid="{00000000-0005-0000-0000-000049060000}"/>
    <cellStyle name="40% - Accent5 2 2 2 3 2" xfId="3338" xr:uid="{00000000-0005-0000-0000-00004A060000}"/>
    <cellStyle name="40% - Accent5 2 2 2 3 2 2" xfId="7561" xr:uid="{00000000-0005-0000-0000-00004B060000}"/>
    <cellStyle name="40% - Accent5 2 2 2 3 3" xfId="5416" xr:uid="{00000000-0005-0000-0000-00004C060000}"/>
    <cellStyle name="40% - Accent5 2 2 2 4" xfId="1521" xr:uid="{00000000-0005-0000-0000-00004D060000}"/>
    <cellStyle name="40% - Accent5 2 2 2 4 2" xfId="3751" xr:uid="{00000000-0005-0000-0000-00004E060000}"/>
    <cellStyle name="40% - Accent5 2 2 2 4 2 2" xfId="7974" xr:uid="{00000000-0005-0000-0000-00004F060000}"/>
    <cellStyle name="40% - Accent5 2 2 2 4 3" xfId="5829" xr:uid="{00000000-0005-0000-0000-000050060000}"/>
    <cellStyle name="40% - Accent5 2 2 2 5" xfId="1935" xr:uid="{00000000-0005-0000-0000-000051060000}"/>
    <cellStyle name="40% - Accent5 2 2 2 5 2" xfId="4164" xr:uid="{00000000-0005-0000-0000-000052060000}"/>
    <cellStyle name="40% - Accent5 2 2 2 5 2 2" xfId="8387" xr:uid="{00000000-0005-0000-0000-000053060000}"/>
    <cellStyle name="40% - Accent5 2 2 2 5 3" xfId="6242" xr:uid="{00000000-0005-0000-0000-000054060000}"/>
    <cellStyle name="40% - Accent5 2 2 2 6" xfId="2348" xr:uid="{00000000-0005-0000-0000-000055060000}"/>
    <cellStyle name="40% - Accent5 2 2 2 6 2" xfId="6655" xr:uid="{00000000-0005-0000-0000-000056060000}"/>
    <cellStyle name="40% - Accent5 2 2 2 7" xfId="4589" xr:uid="{00000000-0005-0000-0000-000057060000}"/>
    <cellStyle name="40% - Accent5 2 2 3" xfId="653" xr:uid="{00000000-0005-0000-0000-000058060000}"/>
    <cellStyle name="40% - Accent5 2 2 3 2" xfId="2924" xr:uid="{00000000-0005-0000-0000-000059060000}"/>
    <cellStyle name="40% - Accent5 2 2 3 2 2" xfId="7147" xr:uid="{00000000-0005-0000-0000-00005A060000}"/>
    <cellStyle name="40% - Accent5 2 2 3 3" xfId="5002" xr:uid="{00000000-0005-0000-0000-00005B060000}"/>
    <cellStyle name="40% - Accent5 2 2 4" xfId="1106" xr:uid="{00000000-0005-0000-0000-00005C060000}"/>
    <cellStyle name="40% - Accent5 2 2 4 2" xfId="3337" xr:uid="{00000000-0005-0000-0000-00005D060000}"/>
    <cellStyle name="40% - Accent5 2 2 4 2 2" xfId="7560" xr:uid="{00000000-0005-0000-0000-00005E060000}"/>
    <cellStyle name="40% - Accent5 2 2 4 3" xfId="5415" xr:uid="{00000000-0005-0000-0000-00005F060000}"/>
    <cellStyle name="40% - Accent5 2 2 5" xfId="1520" xr:uid="{00000000-0005-0000-0000-000060060000}"/>
    <cellStyle name="40% - Accent5 2 2 5 2" xfId="3750" xr:uid="{00000000-0005-0000-0000-000061060000}"/>
    <cellStyle name="40% - Accent5 2 2 5 2 2" xfId="7973" xr:uid="{00000000-0005-0000-0000-000062060000}"/>
    <cellStyle name="40% - Accent5 2 2 5 3" xfId="5828" xr:uid="{00000000-0005-0000-0000-000063060000}"/>
    <cellStyle name="40% - Accent5 2 2 6" xfId="1934" xr:uid="{00000000-0005-0000-0000-000064060000}"/>
    <cellStyle name="40% - Accent5 2 2 6 2" xfId="4163" xr:uid="{00000000-0005-0000-0000-000065060000}"/>
    <cellStyle name="40% - Accent5 2 2 6 2 2" xfId="8386" xr:uid="{00000000-0005-0000-0000-000066060000}"/>
    <cellStyle name="40% - Accent5 2 2 6 3" xfId="6241" xr:uid="{00000000-0005-0000-0000-000067060000}"/>
    <cellStyle name="40% - Accent5 2 2 7" xfId="2347" xr:uid="{00000000-0005-0000-0000-000068060000}"/>
    <cellStyle name="40% - Accent5 2 2 7 2" xfId="6654" xr:uid="{00000000-0005-0000-0000-000069060000}"/>
    <cellStyle name="40% - Accent5 2 2 8" xfId="4588" xr:uid="{00000000-0005-0000-0000-00006A060000}"/>
    <cellStyle name="40% - Accent5 2 3" xfId="85" xr:uid="{00000000-0005-0000-0000-00006B060000}"/>
    <cellStyle name="40% - Accent5 2 3 2" xfId="655" xr:uid="{00000000-0005-0000-0000-00006C060000}"/>
    <cellStyle name="40% - Accent5 2 3 2 2" xfId="2926" xr:uid="{00000000-0005-0000-0000-00006D060000}"/>
    <cellStyle name="40% - Accent5 2 3 2 2 2" xfId="7149" xr:uid="{00000000-0005-0000-0000-00006E060000}"/>
    <cellStyle name="40% - Accent5 2 3 2 3" xfId="5004" xr:uid="{00000000-0005-0000-0000-00006F060000}"/>
    <cellStyle name="40% - Accent5 2 3 3" xfId="1108" xr:uid="{00000000-0005-0000-0000-000070060000}"/>
    <cellStyle name="40% - Accent5 2 3 3 2" xfId="3339" xr:uid="{00000000-0005-0000-0000-000071060000}"/>
    <cellStyle name="40% - Accent5 2 3 3 2 2" xfId="7562" xr:uid="{00000000-0005-0000-0000-000072060000}"/>
    <cellStyle name="40% - Accent5 2 3 3 3" xfId="5417" xr:uid="{00000000-0005-0000-0000-000073060000}"/>
    <cellStyle name="40% - Accent5 2 3 4" xfId="1522" xr:uid="{00000000-0005-0000-0000-000074060000}"/>
    <cellStyle name="40% - Accent5 2 3 4 2" xfId="3752" xr:uid="{00000000-0005-0000-0000-000075060000}"/>
    <cellStyle name="40% - Accent5 2 3 4 2 2" xfId="7975" xr:uid="{00000000-0005-0000-0000-000076060000}"/>
    <cellStyle name="40% - Accent5 2 3 4 3" xfId="5830" xr:uid="{00000000-0005-0000-0000-000077060000}"/>
    <cellStyle name="40% - Accent5 2 3 5" xfId="1936" xr:uid="{00000000-0005-0000-0000-000078060000}"/>
    <cellStyle name="40% - Accent5 2 3 5 2" xfId="4165" xr:uid="{00000000-0005-0000-0000-000079060000}"/>
    <cellStyle name="40% - Accent5 2 3 5 2 2" xfId="8388" xr:uid="{00000000-0005-0000-0000-00007A060000}"/>
    <cellStyle name="40% - Accent5 2 3 5 3" xfId="6243" xr:uid="{00000000-0005-0000-0000-00007B060000}"/>
    <cellStyle name="40% - Accent5 2 3 6" xfId="2349" xr:uid="{00000000-0005-0000-0000-00007C060000}"/>
    <cellStyle name="40% - Accent5 2 3 6 2" xfId="6656" xr:uid="{00000000-0005-0000-0000-00007D060000}"/>
    <cellStyle name="40% - Accent5 2 3 7" xfId="4590" xr:uid="{00000000-0005-0000-0000-00007E060000}"/>
    <cellStyle name="40% - Accent5 2 4" xfId="652" xr:uid="{00000000-0005-0000-0000-00007F060000}"/>
    <cellStyle name="40% - Accent5 2 4 2" xfId="2923" xr:uid="{00000000-0005-0000-0000-000080060000}"/>
    <cellStyle name="40% - Accent5 2 4 2 2" xfId="7146" xr:uid="{00000000-0005-0000-0000-000081060000}"/>
    <cellStyle name="40% - Accent5 2 4 3" xfId="5001" xr:uid="{00000000-0005-0000-0000-000082060000}"/>
    <cellStyle name="40% - Accent5 2 5" xfId="1105" xr:uid="{00000000-0005-0000-0000-000083060000}"/>
    <cellStyle name="40% - Accent5 2 5 2" xfId="3336" xr:uid="{00000000-0005-0000-0000-000084060000}"/>
    <cellStyle name="40% - Accent5 2 5 2 2" xfId="7559" xr:uid="{00000000-0005-0000-0000-000085060000}"/>
    <cellStyle name="40% - Accent5 2 5 3" xfId="5414" xr:uid="{00000000-0005-0000-0000-000086060000}"/>
    <cellStyle name="40% - Accent5 2 6" xfId="1519" xr:uid="{00000000-0005-0000-0000-000087060000}"/>
    <cellStyle name="40% - Accent5 2 6 2" xfId="3749" xr:uid="{00000000-0005-0000-0000-000088060000}"/>
    <cellStyle name="40% - Accent5 2 6 2 2" xfId="7972" xr:uid="{00000000-0005-0000-0000-000089060000}"/>
    <cellStyle name="40% - Accent5 2 6 3" xfId="5827" xr:uid="{00000000-0005-0000-0000-00008A060000}"/>
    <cellStyle name="40% - Accent5 2 7" xfId="1933" xr:uid="{00000000-0005-0000-0000-00008B060000}"/>
    <cellStyle name="40% - Accent5 2 7 2" xfId="4162" xr:uid="{00000000-0005-0000-0000-00008C060000}"/>
    <cellStyle name="40% - Accent5 2 7 2 2" xfId="8385" xr:uid="{00000000-0005-0000-0000-00008D060000}"/>
    <cellStyle name="40% - Accent5 2 7 3" xfId="6240" xr:uid="{00000000-0005-0000-0000-00008E060000}"/>
    <cellStyle name="40% - Accent5 2 8" xfId="2346" xr:uid="{00000000-0005-0000-0000-00008F060000}"/>
    <cellStyle name="40% - Accent5 2 8 2" xfId="6653" xr:uid="{00000000-0005-0000-0000-000090060000}"/>
    <cellStyle name="40% - Accent5 2 9" xfId="4587" xr:uid="{00000000-0005-0000-0000-000091060000}"/>
    <cellStyle name="40% - Accent5 3" xfId="86" xr:uid="{00000000-0005-0000-0000-000092060000}"/>
    <cellStyle name="40% - Accent5 3 2" xfId="87" xr:uid="{00000000-0005-0000-0000-000093060000}"/>
    <cellStyle name="40% - Accent5 3 2 2" xfId="657" xr:uid="{00000000-0005-0000-0000-000094060000}"/>
    <cellStyle name="40% - Accent5 3 2 2 2" xfId="2928" xr:uid="{00000000-0005-0000-0000-000095060000}"/>
    <cellStyle name="40% - Accent5 3 2 2 2 2" xfId="7151" xr:uid="{00000000-0005-0000-0000-000096060000}"/>
    <cellStyle name="40% - Accent5 3 2 2 3" xfId="5006" xr:uid="{00000000-0005-0000-0000-000097060000}"/>
    <cellStyle name="40% - Accent5 3 2 3" xfId="1110" xr:uid="{00000000-0005-0000-0000-000098060000}"/>
    <cellStyle name="40% - Accent5 3 2 3 2" xfId="3341" xr:uid="{00000000-0005-0000-0000-000099060000}"/>
    <cellStyle name="40% - Accent5 3 2 3 2 2" xfId="7564" xr:uid="{00000000-0005-0000-0000-00009A060000}"/>
    <cellStyle name="40% - Accent5 3 2 3 3" xfId="5419" xr:uid="{00000000-0005-0000-0000-00009B060000}"/>
    <cellStyle name="40% - Accent5 3 2 4" xfId="1524" xr:uid="{00000000-0005-0000-0000-00009C060000}"/>
    <cellStyle name="40% - Accent5 3 2 4 2" xfId="3754" xr:uid="{00000000-0005-0000-0000-00009D060000}"/>
    <cellStyle name="40% - Accent5 3 2 4 2 2" xfId="7977" xr:uid="{00000000-0005-0000-0000-00009E060000}"/>
    <cellStyle name="40% - Accent5 3 2 4 3" xfId="5832" xr:uid="{00000000-0005-0000-0000-00009F060000}"/>
    <cellStyle name="40% - Accent5 3 2 5" xfId="1938" xr:uid="{00000000-0005-0000-0000-0000A0060000}"/>
    <cellStyle name="40% - Accent5 3 2 5 2" xfId="4167" xr:uid="{00000000-0005-0000-0000-0000A1060000}"/>
    <cellStyle name="40% - Accent5 3 2 5 2 2" xfId="8390" xr:uid="{00000000-0005-0000-0000-0000A2060000}"/>
    <cellStyle name="40% - Accent5 3 2 5 3" xfId="6245" xr:uid="{00000000-0005-0000-0000-0000A3060000}"/>
    <cellStyle name="40% - Accent5 3 2 6" xfId="2351" xr:uid="{00000000-0005-0000-0000-0000A4060000}"/>
    <cellStyle name="40% - Accent5 3 2 6 2" xfId="6658" xr:uid="{00000000-0005-0000-0000-0000A5060000}"/>
    <cellStyle name="40% - Accent5 3 2 7" xfId="4592" xr:uid="{00000000-0005-0000-0000-0000A6060000}"/>
    <cellStyle name="40% - Accent5 3 3" xfId="656" xr:uid="{00000000-0005-0000-0000-0000A7060000}"/>
    <cellStyle name="40% - Accent5 3 3 2" xfId="2927" xr:uid="{00000000-0005-0000-0000-0000A8060000}"/>
    <cellStyle name="40% - Accent5 3 3 2 2" xfId="7150" xr:uid="{00000000-0005-0000-0000-0000A9060000}"/>
    <cellStyle name="40% - Accent5 3 3 3" xfId="5005" xr:uid="{00000000-0005-0000-0000-0000AA060000}"/>
    <cellStyle name="40% - Accent5 3 4" xfId="1109" xr:uid="{00000000-0005-0000-0000-0000AB060000}"/>
    <cellStyle name="40% - Accent5 3 4 2" xfId="3340" xr:uid="{00000000-0005-0000-0000-0000AC060000}"/>
    <cellStyle name="40% - Accent5 3 4 2 2" xfId="7563" xr:uid="{00000000-0005-0000-0000-0000AD060000}"/>
    <cellStyle name="40% - Accent5 3 4 3" xfId="5418" xr:uid="{00000000-0005-0000-0000-0000AE060000}"/>
    <cellStyle name="40% - Accent5 3 5" xfId="1523" xr:uid="{00000000-0005-0000-0000-0000AF060000}"/>
    <cellStyle name="40% - Accent5 3 5 2" xfId="3753" xr:uid="{00000000-0005-0000-0000-0000B0060000}"/>
    <cellStyle name="40% - Accent5 3 5 2 2" xfId="7976" xr:uid="{00000000-0005-0000-0000-0000B1060000}"/>
    <cellStyle name="40% - Accent5 3 5 3" xfId="5831" xr:uid="{00000000-0005-0000-0000-0000B2060000}"/>
    <cellStyle name="40% - Accent5 3 6" xfId="1937" xr:uid="{00000000-0005-0000-0000-0000B3060000}"/>
    <cellStyle name="40% - Accent5 3 6 2" xfId="4166" xr:uid="{00000000-0005-0000-0000-0000B4060000}"/>
    <cellStyle name="40% - Accent5 3 6 2 2" xfId="8389" xr:uid="{00000000-0005-0000-0000-0000B5060000}"/>
    <cellStyle name="40% - Accent5 3 6 3" xfId="6244" xr:uid="{00000000-0005-0000-0000-0000B6060000}"/>
    <cellStyle name="40% - Accent5 3 7" xfId="2350" xr:uid="{00000000-0005-0000-0000-0000B7060000}"/>
    <cellStyle name="40% - Accent5 3 7 2" xfId="6657" xr:uid="{00000000-0005-0000-0000-0000B8060000}"/>
    <cellStyle name="40% - Accent5 3 8" xfId="4591" xr:uid="{00000000-0005-0000-0000-0000B9060000}"/>
    <cellStyle name="40% - Accent5 4" xfId="88" xr:uid="{00000000-0005-0000-0000-0000BA060000}"/>
    <cellStyle name="40% - Accent5 4 2" xfId="658" xr:uid="{00000000-0005-0000-0000-0000BB060000}"/>
    <cellStyle name="40% - Accent5 4 2 2" xfId="2929" xr:uid="{00000000-0005-0000-0000-0000BC060000}"/>
    <cellStyle name="40% - Accent5 4 2 2 2" xfId="7152" xr:uid="{00000000-0005-0000-0000-0000BD060000}"/>
    <cellStyle name="40% - Accent5 4 2 3" xfId="5007" xr:uid="{00000000-0005-0000-0000-0000BE060000}"/>
    <cellStyle name="40% - Accent5 4 3" xfId="1111" xr:uid="{00000000-0005-0000-0000-0000BF060000}"/>
    <cellStyle name="40% - Accent5 4 3 2" xfId="3342" xr:uid="{00000000-0005-0000-0000-0000C0060000}"/>
    <cellStyle name="40% - Accent5 4 3 2 2" xfId="7565" xr:uid="{00000000-0005-0000-0000-0000C1060000}"/>
    <cellStyle name="40% - Accent5 4 3 3" xfId="5420" xr:uid="{00000000-0005-0000-0000-0000C2060000}"/>
    <cellStyle name="40% - Accent5 4 4" xfId="1525" xr:uid="{00000000-0005-0000-0000-0000C3060000}"/>
    <cellStyle name="40% - Accent5 4 4 2" xfId="3755" xr:uid="{00000000-0005-0000-0000-0000C4060000}"/>
    <cellStyle name="40% - Accent5 4 4 2 2" xfId="7978" xr:uid="{00000000-0005-0000-0000-0000C5060000}"/>
    <cellStyle name="40% - Accent5 4 4 3" xfId="5833" xr:uid="{00000000-0005-0000-0000-0000C6060000}"/>
    <cellStyle name="40% - Accent5 4 5" xfId="1939" xr:uid="{00000000-0005-0000-0000-0000C7060000}"/>
    <cellStyle name="40% - Accent5 4 5 2" xfId="4168" xr:uid="{00000000-0005-0000-0000-0000C8060000}"/>
    <cellStyle name="40% - Accent5 4 5 2 2" xfId="8391" xr:uid="{00000000-0005-0000-0000-0000C9060000}"/>
    <cellStyle name="40% - Accent5 4 5 3" xfId="6246" xr:uid="{00000000-0005-0000-0000-0000CA060000}"/>
    <cellStyle name="40% - Accent5 4 6" xfId="2352" xr:uid="{00000000-0005-0000-0000-0000CB060000}"/>
    <cellStyle name="40% - Accent5 4 6 2" xfId="6659" xr:uid="{00000000-0005-0000-0000-0000CC060000}"/>
    <cellStyle name="40% - Accent5 4 7" xfId="4593" xr:uid="{00000000-0005-0000-0000-0000CD060000}"/>
    <cellStyle name="40% - Accent5 5" xfId="651" xr:uid="{00000000-0005-0000-0000-0000CE060000}"/>
    <cellStyle name="40% - Accent5 5 2" xfId="2922" xr:uid="{00000000-0005-0000-0000-0000CF060000}"/>
    <cellStyle name="40% - Accent5 5 2 2" xfId="7145" xr:uid="{00000000-0005-0000-0000-0000D0060000}"/>
    <cellStyle name="40% - Accent5 5 3" xfId="5000" xr:uid="{00000000-0005-0000-0000-0000D1060000}"/>
    <cellStyle name="40% - Accent5 6" xfId="1104" xr:uid="{00000000-0005-0000-0000-0000D2060000}"/>
    <cellStyle name="40% - Accent5 6 2" xfId="3335" xr:uid="{00000000-0005-0000-0000-0000D3060000}"/>
    <cellStyle name="40% - Accent5 6 2 2" xfId="7558" xr:uid="{00000000-0005-0000-0000-0000D4060000}"/>
    <cellStyle name="40% - Accent5 6 3" xfId="5413" xr:uid="{00000000-0005-0000-0000-0000D5060000}"/>
    <cellStyle name="40% - Accent5 7" xfId="1518" xr:uid="{00000000-0005-0000-0000-0000D6060000}"/>
    <cellStyle name="40% - Accent5 7 2" xfId="3748" xr:uid="{00000000-0005-0000-0000-0000D7060000}"/>
    <cellStyle name="40% - Accent5 7 2 2" xfId="7971" xr:uid="{00000000-0005-0000-0000-0000D8060000}"/>
    <cellStyle name="40% - Accent5 7 3" xfId="5826" xr:uid="{00000000-0005-0000-0000-0000D9060000}"/>
    <cellStyle name="40% - Accent5 8" xfId="1932" xr:uid="{00000000-0005-0000-0000-0000DA060000}"/>
    <cellStyle name="40% - Accent5 8 2" xfId="4161" xr:uid="{00000000-0005-0000-0000-0000DB060000}"/>
    <cellStyle name="40% - Accent5 8 2 2" xfId="8384" xr:uid="{00000000-0005-0000-0000-0000DC060000}"/>
    <cellStyle name="40% - Accent5 8 3" xfId="6239" xr:uid="{00000000-0005-0000-0000-0000DD060000}"/>
    <cellStyle name="40% - Accent5 9" xfId="2345" xr:uid="{00000000-0005-0000-0000-0000DE060000}"/>
    <cellStyle name="40% - Accent5 9 2" xfId="6652" xr:uid="{00000000-0005-0000-0000-0000DF060000}"/>
    <cellStyle name="40% - Accent6" xfId="89" builtinId="51" customBuiltin="1"/>
    <cellStyle name="40% - Accent6 10" xfId="4594"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2" xr:uid="{00000000-0005-0000-0000-0000E5060000}"/>
    <cellStyle name="40% - Accent6 2 2 2 2 2" xfId="2933" xr:uid="{00000000-0005-0000-0000-0000E6060000}"/>
    <cellStyle name="40% - Accent6 2 2 2 2 2 2" xfId="7156" xr:uid="{00000000-0005-0000-0000-0000E7060000}"/>
    <cellStyle name="40% - Accent6 2 2 2 2 3" xfId="5011" xr:uid="{00000000-0005-0000-0000-0000E8060000}"/>
    <cellStyle name="40% - Accent6 2 2 2 3" xfId="1115" xr:uid="{00000000-0005-0000-0000-0000E9060000}"/>
    <cellStyle name="40% - Accent6 2 2 2 3 2" xfId="3346" xr:uid="{00000000-0005-0000-0000-0000EA060000}"/>
    <cellStyle name="40% - Accent6 2 2 2 3 2 2" xfId="7569" xr:uid="{00000000-0005-0000-0000-0000EB060000}"/>
    <cellStyle name="40% - Accent6 2 2 2 3 3" xfId="5424" xr:uid="{00000000-0005-0000-0000-0000EC060000}"/>
    <cellStyle name="40% - Accent6 2 2 2 4" xfId="1529" xr:uid="{00000000-0005-0000-0000-0000ED060000}"/>
    <cellStyle name="40% - Accent6 2 2 2 4 2" xfId="3759" xr:uid="{00000000-0005-0000-0000-0000EE060000}"/>
    <cellStyle name="40% - Accent6 2 2 2 4 2 2" xfId="7982" xr:uid="{00000000-0005-0000-0000-0000EF060000}"/>
    <cellStyle name="40% - Accent6 2 2 2 4 3" xfId="5837" xr:uid="{00000000-0005-0000-0000-0000F0060000}"/>
    <cellStyle name="40% - Accent6 2 2 2 5" xfId="1943" xr:uid="{00000000-0005-0000-0000-0000F1060000}"/>
    <cellStyle name="40% - Accent6 2 2 2 5 2" xfId="4172" xr:uid="{00000000-0005-0000-0000-0000F2060000}"/>
    <cellStyle name="40% - Accent6 2 2 2 5 2 2" xfId="8395" xr:uid="{00000000-0005-0000-0000-0000F3060000}"/>
    <cellStyle name="40% - Accent6 2 2 2 5 3" xfId="6250" xr:uid="{00000000-0005-0000-0000-0000F4060000}"/>
    <cellStyle name="40% - Accent6 2 2 2 6" xfId="2356" xr:uid="{00000000-0005-0000-0000-0000F5060000}"/>
    <cellStyle name="40% - Accent6 2 2 2 6 2" xfId="6663" xr:uid="{00000000-0005-0000-0000-0000F6060000}"/>
    <cellStyle name="40% - Accent6 2 2 2 7" xfId="4597" xr:uid="{00000000-0005-0000-0000-0000F7060000}"/>
    <cellStyle name="40% - Accent6 2 2 3" xfId="661" xr:uid="{00000000-0005-0000-0000-0000F8060000}"/>
    <cellStyle name="40% - Accent6 2 2 3 2" xfId="2932" xr:uid="{00000000-0005-0000-0000-0000F9060000}"/>
    <cellStyle name="40% - Accent6 2 2 3 2 2" xfId="7155" xr:uid="{00000000-0005-0000-0000-0000FA060000}"/>
    <cellStyle name="40% - Accent6 2 2 3 3" xfId="5010" xr:uid="{00000000-0005-0000-0000-0000FB060000}"/>
    <cellStyle name="40% - Accent6 2 2 4" xfId="1114" xr:uid="{00000000-0005-0000-0000-0000FC060000}"/>
    <cellStyle name="40% - Accent6 2 2 4 2" xfId="3345" xr:uid="{00000000-0005-0000-0000-0000FD060000}"/>
    <cellStyle name="40% - Accent6 2 2 4 2 2" xfId="7568" xr:uid="{00000000-0005-0000-0000-0000FE060000}"/>
    <cellStyle name="40% - Accent6 2 2 4 3" xfId="5423" xr:uid="{00000000-0005-0000-0000-0000FF060000}"/>
    <cellStyle name="40% - Accent6 2 2 5" xfId="1528" xr:uid="{00000000-0005-0000-0000-000000070000}"/>
    <cellStyle name="40% - Accent6 2 2 5 2" xfId="3758" xr:uid="{00000000-0005-0000-0000-000001070000}"/>
    <cellStyle name="40% - Accent6 2 2 5 2 2" xfId="7981" xr:uid="{00000000-0005-0000-0000-000002070000}"/>
    <cellStyle name="40% - Accent6 2 2 5 3" xfId="5836" xr:uid="{00000000-0005-0000-0000-000003070000}"/>
    <cellStyle name="40% - Accent6 2 2 6" xfId="1942" xr:uid="{00000000-0005-0000-0000-000004070000}"/>
    <cellStyle name="40% - Accent6 2 2 6 2" xfId="4171" xr:uid="{00000000-0005-0000-0000-000005070000}"/>
    <cellStyle name="40% - Accent6 2 2 6 2 2" xfId="8394" xr:uid="{00000000-0005-0000-0000-000006070000}"/>
    <cellStyle name="40% - Accent6 2 2 6 3" xfId="6249" xr:uid="{00000000-0005-0000-0000-000007070000}"/>
    <cellStyle name="40% - Accent6 2 2 7" xfId="2355" xr:uid="{00000000-0005-0000-0000-000008070000}"/>
    <cellStyle name="40% - Accent6 2 2 7 2" xfId="6662" xr:uid="{00000000-0005-0000-0000-000009070000}"/>
    <cellStyle name="40% - Accent6 2 2 8" xfId="4596" xr:uid="{00000000-0005-0000-0000-00000A070000}"/>
    <cellStyle name="40% - Accent6 2 3" xfId="93" xr:uid="{00000000-0005-0000-0000-00000B070000}"/>
    <cellStyle name="40% - Accent6 2 3 2" xfId="663" xr:uid="{00000000-0005-0000-0000-00000C070000}"/>
    <cellStyle name="40% - Accent6 2 3 2 2" xfId="2934" xr:uid="{00000000-0005-0000-0000-00000D070000}"/>
    <cellStyle name="40% - Accent6 2 3 2 2 2" xfId="7157" xr:uid="{00000000-0005-0000-0000-00000E070000}"/>
    <cellStyle name="40% - Accent6 2 3 2 3" xfId="5012" xr:uid="{00000000-0005-0000-0000-00000F070000}"/>
    <cellStyle name="40% - Accent6 2 3 3" xfId="1116" xr:uid="{00000000-0005-0000-0000-000010070000}"/>
    <cellStyle name="40% - Accent6 2 3 3 2" xfId="3347" xr:uid="{00000000-0005-0000-0000-000011070000}"/>
    <cellStyle name="40% - Accent6 2 3 3 2 2" xfId="7570" xr:uid="{00000000-0005-0000-0000-000012070000}"/>
    <cellStyle name="40% - Accent6 2 3 3 3" xfId="5425" xr:uid="{00000000-0005-0000-0000-000013070000}"/>
    <cellStyle name="40% - Accent6 2 3 4" xfId="1530" xr:uid="{00000000-0005-0000-0000-000014070000}"/>
    <cellStyle name="40% - Accent6 2 3 4 2" xfId="3760" xr:uid="{00000000-0005-0000-0000-000015070000}"/>
    <cellStyle name="40% - Accent6 2 3 4 2 2" xfId="7983" xr:uid="{00000000-0005-0000-0000-000016070000}"/>
    <cellStyle name="40% - Accent6 2 3 4 3" xfId="5838" xr:uid="{00000000-0005-0000-0000-000017070000}"/>
    <cellStyle name="40% - Accent6 2 3 5" xfId="1944" xr:uid="{00000000-0005-0000-0000-000018070000}"/>
    <cellStyle name="40% - Accent6 2 3 5 2" xfId="4173" xr:uid="{00000000-0005-0000-0000-000019070000}"/>
    <cellStyle name="40% - Accent6 2 3 5 2 2" xfId="8396" xr:uid="{00000000-0005-0000-0000-00001A070000}"/>
    <cellStyle name="40% - Accent6 2 3 5 3" xfId="6251" xr:uid="{00000000-0005-0000-0000-00001B070000}"/>
    <cellStyle name="40% - Accent6 2 3 6" xfId="2357" xr:uid="{00000000-0005-0000-0000-00001C070000}"/>
    <cellStyle name="40% - Accent6 2 3 6 2" xfId="6664" xr:uid="{00000000-0005-0000-0000-00001D070000}"/>
    <cellStyle name="40% - Accent6 2 3 7" xfId="4598" xr:uid="{00000000-0005-0000-0000-00001E070000}"/>
    <cellStyle name="40% - Accent6 2 4" xfId="660" xr:uid="{00000000-0005-0000-0000-00001F070000}"/>
    <cellStyle name="40% - Accent6 2 4 2" xfId="2931" xr:uid="{00000000-0005-0000-0000-000020070000}"/>
    <cellStyle name="40% - Accent6 2 4 2 2" xfId="7154" xr:uid="{00000000-0005-0000-0000-000021070000}"/>
    <cellStyle name="40% - Accent6 2 4 3" xfId="5009" xr:uid="{00000000-0005-0000-0000-000022070000}"/>
    <cellStyle name="40% - Accent6 2 5" xfId="1113" xr:uid="{00000000-0005-0000-0000-000023070000}"/>
    <cellStyle name="40% - Accent6 2 5 2" xfId="3344" xr:uid="{00000000-0005-0000-0000-000024070000}"/>
    <cellStyle name="40% - Accent6 2 5 2 2" xfId="7567" xr:uid="{00000000-0005-0000-0000-000025070000}"/>
    <cellStyle name="40% - Accent6 2 5 3" xfId="5422" xr:uid="{00000000-0005-0000-0000-000026070000}"/>
    <cellStyle name="40% - Accent6 2 6" xfId="1527" xr:uid="{00000000-0005-0000-0000-000027070000}"/>
    <cellStyle name="40% - Accent6 2 6 2" xfId="3757" xr:uid="{00000000-0005-0000-0000-000028070000}"/>
    <cellStyle name="40% - Accent6 2 6 2 2" xfId="7980" xr:uid="{00000000-0005-0000-0000-000029070000}"/>
    <cellStyle name="40% - Accent6 2 6 3" xfId="5835" xr:uid="{00000000-0005-0000-0000-00002A070000}"/>
    <cellStyle name="40% - Accent6 2 7" xfId="1941" xr:uid="{00000000-0005-0000-0000-00002B070000}"/>
    <cellStyle name="40% - Accent6 2 7 2" xfId="4170" xr:uid="{00000000-0005-0000-0000-00002C070000}"/>
    <cellStyle name="40% - Accent6 2 7 2 2" xfId="8393" xr:uid="{00000000-0005-0000-0000-00002D070000}"/>
    <cellStyle name="40% - Accent6 2 7 3" xfId="6248" xr:uid="{00000000-0005-0000-0000-00002E070000}"/>
    <cellStyle name="40% - Accent6 2 8" xfId="2354" xr:uid="{00000000-0005-0000-0000-00002F070000}"/>
    <cellStyle name="40% - Accent6 2 8 2" xfId="6661" xr:uid="{00000000-0005-0000-0000-000030070000}"/>
    <cellStyle name="40% - Accent6 2 9" xfId="4595" xr:uid="{00000000-0005-0000-0000-000031070000}"/>
    <cellStyle name="40% - Accent6 3" xfId="94" xr:uid="{00000000-0005-0000-0000-000032070000}"/>
    <cellStyle name="40% - Accent6 3 2" xfId="95" xr:uid="{00000000-0005-0000-0000-000033070000}"/>
    <cellStyle name="40% - Accent6 3 2 2" xfId="665" xr:uid="{00000000-0005-0000-0000-000034070000}"/>
    <cellStyle name="40% - Accent6 3 2 2 2" xfId="2936" xr:uid="{00000000-0005-0000-0000-000035070000}"/>
    <cellStyle name="40% - Accent6 3 2 2 2 2" xfId="7159" xr:uid="{00000000-0005-0000-0000-000036070000}"/>
    <cellStyle name="40% - Accent6 3 2 2 3" xfId="5014" xr:uid="{00000000-0005-0000-0000-000037070000}"/>
    <cellStyle name="40% - Accent6 3 2 3" xfId="1118" xr:uid="{00000000-0005-0000-0000-000038070000}"/>
    <cellStyle name="40% - Accent6 3 2 3 2" xfId="3349" xr:uid="{00000000-0005-0000-0000-000039070000}"/>
    <cellStyle name="40% - Accent6 3 2 3 2 2" xfId="7572" xr:uid="{00000000-0005-0000-0000-00003A070000}"/>
    <cellStyle name="40% - Accent6 3 2 3 3" xfId="5427" xr:uid="{00000000-0005-0000-0000-00003B070000}"/>
    <cellStyle name="40% - Accent6 3 2 4" xfId="1532" xr:uid="{00000000-0005-0000-0000-00003C070000}"/>
    <cellStyle name="40% - Accent6 3 2 4 2" xfId="3762" xr:uid="{00000000-0005-0000-0000-00003D070000}"/>
    <cellStyle name="40% - Accent6 3 2 4 2 2" xfId="7985" xr:uid="{00000000-0005-0000-0000-00003E070000}"/>
    <cellStyle name="40% - Accent6 3 2 4 3" xfId="5840" xr:uid="{00000000-0005-0000-0000-00003F070000}"/>
    <cellStyle name="40% - Accent6 3 2 5" xfId="1946" xr:uid="{00000000-0005-0000-0000-000040070000}"/>
    <cellStyle name="40% - Accent6 3 2 5 2" xfId="4175" xr:uid="{00000000-0005-0000-0000-000041070000}"/>
    <cellStyle name="40% - Accent6 3 2 5 2 2" xfId="8398" xr:uid="{00000000-0005-0000-0000-000042070000}"/>
    <cellStyle name="40% - Accent6 3 2 5 3" xfId="6253" xr:uid="{00000000-0005-0000-0000-000043070000}"/>
    <cellStyle name="40% - Accent6 3 2 6" xfId="2359" xr:uid="{00000000-0005-0000-0000-000044070000}"/>
    <cellStyle name="40% - Accent6 3 2 6 2" xfId="6666" xr:uid="{00000000-0005-0000-0000-000045070000}"/>
    <cellStyle name="40% - Accent6 3 2 7" xfId="4600" xr:uid="{00000000-0005-0000-0000-000046070000}"/>
    <cellStyle name="40% - Accent6 3 3" xfId="664" xr:uid="{00000000-0005-0000-0000-000047070000}"/>
    <cellStyle name="40% - Accent6 3 3 2" xfId="2935" xr:uid="{00000000-0005-0000-0000-000048070000}"/>
    <cellStyle name="40% - Accent6 3 3 2 2" xfId="7158" xr:uid="{00000000-0005-0000-0000-000049070000}"/>
    <cellStyle name="40% - Accent6 3 3 3" xfId="5013" xr:uid="{00000000-0005-0000-0000-00004A070000}"/>
    <cellStyle name="40% - Accent6 3 4" xfId="1117" xr:uid="{00000000-0005-0000-0000-00004B070000}"/>
    <cellStyle name="40% - Accent6 3 4 2" xfId="3348" xr:uid="{00000000-0005-0000-0000-00004C070000}"/>
    <cellStyle name="40% - Accent6 3 4 2 2" xfId="7571" xr:uid="{00000000-0005-0000-0000-00004D070000}"/>
    <cellStyle name="40% - Accent6 3 4 3" xfId="5426" xr:uid="{00000000-0005-0000-0000-00004E070000}"/>
    <cellStyle name="40% - Accent6 3 5" xfId="1531" xr:uid="{00000000-0005-0000-0000-00004F070000}"/>
    <cellStyle name="40% - Accent6 3 5 2" xfId="3761" xr:uid="{00000000-0005-0000-0000-000050070000}"/>
    <cellStyle name="40% - Accent6 3 5 2 2" xfId="7984" xr:uid="{00000000-0005-0000-0000-000051070000}"/>
    <cellStyle name="40% - Accent6 3 5 3" xfId="5839" xr:uid="{00000000-0005-0000-0000-000052070000}"/>
    <cellStyle name="40% - Accent6 3 6" xfId="1945" xr:uid="{00000000-0005-0000-0000-000053070000}"/>
    <cellStyle name="40% - Accent6 3 6 2" xfId="4174" xr:uid="{00000000-0005-0000-0000-000054070000}"/>
    <cellStyle name="40% - Accent6 3 6 2 2" xfId="8397" xr:uid="{00000000-0005-0000-0000-000055070000}"/>
    <cellStyle name="40% - Accent6 3 6 3" xfId="6252" xr:uid="{00000000-0005-0000-0000-000056070000}"/>
    <cellStyle name="40% - Accent6 3 7" xfId="2358" xr:uid="{00000000-0005-0000-0000-000057070000}"/>
    <cellStyle name="40% - Accent6 3 7 2" xfId="6665" xr:uid="{00000000-0005-0000-0000-000058070000}"/>
    <cellStyle name="40% - Accent6 3 8" xfId="4599" xr:uid="{00000000-0005-0000-0000-000059070000}"/>
    <cellStyle name="40% - Accent6 4" xfId="96" xr:uid="{00000000-0005-0000-0000-00005A070000}"/>
    <cellStyle name="40% - Accent6 4 2" xfId="666" xr:uid="{00000000-0005-0000-0000-00005B070000}"/>
    <cellStyle name="40% - Accent6 4 2 2" xfId="2937" xr:uid="{00000000-0005-0000-0000-00005C070000}"/>
    <cellStyle name="40% - Accent6 4 2 2 2" xfId="7160" xr:uid="{00000000-0005-0000-0000-00005D070000}"/>
    <cellStyle name="40% - Accent6 4 2 3" xfId="5015" xr:uid="{00000000-0005-0000-0000-00005E070000}"/>
    <cellStyle name="40% - Accent6 4 3" xfId="1119" xr:uid="{00000000-0005-0000-0000-00005F070000}"/>
    <cellStyle name="40% - Accent6 4 3 2" xfId="3350" xr:uid="{00000000-0005-0000-0000-000060070000}"/>
    <cellStyle name="40% - Accent6 4 3 2 2" xfId="7573" xr:uid="{00000000-0005-0000-0000-000061070000}"/>
    <cellStyle name="40% - Accent6 4 3 3" xfId="5428" xr:uid="{00000000-0005-0000-0000-000062070000}"/>
    <cellStyle name="40% - Accent6 4 4" xfId="1533" xr:uid="{00000000-0005-0000-0000-000063070000}"/>
    <cellStyle name="40% - Accent6 4 4 2" xfId="3763" xr:uid="{00000000-0005-0000-0000-000064070000}"/>
    <cellStyle name="40% - Accent6 4 4 2 2" xfId="7986" xr:uid="{00000000-0005-0000-0000-000065070000}"/>
    <cellStyle name="40% - Accent6 4 4 3" xfId="5841" xr:uid="{00000000-0005-0000-0000-000066070000}"/>
    <cellStyle name="40% - Accent6 4 5" xfId="1947" xr:uid="{00000000-0005-0000-0000-000067070000}"/>
    <cellStyle name="40% - Accent6 4 5 2" xfId="4176" xr:uid="{00000000-0005-0000-0000-000068070000}"/>
    <cellStyle name="40% - Accent6 4 5 2 2" xfId="8399" xr:uid="{00000000-0005-0000-0000-000069070000}"/>
    <cellStyle name="40% - Accent6 4 5 3" xfId="6254" xr:uid="{00000000-0005-0000-0000-00006A070000}"/>
    <cellStyle name="40% - Accent6 4 6" xfId="2360" xr:uid="{00000000-0005-0000-0000-00006B070000}"/>
    <cellStyle name="40% - Accent6 4 6 2" xfId="6667" xr:uid="{00000000-0005-0000-0000-00006C070000}"/>
    <cellStyle name="40% - Accent6 4 7" xfId="4601" xr:uid="{00000000-0005-0000-0000-00006D070000}"/>
    <cellStyle name="40% - Accent6 5" xfId="659" xr:uid="{00000000-0005-0000-0000-00006E070000}"/>
    <cellStyle name="40% - Accent6 5 2" xfId="2930" xr:uid="{00000000-0005-0000-0000-00006F070000}"/>
    <cellStyle name="40% - Accent6 5 2 2" xfId="7153" xr:uid="{00000000-0005-0000-0000-000070070000}"/>
    <cellStyle name="40% - Accent6 5 3" xfId="5008" xr:uid="{00000000-0005-0000-0000-000071070000}"/>
    <cellStyle name="40% - Accent6 6" xfId="1112" xr:uid="{00000000-0005-0000-0000-000072070000}"/>
    <cellStyle name="40% - Accent6 6 2" xfId="3343" xr:uid="{00000000-0005-0000-0000-000073070000}"/>
    <cellStyle name="40% - Accent6 6 2 2" xfId="7566" xr:uid="{00000000-0005-0000-0000-000074070000}"/>
    <cellStyle name="40% - Accent6 6 3" xfId="5421" xr:uid="{00000000-0005-0000-0000-000075070000}"/>
    <cellStyle name="40% - Accent6 7" xfId="1526" xr:uid="{00000000-0005-0000-0000-000076070000}"/>
    <cellStyle name="40% - Accent6 7 2" xfId="3756" xr:uid="{00000000-0005-0000-0000-000077070000}"/>
    <cellStyle name="40% - Accent6 7 2 2" xfId="7979" xr:uid="{00000000-0005-0000-0000-000078070000}"/>
    <cellStyle name="40% - Accent6 7 3" xfId="5834" xr:uid="{00000000-0005-0000-0000-000079070000}"/>
    <cellStyle name="40% - Accent6 8" xfId="1940" xr:uid="{00000000-0005-0000-0000-00007A070000}"/>
    <cellStyle name="40% - Accent6 8 2" xfId="4169" xr:uid="{00000000-0005-0000-0000-00007B070000}"/>
    <cellStyle name="40% - Accent6 8 2 2" xfId="8392" xr:uid="{00000000-0005-0000-0000-00007C070000}"/>
    <cellStyle name="40% - Accent6 8 3" xfId="6247" xr:uid="{00000000-0005-0000-0000-00007D070000}"/>
    <cellStyle name="40% - Accent6 9" xfId="2353" xr:uid="{00000000-0005-0000-0000-00007E070000}"/>
    <cellStyle name="40% - Accent6 9 2" xfId="6660"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5"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1" xr:uid="{00000000-0005-0000-0000-0000A1070000}"/>
    <cellStyle name="Comma 4 2 2 2 10 2" xfId="6985" xr:uid="{00000000-0005-0000-0000-0000A2070000}"/>
    <cellStyle name="Comma 4 2 2 2 11" xfId="4602" xr:uid="{00000000-0005-0000-0000-0000A3070000}"/>
    <cellStyle name="Comma 4 2 2 2 2" xfId="129" xr:uid="{00000000-0005-0000-0000-0000A4070000}"/>
    <cellStyle name="Comma 4 2 2 2 2 10" xfId="4603" xr:uid="{00000000-0005-0000-0000-0000A5070000}"/>
    <cellStyle name="Comma 4 2 2 2 2 2" xfId="130" xr:uid="{00000000-0005-0000-0000-0000A6070000}"/>
    <cellStyle name="Comma 4 2 2 2 2 2 2" xfId="669" xr:uid="{00000000-0005-0000-0000-0000A7070000}"/>
    <cellStyle name="Comma 4 2 2 2 2 2 2 2" xfId="2940" xr:uid="{00000000-0005-0000-0000-0000A8070000}"/>
    <cellStyle name="Comma 4 2 2 2 2 2 2 2 2" xfId="7163" xr:uid="{00000000-0005-0000-0000-0000A9070000}"/>
    <cellStyle name="Comma 4 2 2 2 2 2 2 3" xfId="5018" xr:uid="{00000000-0005-0000-0000-0000AA070000}"/>
    <cellStyle name="Comma 4 2 2 2 2 2 3" xfId="1122" xr:uid="{00000000-0005-0000-0000-0000AB070000}"/>
    <cellStyle name="Comma 4 2 2 2 2 2 3 2" xfId="3353" xr:uid="{00000000-0005-0000-0000-0000AC070000}"/>
    <cellStyle name="Comma 4 2 2 2 2 2 3 2 2" xfId="7576" xr:uid="{00000000-0005-0000-0000-0000AD070000}"/>
    <cellStyle name="Comma 4 2 2 2 2 2 3 3" xfId="5431" xr:uid="{00000000-0005-0000-0000-0000AE070000}"/>
    <cellStyle name="Comma 4 2 2 2 2 2 4" xfId="1536" xr:uid="{00000000-0005-0000-0000-0000AF070000}"/>
    <cellStyle name="Comma 4 2 2 2 2 2 4 2" xfId="3766" xr:uid="{00000000-0005-0000-0000-0000B0070000}"/>
    <cellStyle name="Comma 4 2 2 2 2 2 4 2 2" xfId="7989" xr:uid="{00000000-0005-0000-0000-0000B1070000}"/>
    <cellStyle name="Comma 4 2 2 2 2 2 4 3" xfId="5844" xr:uid="{00000000-0005-0000-0000-0000B2070000}"/>
    <cellStyle name="Comma 4 2 2 2 2 2 5" xfId="1950" xr:uid="{00000000-0005-0000-0000-0000B3070000}"/>
    <cellStyle name="Comma 4 2 2 2 2 2 5 2" xfId="4179" xr:uid="{00000000-0005-0000-0000-0000B4070000}"/>
    <cellStyle name="Comma 4 2 2 2 2 2 5 2 2" xfId="8402" xr:uid="{00000000-0005-0000-0000-0000B5070000}"/>
    <cellStyle name="Comma 4 2 2 2 2 2 5 3" xfId="6257" xr:uid="{00000000-0005-0000-0000-0000B6070000}"/>
    <cellStyle name="Comma 4 2 2 2 2 2 6" xfId="2385" xr:uid="{00000000-0005-0000-0000-0000B7070000}"/>
    <cellStyle name="Comma 4 2 2 2 2 2 6 2" xfId="6670" xr:uid="{00000000-0005-0000-0000-0000B8070000}"/>
    <cellStyle name="Comma 4 2 2 2 2 2 7" xfId="2380" xr:uid="{00000000-0005-0000-0000-0000B9070000}"/>
    <cellStyle name="Comma 4 2 2 2 2 2 8" xfId="2763" xr:uid="{00000000-0005-0000-0000-0000BA070000}"/>
    <cellStyle name="Comma 4 2 2 2 2 2 8 2" xfId="6987" xr:uid="{00000000-0005-0000-0000-0000BB070000}"/>
    <cellStyle name="Comma 4 2 2 2 2 2 9" xfId="4604" xr:uid="{00000000-0005-0000-0000-0000BC070000}"/>
    <cellStyle name="Comma 4 2 2 2 2 3" xfId="668" xr:uid="{00000000-0005-0000-0000-0000BD070000}"/>
    <cellStyle name="Comma 4 2 2 2 2 3 2" xfId="2939" xr:uid="{00000000-0005-0000-0000-0000BE070000}"/>
    <cellStyle name="Comma 4 2 2 2 2 3 2 2" xfId="7162" xr:uid="{00000000-0005-0000-0000-0000BF070000}"/>
    <cellStyle name="Comma 4 2 2 2 2 3 3" xfId="5017" xr:uid="{00000000-0005-0000-0000-0000C0070000}"/>
    <cellStyle name="Comma 4 2 2 2 2 4" xfId="1121" xr:uid="{00000000-0005-0000-0000-0000C1070000}"/>
    <cellStyle name="Comma 4 2 2 2 2 4 2" xfId="3352" xr:uid="{00000000-0005-0000-0000-0000C2070000}"/>
    <cellStyle name="Comma 4 2 2 2 2 4 2 2" xfId="7575" xr:uid="{00000000-0005-0000-0000-0000C3070000}"/>
    <cellStyle name="Comma 4 2 2 2 2 4 3" xfId="5430" xr:uid="{00000000-0005-0000-0000-0000C4070000}"/>
    <cellStyle name="Comma 4 2 2 2 2 5" xfId="1535" xr:uid="{00000000-0005-0000-0000-0000C5070000}"/>
    <cellStyle name="Comma 4 2 2 2 2 5 2" xfId="3765" xr:uid="{00000000-0005-0000-0000-0000C6070000}"/>
    <cellStyle name="Comma 4 2 2 2 2 5 2 2" xfId="7988" xr:uid="{00000000-0005-0000-0000-0000C7070000}"/>
    <cellStyle name="Comma 4 2 2 2 2 5 3" xfId="5843" xr:uid="{00000000-0005-0000-0000-0000C8070000}"/>
    <cellStyle name="Comma 4 2 2 2 2 6" xfId="1949" xr:uid="{00000000-0005-0000-0000-0000C9070000}"/>
    <cellStyle name="Comma 4 2 2 2 2 6 2" xfId="4178" xr:uid="{00000000-0005-0000-0000-0000CA070000}"/>
    <cellStyle name="Comma 4 2 2 2 2 6 2 2" xfId="8401" xr:uid="{00000000-0005-0000-0000-0000CB070000}"/>
    <cellStyle name="Comma 4 2 2 2 2 6 3" xfId="6256" xr:uid="{00000000-0005-0000-0000-0000CC070000}"/>
    <cellStyle name="Comma 4 2 2 2 2 7" xfId="2384" xr:uid="{00000000-0005-0000-0000-0000CD070000}"/>
    <cellStyle name="Comma 4 2 2 2 2 7 2" xfId="6669" xr:uid="{00000000-0005-0000-0000-0000CE070000}"/>
    <cellStyle name="Comma 4 2 2 2 2 8" xfId="2381" xr:uid="{00000000-0005-0000-0000-0000CF070000}"/>
    <cellStyle name="Comma 4 2 2 2 2 9" xfId="2762" xr:uid="{00000000-0005-0000-0000-0000D0070000}"/>
    <cellStyle name="Comma 4 2 2 2 2 9 2" xfId="6986" xr:uid="{00000000-0005-0000-0000-0000D1070000}"/>
    <cellStyle name="Comma 4 2 2 2 3" xfId="131" xr:uid="{00000000-0005-0000-0000-0000D2070000}"/>
    <cellStyle name="Comma 4 2 2 2 3 2" xfId="670" xr:uid="{00000000-0005-0000-0000-0000D3070000}"/>
    <cellStyle name="Comma 4 2 2 2 3 2 2" xfId="2941" xr:uid="{00000000-0005-0000-0000-0000D4070000}"/>
    <cellStyle name="Comma 4 2 2 2 3 2 2 2" xfId="7164" xr:uid="{00000000-0005-0000-0000-0000D5070000}"/>
    <cellStyle name="Comma 4 2 2 2 3 2 3" xfId="5019" xr:uid="{00000000-0005-0000-0000-0000D6070000}"/>
    <cellStyle name="Comma 4 2 2 2 3 3" xfId="1123" xr:uid="{00000000-0005-0000-0000-0000D7070000}"/>
    <cellStyle name="Comma 4 2 2 2 3 3 2" xfId="3354" xr:uid="{00000000-0005-0000-0000-0000D8070000}"/>
    <cellStyle name="Comma 4 2 2 2 3 3 2 2" xfId="7577" xr:uid="{00000000-0005-0000-0000-0000D9070000}"/>
    <cellStyle name="Comma 4 2 2 2 3 3 3" xfId="5432" xr:uid="{00000000-0005-0000-0000-0000DA070000}"/>
    <cellStyle name="Comma 4 2 2 2 3 4" xfId="1537" xr:uid="{00000000-0005-0000-0000-0000DB070000}"/>
    <cellStyle name="Comma 4 2 2 2 3 4 2" xfId="3767" xr:uid="{00000000-0005-0000-0000-0000DC070000}"/>
    <cellStyle name="Comma 4 2 2 2 3 4 2 2" xfId="7990" xr:uid="{00000000-0005-0000-0000-0000DD070000}"/>
    <cellStyle name="Comma 4 2 2 2 3 4 3" xfId="5845" xr:uid="{00000000-0005-0000-0000-0000DE070000}"/>
    <cellStyle name="Comma 4 2 2 2 3 5" xfId="1951" xr:uid="{00000000-0005-0000-0000-0000DF070000}"/>
    <cellStyle name="Comma 4 2 2 2 3 5 2" xfId="4180" xr:uid="{00000000-0005-0000-0000-0000E0070000}"/>
    <cellStyle name="Comma 4 2 2 2 3 5 2 2" xfId="8403" xr:uid="{00000000-0005-0000-0000-0000E1070000}"/>
    <cellStyle name="Comma 4 2 2 2 3 5 3" xfId="6258" xr:uid="{00000000-0005-0000-0000-0000E2070000}"/>
    <cellStyle name="Comma 4 2 2 2 3 6" xfId="2386" xr:uid="{00000000-0005-0000-0000-0000E3070000}"/>
    <cellStyle name="Comma 4 2 2 2 3 6 2" xfId="6671" xr:uid="{00000000-0005-0000-0000-0000E4070000}"/>
    <cellStyle name="Comma 4 2 2 2 3 7" xfId="2379" xr:uid="{00000000-0005-0000-0000-0000E5070000}"/>
    <cellStyle name="Comma 4 2 2 2 3 8" xfId="2764" xr:uid="{00000000-0005-0000-0000-0000E6070000}"/>
    <cellStyle name="Comma 4 2 2 2 3 8 2" xfId="6988" xr:uid="{00000000-0005-0000-0000-0000E7070000}"/>
    <cellStyle name="Comma 4 2 2 2 3 9" xfId="4605" xr:uid="{00000000-0005-0000-0000-0000E8070000}"/>
    <cellStyle name="Comma 4 2 2 2 4" xfId="667" xr:uid="{00000000-0005-0000-0000-0000E9070000}"/>
    <cellStyle name="Comma 4 2 2 2 4 2" xfId="2938" xr:uid="{00000000-0005-0000-0000-0000EA070000}"/>
    <cellStyle name="Comma 4 2 2 2 4 2 2" xfId="7161" xr:uid="{00000000-0005-0000-0000-0000EB070000}"/>
    <cellStyle name="Comma 4 2 2 2 4 3" xfId="5016" xr:uid="{00000000-0005-0000-0000-0000EC070000}"/>
    <cellStyle name="Comma 4 2 2 2 5" xfId="1120" xr:uid="{00000000-0005-0000-0000-0000ED070000}"/>
    <cellStyle name="Comma 4 2 2 2 5 2" xfId="3351" xr:uid="{00000000-0005-0000-0000-0000EE070000}"/>
    <cellStyle name="Comma 4 2 2 2 5 2 2" xfId="7574" xr:uid="{00000000-0005-0000-0000-0000EF070000}"/>
    <cellStyle name="Comma 4 2 2 2 5 3" xfId="5429" xr:uid="{00000000-0005-0000-0000-0000F0070000}"/>
    <cellStyle name="Comma 4 2 2 2 6" xfId="1534" xr:uid="{00000000-0005-0000-0000-0000F1070000}"/>
    <cellStyle name="Comma 4 2 2 2 6 2" xfId="3764" xr:uid="{00000000-0005-0000-0000-0000F2070000}"/>
    <cellStyle name="Comma 4 2 2 2 6 2 2" xfId="7987" xr:uid="{00000000-0005-0000-0000-0000F3070000}"/>
    <cellStyle name="Comma 4 2 2 2 6 3" xfId="5842" xr:uid="{00000000-0005-0000-0000-0000F4070000}"/>
    <cellStyle name="Comma 4 2 2 2 7" xfId="1948" xr:uid="{00000000-0005-0000-0000-0000F5070000}"/>
    <cellStyle name="Comma 4 2 2 2 7 2" xfId="4177" xr:uid="{00000000-0005-0000-0000-0000F6070000}"/>
    <cellStyle name="Comma 4 2 2 2 7 2 2" xfId="8400" xr:uid="{00000000-0005-0000-0000-0000F7070000}"/>
    <cellStyle name="Comma 4 2 2 2 7 3" xfId="6255" xr:uid="{00000000-0005-0000-0000-0000F8070000}"/>
    <cellStyle name="Comma 4 2 2 2 8" xfId="2383" xr:uid="{00000000-0005-0000-0000-0000F9070000}"/>
    <cellStyle name="Comma 4 2 2 2 8 2" xfId="6668" xr:uid="{00000000-0005-0000-0000-0000FA070000}"/>
    <cellStyle name="Comma 4 2 2 2 9" xfId="2382" xr:uid="{00000000-0005-0000-0000-0000FB070000}"/>
    <cellStyle name="Comma 4 2 2 3" xfId="132" xr:uid="{00000000-0005-0000-0000-0000FC070000}"/>
    <cellStyle name="Comma 4 2 2 3 10" xfId="4606" xr:uid="{00000000-0005-0000-0000-0000FD070000}"/>
    <cellStyle name="Comma 4 2 2 3 2" xfId="133" xr:uid="{00000000-0005-0000-0000-0000FE070000}"/>
    <cellStyle name="Comma 4 2 2 3 2 2" xfId="672" xr:uid="{00000000-0005-0000-0000-0000FF070000}"/>
    <cellStyle name="Comma 4 2 2 3 2 2 2" xfId="2943" xr:uid="{00000000-0005-0000-0000-000000080000}"/>
    <cellStyle name="Comma 4 2 2 3 2 2 2 2" xfId="7166" xr:uid="{00000000-0005-0000-0000-000001080000}"/>
    <cellStyle name="Comma 4 2 2 3 2 2 3" xfId="5021" xr:uid="{00000000-0005-0000-0000-000002080000}"/>
    <cellStyle name="Comma 4 2 2 3 2 3" xfId="1125" xr:uid="{00000000-0005-0000-0000-000003080000}"/>
    <cellStyle name="Comma 4 2 2 3 2 3 2" xfId="3356" xr:uid="{00000000-0005-0000-0000-000004080000}"/>
    <cellStyle name="Comma 4 2 2 3 2 3 2 2" xfId="7579" xr:uid="{00000000-0005-0000-0000-000005080000}"/>
    <cellStyle name="Comma 4 2 2 3 2 3 3" xfId="5434" xr:uid="{00000000-0005-0000-0000-000006080000}"/>
    <cellStyle name="Comma 4 2 2 3 2 4" xfId="1539" xr:uid="{00000000-0005-0000-0000-000007080000}"/>
    <cellStyle name="Comma 4 2 2 3 2 4 2" xfId="3769" xr:uid="{00000000-0005-0000-0000-000008080000}"/>
    <cellStyle name="Comma 4 2 2 3 2 4 2 2" xfId="7992" xr:uid="{00000000-0005-0000-0000-000009080000}"/>
    <cellStyle name="Comma 4 2 2 3 2 4 3" xfId="5847" xr:uid="{00000000-0005-0000-0000-00000A080000}"/>
    <cellStyle name="Comma 4 2 2 3 2 5" xfId="1953" xr:uid="{00000000-0005-0000-0000-00000B080000}"/>
    <cellStyle name="Comma 4 2 2 3 2 5 2" xfId="4182" xr:uid="{00000000-0005-0000-0000-00000C080000}"/>
    <cellStyle name="Comma 4 2 2 3 2 5 2 2" xfId="8405" xr:uid="{00000000-0005-0000-0000-00000D080000}"/>
    <cellStyle name="Comma 4 2 2 3 2 5 3" xfId="6260" xr:uid="{00000000-0005-0000-0000-00000E080000}"/>
    <cellStyle name="Comma 4 2 2 3 2 6" xfId="2388" xr:uid="{00000000-0005-0000-0000-00000F080000}"/>
    <cellStyle name="Comma 4 2 2 3 2 6 2" xfId="6673" xr:uid="{00000000-0005-0000-0000-000010080000}"/>
    <cellStyle name="Comma 4 2 2 3 2 7" xfId="2377" xr:uid="{00000000-0005-0000-0000-000011080000}"/>
    <cellStyle name="Comma 4 2 2 3 2 8" xfId="2766" xr:uid="{00000000-0005-0000-0000-000012080000}"/>
    <cellStyle name="Comma 4 2 2 3 2 8 2" xfId="6990" xr:uid="{00000000-0005-0000-0000-000013080000}"/>
    <cellStyle name="Comma 4 2 2 3 2 9" xfId="4607" xr:uid="{00000000-0005-0000-0000-000014080000}"/>
    <cellStyle name="Comma 4 2 2 3 3" xfId="671" xr:uid="{00000000-0005-0000-0000-000015080000}"/>
    <cellStyle name="Comma 4 2 2 3 3 2" xfId="2942" xr:uid="{00000000-0005-0000-0000-000016080000}"/>
    <cellStyle name="Comma 4 2 2 3 3 2 2" xfId="7165" xr:uid="{00000000-0005-0000-0000-000017080000}"/>
    <cellStyle name="Comma 4 2 2 3 3 3" xfId="5020" xr:uid="{00000000-0005-0000-0000-000018080000}"/>
    <cellStyle name="Comma 4 2 2 3 4" xfId="1124" xr:uid="{00000000-0005-0000-0000-000019080000}"/>
    <cellStyle name="Comma 4 2 2 3 4 2" xfId="3355" xr:uid="{00000000-0005-0000-0000-00001A080000}"/>
    <cellStyle name="Comma 4 2 2 3 4 2 2" xfId="7578" xr:uid="{00000000-0005-0000-0000-00001B080000}"/>
    <cellStyle name="Comma 4 2 2 3 4 3" xfId="5433" xr:uid="{00000000-0005-0000-0000-00001C080000}"/>
    <cellStyle name="Comma 4 2 2 3 5" xfId="1538" xr:uid="{00000000-0005-0000-0000-00001D080000}"/>
    <cellStyle name="Comma 4 2 2 3 5 2" xfId="3768" xr:uid="{00000000-0005-0000-0000-00001E080000}"/>
    <cellStyle name="Comma 4 2 2 3 5 2 2" xfId="7991" xr:uid="{00000000-0005-0000-0000-00001F080000}"/>
    <cellStyle name="Comma 4 2 2 3 5 3" xfId="5846" xr:uid="{00000000-0005-0000-0000-000020080000}"/>
    <cellStyle name="Comma 4 2 2 3 6" xfId="1952" xr:uid="{00000000-0005-0000-0000-000021080000}"/>
    <cellStyle name="Comma 4 2 2 3 6 2" xfId="4181" xr:uid="{00000000-0005-0000-0000-000022080000}"/>
    <cellStyle name="Comma 4 2 2 3 6 2 2" xfId="8404" xr:uid="{00000000-0005-0000-0000-000023080000}"/>
    <cellStyle name="Comma 4 2 2 3 6 3" xfId="6259" xr:uid="{00000000-0005-0000-0000-000024080000}"/>
    <cellStyle name="Comma 4 2 2 3 7" xfId="2387" xr:uid="{00000000-0005-0000-0000-000025080000}"/>
    <cellStyle name="Comma 4 2 2 3 7 2" xfId="6672" xr:uid="{00000000-0005-0000-0000-000026080000}"/>
    <cellStyle name="Comma 4 2 2 3 8" xfId="2378" xr:uid="{00000000-0005-0000-0000-000027080000}"/>
    <cellStyle name="Comma 4 2 2 3 9" xfId="2765" xr:uid="{00000000-0005-0000-0000-000028080000}"/>
    <cellStyle name="Comma 4 2 2 3 9 2" xfId="6989" xr:uid="{00000000-0005-0000-0000-000029080000}"/>
    <cellStyle name="Comma 4 2 2 4" xfId="134" xr:uid="{00000000-0005-0000-0000-00002A080000}"/>
    <cellStyle name="Comma 4 2 2 4 2" xfId="673" xr:uid="{00000000-0005-0000-0000-00002B080000}"/>
    <cellStyle name="Comma 4 2 2 4 2 2" xfId="2944" xr:uid="{00000000-0005-0000-0000-00002C080000}"/>
    <cellStyle name="Comma 4 2 2 4 2 2 2" xfId="7167" xr:uid="{00000000-0005-0000-0000-00002D080000}"/>
    <cellStyle name="Comma 4 2 2 4 2 3" xfId="5022" xr:uid="{00000000-0005-0000-0000-00002E080000}"/>
    <cellStyle name="Comma 4 2 2 4 3" xfId="1126" xr:uid="{00000000-0005-0000-0000-00002F080000}"/>
    <cellStyle name="Comma 4 2 2 4 3 2" xfId="3357" xr:uid="{00000000-0005-0000-0000-000030080000}"/>
    <cellStyle name="Comma 4 2 2 4 3 2 2" xfId="7580" xr:uid="{00000000-0005-0000-0000-000031080000}"/>
    <cellStyle name="Comma 4 2 2 4 3 3" xfId="5435" xr:uid="{00000000-0005-0000-0000-000032080000}"/>
    <cellStyle name="Comma 4 2 2 4 4" xfId="1540" xr:uid="{00000000-0005-0000-0000-000033080000}"/>
    <cellStyle name="Comma 4 2 2 4 4 2" xfId="3770" xr:uid="{00000000-0005-0000-0000-000034080000}"/>
    <cellStyle name="Comma 4 2 2 4 4 2 2" xfId="7993" xr:uid="{00000000-0005-0000-0000-000035080000}"/>
    <cellStyle name="Comma 4 2 2 4 4 3" xfId="5848" xr:uid="{00000000-0005-0000-0000-000036080000}"/>
    <cellStyle name="Comma 4 2 2 4 5" xfId="1954" xr:uid="{00000000-0005-0000-0000-000037080000}"/>
    <cellStyle name="Comma 4 2 2 4 5 2" xfId="4183" xr:uid="{00000000-0005-0000-0000-000038080000}"/>
    <cellStyle name="Comma 4 2 2 4 5 2 2" xfId="8406" xr:uid="{00000000-0005-0000-0000-000039080000}"/>
    <cellStyle name="Comma 4 2 2 4 5 3" xfId="6261" xr:uid="{00000000-0005-0000-0000-00003A080000}"/>
    <cellStyle name="Comma 4 2 2 4 6" xfId="2389" xr:uid="{00000000-0005-0000-0000-00003B080000}"/>
    <cellStyle name="Comma 4 2 2 4 6 2" xfId="6674" xr:uid="{00000000-0005-0000-0000-00003C080000}"/>
    <cellStyle name="Comma 4 2 2 4 7" xfId="2376" xr:uid="{00000000-0005-0000-0000-00003D080000}"/>
    <cellStyle name="Comma 4 2 2 4 8" xfId="2767" xr:uid="{00000000-0005-0000-0000-00003E080000}"/>
    <cellStyle name="Comma 4 2 2 4 8 2" xfId="6991" xr:uid="{00000000-0005-0000-0000-00003F080000}"/>
    <cellStyle name="Comma 4 2 2 4 9" xfId="4608" xr:uid="{00000000-0005-0000-0000-000040080000}"/>
    <cellStyle name="Comma 4 2 2 5" xfId="135" xr:uid="{00000000-0005-0000-0000-000041080000}"/>
    <cellStyle name="Comma 4 2 2 5 2" xfId="674" xr:uid="{00000000-0005-0000-0000-000042080000}"/>
    <cellStyle name="Comma 4 2 2 5 2 2" xfId="2945" xr:uid="{00000000-0005-0000-0000-000043080000}"/>
    <cellStyle name="Comma 4 2 2 5 2 2 2" xfId="7168" xr:uid="{00000000-0005-0000-0000-000044080000}"/>
    <cellStyle name="Comma 4 2 2 5 2 3" xfId="5023" xr:uid="{00000000-0005-0000-0000-000045080000}"/>
    <cellStyle name="Comma 4 2 2 5 3" xfId="1127" xr:uid="{00000000-0005-0000-0000-000046080000}"/>
    <cellStyle name="Comma 4 2 2 5 3 2" xfId="3358" xr:uid="{00000000-0005-0000-0000-000047080000}"/>
    <cellStyle name="Comma 4 2 2 5 3 2 2" xfId="7581" xr:uid="{00000000-0005-0000-0000-000048080000}"/>
    <cellStyle name="Comma 4 2 2 5 3 3" xfId="5436" xr:uid="{00000000-0005-0000-0000-000049080000}"/>
    <cellStyle name="Comma 4 2 2 5 4" xfId="1541" xr:uid="{00000000-0005-0000-0000-00004A080000}"/>
    <cellStyle name="Comma 4 2 2 5 4 2" xfId="3771" xr:uid="{00000000-0005-0000-0000-00004B080000}"/>
    <cellStyle name="Comma 4 2 2 5 4 2 2" xfId="7994" xr:uid="{00000000-0005-0000-0000-00004C080000}"/>
    <cellStyle name="Comma 4 2 2 5 4 3" xfId="5849" xr:uid="{00000000-0005-0000-0000-00004D080000}"/>
    <cellStyle name="Comma 4 2 2 5 5" xfId="1955" xr:uid="{00000000-0005-0000-0000-00004E080000}"/>
    <cellStyle name="Comma 4 2 2 5 5 2" xfId="4184" xr:uid="{00000000-0005-0000-0000-00004F080000}"/>
    <cellStyle name="Comma 4 2 2 5 5 2 2" xfId="8407" xr:uid="{00000000-0005-0000-0000-000050080000}"/>
    <cellStyle name="Comma 4 2 2 5 5 3" xfId="6262" xr:uid="{00000000-0005-0000-0000-000051080000}"/>
    <cellStyle name="Comma 4 2 2 5 6" xfId="2390" xr:uid="{00000000-0005-0000-0000-000052080000}"/>
    <cellStyle name="Comma 4 2 2 5 6 2" xfId="6675" xr:uid="{00000000-0005-0000-0000-000053080000}"/>
    <cellStyle name="Comma 4 2 2 5 7" xfId="2375" xr:uid="{00000000-0005-0000-0000-000054080000}"/>
    <cellStyle name="Comma 4 2 2 5 8" xfId="2768" xr:uid="{00000000-0005-0000-0000-000055080000}"/>
    <cellStyle name="Comma 4 2 2 5 8 2" xfId="6992" xr:uid="{00000000-0005-0000-0000-000056080000}"/>
    <cellStyle name="Comma 4 2 2 5 9" xfId="4609" xr:uid="{00000000-0005-0000-0000-000057080000}"/>
    <cellStyle name="Comma 4 2 3" xfId="136" xr:uid="{00000000-0005-0000-0000-000058080000}"/>
    <cellStyle name="Comma 4 2 3 10" xfId="2769" xr:uid="{00000000-0005-0000-0000-000059080000}"/>
    <cellStyle name="Comma 4 2 3 10 2" xfId="6993" xr:uid="{00000000-0005-0000-0000-00005A080000}"/>
    <cellStyle name="Comma 4 2 3 11" xfId="4610" xr:uid="{00000000-0005-0000-0000-00005B080000}"/>
    <cellStyle name="Comma 4 2 3 2" xfId="137" xr:uid="{00000000-0005-0000-0000-00005C080000}"/>
    <cellStyle name="Comma 4 2 3 2 10" xfId="4611" xr:uid="{00000000-0005-0000-0000-00005D080000}"/>
    <cellStyle name="Comma 4 2 3 2 2" xfId="138" xr:uid="{00000000-0005-0000-0000-00005E080000}"/>
    <cellStyle name="Comma 4 2 3 2 2 2" xfId="677" xr:uid="{00000000-0005-0000-0000-00005F080000}"/>
    <cellStyle name="Comma 4 2 3 2 2 2 2" xfId="2948" xr:uid="{00000000-0005-0000-0000-000060080000}"/>
    <cellStyle name="Comma 4 2 3 2 2 2 2 2" xfId="7171" xr:uid="{00000000-0005-0000-0000-000061080000}"/>
    <cellStyle name="Comma 4 2 3 2 2 2 3" xfId="5026" xr:uid="{00000000-0005-0000-0000-000062080000}"/>
    <cellStyle name="Comma 4 2 3 2 2 3" xfId="1130" xr:uid="{00000000-0005-0000-0000-000063080000}"/>
    <cellStyle name="Comma 4 2 3 2 2 3 2" xfId="3361" xr:uid="{00000000-0005-0000-0000-000064080000}"/>
    <cellStyle name="Comma 4 2 3 2 2 3 2 2" xfId="7584" xr:uid="{00000000-0005-0000-0000-000065080000}"/>
    <cellStyle name="Comma 4 2 3 2 2 3 3" xfId="5439" xr:uid="{00000000-0005-0000-0000-000066080000}"/>
    <cellStyle name="Comma 4 2 3 2 2 4" xfId="1544" xr:uid="{00000000-0005-0000-0000-000067080000}"/>
    <cellStyle name="Comma 4 2 3 2 2 4 2" xfId="3774" xr:uid="{00000000-0005-0000-0000-000068080000}"/>
    <cellStyle name="Comma 4 2 3 2 2 4 2 2" xfId="7997" xr:uid="{00000000-0005-0000-0000-000069080000}"/>
    <cellStyle name="Comma 4 2 3 2 2 4 3" xfId="5852" xr:uid="{00000000-0005-0000-0000-00006A080000}"/>
    <cellStyle name="Comma 4 2 3 2 2 5" xfId="1958" xr:uid="{00000000-0005-0000-0000-00006B080000}"/>
    <cellStyle name="Comma 4 2 3 2 2 5 2" xfId="4187" xr:uid="{00000000-0005-0000-0000-00006C080000}"/>
    <cellStyle name="Comma 4 2 3 2 2 5 2 2" xfId="8410" xr:uid="{00000000-0005-0000-0000-00006D080000}"/>
    <cellStyle name="Comma 4 2 3 2 2 5 3" xfId="6265" xr:uid="{00000000-0005-0000-0000-00006E080000}"/>
    <cellStyle name="Comma 4 2 3 2 2 6" xfId="2393" xr:uid="{00000000-0005-0000-0000-00006F080000}"/>
    <cellStyle name="Comma 4 2 3 2 2 6 2" xfId="6678" xr:uid="{00000000-0005-0000-0000-000070080000}"/>
    <cellStyle name="Comma 4 2 3 2 2 7" xfId="2372" xr:uid="{00000000-0005-0000-0000-000071080000}"/>
    <cellStyle name="Comma 4 2 3 2 2 8" xfId="2771" xr:uid="{00000000-0005-0000-0000-000072080000}"/>
    <cellStyle name="Comma 4 2 3 2 2 8 2" xfId="6995" xr:uid="{00000000-0005-0000-0000-000073080000}"/>
    <cellStyle name="Comma 4 2 3 2 2 9" xfId="4612" xr:uid="{00000000-0005-0000-0000-000074080000}"/>
    <cellStyle name="Comma 4 2 3 2 3" xfId="676" xr:uid="{00000000-0005-0000-0000-000075080000}"/>
    <cellStyle name="Comma 4 2 3 2 3 2" xfId="2947" xr:uid="{00000000-0005-0000-0000-000076080000}"/>
    <cellStyle name="Comma 4 2 3 2 3 2 2" xfId="7170" xr:uid="{00000000-0005-0000-0000-000077080000}"/>
    <cellStyle name="Comma 4 2 3 2 3 3" xfId="5025" xr:uid="{00000000-0005-0000-0000-000078080000}"/>
    <cellStyle name="Comma 4 2 3 2 4" xfId="1129" xr:uid="{00000000-0005-0000-0000-000079080000}"/>
    <cellStyle name="Comma 4 2 3 2 4 2" xfId="3360" xr:uid="{00000000-0005-0000-0000-00007A080000}"/>
    <cellStyle name="Comma 4 2 3 2 4 2 2" xfId="7583" xr:uid="{00000000-0005-0000-0000-00007B080000}"/>
    <cellStyle name="Comma 4 2 3 2 4 3" xfId="5438" xr:uid="{00000000-0005-0000-0000-00007C080000}"/>
    <cellStyle name="Comma 4 2 3 2 5" xfId="1543" xr:uid="{00000000-0005-0000-0000-00007D080000}"/>
    <cellStyle name="Comma 4 2 3 2 5 2" xfId="3773" xr:uid="{00000000-0005-0000-0000-00007E080000}"/>
    <cellStyle name="Comma 4 2 3 2 5 2 2" xfId="7996" xr:uid="{00000000-0005-0000-0000-00007F080000}"/>
    <cellStyle name="Comma 4 2 3 2 5 3" xfId="5851" xr:uid="{00000000-0005-0000-0000-000080080000}"/>
    <cellStyle name="Comma 4 2 3 2 6" xfId="1957" xr:uid="{00000000-0005-0000-0000-000081080000}"/>
    <cellStyle name="Comma 4 2 3 2 6 2" xfId="4186" xr:uid="{00000000-0005-0000-0000-000082080000}"/>
    <cellStyle name="Comma 4 2 3 2 6 2 2" xfId="8409" xr:uid="{00000000-0005-0000-0000-000083080000}"/>
    <cellStyle name="Comma 4 2 3 2 6 3" xfId="6264" xr:uid="{00000000-0005-0000-0000-000084080000}"/>
    <cellStyle name="Comma 4 2 3 2 7" xfId="2392" xr:uid="{00000000-0005-0000-0000-000085080000}"/>
    <cellStyle name="Comma 4 2 3 2 7 2" xfId="6677" xr:uid="{00000000-0005-0000-0000-000086080000}"/>
    <cellStyle name="Comma 4 2 3 2 8" xfId="2373" xr:uid="{00000000-0005-0000-0000-000087080000}"/>
    <cellStyle name="Comma 4 2 3 2 9" xfId="2770" xr:uid="{00000000-0005-0000-0000-000088080000}"/>
    <cellStyle name="Comma 4 2 3 2 9 2" xfId="6994" xr:uid="{00000000-0005-0000-0000-000089080000}"/>
    <cellStyle name="Comma 4 2 3 3" xfId="139" xr:uid="{00000000-0005-0000-0000-00008A080000}"/>
    <cellStyle name="Comma 4 2 3 3 2" xfId="678" xr:uid="{00000000-0005-0000-0000-00008B080000}"/>
    <cellStyle name="Comma 4 2 3 3 2 2" xfId="2949" xr:uid="{00000000-0005-0000-0000-00008C080000}"/>
    <cellStyle name="Comma 4 2 3 3 2 2 2" xfId="7172" xr:uid="{00000000-0005-0000-0000-00008D080000}"/>
    <cellStyle name="Comma 4 2 3 3 2 3" xfId="5027" xr:uid="{00000000-0005-0000-0000-00008E080000}"/>
    <cellStyle name="Comma 4 2 3 3 3" xfId="1131" xr:uid="{00000000-0005-0000-0000-00008F080000}"/>
    <cellStyle name="Comma 4 2 3 3 3 2" xfId="3362" xr:uid="{00000000-0005-0000-0000-000090080000}"/>
    <cellStyle name="Comma 4 2 3 3 3 2 2" xfId="7585" xr:uid="{00000000-0005-0000-0000-000091080000}"/>
    <cellStyle name="Comma 4 2 3 3 3 3" xfId="5440" xr:uid="{00000000-0005-0000-0000-000092080000}"/>
    <cellStyle name="Comma 4 2 3 3 4" xfId="1545" xr:uid="{00000000-0005-0000-0000-000093080000}"/>
    <cellStyle name="Comma 4 2 3 3 4 2" xfId="3775" xr:uid="{00000000-0005-0000-0000-000094080000}"/>
    <cellStyle name="Comma 4 2 3 3 4 2 2" xfId="7998" xr:uid="{00000000-0005-0000-0000-000095080000}"/>
    <cellStyle name="Comma 4 2 3 3 4 3" xfId="5853" xr:uid="{00000000-0005-0000-0000-000096080000}"/>
    <cellStyle name="Comma 4 2 3 3 5" xfId="1959" xr:uid="{00000000-0005-0000-0000-000097080000}"/>
    <cellStyle name="Comma 4 2 3 3 5 2" xfId="4188" xr:uid="{00000000-0005-0000-0000-000098080000}"/>
    <cellStyle name="Comma 4 2 3 3 5 2 2" xfId="8411" xr:uid="{00000000-0005-0000-0000-000099080000}"/>
    <cellStyle name="Comma 4 2 3 3 5 3" xfId="6266" xr:uid="{00000000-0005-0000-0000-00009A080000}"/>
    <cellStyle name="Comma 4 2 3 3 6" xfId="2394" xr:uid="{00000000-0005-0000-0000-00009B080000}"/>
    <cellStyle name="Comma 4 2 3 3 6 2" xfId="6679" xr:uid="{00000000-0005-0000-0000-00009C080000}"/>
    <cellStyle name="Comma 4 2 3 3 7" xfId="2371" xr:uid="{00000000-0005-0000-0000-00009D080000}"/>
    <cellStyle name="Comma 4 2 3 3 8" xfId="2772" xr:uid="{00000000-0005-0000-0000-00009E080000}"/>
    <cellStyle name="Comma 4 2 3 3 8 2" xfId="6996" xr:uid="{00000000-0005-0000-0000-00009F080000}"/>
    <cellStyle name="Comma 4 2 3 3 9" xfId="4613" xr:uid="{00000000-0005-0000-0000-0000A0080000}"/>
    <cellStyle name="Comma 4 2 3 4" xfId="675" xr:uid="{00000000-0005-0000-0000-0000A1080000}"/>
    <cellStyle name="Comma 4 2 3 4 2" xfId="2946" xr:uid="{00000000-0005-0000-0000-0000A2080000}"/>
    <cellStyle name="Comma 4 2 3 4 2 2" xfId="7169" xr:uid="{00000000-0005-0000-0000-0000A3080000}"/>
    <cellStyle name="Comma 4 2 3 4 3" xfId="5024" xr:uid="{00000000-0005-0000-0000-0000A4080000}"/>
    <cellStyle name="Comma 4 2 3 5" xfId="1128" xr:uid="{00000000-0005-0000-0000-0000A5080000}"/>
    <cellStyle name="Comma 4 2 3 5 2" xfId="3359" xr:uid="{00000000-0005-0000-0000-0000A6080000}"/>
    <cellStyle name="Comma 4 2 3 5 2 2" xfId="7582" xr:uid="{00000000-0005-0000-0000-0000A7080000}"/>
    <cellStyle name="Comma 4 2 3 5 3" xfId="5437" xr:uid="{00000000-0005-0000-0000-0000A8080000}"/>
    <cellStyle name="Comma 4 2 3 6" xfId="1542" xr:uid="{00000000-0005-0000-0000-0000A9080000}"/>
    <cellStyle name="Comma 4 2 3 6 2" xfId="3772" xr:uid="{00000000-0005-0000-0000-0000AA080000}"/>
    <cellStyle name="Comma 4 2 3 6 2 2" xfId="7995" xr:uid="{00000000-0005-0000-0000-0000AB080000}"/>
    <cellStyle name="Comma 4 2 3 6 3" xfId="5850" xr:uid="{00000000-0005-0000-0000-0000AC080000}"/>
    <cellStyle name="Comma 4 2 3 7" xfId="1956" xr:uid="{00000000-0005-0000-0000-0000AD080000}"/>
    <cellStyle name="Comma 4 2 3 7 2" xfId="4185" xr:uid="{00000000-0005-0000-0000-0000AE080000}"/>
    <cellStyle name="Comma 4 2 3 7 2 2" xfId="8408" xr:uid="{00000000-0005-0000-0000-0000AF080000}"/>
    <cellStyle name="Comma 4 2 3 7 3" xfId="6263" xr:uid="{00000000-0005-0000-0000-0000B0080000}"/>
    <cellStyle name="Comma 4 2 3 8" xfId="2391" xr:uid="{00000000-0005-0000-0000-0000B1080000}"/>
    <cellStyle name="Comma 4 2 3 8 2" xfId="6676" xr:uid="{00000000-0005-0000-0000-0000B2080000}"/>
    <cellStyle name="Comma 4 2 3 9" xfId="2374" xr:uid="{00000000-0005-0000-0000-0000B3080000}"/>
    <cellStyle name="Comma 4 2 4" xfId="140" xr:uid="{00000000-0005-0000-0000-0000B4080000}"/>
    <cellStyle name="Comma 4 2 4 10" xfId="4614" xr:uid="{00000000-0005-0000-0000-0000B5080000}"/>
    <cellStyle name="Comma 4 2 4 2" xfId="141" xr:uid="{00000000-0005-0000-0000-0000B6080000}"/>
    <cellStyle name="Comma 4 2 4 2 2" xfId="680" xr:uid="{00000000-0005-0000-0000-0000B7080000}"/>
    <cellStyle name="Comma 4 2 4 2 2 2" xfId="2951" xr:uid="{00000000-0005-0000-0000-0000B8080000}"/>
    <cellStyle name="Comma 4 2 4 2 2 2 2" xfId="7174" xr:uid="{00000000-0005-0000-0000-0000B9080000}"/>
    <cellStyle name="Comma 4 2 4 2 2 3" xfId="5029" xr:uid="{00000000-0005-0000-0000-0000BA080000}"/>
    <cellStyle name="Comma 4 2 4 2 3" xfId="1133" xr:uid="{00000000-0005-0000-0000-0000BB080000}"/>
    <cellStyle name="Comma 4 2 4 2 3 2" xfId="3364" xr:uid="{00000000-0005-0000-0000-0000BC080000}"/>
    <cellStyle name="Comma 4 2 4 2 3 2 2" xfId="7587" xr:uid="{00000000-0005-0000-0000-0000BD080000}"/>
    <cellStyle name="Comma 4 2 4 2 3 3" xfId="5442" xr:uid="{00000000-0005-0000-0000-0000BE080000}"/>
    <cellStyle name="Comma 4 2 4 2 4" xfId="1547" xr:uid="{00000000-0005-0000-0000-0000BF080000}"/>
    <cellStyle name="Comma 4 2 4 2 4 2" xfId="3777" xr:uid="{00000000-0005-0000-0000-0000C0080000}"/>
    <cellStyle name="Comma 4 2 4 2 4 2 2" xfId="8000" xr:uid="{00000000-0005-0000-0000-0000C1080000}"/>
    <cellStyle name="Comma 4 2 4 2 4 3" xfId="5855" xr:uid="{00000000-0005-0000-0000-0000C2080000}"/>
    <cellStyle name="Comma 4 2 4 2 5" xfId="1961" xr:uid="{00000000-0005-0000-0000-0000C3080000}"/>
    <cellStyle name="Comma 4 2 4 2 5 2" xfId="4190" xr:uid="{00000000-0005-0000-0000-0000C4080000}"/>
    <cellStyle name="Comma 4 2 4 2 5 2 2" xfId="8413" xr:uid="{00000000-0005-0000-0000-0000C5080000}"/>
    <cellStyle name="Comma 4 2 4 2 5 3" xfId="6268" xr:uid="{00000000-0005-0000-0000-0000C6080000}"/>
    <cellStyle name="Comma 4 2 4 2 6" xfId="2396" xr:uid="{00000000-0005-0000-0000-0000C7080000}"/>
    <cellStyle name="Comma 4 2 4 2 6 2" xfId="6681" xr:uid="{00000000-0005-0000-0000-0000C8080000}"/>
    <cellStyle name="Comma 4 2 4 2 7" xfId="2369" xr:uid="{00000000-0005-0000-0000-0000C9080000}"/>
    <cellStyle name="Comma 4 2 4 2 8" xfId="2774" xr:uid="{00000000-0005-0000-0000-0000CA080000}"/>
    <cellStyle name="Comma 4 2 4 2 8 2" xfId="6998" xr:uid="{00000000-0005-0000-0000-0000CB080000}"/>
    <cellStyle name="Comma 4 2 4 2 9" xfId="4615" xr:uid="{00000000-0005-0000-0000-0000CC080000}"/>
    <cellStyle name="Comma 4 2 4 3" xfId="679" xr:uid="{00000000-0005-0000-0000-0000CD080000}"/>
    <cellStyle name="Comma 4 2 4 3 2" xfId="2950" xr:uid="{00000000-0005-0000-0000-0000CE080000}"/>
    <cellStyle name="Comma 4 2 4 3 2 2" xfId="7173" xr:uid="{00000000-0005-0000-0000-0000CF080000}"/>
    <cellStyle name="Comma 4 2 4 3 3" xfId="5028" xr:uid="{00000000-0005-0000-0000-0000D0080000}"/>
    <cellStyle name="Comma 4 2 4 4" xfId="1132" xr:uid="{00000000-0005-0000-0000-0000D1080000}"/>
    <cellStyle name="Comma 4 2 4 4 2" xfId="3363" xr:uid="{00000000-0005-0000-0000-0000D2080000}"/>
    <cellStyle name="Comma 4 2 4 4 2 2" xfId="7586" xr:uid="{00000000-0005-0000-0000-0000D3080000}"/>
    <cellStyle name="Comma 4 2 4 4 3" xfId="5441" xr:uid="{00000000-0005-0000-0000-0000D4080000}"/>
    <cellStyle name="Comma 4 2 4 5" xfId="1546" xr:uid="{00000000-0005-0000-0000-0000D5080000}"/>
    <cellStyle name="Comma 4 2 4 5 2" xfId="3776" xr:uid="{00000000-0005-0000-0000-0000D6080000}"/>
    <cellStyle name="Comma 4 2 4 5 2 2" xfId="7999" xr:uid="{00000000-0005-0000-0000-0000D7080000}"/>
    <cellStyle name="Comma 4 2 4 5 3" xfId="5854" xr:uid="{00000000-0005-0000-0000-0000D8080000}"/>
    <cellStyle name="Comma 4 2 4 6" xfId="1960" xr:uid="{00000000-0005-0000-0000-0000D9080000}"/>
    <cellStyle name="Comma 4 2 4 6 2" xfId="4189" xr:uid="{00000000-0005-0000-0000-0000DA080000}"/>
    <cellStyle name="Comma 4 2 4 6 2 2" xfId="8412" xr:uid="{00000000-0005-0000-0000-0000DB080000}"/>
    <cellStyle name="Comma 4 2 4 6 3" xfId="6267" xr:uid="{00000000-0005-0000-0000-0000DC080000}"/>
    <cellStyle name="Comma 4 2 4 7" xfId="2395" xr:uid="{00000000-0005-0000-0000-0000DD080000}"/>
    <cellStyle name="Comma 4 2 4 7 2" xfId="6680" xr:uid="{00000000-0005-0000-0000-0000DE080000}"/>
    <cellStyle name="Comma 4 2 4 8" xfId="2370" xr:uid="{00000000-0005-0000-0000-0000DF080000}"/>
    <cellStyle name="Comma 4 2 4 9" xfId="2773" xr:uid="{00000000-0005-0000-0000-0000E0080000}"/>
    <cellStyle name="Comma 4 2 4 9 2" xfId="6997" xr:uid="{00000000-0005-0000-0000-0000E1080000}"/>
    <cellStyle name="Comma 4 2 5" xfId="142" xr:uid="{00000000-0005-0000-0000-0000E2080000}"/>
    <cellStyle name="Comma 4 2 5 2" xfId="681" xr:uid="{00000000-0005-0000-0000-0000E3080000}"/>
    <cellStyle name="Comma 4 2 5 2 2" xfId="2952" xr:uid="{00000000-0005-0000-0000-0000E4080000}"/>
    <cellStyle name="Comma 4 2 5 2 2 2" xfId="7175" xr:uid="{00000000-0005-0000-0000-0000E5080000}"/>
    <cellStyle name="Comma 4 2 5 2 3" xfId="5030" xr:uid="{00000000-0005-0000-0000-0000E6080000}"/>
    <cellStyle name="Comma 4 2 5 3" xfId="1134" xr:uid="{00000000-0005-0000-0000-0000E7080000}"/>
    <cellStyle name="Comma 4 2 5 3 2" xfId="3365" xr:uid="{00000000-0005-0000-0000-0000E8080000}"/>
    <cellStyle name="Comma 4 2 5 3 2 2" xfId="7588" xr:uid="{00000000-0005-0000-0000-0000E9080000}"/>
    <cellStyle name="Comma 4 2 5 3 3" xfId="5443" xr:uid="{00000000-0005-0000-0000-0000EA080000}"/>
    <cellStyle name="Comma 4 2 5 4" xfId="1548" xr:uid="{00000000-0005-0000-0000-0000EB080000}"/>
    <cellStyle name="Comma 4 2 5 4 2" xfId="3778" xr:uid="{00000000-0005-0000-0000-0000EC080000}"/>
    <cellStyle name="Comma 4 2 5 4 2 2" xfId="8001" xr:uid="{00000000-0005-0000-0000-0000ED080000}"/>
    <cellStyle name="Comma 4 2 5 4 3" xfId="5856" xr:uid="{00000000-0005-0000-0000-0000EE080000}"/>
    <cellStyle name="Comma 4 2 5 5" xfId="1962" xr:uid="{00000000-0005-0000-0000-0000EF080000}"/>
    <cellStyle name="Comma 4 2 5 5 2" xfId="4191" xr:uid="{00000000-0005-0000-0000-0000F0080000}"/>
    <cellStyle name="Comma 4 2 5 5 2 2" xfId="8414" xr:uid="{00000000-0005-0000-0000-0000F1080000}"/>
    <cellStyle name="Comma 4 2 5 5 3" xfId="6269" xr:uid="{00000000-0005-0000-0000-0000F2080000}"/>
    <cellStyle name="Comma 4 2 5 6" xfId="2397" xr:uid="{00000000-0005-0000-0000-0000F3080000}"/>
    <cellStyle name="Comma 4 2 5 6 2" xfId="6682" xr:uid="{00000000-0005-0000-0000-0000F4080000}"/>
    <cellStyle name="Comma 4 2 5 7" xfId="2368" xr:uid="{00000000-0005-0000-0000-0000F5080000}"/>
    <cellStyle name="Comma 4 2 5 8" xfId="2775" xr:uid="{00000000-0005-0000-0000-0000F6080000}"/>
    <cellStyle name="Comma 4 2 5 8 2" xfId="6999" xr:uid="{00000000-0005-0000-0000-0000F7080000}"/>
    <cellStyle name="Comma 4 2 5 9" xfId="4616" xr:uid="{00000000-0005-0000-0000-0000F8080000}"/>
    <cellStyle name="Comma 4 2 6" xfId="143" xr:uid="{00000000-0005-0000-0000-0000F9080000}"/>
    <cellStyle name="Comma 4 2 6 2" xfId="682" xr:uid="{00000000-0005-0000-0000-0000FA080000}"/>
    <cellStyle name="Comma 4 2 6 2 2" xfId="2953" xr:uid="{00000000-0005-0000-0000-0000FB080000}"/>
    <cellStyle name="Comma 4 2 6 2 2 2" xfId="7176" xr:uid="{00000000-0005-0000-0000-0000FC080000}"/>
    <cellStyle name="Comma 4 2 6 2 3" xfId="5031" xr:uid="{00000000-0005-0000-0000-0000FD080000}"/>
    <cellStyle name="Comma 4 2 6 3" xfId="1135" xr:uid="{00000000-0005-0000-0000-0000FE080000}"/>
    <cellStyle name="Comma 4 2 6 3 2" xfId="3366" xr:uid="{00000000-0005-0000-0000-0000FF080000}"/>
    <cellStyle name="Comma 4 2 6 3 2 2" xfId="7589" xr:uid="{00000000-0005-0000-0000-000000090000}"/>
    <cellStyle name="Comma 4 2 6 3 3" xfId="5444" xr:uid="{00000000-0005-0000-0000-000001090000}"/>
    <cellStyle name="Comma 4 2 6 4" xfId="1549" xr:uid="{00000000-0005-0000-0000-000002090000}"/>
    <cellStyle name="Comma 4 2 6 4 2" xfId="3779" xr:uid="{00000000-0005-0000-0000-000003090000}"/>
    <cellStyle name="Comma 4 2 6 4 2 2" xfId="8002" xr:uid="{00000000-0005-0000-0000-000004090000}"/>
    <cellStyle name="Comma 4 2 6 4 3" xfId="5857" xr:uid="{00000000-0005-0000-0000-000005090000}"/>
    <cellStyle name="Comma 4 2 6 5" xfId="1963" xr:uid="{00000000-0005-0000-0000-000006090000}"/>
    <cellStyle name="Comma 4 2 6 5 2" xfId="4192" xr:uid="{00000000-0005-0000-0000-000007090000}"/>
    <cellStyle name="Comma 4 2 6 5 2 2" xfId="8415" xr:uid="{00000000-0005-0000-0000-000008090000}"/>
    <cellStyle name="Comma 4 2 6 5 3" xfId="6270" xr:uid="{00000000-0005-0000-0000-000009090000}"/>
    <cellStyle name="Comma 4 2 6 6" xfId="2398" xr:uid="{00000000-0005-0000-0000-00000A090000}"/>
    <cellStyle name="Comma 4 2 6 6 2" xfId="6683" xr:uid="{00000000-0005-0000-0000-00000B090000}"/>
    <cellStyle name="Comma 4 2 6 7" xfId="2367" xr:uid="{00000000-0005-0000-0000-00000C090000}"/>
    <cellStyle name="Comma 4 2 6 8" xfId="2776" xr:uid="{00000000-0005-0000-0000-00000D090000}"/>
    <cellStyle name="Comma 4 2 6 8 2" xfId="7000" xr:uid="{00000000-0005-0000-0000-00000E090000}"/>
    <cellStyle name="Comma 4 2 6 9" xfId="4617" xr:uid="{00000000-0005-0000-0000-00000F090000}"/>
    <cellStyle name="Comma 4 3" xfId="144" xr:uid="{00000000-0005-0000-0000-000010090000}"/>
    <cellStyle name="Comma 4 3 2" xfId="145" xr:uid="{00000000-0005-0000-0000-000011090000}"/>
    <cellStyle name="Comma 4 3 2 10" xfId="2777" xr:uid="{00000000-0005-0000-0000-000012090000}"/>
    <cellStyle name="Comma 4 3 2 10 2" xfId="7001" xr:uid="{00000000-0005-0000-0000-000013090000}"/>
    <cellStyle name="Comma 4 3 2 11" xfId="4618" xr:uid="{00000000-0005-0000-0000-000014090000}"/>
    <cellStyle name="Comma 4 3 2 2" xfId="146" xr:uid="{00000000-0005-0000-0000-000015090000}"/>
    <cellStyle name="Comma 4 3 2 2 10" xfId="4619" xr:uid="{00000000-0005-0000-0000-000016090000}"/>
    <cellStyle name="Comma 4 3 2 2 2" xfId="147" xr:uid="{00000000-0005-0000-0000-000017090000}"/>
    <cellStyle name="Comma 4 3 2 2 2 2" xfId="685" xr:uid="{00000000-0005-0000-0000-000018090000}"/>
    <cellStyle name="Comma 4 3 2 2 2 2 2" xfId="2956" xr:uid="{00000000-0005-0000-0000-000019090000}"/>
    <cellStyle name="Comma 4 3 2 2 2 2 2 2" xfId="7179" xr:uid="{00000000-0005-0000-0000-00001A090000}"/>
    <cellStyle name="Comma 4 3 2 2 2 2 3" xfId="5034" xr:uid="{00000000-0005-0000-0000-00001B090000}"/>
    <cellStyle name="Comma 4 3 2 2 2 3" xfId="1138" xr:uid="{00000000-0005-0000-0000-00001C090000}"/>
    <cellStyle name="Comma 4 3 2 2 2 3 2" xfId="3369" xr:uid="{00000000-0005-0000-0000-00001D090000}"/>
    <cellStyle name="Comma 4 3 2 2 2 3 2 2" xfId="7592" xr:uid="{00000000-0005-0000-0000-00001E090000}"/>
    <cellStyle name="Comma 4 3 2 2 2 3 3" xfId="5447" xr:uid="{00000000-0005-0000-0000-00001F090000}"/>
    <cellStyle name="Comma 4 3 2 2 2 4" xfId="1552" xr:uid="{00000000-0005-0000-0000-000020090000}"/>
    <cellStyle name="Comma 4 3 2 2 2 4 2" xfId="3782" xr:uid="{00000000-0005-0000-0000-000021090000}"/>
    <cellStyle name="Comma 4 3 2 2 2 4 2 2" xfId="8005" xr:uid="{00000000-0005-0000-0000-000022090000}"/>
    <cellStyle name="Comma 4 3 2 2 2 4 3" xfId="5860" xr:uid="{00000000-0005-0000-0000-000023090000}"/>
    <cellStyle name="Comma 4 3 2 2 2 5" xfId="1966" xr:uid="{00000000-0005-0000-0000-000024090000}"/>
    <cellStyle name="Comma 4 3 2 2 2 5 2" xfId="4195" xr:uid="{00000000-0005-0000-0000-000025090000}"/>
    <cellStyle name="Comma 4 3 2 2 2 5 2 2" xfId="8418" xr:uid="{00000000-0005-0000-0000-000026090000}"/>
    <cellStyle name="Comma 4 3 2 2 2 5 3" xfId="6273" xr:uid="{00000000-0005-0000-0000-000027090000}"/>
    <cellStyle name="Comma 4 3 2 2 2 6" xfId="2401" xr:uid="{00000000-0005-0000-0000-000028090000}"/>
    <cellStyle name="Comma 4 3 2 2 2 6 2" xfId="6686" xr:uid="{00000000-0005-0000-0000-000029090000}"/>
    <cellStyle name="Comma 4 3 2 2 2 7" xfId="2364" xr:uid="{00000000-0005-0000-0000-00002A090000}"/>
    <cellStyle name="Comma 4 3 2 2 2 8" xfId="2779" xr:uid="{00000000-0005-0000-0000-00002B090000}"/>
    <cellStyle name="Comma 4 3 2 2 2 8 2" xfId="7003" xr:uid="{00000000-0005-0000-0000-00002C090000}"/>
    <cellStyle name="Comma 4 3 2 2 2 9" xfId="4620" xr:uid="{00000000-0005-0000-0000-00002D090000}"/>
    <cellStyle name="Comma 4 3 2 2 3" xfId="684" xr:uid="{00000000-0005-0000-0000-00002E090000}"/>
    <cellStyle name="Comma 4 3 2 2 3 2" xfId="2955" xr:uid="{00000000-0005-0000-0000-00002F090000}"/>
    <cellStyle name="Comma 4 3 2 2 3 2 2" xfId="7178" xr:uid="{00000000-0005-0000-0000-000030090000}"/>
    <cellStyle name="Comma 4 3 2 2 3 3" xfId="5033" xr:uid="{00000000-0005-0000-0000-000031090000}"/>
    <cellStyle name="Comma 4 3 2 2 4" xfId="1137" xr:uid="{00000000-0005-0000-0000-000032090000}"/>
    <cellStyle name="Comma 4 3 2 2 4 2" xfId="3368" xr:uid="{00000000-0005-0000-0000-000033090000}"/>
    <cellStyle name="Comma 4 3 2 2 4 2 2" xfId="7591" xr:uid="{00000000-0005-0000-0000-000034090000}"/>
    <cellStyle name="Comma 4 3 2 2 4 3" xfId="5446" xr:uid="{00000000-0005-0000-0000-000035090000}"/>
    <cellStyle name="Comma 4 3 2 2 5" xfId="1551" xr:uid="{00000000-0005-0000-0000-000036090000}"/>
    <cellStyle name="Comma 4 3 2 2 5 2" xfId="3781" xr:uid="{00000000-0005-0000-0000-000037090000}"/>
    <cellStyle name="Comma 4 3 2 2 5 2 2" xfId="8004" xr:uid="{00000000-0005-0000-0000-000038090000}"/>
    <cellStyle name="Comma 4 3 2 2 5 3" xfId="5859" xr:uid="{00000000-0005-0000-0000-000039090000}"/>
    <cellStyle name="Comma 4 3 2 2 6" xfId="1965" xr:uid="{00000000-0005-0000-0000-00003A090000}"/>
    <cellStyle name="Comma 4 3 2 2 6 2" xfId="4194" xr:uid="{00000000-0005-0000-0000-00003B090000}"/>
    <cellStyle name="Comma 4 3 2 2 6 2 2" xfId="8417" xr:uid="{00000000-0005-0000-0000-00003C090000}"/>
    <cellStyle name="Comma 4 3 2 2 6 3" xfId="6272" xr:uid="{00000000-0005-0000-0000-00003D090000}"/>
    <cellStyle name="Comma 4 3 2 2 7" xfId="2400" xr:uid="{00000000-0005-0000-0000-00003E090000}"/>
    <cellStyle name="Comma 4 3 2 2 7 2" xfId="6685" xr:uid="{00000000-0005-0000-0000-00003F090000}"/>
    <cellStyle name="Comma 4 3 2 2 8" xfId="2365" xr:uid="{00000000-0005-0000-0000-000040090000}"/>
    <cellStyle name="Comma 4 3 2 2 9" xfId="2778" xr:uid="{00000000-0005-0000-0000-000041090000}"/>
    <cellStyle name="Comma 4 3 2 2 9 2" xfId="7002" xr:uid="{00000000-0005-0000-0000-000042090000}"/>
    <cellStyle name="Comma 4 3 2 3" xfId="148" xr:uid="{00000000-0005-0000-0000-000043090000}"/>
    <cellStyle name="Comma 4 3 2 3 2" xfId="686" xr:uid="{00000000-0005-0000-0000-000044090000}"/>
    <cellStyle name="Comma 4 3 2 3 2 2" xfId="2957" xr:uid="{00000000-0005-0000-0000-000045090000}"/>
    <cellStyle name="Comma 4 3 2 3 2 2 2" xfId="7180" xr:uid="{00000000-0005-0000-0000-000046090000}"/>
    <cellStyle name="Comma 4 3 2 3 2 3" xfId="5035" xr:uid="{00000000-0005-0000-0000-000047090000}"/>
    <cellStyle name="Comma 4 3 2 3 3" xfId="1139" xr:uid="{00000000-0005-0000-0000-000048090000}"/>
    <cellStyle name="Comma 4 3 2 3 3 2" xfId="3370" xr:uid="{00000000-0005-0000-0000-000049090000}"/>
    <cellStyle name="Comma 4 3 2 3 3 2 2" xfId="7593" xr:uid="{00000000-0005-0000-0000-00004A090000}"/>
    <cellStyle name="Comma 4 3 2 3 3 3" xfId="5448" xr:uid="{00000000-0005-0000-0000-00004B090000}"/>
    <cellStyle name="Comma 4 3 2 3 4" xfId="1553" xr:uid="{00000000-0005-0000-0000-00004C090000}"/>
    <cellStyle name="Comma 4 3 2 3 4 2" xfId="3783" xr:uid="{00000000-0005-0000-0000-00004D090000}"/>
    <cellStyle name="Comma 4 3 2 3 4 2 2" xfId="8006" xr:uid="{00000000-0005-0000-0000-00004E090000}"/>
    <cellStyle name="Comma 4 3 2 3 4 3" xfId="5861" xr:uid="{00000000-0005-0000-0000-00004F090000}"/>
    <cellStyle name="Comma 4 3 2 3 5" xfId="1967" xr:uid="{00000000-0005-0000-0000-000050090000}"/>
    <cellStyle name="Comma 4 3 2 3 5 2" xfId="4196" xr:uid="{00000000-0005-0000-0000-000051090000}"/>
    <cellStyle name="Comma 4 3 2 3 5 2 2" xfId="8419" xr:uid="{00000000-0005-0000-0000-000052090000}"/>
    <cellStyle name="Comma 4 3 2 3 5 3" xfId="6274" xr:uid="{00000000-0005-0000-0000-000053090000}"/>
    <cellStyle name="Comma 4 3 2 3 6" xfId="2402" xr:uid="{00000000-0005-0000-0000-000054090000}"/>
    <cellStyle name="Comma 4 3 2 3 6 2" xfId="6687" xr:uid="{00000000-0005-0000-0000-000055090000}"/>
    <cellStyle name="Comma 4 3 2 3 7" xfId="2363" xr:uid="{00000000-0005-0000-0000-000056090000}"/>
    <cellStyle name="Comma 4 3 2 3 8" xfId="2780" xr:uid="{00000000-0005-0000-0000-000057090000}"/>
    <cellStyle name="Comma 4 3 2 3 8 2" xfId="7004" xr:uid="{00000000-0005-0000-0000-000058090000}"/>
    <cellStyle name="Comma 4 3 2 3 9" xfId="4621" xr:uid="{00000000-0005-0000-0000-000059090000}"/>
    <cellStyle name="Comma 4 3 2 4" xfId="683" xr:uid="{00000000-0005-0000-0000-00005A090000}"/>
    <cellStyle name="Comma 4 3 2 4 2" xfId="2954" xr:uid="{00000000-0005-0000-0000-00005B090000}"/>
    <cellStyle name="Comma 4 3 2 4 2 2" xfId="7177" xr:uid="{00000000-0005-0000-0000-00005C090000}"/>
    <cellStyle name="Comma 4 3 2 4 3" xfId="5032" xr:uid="{00000000-0005-0000-0000-00005D090000}"/>
    <cellStyle name="Comma 4 3 2 5" xfId="1136" xr:uid="{00000000-0005-0000-0000-00005E090000}"/>
    <cellStyle name="Comma 4 3 2 5 2" xfId="3367" xr:uid="{00000000-0005-0000-0000-00005F090000}"/>
    <cellStyle name="Comma 4 3 2 5 2 2" xfId="7590" xr:uid="{00000000-0005-0000-0000-000060090000}"/>
    <cellStyle name="Comma 4 3 2 5 3" xfId="5445" xr:uid="{00000000-0005-0000-0000-000061090000}"/>
    <cellStyle name="Comma 4 3 2 6" xfId="1550" xr:uid="{00000000-0005-0000-0000-000062090000}"/>
    <cellStyle name="Comma 4 3 2 6 2" xfId="3780" xr:uid="{00000000-0005-0000-0000-000063090000}"/>
    <cellStyle name="Comma 4 3 2 6 2 2" xfId="8003" xr:uid="{00000000-0005-0000-0000-000064090000}"/>
    <cellStyle name="Comma 4 3 2 6 3" xfId="5858" xr:uid="{00000000-0005-0000-0000-000065090000}"/>
    <cellStyle name="Comma 4 3 2 7" xfId="1964" xr:uid="{00000000-0005-0000-0000-000066090000}"/>
    <cellStyle name="Comma 4 3 2 7 2" xfId="4193" xr:uid="{00000000-0005-0000-0000-000067090000}"/>
    <cellStyle name="Comma 4 3 2 7 2 2" xfId="8416" xr:uid="{00000000-0005-0000-0000-000068090000}"/>
    <cellStyle name="Comma 4 3 2 7 3" xfId="6271" xr:uid="{00000000-0005-0000-0000-000069090000}"/>
    <cellStyle name="Comma 4 3 2 8" xfId="2399" xr:uid="{00000000-0005-0000-0000-00006A090000}"/>
    <cellStyle name="Comma 4 3 2 8 2" xfId="6684" xr:uid="{00000000-0005-0000-0000-00006B090000}"/>
    <cellStyle name="Comma 4 3 2 9" xfId="2366" xr:uid="{00000000-0005-0000-0000-00006C090000}"/>
    <cellStyle name="Comma 4 3 3" xfId="149" xr:uid="{00000000-0005-0000-0000-00006D090000}"/>
    <cellStyle name="Comma 4 3 3 10" xfId="4622" xr:uid="{00000000-0005-0000-0000-00006E090000}"/>
    <cellStyle name="Comma 4 3 3 2" xfId="150" xr:uid="{00000000-0005-0000-0000-00006F090000}"/>
    <cellStyle name="Comma 4 3 3 2 2" xfId="688" xr:uid="{00000000-0005-0000-0000-000070090000}"/>
    <cellStyle name="Comma 4 3 3 2 2 2" xfId="2959" xr:uid="{00000000-0005-0000-0000-000071090000}"/>
    <cellStyle name="Comma 4 3 3 2 2 2 2" xfId="7182" xr:uid="{00000000-0005-0000-0000-000072090000}"/>
    <cellStyle name="Comma 4 3 3 2 2 3" xfId="5037" xr:uid="{00000000-0005-0000-0000-000073090000}"/>
    <cellStyle name="Comma 4 3 3 2 3" xfId="1141" xr:uid="{00000000-0005-0000-0000-000074090000}"/>
    <cellStyle name="Comma 4 3 3 2 3 2" xfId="3372" xr:uid="{00000000-0005-0000-0000-000075090000}"/>
    <cellStyle name="Comma 4 3 3 2 3 2 2" xfId="7595" xr:uid="{00000000-0005-0000-0000-000076090000}"/>
    <cellStyle name="Comma 4 3 3 2 3 3" xfId="5450" xr:uid="{00000000-0005-0000-0000-000077090000}"/>
    <cellStyle name="Comma 4 3 3 2 4" xfId="1555" xr:uid="{00000000-0005-0000-0000-000078090000}"/>
    <cellStyle name="Comma 4 3 3 2 4 2" xfId="3785" xr:uid="{00000000-0005-0000-0000-000079090000}"/>
    <cellStyle name="Comma 4 3 3 2 4 2 2" xfId="8008" xr:uid="{00000000-0005-0000-0000-00007A090000}"/>
    <cellStyle name="Comma 4 3 3 2 4 3" xfId="5863" xr:uid="{00000000-0005-0000-0000-00007B090000}"/>
    <cellStyle name="Comma 4 3 3 2 5" xfId="1969" xr:uid="{00000000-0005-0000-0000-00007C090000}"/>
    <cellStyle name="Comma 4 3 3 2 5 2" xfId="4198" xr:uid="{00000000-0005-0000-0000-00007D090000}"/>
    <cellStyle name="Comma 4 3 3 2 5 2 2" xfId="8421" xr:uid="{00000000-0005-0000-0000-00007E090000}"/>
    <cellStyle name="Comma 4 3 3 2 5 3" xfId="6276" xr:uid="{00000000-0005-0000-0000-00007F090000}"/>
    <cellStyle name="Comma 4 3 3 2 6" xfId="2404" xr:uid="{00000000-0005-0000-0000-000080090000}"/>
    <cellStyle name="Comma 4 3 3 2 6 2" xfId="6689" xr:uid="{00000000-0005-0000-0000-000081090000}"/>
    <cellStyle name="Comma 4 3 3 2 7" xfId="2361" xr:uid="{00000000-0005-0000-0000-000082090000}"/>
    <cellStyle name="Comma 4 3 3 2 8" xfId="2782" xr:uid="{00000000-0005-0000-0000-000083090000}"/>
    <cellStyle name="Comma 4 3 3 2 8 2" xfId="7006" xr:uid="{00000000-0005-0000-0000-000084090000}"/>
    <cellStyle name="Comma 4 3 3 2 9" xfId="4623" xr:uid="{00000000-0005-0000-0000-000085090000}"/>
    <cellStyle name="Comma 4 3 3 3" xfId="687" xr:uid="{00000000-0005-0000-0000-000086090000}"/>
    <cellStyle name="Comma 4 3 3 3 2" xfId="2958" xr:uid="{00000000-0005-0000-0000-000087090000}"/>
    <cellStyle name="Comma 4 3 3 3 2 2" xfId="7181" xr:uid="{00000000-0005-0000-0000-000088090000}"/>
    <cellStyle name="Comma 4 3 3 3 3" xfId="5036" xr:uid="{00000000-0005-0000-0000-000089090000}"/>
    <cellStyle name="Comma 4 3 3 4" xfId="1140" xr:uid="{00000000-0005-0000-0000-00008A090000}"/>
    <cellStyle name="Comma 4 3 3 4 2" xfId="3371" xr:uid="{00000000-0005-0000-0000-00008B090000}"/>
    <cellStyle name="Comma 4 3 3 4 2 2" xfId="7594" xr:uid="{00000000-0005-0000-0000-00008C090000}"/>
    <cellStyle name="Comma 4 3 3 4 3" xfId="5449" xr:uid="{00000000-0005-0000-0000-00008D090000}"/>
    <cellStyle name="Comma 4 3 3 5" xfId="1554" xr:uid="{00000000-0005-0000-0000-00008E090000}"/>
    <cellStyle name="Comma 4 3 3 5 2" xfId="3784" xr:uid="{00000000-0005-0000-0000-00008F090000}"/>
    <cellStyle name="Comma 4 3 3 5 2 2" xfId="8007" xr:uid="{00000000-0005-0000-0000-000090090000}"/>
    <cellStyle name="Comma 4 3 3 5 3" xfId="5862" xr:uid="{00000000-0005-0000-0000-000091090000}"/>
    <cellStyle name="Comma 4 3 3 6" xfId="1968" xr:uid="{00000000-0005-0000-0000-000092090000}"/>
    <cellStyle name="Comma 4 3 3 6 2" xfId="4197" xr:uid="{00000000-0005-0000-0000-000093090000}"/>
    <cellStyle name="Comma 4 3 3 6 2 2" xfId="8420" xr:uid="{00000000-0005-0000-0000-000094090000}"/>
    <cellStyle name="Comma 4 3 3 6 3" xfId="6275" xr:uid="{00000000-0005-0000-0000-000095090000}"/>
    <cellStyle name="Comma 4 3 3 7" xfId="2403" xr:uid="{00000000-0005-0000-0000-000096090000}"/>
    <cellStyle name="Comma 4 3 3 7 2" xfId="6688" xr:uid="{00000000-0005-0000-0000-000097090000}"/>
    <cellStyle name="Comma 4 3 3 8" xfId="2362" xr:uid="{00000000-0005-0000-0000-000098090000}"/>
    <cellStyle name="Comma 4 3 3 9" xfId="2781" xr:uid="{00000000-0005-0000-0000-000099090000}"/>
    <cellStyle name="Comma 4 3 3 9 2" xfId="7005" xr:uid="{00000000-0005-0000-0000-00009A090000}"/>
    <cellStyle name="Comma 4 3 4" xfId="151" xr:uid="{00000000-0005-0000-0000-00009B090000}"/>
    <cellStyle name="Comma 4 3 4 2" xfId="689" xr:uid="{00000000-0005-0000-0000-00009C090000}"/>
    <cellStyle name="Comma 4 3 4 2 2" xfId="2960" xr:uid="{00000000-0005-0000-0000-00009D090000}"/>
    <cellStyle name="Comma 4 3 4 2 2 2" xfId="7183" xr:uid="{00000000-0005-0000-0000-00009E090000}"/>
    <cellStyle name="Comma 4 3 4 2 3" xfId="5038" xr:uid="{00000000-0005-0000-0000-00009F090000}"/>
    <cellStyle name="Comma 4 3 4 3" xfId="1142" xr:uid="{00000000-0005-0000-0000-0000A0090000}"/>
    <cellStyle name="Comma 4 3 4 3 2" xfId="3373" xr:uid="{00000000-0005-0000-0000-0000A1090000}"/>
    <cellStyle name="Comma 4 3 4 3 2 2" xfId="7596" xr:uid="{00000000-0005-0000-0000-0000A2090000}"/>
    <cellStyle name="Comma 4 3 4 3 3" xfId="5451" xr:uid="{00000000-0005-0000-0000-0000A3090000}"/>
    <cellStyle name="Comma 4 3 4 4" xfId="1556" xr:uid="{00000000-0005-0000-0000-0000A4090000}"/>
    <cellStyle name="Comma 4 3 4 4 2" xfId="3786" xr:uid="{00000000-0005-0000-0000-0000A5090000}"/>
    <cellStyle name="Comma 4 3 4 4 2 2" xfId="8009" xr:uid="{00000000-0005-0000-0000-0000A6090000}"/>
    <cellStyle name="Comma 4 3 4 4 3" xfId="5864" xr:uid="{00000000-0005-0000-0000-0000A7090000}"/>
    <cellStyle name="Comma 4 3 4 5" xfId="1970" xr:uid="{00000000-0005-0000-0000-0000A8090000}"/>
    <cellStyle name="Comma 4 3 4 5 2" xfId="4199" xr:uid="{00000000-0005-0000-0000-0000A9090000}"/>
    <cellStyle name="Comma 4 3 4 5 2 2" xfId="8422" xr:uid="{00000000-0005-0000-0000-0000AA090000}"/>
    <cellStyle name="Comma 4 3 4 5 3" xfId="6277" xr:uid="{00000000-0005-0000-0000-0000AB090000}"/>
    <cellStyle name="Comma 4 3 4 6" xfId="2405" xr:uid="{00000000-0005-0000-0000-0000AC090000}"/>
    <cellStyle name="Comma 4 3 4 6 2" xfId="6690" xr:uid="{00000000-0005-0000-0000-0000AD090000}"/>
    <cellStyle name="Comma 4 3 4 7" xfId="2701" xr:uid="{00000000-0005-0000-0000-0000AE090000}"/>
    <cellStyle name="Comma 4 3 4 8" xfId="2783" xr:uid="{00000000-0005-0000-0000-0000AF090000}"/>
    <cellStyle name="Comma 4 3 4 8 2" xfId="7007" xr:uid="{00000000-0005-0000-0000-0000B0090000}"/>
    <cellStyle name="Comma 4 3 4 9" xfId="4624" xr:uid="{00000000-0005-0000-0000-0000B1090000}"/>
    <cellStyle name="Comma 4 3 5" xfId="152" xr:uid="{00000000-0005-0000-0000-0000B2090000}"/>
    <cellStyle name="Comma 4 3 5 2" xfId="690" xr:uid="{00000000-0005-0000-0000-0000B3090000}"/>
    <cellStyle name="Comma 4 3 5 2 2" xfId="2961" xr:uid="{00000000-0005-0000-0000-0000B4090000}"/>
    <cellStyle name="Comma 4 3 5 2 2 2" xfId="7184" xr:uid="{00000000-0005-0000-0000-0000B5090000}"/>
    <cellStyle name="Comma 4 3 5 2 3" xfId="5039" xr:uid="{00000000-0005-0000-0000-0000B6090000}"/>
    <cellStyle name="Comma 4 3 5 3" xfId="1143" xr:uid="{00000000-0005-0000-0000-0000B7090000}"/>
    <cellStyle name="Comma 4 3 5 3 2" xfId="3374" xr:uid="{00000000-0005-0000-0000-0000B8090000}"/>
    <cellStyle name="Comma 4 3 5 3 2 2" xfId="7597" xr:uid="{00000000-0005-0000-0000-0000B9090000}"/>
    <cellStyle name="Comma 4 3 5 3 3" xfId="5452" xr:uid="{00000000-0005-0000-0000-0000BA090000}"/>
    <cellStyle name="Comma 4 3 5 4" xfId="1557" xr:uid="{00000000-0005-0000-0000-0000BB090000}"/>
    <cellStyle name="Comma 4 3 5 4 2" xfId="3787" xr:uid="{00000000-0005-0000-0000-0000BC090000}"/>
    <cellStyle name="Comma 4 3 5 4 2 2" xfId="8010" xr:uid="{00000000-0005-0000-0000-0000BD090000}"/>
    <cellStyle name="Comma 4 3 5 4 3" xfId="5865" xr:uid="{00000000-0005-0000-0000-0000BE090000}"/>
    <cellStyle name="Comma 4 3 5 5" xfId="1971" xr:uid="{00000000-0005-0000-0000-0000BF090000}"/>
    <cellStyle name="Comma 4 3 5 5 2" xfId="4200" xr:uid="{00000000-0005-0000-0000-0000C0090000}"/>
    <cellStyle name="Comma 4 3 5 5 2 2" xfId="8423" xr:uid="{00000000-0005-0000-0000-0000C1090000}"/>
    <cellStyle name="Comma 4 3 5 5 3" xfId="6278" xr:uid="{00000000-0005-0000-0000-0000C2090000}"/>
    <cellStyle name="Comma 4 3 5 6" xfId="2406" xr:uid="{00000000-0005-0000-0000-0000C3090000}"/>
    <cellStyle name="Comma 4 3 5 6 2" xfId="6691" xr:uid="{00000000-0005-0000-0000-0000C4090000}"/>
    <cellStyle name="Comma 4 3 5 7" xfId="2702" xr:uid="{00000000-0005-0000-0000-0000C5090000}"/>
    <cellStyle name="Comma 4 3 5 8" xfId="2784" xr:uid="{00000000-0005-0000-0000-0000C6090000}"/>
    <cellStyle name="Comma 4 3 5 8 2" xfId="7008" xr:uid="{00000000-0005-0000-0000-0000C7090000}"/>
    <cellStyle name="Comma 4 3 5 9" xfId="4625" xr:uid="{00000000-0005-0000-0000-0000C8090000}"/>
    <cellStyle name="Comma 4 4" xfId="153" xr:uid="{00000000-0005-0000-0000-0000C9090000}"/>
    <cellStyle name="Comma 4 4 10" xfId="2785" xr:uid="{00000000-0005-0000-0000-0000CA090000}"/>
    <cellStyle name="Comma 4 4 10 2" xfId="7009" xr:uid="{00000000-0005-0000-0000-0000CB090000}"/>
    <cellStyle name="Comma 4 4 11" xfId="4626" xr:uid="{00000000-0005-0000-0000-0000CC090000}"/>
    <cellStyle name="Comma 4 4 2" xfId="154" xr:uid="{00000000-0005-0000-0000-0000CD090000}"/>
    <cellStyle name="Comma 4 4 2 10" xfId="4627" xr:uid="{00000000-0005-0000-0000-0000CE090000}"/>
    <cellStyle name="Comma 4 4 2 2" xfId="155" xr:uid="{00000000-0005-0000-0000-0000CF090000}"/>
    <cellStyle name="Comma 4 4 2 2 2" xfId="693" xr:uid="{00000000-0005-0000-0000-0000D0090000}"/>
    <cellStyle name="Comma 4 4 2 2 2 2" xfId="2964" xr:uid="{00000000-0005-0000-0000-0000D1090000}"/>
    <cellStyle name="Comma 4 4 2 2 2 2 2" xfId="7187" xr:uid="{00000000-0005-0000-0000-0000D2090000}"/>
    <cellStyle name="Comma 4 4 2 2 2 3" xfId="5042" xr:uid="{00000000-0005-0000-0000-0000D3090000}"/>
    <cellStyle name="Comma 4 4 2 2 3" xfId="1146" xr:uid="{00000000-0005-0000-0000-0000D4090000}"/>
    <cellStyle name="Comma 4 4 2 2 3 2" xfId="3377" xr:uid="{00000000-0005-0000-0000-0000D5090000}"/>
    <cellStyle name="Comma 4 4 2 2 3 2 2" xfId="7600" xr:uid="{00000000-0005-0000-0000-0000D6090000}"/>
    <cellStyle name="Comma 4 4 2 2 3 3" xfId="5455" xr:uid="{00000000-0005-0000-0000-0000D7090000}"/>
    <cellStyle name="Comma 4 4 2 2 4" xfId="1560" xr:uid="{00000000-0005-0000-0000-0000D8090000}"/>
    <cellStyle name="Comma 4 4 2 2 4 2" xfId="3790" xr:uid="{00000000-0005-0000-0000-0000D9090000}"/>
    <cellStyle name="Comma 4 4 2 2 4 2 2" xfId="8013" xr:uid="{00000000-0005-0000-0000-0000DA090000}"/>
    <cellStyle name="Comma 4 4 2 2 4 3" xfId="5868" xr:uid="{00000000-0005-0000-0000-0000DB090000}"/>
    <cellStyle name="Comma 4 4 2 2 5" xfId="1974" xr:uid="{00000000-0005-0000-0000-0000DC090000}"/>
    <cellStyle name="Comma 4 4 2 2 5 2" xfId="4203" xr:uid="{00000000-0005-0000-0000-0000DD090000}"/>
    <cellStyle name="Comma 4 4 2 2 5 2 2" xfId="8426" xr:uid="{00000000-0005-0000-0000-0000DE090000}"/>
    <cellStyle name="Comma 4 4 2 2 5 3" xfId="6281" xr:uid="{00000000-0005-0000-0000-0000DF090000}"/>
    <cellStyle name="Comma 4 4 2 2 6" xfId="2409" xr:uid="{00000000-0005-0000-0000-0000E0090000}"/>
    <cellStyle name="Comma 4 4 2 2 6 2" xfId="6694" xr:uid="{00000000-0005-0000-0000-0000E1090000}"/>
    <cellStyle name="Comma 4 4 2 2 7" xfId="2705" xr:uid="{00000000-0005-0000-0000-0000E2090000}"/>
    <cellStyle name="Comma 4 4 2 2 8" xfId="2787" xr:uid="{00000000-0005-0000-0000-0000E3090000}"/>
    <cellStyle name="Comma 4 4 2 2 8 2" xfId="7011" xr:uid="{00000000-0005-0000-0000-0000E4090000}"/>
    <cellStyle name="Comma 4 4 2 2 9" xfId="4628" xr:uid="{00000000-0005-0000-0000-0000E5090000}"/>
    <cellStyle name="Comma 4 4 2 3" xfId="692" xr:uid="{00000000-0005-0000-0000-0000E6090000}"/>
    <cellStyle name="Comma 4 4 2 3 2" xfId="2963" xr:uid="{00000000-0005-0000-0000-0000E7090000}"/>
    <cellStyle name="Comma 4 4 2 3 2 2" xfId="7186" xr:uid="{00000000-0005-0000-0000-0000E8090000}"/>
    <cellStyle name="Comma 4 4 2 3 3" xfId="5041" xr:uid="{00000000-0005-0000-0000-0000E9090000}"/>
    <cellStyle name="Comma 4 4 2 4" xfId="1145" xr:uid="{00000000-0005-0000-0000-0000EA090000}"/>
    <cellStyle name="Comma 4 4 2 4 2" xfId="3376" xr:uid="{00000000-0005-0000-0000-0000EB090000}"/>
    <cellStyle name="Comma 4 4 2 4 2 2" xfId="7599" xr:uid="{00000000-0005-0000-0000-0000EC090000}"/>
    <cellStyle name="Comma 4 4 2 4 3" xfId="5454" xr:uid="{00000000-0005-0000-0000-0000ED090000}"/>
    <cellStyle name="Comma 4 4 2 5" xfId="1559" xr:uid="{00000000-0005-0000-0000-0000EE090000}"/>
    <cellStyle name="Comma 4 4 2 5 2" xfId="3789" xr:uid="{00000000-0005-0000-0000-0000EF090000}"/>
    <cellStyle name="Comma 4 4 2 5 2 2" xfId="8012" xr:uid="{00000000-0005-0000-0000-0000F0090000}"/>
    <cellStyle name="Comma 4 4 2 5 3" xfId="5867" xr:uid="{00000000-0005-0000-0000-0000F1090000}"/>
    <cellStyle name="Comma 4 4 2 6" xfId="1973" xr:uid="{00000000-0005-0000-0000-0000F2090000}"/>
    <cellStyle name="Comma 4 4 2 6 2" xfId="4202" xr:uid="{00000000-0005-0000-0000-0000F3090000}"/>
    <cellStyle name="Comma 4 4 2 6 2 2" xfId="8425" xr:uid="{00000000-0005-0000-0000-0000F4090000}"/>
    <cellStyle name="Comma 4 4 2 6 3" xfId="6280" xr:uid="{00000000-0005-0000-0000-0000F5090000}"/>
    <cellStyle name="Comma 4 4 2 7" xfId="2408" xr:uid="{00000000-0005-0000-0000-0000F6090000}"/>
    <cellStyle name="Comma 4 4 2 7 2" xfId="6693" xr:uid="{00000000-0005-0000-0000-0000F7090000}"/>
    <cellStyle name="Comma 4 4 2 8" xfId="2704" xr:uid="{00000000-0005-0000-0000-0000F8090000}"/>
    <cellStyle name="Comma 4 4 2 9" xfId="2786" xr:uid="{00000000-0005-0000-0000-0000F9090000}"/>
    <cellStyle name="Comma 4 4 2 9 2" xfId="7010" xr:uid="{00000000-0005-0000-0000-0000FA090000}"/>
    <cellStyle name="Comma 4 4 3" xfId="156" xr:uid="{00000000-0005-0000-0000-0000FB090000}"/>
    <cellStyle name="Comma 4 4 3 2" xfId="694" xr:uid="{00000000-0005-0000-0000-0000FC090000}"/>
    <cellStyle name="Comma 4 4 3 2 2" xfId="2965" xr:uid="{00000000-0005-0000-0000-0000FD090000}"/>
    <cellStyle name="Comma 4 4 3 2 2 2" xfId="7188" xr:uid="{00000000-0005-0000-0000-0000FE090000}"/>
    <cellStyle name="Comma 4 4 3 2 3" xfId="5043" xr:uid="{00000000-0005-0000-0000-0000FF090000}"/>
    <cellStyle name="Comma 4 4 3 3" xfId="1147" xr:uid="{00000000-0005-0000-0000-0000000A0000}"/>
    <cellStyle name="Comma 4 4 3 3 2" xfId="3378" xr:uid="{00000000-0005-0000-0000-0000010A0000}"/>
    <cellStyle name="Comma 4 4 3 3 2 2" xfId="7601" xr:uid="{00000000-0005-0000-0000-0000020A0000}"/>
    <cellStyle name="Comma 4 4 3 3 3" xfId="5456" xr:uid="{00000000-0005-0000-0000-0000030A0000}"/>
    <cellStyle name="Comma 4 4 3 4" xfId="1561" xr:uid="{00000000-0005-0000-0000-0000040A0000}"/>
    <cellStyle name="Comma 4 4 3 4 2" xfId="3791" xr:uid="{00000000-0005-0000-0000-0000050A0000}"/>
    <cellStyle name="Comma 4 4 3 4 2 2" xfId="8014" xr:uid="{00000000-0005-0000-0000-0000060A0000}"/>
    <cellStyle name="Comma 4 4 3 4 3" xfId="5869" xr:uid="{00000000-0005-0000-0000-0000070A0000}"/>
    <cellStyle name="Comma 4 4 3 5" xfId="1975" xr:uid="{00000000-0005-0000-0000-0000080A0000}"/>
    <cellStyle name="Comma 4 4 3 5 2" xfId="4204" xr:uid="{00000000-0005-0000-0000-0000090A0000}"/>
    <cellStyle name="Comma 4 4 3 5 2 2" xfId="8427" xr:uid="{00000000-0005-0000-0000-00000A0A0000}"/>
    <cellStyle name="Comma 4 4 3 5 3" xfId="6282" xr:uid="{00000000-0005-0000-0000-00000B0A0000}"/>
    <cellStyle name="Comma 4 4 3 6" xfId="2410" xr:uid="{00000000-0005-0000-0000-00000C0A0000}"/>
    <cellStyle name="Comma 4 4 3 6 2" xfId="6695" xr:uid="{00000000-0005-0000-0000-00000D0A0000}"/>
    <cellStyle name="Comma 4 4 3 7" xfId="2706" xr:uid="{00000000-0005-0000-0000-00000E0A0000}"/>
    <cellStyle name="Comma 4 4 3 8" xfId="2788" xr:uid="{00000000-0005-0000-0000-00000F0A0000}"/>
    <cellStyle name="Comma 4 4 3 8 2" xfId="7012" xr:uid="{00000000-0005-0000-0000-0000100A0000}"/>
    <cellStyle name="Comma 4 4 3 9" xfId="4629" xr:uid="{00000000-0005-0000-0000-0000110A0000}"/>
    <cellStyle name="Comma 4 4 4" xfId="691" xr:uid="{00000000-0005-0000-0000-0000120A0000}"/>
    <cellStyle name="Comma 4 4 4 2" xfId="2962" xr:uid="{00000000-0005-0000-0000-0000130A0000}"/>
    <cellStyle name="Comma 4 4 4 2 2" xfId="7185" xr:uid="{00000000-0005-0000-0000-0000140A0000}"/>
    <cellStyle name="Comma 4 4 4 3" xfId="5040" xr:uid="{00000000-0005-0000-0000-0000150A0000}"/>
    <cellStyle name="Comma 4 4 5" xfId="1144" xr:uid="{00000000-0005-0000-0000-0000160A0000}"/>
    <cellStyle name="Comma 4 4 5 2" xfId="3375" xr:uid="{00000000-0005-0000-0000-0000170A0000}"/>
    <cellStyle name="Comma 4 4 5 2 2" xfId="7598" xr:uid="{00000000-0005-0000-0000-0000180A0000}"/>
    <cellStyle name="Comma 4 4 5 3" xfId="5453" xr:uid="{00000000-0005-0000-0000-0000190A0000}"/>
    <cellStyle name="Comma 4 4 6" xfId="1558" xr:uid="{00000000-0005-0000-0000-00001A0A0000}"/>
    <cellStyle name="Comma 4 4 6 2" xfId="3788" xr:uid="{00000000-0005-0000-0000-00001B0A0000}"/>
    <cellStyle name="Comma 4 4 6 2 2" xfId="8011" xr:uid="{00000000-0005-0000-0000-00001C0A0000}"/>
    <cellStyle name="Comma 4 4 6 3" xfId="5866" xr:uid="{00000000-0005-0000-0000-00001D0A0000}"/>
    <cellStyle name="Comma 4 4 7" xfId="1972" xr:uid="{00000000-0005-0000-0000-00001E0A0000}"/>
    <cellStyle name="Comma 4 4 7 2" xfId="4201" xr:uid="{00000000-0005-0000-0000-00001F0A0000}"/>
    <cellStyle name="Comma 4 4 7 2 2" xfId="8424" xr:uid="{00000000-0005-0000-0000-0000200A0000}"/>
    <cellStyle name="Comma 4 4 7 3" xfId="6279" xr:uid="{00000000-0005-0000-0000-0000210A0000}"/>
    <cellStyle name="Comma 4 4 8" xfId="2407" xr:uid="{00000000-0005-0000-0000-0000220A0000}"/>
    <cellStyle name="Comma 4 4 8 2" xfId="6692" xr:uid="{00000000-0005-0000-0000-0000230A0000}"/>
    <cellStyle name="Comma 4 4 9" xfId="2703" xr:uid="{00000000-0005-0000-0000-0000240A0000}"/>
    <cellStyle name="Comma 4 5" xfId="157" xr:uid="{00000000-0005-0000-0000-0000250A0000}"/>
    <cellStyle name="Comma 4 5 10" xfId="4630" xr:uid="{00000000-0005-0000-0000-0000260A0000}"/>
    <cellStyle name="Comma 4 5 2" xfId="158" xr:uid="{00000000-0005-0000-0000-0000270A0000}"/>
    <cellStyle name="Comma 4 5 2 2" xfId="696" xr:uid="{00000000-0005-0000-0000-0000280A0000}"/>
    <cellStyle name="Comma 4 5 2 2 2" xfId="2967" xr:uid="{00000000-0005-0000-0000-0000290A0000}"/>
    <cellStyle name="Comma 4 5 2 2 2 2" xfId="7190" xr:uid="{00000000-0005-0000-0000-00002A0A0000}"/>
    <cellStyle name="Comma 4 5 2 2 3" xfId="5045" xr:uid="{00000000-0005-0000-0000-00002B0A0000}"/>
    <cellStyle name="Comma 4 5 2 3" xfId="1149" xr:uid="{00000000-0005-0000-0000-00002C0A0000}"/>
    <cellStyle name="Comma 4 5 2 3 2" xfId="3380" xr:uid="{00000000-0005-0000-0000-00002D0A0000}"/>
    <cellStyle name="Comma 4 5 2 3 2 2" xfId="7603" xr:uid="{00000000-0005-0000-0000-00002E0A0000}"/>
    <cellStyle name="Comma 4 5 2 3 3" xfId="5458" xr:uid="{00000000-0005-0000-0000-00002F0A0000}"/>
    <cellStyle name="Comma 4 5 2 4" xfId="1563" xr:uid="{00000000-0005-0000-0000-0000300A0000}"/>
    <cellStyle name="Comma 4 5 2 4 2" xfId="3793" xr:uid="{00000000-0005-0000-0000-0000310A0000}"/>
    <cellStyle name="Comma 4 5 2 4 2 2" xfId="8016" xr:uid="{00000000-0005-0000-0000-0000320A0000}"/>
    <cellStyle name="Comma 4 5 2 4 3" xfId="5871" xr:uid="{00000000-0005-0000-0000-0000330A0000}"/>
    <cellStyle name="Comma 4 5 2 5" xfId="1977" xr:uid="{00000000-0005-0000-0000-0000340A0000}"/>
    <cellStyle name="Comma 4 5 2 5 2" xfId="4206" xr:uid="{00000000-0005-0000-0000-0000350A0000}"/>
    <cellStyle name="Comma 4 5 2 5 2 2" xfId="8429" xr:uid="{00000000-0005-0000-0000-0000360A0000}"/>
    <cellStyle name="Comma 4 5 2 5 3" xfId="6284" xr:uid="{00000000-0005-0000-0000-0000370A0000}"/>
    <cellStyle name="Comma 4 5 2 6" xfId="2412" xr:uid="{00000000-0005-0000-0000-0000380A0000}"/>
    <cellStyle name="Comma 4 5 2 6 2" xfId="6697" xr:uid="{00000000-0005-0000-0000-0000390A0000}"/>
    <cellStyle name="Comma 4 5 2 7" xfId="2708" xr:uid="{00000000-0005-0000-0000-00003A0A0000}"/>
    <cellStyle name="Comma 4 5 2 8" xfId="2790" xr:uid="{00000000-0005-0000-0000-00003B0A0000}"/>
    <cellStyle name="Comma 4 5 2 8 2" xfId="7014" xr:uid="{00000000-0005-0000-0000-00003C0A0000}"/>
    <cellStyle name="Comma 4 5 2 9" xfId="4631" xr:uid="{00000000-0005-0000-0000-00003D0A0000}"/>
    <cellStyle name="Comma 4 5 3" xfId="695" xr:uid="{00000000-0005-0000-0000-00003E0A0000}"/>
    <cellStyle name="Comma 4 5 3 2" xfId="2966" xr:uid="{00000000-0005-0000-0000-00003F0A0000}"/>
    <cellStyle name="Comma 4 5 3 2 2" xfId="7189" xr:uid="{00000000-0005-0000-0000-0000400A0000}"/>
    <cellStyle name="Comma 4 5 3 3" xfId="5044" xr:uid="{00000000-0005-0000-0000-0000410A0000}"/>
    <cellStyle name="Comma 4 5 4" xfId="1148" xr:uid="{00000000-0005-0000-0000-0000420A0000}"/>
    <cellStyle name="Comma 4 5 4 2" xfId="3379" xr:uid="{00000000-0005-0000-0000-0000430A0000}"/>
    <cellStyle name="Comma 4 5 4 2 2" xfId="7602" xr:uid="{00000000-0005-0000-0000-0000440A0000}"/>
    <cellStyle name="Comma 4 5 4 3" xfId="5457" xr:uid="{00000000-0005-0000-0000-0000450A0000}"/>
    <cellStyle name="Comma 4 5 5" xfId="1562" xr:uid="{00000000-0005-0000-0000-0000460A0000}"/>
    <cellStyle name="Comma 4 5 5 2" xfId="3792" xr:uid="{00000000-0005-0000-0000-0000470A0000}"/>
    <cellStyle name="Comma 4 5 5 2 2" xfId="8015" xr:uid="{00000000-0005-0000-0000-0000480A0000}"/>
    <cellStyle name="Comma 4 5 5 3" xfId="5870" xr:uid="{00000000-0005-0000-0000-0000490A0000}"/>
    <cellStyle name="Comma 4 5 6" xfId="1976" xr:uid="{00000000-0005-0000-0000-00004A0A0000}"/>
    <cellStyle name="Comma 4 5 6 2" xfId="4205" xr:uid="{00000000-0005-0000-0000-00004B0A0000}"/>
    <cellStyle name="Comma 4 5 6 2 2" xfId="8428" xr:uid="{00000000-0005-0000-0000-00004C0A0000}"/>
    <cellStyle name="Comma 4 5 6 3" xfId="6283" xr:uid="{00000000-0005-0000-0000-00004D0A0000}"/>
    <cellStyle name="Comma 4 5 7" xfId="2411" xr:uid="{00000000-0005-0000-0000-00004E0A0000}"/>
    <cellStyle name="Comma 4 5 7 2" xfId="6696" xr:uid="{00000000-0005-0000-0000-00004F0A0000}"/>
    <cellStyle name="Comma 4 5 8" xfId="2707" xr:uid="{00000000-0005-0000-0000-0000500A0000}"/>
    <cellStyle name="Comma 4 5 9" xfId="2789" xr:uid="{00000000-0005-0000-0000-0000510A0000}"/>
    <cellStyle name="Comma 4 5 9 2" xfId="7013" xr:uid="{00000000-0005-0000-0000-0000520A0000}"/>
    <cellStyle name="Comma 4 6" xfId="159" xr:uid="{00000000-0005-0000-0000-0000530A0000}"/>
    <cellStyle name="Comma 4 6 2" xfId="697" xr:uid="{00000000-0005-0000-0000-0000540A0000}"/>
    <cellStyle name="Comma 4 6 2 2" xfId="2968" xr:uid="{00000000-0005-0000-0000-0000550A0000}"/>
    <cellStyle name="Comma 4 6 2 2 2" xfId="7191" xr:uid="{00000000-0005-0000-0000-0000560A0000}"/>
    <cellStyle name="Comma 4 6 2 3" xfId="5046" xr:uid="{00000000-0005-0000-0000-0000570A0000}"/>
    <cellStyle name="Comma 4 6 3" xfId="1150" xr:uid="{00000000-0005-0000-0000-0000580A0000}"/>
    <cellStyle name="Comma 4 6 3 2" xfId="3381" xr:uid="{00000000-0005-0000-0000-0000590A0000}"/>
    <cellStyle name="Comma 4 6 3 2 2" xfId="7604" xr:uid="{00000000-0005-0000-0000-00005A0A0000}"/>
    <cellStyle name="Comma 4 6 3 3" xfId="5459" xr:uid="{00000000-0005-0000-0000-00005B0A0000}"/>
    <cellStyle name="Comma 4 6 4" xfId="1564" xr:uid="{00000000-0005-0000-0000-00005C0A0000}"/>
    <cellStyle name="Comma 4 6 4 2" xfId="3794" xr:uid="{00000000-0005-0000-0000-00005D0A0000}"/>
    <cellStyle name="Comma 4 6 4 2 2" xfId="8017" xr:uid="{00000000-0005-0000-0000-00005E0A0000}"/>
    <cellStyle name="Comma 4 6 4 3" xfId="5872" xr:uid="{00000000-0005-0000-0000-00005F0A0000}"/>
    <cellStyle name="Comma 4 6 5" xfId="1978" xr:uid="{00000000-0005-0000-0000-0000600A0000}"/>
    <cellStyle name="Comma 4 6 5 2" xfId="4207" xr:uid="{00000000-0005-0000-0000-0000610A0000}"/>
    <cellStyle name="Comma 4 6 5 2 2" xfId="8430" xr:uid="{00000000-0005-0000-0000-0000620A0000}"/>
    <cellStyle name="Comma 4 6 5 3" xfId="6285" xr:uid="{00000000-0005-0000-0000-0000630A0000}"/>
    <cellStyle name="Comma 4 6 6" xfId="2413" xr:uid="{00000000-0005-0000-0000-0000640A0000}"/>
    <cellStyle name="Comma 4 6 6 2" xfId="6698" xr:uid="{00000000-0005-0000-0000-0000650A0000}"/>
    <cellStyle name="Comma 4 6 7" xfId="2709" xr:uid="{00000000-0005-0000-0000-0000660A0000}"/>
    <cellStyle name="Comma 4 6 8" xfId="2791" xr:uid="{00000000-0005-0000-0000-0000670A0000}"/>
    <cellStyle name="Comma 4 6 8 2" xfId="7015" xr:uid="{00000000-0005-0000-0000-0000680A0000}"/>
    <cellStyle name="Comma 4 6 9" xfId="4632" xr:uid="{00000000-0005-0000-0000-0000690A0000}"/>
    <cellStyle name="Comma 4 7" xfId="160" xr:uid="{00000000-0005-0000-0000-00006A0A0000}"/>
    <cellStyle name="Comma 4 7 2" xfId="698" xr:uid="{00000000-0005-0000-0000-00006B0A0000}"/>
    <cellStyle name="Comma 4 7 2 2" xfId="2969" xr:uid="{00000000-0005-0000-0000-00006C0A0000}"/>
    <cellStyle name="Comma 4 7 2 2 2" xfId="7192" xr:uid="{00000000-0005-0000-0000-00006D0A0000}"/>
    <cellStyle name="Comma 4 7 2 3" xfId="5047" xr:uid="{00000000-0005-0000-0000-00006E0A0000}"/>
    <cellStyle name="Comma 4 7 3" xfId="1151" xr:uid="{00000000-0005-0000-0000-00006F0A0000}"/>
    <cellStyle name="Comma 4 7 3 2" xfId="3382" xr:uid="{00000000-0005-0000-0000-0000700A0000}"/>
    <cellStyle name="Comma 4 7 3 2 2" xfId="7605" xr:uid="{00000000-0005-0000-0000-0000710A0000}"/>
    <cellStyle name="Comma 4 7 3 3" xfId="5460" xr:uid="{00000000-0005-0000-0000-0000720A0000}"/>
    <cellStyle name="Comma 4 7 4" xfId="1565" xr:uid="{00000000-0005-0000-0000-0000730A0000}"/>
    <cellStyle name="Comma 4 7 4 2" xfId="3795" xr:uid="{00000000-0005-0000-0000-0000740A0000}"/>
    <cellStyle name="Comma 4 7 4 2 2" xfId="8018" xr:uid="{00000000-0005-0000-0000-0000750A0000}"/>
    <cellStyle name="Comma 4 7 4 3" xfId="5873" xr:uid="{00000000-0005-0000-0000-0000760A0000}"/>
    <cellStyle name="Comma 4 7 5" xfId="1979" xr:uid="{00000000-0005-0000-0000-0000770A0000}"/>
    <cellStyle name="Comma 4 7 5 2" xfId="4208" xr:uid="{00000000-0005-0000-0000-0000780A0000}"/>
    <cellStyle name="Comma 4 7 5 2 2" xfId="8431" xr:uid="{00000000-0005-0000-0000-0000790A0000}"/>
    <cellStyle name="Comma 4 7 5 3" xfId="6286" xr:uid="{00000000-0005-0000-0000-00007A0A0000}"/>
    <cellStyle name="Comma 4 7 6" xfId="2414" xr:uid="{00000000-0005-0000-0000-00007B0A0000}"/>
    <cellStyle name="Comma 4 7 6 2" xfId="6699" xr:uid="{00000000-0005-0000-0000-00007C0A0000}"/>
    <cellStyle name="Comma 4 7 7" xfId="2710" xr:uid="{00000000-0005-0000-0000-00007D0A0000}"/>
    <cellStyle name="Comma 4 7 8" xfId="2792" xr:uid="{00000000-0005-0000-0000-00007E0A0000}"/>
    <cellStyle name="Comma 4 7 8 2" xfId="7016" xr:uid="{00000000-0005-0000-0000-00007F0A0000}"/>
    <cellStyle name="Comma 4 7 9" xfId="4633" xr:uid="{00000000-0005-0000-0000-0000800A0000}"/>
    <cellStyle name="Comma 5" xfId="161" xr:uid="{00000000-0005-0000-0000-0000810A0000}"/>
    <cellStyle name="Comma 5 2" xfId="162" xr:uid="{00000000-0005-0000-0000-0000820A0000}"/>
    <cellStyle name="Comma 5 2 2" xfId="699" xr:uid="{00000000-0005-0000-0000-0000830A0000}"/>
    <cellStyle name="Comma 6" xfId="163" xr:uid="{00000000-0005-0000-0000-0000840A0000}"/>
    <cellStyle name="Comma 7" xfId="4499" xr:uid="{00000000-0005-0000-0000-0000850A0000}"/>
    <cellStyle name="Currency 10" xfId="164" xr:uid="{00000000-0005-0000-0000-0000860A0000}"/>
    <cellStyle name="Currency 10 2" xfId="165" xr:uid="{00000000-0005-0000-0000-0000870A0000}"/>
    <cellStyle name="Currency 10 2 2" xfId="701" xr:uid="{00000000-0005-0000-0000-0000880A0000}"/>
    <cellStyle name="Currency 10 3" xfId="166" xr:uid="{00000000-0005-0000-0000-0000890A0000}"/>
    <cellStyle name="Currency 10 3 2" xfId="702" xr:uid="{00000000-0005-0000-0000-00008A0A0000}"/>
    <cellStyle name="Currency 10 4" xfId="167" xr:uid="{00000000-0005-0000-0000-00008B0A0000}"/>
    <cellStyle name="Currency 10 5" xfId="700" xr:uid="{00000000-0005-0000-0000-00008C0A0000}"/>
    <cellStyle name="Currency 11" xfId="168" xr:uid="{00000000-0005-0000-0000-00008D0A0000}"/>
    <cellStyle name="Currency 11 2" xfId="169" xr:uid="{00000000-0005-0000-0000-00008E0A0000}"/>
    <cellStyle name="Currency 11 2 2" xfId="704" xr:uid="{00000000-0005-0000-0000-00008F0A0000}"/>
    <cellStyle name="Currency 11 3" xfId="703" xr:uid="{00000000-0005-0000-0000-0000900A0000}"/>
    <cellStyle name="Currency 12" xfId="170" xr:uid="{00000000-0005-0000-0000-0000910A0000}"/>
    <cellStyle name="Currency 12 2" xfId="706" xr:uid="{00000000-0005-0000-0000-0000920A0000}"/>
    <cellStyle name="Currency 12 3" xfId="705" xr:uid="{00000000-0005-0000-0000-0000930A0000}"/>
    <cellStyle name="Currency 13" xfId="2711" xr:uid="{00000000-0005-0000-0000-0000940A0000}"/>
    <cellStyle name="Currency 13 2" xfId="4494" xr:uid="{00000000-0005-0000-0000-0000950A0000}"/>
    <cellStyle name="Currency 13 3" xfId="2447" xr:uid="{00000000-0005-0000-0000-0000960A0000}"/>
    <cellStyle name="Currency 14" xfId="4502" xr:uid="{00000000-0005-0000-0000-0000970A0000}"/>
    <cellStyle name="Currency 14 2" xfId="8718" xr:uid="{00000000-0005-0000-0000-0000980A0000}"/>
    <cellStyle name="Currency 14 3" xfId="8721" xr:uid="{729B09A7-2394-4D7C-912C-1471FB3455A3}"/>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8" xr:uid="{00000000-0005-0000-0000-00009D0A0000}"/>
    <cellStyle name="Currency 2 3 3" xfId="175" xr:uid="{00000000-0005-0000-0000-00009E0A0000}"/>
    <cellStyle name="Currency 2 4" xfId="707"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3" xr:uid="{00000000-0005-0000-0000-0000A30A0000}"/>
    <cellStyle name="Currency 3 2 2 10 2" xfId="7017" xr:uid="{00000000-0005-0000-0000-0000A40A0000}"/>
    <cellStyle name="Currency 3 2 2 11" xfId="4634" xr:uid="{00000000-0005-0000-0000-0000A50A0000}"/>
    <cellStyle name="Currency 3 2 2 2" xfId="179" xr:uid="{00000000-0005-0000-0000-0000A60A0000}"/>
    <cellStyle name="Currency 3 2 2 2 10" xfId="4635" xr:uid="{00000000-0005-0000-0000-0000A70A0000}"/>
    <cellStyle name="Currency 3 2 2 2 2" xfId="180" xr:uid="{00000000-0005-0000-0000-0000A80A0000}"/>
    <cellStyle name="Currency 3 2 2 2 2 2" xfId="711" xr:uid="{00000000-0005-0000-0000-0000A90A0000}"/>
    <cellStyle name="Currency 3 2 2 2 2 2 2" xfId="2972" xr:uid="{00000000-0005-0000-0000-0000AA0A0000}"/>
    <cellStyle name="Currency 3 2 2 2 2 2 2 2" xfId="7195" xr:uid="{00000000-0005-0000-0000-0000AB0A0000}"/>
    <cellStyle name="Currency 3 2 2 2 2 2 3" xfId="5050" xr:uid="{00000000-0005-0000-0000-0000AC0A0000}"/>
    <cellStyle name="Currency 3 2 2 2 2 3" xfId="1154" xr:uid="{00000000-0005-0000-0000-0000AD0A0000}"/>
    <cellStyle name="Currency 3 2 2 2 2 3 2" xfId="3385" xr:uid="{00000000-0005-0000-0000-0000AE0A0000}"/>
    <cellStyle name="Currency 3 2 2 2 2 3 2 2" xfId="7608" xr:uid="{00000000-0005-0000-0000-0000AF0A0000}"/>
    <cellStyle name="Currency 3 2 2 2 2 3 3" xfId="5463" xr:uid="{00000000-0005-0000-0000-0000B00A0000}"/>
    <cellStyle name="Currency 3 2 2 2 2 4" xfId="1568" xr:uid="{00000000-0005-0000-0000-0000B10A0000}"/>
    <cellStyle name="Currency 3 2 2 2 2 4 2" xfId="3798" xr:uid="{00000000-0005-0000-0000-0000B20A0000}"/>
    <cellStyle name="Currency 3 2 2 2 2 4 2 2" xfId="8021" xr:uid="{00000000-0005-0000-0000-0000B30A0000}"/>
    <cellStyle name="Currency 3 2 2 2 2 4 3" xfId="5876" xr:uid="{00000000-0005-0000-0000-0000B40A0000}"/>
    <cellStyle name="Currency 3 2 2 2 2 5" xfId="1982" xr:uid="{00000000-0005-0000-0000-0000B50A0000}"/>
    <cellStyle name="Currency 3 2 2 2 2 5 2" xfId="4211" xr:uid="{00000000-0005-0000-0000-0000B60A0000}"/>
    <cellStyle name="Currency 3 2 2 2 2 5 2 2" xfId="8434" xr:uid="{00000000-0005-0000-0000-0000B70A0000}"/>
    <cellStyle name="Currency 3 2 2 2 2 5 3" xfId="6289" xr:uid="{00000000-0005-0000-0000-0000B80A0000}"/>
    <cellStyle name="Currency 3 2 2 2 2 6" xfId="2417" xr:uid="{00000000-0005-0000-0000-0000B90A0000}"/>
    <cellStyle name="Currency 3 2 2 2 2 6 2" xfId="6702" xr:uid="{00000000-0005-0000-0000-0000BA0A0000}"/>
    <cellStyle name="Currency 3 2 2 2 2 7" xfId="2714" xr:uid="{00000000-0005-0000-0000-0000BB0A0000}"/>
    <cellStyle name="Currency 3 2 2 2 2 8" xfId="2795" xr:uid="{00000000-0005-0000-0000-0000BC0A0000}"/>
    <cellStyle name="Currency 3 2 2 2 2 8 2" xfId="7019" xr:uid="{00000000-0005-0000-0000-0000BD0A0000}"/>
    <cellStyle name="Currency 3 2 2 2 2 9" xfId="4636" xr:uid="{00000000-0005-0000-0000-0000BE0A0000}"/>
    <cellStyle name="Currency 3 2 2 2 3" xfId="710" xr:uid="{00000000-0005-0000-0000-0000BF0A0000}"/>
    <cellStyle name="Currency 3 2 2 2 3 2" xfId="2971" xr:uid="{00000000-0005-0000-0000-0000C00A0000}"/>
    <cellStyle name="Currency 3 2 2 2 3 2 2" xfId="7194" xr:uid="{00000000-0005-0000-0000-0000C10A0000}"/>
    <cellStyle name="Currency 3 2 2 2 3 3" xfId="5049" xr:uid="{00000000-0005-0000-0000-0000C20A0000}"/>
    <cellStyle name="Currency 3 2 2 2 4" xfId="1153" xr:uid="{00000000-0005-0000-0000-0000C30A0000}"/>
    <cellStyle name="Currency 3 2 2 2 4 2" xfId="3384" xr:uid="{00000000-0005-0000-0000-0000C40A0000}"/>
    <cellStyle name="Currency 3 2 2 2 4 2 2" xfId="7607" xr:uid="{00000000-0005-0000-0000-0000C50A0000}"/>
    <cellStyle name="Currency 3 2 2 2 4 3" xfId="5462" xr:uid="{00000000-0005-0000-0000-0000C60A0000}"/>
    <cellStyle name="Currency 3 2 2 2 5" xfId="1567" xr:uid="{00000000-0005-0000-0000-0000C70A0000}"/>
    <cellStyle name="Currency 3 2 2 2 5 2" xfId="3797" xr:uid="{00000000-0005-0000-0000-0000C80A0000}"/>
    <cellStyle name="Currency 3 2 2 2 5 2 2" xfId="8020" xr:uid="{00000000-0005-0000-0000-0000C90A0000}"/>
    <cellStyle name="Currency 3 2 2 2 5 3" xfId="5875" xr:uid="{00000000-0005-0000-0000-0000CA0A0000}"/>
    <cellStyle name="Currency 3 2 2 2 6" xfId="1981" xr:uid="{00000000-0005-0000-0000-0000CB0A0000}"/>
    <cellStyle name="Currency 3 2 2 2 6 2" xfId="4210" xr:uid="{00000000-0005-0000-0000-0000CC0A0000}"/>
    <cellStyle name="Currency 3 2 2 2 6 2 2" xfId="8433" xr:uid="{00000000-0005-0000-0000-0000CD0A0000}"/>
    <cellStyle name="Currency 3 2 2 2 6 3" xfId="6288" xr:uid="{00000000-0005-0000-0000-0000CE0A0000}"/>
    <cellStyle name="Currency 3 2 2 2 7" xfId="2416" xr:uid="{00000000-0005-0000-0000-0000CF0A0000}"/>
    <cellStyle name="Currency 3 2 2 2 7 2" xfId="6701" xr:uid="{00000000-0005-0000-0000-0000D00A0000}"/>
    <cellStyle name="Currency 3 2 2 2 8" xfId="2713" xr:uid="{00000000-0005-0000-0000-0000D10A0000}"/>
    <cellStyle name="Currency 3 2 2 2 9" xfId="2794" xr:uid="{00000000-0005-0000-0000-0000D20A0000}"/>
    <cellStyle name="Currency 3 2 2 2 9 2" xfId="7018" xr:uid="{00000000-0005-0000-0000-0000D30A0000}"/>
    <cellStyle name="Currency 3 2 2 3" xfId="181" xr:uid="{00000000-0005-0000-0000-0000D40A0000}"/>
    <cellStyle name="Currency 3 2 2 3 2" xfId="712" xr:uid="{00000000-0005-0000-0000-0000D50A0000}"/>
    <cellStyle name="Currency 3 2 2 3 2 2" xfId="2973" xr:uid="{00000000-0005-0000-0000-0000D60A0000}"/>
    <cellStyle name="Currency 3 2 2 3 2 2 2" xfId="7196" xr:uid="{00000000-0005-0000-0000-0000D70A0000}"/>
    <cellStyle name="Currency 3 2 2 3 2 3" xfId="5051" xr:uid="{00000000-0005-0000-0000-0000D80A0000}"/>
    <cellStyle name="Currency 3 2 2 3 3" xfId="1155" xr:uid="{00000000-0005-0000-0000-0000D90A0000}"/>
    <cellStyle name="Currency 3 2 2 3 3 2" xfId="3386" xr:uid="{00000000-0005-0000-0000-0000DA0A0000}"/>
    <cellStyle name="Currency 3 2 2 3 3 2 2" xfId="7609" xr:uid="{00000000-0005-0000-0000-0000DB0A0000}"/>
    <cellStyle name="Currency 3 2 2 3 3 3" xfId="5464" xr:uid="{00000000-0005-0000-0000-0000DC0A0000}"/>
    <cellStyle name="Currency 3 2 2 3 4" xfId="1569" xr:uid="{00000000-0005-0000-0000-0000DD0A0000}"/>
    <cellStyle name="Currency 3 2 2 3 4 2" xfId="3799" xr:uid="{00000000-0005-0000-0000-0000DE0A0000}"/>
    <cellStyle name="Currency 3 2 2 3 4 2 2" xfId="8022" xr:uid="{00000000-0005-0000-0000-0000DF0A0000}"/>
    <cellStyle name="Currency 3 2 2 3 4 3" xfId="5877" xr:uid="{00000000-0005-0000-0000-0000E00A0000}"/>
    <cellStyle name="Currency 3 2 2 3 5" xfId="1983" xr:uid="{00000000-0005-0000-0000-0000E10A0000}"/>
    <cellStyle name="Currency 3 2 2 3 5 2" xfId="4212" xr:uid="{00000000-0005-0000-0000-0000E20A0000}"/>
    <cellStyle name="Currency 3 2 2 3 5 2 2" xfId="8435" xr:uid="{00000000-0005-0000-0000-0000E30A0000}"/>
    <cellStyle name="Currency 3 2 2 3 5 3" xfId="6290" xr:uid="{00000000-0005-0000-0000-0000E40A0000}"/>
    <cellStyle name="Currency 3 2 2 3 6" xfId="2418" xr:uid="{00000000-0005-0000-0000-0000E50A0000}"/>
    <cellStyle name="Currency 3 2 2 3 6 2" xfId="6703" xr:uid="{00000000-0005-0000-0000-0000E60A0000}"/>
    <cellStyle name="Currency 3 2 2 3 7" xfId="2715" xr:uid="{00000000-0005-0000-0000-0000E70A0000}"/>
    <cellStyle name="Currency 3 2 2 3 8" xfId="2796" xr:uid="{00000000-0005-0000-0000-0000E80A0000}"/>
    <cellStyle name="Currency 3 2 2 3 8 2" xfId="7020" xr:uid="{00000000-0005-0000-0000-0000E90A0000}"/>
    <cellStyle name="Currency 3 2 2 3 9" xfId="4637" xr:uid="{00000000-0005-0000-0000-0000EA0A0000}"/>
    <cellStyle name="Currency 3 2 2 4" xfId="709" xr:uid="{00000000-0005-0000-0000-0000EB0A0000}"/>
    <cellStyle name="Currency 3 2 2 4 2" xfId="2970" xr:uid="{00000000-0005-0000-0000-0000EC0A0000}"/>
    <cellStyle name="Currency 3 2 2 4 2 2" xfId="7193" xr:uid="{00000000-0005-0000-0000-0000ED0A0000}"/>
    <cellStyle name="Currency 3 2 2 4 3" xfId="5048" xr:uid="{00000000-0005-0000-0000-0000EE0A0000}"/>
    <cellStyle name="Currency 3 2 2 5" xfId="1152" xr:uid="{00000000-0005-0000-0000-0000EF0A0000}"/>
    <cellStyle name="Currency 3 2 2 5 2" xfId="3383" xr:uid="{00000000-0005-0000-0000-0000F00A0000}"/>
    <cellStyle name="Currency 3 2 2 5 2 2" xfId="7606" xr:uid="{00000000-0005-0000-0000-0000F10A0000}"/>
    <cellStyle name="Currency 3 2 2 5 3" xfId="5461" xr:uid="{00000000-0005-0000-0000-0000F20A0000}"/>
    <cellStyle name="Currency 3 2 2 6" xfId="1566" xr:uid="{00000000-0005-0000-0000-0000F30A0000}"/>
    <cellStyle name="Currency 3 2 2 6 2" xfId="3796" xr:uid="{00000000-0005-0000-0000-0000F40A0000}"/>
    <cellStyle name="Currency 3 2 2 6 2 2" xfId="8019" xr:uid="{00000000-0005-0000-0000-0000F50A0000}"/>
    <cellStyle name="Currency 3 2 2 6 3" xfId="5874" xr:uid="{00000000-0005-0000-0000-0000F60A0000}"/>
    <cellStyle name="Currency 3 2 2 7" xfId="1980" xr:uid="{00000000-0005-0000-0000-0000F70A0000}"/>
    <cellStyle name="Currency 3 2 2 7 2" xfId="4209" xr:uid="{00000000-0005-0000-0000-0000F80A0000}"/>
    <cellStyle name="Currency 3 2 2 7 2 2" xfId="8432" xr:uid="{00000000-0005-0000-0000-0000F90A0000}"/>
    <cellStyle name="Currency 3 2 2 7 3" xfId="6287" xr:uid="{00000000-0005-0000-0000-0000FA0A0000}"/>
    <cellStyle name="Currency 3 2 2 8" xfId="2415" xr:uid="{00000000-0005-0000-0000-0000FB0A0000}"/>
    <cellStyle name="Currency 3 2 2 8 2" xfId="6700" xr:uid="{00000000-0005-0000-0000-0000FC0A0000}"/>
    <cellStyle name="Currency 3 2 2 9" xfId="2712" xr:uid="{00000000-0005-0000-0000-0000FD0A0000}"/>
    <cellStyle name="Currency 3 2 3" xfId="182" xr:uid="{00000000-0005-0000-0000-0000FE0A0000}"/>
    <cellStyle name="Currency 3 2 3 10" xfId="4638" xr:uid="{00000000-0005-0000-0000-0000FF0A0000}"/>
    <cellStyle name="Currency 3 2 3 2" xfId="183" xr:uid="{00000000-0005-0000-0000-0000000B0000}"/>
    <cellStyle name="Currency 3 2 3 2 2" xfId="714" xr:uid="{00000000-0005-0000-0000-0000010B0000}"/>
    <cellStyle name="Currency 3 2 3 2 2 2" xfId="2975" xr:uid="{00000000-0005-0000-0000-0000020B0000}"/>
    <cellStyle name="Currency 3 2 3 2 2 2 2" xfId="7198" xr:uid="{00000000-0005-0000-0000-0000030B0000}"/>
    <cellStyle name="Currency 3 2 3 2 2 3" xfId="5053" xr:uid="{00000000-0005-0000-0000-0000040B0000}"/>
    <cellStyle name="Currency 3 2 3 2 3" xfId="1157" xr:uid="{00000000-0005-0000-0000-0000050B0000}"/>
    <cellStyle name="Currency 3 2 3 2 3 2" xfId="3388" xr:uid="{00000000-0005-0000-0000-0000060B0000}"/>
    <cellStyle name="Currency 3 2 3 2 3 2 2" xfId="7611" xr:uid="{00000000-0005-0000-0000-0000070B0000}"/>
    <cellStyle name="Currency 3 2 3 2 3 3" xfId="5466" xr:uid="{00000000-0005-0000-0000-0000080B0000}"/>
    <cellStyle name="Currency 3 2 3 2 4" xfId="1571" xr:uid="{00000000-0005-0000-0000-0000090B0000}"/>
    <cellStyle name="Currency 3 2 3 2 4 2" xfId="3801" xr:uid="{00000000-0005-0000-0000-00000A0B0000}"/>
    <cellStyle name="Currency 3 2 3 2 4 2 2" xfId="8024" xr:uid="{00000000-0005-0000-0000-00000B0B0000}"/>
    <cellStyle name="Currency 3 2 3 2 4 3" xfId="5879" xr:uid="{00000000-0005-0000-0000-00000C0B0000}"/>
    <cellStyle name="Currency 3 2 3 2 5" xfId="1985" xr:uid="{00000000-0005-0000-0000-00000D0B0000}"/>
    <cellStyle name="Currency 3 2 3 2 5 2" xfId="4214" xr:uid="{00000000-0005-0000-0000-00000E0B0000}"/>
    <cellStyle name="Currency 3 2 3 2 5 2 2" xfId="8437" xr:uid="{00000000-0005-0000-0000-00000F0B0000}"/>
    <cellStyle name="Currency 3 2 3 2 5 3" xfId="6292" xr:uid="{00000000-0005-0000-0000-0000100B0000}"/>
    <cellStyle name="Currency 3 2 3 2 6" xfId="2420" xr:uid="{00000000-0005-0000-0000-0000110B0000}"/>
    <cellStyle name="Currency 3 2 3 2 6 2" xfId="6705" xr:uid="{00000000-0005-0000-0000-0000120B0000}"/>
    <cellStyle name="Currency 3 2 3 2 7" xfId="2717" xr:uid="{00000000-0005-0000-0000-0000130B0000}"/>
    <cellStyle name="Currency 3 2 3 2 8" xfId="2798" xr:uid="{00000000-0005-0000-0000-0000140B0000}"/>
    <cellStyle name="Currency 3 2 3 2 8 2" xfId="7022" xr:uid="{00000000-0005-0000-0000-0000150B0000}"/>
    <cellStyle name="Currency 3 2 3 2 9" xfId="4639" xr:uid="{00000000-0005-0000-0000-0000160B0000}"/>
    <cellStyle name="Currency 3 2 3 3" xfId="713" xr:uid="{00000000-0005-0000-0000-0000170B0000}"/>
    <cellStyle name="Currency 3 2 3 3 2" xfId="2974" xr:uid="{00000000-0005-0000-0000-0000180B0000}"/>
    <cellStyle name="Currency 3 2 3 3 2 2" xfId="7197" xr:uid="{00000000-0005-0000-0000-0000190B0000}"/>
    <cellStyle name="Currency 3 2 3 3 3" xfId="5052" xr:uid="{00000000-0005-0000-0000-00001A0B0000}"/>
    <cellStyle name="Currency 3 2 3 4" xfId="1156" xr:uid="{00000000-0005-0000-0000-00001B0B0000}"/>
    <cellStyle name="Currency 3 2 3 4 2" xfId="3387" xr:uid="{00000000-0005-0000-0000-00001C0B0000}"/>
    <cellStyle name="Currency 3 2 3 4 2 2" xfId="7610" xr:uid="{00000000-0005-0000-0000-00001D0B0000}"/>
    <cellStyle name="Currency 3 2 3 4 3" xfId="5465" xr:uid="{00000000-0005-0000-0000-00001E0B0000}"/>
    <cellStyle name="Currency 3 2 3 5" xfId="1570" xr:uid="{00000000-0005-0000-0000-00001F0B0000}"/>
    <cellStyle name="Currency 3 2 3 5 2" xfId="3800" xr:uid="{00000000-0005-0000-0000-0000200B0000}"/>
    <cellStyle name="Currency 3 2 3 5 2 2" xfId="8023" xr:uid="{00000000-0005-0000-0000-0000210B0000}"/>
    <cellStyle name="Currency 3 2 3 5 3" xfId="5878" xr:uid="{00000000-0005-0000-0000-0000220B0000}"/>
    <cellStyle name="Currency 3 2 3 6" xfId="1984" xr:uid="{00000000-0005-0000-0000-0000230B0000}"/>
    <cellStyle name="Currency 3 2 3 6 2" xfId="4213" xr:uid="{00000000-0005-0000-0000-0000240B0000}"/>
    <cellStyle name="Currency 3 2 3 6 2 2" xfId="8436" xr:uid="{00000000-0005-0000-0000-0000250B0000}"/>
    <cellStyle name="Currency 3 2 3 6 3" xfId="6291" xr:uid="{00000000-0005-0000-0000-0000260B0000}"/>
    <cellStyle name="Currency 3 2 3 7" xfId="2419" xr:uid="{00000000-0005-0000-0000-0000270B0000}"/>
    <cellStyle name="Currency 3 2 3 7 2" xfId="6704" xr:uid="{00000000-0005-0000-0000-0000280B0000}"/>
    <cellStyle name="Currency 3 2 3 8" xfId="2716" xr:uid="{00000000-0005-0000-0000-0000290B0000}"/>
    <cellStyle name="Currency 3 2 3 9" xfId="2797" xr:uid="{00000000-0005-0000-0000-00002A0B0000}"/>
    <cellStyle name="Currency 3 2 3 9 2" xfId="7021" xr:uid="{00000000-0005-0000-0000-00002B0B0000}"/>
    <cellStyle name="Currency 3 2 4" xfId="184" xr:uid="{00000000-0005-0000-0000-00002C0B0000}"/>
    <cellStyle name="Currency 3 2 4 2" xfId="715" xr:uid="{00000000-0005-0000-0000-00002D0B0000}"/>
    <cellStyle name="Currency 3 2 4 2 2" xfId="2976" xr:uid="{00000000-0005-0000-0000-00002E0B0000}"/>
    <cellStyle name="Currency 3 2 4 2 2 2" xfId="7199" xr:uid="{00000000-0005-0000-0000-00002F0B0000}"/>
    <cellStyle name="Currency 3 2 4 2 3" xfId="5054" xr:uid="{00000000-0005-0000-0000-0000300B0000}"/>
    <cellStyle name="Currency 3 2 4 3" xfId="1158" xr:uid="{00000000-0005-0000-0000-0000310B0000}"/>
    <cellStyle name="Currency 3 2 4 3 2" xfId="3389" xr:uid="{00000000-0005-0000-0000-0000320B0000}"/>
    <cellStyle name="Currency 3 2 4 3 2 2" xfId="7612" xr:uid="{00000000-0005-0000-0000-0000330B0000}"/>
    <cellStyle name="Currency 3 2 4 3 3" xfId="5467" xr:uid="{00000000-0005-0000-0000-0000340B0000}"/>
    <cellStyle name="Currency 3 2 4 4" xfId="1572" xr:uid="{00000000-0005-0000-0000-0000350B0000}"/>
    <cellStyle name="Currency 3 2 4 4 2" xfId="3802" xr:uid="{00000000-0005-0000-0000-0000360B0000}"/>
    <cellStyle name="Currency 3 2 4 4 2 2" xfId="8025" xr:uid="{00000000-0005-0000-0000-0000370B0000}"/>
    <cellStyle name="Currency 3 2 4 4 3" xfId="5880" xr:uid="{00000000-0005-0000-0000-0000380B0000}"/>
    <cellStyle name="Currency 3 2 4 5" xfId="1986" xr:uid="{00000000-0005-0000-0000-0000390B0000}"/>
    <cellStyle name="Currency 3 2 4 5 2" xfId="4215" xr:uid="{00000000-0005-0000-0000-00003A0B0000}"/>
    <cellStyle name="Currency 3 2 4 5 2 2" xfId="8438" xr:uid="{00000000-0005-0000-0000-00003B0B0000}"/>
    <cellStyle name="Currency 3 2 4 5 3" xfId="6293" xr:uid="{00000000-0005-0000-0000-00003C0B0000}"/>
    <cellStyle name="Currency 3 2 4 6" xfId="2421" xr:uid="{00000000-0005-0000-0000-00003D0B0000}"/>
    <cellStyle name="Currency 3 2 4 6 2" xfId="6706" xr:uid="{00000000-0005-0000-0000-00003E0B0000}"/>
    <cellStyle name="Currency 3 2 4 7" xfId="2718" xr:uid="{00000000-0005-0000-0000-00003F0B0000}"/>
    <cellStyle name="Currency 3 2 4 8" xfId="2799" xr:uid="{00000000-0005-0000-0000-0000400B0000}"/>
    <cellStyle name="Currency 3 2 4 8 2" xfId="7023" xr:uid="{00000000-0005-0000-0000-0000410B0000}"/>
    <cellStyle name="Currency 3 2 4 9" xfId="4640" xr:uid="{00000000-0005-0000-0000-0000420B0000}"/>
    <cellStyle name="Currency 3 2 5" xfId="185" xr:uid="{00000000-0005-0000-0000-0000430B0000}"/>
    <cellStyle name="Currency 3 2 5 2" xfId="716" xr:uid="{00000000-0005-0000-0000-0000440B0000}"/>
    <cellStyle name="Currency 3 2 5 2 2" xfId="2977" xr:uid="{00000000-0005-0000-0000-0000450B0000}"/>
    <cellStyle name="Currency 3 2 5 2 2 2" xfId="7200" xr:uid="{00000000-0005-0000-0000-0000460B0000}"/>
    <cellStyle name="Currency 3 2 5 2 3" xfId="5055" xr:uid="{00000000-0005-0000-0000-0000470B0000}"/>
    <cellStyle name="Currency 3 2 5 3" xfId="1159" xr:uid="{00000000-0005-0000-0000-0000480B0000}"/>
    <cellStyle name="Currency 3 2 5 3 2" xfId="3390" xr:uid="{00000000-0005-0000-0000-0000490B0000}"/>
    <cellStyle name="Currency 3 2 5 3 2 2" xfId="7613" xr:uid="{00000000-0005-0000-0000-00004A0B0000}"/>
    <cellStyle name="Currency 3 2 5 3 3" xfId="5468" xr:uid="{00000000-0005-0000-0000-00004B0B0000}"/>
    <cellStyle name="Currency 3 2 5 4" xfId="1573" xr:uid="{00000000-0005-0000-0000-00004C0B0000}"/>
    <cellStyle name="Currency 3 2 5 4 2" xfId="3803" xr:uid="{00000000-0005-0000-0000-00004D0B0000}"/>
    <cellStyle name="Currency 3 2 5 4 2 2" xfId="8026" xr:uid="{00000000-0005-0000-0000-00004E0B0000}"/>
    <cellStyle name="Currency 3 2 5 4 3" xfId="5881" xr:uid="{00000000-0005-0000-0000-00004F0B0000}"/>
    <cellStyle name="Currency 3 2 5 5" xfId="1987" xr:uid="{00000000-0005-0000-0000-0000500B0000}"/>
    <cellStyle name="Currency 3 2 5 5 2" xfId="4216" xr:uid="{00000000-0005-0000-0000-0000510B0000}"/>
    <cellStyle name="Currency 3 2 5 5 2 2" xfId="8439" xr:uid="{00000000-0005-0000-0000-0000520B0000}"/>
    <cellStyle name="Currency 3 2 5 5 3" xfId="6294" xr:uid="{00000000-0005-0000-0000-0000530B0000}"/>
    <cellStyle name="Currency 3 2 5 6" xfId="2422" xr:uid="{00000000-0005-0000-0000-0000540B0000}"/>
    <cellStyle name="Currency 3 2 5 6 2" xfId="6707" xr:uid="{00000000-0005-0000-0000-0000550B0000}"/>
    <cellStyle name="Currency 3 2 5 7" xfId="2719" xr:uid="{00000000-0005-0000-0000-0000560B0000}"/>
    <cellStyle name="Currency 3 2 5 8" xfId="2800" xr:uid="{00000000-0005-0000-0000-0000570B0000}"/>
    <cellStyle name="Currency 3 2 5 8 2" xfId="7024" xr:uid="{00000000-0005-0000-0000-0000580B0000}"/>
    <cellStyle name="Currency 3 2 5 9" xfId="4641"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8" xr:uid="{00000000-0005-0000-0000-00005D0B0000}"/>
    <cellStyle name="Currency 4 3" xfId="189" xr:uid="{00000000-0005-0000-0000-00005E0B0000}"/>
    <cellStyle name="Currency 4 3 2" xfId="190" xr:uid="{00000000-0005-0000-0000-00005F0B0000}"/>
    <cellStyle name="Currency 4 3 2 2" xfId="720" xr:uid="{00000000-0005-0000-0000-0000600B0000}"/>
    <cellStyle name="Currency 4 3 3" xfId="719" xr:uid="{00000000-0005-0000-0000-0000610B0000}"/>
    <cellStyle name="Currency 4 4" xfId="191" xr:uid="{00000000-0005-0000-0000-0000620B0000}"/>
    <cellStyle name="Currency 4 5" xfId="192" xr:uid="{00000000-0005-0000-0000-0000630B0000}"/>
    <cellStyle name="Currency 4 5 2" xfId="721" xr:uid="{00000000-0005-0000-0000-0000640B0000}"/>
    <cellStyle name="Currency 4 6" xfId="717"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1" xr:uid="{00000000-0005-0000-0000-00006A0B0000}"/>
    <cellStyle name="Currency 5 2 2 2 10 2" xfId="7025" xr:uid="{00000000-0005-0000-0000-00006B0B0000}"/>
    <cellStyle name="Currency 5 2 2 2 11" xfId="4642" xr:uid="{00000000-0005-0000-0000-00006C0B0000}"/>
    <cellStyle name="Currency 5 2 2 2 2" xfId="197" xr:uid="{00000000-0005-0000-0000-00006D0B0000}"/>
    <cellStyle name="Currency 5 2 2 2 2 10" xfId="4643" xr:uid="{00000000-0005-0000-0000-00006E0B0000}"/>
    <cellStyle name="Currency 5 2 2 2 2 2" xfId="198" xr:uid="{00000000-0005-0000-0000-00006F0B0000}"/>
    <cellStyle name="Currency 5 2 2 2 2 2 2" xfId="726" xr:uid="{00000000-0005-0000-0000-0000700B0000}"/>
    <cellStyle name="Currency 5 2 2 2 2 2 2 2" xfId="2980" xr:uid="{00000000-0005-0000-0000-0000710B0000}"/>
    <cellStyle name="Currency 5 2 2 2 2 2 2 2 2" xfId="7203" xr:uid="{00000000-0005-0000-0000-0000720B0000}"/>
    <cellStyle name="Currency 5 2 2 2 2 2 2 3" xfId="5058" xr:uid="{00000000-0005-0000-0000-0000730B0000}"/>
    <cellStyle name="Currency 5 2 2 2 2 2 3" xfId="1162" xr:uid="{00000000-0005-0000-0000-0000740B0000}"/>
    <cellStyle name="Currency 5 2 2 2 2 2 3 2" xfId="3393" xr:uid="{00000000-0005-0000-0000-0000750B0000}"/>
    <cellStyle name="Currency 5 2 2 2 2 2 3 2 2" xfId="7616" xr:uid="{00000000-0005-0000-0000-0000760B0000}"/>
    <cellStyle name="Currency 5 2 2 2 2 2 3 3" xfId="5471" xr:uid="{00000000-0005-0000-0000-0000770B0000}"/>
    <cellStyle name="Currency 5 2 2 2 2 2 4" xfId="1576" xr:uid="{00000000-0005-0000-0000-0000780B0000}"/>
    <cellStyle name="Currency 5 2 2 2 2 2 4 2" xfId="3806" xr:uid="{00000000-0005-0000-0000-0000790B0000}"/>
    <cellStyle name="Currency 5 2 2 2 2 2 4 2 2" xfId="8029" xr:uid="{00000000-0005-0000-0000-00007A0B0000}"/>
    <cellStyle name="Currency 5 2 2 2 2 2 4 3" xfId="5884" xr:uid="{00000000-0005-0000-0000-00007B0B0000}"/>
    <cellStyle name="Currency 5 2 2 2 2 2 5" xfId="1990" xr:uid="{00000000-0005-0000-0000-00007C0B0000}"/>
    <cellStyle name="Currency 5 2 2 2 2 2 5 2" xfId="4219" xr:uid="{00000000-0005-0000-0000-00007D0B0000}"/>
    <cellStyle name="Currency 5 2 2 2 2 2 5 2 2" xfId="8442" xr:uid="{00000000-0005-0000-0000-00007E0B0000}"/>
    <cellStyle name="Currency 5 2 2 2 2 2 5 3" xfId="6297" xr:uid="{00000000-0005-0000-0000-00007F0B0000}"/>
    <cellStyle name="Currency 5 2 2 2 2 2 6" xfId="2425" xr:uid="{00000000-0005-0000-0000-0000800B0000}"/>
    <cellStyle name="Currency 5 2 2 2 2 2 6 2" xfId="6710" xr:uid="{00000000-0005-0000-0000-0000810B0000}"/>
    <cellStyle name="Currency 5 2 2 2 2 2 7" xfId="2722" xr:uid="{00000000-0005-0000-0000-0000820B0000}"/>
    <cellStyle name="Currency 5 2 2 2 2 2 8" xfId="2803" xr:uid="{00000000-0005-0000-0000-0000830B0000}"/>
    <cellStyle name="Currency 5 2 2 2 2 2 8 2" xfId="7027" xr:uid="{00000000-0005-0000-0000-0000840B0000}"/>
    <cellStyle name="Currency 5 2 2 2 2 2 9" xfId="4644" xr:uid="{00000000-0005-0000-0000-0000850B0000}"/>
    <cellStyle name="Currency 5 2 2 2 2 3" xfId="725" xr:uid="{00000000-0005-0000-0000-0000860B0000}"/>
    <cellStyle name="Currency 5 2 2 2 2 3 2" xfId="2979" xr:uid="{00000000-0005-0000-0000-0000870B0000}"/>
    <cellStyle name="Currency 5 2 2 2 2 3 2 2" xfId="7202" xr:uid="{00000000-0005-0000-0000-0000880B0000}"/>
    <cellStyle name="Currency 5 2 2 2 2 3 3" xfId="5057" xr:uid="{00000000-0005-0000-0000-0000890B0000}"/>
    <cellStyle name="Currency 5 2 2 2 2 4" xfId="1161" xr:uid="{00000000-0005-0000-0000-00008A0B0000}"/>
    <cellStyle name="Currency 5 2 2 2 2 4 2" xfId="3392" xr:uid="{00000000-0005-0000-0000-00008B0B0000}"/>
    <cellStyle name="Currency 5 2 2 2 2 4 2 2" xfId="7615" xr:uid="{00000000-0005-0000-0000-00008C0B0000}"/>
    <cellStyle name="Currency 5 2 2 2 2 4 3" xfId="5470" xr:uid="{00000000-0005-0000-0000-00008D0B0000}"/>
    <cellStyle name="Currency 5 2 2 2 2 5" xfId="1575" xr:uid="{00000000-0005-0000-0000-00008E0B0000}"/>
    <cellStyle name="Currency 5 2 2 2 2 5 2" xfId="3805" xr:uid="{00000000-0005-0000-0000-00008F0B0000}"/>
    <cellStyle name="Currency 5 2 2 2 2 5 2 2" xfId="8028" xr:uid="{00000000-0005-0000-0000-0000900B0000}"/>
    <cellStyle name="Currency 5 2 2 2 2 5 3" xfId="5883" xr:uid="{00000000-0005-0000-0000-0000910B0000}"/>
    <cellStyle name="Currency 5 2 2 2 2 6" xfId="1989" xr:uid="{00000000-0005-0000-0000-0000920B0000}"/>
    <cellStyle name="Currency 5 2 2 2 2 6 2" xfId="4218" xr:uid="{00000000-0005-0000-0000-0000930B0000}"/>
    <cellStyle name="Currency 5 2 2 2 2 6 2 2" xfId="8441" xr:uid="{00000000-0005-0000-0000-0000940B0000}"/>
    <cellStyle name="Currency 5 2 2 2 2 6 3" xfId="6296" xr:uid="{00000000-0005-0000-0000-0000950B0000}"/>
    <cellStyle name="Currency 5 2 2 2 2 7" xfId="2424" xr:uid="{00000000-0005-0000-0000-0000960B0000}"/>
    <cellStyle name="Currency 5 2 2 2 2 7 2" xfId="6709" xr:uid="{00000000-0005-0000-0000-0000970B0000}"/>
    <cellStyle name="Currency 5 2 2 2 2 8" xfId="2721" xr:uid="{00000000-0005-0000-0000-0000980B0000}"/>
    <cellStyle name="Currency 5 2 2 2 2 9" xfId="2802" xr:uid="{00000000-0005-0000-0000-0000990B0000}"/>
    <cellStyle name="Currency 5 2 2 2 2 9 2" xfId="7026" xr:uid="{00000000-0005-0000-0000-00009A0B0000}"/>
    <cellStyle name="Currency 5 2 2 2 3" xfId="199" xr:uid="{00000000-0005-0000-0000-00009B0B0000}"/>
    <cellStyle name="Currency 5 2 2 2 3 2" xfId="727" xr:uid="{00000000-0005-0000-0000-00009C0B0000}"/>
    <cellStyle name="Currency 5 2 2 2 3 2 2" xfId="2981" xr:uid="{00000000-0005-0000-0000-00009D0B0000}"/>
    <cellStyle name="Currency 5 2 2 2 3 2 2 2" xfId="7204" xr:uid="{00000000-0005-0000-0000-00009E0B0000}"/>
    <cellStyle name="Currency 5 2 2 2 3 2 3" xfId="5059" xr:uid="{00000000-0005-0000-0000-00009F0B0000}"/>
    <cellStyle name="Currency 5 2 2 2 3 3" xfId="1163" xr:uid="{00000000-0005-0000-0000-0000A00B0000}"/>
    <cellStyle name="Currency 5 2 2 2 3 3 2" xfId="3394" xr:uid="{00000000-0005-0000-0000-0000A10B0000}"/>
    <cellStyle name="Currency 5 2 2 2 3 3 2 2" xfId="7617" xr:uid="{00000000-0005-0000-0000-0000A20B0000}"/>
    <cellStyle name="Currency 5 2 2 2 3 3 3" xfId="5472" xr:uid="{00000000-0005-0000-0000-0000A30B0000}"/>
    <cellStyle name="Currency 5 2 2 2 3 4" xfId="1577" xr:uid="{00000000-0005-0000-0000-0000A40B0000}"/>
    <cellStyle name="Currency 5 2 2 2 3 4 2" xfId="3807" xr:uid="{00000000-0005-0000-0000-0000A50B0000}"/>
    <cellStyle name="Currency 5 2 2 2 3 4 2 2" xfId="8030" xr:uid="{00000000-0005-0000-0000-0000A60B0000}"/>
    <cellStyle name="Currency 5 2 2 2 3 4 3" xfId="5885" xr:uid="{00000000-0005-0000-0000-0000A70B0000}"/>
    <cellStyle name="Currency 5 2 2 2 3 5" xfId="1991" xr:uid="{00000000-0005-0000-0000-0000A80B0000}"/>
    <cellStyle name="Currency 5 2 2 2 3 5 2" xfId="4220" xr:uid="{00000000-0005-0000-0000-0000A90B0000}"/>
    <cellStyle name="Currency 5 2 2 2 3 5 2 2" xfId="8443" xr:uid="{00000000-0005-0000-0000-0000AA0B0000}"/>
    <cellStyle name="Currency 5 2 2 2 3 5 3" xfId="6298" xr:uid="{00000000-0005-0000-0000-0000AB0B0000}"/>
    <cellStyle name="Currency 5 2 2 2 3 6" xfId="2426" xr:uid="{00000000-0005-0000-0000-0000AC0B0000}"/>
    <cellStyle name="Currency 5 2 2 2 3 6 2" xfId="6711" xr:uid="{00000000-0005-0000-0000-0000AD0B0000}"/>
    <cellStyle name="Currency 5 2 2 2 3 7" xfId="2723" xr:uid="{00000000-0005-0000-0000-0000AE0B0000}"/>
    <cellStyle name="Currency 5 2 2 2 3 8" xfId="2804" xr:uid="{00000000-0005-0000-0000-0000AF0B0000}"/>
    <cellStyle name="Currency 5 2 2 2 3 8 2" xfId="7028" xr:uid="{00000000-0005-0000-0000-0000B00B0000}"/>
    <cellStyle name="Currency 5 2 2 2 3 9" xfId="4645" xr:uid="{00000000-0005-0000-0000-0000B10B0000}"/>
    <cellStyle name="Currency 5 2 2 2 4" xfId="724" xr:uid="{00000000-0005-0000-0000-0000B20B0000}"/>
    <cellStyle name="Currency 5 2 2 2 4 2" xfId="2978" xr:uid="{00000000-0005-0000-0000-0000B30B0000}"/>
    <cellStyle name="Currency 5 2 2 2 4 2 2" xfId="7201" xr:uid="{00000000-0005-0000-0000-0000B40B0000}"/>
    <cellStyle name="Currency 5 2 2 2 4 3" xfId="5056" xr:uid="{00000000-0005-0000-0000-0000B50B0000}"/>
    <cellStyle name="Currency 5 2 2 2 5" xfId="1160" xr:uid="{00000000-0005-0000-0000-0000B60B0000}"/>
    <cellStyle name="Currency 5 2 2 2 5 2" xfId="3391" xr:uid="{00000000-0005-0000-0000-0000B70B0000}"/>
    <cellStyle name="Currency 5 2 2 2 5 2 2" xfId="7614" xr:uid="{00000000-0005-0000-0000-0000B80B0000}"/>
    <cellStyle name="Currency 5 2 2 2 5 3" xfId="5469" xr:uid="{00000000-0005-0000-0000-0000B90B0000}"/>
    <cellStyle name="Currency 5 2 2 2 6" xfId="1574" xr:uid="{00000000-0005-0000-0000-0000BA0B0000}"/>
    <cellStyle name="Currency 5 2 2 2 6 2" xfId="3804" xr:uid="{00000000-0005-0000-0000-0000BB0B0000}"/>
    <cellStyle name="Currency 5 2 2 2 6 2 2" xfId="8027" xr:uid="{00000000-0005-0000-0000-0000BC0B0000}"/>
    <cellStyle name="Currency 5 2 2 2 6 3" xfId="5882" xr:uid="{00000000-0005-0000-0000-0000BD0B0000}"/>
    <cellStyle name="Currency 5 2 2 2 7" xfId="1988" xr:uid="{00000000-0005-0000-0000-0000BE0B0000}"/>
    <cellStyle name="Currency 5 2 2 2 7 2" xfId="4217" xr:uid="{00000000-0005-0000-0000-0000BF0B0000}"/>
    <cellStyle name="Currency 5 2 2 2 7 2 2" xfId="8440" xr:uid="{00000000-0005-0000-0000-0000C00B0000}"/>
    <cellStyle name="Currency 5 2 2 2 7 3" xfId="6295" xr:uid="{00000000-0005-0000-0000-0000C10B0000}"/>
    <cellStyle name="Currency 5 2 2 2 8" xfId="2423" xr:uid="{00000000-0005-0000-0000-0000C20B0000}"/>
    <cellStyle name="Currency 5 2 2 2 8 2" xfId="6708" xr:uid="{00000000-0005-0000-0000-0000C30B0000}"/>
    <cellStyle name="Currency 5 2 2 2 9" xfId="2720" xr:uid="{00000000-0005-0000-0000-0000C40B0000}"/>
    <cellStyle name="Currency 5 2 2 3" xfId="200" xr:uid="{00000000-0005-0000-0000-0000C50B0000}"/>
    <cellStyle name="Currency 5 2 2 3 10" xfId="4646" xr:uid="{00000000-0005-0000-0000-0000C60B0000}"/>
    <cellStyle name="Currency 5 2 2 3 2" xfId="201" xr:uid="{00000000-0005-0000-0000-0000C70B0000}"/>
    <cellStyle name="Currency 5 2 2 3 2 2" xfId="729" xr:uid="{00000000-0005-0000-0000-0000C80B0000}"/>
    <cellStyle name="Currency 5 2 2 3 2 2 2" xfId="2983" xr:uid="{00000000-0005-0000-0000-0000C90B0000}"/>
    <cellStyle name="Currency 5 2 2 3 2 2 2 2" xfId="7206" xr:uid="{00000000-0005-0000-0000-0000CA0B0000}"/>
    <cellStyle name="Currency 5 2 2 3 2 2 3" xfId="5061" xr:uid="{00000000-0005-0000-0000-0000CB0B0000}"/>
    <cellStyle name="Currency 5 2 2 3 2 3" xfId="1165" xr:uid="{00000000-0005-0000-0000-0000CC0B0000}"/>
    <cellStyle name="Currency 5 2 2 3 2 3 2" xfId="3396" xr:uid="{00000000-0005-0000-0000-0000CD0B0000}"/>
    <cellStyle name="Currency 5 2 2 3 2 3 2 2" xfId="7619" xr:uid="{00000000-0005-0000-0000-0000CE0B0000}"/>
    <cellStyle name="Currency 5 2 2 3 2 3 3" xfId="5474" xr:uid="{00000000-0005-0000-0000-0000CF0B0000}"/>
    <cellStyle name="Currency 5 2 2 3 2 4" xfId="1579" xr:uid="{00000000-0005-0000-0000-0000D00B0000}"/>
    <cellStyle name="Currency 5 2 2 3 2 4 2" xfId="3809" xr:uid="{00000000-0005-0000-0000-0000D10B0000}"/>
    <cellStyle name="Currency 5 2 2 3 2 4 2 2" xfId="8032" xr:uid="{00000000-0005-0000-0000-0000D20B0000}"/>
    <cellStyle name="Currency 5 2 2 3 2 4 3" xfId="5887" xr:uid="{00000000-0005-0000-0000-0000D30B0000}"/>
    <cellStyle name="Currency 5 2 2 3 2 5" xfId="1993" xr:uid="{00000000-0005-0000-0000-0000D40B0000}"/>
    <cellStyle name="Currency 5 2 2 3 2 5 2" xfId="4222" xr:uid="{00000000-0005-0000-0000-0000D50B0000}"/>
    <cellStyle name="Currency 5 2 2 3 2 5 2 2" xfId="8445" xr:uid="{00000000-0005-0000-0000-0000D60B0000}"/>
    <cellStyle name="Currency 5 2 2 3 2 5 3" xfId="6300" xr:uid="{00000000-0005-0000-0000-0000D70B0000}"/>
    <cellStyle name="Currency 5 2 2 3 2 6" xfId="2428" xr:uid="{00000000-0005-0000-0000-0000D80B0000}"/>
    <cellStyle name="Currency 5 2 2 3 2 6 2" xfId="6713" xr:uid="{00000000-0005-0000-0000-0000D90B0000}"/>
    <cellStyle name="Currency 5 2 2 3 2 7" xfId="2725" xr:uid="{00000000-0005-0000-0000-0000DA0B0000}"/>
    <cellStyle name="Currency 5 2 2 3 2 8" xfId="2806" xr:uid="{00000000-0005-0000-0000-0000DB0B0000}"/>
    <cellStyle name="Currency 5 2 2 3 2 8 2" xfId="7030" xr:uid="{00000000-0005-0000-0000-0000DC0B0000}"/>
    <cellStyle name="Currency 5 2 2 3 2 9" xfId="4647" xr:uid="{00000000-0005-0000-0000-0000DD0B0000}"/>
    <cellStyle name="Currency 5 2 2 3 3" xfId="728" xr:uid="{00000000-0005-0000-0000-0000DE0B0000}"/>
    <cellStyle name="Currency 5 2 2 3 3 2" xfId="2982" xr:uid="{00000000-0005-0000-0000-0000DF0B0000}"/>
    <cellStyle name="Currency 5 2 2 3 3 2 2" xfId="7205" xr:uid="{00000000-0005-0000-0000-0000E00B0000}"/>
    <cellStyle name="Currency 5 2 2 3 3 3" xfId="5060" xr:uid="{00000000-0005-0000-0000-0000E10B0000}"/>
    <cellStyle name="Currency 5 2 2 3 4" xfId="1164" xr:uid="{00000000-0005-0000-0000-0000E20B0000}"/>
    <cellStyle name="Currency 5 2 2 3 4 2" xfId="3395" xr:uid="{00000000-0005-0000-0000-0000E30B0000}"/>
    <cellStyle name="Currency 5 2 2 3 4 2 2" xfId="7618" xr:uid="{00000000-0005-0000-0000-0000E40B0000}"/>
    <cellStyle name="Currency 5 2 2 3 4 3" xfId="5473" xr:uid="{00000000-0005-0000-0000-0000E50B0000}"/>
    <cellStyle name="Currency 5 2 2 3 5" xfId="1578" xr:uid="{00000000-0005-0000-0000-0000E60B0000}"/>
    <cellStyle name="Currency 5 2 2 3 5 2" xfId="3808" xr:uid="{00000000-0005-0000-0000-0000E70B0000}"/>
    <cellStyle name="Currency 5 2 2 3 5 2 2" xfId="8031" xr:uid="{00000000-0005-0000-0000-0000E80B0000}"/>
    <cellStyle name="Currency 5 2 2 3 5 3" xfId="5886" xr:uid="{00000000-0005-0000-0000-0000E90B0000}"/>
    <cellStyle name="Currency 5 2 2 3 6" xfId="1992" xr:uid="{00000000-0005-0000-0000-0000EA0B0000}"/>
    <cellStyle name="Currency 5 2 2 3 6 2" xfId="4221" xr:uid="{00000000-0005-0000-0000-0000EB0B0000}"/>
    <cellStyle name="Currency 5 2 2 3 6 2 2" xfId="8444" xr:uid="{00000000-0005-0000-0000-0000EC0B0000}"/>
    <cellStyle name="Currency 5 2 2 3 6 3" xfId="6299" xr:uid="{00000000-0005-0000-0000-0000ED0B0000}"/>
    <cellStyle name="Currency 5 2 2 3 7" xfId="2427" xr:uid="{00000000-0005-0000-0000-0000EE0B0000}"/>
    <cellStyle name="Currency 5 2 2 3 7 2" xfId="6712" xr:uid="{00000000-0005-0000-0000-0000EF0B0000}"/>
    <cellStyle name="Currency 5 2 2 3 8" xfId="2724" xr:uid="{00000000-0005-0000-0000-0000F00B0000}"/>
    <cellStyle name="Currency 5 2 2 3 9" xfId="2805" xr:uid="{00000000-0005-0000-0000-0000F10B0000}"/>
    <cellStyle name="Currency 5 2 2 3 9 2" xfId="7029" xr:uid="{00000000-0005-0000-0000-0000F20B0000}"/>
    <cellStyle name="Currency 5 2 2 4" xfId="202" xr:uid="{00000000-0005-0000-0000-0000F30B0000}"/>
    <cellStyle name="Currency 5 2 2 4 2" xfId="730" xr:uid="{00000000-0005-0000-0000-0000F40B0000}"/>
    <cellStyle name="Currency 5 2 2 4 2 2" xfId="2984" xr:uid="{00000000-0005-0000-0000-0000F50B0000}"/>
    <cellStyle name="Currency 5 2 2 4 2 2 2" xfId="7207" xr:uid="{00000000-0005-0000-0000-0000F60B0000}"/>
    <cellStyle name="Currency 5 2 2 4 2 3" xfId="5062" xr:uid="{00000000-0005-0000-0000-0000F70B0000}"/>
    <cellStyle name="Currency 5 2 2 4 3" xfId="1166" xr:uid="{00000000-0005-0000-0000-0000F80B0000}"/>
    <cellStyle name="Currency 5 2 2 4 3 2" xfId="3397" xr:uid="{00000000-0005-0000-0000-0000F90B0000}"/>
    <cellStyle name="Currency 5 2 2 4 3 2 2" xfId="7620" xr:uid="{00000000-0005-0000-0000-0000FA0B0000}"/>
    <cellStyle name="Currency 5 2 2 4 3 3" xfId="5475" xr:uid="{00000000-0005-0000-0000-0000FB0B0000}"/>
    <cellStyle name="Currency 5 2 2 4 4" xfId="1580" xr:uid="{00000000-0005-0000-0000-0000FC0B0000}"/>
    <cellStyle name="Currency 5 2 2 4 4 2" xfId="3810" xr:uid="{00000000-0005-0000-0000-0000FD0B0000}"/>
    <cellStyle name="Currency 5 2 2 4 4 2 2" xfId="8033" xr:uid="{00000000-0005-0000-0000-0000FE0B0000}"/>
    <cellStyle name="Currency 5 2 2 4 4 3" xfId="5888" xr:uid="{00000000-0005-0000-0000-0000FF0B0000}"/>
    <cellStyle name="Currency 5 2 2 4 5" xfId="1994" xr:uid="{00000000-0005-0000-0000-0000000C0000}"/>
    <cellStyle name="Currency 5 2 2 4 5 2" xfId="4223" xr:uid="{00000000-0005-0000-0000-0000010C0000}"/>
    <cellStyle name="Currency 5 2 2 4 5 2 2" xfId="8446" xr:uid="{00000000-0005-0000-0000-0000020C0000}"/>
    <cellStyle name="Currency 5 2 2 4 5 3" xfId="6301" xr:uid="{00000000-0005-0000-0000-0000030C0000}"/>
    <cellStyle name="Currency 5 2 2 4 6" xfId="2429" xr:uid="{00000000-0005-0000-0000-0000040C0000}"/>
    <cellStyle name="Currency 5 2 2 4 6 2" xfId="6714" xr:uid="{00000000-0005-0000-0000-0000050C0000}"/>
    <cellStyle name="Currency 5 2 2 4 7" xfId="2726" xr:uid="{00000000-0005-0000-0000-0000060C0000}"/>
    <cellStyle name="Currency 5 2 2 4 8" xfId="2807" xr:uid="{00000000-0005-0000-0000-0000070C0000}"/>
    <cellStyle name="Currency 5 2 2 4 8 2" xfId="7031" xr:uid="{00000000-0005-0000-0000-0000080C0000}"/>
    <cellStyle name="Currency 5 2 2 4 9" xfId="4648" xr:uid="{00000000-0005-0000-0000-0000090C0000}"/>
    <cellStyle name="Currency 5 2 2 5" xfId="203" xr:uid="{00000000-0005-0000-0000-00000A0C0000}"/>
    <cellStyle name="Currency 5 2 2 5 2" xfId="731" xr:uid="{00000000-0005-0000-0000-00000B0C0000}"/>
    <cellStyle name="Currency 5 2 2 5 2 2" xfId="2985" xr:uid="{00000000-0005-0000-0000-00000C0C0000}"/>
    <cellStyle name="Currency 5 2 2 5 2 2 2" xfId="7208" xr:uid="{00000000-0005-0000-0000-00000D0C0000}"/>
    <cellStyle name="Currency 5 2 2 5 2 3" xfId="5063" xr:uid="{00000000-0005-0000-0000-00000E0C0000}"/>
    <cellStyle name="Currency 5 2 2 5 3" xfId="1167" xr:uid="{00000000-0005-0000-0000-00000F0C0000}"/>
    <cellStyle name="Currency 5 2 2 5 3 2" xfId="3398" xr:uid="{00000000-0005-0000-0000-0000100C0000}"/>
    <cellStyle name="Currency 5 2 2 5 3 2 2" xfId="7621" xr:uid="{00000000-0005-0000-0000-0000110C0000}"/>
    <cellStyle name="Currency 5 2 2 5 3 3" xfId="5476" xr:uid="{00000000-0005-0000-0000-0000120C0000}"/>
    <cellStyle name="Currency 5 2 2 5 4" xfId="1581" xr:uid="{00000000-0005-0000-0000-0000130C0000}"/>
    <cellStyle name="Currency 5 2 2 5 4 2" xfId="3811" xr:uid="{00000000-0005-0000-0000-0000140C0000}"/>
    <cellStyle name="Currency 5 2 2 5 4 2 2" xfId="8034" xr:uid="{00000000-0005-0000-0000-0000150C0000}"/>
    <cellStyle name="Currency 5 2 2 5 4 3" xfId="5889" xr:uid="{00000000-0005-0000-0000-0000160C0000}"/>
    <cellStyle name="Currency 5 2 2 5 5" xfId="1995" xr:uid="{00000000-0005-0000-0000-0000170C0000}"/>
    <cellStyle name="Currency 5 2 2 5 5 2" xfId="4224" xr:uid="{00000000-0005-0000-0000-0000180C0000}"/>
    <cellStyle name="Currency 5 2 2 5 5 2 2" xfId="8447" xr:uid="{00000000-0005-0000-0000-0000190C0000}"/>
    <cellStyle name="Currency 5 2 2 5 5 3" xfId="6302" xr:uid="{00000000-0005-0000-0000-00001A0C0000}"/>
    <cellStyle name="Currency 5 2 2 5 6" xfId="2430" xr:uid="{00000000-0005-0000-0000-00001B0C0000}"/>
    <cellStyle name="Currency 5 2 2 5 6 2" xfId="6715" xr:uid="{00000000-0005-0000-0000-00001C0C0000}"/>
    <cellStyle name="Currency 5 2 2 5 7" xfId="2727" xr:uid="{00000000-0005-0000-0000-00001D0C0000}"/>
    <cellStyle name="Currency 5 2 2 5 8" xfId="2808" xr:uid="{00000000-0005-0000-0000-00001E0C0000}"/>
    <cellStyle name="Currency 5 2 2 5 8 2" xfId="7032" xr:uid="{00000000-0005-0000-0000-00001F0C0000}"/>
    <cellStyle name="Currency 5 2 2 5 9" xfId="4649" xr:uid="{00000000-0005-0000-0000-0000200C0000}"/>
    <cellStyle name="Currency 5 2 3" xfId="204" xr:uid="{00000000-0005-0000-0000-0000210C0000}"/>
    <cellStyle name="Currency 5 2 3 2" xfId="732" xr:uid="{00000000-0005-0000-0000-0000220C0000}"/>
    <cellStyle name="Currency 5 2 4" xfId="205" xr:uid="{00000000-0005-0000-0000-0000230C0000}"/>
    <cellStyle name="Currency 5 2 4 10" xfId="4650" xr:uid="{00000000-0005-0000-0000-0000240C0000}"/>
    <cellStyle name="Currency 5 2 4 2" xfId="206" xr:uid="{00000000-0005-0000-0000-0000250C0000}"/>
    <cellStyle name="Currency 5 2 4 2 2" xfId="734" xr:uid="{00000000-0005-0000-0000-0000260C0000}"/>
    <cellStyle name="Currency 5 2 4 2 2 2" xfId="2987" xr:uid="{00000000-0005-0000-0000-0000270C0000}"/>
    <cellStyle name="Currency 5 2 4 2 2 2 2" xfId="7210" xr:uid="{00000000-0005-0000-0000-0000280C0000}"/>
    <cellStyle name="Currency 5 2 4 2 2 3" xfId="5065" xr:uid="{00000000-0005-0000-0000-0000290C0000}"/>
    <cellStyle name="Currency 5 2 4 2 3" xfId="1169" xr:uid="{00000000-0005-0000-0000-00002A0C0000}"/>
    <cellStyle name="Currency 5 2 4 2 3 2" xfId="3400" xr:uid="{00000000-0005-0000-0000-00002B0C0000}"/>
    <cellStyle name="Currency 5 2 4 2 3 2 2" xfId="7623" xr:uid="{00000000-0005-0000-0000-00002C0C0000}"/>
    <cellStyle name="Currency 5 2 4 2 3 3" xfId="5478" xr:uid="{00000000-0005-0000-0000-00002D0C0000}"/>
    <cellStyle name="Currency 5 2 4 2 4" xfId="1583" xr:uid="{00000000-0005-0000-0000-00002E0C0000}"/>
    <cellStyle name="Currency 5 2 4 2 4 2" xfId="3813" xr:uid="{00000000-0005-0000-0000-00002F0C0000}"/>
    <cellStyle name="Currency 5 2 4 2 4 2 2" xfId="8036" xr:uid="{00000000-0005-0000-0000-0000300C0000}"/>
    <cellStyle name="Currency 5 2 4 2 4 3" xfId="5891" xr:uid="{00000000-0005-0000-0000-0000310C0000}"/>
    <cellStyle name="Currency 5 2 4 2 5" xfId="1997" xr:uid="{00000000-0005-0000-0000-0000320C0000}"/>
    <cellStyle name="Currency 5 2 4 2 5 2" xfId="4226" xr:uid="{00000000-0005-0000-0000-0000330C0000}"/>
    <cellStyle name="Currency 5 2 4 2 5 2 2" xfId="8449" xr:uid="{00000000-0005-0000-0000-0000340C0000}"/>
    <cellStyle name="Currency 5 2 4 2 5 3" xfId="6304" xr:uid="{00000000-0005-0000-0000-0000350C0000}"/>
    <cellStyle name="Currency 5 2 4 2 6" xfId="2432" xr:uid="{00000000-0005-0000-0000-0000360C0000}"/>
    <cellStyle name="Currency 5 2 4 2 6 2" xfId="6717" xr:uid="{00000000-0005-0000-0000-0000370C0000}"/>
    <cellStyle name="Currency 5 2 4 2 7" xfId="2729" xr:uid="{00000000-0005-0000-0000-0000380C0000}"/>
    <cellStyle name="Currency 5 2 4 2 8" xfId="2810" xr:uid="{00000000-0005-0000-0000-0000390C0000}"/>
    <cellStyle name="Currency 5 2 4 2 8 2" xfId="7034" xr:uid="{00000000-0005-0000-0000-00003A0C0000}"/>
    <cellStyle name="Currency 5 2 4 2 9" xfId="4651" xr:uid="{00000000-0005-0000-0000-00003B0C0000}"/>
    <cellStyle name="Currency 5 2 4 3" xfId="733" xr:uid="{00000000-0005-0000-0000-00003C0C0000}"/>
    <cellStyle name="Currency 5 2 4 3 2" xfId="2986" xr:uid="{00000000-0005-0000-0000-00003D0C0000}"/>
    <cellStyle name="Currency 5 2 4 3 2 2" xfId="7209" xr:uid="{00000000-0005-0000-0000-00003E0C0000}"/>
    <cellStyle name="Currency 5 2 4 3 3" xfId="5064" xr:uid="{00000000-0005-0000-0000-00003F0C0000}"/>
    <cellStyle name="Currency 5 2 4 4" xfId="1168" xr:uid="{00000000-0005-0000-0000-0000400C0000}"/>
    <cellStyle name="Currency 5 2 4 4 2" xfId="3399" xr:uid="{00000000-0005-0000-0000-0000410C0000}"/>
    <cellStyle name="Currency 5 2 4 4 2 2" xfId="7622" xr:uid="{00000000-0005-0000-0000-0000420C0000}"/>
    <cellStyle name="Currency 5 2 4 4 3" xfId="5477" xr:uid="{00000000-0005-0000-0000-0000430C0000}"/>
    <cellStyle name="Currency 5 2 4 5" xfId="1582" xr:uid="{00000000-0005-0000-0000-0000440C0000}"/>
    <cellStyle name="Currency 5 2 4 5 2" xfId="3812" xr:uid="{00000000-0005-0000-0000-0000450C0000}"/>
    <cellStyle name="Currency 5 2 4 5 2 2" xfId="8035" xr:uid="{00000000-0005-0000-0000-0000460C0000}"/>
    <cellStyle name="Currency 5 2 4 5 3" xfId="5890" xr:uid="{00000000-0005-0000-0000-0000470C0000}"/>
    <cellStyle name="Currency 5 2 4 6" xfId="1996" xr:uid="{00000000-0005-0000-0000-0000480C0000}"/>
    <cellStyle name="Currency 5 2 4 6 2" xfId="4225" xr:uid="{00000000-0005-0000-0000-0000490C0000}"/>
    <cellStyle name="Currency 5 2 4 6 2 2" xfId="8448" xr:uid="{00000000-0005-0000-0000-00004A0C0000}"/>
    <cellStyle name="Currency 5 2 4 6 3" xfId="6303" xr:uid="{00000000-0005-0000-0000-00004B0C0000}"/>
    <cellStyle name="Currency 5 2 4 7" xfId="2431" xr:uid="{00000000-0005-0000-0000-00004C0C0000}"/>
    <cellStyle name="Currency 5 2 4 7 2" xfId="6716" xr:uid="{00000000-0005-0000-0000-00004D0C0000}"/>
    <cellStyle name="Currency 5 2 4 8" xfId="2728" xr:uid="{00000000-0005-0000-0000-00004E0C0000}"/>
    <cellStyle name="Currency 5 2 4 9" xfId="2809" xr:uid="{00000000-0005-0000-0000-00004F0C0000}"/>
    <cellStyle name="Currency 5 2 4 9 2" xfId="7033" xr:uid="{00000000-0005-0000-0000-0000500C0000}"/>
    <cellStyle name="Currency 5 2 5" xfId="207" xr:uid="{00000000-0005-0000-0000-0000510C0000}"/>
    <cellStyle name="Currency 5 2 5 2" xfId="735" xr:uid="{00000000-0005-0000-0000-0000520C0000}"/>
    <cellStyle name="Currency 5 2 5 2 2" xfId="2988" xr:uid="{00000000-0005-0000-0000-0000530C0000}"/>
    <cellStyle name="Currency 5 2 5 2 2 2" xfId="7211" xr:uid="{00000000-0005-0000-0000-0000540C0000}"/>
    <cellStyle name="Currency 5 2 5 2 3" xfId="5066" xr:uid="{00000000-0005-0000-0000-0000550C0000}"/>
    <cellStyle name="Currency 5 2 5 3" xfId="1170" xr:uid="{00000000-0005-0000-0000-0000560C0000}"/>
    <cellStyle name="Currency 5 2 5 3 2" xfId="3401" xr:uid="{00000000-0005-0000-0000-0000570C0000}"/>
    <cellStyle name="Currency 5 2 5 3 2 2" xfId="7624" xr:uid="{00000000-0005-0000-0000-0000580C0000}"/>
    <cellStyle name="Currency 5 2 5 3 3" xfId="5479" xr:uid="{00000000-0005-0000-0000-0000590C0000}"/>
    <cellStyle name="Currency 5 2 5 4" xfId="1584" xr:uid="{00000000-0005-0000-0000-00005A0C0000}"/>
    <cellStyle name="Currency 5 2 5 4 2" xfId="3814" xr:uid="{00000000-0005-0000-0000-00005B0C0000}"/>
    <cellStyle name="Currency 5 2 5 4 2 2" xfId="8037" xr:uid="{00000000-0005-0000-0000-00005C0C0000}"/>
    <cellStyle name="Currency 5 2 5 4 3" xfId="5892" xr:uid="{00000000-0005-0000-0000-00005D0C0000}"/>
    <cellStyle name="Currency 5 2 5 5" xfId="1998" xr:uid="{00000000-0005-0000-0000-00005E0C0000}"/>
    <cellStyle name="Currency 5 2 5 5 2" xfId="4227" xr:uid="{00000000-0005-0000-0000-00005F0C0000}"/>
    <cellStyle name="Currency 5 2 5 5 2 2" xfId="8450" xr:uid="{00000000-0005-0000-0000-0000600C0000}"/>
    <cellStyle name="Currency 5 2 5 5 3" xfId="6305" xr:uid="{00000000-0005-0000-0000-0000610C0000}"/>
    <cellStyle name="Currency 5 2 5 6" xfId="2433" xr:uid="{00000000-0005-0000-0000-0000620C0000}"/>
    <cellStyle name="Currency 5 2 5 6 2" xfId="6718" xr:uid="{00000000-0005-0000-0000-0000630C0000}"/>
    <cellStyle name="Currency 5 2 5 7" xfId="2730" xr:uid="{00000000-0005-0000-0000-0000640C0000}"/>
    <cellStyle name="Currency 5 2 5 8" xfId="2811" xr:uid="{00000000-0005-0000-0000-0000650C0000}"/>
    <cellStyle name="Currency 5 2 5 8 2" xfId="7035" xr:uid="{00000000-0005-0000-0000-0000660C0000}"/>
    <cellStyle name="Currency 5 2 5 9" xfId="4652" xr:uid="{00000000-0005-0000-0000-0000670C0000}"/>
    <cellStyle name="Currency 5 2 6" xfId="208" xr:uid="{00000000-0005-0000-0000-0000680C0000}"/>
    <cellStyle name="Currency 5 2 6 2" xfId="736" xr:uid="{00000000-0005-0000-0000-0000690C0000}"/>
    <cellStyle name="Currency 5 2 6 2 2" xfId="2989" xr:uid="{00000000-0005-0000-0000-00006A0C0000}"/>
    <cellStyle name="Currency 5 2 6 2 2 2" xfId="7212" xr:uid="{00000000-0005-0000-0000-00006B0C0000}"/>
    <cellStyle name="Currency 5 2 6 2 3" xfId="5067" xr:uid="{00000000-0005-0000-0000-00006C0C0000}"/>
    <cellStyle name="Currency 5 2 6 3" xfId="1171" xr:uid="{00000000-0005-0000-0000-00006D0C0000}"/>
    <cellStyle name="Currency 5 2 6 3 2" xfId="3402" xr:uid="{00000000-0005-0000-0000-00006E0C0000}"/>
    <cellStyle name="Currency 5 2 6 3 2 2" xfId="7625" xr:uid="{00000000-0005-0000-0000-00006F0C0000}"/>
    <cellStyle name="Currency 5 2 6 3 3" xfId="5480" xr:uid="{00000000-0005-0000-0000-0000700C0000}"/>
    <cellStyle name="Currency 5 2 6 4" xfId="1585" xr:uid="{00000000-0005-0000-0000-0000710C0000}"/>
    <cellStyle name="Currency 5 2 6 4 2" xfId="3815" xr:uid="{00000000-0005-0000-0000-0000720C0000}"/>
    <cellStyle name="Currency 5 2 6 4 2 2" xfId="8038" xr:uid="{00000000-0005-0000-0000-0000730C0000}"/>
    <cellStyle name="Currency 5 2 6 4 3" xfId="5893" xr:uid="{00000000-0005-0000-0000-0000740C0000}"/>
    <cellStyle name="Currency 5 2 6 5" xfId="1999" xr:uid="{00000000-0005-0000-0000-0000750C0000}"/>
    <cellStyle name="Currency 5 2 6 5 2" xfId="4228" xr:uid="{00000000-0005-0000-0000-0000760C0000}"/>
    <cellStyle name="Currency 5 2 6 5 2 2" xfId="8451" xr:uid="{00000000-0005-0000-0000-0000770C0000}"/>
    <cellStyle name="Currency 5 2 6 5 3" xfId="6306" xr:uid="{00000000-0005-0000-0000-0000780C0000}"/>
    <cellStyle name="Currency 5 2 6 6" xfId="2434" xr:uid="{00000000-0005-0000-0000-0000790C0000}"/>
    <cellStyle name="Currency 5 2 6 6 2" xfId="6719" xr:uid="{00000000-0005-0000-0000-00007A0C0000}"/>
    <cellStyle name="Currency 5 2 6 7" xfId="2731" xr:uid="{00000000-0005-0000-0000-00007B0C0000}"/>
    <cellStyle name="Currency 5 2 6 8" xfId="2812" xr:uid="{00000000-0005-0000-0000-00007C0C0000}"/>
    <cellStyle name="Currency 5 2 6 8 2" xfId="7036" xr:uid="{00000000-0005-0000-0000-00007D0C0000}"/>
    <cellStyle name="Currency 5 2 6 9" xfId="4653" xr:uid="{00000000-0005-0000-0000-00007E0C0000}"/>
    <cellStyle name="Currency 5 2 7" xfId="723" xr:uid="{00000000-0005-0000-0000-00007F0C0000}"/>
    <cellStyle name="Currency 5 3" xfId="209" xr:uid="{00000000-0005-0000-0000-0000800C0000}"/>
    <cellStyle name="Currency 5 3 2" xfId="210" xr:uid="{00000000-0005-0000-0000-0000810C0000}"/>
    <cellStyle name="Currency 5 3 2 10" xfId="2813" xr:uid="{00000000-0005-0000-0000-0000820C0000}"/>
    <cellStyle name="Currency 5 3 2 10 2" xfId="7037" xr:uid="{00000000-0005-0000-0000-0000830C0000}"/>
    <cellStyle name="Currency 5 3 2 11" xfId="4654" xr:uid="{00000000-0005-0000-0000-0000840C0000}"/>
    <cellStyle name="Currency 5 3 2 2" xfId="211" xr:uid="{00000000-0005-0000-0000-0000850C0000}"/>
    <cellStyle name="Currency 5 3 2 2 10" xfId="4655" xr:uid="{00000000-0005-0000-0000-0000860C0000}"/>
    <cellStyle name="Currency 5 3 2 2 2" xfId="212" xr:uid="{00000000-0005-0000-0000-0000870C0000}"/>
    <cellStyle name="Currency 5 3 2 2 2 2" xfId="739" xr:uid="{00000000-0005-0000-0000-0000880C0000}"/>
    <cellStyle name="Currency 5 3 2 2 2 2 2" xfId="2992" xr:uid="{00000000-0005-0000-0000-0000890C0000}"/>
    <cellStyle name="Currency 5 3 2 2 2 2 2 2" xfId="7215" xr:uid="{00000000-0005-0000-0000-00008A0C0000}"/>
    <cellStyle name="Currency 5 3 2 2 2 2 3" xfId="5070" xr:uid="{00000000-0005-0000-0000-00008B0C0000}"/>
    <cellStyle name="Currency 5 3 2 2 2 3" xfId="1174" xr:uid="{00000000-0005-0000-0000-00008C0C0000}"/>
    <cellStyle name="Currency 5 3 2 2 2 3 2" xfId="3405" xr:uid="{00000000-0005-0000-0000-00008D0C0000}"/>
    <cellStyle name="Currency 5 3 2 2 2 3 2 2" xfId="7628" xr:uid="{00000000-0005-0000-0000-00008E0C0000}"/>
    <cellStyle name="Currency 5 3 2 2 2 3 3" xfId="5483" xr:uid="{00000000-0005-0000-0000-00008F0C0000}"/>
    <cellStyle name="Currency 5 3 2 2 2 4" xfId="1588" xr:uid="{00000000-0005-0000-0000-0000900C0000}"/>
    <cellStyle name="Currency 5 3 2 2 2 4 2" xfId="3818" xr:uid="{00000000-0005-0000-0000-0000910C0000}"/>
    <cellStyle name="Currency 5 3 2 2 2 4 2 2" xfId="8041" xr:uid="{00000000-0005-0000-0000-0000920C0000}"/>
    <cellStyle name="Currency 5 3 2 2 2 4 3" xfId="5896" xr:uid="{00000000-0005-0000-0000-0000930C0000}"/>
    <cellStyle name="Currency 5 3 2 2 2 5" xfId="2002" xr:uid="{00000000-0005-0000-0000-0000940C0000}"/>
    <cellStyle name="Currency 5 3 2 2 2 5 2" xfId="4231" xr:uid="{00000000-0005-0000-0000-0000950C0000}"/>
    <cellStyle name="Currency 5 3 2 2 2 5 2 2" xfId="8454" xr:uid="{00000000-0005-0000-0000-0000960C0000}"/>
    <cellStyle name="Currency 5 3 2 2 2 5 3" xfId="6309" xr:uid="{00000000-0005-0000-0000-0000970C0000}"/>
    <cellStyle name="Currency 5 3 2 2 2 6" xfId="2437" xr:uid="{00000000-0005-0000-0000-0000980C0000}"/>
    <cellStyle name="Currency 5 3 2 2 2 6 2" xfId="6722" xr:uid="{00000000-0005-0000-0000-0000990C0000}"/>
    <cellStyle name="Currency 5 3 2 2 2 7" xfId="2734" xr:uid="{00000000-0005-0000-0000-00009A0C0000}"/>
    <cellStyle name="Currency 5 3 2 2 2 8" xfId="2815" xr:uid="{00000000-0005-0000-0000-00009B0C0000}"/>
    <cellStyle name="Currency 5 3 2 2 2 8 2" xfId="7039" xr:uid="{00000000-0005-0000-0000-00009C0C0000}"/>
    <cellStyle name="Currency 5 3 2 2 2 9" xfId="4656" xr:uid="{00000000-0005-0000-0000-00009D0C0000}"/>
    <cellStyle name="Currency 5 3 2 2 3" xfId="738" xr:uid="{00000000-0005-0000-0000-00009E0C0000}"/>
    <cellStyle name="Currency 5 3 2 2 3 2" xfId="2991" xr:uid="{00000000-0005-0000-0000-00009F0C0000}"/>
    <cellStyle name="Currency 5 3 2 2 3 2 2" xfId="7214" xr:uid="{00000000-0005-0000-0000-0000A00C0000}"/>
    <cellStyle name="Currency 5 3 2 2 3 3" xfId="5069" xr:uid="{00000000-0005-0000-0000-0000A10C0000}"/>
    <cellStyle name="Currency 5 3 2 2 4" xfId="1173" xr:uid="{00000000-0005-0000-0000-0000A20C0000}"/>
    <cellStyle name="Currency 5 3 2 2 4 2" xfId="3404" xr:uid="{00000000-0005-0000-0000-0000A30C0000}"/>
    <cellStyle name="Currency 5 3 2 2 4 2 2" xfId="7627" xr:uid="{00000000-0005-0000-0000-0000A40C0000}"/>
    <cellStyle name="Currency 5 3 2 2 4 3" xfId="5482" xr:uid="{00000000-0005-0000-0000-0000A50C0000}"/>
    <cellStyle name="Currency 5 3 2 2 5" xfId="1587" xr:uid="{00000000-0005-0000-0000-0000A60C0000}"/>
    <cellStyle name="Currency 5 3 2 2 5 2" xfId="3817" xr:uid="{00000000-0005-0000-0000-0000A70C0000}"/>
    <cellStyle name="Currency 5 3 2 2 5 2 2" xfId="8040" xr:uid="{00000000-0005-0000-0000-0000A80C0000}"/>
    <cellStyle name="Currency 5 3 2 2 5 3" xfId="5895" xr:uid="{00000000-0005-0000-0000-0000A90C0000}"/>
    <cellStyle name="Currency 5 3 2 2 6" xfId="2001" xr:uid="{00000000-0005-0000-0000-0000AA0C0000}"/>
    <cellStyle name="Currency 5 3 2 2 6 2" xfId="4230" xr:uid="{00000000-0005-0000-0000-0000AB0C0000}"/>
    <cellStyle name="Currency 5 3 2 2 6 2 2" xfId="8453" xr:uid="{00000000-0005-0000-0000-0000AC0C0000}"/>
    <cellStyle name="Currency 5 3 2 2 6 3" xfId="6308" xr:uid="{00000000-0005-0000-0000-0000AD0C0000}"/>
    <cellStyle name="Currency 5 3 2 2 7" xfId="2436" xr:uid="{00000000-0005-0000-0000-0000AE0C0000}"/>
    <cellStyle name="Currency 5 3 2 2 7 2" xfId="6721" xr:uid="{00000000-0005-0000-0000-0000AF0C0000}"/>
    <cellStyle name="Currency 5 3 2 2 8" xfId="2733" xr:uid="{00000000-0005-0000-0000-0000B00C0000}"/>
    <cellStyle name="Currency 5 3 2 2 9" xfId="2814" xr:uid="{00000000-0005-0000-0000-0000B10C0000}"/>
    <cellStyle name="Currency 5 3 2 2 9 2" xfId="7038" xr:uid="{00000000-0005-0000-0000-0000B20C0000}"/>
    <cellStyle name="Currency 5 3 2 3" xfId="213" xr:uid="{00000000-0005-0000-0000-0000B30C0000}"/>
    <cellStyle name="Currency 5 3 2 3 2" xfId="740" xr:uid="{00000000-0005-0000-0000-0000B40C0000}"/>
    <cellStyle name="Currency 5 3 2 3 2 2" xfId="2993" xr:uid="{00000000-0005-0000-0000-0000B50C0000}"/>
    <cellStyle name="Currency 5 3 2 3 2 2 2" xfId="7216" xr:uid="{00000000-0005-0000-0000-0000B60C0000}"/>
    <cellStyle name="Currency 5 3 2 3 2 3" xfId="5071" xr:uid="{00000000-0005-0000-0000-0000B70C0000}"/>
    <cellStyle name="Currency 5 3 2 3 3" xfId="1175" xr:uid="{00000000-0005-0000-0000-0000B80C0000}"/>
    <cellStyle name="Currency 5 3 2 3 3 2" xfId="3406" xr:uid="{00000000-0005-0000-0000-0000B90C0000}"/>
    <cellStyle name="Currency 5 3 2 3 3 2 2" xfId="7629" xr:uid="{00000000-0005-0000-0000-0000BA0C0000}"/>
    <cellStyle name="Currency 5 3 2 3 3 3" xfId="5484" xr:uid="{00000000-0005-0000-0000-0000BB0C0000}"/>
    <cellStyle name="Currency 5 3 2 3 4" xfId="1589" xr:uid="{00000000-0005-0000-0000-0000BC0C0000}"/>
    <cellStyle name="Currency 5 3 2 3 4 2" xfId="3819" xr:uid="{00000000-0005-0000-0000-0000BD0C0000}"/>
    <cellStyle name="Currency 5 3 2 3 4 2 2" xfId="8042" xr:uid="{00000000-0005-0000-0000-0000BE0C0000}"/>
    <cellStyle name="Currency 5 3 2 3 4 3" xfId="5897" xr:uid="{00000000-0005-0000-0000-0000BF0C0000}"/>
    <cellStyle name="Currency 5 3 2 3 5" xfId="2003" xr:uid="{00000000-0005-0000-0000-0000C00C0000}"/>
    <cellStyle name="Currency 5 3 2 3 5 2" xfId="4232" xr:uid="{00000000-0005-0000-0000-0000C10C0000}"/>
    <cellStyle name="Currency 5 3 2 3 5 2 2" xfId="8455" xr:uid="{00000000-0005-0000-0000-0000C20C0000}"/>
    <cellStyle name="Currency 5 3 2 3 5 3" xfId="6310" xr:uid="{00000000-0005-0000-0000-0000C30C0000}"/>
    <cellStyle name="Currency 5 3 2 3 6" xfId="2438" xr:uid="{00000000-0005-0000-0000-0000C40C0000}"/>
    <cellStyle name="Currency 5 3 2 3 6 2" xfId="6723" xr:uid="{00000000-0005-0000-0000-0000C50C0000}"/>
    <cellStyle name="Currency 5 3 2 3 7" xfId="2735" xr:uid="{00000000-0005-0000-0000-0000C60C0000}"/>
    <cellStyle name="Currency 5 3 2 3 8" xfId="2816" xr:uid="{00000000-0005-0000-0000-0000C70C0000}"/>
    <cellStyle name="Currency 5 3 2 3 8 2" xfId="7040" xr:uid="{00000000-0005-0000-0000-0000C80C0000}"/>
    <cellStyle name="Currency 5 3 2 3 9" xfId="4657" xr:uid="{00000000-0005-0000-0000-0000C90C0000}"/>
    <cellStyle name="Currency 5 3 2 4" xfId="737" xr:uid="{00000000-0005-0000-0000-0000CA0C0000}"/>
    <cellStyle name="Currency 5 3 2 4 2" xfId="2990" xr:uid="{00000000-0005-0000-0000-0000CB0C0000}"/>
    <cellStyle name="Currency 5 3 2 4 2 2" xfId="7213" xr:uid="{00000000-0005-0000-0000-0000CC0C0000}"/>
    <cellStyle name="Currency 5 3 2 4 3" xfId="5068" xr:uid="{00000000-0005-0000-0000-0000CD0C0000}"/>
    <cellStyle name="Currency 5 3 2 5" xfId="1172" xr:uid="{00000000-0005-0000-0000-0000CE0C0000}"/>
    <cellStyle name="Currency 5 3 2 5 2" xfId="3403" xr:uid="{00000000-0005-0000-0000-0000CF0C0000}"/>
    <cellStyle name="Currency 5 3 2 5 2 2" xfId="7626" xr:uid="{00000000-0005-0000-0000-0000D00C0000}"/>
    <cellStyle name="Currency 5 3 2 5 3" xfId="5481" xr:uid="{00000000-0005-0000-0000-0000D10C0000}"/>
    <cellStyle name="Currency 5 3 2 6" xfId="1586" xr:uid="{00000000-0005-0000-0000-0000D20C0000}"/>
    <cellStyle name="Currency 5 3 2 6 2" xfId="3816" xr:uid="{00000000-0005-0000-0000-0000D30C0000}"/>
    <cellStyle name="Currency 5 3 2 6 2 2" xfId="8039" xr:uid="{00000000-0005-0000-0000-0000D40C0000}"/>
    <cellStyle name="Currency 5 3 2 6 3" xfId="5894" xr:uid="{00000000-0005-0000-0000-0000D50C0000}"/>
    <cellStyle name="Currency 5 3 2 7" xfId="2000" xr:uid="{00000000-0005-0000-0000-0000D60C0000}"/>
    <cellStyle name="Currency 5 3 2 7 2" xfId="4229" xr:uid="{00000000-0005-0000-0000-0000D70C0000}"/>
    <cellStyle name="Currency 5 3 2 7 2 2" xfId="8452" xr:uid="{00000000-0005-0000-0000-0000D80C0000}"/>
    <cellStyle name="Currency 5 3 2 7 3" xfId="6307" xr:uid="{00000000-0005-0000-0000-0000D90C0000}"/>
    <cellStyle name="Currency 5 3 2 8" xfId="2435" xr:uid="{00000000-0005-0000-0000-0000DA0C0000}"/>
    <cellStyle name="Currency 5 3 2 8 2" xfId="6720" xr:uid="{00000000-0005-0000-0000-0000DB0C0000}"/>
    <cellStyle name="Currency 5 3 2 9" xfId="2732" xr:uid="{00000000-0005-0000-0000-0000DC0C0000}"/>
    <cellStyle name="Currency 5 3 3" xfId="214" xr:uid="{00000000-0005-0000-0000-0000DD0C0000}"/>
    <cellStyle name="Currency 5 3 3 10" xfId="4658" xr:uid="{00000000-0005-0000-0000-0000DE0C0000}"/>
    <cellStyle name="Currency 5 3 3 2" xfId="215" xr:uid="{00000000-0005-0000-0000-0000DF0C0000}"/>
    <cellStyle name="Currency 5 3 3 2 2" xfId="742" xr:uid="{00000000-0005-0000-0000-0000E00C0000}"/>
    <cellStyle name="Currency 5 3 3 2 2 2" xfId="2995" xr:uid="{00000000-0005-0000-0000-0000E10C0000}"/>
    <cellStyle name="Currency 5 3 3 2 2 2 2" xfId="7218" xr:uid="{00000000-0005-0000-0000-0000E20C0000}"/>
    <cellStyle name="Currency 5 3 3 2 2 3" xfId="5073" xr:uid="{00000000-0005-0000-0000-0000E30C0000}"/>
    <cellStyle name="Currency 5 3 3 2 3" xfId="1177" xr:uid="{00000000-0005-0000-0000-0000E40C0000}"/>
    <cellStyle name="Currency 5 3 3 2 3 2" xfId="3408" xr:uid="{00000000-0005-0000-0000-0000E50C0000}"/>
    <cellStyle name="Currency 5 3 3 2 3 2 2" xfId="7631" xr:uid="{00000000-0005-0000-0000-0000E60C0000}"/>
    <cellStyle name="Currency 5 3 3 2 3 3" xfId="5486" xr:uid="{00000000-0005-0000-0000-0000E70C0000}"/>
    <cellStyle name="Currency 5 3 3 2 4" xfId="1591" xr:uid="{00000000-0005-0000-0000-0000E80C0000}"/>
    <cellStyle name="Currency 5 3 3 2 4 2" xfId="3821" xr:uid="{00000000-0005-0000-0000-0000E90C0000}"/>
    <cellStyle name="Currency 5 3 3 2 4 2 2" xfId="8044" xr:uid="{00000000-0005-0000-0000-0000EA0C0000}"/>
    <cellStyle name="Currency 5 3 3 2 4 3" xfId="5899" xr:uid="{00000000-0005-0000-0000-0000EB0C0000}"/>
    <cellStyle name="Currency 5 3 3 2 5" xfId="2005" xr:uid="{00000000-0005-0000-0000-0000EC0C0000}"/>
    <cellStyle name="Currency 5 3 3 2 5 2" xfId="4234" xr:uid="{00000000-0005-0000-0000-0000ED0C0000}"/>
    <cellStyle name="Currency 5 3 3 2 5 2 2" xfId="8457" xr:uid="{00000000-0005-0000-0000-0000EE0C0000}"/>
    <cellStyle name="Currency 5 3 3 2 5 3" xfId="6312" xr:uid="{00000000-0005-0000-0000-0000EF0C0000}"/>
    <cellStyle name="Currency 5 3 3 2 6" xfId="2440" xr:uid="{00000000-0005-0000-0000-0000F00C0000}"/>
    <cellStyle name="Currency 5 3 3 2 6 2" xfId="6725" xr:uid="{00000000-0005-0000-0000-0000F10C0000}"/>
    <cellStyle name="Currency 5 3 3 2 7" xfId="2737" xr:uid="{00000000-0005-0000-0000-0000F20C0000}"/>
    <cellStyle name="Currency 5 3 3 2 8" xfId="2818" xr:uid="{00000000-0005-0000-0000-0000F30C0000}"/>
    <cellStyle name="Currency 5 3 3 2 8 2" xfId="7042" xr:uid="{00000000-0005-0000-0000-0000F40C0000}"/>
    <cellStyle name="Currency 5 3 3 2 9" xfId="4659" xr:uid="{00000000-0005-0000-0000-0000F50C0000}"/>
    <cellStyle name="Currency 5 3 3 3" xfId="741" xr:uid="{00000000-0005-0000-0000-0000F60C0000}"/>
    <cellStyle name="Currency 5 3 3 3 2" xfId="2994" xr:uid="{00000000-0005-0000-0000-0000F70C0000}"/>
    <cellStyle name="Currency 5 3 3 3 2 2" xfId="7217" xr:uid="{00000000-0005-0000-0000-0000F80C0000}"/>
    <cellStyle name="Currency 5 3 3 3 3" xfId="5072" xr:uid="{00000000-0005-0000-0000-0000F90C0000}"/>
    <cellStyle name="Currency 5 3 3 4" xfId="1176" xr:uid="{00000000-0005-0000-0000-0000FA0C0000}"/>
    <cellStyle name="Currency 5 3 3 4 2" xfId="3407" xr:uid="{00000000-0005-0000-0000-0000FB0C0000}"/>
    <cellStyle name="Currency 5 3 3 4 2 2" xfId="7630" xr:uid="{00000000-0005-0000-0000-0000FC0C0000}"/>
    <cellStyle name="Currency 5 3 3 4 3" xfId="5485" xr:uid="{00000000-0005-0000-0000-0000FD0C0000}"/>
    <cellStyle name="Currency 5 3 3 5" xfId="1590" xr:uid="{00000000-0005-0000-0000-0000FE0C0000}"/>
    <cellStyle name="Currency 5 3 3 5 2" xfId="3820" xr:uid="{00000000-0005-0000-0000-0000FF0C0000}"/>
    <cellStyle name="Currency 5 3 3 5 2 2" xfId="8043" xr:uid="{00000000-0005-0000-0000-0000000D0000}"/>
    <cellStyle name="Currency 5 3 3 5 3" xfId="5898" xr:uid="{00000000-0005-0000-0000-0000010D0000}"/>
    <cellStyle name="Currency 5 3 3 6" xfId="2004" xr:uid="{00000000-0005-0000-0000-0000020D0000}"/>
    <cellStyle name="Currency 5 3 3 6 2" xfId="4233" xr:uid="{00000000-0005-0000-0000-0000030D0000}"/>
    <cellStyle name="Currency 5 3 3 6 2 2" xfId="8456" xr:uid="{00000000-0005-0000-0000-0000040D0000}"/>
    <cellStyle name="Currency 5 3 3 6 3" xfId="6311" xr:uid="{00000000-0005-0000-0000-0000050D0000}"/>
    <cellStyle name="Currency 5 3 3 7" xfId="2439" xr:uid="{00000000-0005-0000-0000-0000060D0000}"/>
    <cellStyle name="Currency 5 3 3 7 2" xfId="6724" xr:uid="{00000000-0005-0000-0000-0000070D0000}"/>
    <cellStyle name="Currency 5 3 3 8" xfId="2736" xr:uid="{00000000-0005-0000-0000-0000080D0000}"/>
    <cellStyle name="Currency 5 3 3 9" xfId="2817" xr:uid="{00000000-0005-0000-0000-0000090D0000}"/>
    <cellStyle name="Currency 5 3 3 9 2" xfId="7041" xr:uid="{00000000-0005-0000-0000-00000A0D0000}"/>
    <cellStyle name="Currency 5 3 4" xfId="216" xr:uid="{00000000-0005-0000-0000-00000B0D0000}"/>
    <cellStyle name="Currency 5 3 4 2" xfId="743" xr:uid="{00000000-0005-0000-0000-00000C0D0000}"/>
    <cellStyle name="Currency 5 3 4 2 2" xfId="2996" xr:uid="{00000000-0005-0000-0000-00000D0D0000}"/>
    <cellStyle name="Currency 5 3 4 2 2 2" xfId="7219" xr:uid="{00000000-0005-0000-0000-00000E0D0000}"/>
    <cellStyle name="Currency 5 3 4 2 3" xfId="5074" xr:uid="{00000000-0005-0000-0000-00000F0D0000}"/>
    <cellStyle name="Currency 5 3 4 3" xfId="1178" xr:uid="{00000000-0005-0000-0000-0000100D0000}"/>
    <cellStyle name="Currency 5 3 4 3 2" xfId="3409" xr:uid="{00000000-0005-0000-0000-0000110D0000}"/>
    <cellStyle name="Currency 5 3 4 3 2 2" xfId="7632" xr:uid="{00000000-0005-0000-0000-0000120D0000}"/>
    <cellStyle name="Currency 5 3 4 3 3" xfId="5487" xr:uid="{00000000-0005-0000-0000-0000130D0000}"/>
    <cellStyle name="Currency 5 3 4 4" xfId="1592" xr:uid="{00000000-0005-0000-0000-0000140D0000}"/>
    <cellStyle name="Currency 5 3 4 4 2" xfId="3822" xr:uid="{00000000-0005-0000-0000-0000150D0000}"/>
    <cellStyle name="Currency 5 3 4 4 2 2" xfId="8045" xr:uid="{00000000-0005-0000-0000-0000160D0000}"/>
    <cellStyle name="Currency 5 3 4 4 3" xfId="5900" xr:uid="{00000000-0005-0000-0000-0000170D0000}"/>
    <cellStyle name="Currency 5 3 4 5" xfId="2006" xr:uid="{00000000-0005-0000-0000-0000180D0000}"/>
    <cellStyle name="Currency 5 3 4 5 2" xfId="4235" xr:uid="{00000000-0005-0000-0000-0000190D0000}"/>
    <cellStyle name="Currency 5 3 4 5 2 2" xfId="8458" xr:uid="{00000000-0005-0000-0000-00001A0D0000}"/>
    <cellStyle name="Currency 5 3 4 5 3" xfId="6313" xr:uid="{00000000-0005-0000-0000-00001B0D0000}"/>
    <cellStyle name="Currency 5 3 4 6" xfId="2441" xr:uid="{00000000-0005-0000-0000-00001C0D0000}"/>
    <cellStyle name="Currency 5 3 4 6 2" xfId="6726" xr:uid="{00000000-0005-0000-0000-00001D0D0000}"/>
    <cellStyle name="Currency 5 3 4 7" xfId="2738" xr:uid="{00000000-0005-0000-0000-00001E0D0000}"/>
    <cellStyle name="Currency 5 3 4 8" xfId="2819" xr:uid="{00000000-0005-0000-0000-00001F0D0000}"/>
    <cellStyle name="Currency 5 3 4 8 2" xfId="7043" xr:uid="{00000000-0005-0000-0000-0000200D0000}"/>
    <cellStyle name="Currency 5 3 4 9" xfId="4660" xr:uid="{00000000-0005-0000-0000-0000210D0000}"/>
    <cellStyle name="Currency 5 3 5" xfId="217" xr:uid="{00000000-0005-0000-0000-0000220D0000}"/>
    <cellStyle name="Currency 5 3 5 2" xfId="744" xr:uid="{00000000-0005-0000-0000-0000230D0000}"/>
    <cellStyle name="Currency 5 3 5 2 2" xfId="2997" xr:uid="{00000000-0005-0000-0000-0000240D0000}"/>
    <cellStyle name="Currency 5 3 5 2 2 2" xfId="7220" xr:uid="{00000000-0005-0000-0000-0000250D0000}"/>
    <cellStyle name="Currency 5 3 5 2 3" xfId="5075" xr:uid="{00000000-0005-0000-0000-0000260D0000}"/>
    <cellStyle name="Currency 5 3 5 3" xfId="1179" xr:uid="{00000000-0005-0000-0000-0000270D0000}"/>
    <cellStyle name="Currency 5 3 5 3 2" xfId="3410" xr:uid="{00000000-0005-0000-0000-0000280D0000}"/>
    <cellStyle name="Currency 5 3 5 3 2 2" xfId="7633" xr:uid="{00000000-0005-0000-0000-0000290D0000}"/>
    <cellStyle name="Currency 5 3 5 3 3" xfId="5488" xr:uid="{00000000-0005-0000-0000-00002A0D0000}"/>
    <cellStyle name="Currency 5 3 5 4" xfId="1593" xr:uid="{00000000-0005-0000-0000-00002B0D0000}"/>
    <cellStyle name="Currency 5 3 5 4 2" xfId="3823" xr:uid="{00000000-0005-0000-0000-00002C0D0000}"/>
    <cellStyle name="Currency 5 3 5 4 2 2" xfId="8046" xr:uid="{00000000-0005-0000-0000-00002D0D0000}"/>
    <cellStyle name="Currency 5 3 5 4 3" xfId="5901" xr:uid="{00000000-0005-0000-0000-00002E0D0000}"/>
    <cellStyle name="Currency 5 3 5 5" xfId="2007" xr:uid="{00000000-0005-0000-0000-00002F0D0000}"/>
    <cellStyle name="Currency 5 3 5 5 2" xfId="4236" xr:uid="{00000000-0005-0000-0000-0000300D0000}"/>
    <cellStyle name="Currency 5 3 5 5 2 2" xfId="8459" xr:uid="{00000000-0005-0000-0000-0000310D0000}"/>
    <cellStyle name="Currency 5 3 5 5 3" xfId="6314" xr:uid="{00000000-0005-0000-0000-0000320D0000}"/>
    <cellStyle name="Currency 5 3 5 6" xfId="2442" xr:uid="{00000000-0005-0000-0000-0000330D0000}"/>
    <cellStyle name="Currency 5 3 5 6 2" xfId="6727" xr:uid="{00000000-0005-0000-0000-0000340D0000}"/>
    <cellStyle name="Currency 5 3 5 7" xfId="2739" xr:uid="{00000000-0005-0000-0000-0000350D0000}"/>
    <cellStyle name="Currency 5 3 5 8" xfId="2820" xr:uid="{00000000-0005-0000-0000-0000360D0000}"/>
    <cellStyle name="Currency 5 3 5 8 2" xfId="7044" xr:uid="{00000000-0005-0000-0000-0000370D0000}"/>
    <cellStyle name="Currency 5 3 5 9" xfId="4661" xr:uid="{00000000-0005-0000-0000-0000380D0000}"/>
    <cellStyle name="Currency 5 4" xfId="218" xr:uid="{00000000-0005-0000-0000-0000390D0000}"/>
    <cellStyle name="Currency 5 4 2" xfId="745" xr:uid="{00000000-0005-0000-0000-00003A0D0000}"/>
    <cellStyle name="Currency 5 5" xfId="219" xr:uid="{00000000-0005-0000-0000-00003B0D0000}"/>
    <cellStyle name="Currency 5 5 10" xfId="4662" xr:uid="{00000000-0005-0000-0000-00003C0D0000}"/>
    <cellStyle name="Currency 5 5 2" xfId="220" xr:uid="{00000000-0005-0000-0000-00003D0D0000}"/>
    <cellStyle name="Currency 5 5 2 2" xfId="747" xr:uid="{00000000-0005-0000-0000-00003E0D0000}"/>
    <cellStyle name="Currency 5 5 2 2 2" xfId="2999" xr:uid="{00000000-0005-0000-0000-00003F0D0000}"/>
    <cellStyle name="Currency 5 5 2 2 2 2" xfId="7222" xr:uid="{00000000-0005-0000-0000-0000400D0000}"/>
    <cellStyle name="Currency 5 5 2 2 3" xfId="5077" xr:uid="{00000000-0005-0000-0000-0000410D0000}"/>
    <cellStyle name="Currency 5 5 2 3" xfId="1181" xr:uid="{00000000-0005-0000-0000-0000420D0000}"/>
    <cellStyle name="Currency 5 5 2 3 2" xfId="3412" xr:uid="{00000000-0005-0000-0000-0000430D0000}"/>
    <cellStyle name="Currency 5 5 2 3 2 2" xfId="7635" xr:uid="{00000000-0005-0000-0000-0000440D0000}"/>
    <cellStyle name="Currency 5 5 2 3 3" xfId="5490" xr:uid="{00000000-0005-0000-0000-0000450D0000}"/>
    <cellStyle name="Currency 5 5 2 4" xfId="1595" xr:uid="{00000000-0005-0000-0000-0000460D0000}"/>
    <cellStyle name="Currency 5 5 2 4 2" xfId="3825" xr:uid="{00000000-0005-0000-0000-0000470D0000}"/>
    <cellStyle name="Currency 5 5 2 4 2 2" xfId="8048" xr:uid="{00000000-0005-0000-0000-0000480D0000}"/>
    <cellStyle name="Currency 5 5 2 4 3" xfId="5903" xr:uid="{00000000-0005-0000-0000-0000490D0000}"/>
    <cellStyle name="Currency 5 5 2 5" xfId="2009" xr:uid="{00000000-0005-0000-0000-00004A0D0000}"/>
    <cellStyle name="Currency 5 5 2 5 2" xfId="4238" xr:uid="{00000000-0005-0000-0000-00004B0D0000}"/>
    <cellStyle name="Currency 5 5 2 5 2 2" xfId="8461" xr:uid="{00000000-0005-0000-0000-00004C0D0000}"/>
    <cellStyle name="Currency 5 5 2 5 3" xfId="6316" xr:uid="{00000000-0005-0000-0000-00004D0D0000}"/>
    <cellStyle name="Currency 5 5 2 6" xfId="2444" xr:uid="{00000000-0005-0000-0000-00004E0D0000}"/>
    <cellStyle name="Currency 5 5 2 6 2" xfId="6729" xr:uid="{00000000-0005-0000-0000-00004F0D0000}"/>
    <cellStyle name="Currency 5 5 2 7" xfId="2741" xr:uid="{00000000-0005-0000-0000-0000500D0000}"/>
    <cellStyle name="Currency 5 5 2 8" xfId="2822" xr:uid="{00000000-0005-0000-0000-0000510D0000}"/>
    <cellStyle name="Currency 5 5 2 8 2" xfId="7046" xr:uid="{00000000-0005-0000-0000-0000520D0000}"/>
    <cellStyle name="Currency 5 5 2 9" xfId="4663" xr:uid="{00000000-0005-0000-0000-0000530D0000}"/>
    <cellStyle name="Currency 5 5 3" xfId="746" xr:uid="{00000000-0005-0000-0000-0000540D0000}"/>
    <cellStyle name="Currency 5 5 3 2" xfId="2998" xr:uid="{00000000-0005-0000-0000-0000550D0000}"/>
    <cellStyle name="Currency 5 5 3 2 2" xfId="7221" xr:uid="{00000000-0005-0000-0000-0000560D0000}"/>
    <cellStyle name="Currency 5 5 3 3" xfId="5076" xr:uid="{00000000-0005-0000-0000-0000570D0000}"/>
    <cellStyle name="Currency 5 5 4" xfId="1180" xr:uid="{00000000-0005-0000-0000-0000580D0000}"/>
    <cellStyle name="Currency 5 5 4 2" xfId="3411" xr:uid="{00000000-0005-0000-0000-0000590D0000}"/>
    <cellStyle name="Currency 5 5 4 2 2" xfId="7634" xr:uid="{00000000-0005-0000-0000-00005A0D0000}"/>
    <cellStyle name="Currency 5 5 4 3" xfId="5489" xr:uid="{00000000-0005-0000-0000-00005B0D0000}"/>
    <cellStyle name="Currency 5 5 5" xfId="1594" xr:uid="{00000000-0005-0000-0000-00005C0D0000}"/>
    <cellStyle name="Currency 5 5 5 2" xfId="3824" xr:uid="{00000000-0005-0000-0000-00005D0D0000}"/>
    <cellStyle name="Currency 5 5 5 2 2" xfId="8047" xr:uid="{00000000-0005-0000-0000-00005E0D0000}"/>
    <cellStyle name="Currency 5 5 5 3" xfId="5902" xr:uid="{00000000-0005-0000-0000-00005F0D0000}"/>
    <cellStyle name="Currency 5 5 6" xfId="2008" xr:uid="{00000000-0005-0000-0000-0000600D0000}"/>
    <cellStyle name="Currency 5 5 6 2" xfId="4237" xr:uid="{00000000-0005-0000-0000-0000610D0000}"/>
    <cellStyle name="Currency 5 5 6 2 2" xfId="8460" xr:uid="{00000000-0005-0000-0000-0000620D0000}"/>
    <cellStyle name="Currency 5 5 6 3" xfId="6315" xr:uid="{00000000-0005-0000-0000-0000630D0000}"/>
    <cellStyle name="Currency 5 5 7" xfId="2443" xr:uid="{00000000-0005-0000-0000-0000640D0000}"/>
    <cellStyle name="Currency 5 5 7 2" xfId="6728" xr:uid="{00000000-0005-0000-0000-0000650D0000}"/>
    <cellStyle name="Currency 5 5 8" xfId="2740" xr:uid="{00000000-0005-0000-0000-0000660D0000}"/>
    <cellStyle name="Currency 5 5 9" xfId="2821" xr:uid="{00000000-0005-0000-0000-0000670D0000}"/>
    <cellStyle name="Currency 5 5 9 2" xfId="7045" xr:uid="{00000000-0005-0000-0000-0000680D0000}"/>
    <cellStyle name="Currency 5 6" xfId="221" xr:uid="{00000000-0005-0000-0000-0000690D0000}"/>
    <cellStyle name="Currency 5 6 2" xfId="748" xr:uid="{00000000-0005-0000-0000-00006A0D0000}"/>
    <cellStyle name="Currency 5 6 2 2" xfId="3000" xr:uid="{00000000-0005-0000-0000-00006B0D0000}"/>
    <cellStyle name="Currency 5 6 2 2 2" xfId="7223" xr:uid="{00000000-0005-0000-0000-00006C0D0000}"/>
    <cellStyle name="Currency 5 6 2 3" xfId="5078" xr:uid="{00000000-0005-0000-0000-00006D0D0000}"/>
    <cellStyle name="Currency 5 6 3" xfId="1182" xr:uid="{00000000-0005-0000-0000-00006E0D0000}"/>
    <cellStyle name="Currency 5 6 3 2" xfId="3413" xr:uid="{00000000-0005-0000-0000-00006F0D0000}"/>
    <cellStyle name="Currency 5 6 3 2 2" xfId="7636" xr:uid="{00000000-0005-0000-0000-0000700D0000}"/>
    <cellStyle name="Currency 5 6 3 3" xfId="5491" xr:uid="{00000000-0005-0000-0000-0000710D0000}"/>
    <cellStyle name="Currency 5 6 4" xfId="1596" xr:uid="{00000000-0005-0000-0000-0000720D0000}"/>
    <cellStyle name="Currency 5 6 4 2" xfId="3826" xr:uid="{00000000-0005-0000-0000-0000730D0000}"/>
    <cellStyle name="Currency 5 6 4 2 2" xfId="8049" xr:uid="{00000000-0005-0000-0000-0000740D0000}"/>
    <cellStyle name="Currency 5 6 4 3" xfId="5904" xr:uid="{00000000-0005-0000-0000-0000750D0000}"/>
    <cellStyle name="Currency 5 6 5" xfId="2010" xr:uid="{00000000-0005-0000-0000-0000760D0000}"/>
    <cellStyle name="Currency 5 6 5 2" xfId="4239" xr:uid="{00000000-0005-0000-0000-0000770D0000}"/>
    <cellStyle name="Currency 5 6 5 2 2" xfId="8462" xr:uid="{00000000-0005-0000-0000-0000780D0000}"/>
    <cellStyle name="Currency 5 6 5 3" xfId="6317" xr:uid="{00000000-0005-0000-0000-0000790D0000}"/>
    <cellStyle name="Currency 5 6 6" xfId="2445" xr:uid="{00000000-0005-0000-0000-00007A0D0000}"/>
    <cellStyle name="Currency 5 6 6 2" xfId="6730" xr:uid="{00000000-0005-0000-0000-00007B0D0000}"/>
    <cellStyle name="Currency 5 6 7" xfId="2742" xr:uid="{00000000-0005-0000-0000-00007C0D0000}"/>
    <cellStyle name="Currency 5 6 8" xfId="2823" xr:uid="{00000000-0005-0000-0000-00007D0D0000}"/>
    <cellStyle name="Currency 5 6 8 2" xfId="7047" xr:uid="{00000000-0005-0000-0000-00007E0D0000}"/>
    <cellStyle name="Currency 5 6 9" xfId="4664" xr:uid="{00000000-0005-0000-0000-00007F0D0000}"/>
    <cellStyle name="Currency 5 7" xfId="222" xr:uid="{00000000-0005-0000-0000-0000800D0000}"/>
    <cellStyle name="Currency 5 7 2" xfId="749" xr:uid="{00000000-0005-0000-0000-0000810D0000}"/>
    <cellStyle name="Currency 5 7 2 2" xfId="3001" xr:uid="{00000000-0005-0000-0000-0000820D0000}"/>
    <cellStyle name="Currency 5 7 2 2 2" xfId="7224" xr:uid="{00000000-0005-0000-0000-0000830D0000}"/>
    <cellStyle name="Currency 5 7 2 3" xfId="5079" xr:uid="{00000000-0005-0000-0000-0000840D0000}"/>
    <cellStyle name="Currency 5 7 3" xfId="1183" xr:uid="{00000000-0005-0000-0000-0000850D0000}"/>
    <cellStyle name="Currency 5 7 3 2" xfId="3414" xr:uid="{00000000-0005-0000-0000-0000860D0000}"/>
    <cellStyle name="Currency 5 7 3 2 2" xfId="7637" xr:uid="{00000000-0005-0000-0000-0000870D0000}"/>
    <cellStyle name="Currency 5 7 3 3" xfId="5492" xr:uid="{00000000-0005-0000-0000-0000880D0000}"/>
    <cellStyle name="Currency 5 7 4" xfId="1597" xr:uid="{00000000-0005-0000-0000-0000890D0000}"/>
    <cellStyle name="Currency 5 7 4 2" xfId="3827" xr:uid="{00000000-0005-0000-0000-00008A0D0000}"/>
    <cellStyle name="Currency 5 7 4 2 2" xfId="8050" xr:uid="{00000000-0005-0000-0000-00008B0D0000}"/>
    <cellStyle name="Currency 5 7 4 3" xfId="5905" xr:uid="{00000000-0005-0000-0000-00008C0D0000}"/>
    <cellStyle name="Currency 5 7 5" xfId="2011" xr:uid="{00000000-0005-0000-0000-00008D0D0000}"/>
    <cellStyle name="Currency 5 7 5 2" xfId="4240" xr:uid="{00000000-0005-0000-0000-00008E0D0000}"/>
    <cellStyle name="Currency 5 7 5 2 2" xfId="8463" xr:uid="{00000000-0005-0000-0000-00008F0D0000}"/>
    <cellStyle name="Currency 5 7 5 3" xfId="6318" xr:uid="{00000000-0005-0000-0000-0000900D0000}"/>
    <cellStyle name="Currency 5 7 6" xfId="2446" xr:uid="{00000000-0005-0000-0000-0000910D0000}"/>
    <cellStyle name="Currency 5 7 6 2" xfId="6731" xr:uid="{00000000-0005-0000-0000-0000920D0000}"/>
    <cellStyle name="Currency 5 7 7" xfId="2743" xr:uid="{00000000-0005-0000-0000-0000930D0000}"/>
    <cellStyle name="Currency 5 7 8" xfId="2824" xr:uid="{00000000-0005-0000-0000-0000940D0000}"/>
    <cellStyle name="Currency 5 7 8 2" xfId="7048" xr:uid="{00000000-0005-0000-0000-0000950D0000}"/>
    <cellStyle name="Currency 5 7 9" xfId="4665" xr:uid="{00000000-0005-0000-0000-0000960D0000}"/>
    <cellStyle name="Currency 5 8" xfId="722"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1" xr:uid="{00000000-0005-0000-0000-00009B0D0000}"/>
    <cellStyle name="Currency 6 4" xfId="750" xr:uid="{00000000-0005-0000-0000-00009C0D0000}"/>
    <cellStyle name="Currency 7" xfId="226" xr:uid="{00000000-0005-0000-0000-00009D0D0000}"/>
    <cellStyle name="Currency 7 2" xfId="227" xr:uid="{00000000-0005-0000-0000-00009E0D0000}"/>
    <cellStyle name="Currency 7 2 2" xfId="753" xr:uid="{00000000-0005-0000-0000-00009F0D0000}"/>
    <cellStyle name="Currency 7 3" xfId="228" xr:uid="{00000000-0005-0000-0000-0000A00D0000}"/>
    <cellStyle name="Currency 7 3 2" xfId="754" xr:uid="{00000000-0005-0000-0000-0000A10D0000}"/>
    <cellStyle name="Currency 7 4" xfId="229" xr:uid="{00000000-0005-0000-0000-0000A20D0000}"/>
    <cellStyle name="Currency 7 4 2" xfId="755" xr:uid="{00000000-0005-0000-0000-0000A30D0000}"/>
    <cellStyle name="Currency 7 5" xfId="752" xr:uid="{00000000-0005-0000-0000-0000A40D0000}"/>
    <cellStyle name="Currency 8" xfId="230" xr:uid="{00000000-0005-0000-0000-0000A50D0000}"/>
    <cellStyle name="Currency 8 2" xfId="231" xr:uid="{00000000-0005-0000-0000-0000A60D0000}"/>
    <cellStyle name="Currency 8 2 2" xfId="757" xr:uid="{00000000-0005-0000-0000-0000A70D0000}"/>
    <cellStyle name="Currency 8 3" xfId="756" xr:uid="{00000000-0005-0000-0000-0000A80D0000}"/>
    <cellStyle name="Currency 9" xfId="232" xr:uid="{00000000-0005-0000-0000-0000A90D0000}"/>
    <cellStyle name="Currency 9 2" xfId="233" xr:uid="{00000000-0005-0000-0000-0000AA0D0000}"/>
    <cellStyle name="Currency 9 2 2" xfId="759" xr:uid="{00000000-0005-0000-0000-0000AB0D0000}"/>
    <cellStyle name="Currency 9 3" xfId="758"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70" xr:uid="{00000000-0005-0000-0000-0000C60D0000}"/>
    <cellStyle name="Normal 11 3" xfId="258" xr:uid="{00000000-0005-0000-0000-0000C70D0000}"/>
    <cellStyle name="Normal 11 3 2" xfId="760" xr:uid="{00000000-0005-0000-0000-0000C80D0000}"/>
    <cellStyle name="Normal 12" xfId="259" xr:uid="{00000000-0005-0000-0000-0000C90D0000}"/>
    <cellStyle name="Normal 12 10" xfId="2448" xr:uid="{00000000-0005-0000-0000-0000CA0D0000}"/>
    <cellStyle name="Normal 12 10 2" xfId="6732" xr:uid="{00000000-0005-0000-0000-0000CB0D0000}"/>
    <cellStyle name="Normal 12 11" xfId="4666"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4" xr:uid="{00000000-0005-0000-0000-0000D00D0000}"/>
    <cellStyle name="Normal 12 2 2 2 2 2" xfId="3005" xr:uid="{00000000-0005-0000-0000-0000D10D0000}"/>
    <cellStyle name="Normal 12 2 2 2 2 2 2" xfId="7228" xr:uid="{00000000-0005-0000-0000-0000D20D0000}"/>
    <cellStyle name="Normal 12 2 2 2 2 3" xfId="5083" xr:uid="{00000000-0005-0000-0000-0000D30D0000}"/>
    <cellStyle name="Normal 12 2 2 2 3" xfId="1187" xr:uid="{00000000-0005-0000-0000-0000D40D0000}"/>
    <cellStyle name="Normal 12 2 2 2 3 2" xfId="3418" xr:uid="{00000000-0005-0000-0000-0000D50D0000}"/>
    <cellStyle name="Normal 12 2 2 2 3 2 2" xfId="7641" xr:uid="{00000000-0005-0000-0000-0000D60D0000}"/>
    <cellStyle name="Normal 12 2 2 2 3 3" xfId="5496" xr:uid="{00000000-0005-0000-0000-0000D70D0000}"/>
    <cellStyle name="Normal 12 2 2 2 4" xfId="1601" xr:uid="{00000000-0005-0000-0000-0000D80D0000}"/>
    <cellStyle name="Normal 12 2 2 2 4 2" xfId="3831" xr:uid="{00000000-0005-0000-0000-0000D90D0000}"/>
    <cellStyle name="Normal 12 2 2 2 4 2 2" xfId="8054" xr:uid="{00000000-0005-0000-0000-0000DA0D0000}"/>
    <cellStyle name="Normal 12 2 2 2 4 3" xfId="5909" xr:uid="{00000000-0005-0000-0000-0000DB0D0000}"/>
    <cellStyle name="Normal 12 2 2 2 5" xfId="2015" xr:uid="{00000000-0005-0000-0000-0000DC0D0000}"/>
    <cellStyle name="Normal 12 2 2 2 5 2" xfId="4244" xr:uid="{00000000-0005-0000-0000-0000DD0D0000}"/>
    <cellStyle name="Normal 12 2 2 2 5 2 2" xfId="8467" xr:uid="{00000000-0005-0000-0000-0000DE0D0000}"/>
    <cellStyle name="Normal 12 2 2 2 5 3" xfId="6322" xr:uid="{00000000-0005-0000-0000-0000DF0D0000}"/>
    <cellStyle name="Normal 12 2 2 2 6" xfId="2451" xr:uid="{00000000-0005-0000-0000-0000E00D0000}"/>
    <cellStyle name="Normal 12 2 2 2 6 2" xfId="6735" xr:uid="{00000000-0005-0000-0000-0000E10D0000}"/>
    <cellStyle name="Normal 12 2 2 2 7" xfId="4669" xr:uid="{00000000-0005-0000-0000-0000E20D0000}"/>
    <cellStyle name="Normal 12 2 2 3" xfId="763" xr:uid="{00000000-0005-0000-0000-0000E30D0000}"/>
    <cellStyle name="Normal 12 2 2 3 2" xfId="3004" xr:uid="{00000000-0005-0000-0000-0000E40D0000}"/>
    <cellStyle name="Normal 12 2 2 3 2 2" xfId="7227" xr:uid="{00000000-0005-0000-0000-0000E50D0000}"/>
    <cellStyle name="Normal 12 2 2 3 3" xfId="5082" xr:uid="{00000000-0005-0000-0000-0000E60D0000}"/>
    <cellStyle name="Normal 12 2 2 4" xfId="1186" xr:uid="{00000000-0005-0000-0000-0000E70D0000}"/>
    <cellStyle name="Normal 12 2 2 4 2" xfId="3417" xr:uid="{00000000-0005-0000-0000-0000E80D0000}"/>
    <cellStyle name="Normal 12 2 2 4 2 2" xfId="7640" xr:uid="{00000000-0005-0000-0000-0000E90D0000}"/>
    <cellStyle name="Normal 12 2 2 4 3" xfId="5495" xr:uid="{00000000-0005-0000-0000-0000EA0D0000}"/>
    <cellStyle name="Normal 12 2 2 5" xfId="1600" xr:uid="{00000000-0005-0000-0000-0000EB0D0000}"/>
    <cellStyle name="Normal 12 2 2 5 2" xfId="3830" xr:uid="{00000000-0005-0000-0000-0000EC0D0000}"/>
    <cellStyle name="Normal 12 2 2 5 2 2" xfId="8053" xr:uid="{00000000-0005-0000-0000-0000ED0D0000}"/>
    <cellStyle name="Normal 12 2 2 5 3" xfId="5908" xr:uid="{00000000-0005-0000-0000-0000EE0D0000}"/>
    <cellStyle name="Normal 12 2 2 6" xfId="2014" xr:uid="{00000000-0005-0000-0000-0000EF0D0000}"/>
    <cellStyle name="Normal 12 2 2 6 2" xfId="4243" xr:uid="{00000000-0005-0000-0000-0000F00D0000}"/>
    <cellStyle name="Normal 12 2 2 6 2 2" xfId="8466" xr:uid="{00000000-0005-0000-0000-0000F10D0000}"/>
    <cellStyle name="Normal 12 2 2 6 3" xfId="6321" xr:uid="{00000000-0005-0000-0000-0000F20D0000}"/>
    <cellStyle name="Normal 12 2 2 7" xfId="2450" xr:uid="{00000000-0005-0000-0000-0000F30D0000}"/>
    <cellStyle name="Normal 12 2 2 7 2" xfId="6734" xr:uid="{00000000-0005-0000-0000-0000F40D0000}"/>
    <cellStyle name="Normal 12 2 2 8" xfId="4668" xr:uid="{00000000-0005-0000-0000-0000F50D0000}"/>
    <cellStyle name="Normal 12 2 3" xfId="263" xr:uid="{00000000-0005-0000-0000-0000F60D0000}"/>
    <cellStyle name="Normal 12 2 3 2" xfId="765" xr:uid="{00000000-0005-0000-0000-0000F70D0000}"/>
    <cellStyle name="Normal 12 2 3 2 2" xfId="3006" xr:uid="{00000000-0005-0000-0000-0000F80D0000}"/>
    <cellStyle name="Normal 12 2 3 2 2 2" xfId="7229" xr:uid="{00000000-0005-0000-0000-0000F90D0000}"/>
    <cellStyle name="Normal 12 2 3 2 3" xfId="5084" xr:uid="{00000000-0005-0000-0000-0000FA0D0000}"/>
    <cellStyle name="Normal 12 2 3 3" xfId="1188" xr:uid="{00000000-0005-0000-0000-0000FB0D0000}"/>
    <cellStyle name="Normal 12 2 3 3 2" xfId="3419" xr:uid="{00000000-0005-0000-0000-0000FC0D0000}"/>
    <cellStyle name="Normal 12 2 3 3 2 2" xfId="7642" xr:uid="{00000000-0005-0000-0000-0000FD0D0000}"/>
    <cellStyle name="Normal 12 2 3 3 3" xfId="5497" xr:uid="{00000000-0005-0000-0000-0000FE0D0000}"/>
    <cellStyle name="Normal 12 2 3 4" xfId="1602" xr:uid="{00000000-0005-0000-0000-0000FF0D0000}"/>
    <cellStyle name="Normal 12 2 3 4 2" xfId="3832" xr:uid="{00000000-0005-0000-0000-0000000E0000}"/>
    <cellStyle name="Normal 12 2 3 4 2 2" xfId="8055" xr:uid="{00000000-0005-0000-0000-0000010E0000}"/>
    <cellStyle name="Normal 12 2 3 4 3" xfId="5910" xr:uid="{00000000-0005-0000-0000-0000020E0000}"/>
    <cellStyle name="Normal 12 2 3 5" xfId="2016" xr:uid="{00000000-0005-0000-0000-0000030E0000}"/>
    <cellStyle name="Normal 12 2 3 5 2" xfId="4245" xr:uid="{00000000-0005-0000-0000-0000040E0000}"/>
    <cellStyle name="Normal 12 2 3 5 2 2" xfId="8468" xr:uid="{00000000-0005-0000-0000-0000050E0000}"/>
    <cellStyle name="Normal 12 2 3 5 3" xfId="6323" xr:uid="{00000000-0005-0000-0000-0000060E0000}"/>
    <cellStyle name="Normal 12 2 3 6" xfId="2452" xr:uid="{00000000-0005-0000-0000-0000070E0000}"/>
    <cellStyle name="Normal 12 2 3 6 2" xfId="6736" xr:uid="{00000000-0005-0000-0000-0000080E0000}"/>
    <cellStyle name="Normal 12 2 3 7" xfId="4670" xr:uid="{00000000-0005-0000-0000-0000090E0000}"/>
    <cellStyle name="Normal 12 2 4" xfId="762" xr:uid="{00000000-0005-0000-0000-00000A0E0000}"/>
    <cellStyle name="Normal 12 2 4 2" xfId="3003" xr:uid="{00000000-0005-0000-0000-00000B0E0000}"/>
    <cellStyle name="Normal 12 2 4 2 2" xfId="7226" xr:uid="{00000000-0005-0000-0000-00000C0E0000}"/>
    <cellStyle name="Normal 12 2 4 3" xfId="5081" xr:uid="{00000000-0005-0000-0000-00000D0E0000}"/>
    <cellStyle name="Normal 12 2 5" xfId="1185" xr:uid="{00000000-0005-0000-0000-00000E0E0000}"/>
    <cellStyle name="Normal 12 2 5 2" xfId="3416" xr:uid="{00000000-0005-0000-0000-00000F0E0000}"/>
    <cellStyle name="Normal 12 2 5 2 2" xfId="7639" xr:uid="{00000000-0005-0000-0000-0000100E0000}"/>
    <cellStyle name="Normal 12 2 5 3" xfId="5494" xr:uid="{00000000-0005-0000-0000-0000110E0000}"/>
    <cellStyle name="Normal 12 2 6" xfId="1599" xr:uid="{00000000-0005-0000-0000-0000120E0000}"/>
    <cellStyle name="Normal 12 2 6 2" xfId="3829" xr:uid="{00000000-0005-0000-0000-0000130E0000}"/>
    <cellStyle name="Normal 12 2 6 2 2" xfId="8052" xr:uid="{00000000-0005-0000-0000-0000140E0000}"/>
    <cellStyle name="Normal 12 2 6 3" xfId="5907" xr:uid="{00000000-0005-0000-0000-0000150E0000}"/>
    <cellStyle name="Normal 12 2 7" xfId="2013" xr:uid="{00000000-0005-0000-0000-0000160E0000}"/>
    <cellStyle name="Normal 12 2 7 2" xfId="4242" xr:uid="{00000000-0005-0000-0000-0000170E0000}"/>
    <cellStyle name="Normal 12 2 7 2 2" xfId="8465" xr:uid="{00000000-0005-0000-0000-0000180E0000}"/>
    <cellStyle name="Normal 12 2 7 3" xfId="6320" xr:uid="{00000000-0005-0000-0000-0000190E0000}"/>
    <cellStyle name="Normal 12 2 8" xfId="2449" xr:uid="{00000000-0005-0000-0000-00001A0E0000}"/>
    <cellStyle name="Normal 12 2 8 2" xfId="6733" xr:uid="{00000000-0005-0000-0000-00001B0E0000}"/>
    <cellStyle name="Normal 12 2 9" xfId="4667" xr:uid="{00000000-0005-0000-0000-00001C0E0000}"/>
    <cellStyle name="Normal 12 3" xfId="264" xr:uid="{00000000-0005-0000-0000-00001D0E0000}"/>
    <cellStyle name="Normal 12 3 2" xfId="265" xr:uid="{00000000-0005-0000-0000-00001E0E0000}"/>
    <cellStyle name="Normal 12 3 2 2" xfId="767" xr:uid="{00000000-0005-0000-0000-00001F0E0000}"/>
    <cellStyle name="Normal 12 3 2 2 2" xfId="3008" xr:uid="{00000000-0005-0000-0000-0000200E0000}"/>
    <cellStyle name="Normal 12 3 2 2 2 2" xfId="7231" xr:uid="{00000000-0005-0000-0000-0000210E0000}"/>
    <cellStyle name="Normal 12 3 2 2 3" xfId="5086" xr:uid="{00000000-0005-0000-0000-0000220E0000}"/>
    <cellStyle name="Normal 12 3 2 3" xfId="1190" xr:uid="{00000000-0005-0000-0000-0000230E0000}"/>
    <cellStyle name="Normal 12 3 2 3 2" xfId="3421" xr:uid="{00000000-0005-0000-0000-0000240E0000}"/>
    <cellStyle name="Normal 12 3 2 3 2 2" xfId="7644" xr:uid="{00000000-0005-0000-0000-0000250E0000}"/>
    <cellStyle name="Normal 12 3 2 3 3" xfId="5499" xr:uid="{00000000-0005-0000-0000-0000260E0000}"/>
    <cellStyle name="Normal 12 3 2 4" xfId="1604" xr:uid="{00000000-0005-0000-0000-0000270E0000}"/>
    <cellStyle name="Normal 12 3 2 4 2" xfId="3834" xr:uid="{00000000-0005-0000-0000-0000280E0000}"/>
    <cellStyle name="Normal 12 3 2 4 2 2" xfId="8057" xr:uid="{00000000-0005-0000-0000-0000290E0000}"/>
    <cellStyle name="Normal 12 3 2 4 3" xfId="5912" xr:uid="{00000000-0005-0000-0000-00002A0E0000}"/>
    <cellStyle name="Normal 12 3 2 5" xfId="2018" xr:uid="{00000000-0005-0000-0000-00002B0E0000}"/>
    <cellStyle name="Normal 12 3 2 5 2" xfId="4247" xr:uid="{00000000-0005-0000-0000-00002C0E0000}"/>
    <cellStyle name="Normal 12 3 2 5 2 2" xfId="8470" xr:uid="{00000000-0005-0000-0000-00002D0E0000}"/>
    <cellStyle name="Normal 12 3 2 5 3" xfId="6325" xr:uid="{00000000-0005-0000-0000-00002E0E0000}"/>
    <cellStyle name="Normal 12 3 2 6" xfId="2454" xr:uid="{00000000-0005-0000-0000-00002F0E0000}"/>
    <cellStyle name="Normal 12 3 2 6 2" xfId="6738" xr:uid="{00000000-0005-0000-0000-0000300E0000}"/>
    <cellStyle name="Normal 12 3 2 7" xfId="4672" xr:uid="{00000000-0005-0000-0000-0000310E0000}"/>
    <cellStyle name="Normal 12 3 3" xfId="766" xr:uid="{00000000-0005-0000-0000-0000320E0000}"/>
    <cellStyle name="Normal 12 3 3 2" xfId="3007" xr:uid="{00000000-0005-0000-0000-0000330E0000}"/>
    <cellStyle name="Normal 12 3 3 2 2" xfId="7230" xr:uid="{00000000-0005-0000-0000-0000340E0000}"/>
    <cellStyle name="Normal 12 3 3 3" xfId="5085" xr:uid="{00000000-0005-0000-0000-0000350E0000}"/>
    <cellStyle name="Normal 12 3 4" xfId="1189" xr:uid="{00000000-0005-0000-0000-0000360E0000}"/>
    <cellStyle name="Normal 12 3 4 2" xfId="3420" xr:uid="{00000000-0005-0000-0000-0000370E0000}"/>
    <cellStyle name="Normal 12 3 4 2 2" xfId="7643" xr:uid="{00000000-0005-0000-0000-0000380E0000}"/>
    <cellStyle name="Normal 12 3 4 3" xfId="5498" xr:uid="{00000000-0005-0000-0000-0000390E0000}"/>
    <cellStyle name="Normal 12 3 5" xfId="1603" xr:uid="{00000000-0005-0000-0000-00003A0E0000}"/>
    <cellStyle name="Normal 12 3 5 2" xfId="3833" xr:uid="{00000000-0005-0000-0000-00003B0E0000}"/>
    <cellStyle name="Normal 12 3 5 2 2" xfId="8056" xr:uid="{00000000-0005-0000-0000-00003C0E0000}"/>
    <cellStyle name="Normal 12 3 5 3" xfId="5911" xr:uid="{00000000-0005-0000-0000-00003D0E0000}"/>
    <cellStyle name="Normal 12 3 6" xfId="2017" xr:uid="{00000000-0005-0000-0000-00003E0E0000}"/>
    <cellStyle name="Normal 12 3 6 2" xfId="4246" xr:uid="{00000000-0005-0000-0000-00003F0E0000}"/>
    <cellStyle name="Normal 12 3 6 2 2" xfId="8469" xr:uid="{00000000-0005-0000-0000-0000400E0000}"/>
    <cellStyle name="Normal 12 3 6 3" xfId="6324" xr:uid="{00000000-0005-0000-0000-0000410E0000}"/>
    <cellStyle name="Normal 12 3 7" xfId="2453" xr:uid="{00000000-0005-0000-0000-0000420E0000}"/>
    <cellStyle name="Normal 12 3 7 2" xfId="6737" xr:uid="{00000000-0005-0000-0000-0000430E0000}"/>
    <cellStyle name="Normal 12 3 8" xfId="4671" xr:uid="{00000000-0005-0000-0000-0000440E0000}"/>
    <cellStyle name="Normal 12 4" xfId="266" xr:uid="{00000000-0005-0000-0000-0000450E0000}"/>
    <cellStyle name="Normal 12 4 2" xfId="768" xr:uid="{00000000-0005-0000-0000-0000460E0000}"/>
    <cellStyle name="Normal 12 4 2 2" xfId="3009" xr:uid="{00000000-0005-0000-0000-0000470E0000}"/>
    <cellStyle name="Normal 12 4 2 2 2" xfId="7232" xr:uid="{00000000-0005-0000-0000-0000480E0000}"/>
    <cellStyle name="Normal 12 4 2 3" xfId="5087" xr:uid="{00000000-0005-0000-0000-0000490E0000}"/>
    <cellStyle name="Normal 12 4 3" xfId="1191" xr:uid="{00000000-0005-0000-0000-00004A0E0000}"/>
    <cellStyle name="Normal 12 4 3 2" xfId="3422" xr:uid="{00000000-0005-0000-0000-00004B0E0000}"/>
    <cellStyle name="Normal 12 4 3 2 2" xfId="7645" xr:uid="{00000000-0005-0000-0000-00004C0E0000}"/>
    <cellStyle name="Normal 12 4 3 3" xfId="5500" xr:uid="{00000000-0005-0000-0000-00004D0E0000}"/>
    <cellStyle name="Normal 12 4 4" xfId="1605" xr:uid="{00000000-0005-0000-0000-00004E0E0000}"/>
    <cellStyle name="Normal 12 4 4 2" xfId="3835" xr:uid="{00000000-0005-0000-0000-00004F0E0000}"/>
    <cellStyle name="Normal 12 4 4 2 2" xfId="8058" xr:uid="{00000000-0005-0000-0000-0000500E0000}"/>
    <cellStyle name="Normal 12 4 4 3" xfId="5913" xr:uid="{00000000-0005-0000-0000-0000510E0000}"/>
    <cellStyle name="Normal 12 4 5" xfId="2019" xr:uid="{00000000-0005-0000-0000-0000520E0000}"/>
    <cellStyle name="Normal 12 4 5 2" xfId="4248" xr:uid="{00000000-0005-0000-0000-0000530E0000}"/>
    <cellStyle name="Normal 12 4 5 2 2" xfId="8471" xr:uid="{00000000-0005-0000-0000-0000540E0000}"/>
    <cellStyle name="Normal 12 4 5 3" xfId="6326" xr:uid="{00000000-0005-0000-0000-0000550E0000}"/>
    <cellStyle name="Normal 12 4 6" xfId="2455" xr:uid="{00000000-0005-0000-0000-0000560E0000}"/>
    <cellStyle name="Normal 12 4 6 2" xfId="6739" xr:uid="{00000000-0005-0000-0000-0000570E0000}"/>
    <cellStyle name="Normal 12 4 7" xfId="4673" xr:uid="{00000000-0005-0000-0000-0000580E0000}"/>
    <cellStyle name="Normal 12 5" xfId="267" xr:uid="{00000000-0005-0000-0000-0000590E0000}"/>
    <cellStyle name="Normal 12 6" xfId="761" xr:uid="{00000000-0005-0000-0000-00005A0E0000}"/>
    <cellStyle name="Normal 12 6 2" xfId="3002" xr:uid="{00000000-0005-0000-0000-00005B0E0000}"/>
    <cellStyle name="Normal 12 6 2 2" xfId="7225" xr:uid="{00000000-0005-0000-0000-00005C0E0000}"/>
    <cellStyle name="Normal 12 6 3" xfId="5080" xr:uid="{00000000-0005-0000-0000-00005D0E0000}"/>
    <cellStyle name="Normal 12 7" xfId="1184" xr:uid="{00000000-0005-0000-0000-00005E0E0000}"/>
    <cellStyle name="Normal 12 7 2" xfId="3415" xr:uid="{00000000-0005-0000-0000-00005F0E0000}"/>
    <cellStyle name="Normal 12 7 2 2" xfId="7638" xr:uid="{00000000-0005-0000-0000-0000600E0000}"/>
    <cellStyle name="Normal 12 7 3" xfId="5493" xr:uid="{00000000-0005-0000-0000-0000610E0000}"/>
    <cellStyle name="Normal 12 8" xfId="1598" xr:uid="{00000000-0005-0000-0000-0000620E0000}"/>
    <cellStyle name="Normal 12 8 2" xfId="3828" xr:uid="{00000000-0005-0000-0000-0000630E0000}"/>
    <cellStyle name="Normal 12 8 2 2" xfId="8051" xr:uid="{00000000-0005-0000-0000-0000640E0000}"/>
    <cellStyle name="Normal 12 8 3" xfId="5906" xr:uid="{00000000-0005-0000-0000-0000650E0000}"/>
    <cellStyle name="Normal 12 9" xfId="2012" xr:uid="{00000000-0005-0000-0000-0000660E0000}"/>
    <cellStyle name="Normal 12 9 2" xfId="4241" xr:uid="{00000000-0005-0000-0000-0000670E0000}"/>
    <cellStyle name="Normal 12 9 2 2" xfId="8464" xr:uid="{00000000-0005-0000-0000-0000680E0000}"/>
    <cellStyle name="Normal 12 9 3" xfId="6319"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9" xr:uid="{00000000-0005-0000-0000-00006D0E0000}"/>
    <cellStyle name="Normal 14 2 2" xfId="3010" xr:uid="{00000000-0005-0000-0000-00006E0E0000}"/>
    <cellStyle name="Normal 14 2 2 2" xfId="7233" xr:uid="{00000000-0005-0000-0000-00006F0E0000}"/>
    <cellStyle name="Normal 14 2 3" xfId="5088" xr:uid="{00000000-0005-0000-0000-0000700E0000}"/>
    <cellStyle name="Normal 14 3" xfId="1192" xr:uid="{00000000-0005-0000-0000-0000710E0000}"/>
    <cellStyle name="Normal 14 3 2" xfId="3423" xr:uid="{00000000-0005-0000-0000-0000720E0000}"/>
    <cellStyle name="Normal 14 3 2 2" xfId="7646" xr:uid="{00000000-0005-0000-0000-0000730E0000}"/>
    <cellStyle name="Normal 14 3 3" xfId="5501" xr:uid="{00000000-0005-0000-0000-0000740E0000}"/>
    <cellStyle name="Normal 14 4" xfId="1606" xr:uid="{00000000-0005-0000-0000-0000750E0000}"/>
    <cellStyle name="Normal 14 4 2" xfId="3836" xr:uid="{00000000-0005-0000-0000-0000760E0000}"/>
    <cellStyle name="Normal 14 4 2 2" xfId="8059" xr:uid="{00000000-0005-0000-0000-0000770E0000}"/>
    <cellStyle name="Normal 14 4 3" xfId="5914" xr:uid="{00000000-0005-0000-0000-0000780E0000}"/>
    <cellStyle name="Normal 14 5" xfId="2020" xr:uid="{00000000-0005-0000-0000-0000790E0000}"/>
    <cellStyle name="Normal 14 5 2" xfId="4249" xr:uid="{00000000-0005-0000-0000-00007A0E0000}"/>
    <cellStyle name="Normal 14 5 2 2" xfId="8472" xr:uid="{00000000-0005-0000-0000-00007B0E0000}"/>
    <cellStyle name="Normal 14 5 3" xfId="6327" xr:uid="{00000000-0005-0000-0000-00007C0E0000}"/>
    <cellStyle name="Normal 14 6" xfId="2456" xr:uid="{00000000-0005-0000-0000-00007D0E0000}"/>
    <cellStyle name="Normal 14 6 2" xfId="6740" xr:uid="{00000000-0005-0000-0000-00007E0E0000}"/>
    <cellStyle name="Normal 14 7" xfId="4674" xr:uid="{00000000-0005-0000-0000-00007F0E0000}"/>
    <cellStyle name="Normal 15" xfId="4497" xr:uid="{00000000-0005-0000-0000-0000800E0000}"/>
    <cellStyle name="Normal 16" xfId="4501" xr:uid="{00000000-0005-0000-0000-0000810E0000}"/>
    <cellStyle name="Normal 16 2" xfId="8717" xr:uid="{00000000-0005-0000-0000-0000820E0000}"/>
    <cellStyle name="Normal 16 3" xfId="8720" xr:uid="{3DE1BEEB-61FA-4094-B10F-9E0444F6876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3" xr:uid="{00000000-0005-0000-0000-0000880E0000}"/>
    <cellStyle name="Normal 2 2 3" xfId="771"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1" xr:uid="{00000000-0005-0000-0000-00008E0E0000}"/>
    <cellStyle name="Normal 2 4 2 10 2" xfId="4250" xr:uid="{00000000-0005-0000-0000-00008F0E0000}"/>
    <cellStyle name="Normal 2 4 2 10 2 2" xfId="8473" xr:uid="{00000000-0005-0000-0000-0000900E0000}"/>
    <cellStyle name="Normal 2 4 2 10 3" xfId="6328" xr:uid="{00000000-0005-0000-0000-0000910E0000}"/>
    <cellStyle name="Normal 2 4 2 11" xfId="2457" xr:uid="{00000000-0005-0000-0000-0000920E0000}"/>
    <cellStyle name="Normal 2 4 2 11 2" xfId="6741" xr:uid="{00000000-0005-0000-0000-0000930E0000}"/>
    <cellStyle name="Normal 2 4 2 12" xfId="4675" xr:uid="{00000000-0005-0000-0000-0000940E0000}"/>
    <cellStyle name="Normal 2 4 2 2" xfId="280" xr:uid="{00000000-0005-0000-0000-0000950E0000}"/>
    <cellStyle name="Normal 2 4 2 3" xfId="281" xr:uid="{00000000-0005-0000-0000-0000960E0000}"/>
    <cellStyle name="Normal 2 4 2 3 10" xfId="4676"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6" xr:uid="{00000000-0005-0000-0000-00009B0E0000}"/>
    <cellStyle name="Normal 2 4 2 3 2 2 2 2 2" xfId="3015" xr:uid="{00000000-0005-0000-0000-00009C0E0000}"/>
    <cellStyle name="Normal 2 4 2 3 2 2 2 2 2 2" xfId="7238" xr:uid="{00000000-0005-0000-0000-00009D0E0000}"/>
    <cellStyle name="Normal 2 4 2 3 2 2 2 2 3" xfId="5093" xr:uid="{00000000-0005-0000-0000-00009E0E0000}"/>
    <cellStyle name="Normal 2 4 2 3 2 2 2 3" xfId="1198" xr:uid="{00000000-0005-0000-0000-00009F0E0000}"/>
    <cellStyle name="Normal 2 4 2 3 2 2 2 3 2" xfId="3428" xr:uid="{00000000-0005-0000-0000-0000A00E0000}"/>
    <cellStyle name="Normal 2 4 2 3 2 2 2 3 2 2" xfId="7651" xr:uid="{00000000-0005-0000-0000-0000A10E0000}"/>
    <cellStyle name="Normal 2 4 2 3 2 2 2 3 3" xfId="5506" xr:uid="{00000000-0005-0000-0000-0000A20E0000}"/>
    <cellStyle name="Normal 2 4 2 3 2 2 2 4" xfId="1611" xr:uid="{00000000-0005-0000-0000-0000A30E0000}"/>
    <cellStyle name="Normal 2 4 2 3 2 2 2 4 2" xfId="3841" xr:uid="{00000000-0005-0000-0000-0000A40E0000}"/>
    <cellStyle name="Normal 2 4 2 3 2 2 2 4 2 2" xfId="8064" xr:uid="{00000000-0005-0000-0000-0000A50E0000}"/>
    <cellStyle name="Normal 2 4 2 3 2 2 2 4 3" xfId="5919" xr:uid="{00000000-0005-0000-0000-0000A60E0000}"/>
    <cellStyle name="Normal 2 4 2 3 2 2 2 5" xfId="2025" xr:uid="{00000000-0005-0000-0000-0000A70E0000}"/>
    <cellStyle name="Normal 2 4 2 3 2 2 2 5 2" xfId="4254" xr:uid="{00000000-0005-0000-0000-0000A80E0000}"/>
    <cellStyle name="Normal 2 4 2 3 2 2 2 5 2 2" xfId="8477" xr:uid="{00000000-0005-0000-0000-0000A90E0000}"/>
    <cellStyle name="Normal 2 4 2 3 2 2 2 5 3" xfId="6332" xr:uid="{00000000-0005-0000-0000-0000AA0E0000}"/>
    <cellStyle name="Normal 2 4 2 3 2 2 2 6" xfId="2461" xr:uid="{00000000-0005-0000-0000-0000AB0E0000}"/>
    <cellStyle name="Normal 2 4 2 3 2 2 2 6 2" xfId="6745" xr:uid="{00000000-0005-0000-0000-0000AC0E0000}"/>
    <cellStyle name="Normal 2 4 2 3 2 2 2 7" xfId="4679" xr:uid="{00000000-0005-0000-0000-0000AD0E0000}"/>
    <cellStyle name="Normal 2 4 2 3 2 2 3" xfId="775" xr:uid="{00000000-0005-0000-0000-0000AE0E0000}"/>
    <cellStyle name="Normal 2 4 2 3 2 2 3 2" xfId="3014" xr:uid="{00000000-0005-0000-0000-0000AF0E0000}"/>
    <cellStyle name="Normal 2 4 2 3 2 2 3 2 2" xfId="7237" xr:uid="{00000000-0005-0000-0000-0000B00E0000}"/>
    <cellStyle name="Normal 2 4 2 3 2 2 3 3" xfId="5092" xr:uid="{00000000-0005-0000-0000-0000B10E0000}"/>
    <cellStyle name="Normal 2 4 2 3 2 2 4" xfId="1197" xr:uid="{00000000-0005-0000-0000-0000B20E0000}"/>
    <cellStyle name="Normal 2 4 2 3 2 2 4 2" xfId="3427" xr:uid="{00000000-0005-0000-0000-0000B30E0000}"/>
    <cellStyle name="Normal 2 4 2 3 2 2 4 2 2" xfId="7650" xr:uid="{00000000-0005-0000-0000-0000B40E0000}"/>
    <cellStyle name="Normal 2 4 2 3 2 2 4 3" xfId="5505" xr:uid="{00000000-0005-0000-0000-0000B50E0000}"/>
    <cellStyle name="Normal 2 4 2 3 2 2 5" xfId="1610" xr:uid="{00000000-0005-0000-0000-0000B60E0000}"/>
    <cellStyle name="Normal 2 4 2 3 2 2 5 2" xfId="3840" xr:uid="{00000000-0005-0000-0000-0000B70E0000}"/>
    <cellStyle name="Normal 2 4 2 3 2 2 5 2 2" xfId="8063" xr:uid="{00000000-0005-0000-0000-0000B80E0000}"/>
    <cellStyle name="Normal 2 4 2 3 2 2 5 3" xfId="5918" xr:uid="{00000000-0005-0000-0000-0000B90E0000}"/>
    <cellStyle name="Normal 2 4 2 3 2 2 6" xfId="2024" xr:uid="{00000000-0005-0000-0000-0000BA0E0000}"/>
    <cellStyle name="Normal 2 4 2 3 2 2 6 2" xfId="4253" xr:uid="{00000000-0005-0000-0000-0000BB0E0000}"/>
    <cellStyle name="Normal 2 4 2 3 2 2 6 2 2" xfId="8476" xr:uid="{00000000-0005-0000-0000-0000BC0E0000}"/>
    <cellStyle name="Normal 2 4 2 3 2 2 6 3" xfId="6331" xr:uid="{00000000-0005-0000-0000-0000BD0E0000}"/>
    <cellStyle name="Normal 2 4 2 3 2 2 7" xfId="2460" xr:uid="{00000000-0005-0000-0000-0000BE0E0000}"/>
    <cellStyle name="Normal 2 4 2 3 2 2 7 2" xfId="6744" xr:uid="{00000000-0005-0000-0000-0000BF0E0000}"/>
    <cellStyle name="Normal 2 4 2 3 2 2 8" xfId="4678" xr:uid="{00000000-0005-0000-0000-0000C00E0000}"/>
    <cellStyle name="Normal 2 4 2 3 2 3" xfId="285" xr:uid="{00000000-0005-0000-0000-0000C10E0000}"/>
    <cellStyle name="Normal 2 4 2 3 2 3 2" xfId="777" xr:uid="{00000000-0005-0000-0000-0000C20E0000}"/>
    <cellStyle name="Normal 2 4 2 3 2 3 2 2" xfId="3016" xr:uid="{00000000-0005-0000-0000-0000C30E0000}"/>
    <cellStyle name="Normal 2 4 2 3 2 3 2 2 2" xfId="7239" xr:uid="{00000000-0005-0000-0000-0000C40E0000}"/>
    <cellStyle name="Normal 2 4 2 3 2 3 2 3" xfId="5094" xr:uid="{00000000-0005-0000-0000-0000C50E0000}"/>
    <cellStyle name="Normal 2 4 2 3 2 3 3" xfId="1199" xr:uid="{00000000-0005-0000-0000-0000C60E0000}"/>
    <cellStyle name="Normal 2 4 2 3 2 3 3 2" xfId="3429" xr:uid="{00000000-0005-0000-0000-0000C70E0000}"/>
    <cellStyle name="Normal 2 4 2 3 2 3 3 2 2" xfId="7652" xr:uid="{00000000-0005-0000-0000-0000C80E0000}"/>
    <cellStyle name="Normal 2 4 2 3 2 3 3 3" xfId="5507" xr:uid="{00000000-0005-0000-0000-0000C90E0000}"/>
    <cellStyle name="Normal 2 4 2 3 2 3 4" xfId="1612" xr:uid="{00000000-0005-0000-0000-0000CA0E0000}"/>
    <cellStyle name="Normal 2 4 2 3 2 3 4 2" xfId="3842" xr:uid="{00000000-0005-0000-0000-0000CB0E0000}"/>
    <cellStyle name="Normal 2 4 2 3 2 3 4 2 2" xfId="8065" xr:uid="{00000000-0005-0000-0000-0000CC0E0000}"/>
    <cellStyle name="Normal 2 4 2 3 2 3 4 3" xfId="5920" xr:uid="{00000000-0005-0000-0000-0000CD0E0000}"/>
    <cellStyle name="Normal 2 4 2 3 2 3 5" xfId="2026" xr:uid="{00000000-0005-0000-0000-0000CE0E0000}"/>
    <cellStyle name="Normal 2 4 2 3 2 3 5 2" xfId="4255" xr:uid="{00000000-0005-0000-0000-0000CF0E0000}"/>
    <cellStyle name="Normal 2 4 2 3 2 3 5 2 2" xfId="8478" xr:uid="{00000000-0005-0000-0000-0000D00E0000}"/>
    <cellStyle name="Normal 2 4 2 3 2 3 5 3" xfId="6333" xr:uid="{00000000-0005-0000-0000-0000D10E0000}"/>
    <cellStyle name="Normal 2 4 2 3 2 3 6" xfId="2462" xr:uid="{00000000-0005-0000-0000-0000D20E0000}"/>
    <cellStyle name="Normal 2 4 2 3 2 3 6 2" xfId="6746" xr:uid="{00000000-0005-0000-0000-0000D30E0000}"/>
    <cellStyle name="Normal 2 4 2 3 2 3 7" xfId="4680" xr:uid="{00000000-0005-0000-0000-0000D40E0000}"/>
    <cellStyle name="Normal 2 4 2 3 2 4" xfId="774" xr:uid="{00000000-0005-0000-0000-0000D50E0000}"/>
    <cellStyle name="Normal 2 4 2 3 2 4 2" xfId="3013" xr:uid="{00000000-0005-0000-0000-0000D60E0000}"/>
    <cellStyle name="Normal 2 4 2 3 2 4 2 2" xfId="7236" xr:uid="{00000000-0005-0000-0000-0000D70E0000}"/>
    <cellStyle name="Normal 2 4 2 3 2 4 3" xfId="5091" xr:uid="{00000000-0005-0000-0000-0000D80E0000}"/>
    <cellStyle name="Normal 2 4 2 3 2 5" xfId="1196" xr:uid="{00000000-0005-0000-0000-0000D90E0000}"/>
    <cellStyle name="Normal 2 4 2 3 2 5 2" xfId="3426" xr:uid="{00000000-0005-0000-0000-0000DA0E0000}"/>
    <cellStyle name="Normal 2 4 2 3 2 5 2 2" xfId="7649" xr:uid="{00000000-0005-0000-0000-0000DB0E0000}"/>
    <cellStyle name="Normal 2 4 2 3 2 5 3" xfId="5504" xr:uid="{00000000-0005-0000-0000-0000DC0E0000}"/>
    <cellStyle name="Normal 2 4 2 3 2 6" xfId="1609" xr:uid="{00000000-0005-0000-0000-0000DD0E0000}"/>
    <cellStyle name="Normal 2 4 2 3 2 6 2" xfId="3839" xr:uid="{00000000-0005-0000-0000-0000DE0E0000}"/>
    <cellStyle name="Normal 2 4 2 3 2 6 2 2" xfId="8062" xr:uid="{00000000-0005-0000-0000-0000DF0E0000}"/>
    <cellStyle name="Normal 2 4 2 3 2 6 3" xfId="5917" xr:uid="{00000000-0005-0000-0000-0000E00E0000}"/>
    <cellStyle name="Normal 2 4 2 3 2 7" xfId="2023" xr:uid="{00000000-0005-0000-0000-0000E10E0000}"/>
    <cellStyle name="Normal 2 4 2 3 2 7 2" xfId="4252" xr:uid="{00000000-0005-0000-0000-0000E20E0000}"/>
    <cellStyle name="Normal 2 4 2 3 2 7 2 2" xfId="8475" xr:uid="{00000000-0005-0000-0000-0000E30E0000}"/>
    <cellStyle name="Normal 2 4 2 3 2 7 3" xfId="6330" xr:uid="{00000000-0005-0000-0000-0000E40E0000}"/>
    <cellStyle name="Normal 2 4 2 3 2 8" xfId="2459" xr:uid="{00000000-0005-0000-0000-0000E50E0000}"/>
    <cellStyle name="Normal 2 4 2 3 2 8 2" xfId="6743" xr:uid="{00000000-0005-0000-0000-0000E60E0000}"/>
    <cellStyle name="Normal 2 4 2 3 2 9" xfId="4677" xr:uid="{00000000-0005-0000-0000-0000E70E0000}"/>
    <cellStyle name="Normal 2 4 2 3 3" xfId="286" xr:uid="{00000000-0005-0000-0000-0000E80E0000}"/>
    <cellStyle name="Normal 2 4 2 3 3 2" xfId="287" xr:uid="{00000000-0005-0000-0000-0000E90E0000}"/>
    <cellStyle name="Normal 2 4 2 3 3 2 2" xfId="779" xr:uid="{00000000-0005-0000-0000-0000EA0E0000}"/>
    <cellStyle name="Normal 2 4 2 3 3 2 2 2" xfId="3018" xr:uid="{00000000-0005-0000-0000-0000EB0E0000}"/>
    <cellStyle name="Normal 2 4 2 3 3 2 2 2 2" xfId="7241" xr:uid="{00000000-0005-0000-0000-0000EC0E0000}"/>
    <cellStyle name="Normal 2 4 2 3 3 2 2 3" xfId="5096" xr:uid="{00000000-0005-0000-0000-0000ED0E0000}"/>
    <cellStyle name="Normal 2 4 2 3 3 2 3" xfId="1201" xr:uid="{00000000-0005-0000-0000-0000EE0E0000}"/>
    <cellStyle name="Normal 2 4 2 3 3 2 3 2" xfId="3431" xr:uid="{00000000-0005-0000-0000-0000EF0E0000}"/>
    <cellStyle name="Normal 2 4 2 3 3 2 3 2 2" xfId="7654" xr:uid="{00000000-0005-0000-0000-0000F00E0000}"/>
    <cellStyle name="Normal 2 4 2 3 3 2 3 3" xfId="5509" xr:uid="{00000000-0005-0000-0000-0000F10E0000}"/>
    <cellStyle name="Normal 2 4 2 3 3 2 4" xfId="1614" xr:uid="{00000000-0005-0000-0000-0000F20E0000}"/>
    <cellStyle name="Normal 2 4 2 3 3 2 4 2" xfId="3844" xr:uid="{00000000-0005-0000-0000-0000F30E0000}"/>
    <cellStyle name="Normal 2 4 2 3 3 2 4 2 2" xfId="8067" xr:uid="{00000000-0005-0000-0000-0000F40E0000}"/>
    <cellStyle name="Normal 2 4 2 3 3 2 4 3" xfId="5922" xr:uid="{00000000-0005-0000-0000-0000F50E0000}"/>
    <cellStyle name="Normal 2 4 2 3 3 2 5" xfId="2028" xr:uid="{00000000-0005-0000-0000-0000F60E0000}"/>
    <cellStyle name="Normal 2 4 2 3 3 2 5 2" xfId="4257" xr:uid="{00000000-0005-0000-0000-0000F70E0000}"/>
    <cellStyle name="Normal 2 4 2 3 3 2 5 2 2" xfId="8480" xr:uid="{00000000-0005-0000-0000-0000F80E0000}"/>
    <cellStyle name="Normal 2 4 2 3 3 2 5 3" xfId="6335" xr:uid="{00000000-0005-0000-0000-0000F90E0000}"/>
    <cellStyle name="Normal 2 4 2 3 3 2 6" xfId="2464" xr:uid="{00000000-0005-0000-0000-0000FA0E0000}"/>
    <cellStyle name="Normal 2 4 2 3 3 2 6 2" xfId="6748" xr:uid="{00000000-0005-0000-0000-0000FB0E0000}"/>
    <cellStyle name="Normal 2 4 2 3 3 2 7" xfId="4682" xr:uid="{00000000-0005-0000-0000-0000FC0E0000}"/>
    <cellStyle name="Normal 2 4 2 3 3 3" xfId="778" xr:uid="{00000000-0005-0000-0000-0000FD0E0000}"/>
    <cellStyle name="Normal 2 4 2 3 3 3 2" xfId="3017" xr:uid="{00000000-0005-0000-0000-0000FE0E0000}"/>
    <cellStyle name="Normal 2 4 2 3 3 3 2 2" xfId="7240" xr:uid="{00000000-0005-0000-0000-0000FF0E0000}"/>
    <cellStyle name="Normal 2 4 2 3 3 3 3" xfId="5095" xr:uid="{00000000-0005-0000-0000-0000000F0000}"/>
    <cellStyle name="Normal 2 4 2 3 3 4" xfId="1200" xr:uid="{00000000-0005-0000-0000-0000010F0000}"/>
    <cellStyle name="Normal 2 4 2 3 3 4 2" xfId="3430" xr:uid="{00000000-0005-0000-0000-0000020F0000}"/>
    <cellStyle name="Normal 2 4 2 3 3 4 2 2" xfId="7653" xr:uid="{00000000-0005-0000-0000-0000030F0000}"/>
    <cellStyle name="Normal 2 4 2 3 3 4 3" xfId="5508" xr:uid="{00000000-0005-0000-0000-0000040F0000}"/>
    <cellStyle name="Normal 2 4 2 3 3 5" xfId="1613" xr:uid="{00000000-0005-0000-0000-0000050F0000}"/>
    <cellStyle name="Normal 2 4 2 3 3 5 2" xfId="3843" xr:uid="{00000000-0005-0000-0000-0000060F0000}"/>
    <cellStyle name="Normal 2 4 2 3 3 5 2 2" xfId="8066" xr:uid="{00000000-0005-0000-0000-0000070F0000}"/>
    <cellStyle name="Normal 2 4 2 3 3 5 3" xfId="5921" xr:uid="{00000000-0005-0000-0000-0000080F0000}"/>
    <cellStyle name="Normal 2 4 2 3 3 6" xfId="2027" xr:uid="{00000000-0005-0000-0000-0000090F0000}"/>
    <cellStyle name="Normal 2 4 2 3 3 6 2" xfId="4256" xr:uid="{00000000-0005-0000-0000-00000A0F0000}"/>
    <cellStyle name="Normal 2 4 2 3 3 6 2 2" xfId="8479" xr:uid="{00000000-0005-0000-0000-00000B0F0000}"/>
    <cellStyle name="Normal 2 4 2 3 3 6 3" xfId="6334" xr:uid="{00000000-0005-0000-0000-00000C0F0000}"/>
    <cellStyle name="Normal 2 4 2 3 3 7" xfId="2463" xr:uid="{00000000-0005-0000-0000-00000D0F0000}"/>
    <cellStyle name="Normal 2 4 2 3 3 7 2" xfId="6747" xr:uid="{00000000-0005-0000-0000-00000E0F0000}"/>
    <cellStyle name="Normal 2 4 2 3 3 8" xfId="4681" xr:uid="{00000000-0005-0000-0000-00000F0F0000}"/>
    <cellStyle name="Normal 2 4 2 3 4" xfId="288" xr:uid="{00000000-0005-0000-0000-0000100F0000}"/>
    <cellStyle name="Normal 2 4 2 3 4 2" xfId="780" xr:uid="{00000000-0005-0000-0000-0000110F0000}"/>
    <cellStyle name="Normal 2 4 2 3 4 2 2" xfId="3019" xr:uid="{00000000-0005-0000-0000-0000120F0000}"/>
    <cellStyle name="Normal 2 4 2 3 4 2 2 2" xfId="7242" xr:uid="{00000000-0005-0000-0000-0000130F0000}"/>
    <cellStyle name="Normal 2 4 2 3 4 2 3" xfId="5097" xr:uid="{00000000-0005-0000-0000-0000140F0000}"/>
    <cellStyle name="Normal 2 4 2 3 4 3" xfId="1202" xr:uid="{00000000-0005-0000-0000-0000150F0000}"/>
    <cellStyle name="Normal 2 4 2 3 4 3 2" xfId="3432" xr:uid="{00000000-0005-0000-0000-0000160F0000}"/>
    <cellStyle name="Normal 2 4 2 3 4 3 2 2" xfId="7655" xr:uid="{00000000-0005-0000-0000-0000170F0000}"/>
    <cellStyle name="Normal 2 4 2 3 4 3 3" xfId="5510" xr:uid="{00000000-0005-0000-0000-0000180F0000}"/>
    <cellStyle name="Normal 2 4 2 3 4 4" xfId="1615" xr:uid="{00000000-0005-0000-0000-0000190F0000}"/>
    <cellStyle name="Normal 2 4 2 3 4 4 2" xfId="3845" xr:uid="{00000000-0005-0000-0000-00001A0F0000}"/>
    <cellStyle name="Normal 2 4 2 3 4 4 2 2" xfId="8068" xr:uid="{00000000-0005-0000-0000-00001B0F0000}"/>
    <cellStyle name="Normal 2 4 2 3 4 4 3" xfId="5923" xr:uid="{00000000-0005-0000-0000-00001C0F0000}"/>
    <cellStyle name="Normal 2 4 2 3 4 5" xfId="2029" xr:uid="{00000000-0005-0000-0000-00001D0F0000}"/>
    <cellStyle name="Normal 2 4 2 3 4 5 2" xfId="4258" xr:uid="{00000000-0005-0000-0000-00001E0F0000}"/>
    <cellStyle name="Normal 2 4 2 3 4 5 2 2" xfId="8481" xr:uid="{00000000-0005-0000-0000-00001F0F0000}"/>
    <cellStyle name="Normal 2 4 2 3 4 5 3" xfId="6336" xr:uid="{00000000-0005-0000-0000-0000200F0000}"/>
    <cellStyle name="Normal 2 4 2 3 4 6" xfId="2465" xr:uid="{00000000-0005-0000-0000-0000210F0000}"/>
    <cellStyle name="Normal 2 4 2 3 4 6 2" xfId="6749" xr:uid="{00000000-0005-0000-0000-0000220F0000}"/>
    <cellStyle name="Normal 2 4 2 3 4 7" xfId="4683" xr:uid="{00000000-0005-0000-0000-0000230F0000}"/>
    <cellStyle name="Normal 2 4 2 3 5" xfId="773" xr:uid="{00000000-0005-0000-0000-0000240F0000}"/>
    <cellStyle name="Normal 2 4 2 3 5 2" xfId="3012" xr:uid="{00000000-0005-0000-0000-0000250F0000}"/>
    <cellStyle name="Normal 2 4 2 3 5 2 2" xfId="7235" xr:uid="{00000000-0005-0000-0000-0000260F0000}"/>
    <cellStyle name="Normal 2 4 2 3 5 3" xfId="5090" xr:uid="{00000000-0005-0000-0000-0000270F0000}"/>
    <cellStyle name="Normal 2 4 2 3 6" xfId="1195" xr:uid="{00000000-0005-0000-0000-0000280F0000}"/>
    <cellStyle name="Normal 2 4 2 3 6 2" xfId="3425" xr:uid="{00000000-0005-0000-0000-0000290F0000}"/>
    <cellStyle name="Normal 2 4 2 3 6 2 2" xfId="7648" xr:uid="{00000000-0005-0000-0000-00002A0F0000}"/>
    <cellStyle name="Normal 2 4 2 3 6 3" xfId="5503" xr:uid="{00000000-0005-0000-0000-00002B0F0000}"/>
    <cellStyle name="Normal 2 4 2 3 7" xfId="1608" xr:uid="{00000000-0005-0000-0000-00002C0F0000}"/>
    <cellStyle name="Normal 2 4 2 3 7 2" xfId="3838" xr:uid="{00000000-0005-0000-0000-00002D0F0000}"/>
    <cellStyle name="Normal 2 4 2 3 7 2 2" xfId="8061" xr:uid="{00000000-0005-0000-0000-00002E0F0000}"/>
    <cellStyle name="Normal 2 4 2 3 7 3" xfId="5916" xr:uid="{00000000-0005-0000-0000-00002F0F0000}"/>
    <cellStyle name="Normal 2 4 2 3 8" xfId="2022" xr:uid="{00000000-0005-0000-0000-0000300F0000}"/>
    <cellStyle name="Normal 2 4 2 3 8 2" xfId="4251" xr:uid="{00000000-0005-0000-0000-0000310F0000}"/>
    <cellStyle name="Normal 2 4 2 3 8 2 2" xfId="8474" xr:uid="{00000000-0005-0000-0000-0000320F0000}"/>
    <cellStyle name="Normal 2 4 2 3 8 3" xfId="6329" xr:uid="{00000000-0005-0000-0000-0000330F0000}"/>
    <cellStyle name="Normal 2 4 2 3 9" xfId="2458" xr:uid="{00000000-0005-0000-0000-0000340F0000}"/>
    <cellStyle name="Normal 2 4 2 3 9 2" xfId="6742"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3" xr:uid="{00000000-0005-0000-0000-0000390F0000}"/>
    <cellStyle name="Normal 2 4 2 4 2 2 2 2" xfId="3022" xr:uid="{00000000-0005-0000-0000-00003A0F0000}"/>
    <cellStyle name="Normal 2 4 2 4 2 2 2 2 2" xfId="7245" xr:uid="{00000000-0005-0000-0000-00003B0F0000}"/>
    <cellStyle name="Normal 2 4 2 4 2 2 2 3" xfId="5100" xr:uid="{00000000-0005-0000-0000-00003C0F0000}"/>
    <cellStyle name="Normal 2 4 2 4 2 2 3" xfId="1205" xr:uid="{00000000-0005-0000-0000-00003D0F0000}"/>
    <cellStyle name="Normal 2 4 2 4 2 2 3 2" xfId="3435" xr:uid="{00000000-0005-0000-0000-00003E0F0000}"/>
    <cellStyle name="Normal 2 4 2 4 2 2 3 2 2" xfId="7658" xr:uid="{00000000-0005-0000-0000-00003F0F0000}"/>
    <cellStyle name="Normal 2 4 2 4 2 2 3 3" xfId="5513" xr:uid="{00000000-0005-0000-0000-0000400F0000}"/>
    <cellStyle name="Normal 2 4 2 4 2 2 4" xfId="1618" xr:uid="{00000000-0005-0000-0000-0000410F0000}"/>
    <cellStyle name="Normal 2 4 2 4 2 2 4 2" xfId="3848" xr:uid="{00000000-0005-0000-0000-0000420F0000}"/>
    <cellStyle name="Normal 2 4 2 4 2 2 4 2 2" xfId="8071" xr:uid="{00000000-0005-0000-0000-0000430F0000}"/>
    <cellStyle name="Normal 2 4 2 4 2 2 4 3" xfId="5926" xr:uid="{00000000-0005-0000-0000-0000440F0000}"/>
    <cellStyle name="Normal 2 4 2 4 2 2 5" xfId="2032" xr:uid="{00000000-0005-0000-0000-0000450F0000}"/>
    <cellStyle name="Normal 2 4 2 4 2 2 5 2" xfId="4261" xr:uid="{00000000-0005-0000-0000-0000460F0000}"/>
    <cellStyle name="Normal 2 4 2 4 2 2 5 2 2" xfId="8484" xr:uid="{00000000-0005-0000-0000-0000470F0000}"/>
    <cellStyle name="Normal 2 4 2 4 2 2 5 3" xfId="6339" xr:uid="{00000000-0005-0000-0000-0000480F0000}"/>
    <cellStyle name="Normal 2 4 2 4 2 2 6" xfId="2468" xr:uid="{00000000-0005-0000-0000-0000490F0000}"/>
    <cellStyle name="Normal 2 4 2 4 2 2 6 2" xfId="6752" xr:uid="{00000000-0005-0000-0000-00004A0F0000}"/>
    <cellStyle name="Normal 2 4 2 4 2 2 7" xfId="4686" xr:uid="{00000000-0005-0000-0000-00004B0F0000}"/>
    <cellStyle name="Normal 2 4 2 4 2 3" xfId="782" xr:uid="{00000000-0005-0000-0000-00004C0F0000}"/>
    <cellStyle name="Normal 2 4 2 4 2 3 2" xfId="3021" xr:uid="{00000000-0005-0000-0000-00004D0F0000}"/>
    <cellStyle name="Normal 2 4 2 4 2 3 2 2" xfId="7244" xr:uid="{00000000-0005-0000-0000-00004E0F0000}"/>
    <cellStyle name="Normal 2 4 2 4 2 3 3" xfId="5099" xr:uid="{00000000-0005-0000-0000-00004F0F0000}"/>
    <cellStyle name="Normal 2 4 2 4 2 4" xfId="1204" xr:uid="{00000000-0005-0000-0000-0000500F0000}"/>
    <cellStyle name="Normal 2 4 2 4 2 4 2" xfId="3434" xr:uid="{00000000-0005-0000-0000-0000510F0000}"/>
    <cellStyle name="Normal 2 4 2 4 2 4 2 2" xfId="7657" xr:uid="{00000000-0005-0000-0000-0000520F0000}"/>
    <cellStyle name="Normal 2 4 2 4 2 4 3" xfId="5512" xr:uid="{00000000-0005-0000-0000-0000530F0000}"/>
    <cellStyle name="Normal 2 4 2 4 2 5" xfId="1617" xr:uid="{00000000-0005-0000-0000-0000540F0000}"/>
    <cellStyle name="Normal 2 4 2 4 2 5 2" xfId="3847" xr:uid="{00000000-0005-0000-0000-0000550F0000}"/>
    <cellStyle name="Normal 2 4 2 4 2 5 2 2" xfId="8070" xr:uid="{00000000-0005-0000-0000-0000560F0000}"/>
    <cellStyle name="Normal 2 4 2 4 2 5 3" xfId="5925" xr:uid="{00000000-0005-0000-0000-0000570F0000}"/>
    <cellStyle name="Normal 2 4 2 4 2 6" xfId="2031" xr:uid="{00000000-0005-0000-0000-0000580F0000}"/>
    <cellStyle name="Normal 2 4 2 4 2 6 2" xfId="4260" xr:uid="{00000000-0005-0000-0000-0000590F0000}"/>
    <cellStyle name="Normal 2 4 2 4 2 6 2 2" xfId="8483" xr:uid="{00000000-0005-0000-0000-00005A0F0000}"/>
    <cellStyle name="Normal 2 4 2 4 2 6 3" xfId="6338" xr:uid="{00000000-0005-0000-0000-00005B0F0000}"/>
    <cellStyle name="Normal 2 4 2 4 2 7" xfId="2467" xr:uid="{00000000-0005-0000-0000-00005C0F0000}"/>
    <cellStyle name="Normal 2 4 2 4 2 7 2" xfId="6751" xr:uid="{00000000-0005-0000-0000-00005D0F0000}"/>
    <cellStyle name="Normal 2 4 2 4 2 8" xfId="4685" xr:uid="{00000000-0005-0000-0000-00005E0F0000}"/>
    <cellStyle name="Normal 2 4 2 4 3" xfId="292" xr:uid="{00000000-0005-0000-0000-00005F0F0000}"/>
    <cellStyle name="Normal 2 4 2 4 3 2" xfId="784" xr:uid="{00000000-0005-0000-0000-0000600F0000}"/>
    <cellStyle name="Normal 2 4 2 4 3 2 2" xfId="3023" xr:uid="{00000000-0005-0000-0000-0000610F0000}"/>
    <cellStyle name="Normal 2 4 2 4 3 2 2 2" xfId="7246" xr:uid="{00000000-0005-0000-0000-0000620F0000}"/>
    <cellStyle name="Normal 2 4 2 4 3 2 3" xfId="5101" xr:uid="{00000000-0005-0000-0000-0000630F0000}"/>
    <cellStyle name="Normal 2 4 2 4 3 3" xfId="1206" xr:uid="{00000000-0005-0000-0000-0000640F0000}"/>
    <cellStyle name="Normal 2 4 2 4 3 3 2" xfId="3436" xr:uid="{00000000-0005-0000-0000-0000650F0000}"/>
    <cellStyle name="Normal 2 4 2 4 3 3 2 2" xfId="7659" xr:uid="{00000000-0005-0000-0000-0000660F0000}"/>
    <cellStyle name="Normal 2 4 2 4 3 3 3" xfId="5514" xr:uid="{00000000-0005-0000-0000-0000670F0000}"/>
    <cellStyle name="Normal 2 4 2 4 3 4" xfId="1619" xr:uid="{00000000-0005-0000-0000-0000680F0000}"/>
    <cellStyle name="Normal 2 4 2 4 3 4 2" xfId="3849" xr:uid="{00000000-0005-0000-0000-0000690F0000}"/>
    <cellStyle name="Normal 2 4 2 4 3 4 2 2" xfId="8072" xr:uid="{00000000-0005-0000-0000-00006A0F0000}"/>
    <cellStyle name="Normal 2 4 2 4 3 4 3" xfId="5927" xr:uid="{00000000-0005-0000-0000-00006B0F0000}"/>
    <cellStyle name="Normal 2 4 2 4 3 5" xfId="2033" xr:uid="{00000000-0005-0000-0000-00006C0F0000}"/>
    <cellStyle name="Normal 2 4 2 4 3 5 2" xfId="4262" xr:uid="{00000000-0005-0000-0000-00006D0F0000}"/>
    <cellStyle name="Normal 2 4 2 4 3 5 2 2" xfId="8485" xr:uid="{00000000-0005-0000-0000-00006E0F0000}"/>
    <cellStyle name="Normal 2 4 2 4 3 5 3" xfId="6340" xr:uid="{00000000-0005-0000-0000-00006F0F0000}"/>
    <cellStyle name="Normal 2 4 2 4 3 6" xfId="2469" xr:uid="{00000000-0005-0000-0000-0000700F0000}"/>
    <cellStyle name="Normal 2 4 2 4 3 6 2" xfId="6753" xr:uid="{00000000-0005-0000-0000-0000710F0000}"/>
    <cellStyle name="Normal 2 4 2 4 3 7" xfId="4687" xr:uid="{00000000-0005-0000-0000-0000720F0000}"/>
    <cellStyle name="Normal 2 4 2 4 4" xfId="781" xr:uid="{00000000-0005-0000-0000-0000730F0000}"/>
    <cellStyle name="Normal 2 4 2 4 4 2" xfId="3020" xr:uid="{00000000-0005-0000-0000-0000740F0000}"/>
    <cellStyle name="Normal 2 4 2 4 4 2 2" xfId="7243" xr:uid="{00000000-0005-0000-0000-0000750F0000}"/>
    <cellStyle name="Normal 2 4 2 4 4 3" xfId="5098" xr:uid="{00000000-0005-0000-0000-0000760F0000}"/>
    <cellStyle name="Normal 2 4 2 4 5" xfId="1203" xr:uid="{00000000-0005-0000-0000-0000770F0000}"/>
    <cellStyle name="Normal 2 4 2 4 5 2" xfId="3433" xr:uid="{00000000-0005-0000-0000-0000780F0000}"/>
    <cellStyle name="Normal 2 4 2 4 5 2 2" xfId="7656" xr:uid="{00000000-0005-0000-0000-0000790F0000}"/>
    <cellStyle name="Normal 2 4 2 4 5 3" xfId="5511" xr:uid="{00000000-0005-0000-0000-00007A0F0000}"/>
    <cellStyle name="Normal 2 4 2 4 6" xfId="1616" xr:uid="{00000000-0005-0000-0000-00007B0F0000}"/>
    <cellStyle name="Normal 2 4 2 4 6 2" xfId="3846" xr:uid="{00000000-0005-0000-0000-00007C0F0000}"/>
    <cellStyle name="Normal 2 4 2 4 6 2 2" xfId="8069" xr:uid="{00000000-0005-0000-0000-00007D0F0000}"/>
    <cellStyle name="Normal 2 4 2 4 6 3" xfId="5924" xr:uid="{00000000-0005-0000-0000-00007E0F0000}"/>
    <cellStyle name="Normal 2 4 2 4 7" xfId="2030" xr:uid="{00000000-0005-0000-0000-00007F0F0000}"/>
    <cellStyle name="Normal 2 4 2 4 7 2" xfId="4259" xr:uid="{00000000-0005-0000-0000-0000800F0000}"/>
    <cellStyle name="Normal 2 4 2 4 7 2 2" xfId="8482" xr:uid="{00000000-0005-0000-0000-0000810F0000}"/>
    <cellStyle name="Normal 2 4 2 4 7 3" xfId="6337" xr:uid="{00000000-0005-0000-0000-0000820F0000}"/>
    <cellStyle name="Normal 2 4 2 4 8" xfId="2466" xr:uid="{00000000-0005-0000-0000-0000830F0000}"/>
    <cellStyle name="Normal 2 4 2 4 8 2" xfId="6750" xr:uid="{00000000-0005-0000-0000-0000840F0000}"/>
    <cellStyle name="Normal 2 4 2 4 9" xfId="4684" xr:uid="{00000000-0005-0000-0000-0000850F0000}"/>
    <cellStyle name="Normal 2 4 2 5" xfId="293" xr:uid="{00000000-0005-0000-0000-0000860F0000}"/>
    <cellStyle name="Normal 2 4 2 5 2" xfId="294" xr:uid="{00000000-0005-0000-0000-0000870F0000}"/>
    <cellStyle name="Normal 2 4 2 5 2 2" xfId="786" xr:uid="{00000000-0005-0000-0000-0000880F0000}"/>
    <cellStyle name="Normal 2 4 2 5 2 2 2" xfId="3025" xr:uid="{00000000-0005-0000-0000-0000890F0000}"/>
    <cellStyle name="Normal 2 4 2 5 2 2 2 2" xfId="7248" xr:uid="{00000000-0005-0000-0000-00008A0F0000}"/>
    <cellStyle name="Normal 2 4 2 5 2 2 3" xfId="5103" xr:uid="{00000000-0005-0000-0000-00008B0F0000}"/>
    <cellStyle name="Normal 2 4 2 5 2 3" xfId="1208" xr:uid="{00000000-0005-0000-0000-00008C0F0000}"/>
    <cellStyle name="Normal 2 4 2 5 2 3 2" xfId="3438" xr:uid="{00000000-0005-0000-0000-00008D0F0000}"/>
    <cellStyle name="Normal 2 4 2 5 2 3 2 2" xfId="7661" xr:uid="{00000000-0005-0000-0000-00008E0F0000}"/>
    <cellStyle name="Normal 2 4 2 5 2 3 3" xfId="5516" xr:uid="{00000000-0005-0000-0000-00008F0F0000}"/>
    <cellStyle name="Normal 2 4 2 5 2 4" xfId="1621" xr:uid="{00000000-0005-0000-0000-0000900F0000}"/>
    <cellStyle name="Normal 2 4 2 5 2 4 2" xfId="3851" xr:uid="{00000000-0005-0000-0000-0000910F0000}"/>
    <cellStyle name="Normal 2 4 2 5 2 4 2 2" xfId="8074" xr:uid="{00000000-0005-0000-0000-0000920F0000}"/>
    <cellStyle name="Normal 2 4 2 5 2 4 3" xfId="5929" xr:uid="{00000000-0005-0000-0000-0000930F0000}"/>
    <cellStyle name="Normal 2 4 2 5 2 5" xfId="2035" xr:uid="{00000000-0005-0000-0000-0000940F0000}"/>
    <cellStyle name="Normal 2 4 2 5 2 5 2" xfId="4264" xr:uid="{00000000-0005-0000-0000-0000950F0000}"/>
    <cellStyle name="Normal 2 4 2 5 2 5 2 2" xfId="8487" xr:uid="{00000000-0005-0000-0000-0000960F0000}"/>
    <cellStyle name="Normal 2 4 2 5 2 5 3" xfId="6342" xr:uid="{00000000-0005-0000-0000-0000970F0000}"/>
    <cellStyle name="Normal 2 4 2 5 2 6" xfId="2471" xr:uid="{00000000-0005-0000-0000-0000980F0000}"/>
    <cellStyle name="Normal 2 4 2 5 2 6 2" xfId="6755" xr:uid="{00000000-0005-0000-0000-0000990F0000}"/>
    <cellStyle name="Normal 2 4 2 5 2 7" xfId="4689" xr:uid="{00000000-0005-0000-0000-00009A0F0000}"/>
    <cellStyle name="Normal 2 4 2 5 3" xfId="785" xr:uid="{00000000-0005-0000-0000-00009B0F0000}"/>
    <cellStyle name="Normal 2 4 2 5 3 2" xfId="3024" xr:uid="{00000000-0005-0000-0000-00009C0F0000}"/>
    <cellStyle name="Normal 2 4 2 5 3 2 2" xfId="7247" xr:uid="{00000000-0005-0000-0000-00009D0F0000}"/>
    <cellStyle name="Normal 2 4 2 5 3 3" xfId="5102" xr:uid="{00000000-0005-0000-0000-00009E0F0000}"/>
    <cellStyle name="Normal 2 4 2 5 4" xfId="1207" xr:uid="{00000000-0005-0000-0000-00009F0F0000}"/>
    <cellStyle name="Normal 2 4 2 5 4 2" xfId="3437" xr:uid="{00000000-0005-0000-0000-0000A00F0000}"/>
    <cellStyle name="Normal 2 4 2 5 4 2 2" xfId="7660" xr:uid="{00000000-0005-0000-0000-0000A10F0000}"/>
    <cellStyle name="Normal 2 4 2 5 4 3" xfId="5515" xr:uid="{00000000-0005-0000-0000-0000A20F0000}"/>
    <cellStyle name="Normal 2 4 2 5 5" xfId="1620" xr:uid="{00000000-0005-0000-0000-0000A30F0000}"/>
    <cellStyle name="Normal 2 4 2 5 5 2" xfId="3850" xr:uid="{00000000-0005-0000-0000-0000A40F0000}"/>
    <cellStyle name="Normal 2 4 2 5 5 2 2" xfId="8073" xr:uid="{00000000-0005-0000-0000-0000A50F0000}"/>
    <cellStyle name="Normal 2 4 2 5 5 3" xfId="5928" xr:uid="{00000000-0005-0000-0000-0000A60F0000}"/>
    <cellStyle name="Normal 2 4 2 5 6" xfId="2034" xr:uid="{00000000-0005-0000-0000-0000A70F0000}"/>
    <cellStyle name="Normal 2 4 2 5 6 2" xfId="4263" xr:uid="{00000000-0005-0000-0000-0000A80F0000}"/>
    <cellStyle name="Normal 2 4 2 5 6 2 2" xfId="8486" xr:uid="{00000000-0005-0000-0000-0000A90F0000}"/>
    <cellStyle name="Normal 2 4 2 5 6 3" xfId="6341" xr:uid="{00000000-0005-0000-0000-0000AA0F0000}"/>
    <cellStyle name="Normal 2 4 2 5 7" xfId="2470" xr:uid="{00000000-0005-0000-0000-0000AB0F0000}"/>
    <cellStyle name="Normal 2 4 2 5 7 2" xfId="6754" xr:uid="{00000000-0005-0000-0000-0000AC0F0000}"/>
    <cellStyle name="Normal 2 4 2 5 8" xfId="4688" xr:uid="{00000000-0005-0000-0000-0000AD0F0000}"/>
    <cellStyle name="Normal 2 4 2 6" xfId="295" xr:uid="{00000000-0005-0000-0000-0000AE0F0000}"/>
    <cellStyle name="Normal 2 4 2 6 2" xfId="787" xr:uid="{00000000-0005-0000-0000-0000AF0F0000}"/>
    <cellStyle name="Normal 2 4 2 6 2 2" xfId="3026" xr:uid="{00000000-0005-0000-0000-0000B00F0000}"/>
    <cellStyle name="Normal 2 4 2 6 2 2 2" xfId="7249" xr:uid="{00000000-0005-0000-0000-0000B10F0000}"/>
    <cellStyle name="Normal 2 4 2 6 2 3" xfId="5104" xr:uid="{00000000-0005-0000-0000-0000B20F0000}"/>
    <cellStyle name="Normal 2 4 2 6 3" xfId="1209" xr:uid="{00000000-0005-0000-0000-0000B30F0000}"/>
    <cellStyle name="Normal 2 4 2 6 3 2" xfId="3439" xr:uid="{00000000-0005-0000-0000-0000B40F0000}"/>
    <cellStyle name="Normal 2 4 2 6 3 2 2" xfId="7662" xr:uid="{00000000-0005-0000-0000-0000B50F0000}"/>
    <cellStyle name="Normal 2 4 2 6 3 3" xfId="5517" xr:uid="{00000000-0005-0000-0000-0000B60F0000}"/>
    <cellStyle name="Normal 2 4 2 6 4" xfId="1622" xr:uid="{00000000-0005-0000-0000-0000B70F0000}"/>
    <cellStyle name="Normal 2 4 2 6 4 2" xfId="3852" xr:uid="{00000000-0005-0000-0000-0000B80F0000}"/>
    <cellStyle name="Normal 2 4 2 6 4 2 2" xfId="8075" xr:uid="{00000000-0005-0000-0000-0000B90F0000}"/>
    <cellStyle name="Normal 2 4 2 6 4 3" xfId="5930" xr:uid="{00000000-0005-0000-0000-0000BA0F0000}"/>
    <cellStyle name="Normal 2 4 2 6 5" xfId="2036" xr:uid="{00000000-0005-0000-0000-0000BB0F0000}"/>
    <cellStyle name="Normal 2 4 2 6 5 2" xfId="4265" xr:uid="{00000000-0005-0000-0000-0000BC0F0000}"/>
    <cellStyle name="Normal 2 4 2 6 5 2 2" xfId="8488" xr:uid="{00000000-0005-0000-0000-0000BD0F0000}"/>
    <cellStyle name="Normal 2 4 2 6 5 3" xfId="6343" xr:uid="{00000000-0005-0000-0000-0000BE0F0000}"/>
    <cellStyle name="Normal 2 4 2 6 6" xfId="2472" xr:uid="{00000000-0005-0000-0000-0000BF0F0000}"/>
    <cellStyle name="Normal 2 4 2 6 6 2" xfId="6756" xr:uid="{00000000-0005-0000-0000-0000C00F0000}"/>
    <cellStyle name="Normal 2 4 2 6 7" xfId="4690" xr:uid="{00000000-0005-0000-0000-0000C10F0000}"/>
    <cellStyle name="Normal 2 4 2 7" xfId="772" xr:uid="{00000000-0005-0000-0000-0000C20F0000}"/>
    <cellStyle name="Normal 2 4 2 7 2" xfId="3011" xr:uid="{00000000-0005-0000-0000-0000C30F0000}"/>
    <cellStyle name="Normal 2 4 2 7 2 2" xfId="7234" xr:uid="{00000000-0005-0000-0000-0000C40F0000}"/>
    <cellStyle name="Normal 2 4 2 7 3" xfId="5089" xr:uid="{00000000-0005-0000-0000-0000C50F0000}"/>
    <cellStyle name="Normal 2 4 2 8" xfId="1194" xr:uid="{00000000-0005-0000-0000-0000C60F0000}"/>
    <cellStyle name="Normal 2 4 2 8 2" xfId="3424" xr:uid="{00000000-0005-0000-0000-0000C70F0000}"/>
    <cellStyle name="Normal 2 4 2 8 2 2" xfId="7647" xr:uid="{00000000-0005-0000-0000-0000C80F0000}"/>
    <cellStyle name="Normal 2 4 2 8 3" xfId="5502" xr:uid="{00000000-0005-0000-0000-0000C90F0000}"/>
    <cellStyle name="Normal 2 4 2 9" xfId="1607" xr:uid="{00000000-0005-0000-0000-0000CA0F0000}"/>
    <cellStyle name="Normal 2 4 2 9 2" xfId="3837" xr:uid="{00000000-0005-0000-0000-0000CB0F0000}"/>
    <cellStyle name="Normal 2 4 2 9 2 2" xfId="8060" xr:uid="{00000000-0005-0000-0000-0000CC0F0000}"/>
    <cellStyle name="Normal 2 4 2 9 3" xfId="5915"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1" xr:uid="{00000000-0005-0000-0000-0000D30F0000}"/>
    <cellStyle name="Normal 2 4 3 3 2 2 2 2" xfId="3030" xr:uid="{00000000-0005-0000-0000-0000D40F0000}"/>
    <cellStyle name="Normal 2 4 3 3 2 2 2 2 2" xfId="7253" xr:uid="{00000000-0005-0000-0000-0000D50F0000}"/>
    <cellStyle name="Normal 2 4 3 3 2 2 2 3" xfId="5108" xr:uid="{00000000-0005-0000-0000-0000D60F0000}"/>
    <cellStyle name="Normal 2 4 3 3 2 2 3" xfId="1213" xr:uid="{00000000-0005-0000-0000-0000D70F0000}"/>
    <cellStyle name="Normal 2 4 3 3 2 2 3 2" xfId="3443" xr:uid="{00000000-0005-0000-0000-0000D80F0000}"/>
    <cellStyle name="Normal 2 4 3 3 2 2 3 2 2" xfId="7666" xr:uid="{00000000-0005-0000-0000-0000D90F0000}"/>
    <cellStyle name="Normal 2 4 3 3 2 2 3 3" xfId="5521" xr:uid="{00000000-0005-0000-0000-0000DA0F0000}"/>
    <cellStyle name="Normal 2 4 3 3 2 2 4" xfId="1626" xr:uid="{00000000-0005-0000-0000-0000DB0F0000}"/>
    <cellStyle name="Normal 2 4 3 3 2 2 4 2" xfId="3856" xr:uid="{00000000-0005-0000-0000-0000DC0F0000}"/>
    <cellStyle name="Normal 2 4 3 3 2 2 4 2 2" xfId="8079" xr:uid="{00000000-0005-0000-0000-0000DD0F0000}"/>
    <cellStyle name="Normal 2 4 3 3 2 2 4 3" xfId="5934" xr:uid="{00000000-0005-0000-0000-0000DE0F0000}"/>
    <cellStyle name="Normal 2 4 3 3 2 2 5" xfId="2040" xr:uid="{00000000-0005-0000-0000-0000DF0F0000}"/>
    <cellStyle name="Normal 2 4 3 3 2 2 5 2" xfId="4269" xr:uid="{00000000-0005-0000-0000-0000E00F0000}"/>
    <cellStyle name="Normal 2 4 3 3 2 2 5 2 2" xfId="8492" xr:uid="{00000000-0005-0000-0000-0000E10F0000}"/>
    <cellStyle name="Normal 2 4 3 3 2 2 5 3" xfId="6347" xr:uid="{00000000-0005-0000-0000-0000E20F0000}"/>
    <cellStyle name="Normal 2 4 3 3 2 2 6" xfId="2476" xr:uid="{00000000-0005-0000-0000-0000E30F0000}"/>
    <cellStyle name="Normal 2 4 3 3 2 2 6 2" xfId="6760" xr:uid="{00000000-0005-0000-0000-0000E40F0000}"/>
    <cellStyle name="Normal 2 4 3 3 2 2 7" xfId="4694" xr:uid="{00000000-0005-0000-0000-0000E50F0000}"/>
    <cellStyle name="Normal 2 4 3 3 2 3" xfId="790" xr:uid="{00000000-0005-0000-0000-0000E60F0000}"/>
    <cellStyle name="Normal 2 4 3 3 2 3 2" xfId="3029" xr:uid="{00000000-0005-0000-0000-0000E70F0000}"/>
    <cellStyle name="Normal 2 4 3 3 2 3 2 2" xfId="7252" xr:uid="{00000000-0005-0000-0000-0000E80F0000}"/>
    <cellStyle name="Normal 2 4 3 3 2 3 3" xfId="5107" xr:uid="{00000000-0005-0000-0000-0000E90F0000}"/>
    <cellStyle name="Normal 2 4 3 3 2 4" xfId="1212" xr:uid="{00000000-0005-0000-0000-0000EA0F0000}"/>
    <cellStyle name="Normal 2 4 3 3 2 4 2" xfId="3442" xr:uid="{00000000-0005-0000-0000-0000EB0F0000}"/>
    <cellStyle name="Normal 2 4 3 3 2 4 2 2" xfId="7665" xr:uid="{00000000-0005-0000-0000-0000EC0F0000}"/>
    <cellStyle name="Normal 2 4 3 3 2 4 3" xfId="5520" xr:uid="{00000000-0005-0000-0000-0000ED0F0000}"/>
    <cellStyle name="Normal 2 4 3 3 2 5" xfId="1625" xr:uid="{00000000-0005-0000-0000-0000EE0F0000}"/>
    <cellStyle name="Normal 2 4 3 3 2 5 2" xfId="3855" xr:uid="{00000000-0005-0000-0000-0000EF0F0000}"/>
    <cellStyle name="Normal 2 4 3 3 2 5 2 2" xfId="8078" xr:uid="{00000000-0005-0000-0000-0000F00F0000}"/>
    <cellStyle name="Normal 2 4 3 3 2 5 3" xfId="5933" xr:uid="{00000000-0005-0000-0000-0000F10F0000}"/>
    <cellStyle name="Normal 2 4 3 3 2 6" xfId="2039" xr:uid="{00000000-0005-0000-0000-0000F20F0000}"/>
    <cellStyle name="Normal 2 4 3 3 2 6 2" xfId="4268" xr:uid="{00000000-0005-0000-0000-0000F30F0000}"/>
    <cellStyle name="Normal 2 4 3 3 2 6 2 2" xfId="8491" xr:uid="{00000000-0005-0000-0000-0000F40F0000}"/>
    <cellStyle name="Normal 2 4 3 3 2 6 3" xfId="6346" xr:uid="{00000000-0005-0000-0000-0000F50F0000}"/>
    <cellStyle name="Normal 2 4 3 3 2 7" xfId="2475" xr:uid="{00000000-0005-0000-0000-0000F60F0000}"/>
    <cellStyle name="Normal 2 4 3 3 2 7 2" xfId="6759" xr:uid="{00000000-0005-0000-0000-0000F70F0000}"/>
    <cellStyle name="Normal 2 4 3 3 2 8" xfId="4693" xr:uid="{00000000-0005-0000-0000-0000F80F0000}"/>
    <cellStyle name="Normal 2 4 3 3 3" xfId="301" xr:uid="{00000000-0005-0000-0000-0000F90F0000}"/>
    <cellStyle name="Normal 2 4 3 3 3 2" xfId="792" xr:uid="{00000000-0005-0000-0000-0000FA0F0000}"/>
    <cellStyle name="Normal 2 4 3 3 3 2 2" xfId="3031" xr:uid="{00000000-0005-0000-0000-0000FB0F0000}"/>
    <cellStyle name="Normal 2 4 3 3 3 2 2 2" xfId="7254" xr:uid="{00000000-0005-0000-0000-0000FC0F0000}"/>
    <cellStyle name="Normal 2 4 3 3 3 2 3" xfId="5109" xr:uid="{00000000-0005-0000-0000-0000FD0F0000}"/>
    <cellStyle name="Normal 2 4 3 3 3 3" xfId="1214" xr:uid="{00000000-0005-0000-0000-0000FE0F0000}"/>
    <cellStyle name="Normal 2 4 3 3 3 3 2" xfId="3444" xr:uid="{00000000-0005-0000-0000-0000FF0F0000}"/>
    <cellStyle name="Normal 2 4 3 3 3 3 2 2" xfId="7667" xr:uid="{00000000-0005-0000-0000-000000100000}"/>
    <cellStyle name="Normal 2 4 3 3 3 3 3" xfId="5522" xr:uid="{00000000-0005-0000-0000-000001100000}"/>
    <cellStyle name="Normal 2 4 3 3 3 4" xfId="1627" xr:uid="{00000000-0005-0000-0000-000002100000}"/>
    <cellStyle name="Normal 2 4 3 3 3 4 2" xfId="3857" xr:uid="{00000000-0005-0000-0000-000003100000}"/>
    <cellStyle name="Normal 2 4 3 3 3 4 2 2" xfId="8080" xr:uid="{00000000-0005-0000-0000-000004100000}"/>
    <cellStyle name="Normal 2 4 3 3 3 4 3" xfId="5935" xr:uid="{00000000-0005-0000-0000-000005100000}"/>
    <cellStyle name="Normal 2 4 3 3 3 5" xfId="2041" xr:uid="{00000000-0005-0000-0000-000006100000}"/>
    <cellStyle name="Normal 2 4 3 3 3 5 2" xfId="4270" xr:uid="{00000000-0005-0000-0000-000007100000}"/>
    <cellStyle name="Normal 2 4 3 3 3 5 2 2" xfId="8493" xr:uid="{00000000-0005-0000-0000-000008100000}"/>
    <cellStyle name="Normal 2 4 3 3 3 5 3" xfId="6348" xr:uid="{00000000-0005-0000-0000-000009100000}"/>
    <cellStyle name="Normal 2 4 3 3 3 6" xfId="2477" xr:uid="{00000000-0005-0000-0000-00000A100000}"/>
    <cellStyle name="Normal 2 4 3 3 3 6 2" xfId="6761" xr:uid="{00000000-0005-0000-0000-00000B100000}"/>
    <cellStyle name="Normal 2 4 3 3 3 7" xfId="4695" xr:uid="{00000000-0005-0000-0000-00000C100000}"/>
    <cellStyle name="Normal 2 4 3 3 4" xfId="789" xr:uid="{00000000-0005-0000-0000-00000D100000}"/>
    <cellStyle name="Normal 2 4 3 3 4 2" xfId="3028" xr:uid="{00000000-0005-0000-0000-00000E100000}"/>
    <cellStyle name="Normal 2 4 3 3 4 2 2" xfId="7251" xr:uid="{00000000-0005-0000-0000-00000F100000}"/>
    <cellStyle name="Normal 2 4 3 3 4 3" xfId="5106" xr:uid="{00000000-0005-0000-0000-000010100000}"/>
    <cellStyle name="Normal 2 4 3 3 5" xfId="1211" xr:uid="{00000000-0005-0000-0000-000011100000}"/>
    <cellStyle name="Normal 2 4 3 3 5 2" xfId="3441" xr:uid="{00000000-0005-0000-0000-000012100000}"/>
    <cellStyle name="Normal 2 4 3 3 5 2 2" xfId="7664" xr:uid="{00000000-0005-0000-0000-000013100000}"/>
    <cellStyle name="Normal 2 4 3 3 5 3" xfId="5519" xr:uid="{00000000-0005-0000-0000-000014100000}"/>
    <cellStyle name="Normal 2 4 3 3 6" xfId="1624" xr:uid="{00000000-0005-0000-0000-000015100000}"/>
    <cellStyle name="Normal 2 4 3 3 6 2" xfId="3854" xr:uid="{00000000-0005-0000-0000-000016100000}"/>
    <cellStyle name="Normal 2 4 3 3 6 2 2" xfId="8077" xr:uid="{00000000-0005-0000-0000-000017100000}"/>
    <cellStyle name="Normal 2 4 3 3 6 3" xfId="5932" xr:uid="{00000000-0005-0000-0000-000018100000}"/>
    <cellStyle name="Normal 2 4 3 3 7" xfId="2038" xr:uid="{00000000-0005-0000-0000-000019100000}"/>
    <cellStyle name="Normal 2 4 3 3 7 2" xfId="4267" xr:uid="{00000000-0005-0000-0000-00001A100000}"/>
    <cellStyle name="Normal 2 4 3 3 7 2 2" xfId="8490" xr:uid="{00000000-0005-0000-0000-00001B100000}"/>
    <cellStyle name="Normal 2 4 3 3 7 3" xfId="6345" xr:uid="{00000000-0005-0000-0000-00001C100000}"/>
    <cellStyle name="Normal 2 4 3 3 8" xfId="2474" xr:uid="{00000000-0005-0000-0000-00001D100000}"/>
    <cellStyle name="Normal 2 4 3 3 8 2" xfId="6758" xr:uid="{00000000-0005-0000-0000-00001E100000}"/>
    <cellStyle name="Normal 2 4 3 3 9" xfId="4692" xr:uid="{00000000-0005-0000-0000-00001F100000}"/>
    <cellStyle name="Normal 2 4 3 4" xfId="788" xr:uid="{00000000-0005-0000-0000-000020100000}"/>
    <cellStyle name="Normal 2 4 3 4 2" xfId="3027" xr:uid="{00000000-0005-0000-0000-000021100000}"/>
    <cellStyle name="Normal 2 4 3 4 2 2" xfId="7250" xr:uid="{00000000-0005-0000-0000-000022100000}"/>
    <cellStyle name="Normal 2 4 3 4 3" xfId="5105" xr:uid="{00000000-0005-0000-0000-000023100000}"/>
    <cellStyle name="Normal 2 4 3 5" xfId="1210" xr:uid="{00000000-0005-0000-0000-000024100000}"/>
    <cellStyle name="Normal 2 4 3 5 2" xfId="3440" xr:uid="{00000000-0005-0000-0000-000025100000}"/>
    <cellStyle name="Normal 2 4 3 5 2 2" xfId="7663" xr:uid="{00000000-0005-0000-0000-000026100000}"/>
    <cellStyle name="Normal 2 4 3 5 3" xfId="5518" xr:uid="{00000000-0005-0000-0000-000027100000}"/>
    <cellStyle name="Normal 2 4 3 6" xfId="1623" xr:uid="{00000000-0005-0000-0000-000028100000}"/>
    <cellStyle name="Normal 2 4 3 6 2" xfId="3853" xr:uid="{00000000-0005-0000-0000-000029100000}"/>
    <cellStyle name="Normal 2 4 3 6 2 2" xfId="8076" xr:uid="{00000000-0005-0000-0000-00002A100000}"/>
    <cellStyle name="Normal 2 4 3 6 3" xfId="5931" xr:uid="{00000000-0005-0000-0000-00002B100000}"/>
    <cellStyle name="Normal 2 4 3 7" xfId="2037" xr:uid="{00000000-0005-0000-0000-00002C100000}"/>
    <cellStyle name="Normal 2 4 3 7 2" xfId="4266" xr:uid="{00000000-0005-0000-0000-00002D100000}"/>
    <cellStyle name="Normal 2 4 3 7 2 2" xfId="8489" xr:uid="{00000000-0005-0000-0000-00002E100000}"/>
    <cellStyle name="Normal 2 4 3 7 3" xfId="6344" xr:uid="{00000000-0005-0000-0000-00002F100000}"/>
    <cellStyle name="Normal 2 4 3 8" xfId="2473" xr:uid="{00000000-0005-0000-0000-000030100000}"/>
    <cellStyle name="Normal 2 4 3 8 2" xfId="6757" xr:uid="{00000000-0005-0000-0000-000031100000}"/>
    <cellStyle name="Normal 2 4 3 9" xfId="4691" xr:uid="{00000000-0005-0000-0000-000032100000}"/>
    <cellStyle name="Normal 2 4 4" xfId="302" xr:uid="{00000000-0005-0000-0000-000033100000}"/>
    <cellStyle name="Normal 2 4 5" xfId="303" xr:uid="{00000000-0005-0000-0000-000034100000}"/>
    <cellStyle name="Normal 2 4 5 10" xfId="4696"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6" xr:uid="{00000000-0005-0000-0000-000039100000}"/>
    <cellStyle name="Normal 2 4 5 2 2 2 2 2" xfId="3035" xr:uid="{00000000-0005-0000-0000-00003A100000}"/>
    <cellStyle name="Normal 2 4 5 2 2 2 2 2 2" xfId="7258" xr:uid="{00000000-0005-0000-0000-00003B100000}"/>
    <cellStyle name="Normal 2 4 5 2 2 2 2 3" xfId="5113" xr:uid="{00000000-0005-0000-0000-00003C100000}"/>
    <cellStyle name="Normal 2 4 5 2 2 2 3" xfId="1218" xr:uid="{00000000-0005-0000-0000-00003D100000}"/>
    <cellStyle name="Normal 2 4 5 2 2 2 3 2" xfId="3448" xr:uid="{00000000-0005-0000-0000-00003E100000}"/>
    <cellStyle name="Normal 2 4 5 2 2 2 3 2 2" xfId="7671" xr:uid="{00000000-0005-0000-0000-00003F100000}"/>
    <cellStyle name="Normal 2 4 5 2 2 2 3 3" xfId="5526" xr:uid="{00000000-0005-0000-0000-000040100000}"/>
    <cellStyle name="Normal 2 4 5 2 2 2 4" xfId="1631" xr:uid="{00000000-0005-0000-0000-000041100000}"/>
    <cellStyle name="Normal 2 4 5 2 2 2 4 2" xfId="3861" xr:uid="{00000000-0005-0000-0000-000042100000}"/>
    <cellStyle name="Normal 2 4 5 2 2 2 4 2 2" xfId="8084" xr:uid="{00000000-0005-0000-0000-000043100000}"/>
    <cellStyle name="Normal 2 4 5 2 2 2 4 3" xfId="5939" xr:uid="{00000000-0005-0000-0000-000044100000}"/>
    <cellStyle name="Normal 2 4 5 2 2 2 5" xfId="2045" xr:uid="{00000000-0005-0000-0000-000045100000}"/>
    <cellStyle name="Normal 2 4 5 2 2 2 5 2" xfId="4274" xr:uid="{00000000-0005-0000-0000-000046100000}"/>
    <cellStyle name="Normal 2 4 5 2 2 2 5 2 2" xfId="8497" xr:uid="{00000000-0005-0000-0000-000047100000}"/>
    <cellStyle name="Normal 2 4 5 2 2 2 5 3" xfId="6352" xr:uid="{00000000-0005-0000-0000-000048100000}"/>
    <cellStyle name="Normal 2 4 5 2 2 2 6" xfId="2481" xr:uid="{00000000-0005-0000-0000-000049100000}"/>
    <cellStyle name="Normal 2 4 5 2 2 2 6 2" xfId="6765" xr:uid="{00000000-0005-0000-0000-00004A100000}"/>
    <cellStyle name="Normal 2 4 5 2 2 2 7" xfId="4699" xr:uid="{00000000-0005-0000-0000-00004B100000}"/>
    <cellStyle name="Normal 2 4 5 2 2 3" xfId="795" xr:uid="{00000000-0005-0000-0000-00004C100000}"/>
    <cellStyle name="Normal 2 4 5 2 2 3 2" xfId="3034" xr:uid="{00000000-0005-0000-0000-00004D100000}"/>
    <cellStyle name="Normal 2 4 5 2 2 3 2 2" xfId="7257" xr:uid="{00000000-0005-0000-0000-00004E100000}"/>
    <cellStyle name="Normal 2 4 5 2 2 3 3" xfId="5112" xr:uid="{00000000-0005-0000-0000-00004F100000}"/>
    <cellStyle name="Normal 2 4 5 2 2 4" xfId="1217" xr:uid="{00000000-0005-0000-0000-000050100000}"/>
    <cellStyle name="Normal 2 4 5 2 2 4 2" xfId="3447" xr:uid="{00000000-0005-0000-0000-000051100000}"/>
    <cellStyle name="Normal 2 4 5 2 2 4 2 2" xfId="7670" xr:uid="{00000000-0005-0000-0000-000052100000}"/>
    <cellStyle name="Normal 2 4 5 2 2 4 3" xfId="5525" xr:uid="{00000000-0005-0000-0000-000053100000}"/>
    <cellStyle name="Normal 2 4 5 2 2 5" xfId="1630" xr:uid="{00000000-0005-0000-0000-000054100000}"/>
    <cellStyle name="Normal 2 4 5 2 2 5 2" xfId="3860" xr:uid="{00000000-0005-0000-0000-000055100000}"/>
    <cellStyle name="Normal 2 4 5 2 2 5 2 2" xfId="8083" xr:uid="{00000000-0005-0000-0000-000056100000}"/>
    <cellStyle name="Normal 2 4 5 2 2 5 3" xfId="5938" xr:uid="{00000000-0005-0000-0000-000057100000}"/>
    <cellStyle name="Normal 2 4 5 2 2 6" xfId="2044" xr:uid="{00000000-0005-0000-0000-000058100000}"/>
    <cellStyle name="Normal 2 4 5 2 2 6 2" xfId="4273" xr:uid="{00000000-0005-0000-0000-000059100000}"/>
    <cellStyle name="Normal 2 4 5 2 2 6 2 2" xfId="8496" xr:uid="{00000000-0005-0000-0000-00005A100000}"/>
    <cellStyle name="Normal 2 4 5 2 2 6 3" xfId="6351" xr:uid="{00000000-0005-0000-0000-00005B100000}"/>
    <cellStyle name="Normal 2 4 5 2 2 7" xfId="2480" xr:uid="{00000000-0005-0000-0000-00005C100000}"/>
    <cellStyle name="Normal 2 4 5 2 2 7 2" xfId="6764" xr:uid="{00000000-0005-0000-0000-00005D100000}"/>
    <cellStyle name="Normal 2 4 5 2 2 8" xfId="4698" xr:uid="{00000000-0005-0000-0000-00005E100000}"/>
    <cellStyle name="Normal 2 4 5 2 3" xfId="307" xr:uid="{00000000-0005-0000-0000-00005F100000}"/>
    <cellStyle name="Normal 2 4 5 2 3 2" xfId="797" xr:uid="{00000000-0005-0000-0000-000060100000}"/>
    <cellStyle name="Normal 2 4 5 2 3 2 2" xfId="3036" xr:uid="{00000000-0005-0000-0000-000061100000}"/>
    <cellStyle name="Normal 2 4 5 2 3 2 2 2" xfId="7259" xr:uid="{00000000-0005-0000-0000-000062100000}"/>
    <cellStyle name="Normal 2 4 5 2 3 2 3" xfId="5114" xr:uid="{00000000-0005-0000-0000-000063100000}"/>
    <cellStyle name="Normal 2 4 5 2 3 3" xfId="1219" xr:uid="{00000000-0005-0000-0000-000064100000}"/>
    <cellStyle name="Normal 2 4 5 2 3 3 2" xfId="3449" xr:uid="{00000000-0005-0000-0000-000065100000}"/>
    <cellStyle name="Normal 2 4 5 2 3 3 2 2" xfId="7672" xr:uid="{00000000-0005-0000-0000-000066100000}"/>
    <cellStyle name="Normal 2 4 5 2 3 3 3" xfId="5527" xr:uid="{00000000-0005-0000-0000-000067100000}"/>
    <cellStyle name="Normal 2 4 5 2 3 4" xfId="1632" xr:uid="{00000000-0005-0000-0000-000068100000}"/>
    <cellStyle name="Normal 2 4 5 2 3 4 2" xfId="3862" xr:uid="{00000000-0005-0000-0000-000069100000}"/>
    <cellStyle name="Normal 2 4 5 2 3 4 2 2" xfId="8085" xr:uid="{00000000-0005-0000-0000-00006A100000}"/>
    <cellStyle name="Normal 2 4 5 2 3 4 3" xfId="5940" xr:uid="{00000000-0005-0000-0000-00006B100000}"/>
    <cellStyle name="Normal 2 4 5 2 3 5" xfId="2046" xr:uid="{00000000-0005-0000-0000-00006C100000}"/>
    <cellStyle name="Normal 2 4 5 2 3 5 2" xfId="4275" xr:uid="{00000000-0005-0000-0000-00006D100000}"/>
    <cellStyle name="Normal 2 4 5 2 3 5 2 2" xfId="8498" xr:uid="{00000000-0005-0000-0000-00006E100000}"/>
    <cellStyle name="Normal 2 4 5 2 3 5 3" xfId="6353" xr:uid="{00000000-0005-0000-0000-00006F100000}"/>
    <cellStyle name="Normal 2 4 5 2 3 6" xfId="2482" xr:uid="{00000000-0005-0000-0000-000070100000}"/>
    <cellStyle name="Normal 2 4 5 2 3 6 2" xfId="6766" xr:uid="{00000000-0005-0000-0000-000071100000}"/>
    <cellStyle name="Normal 2 4 5 2 3 7" xfId="4700" xr:uid="{00000000-0005-0000-0000-000072100000}"/>
    <cellStyle name="Normal 2 4 5 2 4" xfId="794" xr:uid="{00000000-0005-0000-0000-000073100000}"/>
    <cellStyle name="Normal 2 4 5 2 4 2" xfId="3033" xr:uid="{00000000-0005-0000-0000-000074100000}"/>
    <cellStyle name="Normal 2 4 5 2 4 2 2" xfId="7256" xr:uid="{00000000-0005-0000-0000-000075100000}"/>
    <cellStyle name="Normal 2 4 5 2 4 3" xfId="5111" xr:uid="{00000000-0005-0000-0000-000076100000}"/>
    <cellStyle name="Normal 2 4 5 2 5" xfId="1216" xr:uid="{00000000-0005-0000-0000-000077100000}"/>
    <cellStyle name="Normal 2 4 5 2 5 2" xfId="3446" xr:uid="{00000000-0005-0000-0000-000078100000}"/>
    <cellStyle name="Normal 2 4 5 2 5 2 2" xfId="7669" xr:uid="{00000000-0005-0000-0000-000079100000}"/>
    <cellStyle name="Normal 2 4 5 2 5 3" xfId="5524" xr:uid="{00000000-0005-0000-0000-00007A100000}"/>
    <cellStyle name="Normal 2 4 5 2 6" xfId="1629" xr:uid="{00000000-0005-0000-0000-00007B100000}"/>
    <cellStyle name="Normal 2 4 5 2 6 2" xfId="3859" xr:uid="{00000000-0005-0000-0000-00007C100000}"/>
    <cellStyle name="Normal 2 4 5 2 6 2 2" xfId="8082" xr:uid="{00000000-0005-0000-0000-00007D100000}"/>
    <cellStyle name="Normal 2 4 5 2 6 3" xfId="5937" xr:uid="{00000000-0005-0000-0000-00007E100000}"/>
    <cellStyle name="Normal 2 4 5 2 7" xfId="2043" xr:uid="{00000000-0005-0000-0000-00007F100000}"/>
    <cellStyle name="Normal 2 4 5 2 7 2" xfId="4272" xr:uid="{00000000-0005-0000-0000-000080100000}"/>
    <cellStyle name="Normal 2 4 5 2 7 2 2" xfId="8495" xr:uid="{00000000-0005-0000-0000-000081100000}"/>
    <cellStyle name="Normal 2 4 5 2 7 3" xfId="6350" xr:uid="{00000000-0005-0000-0000-000082100000}"/>
    <cellStyle name="Normal 2 4 5 2 8" xfId="2479" xr:uid="{00000000-0005-0000-0000-000083100000}"/>
    <cellStyle name="Normal 2 4 5 2 8 2" xfId="6763" xr:uid="{00000000-0005-0000-0000-000084100000}"/>
    <cellStyle name="Normal 2 4 5 2 9" xfId="4697" xr:uid="{00000000-0005-0000-0000-000085100000}"/>
    <cellStyle name="Normal 2 4 5 3" xfId="308" xr:uid="{00000000-0005-0000-0000-000086100000}"/>
    <cellStyle name="Normal 2 4 5 3 2" xfId="309" xr:uid="{00000000-0005-0000-0000-000087100000}"/>
    <cellStyle name="Normal 2 4 5 3 2 2" xfId="799" xr:uid="{00000000-0005-0000-0000-000088100000}"/>
    <cellStyle name="Normal 2 4 5 3 2 2 2" xfId="3038" xr:uid="{00000000-0005-0000-0000-000089100000}"/>
    <cellStyle name="Normal 2 4 5 3 2 2 2 2" xfId="7261" xr:uid="{00000000-0005-0000-0000-00008A100000}"/>
    <cellStyle name="Normal 2 4 5 3 2 2 3" xfId="5116" xr:uid="{00000000-0005-0000-0000-00008B100000}"/>
    <cellStyle name="Normal 2 4 5 3 2 3" xfId="1221" xr:uid="{00000000-0005-0000-0000-00008C100000}"/>
    <cellStyle name="Normal 2 4 5 3 2 3 2" xfId="3451" xr:uid="{00000000-0005-0000-0000-00008D100000}"/>
    <cellStyle name="Normal 2 4 5 3 2 3 2 2" xfId="7674" xr:uid="{00000000-0005-0000-0000-00008E100000}"/>
    <cellStyle name="Normal 2 4 5 3 2 3 3" xfId="5529" xr:uid="{00000000-0005-0000-0000-00008F100000}"/>
    <cellStyle name="Normal 2 4 5 3 2 4" xfId="1634" xr:uid="{00000000-0005-0000-0000-000090100000}"/>
    <cellStyle name="Normal 2 4 5 3 2 4 2" xfId="3864" xr:uid="{00000000-0005-0000-0000-000091100000}"/>
    <cellStyle name="Normal 2 4 5 3 2 4 2 2" xfId="8087" xr:uid="{00000000-0005-0000-0000-000092100000}"/>
    <cellStyle name="Normal 2 4 5 3 2 4 3" xfId="5942" xr:uid="{00000000-0005-0000-0000-000093100000}"/>
    <cellStyle name="Normal 2 4 5 3 2 5" xfId="2048" xr:uid="{00000000-0005-0000-0000-000094100000}"/>
    <cellStyle name="Normal 2 4 5 3 2 5 2" xfId="4277" xr:uid="{00000000-0005-0000-0000-000095100000}"/>
    <cellStyle name="Normal 2 4 5 3 2 5 2 2" xfId="8500" xr:uid="{00000000-0005-0000-0000-000096100000}"/>
    <cellStyle name="Normal 2 4 5 3 2 5 3" xfId="6355" xr:uid="{00000000-0005-0000-0000-000097100000}"/>
    <cellStyle name="Normal 2 4 5 3 2 6" xfId="2484" xr:uid="{00000000-0005-0000-0000-000098100000}"/>
    <cellStyle name="Normal 2 4 5 3 2 6 2" xfId="6768" xr:uid="{00000000-0005-0000-0000-000099100000}"/>
    <cellStyle name="Normal 2 4 5 3 2 7" xfId="4702" xr:uid="{00000000-0005-0000-0000-00009A100000}"/>
    <cellStyle name="Normal 2 4 5 3 3" xfId="798" xr:uid="{00000000-0005-0000-0000-00009B100000}"/>
    <cellStyle name="Normal 2 4 5 3 3 2" xfId="3037" xr:uid="{00000000-0005-0000-0000-00009C100000}"/>
    <cellStyle name="Normal 2 4 5 3 3 2 2" xfId="7260" xr:uid="{00000000-0005-0000-0000-00009D100000}"/>
    <cellStyle name="Normal 2 4 5 3 3 3" xfId="5115" xr:uid="{00000000-0005-0000-0000-00009E100000}"/>
    <cellStyle name="Normal 2 4 5 3 4" xfId="1220" xr:uid="{00000000-0005-0000-0000-00009F100000}"/>
    <cellStyle name="Normal 2 4 5 3 4 2" xfId="3450" xr:uid="{00000000-0005-0000-0000-0000A0100000}"/>
    <cellStyle name="Normal 2 4 5 3 4 2 2" xfId="7673" xr:uid="{00000000-0005-0000-0000-0000A1100000}"/>
    <cellStyle name="Normal 2 4 5 3 4 3" xfId="5528" xr:uid="{00000000-0005-0000-0000-0000A2100000}"/>
    <cellStyle name="Normal 2 4 5 3 5" xfId="1633" xr:uid="{00000000-0005-0000-0000-0000A3100000}"/>
    <cellStyle name="Normal 2 4 5 3 5 2" xfId="3863" xr:uid="{00000000-0005-0000-0000-0000A4100000}"/>
    <cellStyle name="Normal 2 4 5 3 5 2 2" xfId="8086" xr:uid="{00000000-0005-0000-0000-0000A5100000}"/>
    <cellStyle name="Normal 2 4 5 3 5 3" xfId="5941" xr:uid="{00000000-0005-0000-0000-0000A6100000}"/>
    <cellStyle name="Normal 2 4 5 3 6" xfId="2047" xr:uid="{00000000-0005-0000-0000-0000A7100000}"/>
    <cellStyle name="Normal 2 4 5 3 6 2" xfId="4276" xr:uid="{00000000-0005-0000-0000-0000A8100000}"/>
    <cellStyle name="Normal 2 4 5 3 6 2 2" xfId="8499" xr:uid="{00000000-0005-0000-0000-0000A9100000}"/>
    <cellStyle name="Normal 2 4 5 3 6 3" xfId="6354" xr:uid="{00000000-0005-0000-0000-0000AA100000}"/>
    <cellStyle name="Normal 2 4 5 3 7" xfId="2483" xr:uid="{00000000-0005-0000-0000-0000AB100000}"/>
    <cellStyle name="Normal 2 4 5 3 7 2" xfId="6767" xr:uid="{00000000-0005-0000-0000-0000AC100000}"/>
    <cellStyle name="Normal 2 4 5 3 8" xfId="4701" xr:uid="{00000000-0005-0000-0000-0000AD100000}"/>
    <cellStyle name="Normal 2 4 5 4" xfId="310" xr:uid="{00000000-0005-0000-0000-0000AE100000}"/>
    <cellStyle name="Normal 2 4 5 4 2" xfId="800" xr:uid="{00000000-0005-0000-0000-0000AF100000}"/>
    <cellStyle name="Normal 2 4 5 4 2 2" xfId="3039" xr:uid="{00000000-0005-0000-0000-0000B0100000}"/>
    <cellStyle name="Normal 2 4 5 4 2 2 2" xfId="7262" xr:uid="{00000000-0005-0000-0000-0000B1100000}"/>
    <cellStyle name="Normal 2 4 5 4 2 3" xfId="5117" xr:uid="{00000000-0005-0000-0000-0000B2100000}"/>
    <cellStyle name="Normal 2 4 5 4 3" xfId="1222" xr:uid="{00000000-0005-0000-0000-0000B3100000}"/>
    <cellStyle name="Normal 2 4 5 4 3 2" xfId="3452" xr:uid="{00000000-0005-0000-0000-0000B4100000}"/>
    <cellStyle name="Normal 2 4 5 4 3 2 2" xfId="7675" xr:uid="{00000000-0005-0000-0000-0000B5100000}"/>
    <cellStyle name="Normal 2 4 5 4 3 3" xfId="5530" xr:uid="{00000000-0005-0000-0000-0000B6100000}"/>
    <cellStyle name="Normal 2 4 5 4 4" xfId="1635" xr:uid="{00000000-0005-0000-0000-0000B7100000}"/>
    <cellStyle name="Normal 2 4 5 4 4 2" xfId="3865" xr:uid="{00000000-0005-0000-0000-0000B8100000}"/>
    <cellStyle name="Normal 2 4 5 4 4 2 2" xfId="8088" xr:uid="{00000000-0005-0000-0000-0000B9100000}"/>
    <cellStyle name="Normal 2 4 5 4 4 3" xfId="5943" xr:uid="{00000000-0005-0000-0000-0000BA100000}"/>
    <cellStyle name="Normal 2 4 5 4 5" xfId="2049" xr:uid="{00000000-0005-0000-0000-0000BB100000}"/>
    <cellStyle name="Normal 2 4 5 4 5 2" xfId="4278" xr:uid="{00000000-0005-0000-0000-0000BC100000}"/>
    <cellStyle name="Normal 2 4 5 4 5 2 2" xfId="8501" xr:uid="{00000000-0005-0000-0000-0000BD100000}"/>
    <cellStyle name="Normal 2 4 5 4 5 3" xfId="6356" xr:uid="{00000000-0005-0000-0000-0000BE100000}"/>
    <cellStyle name="Normal 2 4 5 4 6" xfId="2485" xr:uid="{00000000-0005-0000-0000-0000BF100000}"/>
    <cellStyle name="Normal 2 4 5 4 6 2" xfId="6769" xr:uid="{00000000-0005-0000-0000-0000C0100000}"/>
    <cellStyle name="Normal 2 4 5 4 7" xfId="4703" xr:uid="{00000000-0005-0000-0000-0000C1100000}"/>
    <cellStyle name="Normal 2 4 5 5" xfId="793" xr:uid="{00000000-0005-0000-0000-0000C2100000}"/>
    <cellStyle name="Normal 2 4 5 5 2" xfId="3032" xr:uid="{00000000-0005-0000-0000-0000C3100000}"/>
    <cellStyle name="Normal 2 4 5 5 2 2" xfId="7255" xr:uid="{00000000-0005-0000-0000-0000C4100000}"/>
    <cellStyle name="Normal 2 4 5 5 3" xfId="5110" xr:uid="{00000000-0005-0000-0000-0000C5100000}"/>
    <cellStyle name="Normal 2 4 5 6" xfId="1215" xr:uid="{00000000-0005-0000-0000-0000C6100000}"/>
    <cellStyle name="Normal 2 4 5 6 2" xfId="3445" xr:uid="{00000000-0005-0000-0000-0000C7100000}"/>
    <cellStyle name="Normal 2 4 5 6 2 2" xfId="7668" xr:uid="{00000000-0005-0000-0000-0000C8100000}"/>
    <cellStyle name="Normal 2 4 5 6 3" xfId="5523" xr:uid="{00000000-0005-0000-0000-0000C9100000}"/>
    <cellStyle name="Normal 2 4 5 7" xfId="1628" xr:uid="{00000000-0005-0000-0000-0000CA100000}"/>
    <cellStyle name="Normal 2 4 5 7 2" xfId="3858" xr:uid="{00000000-0005-0000-0000-0000CB100000}"/>
    <cellStyle name="Normal 2 4 5 7 2 2" xfId="8081" xr:uid="{00000000-0005-0000-0000-0000CC100000}"/>
    <cellStyle name="Normal 2 4 5 7 3" xfId="5936" xr:uid="{00000000-0005-0000-0000-0000CD100000}"/>
    <cellStyle name="Normal 2 4 5 8" xfId="2042" xr:uid="{00000000-0005-0000-0000-0000CE100000}"/>
    <cellStyle name="Normal 2 4 5 8 2" xfId="4271" xr:uid="{00000000-0005-0000-0000-0000CF100000}"/>
    <cellStyle name="Normal 2 4 5 8 2 2" xfId="8494" xr:uid="{00000000-0005-0000-0000-0000D0100000}"/>
    <cellStyle name="Normal 2 4 5 8 3" xfId="6349" xr:uid="{00000000-0005-0000-0000-0000D1100000}"/>
    <cellStyle name="Normal 2 4 5 9" xfId="2478" xr:uid="{00000000-0005-0000-0000-0000D2100000}"/>
    <cellStyle name="Normal 2 4 5 9 2" xfId="6762"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2" xr:uid="{00000000-0005-0000-0000-0000D7100000}"/>
    <cellStyle name="Normal 2 4 7 2 2 2" xfId="3041" xr:uid="{00000000-0005-0000-0000-0000D8100000}"/>
    <cellStyle name="Normal 2 4 7 2 2 2 2" xfId="7264" xr:uid="{00000000-0005-0000-0000-0000D9100000}"/>
    <cellStyle name="Normal 2 4 7 2 2 3" xfId="5119" xr:uid="{00000000-0005-0000-0000-0000DA100000}"/>
    <cellStyle name="Normal 2 4 7 2 3" xfId="1224" xr:uid="{00000000-0005-0000-0000-0000DB100000}"/>
    <cellStyle name="Normal 2 4 7 2 3 2" xfId="3454" xr:uid="{00000000-0005-0000-0000-0000DC100000}"/>
    <cellStyle name="Normal 2 4 7 2 3 2 2" xfId="7677" xr:uid="{00000000-0005-0000-0000-0000DD100000}"/>
    <cellStyle name="Normal 2 4 7 2 3 3" xfId="5532" xr:uid="{00000000-0005-0000-0000-0000DE100000}"/>
    <cellStyle name="Normal 2 4 7 2 4" xfId="1637" xr:uid="{00000000-0005-0000-0000-0000DF100000}"/>
    <cellStyle name="Normal 2 4 7 2 4 2" xfId="3867" xr:uid="{00000000-0005-0000-0000-0000E0100000}"/>
    <cellStyle name="Normal 2 4 7 2 4 2 2" xfId="8090" xr:uid="{00000000-0005-0000-0000-0000E1100000}"/>
    <cellStyle name="Normal 2 4 7 2 4 3" xfId="5945" xr:uid="{00000000-0005-0000-0000-0000E2100000}"/>
    <cellStyle name="Normal 2 4 7 2 5" xfId="2051" xr:uid="{00000000-0005-0000-0000-0000E3100000}"/>
    <cellStyle name="Normal 2 4 7 2 5 2" xfId="4280" xr:uid="{00000000-0005-0000-0000-0000E4100000}"/>
    <cellStyle name="Normal 2 4 7 2 5 2 2" xfId="8503" xr:uid="{00000000-0005-0000-0000-0000E5100000}"/>
    <cellStyle name="Normal 2 4 7 2 5 3" xfId="6358" xr:uid="{00000000-0005-0000-0000-0000E6100000}"/>
    <cellStyle name="Normal 2 4 7 2 6" xfId="2487" xr:uid="{00000000-0005-0000-0000-0000E7100000}"/>
    <cellStyle name="Normal 2 4 7 2 6 2" xfId="6771" xr:uid="{00000000-0005-0000-0000-0000E8100000}"/>
    <cellStyle name="Normal 2 4 7 2 7" xfId="4705" xr:uid="{00000000-0005-0000-0000-0000E9100000}"/>
    <cellStyle name="Normal 2 4 7 3" xfId="801" xr:uid="{00000000-0005-0000-0000-0000EA100000}"/>
    <cellStyle name="Normal 2 4 7 3 2" xfId="3040" xr:uid="{00000000-0005-0000-0000-0000EB100000}"/>
    <cellStyle name="Normal 2 4 7 3 2 2" xfId="7263" xr:uid="{00000000-0005-0000-0000-0000EC100000}"/>
    <cellStyle name="Normal 2 4 7 3 3" xfId="5118" xr:uid="{00000000-0005-0000-0000-0000ED100000}"/>
    <cellStyle name="Normal 2 4 7 4" xfId="1223" xr:uid="{00000000-0005-0000-0000-0000EE100000}"/>
    <cellStyle name="Normal 2 4 7 4 2" xfId="3453" xr:uid="{00000000-0005-0000-0000-0000EF100000}"/>
    <cellStyle name="Normal 2 4 7 4 2 2" xfId="7676" xr:uid="{00000000-0005-0000-0000-0000F0100000}"/>
    <cellStyle name="Normal 2 4 7 4 3" xfId="5531" xr:uid="{00000000-0005-0000-0000-0000F1100000}"/>
    <cellStyle name="Normal 2 4 7 5" xfId="1636" xr:uid="{00000000-0005-0000-0000-0000F2100000}"/>
    <cellStyle name="Normal 2 4 7 5 2" xfId="3866" xr:uid="{00000000-0005-0000-0000-0000F3100000}"/>
    <cellStyle name="Normal 2 4 7 5 2 2" xfId="8089" xr:uid="{00000000-0005-0000-0000-0000F4100000}"/>
    <cellStyle name="Normal 2 4 7 5 3" xfId="5944" xr:uid="{00000000-0005-0000-0000-0000F5100000}"/>
    <cellStyle name="Normal 2 4 7 6" xfId="2050" xr:uid="{00000000-0005-0000-0000-0000F6100000}"/>
    <cellStyle name="Normal 2 4 7 6 2" xfId="4279" xr:uid="{00000000-0005-0000-0000-0000F7100000}"/>
    <cellStyle name="Normal 2 4 7 6 2 2" xfId="8502" xr:uid="{00000000-0005-0000-0000-0000F8100000}"/>
    <cellStyle name="Normal 2 4 7 6 3" xfId="6357" xr:uid="{00000000-0005-0000-0000-0000F9100000}"/>
    <cellStyle name="Normal 2 4 7 7" xfId="2486" xr:uid="{00000000-0005-0000-0000-0000FA100000}"/>
    <cellStyle name="Normal 2 4 7 7 2" xfId="6770" xr:uid="{00000000-0005-0000-0000-0000FB100000}"/>
    <cellStyle name="Normal 2 4 7 8" xfId="4704" xr:uid="{00000000-0005-0000-0000-0000FC100000}"/>
    <cellStyle name="Normal 2 4 8" xfId="314" xr:uid="{00000000-0005-0000-0000-0000FD100000}"/>
    <cellStyle name="Normal 2 4 8 2" xfId="803" xr:uid="{00000000-0005-0000-0000-0000FE100000}"/>
    <cellStyle name="Normal 2 4 8 2 2" xfId="3042" xr:uid="{00000000-0005-0000-0000-0000FF100000}"/>
    <cellStyle name="Normal 2 4 8 2 2 2" xfId="7265" xr:uid="{00000000-0005-0000-0000-000000110000}"/>
    <cellStyle name="Normal 2 4 8 2 3" xfId="5120" xr:uid="{00000000-0005-0000-0000-000001110000}"/>
    <cellStyle name="Normal 2 4 8 3" xfId="1225" xr:uid="{00000000-0005-0000-0000-000002110000}"/>
    <cellStyle name="Normal 2 4 8 3 2" xfId="3455" xr:uid="{00000000-0005-0000-0000-000003110000}"/>
    <cellStyle name="Normal 2 4 8 3 2 2" xfId="7678" xr:uid="{00000000-0005-0000-0000-000004110000}"/>
    <cellStyle name="Normal 2 4 8 3 3" xfId="5533" xr:uid="{00000000-0005-0000-0000-000005110000}"/>
    <cellStyle name="Normal 2 4 8 4" xfId="1638" xr:uid="{00000000-0005-0000-0000-000006110000}"/>
    <cellStyle name="Normal 2 4 8 4 2" xfId="3868" xr:uid="{00000000-0005-0000-0000-000007110000}"/>
    <cellStyle name="Normal 2 4 8 4 2 2" xfId="8091" xr:uid="{00000000-0005-0000-0000-000008110000}"/>
    <cellStyle name="Normal 2 4 8 4 3" xfId="5946" xr:uid="{00000000-0005-0000-0000-000009110000}"/>
    <cellStyle name="Normal 2 4 8 5" xfId="2052" xr:uid="{00000000-0005-0000-0000-00000A110000}"/>
    <cellStyle name="Normal 2 4 8 5 2" xfId="4281" xr:uid="{00000000-0005-0000-0000-00000B110000}"/>
    <cellStyle name="Normal 2 4 8 5 2 2" xfId="8504" xr:uid="{00000000-0005-0000-0000-00000C110000}"/>
    <cellStyle name="Normal 2 4 8 5 3" xfId="6359" xr:uid="{00000000-0005-0000-0000-00000D110000}"/>
    <cellStyle name="Normal 2 4 8 6" xfId="2488" xr:uid="{00000000-0005-0000-0000-00000E110000}"/>
    <cellStyle name="Normal 2 4 8 6 2" xfId="6772" xr:uid="{00000000-0005-0000-0000-00000F110000}"/>
    <cellStyle name="Normal 2 4 8 7" xfId="4706" xr:uid="{00000000-0005-0000-0000-000010110000}"/>
    <cellStyle name="Normal 2 5" xfId="315" xr:uid="{00000000-0005-0000-0000-000011110000}"/>
    <cellStyle name="Normal 2 5 10" xfId="4707"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7" xr:uid="{00000000-0005-0000-0000-000018110000}"/>
    <cellStyle name="Normal 2 5 4 2 2 2 2" xfId="3046" xr:uid="{00000000-0005-0000-0000-000019110000}"/>
    <cellStyle name="Normal 2 5 4 2 2 2 2 2" xfId="7269" xr:uid="{00000000-0005-0000-0000-00001A110000}"/>
    <cellStyle name="Normal 2 5 4 2 2 2 3" xfId="5124" xr:uid="{00000000-0005-0000-0000-00001B110000}"/>
    <cellStyle name="Normal 2 5 4 2 2 3" xfId="1229" xr:uid="{00000000-0005-0000-0000-00001C110000}"/>
    <cellStyle name="Normal 2 5 4 2 2 3 2" xfId="3459" xr:uid="{00000000-0005-0000-0000-00001D110000}"/>
    <cellStyle name="Normal 2 5 4 2 2 3 2 2" xfId="7682" xr:uid="{00000000-0005-0000-0000-00001E110000}"/>
    <cellStyle name="Normal 2 5 4 2 2 3 3" xfId="5537" xr:uid="{00000000-0005-0000-0000-00001F110000}"/>
    <cellStyle name="Normal 2 5 4 2 2 4" xfId="1642" xr:uid="{00000000-0005-0000-0000-000020110000}"/>
    <cellStyle name="Normal 2 5 4 2 2 4 2" xfId="3872" xr:uid="{00000000-0005-0000-0000-000021110000}"/>
    <cellStyle name="Normal 2 5 4 2 2 4 2 2" xfId="8095" xr:uid="{00000000-0005-0000-0000-000022110000}"/>
    <cellStyle name="Normal 2 5 4 2 2 4 3" xfId="5950" xr:uid="{00000000-0005-0000-0000-000023110000}"/>
    <cellStyle name="Normal 2 5 4 2 2 5" xfId="2056" xr:uid="{00000000-0005-0000-0000-000024110000}"/>
    <cellStyle name="Normal 2 5 4 2 2 5 2" xfId="4285" xr:uid="{00000000-0005-0000-0000-000025110000}"/>
    <cellStyle name="Normal 2 5 4 2 2 5 2 2" xfId="8508" xr:uid="{00000000-0005-0000-0000-000026110000}"/>
    <cellStyle name="Normal 2 5 4 2 2 5 3" xfId="6363" xr:uid="{00000000-0005-0000-0000-000027110000}"/>
    <cellStyle name="Normal 2 5 4 2 2 6" xfId="2492" xr:uid="{00000000-0005-0000-0000-000028110000}"/>
    <cellStyle name="Normal 2 5 4 2 2 6 2" xfId="6776" xr:uid="{00000000-0005-0000-0000-000029110000}"/>
    <cellStyle name="Normal 2 5 4 2 2 7" xfId="4710" xr:uid="{00000000-0005-0000-0000-00002A110000}"/>
    <cellStyle name="Normal 2 5 4 2 3" xfId="806" xr:uid="{00000000-0005-0000-0000-00002B110000}"/>
    <cellStyle name="Normal 2 5 4 2 3 2" xfId="3045" xr:uid="{00000000-0005-0000-0000-00002C110000}"/>
    <cellStyle name="Normal 2 5 4 2 3 2 2" xfId="7268" xr:uid="{00000000-0005-0000-0000-00002D110000}"/>
    <cellStyle name="Normal 2 5 4 2 3 3" xfId="5123" xr:uid="{00000000-0005-0000-0000-00002E110000}"/>
    <cellStyle name="Normal 2 5 4 2 4" xfId="1228" xr:uid="{00000000-0005-0000-0000-00002F110000}"/>
    <cellStyle name="Normal 2 5 4 2 4 2" xfId="3458" xr:uid="{00000000-0005-0000-0000-000030110000}"/>
    <cellStyle name="Normal 2 5 4 2 4 2 2" xfId="7681" xr:uid="{00000000-0005-0000-0000-000031110000}"/>
    <cellStyle name="Normal 2 5 4 2 4 3" xfId="5536" xr:uid="{00000000-0005-0000-0000-000032110000}"/>
    <cellStyle name="Normal 2 5 4 2 5" xfId="1641" xr:uid="{00000000-0005-0000-0000-000033110000}"/>
    <cellStyle name="Normal 2 5 4 2 5 2" xfId="3871" xr:uid="{00000000-0005-0000-0000-000034110000}"/>
    <cellStyle name="Normal 2 5 4 2 5 2 2" xfId="8094" xr:uid="{00000000-0005-0000-0000-000035110000}"/>
    <cellStyle name="Normal 2 5 4 2 5 3" xfId="5949" xr:uid="{00000000-0005-0000-0000-000036110000}"/>
    <cellStyle name="Normal 2 5 4 2 6" xfId="2055" xr:uid="{00000000-0005-0000-0000-000037110000}"/>
    <cellStyle name="Normal 2 5 4 2 6 2" xfId="4284" xr:uid="{00000000-0005-0000-0000-000038110000}"/>
    <cellStyle name="Normal 2 5 4 2 6 2 2" xfId="8507" xr:uid="{00000000-0005-0000-0000-000039110000}"/>
    <cellStyle name="Normal 2 5 4 2 6 3" xfId="6362" xr:uid="{00000000-0005-0000-0000-00003A110000}"/>
    <cellStyle name="Normal 2 5 4 2 7" xfId="2491" xr:uid="{00000000-0005-0000-0000-00003B110000}"/>
    <cellStyle name="Normal 2 5 4 2 7 2" xfId="6775" xr:uid="{00000000-0005-0000-0000-00003C110000}"/>
    <cellStyle name="Normal 2 5 4 2 8" xfId="4709" xr:uid="{00000000-0005-0000-0000-00003D110000}"/>
    <cellStyle name="Normal 2 5 4 3" xfId="321" xr:uid="{00000000-0005-0000-0000-00003E110000}"/>
    <cellStyle name="Normal 2 5 4 3 2" xfId="808" xr:uid="{00000000-0005-0000-0000-00003F110000}"/>
    <cellStyle name="Normal 2 5 4 3 2 2" xfId="3047" xr:uid="{00000000-0005-0000-0000-000040110000}"/>
    <cellStyle name="Normal 2 5 4 3 2 2 2" xfId="7270" xr:uid="{00000000-0005-0000-0000-000041110000}"/>
    <cellStyle name="Normal 2 5 4 3 2 3" xfId="5125" xr:uid="{00000000-0005-0000-0000-000042110000}"/>
    <cellStyle name="Normal 2 5 4 3 3" xfId="1230" xr:uid="{00000000-0005-0000-0000-000043110000}"/>
    <cellStyle name="Normal 2 5 4 3 3 2" xfId="3460" xr:uid="{00000000-0005-0000-0000-000044110000}"/>
    <cellStyle name="Normal 2 5 4 3 3 2 2" xfId="7683" xr:uid="{00000000-0005-0000-0000-000045110000}"/>
    <cellStyle name="Normal 2 5 4 3 3 3" xfId="5538" xr:uid="{00000000-0005-0000-0000-000046110000}"/>
    <cellStyle name="Normal 2 5 4 3 4" xfId="1643" xr:uid="{00000000-0005-0000-0000-000047110000}"/>
    <cellStyle name="Normal 2 5 4 3 4 2" xfId="3873" xr:uid="{00000000-0005-0000-0000-000048110000}"/>
    <cellStyle name="Normal 2 5 4 3 4 2 2" xfId="8096" xr:uid="{00000000-0005-0000-0000-000049110000}"/>
    <cellStyle name="Normal 2 5 4 3 4 3" xfId="5951" xr:uid="{00000000-0005-0000-0000-00004A110000}"/>
    <cellStyle name="Normal 2 5 4 3 5" xfId="2057" xr:uid="{00000000-0005-0000-0000-00004B110000}"/>
    <cellStyle name="Normal 2 5 4 3 5 2" xfId="4286" xr:uid="{00000000-0005-0000-0000-00004C110000}"/>
    <cellStyle name="Normal 2 5 4 3 5 2 2" xfId="8509" xr:uid="{00000000-0005-0000-0000-00004D110000}"/>
    <cellStyle name="Normal 2 5 4 3 5 3" xfId="6364" xr:uid="{00000000-0005-0000-0000-00004E110000}"/>
    <cellStyle name="Normal 2 5 4 3 6" xfId="2493" xr:uid="{00000000-0005-0000-0000-00004F110000}"/>
    <cellStyle name="Normal 2 5 4 3 6 2" xfId="6777" xr:uid="{00000000-0005-0000-0000-000050110000}"/>
    <cellStyle name="Normal 2 5 4 3 7" xfId="4711" xr:uid="{00000000-0005-0000-0000-000051110000}"/>
    <cellStyle name="Normal 2 5 4 4" xfId="805" xr:uid="{00000000-0005-0000-0000-000052110000}"/>
    <cellStyle name="Normal 2 5 4 4 2" xfId="3044" xr:uid="{00000000-0005-0000-0000-000053110000}"/>
    <cellStyle name="Normal 2 5 4 4 2 2" xfId="7267" xr:uid="{00000000-0005-0000-0000-000054110000}"/>
    <cellStyle name="Normal 2 5 4 4 3" xfId="5122" xr:uid="{00000000-0005-0000-0000-000055110000}"/>
    <cellStyle name="Normal 2 5 4 5" xfId="1227" xr:uid="{00000000-0005-0000-0000-000056110000}"/>
    <cellStyle name="Normal 2 5 4 5 2" xfId="3457" xr:uid="{00000000-0005-0000-0000-000057110000}"/>
    <cellStyle name="Normal 2 5 4 5 2 2" xfId="7680" xr:uid="{00000000-0005-0000-0000-000058110000}"/>
    <cellStyle name="Normal 2 5 4 5 3" xfId="5535" xr:uid="{00000000-0005-0000-0000-000059110000}"/>
    <cellStyle name="Normal 2 5 4 6" xfId="1640" xr:uid="{00000000-0005-0000-0000-00005A110000}"/>
    <cellStyle name="Normal 2 5 4 6 2" xfId="3870" xr:uid="{00000000-0005-0000-0000-00005B110000}"/>
    <cellStyle name="Normal 2 5 4 6 2 2" xfId="8093" xr:uid="{00000000-0005-0000-0000-00005C110000}"/>
    <cellStyle name="Normal 2 5 4 6 3" xfId="5948" xr:uid="{00000000-0005-0000-0000-00005D110000}"/>
    <cellStyle name="Normal 2 5 4 7" xfId="2054" xr:uid="{00000000-0005-0000-0000-00005E110000}"/>
    <cellStyle name="Normal 2 5 4 7 2" xfId="4283" xr:uid="{00000000-0005-0000-0000-00005F110000}"/>
    <cellStyle name="Normal 2 5 4 7 2 2" xfId="8506" xr:uid="{00000000-0005-0000-0000-000060110000}"/>
    <cellStyle name="Normal 2 5 4 7 3" xfId="6361" xr:uid="{00000000-0005-0000-0000-000061110000}"/>
    <cellStyle name="Normal 2 5 4 8" xfId="2490" xr:uid="{00000000-0005-0000-0000-000062110000}"/>
    <cellStyle name="Normal 2 5 4 8 2" xfId="6774" xr:uid="{00000000-0005-0000-0000-000063110000}"/>
    <cellStyle name="Normal 2 5 4 9" xfId="4708" xr:uid="{00000000-0005-0000-0000-000064110000}"/>
    <cellStyle name="Normal 2 5 5" xfId="804" xr:uid="{00000000-0005-0000-0000-000065110000}"/>
    <cellStyle name="Normal 2 5 5 2" xfId="3043" xr:uid="{00000000-0005-0000-0000-000066110000}"/>
    <cellStyle name="Normal 2 5 5 2 2" xfId="7266" xr:uid="{00000000-0005-0000-0000-000067110000}"/>
    <cellStyle name="Normal 2 5 5 3" xfId="5121" xr:uid="{00000000-0005-0000-0000-000068110000}"/>
    <cellStyle name="Normal 2 5 6" xfId="1226" xr:uid="{00000000-0005-0000-0000-000069110000}"/>
    <cellStyle name="Normal 2 5 6 2" xfId="3456" xr:uid="{00000000-0005-0000-0000-00006A110000}"/>
    <cellStyle name="Normal 2 5 6 2 2" xfId="7679" xr:uid="{00000000-0005-0000-0000-00006B110000}"/>
    <cellStyle name="Normal 2 5 6 3" xfId="5534" xr:uid="{00000000-0005-0000-0000-00006C110000}"/>
    <cellStyle name="Normal 2 5 7" xfId="1639" xr:uid="{00000000-0005-0000-0000-00006D110000}"/>
    <cellStyle name="Normal 2 5 7 2" xfId="3869" xr:uid="{00000000-0005-0000-0000-00006E110000}"/>
    <cellStyle name="Normal 2 5 7 2 2" xfId="8092" xr:uid="{00000000-0005-0000-0000-00006F110000}"/>
    <cellStyle name="Normal 2 5 7 3" xfId="5947" xr:uid="{00000000-0005-0000-0000-000070110000}"/>
    <cellStyle name="Normal 2 5 8" xfId="2053" xr:uid="{00000000-0005-0000-0000-000071110000}"/>
    <cellStyle name="Normal 2 5 8 2" xfId="4282" xr:uid="{00000000-0005-0000-0000-000072110000}"/>
    <cellStyle name="Normal 2 5 8 2 2" xfId="8505" xr:uid="{00000000-0005-0000-0000-000073110000}"/>
    <cellStyle name="Normal 2 5 8 3" xfId="6360" xr:uid="{00000000-0005-0000-0000-000074110000}"/>
    <cellStyle name="Normal 2 5 9" xfId="2489" xr:uid="{00000000-0005-0000-0000-000075110000}"/>
    <cellStyle name="Normal 2 5 9 2" xfId="6773" xr:uid="{00000000-0005-0000-0000-000076110000}"/>
    <cellStyle name="Normal 2 6" xfId="322" xr:uid="{00000000-0005-0000-0000-000077110000}"/>
    <cellStyle name="Normal 2 7" xfId="770" xr:uid="{00000000-0005-0000-0000-000078110000}"/>
    <cellStyle name="Normal 2 8" xfId="4496"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1"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4" xr:uid="{00000000-0005-0000-0000-000081110000}"/>
    <cellStyle name="Normal 3 2 3 2 2 2 2" xfId="3051" xr:uid="{00000000-0005-0000-0000-000082110000}"/>
    <cellStyle name="Normal 3 2 3 2 2 2 2 2" xfId="7274" xr:uid="{00000000-0005-0000-0000-000083110000}"/>
    <cellStyle name="Normal 3 2 3 2 2 2 3" xfId="5129" xr:uid="{00000000-0005-0000-0000-000084110000}"/>
    <cellStyle name="Normal 3 2 3 2 2 3" xfId="1234" xr:uid="{00000000-0005-0000-0000-000085110000}"/>
    <cellStyle name="Normal 3 2 3 2 2 3 2" xfId="3464" xr:uid="{00000000-0005-0000-0000-000086110000}"/>
    <cellStyle name="Normal 3 2 3 2 2 3 2 2" xfId="7687" xr:uid="{00000000-0005-0000-0000-000087110000}"/>
    <cellStyle name="Normal 3 2 3 2 2 3 3" xfId="5542" xr:uid="{00000000-0005-0000-0000-000088110000}"/>
    <cellStyle name="Normal 3 2 3 2 2 4" xfId="1647" xr:uid="{00000000-0005-0000-0000-000089110000}"/>
    <cellStyle name="Normal 3 2 3 2 2 4 2" xfId="3877" xr:uid="{00000000-0005-0000-0000-00008A110000}"/>
    <cellStyle name="Normal 3 2 3 2 2 4 2 2" xfId="8100" xr:uid="{00000000-0005-0000-0000-00008B110000}"/>
    <cellStyle name="Normal 3 2 3 2 2 4 3" xfId="5955" xr:uid="{00000000-0005-0000-0000-00008C110000}"/>
    <cellStyle name="Normal 3 2 3 2 2 5" xfId="2061" xr:uid="{00000000-0005-0000-0000-00008D110000}"/>
    <cellStyle name="Normal 3 2 3 2 2 5 2" xfId="4290" xr:uid="{00000000-0005-0000-0000-00008E110000}"/>
    <cellStyle name="Normal 3 2 3 2 2 5 2 2" xfId="8513" xr:uid="{00000000-0005-0000-0000-00008F110000}"/>
    <cellStyle name="Normal 3 2 3 2 2 5 3" xfId="6368" xr:uid="{00000000-0005-0000-0000-000090110000}"/>
    <cellStyle name="Normal 3 2 3 2 2 6" xfId="2497" xr:uid="{00000000-0005-0000-0000-000091110000}"/>
    <cellStyle name="Normal 3 2 3 2 2 6 2" xfId="6781" xr:uid="{00000000-0005-0000-0000-000092110000}"/>
    <cellStyle name="Normal 3 2 3 2 2 7" xfId="4715" xr:uid="{00000000-0005-0000-0000-000093110000}"/>
    <cellStyle name="Normal 3 2 3 2 3" xfId="813" xr:uid="{00000000-0005-0000-0000-000094110000}"/>
    <cellStyle name="Normal 3 2 3 2 3 2" xfId="3050" xr:uid="{00000000-0005-0000-0000-000095110000}"/>
    <cellStyle name="Normal 3 2 3 2 3 2 2" xfId="7273" xr:uid="{00000000-0005-0000-0000-000096110000}"/>
    <cellStyle name="Normal 3 2 3 2 3 3" xfId="5128" xr:uid="{00000000-0005-0000-0000-000097110000}"/>
    <cellStyle name="Normal 3 2 3 2 4" xfId="1233" xr:uid="{00000000-0005-0000-0000-000098110000}"/>
    <cellStyle name="Normal 3 2 3 2 4 2" xfId="3463" xr:uid="{00000000-0005-0000-0000-000099110000}"/>
    <cellStyle name="Normal 3 2 3 2 4 2 2" xfId="7686" xr:uid="{00000000-0005-0000-0000-00009A110000}"/>
    <cellStyle name="Normal 3 2 3 2 4 3" xfId="5541" xr:uid="{00000000-0005-0000-0000-00009B110000}"/>
    <cellStyle name="Normal 3 2 3 2 5" xfId="1646" xr:uid="{00000000-0005-0000-0000-00009C110000}"/>
    <cellStyle name="Normal 3 2 3 2 5 2" xfId="3876" xr:uid="{00000000-0005-0000-0000-00009D110000}"/>
    <cellStyle name="Normal 3 2 3 2 5 2 2" xfId="8099" xr:uid="{00000000-0005-0000-0000-00009E110000}"/>
    <cellStyle name="Normal 3 2 3 2 5 3" xfId="5954" xr:uid="{00000000-0005-0000-0000-00009F110000}"/>
    <cellStyle name="Normal 3 2 3 2 6" xfId="2060" xr:uid="{00000000-0005-0000-0000-0000A0110000}"/>
    <cellStyle name="Normal 3 2 3 2 6 2" xfId="4289" xr:uid="{00000000-0005-0000-0000-0000A1110000}"/>
    <cellStyle name="Normal 3 2 3 2 6 2 2" xfId="8512" xr:uid="{00000000-0005-0000-0000-0000A2110000}"/>
    <cellStyle name="Normal 3 2 3 2 6 3" xfId="6367" xr:uid="{00000000-0005-0000-0000-0000A3110000}"/>
    <cellStyle name="Normal 3 2 3 2 7" xfId="2496" xr:uid="{00000000-0005-0000-0000-0000A4110000}"/>
    <cellStyle name="Normal 3 2 3 2 7 2" xfId="6780" xr:uid="{00000000-0005-0000-0000-0000A5110000}"/>
    <cellStyle name="Normal 3 2 3 2 8" xfId="4714" xr:uid="{00000000-0005-0000-0000-0000A6110000}"/>
    <cellStyle name="Normal 3 2 3 3" xfId="329" xr:uid="{00000000-0005-0000-0000-0000A7110000}"/>
    <cellStyle name="Normal 3 2 3 3 2" xfId="815" xr:uid="{00000000-0005-0000-0000-0000A8110000}"/>
    <cellStyle name="Normal 3 2 3 3 2 2" xfId="3052" xr:uid="{00000000-0005-0000-0000-0000A9110000}"/>
    <cellStyle name="Normal 3 2 3 3 2 2 2" xfId="7275" xr:uid="{00000000-0005-0000-0000-0000AA110000}"/>
    <cellStyle name="Normal 3 2 3 3 2 3" xfId="5130" xr:uid="{00000000-0005-0000-0000-0000AB110000}"/>
    <cellStyle name="Normal 3 2 3 3 3" xfId="1235" xr:uid="{00000000-0005-0000-0000-0000AC110000}"/>
    <cellStyle name="Normal 3 2 3 3 3 2" xfId="3465" xr:uid="{00000000-0005-0000-0000-0000AD110000}"/>
    <cellStyle name="Normal 3 2 3 3 3 2 2" xfId="7688" xr:uid="{00000000-0005-0000-0000-0000AE110000}"/>
    <cellStyle name="Normal 3 2 3 3 3 3" xfId="5543" xr:uid="{00000000-0005-0000-0000-0000AF110000}"/>
    <cellStyle name="Normal 3 2 3 3 4" xfId="1648" xr:uid="{00000000-0005-0000-0000-0000B0110000}"/>
    <cellStyle name="Normal 3 2 3 3 4 2" xfId="3878" xr:uid="{00000000-0005-0000-0000-0000B1110000}"/>
    <cellStyle name="Normal 3 2 3 3 4 2 2" xfId="8101" xr:uid="{00000000-0005-0000-0000-0000B2110000}"/>
    <cellStyle name="Normal 3 2 3 3 4 3" xfId="5956" xr:uid="{00000000-0005-0000-0000-0000B3110000}"/>
    <cellStyle name="Normal 3 2 3 3 5" xfId="2062" xr:uid="{00000000-0005-0000-0000-0000B4110000}"/>
    <cellStyle name="Normal 3 2 3 3 5 2" xfId="4291" xr:uid="{00000000-0005-0000-0000-0000B5110000}"/>
    <cellStyle name="Normal 3 2 3 3 5 2 2" xfId="8514" xr:uid="{00000000-0005-0000-0000-0000B6110000}"/>
    <cellStyle name="Normal 3 2 3 3 5 3" xfId="6369" xr:uid="{00000000-0005-0000-0000-0000B7110000}"/>
    <cellStyle name="Normal 3 2 3 3 6" xfId="2498" xr:uid="{00000000-0005-0000-0000-0000B8110000}"/>
    <cellStyle name="Normal 3 2 3 3 6 2" xfId="6782" xr:uid="{00000000-0005-0000-0000-0000B9110000}"/>
    <cellStyle name="Normal 3 2 3 3 7" xfId="4716" xr:uid="{00000000-0005-0000-0000-0000BA110000}"/>
    <cellStyle name="Normal 3 2 3 4" xfId="812" xr:uid="{00000000-0005-0000-0000-0000BB110000}"/>
    <cellStyle name="Normal 3 2 3 4 2" xfId="3049" xr:uid="{00000000-0005-0000-0000-0000BC110000}"/>
    <cellStyle name="Normal 3 2 3 4 2 2" xfId="7272" xr:uid="{00000000-0005-0000-0000-0000BD110000}"/>
    <cellStyle name="Normal 3 2 3 4 3" xfId="5127" xr:uid="{00000000-0005-0000-0000-0000BE110000}"/>
    <cellStyle name="Normal 3 2 3 5" xfId="1232" xr:uid="{00000000-0005-0000-0000-0000BF110000}"/>
    <cellStyle name="Normal 3 2 3 5 2" xfId="3462" xr:uid="{00000000-0005-0000-0000-0000C0110000}"/>
    <cellStyle name="Normal 3 2 3 5 2 2" xfId="7685" xr:uid="{00000000-0005-0000-0000-0000C1110000}"/>
    <cellStyle name="Normal 3 2 3 5 3" xfId="5540" xr:uid="{00000000-0005-0000-0000-0000C2110000}"/>
    <cellStyle name="Normal 3 2 3 6" xfId="1645" xr:uid="{00000000-0005-0000-0000-0000C3110000}"/>
    <cellStyle name="Normal 3 2 3 6 2" xfId="3875" xr:uid="{00000000-0005-0000-0000-0000C4110000}"/>
    <cellStyle name="Normal 3 2 3 6 2 2" xfId="8098" xr:uid="{00000000-0005-0000-0000-0000C5110000}"/>
    <cellStyle name="Normal 3 2 3 6 3" xfId="5953" xr:uid="{00000000-0005-0000-0000-0000C6110000}"/>
    <cellStyle name="Normal 3 2 3 7" xfId="2059" xr:uid="{00000000-0005-0000-0000-0000C7110000}"/>
    <cellStyle name="Normal 3 2 3 7 2" xfId="4288" xr:uid="{00000000-0005-0000-0000-0000C8110000}"/>
    <cellStyle name="Normal 3 2 3 7 2 2" xfId="8511" xr:uid="{00000000-0005-0000-0000-0000C9110000}"/>
    <cellStyle name="Normal 3 2 3 7 3" xfId="6366" xr:uid="{00000000-0005-0000-0000-0000CA110000}"/>
    <cellStyle name="Normal 3 2 3 8" xfId="2495" xr:uid="{00000000-0005-0000-0000-0000CB110000}"/>
    <cellStyle name="Normal 3 2 3 8 2" xfId="6779" xr:uid="{00000000-0005-0000-0000-0000CC110000}"/>
    <cellStyle name="Normal 3 2 3 9" xfId="4713" xr:uid="{00000000-0005-0000-0000-0000CD110000}"/>
    <cellStyle name="Normal 3 2 4" xfId="810" xr:uid="{00000000-0005-0000-0000-0000CE110000}"/>
    <cellStyle name="Normal 3 2 4 2" xfId="3048" xr:uid="{00000000-0005-0000-0000-0000CF110000}"/>
    <cellStyle name="Normal 3 2 4 2 2" xfId="7271" xr:uid="{00000000-0005-0000-0000-0000D0110000}"/>
    <cellStyle name="Normal 3 2 4 3" xfId="5126" xr:uid="{00000000-0005-0000-0000-0000D1110000}"/>
    <cellStyle name="Normal 3 2 5" xfId="1231" xr:uid="{00000000-0005-0000-0000-0000D2110000}"/>
    <cellStyle name="Normal 3 2 5 2" xfId="3461" xr:uid="{00000000-0005-0000-0000-0000D3110000}"/>
    <cellStyle name="Normal 3 2 5 2 2" xfId="7684" xr:uid="{00000000-0005-0000-0000-0000D4110000}"/>
    <cellStyle name="Normal 3 2 5 3" xfId="5539" xr:uid="{00000000-0005-0000-0000-0000D5110000}"/>
    <cellStyle name="Normal 3 2 6" xfId="1644" xr:uid="{00000000-0005-0000-0000-0000D6110000}"/>
    <cellStyle name="Normal 3 2 6 2" xfId="3874" xr:uid="{00000000-0005-0000-0000-0000D7110000}"/>
    <cellStyle name="Normal 3 2 6 2 2" xfId="8097" xr:uid="{00000000-0005-0000-0000-0000D8110000}"/>
    <cellStyle name="Normal 3 2 6 3" xfId="5952" xr:uid="{00000000-0005-0000-0000-0000D9110000}"/>
    <cellStyle name="Normal 3 2 7" xfId="2058" xr:uid="{00000000-0005-0000-0000-0000DA110000}"/>
    <cellStyle name="Normal 3 2 7 2" xfId="4287" xr:uid="{00000000-0005-0000-0000-0000DB110000}"/>
    <cellStyle name="Normal 3 2 7 2 2" xfId="8510" xr:uid="{00000000-0005-0000-0000-0000DC110000}"/>
    <cellStyle name="Normal 3 2 7 3" xfId="6365" xr:uid="{00000000-0005-0000-0000-0000DD110000}"/>
    <cellStyle name="Normal 3 2 8" xfId="2494" xr:uid="{00000000-0005-0000-0000-0000DE110000}"/>
    <cellStyle name="Normal 3 2 8 2" xfId="6778" xr:uid="{00000000-0005-0000-0000-0000DF110000}"/>
    <cellStyle name="Normal 3 2 9" xfId="4712"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9"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3" xr:uid="{00000000-0005-0000-0000-0000EA110000}"/>
    <cellStyle name="Normal 4 2 2 10 2" xfId="4292" xr:uid="{00000000-0005-0000-0000-0000EB110000}"/>
    <cellStyle name="Normal 4 2 2 10 2 2" xfId="8515" xr:uid="{00000000-0005-0000-0000-0000EC110000}"/>
    <cellStyle name="Normal 4 2 2 10 3" xfId="6370" xr:uid="{00000000-0005-0000-0000-0000ED110000}"/>
    <cellStyle name="Normal 4 2 2 11" xfId="2499" xr:uid="{00000000-0005-0000-0000-0000EE110000}"/>
    <cellStyle name="Normal 4 2 2 11 2" xfId="6783" xr:uid="{00000000-0005-0000-0000-0000EF110000}"/>
    <cellStyle name="Normal 4 2 2 12" xfId="4718" xr:uid="{00000000-0005-0000-0000-0000F0110000}"/>
    <cellStyle name="Normal 4 2 2 2" xfId="338" xr:uid="{00000000-0005-0000-0000-0000F1110000}"/>
    <cellStyle name="Normal 4 2 2 3" xfId="339" xr:uid="{00000000-0005-0000-0000-0000F2110000}"/>
    <cellStyle name="Normal 4 2 2 3 10" xfId="4719"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20" xr:uid="{00000000-0005-0000-0000-0000F7110000}"/>
    <cellStyle name="Normal 4 2 2 3 2 2 2 2 2" xfId="3057" xr:uid="{00000000-0005-0000-0000-0000F8110000}"/>
    <cellStyle name="Normal 4 2 2 3 2 2 2 2 2 2" xfId="7280" xr:uid="{00000000-0005-0000-0000-0000F9110000}"/>
    <cellStyle name="Normal 4 2 2 3 2 2 2 2 3" xfId="5135" xr:uid="{00000000-0005-0000-0000-0000FA110000}"/>
    <cellStyle name="Normal 4 2 2 3 2 2 2 3" xfId="1240" xr:uid="{00000000-0005-0000-0000-0000FB110000}"/>
    <cellStyle name="Normal 4 2 2 3 2 2 2 3 2" xfId="3470" xr:uid="{00000000-0005-0000-0000-0000FC110000}"/>
    <cellStyle name="Normal 4 2 2 3 2 2 2 3 2 2" xfId="7693" xr:uid="{00000000-0005-0000-0000-0000FD110000}"/>
    <cellStyle name="Normal 4 2 2 3 2 2 2 3 3" xfId="5548" xr:uid="{00000000-0005-0000-0000-0000FE110000}"/>
    <cellStyle name="Normal 4 2 2 3 2 2 2 4" xfId="1653" xr:uid="{00000000-0005-0000-0000-0000FF110000}"/>
    <cellStyle name="Normal 4 2 2 3 2 2 2 4 2" xfId="3883" xr:uid="{00000000-0005-0000-0000-000000120000}"/>
    <cellStyle name="Normal 4 2 2 3 2 2 2 4 2 2" xfId="8106" xr:uid="{00000000-0005-0000-0000-000001120000}"/>
    <cellStyle name="Normal 4 2 2 3 2 2 2 4 3" xfId="5961" xr:uid="{00000000-0005-0000-0000-000002120000}"/>
    <cellStyle name="Normal 4 2 2 3 2 2 2 5" xfId="2067" xr:uid="{00000000-0005-0000-0000-000003120000}"/>
    <cellStyle name="Normal 4 2 2 3 2 2 2 5 2" xfId="4296" xr:uid="{00000000-0005-0000-0000-000004120000}"/>
    <cellStyle name="Normal 4 2 2 3 2 2 2 5 2 2" xfId="8519" xr:uid="{00000000-0005-0000-0000-000005120000}"/>
    <cellStyle name="Normal 4 2 2 3 2 2 2 5 3" xfId="6374" xr:uid="{00000000-0005-0000-0000-000006120000}"/>
    <cellStyle name="Normal 4 2 2 3 2 2 2 6" xfId="2503" xr:uid="{00000000-0005-0000-0000-000007120000}"/>
    <cellStyle name="Normal 4 2 2 3 2 2 2 6 2" xfId="6787" xr:uid="{00000000-0005-0000-0000-000008120000}"/>
    <cellStyle name="Normal 4 2 2 3 2 2 2 7" xfId="4722" xr:uid="{00000000-0005-0000-0000-000009120000}"/>
    <cellStyle name="Normal 4 2 2 3 2 2 3" xfId="819" xr:uid="{00000000-0005-0000-0000-00000A120000}"/>
    <cellStyle name="Normal 4 2 2 3 2 2 3 2" xfId="3056" xr:uid="{00000000-0005-0000-0000-00000B120000}"/>
    <cellStyle name="Normal 4 2 2 3 2 2 3 2 2" xfId="7279" xr:uid="{00000000-0005-0000-0000-00000C120000}"/>
    <cellStyle name="Normal 4 2 2 3 2 2 3 3" xfId="5134" xr:uid="{00000000-0005-0000-0000-00000D120000}"/>
    <cellStyle name="Normal 4 2 2 3 2 2 4" xfId="1239" xr:uid="{00000000-0005-0000-0000-00000E120000}"/>
    <cellStyle name="Normal 4 2 2 3 2 2 4 2" xfId="3469" xr:uid="{00000000-0005-0000-0000-00000F120000}"/>
    <cellStyle name="Normal 4 2 2 3 2 2 4 2 2" xfId="7692" xr:uid="{00000000-0005-0000-0000-000010120000}"/>
    <cellStyle name="Normal 4 2 2 3 2 2 4 3" xfId="5547" xr:uid="{00000000-0005-0000-0000-000011120000}"/>
    <cellStyle name="Normal 4 2 2 3 2 2 5" xfId="1652" xr:uid="{00000000-0005-0000-0000-000012120000}"/>
    <cellStyle name="Normal 4 2 2 3 2 2 5 2" xfId="3882" xr:uid="{00000000-0005-0000-0000-000013120000}"/>
    <cellStyle name="Normal 4 2 2 3 2 2 5 2 2" xfId="8105" xr:uid="{00000000-0005-0000-0000-000014120000}"/>
    <cellStyle name="Normal 4 2 2 3 2 2 5 3" xfId="5960" xr:uid="{00000000-0005-0000-0000-000015120000}"/>
    <cellStyle name="Normal 4 2 2 3 2 2 6" xfId="2066" xr:uid="{00000000-0005-0000-0000-000016120000}"/>
    <cellStyle name="Normal 4 2 2 3 2 2 6 2" xfId="4295" xr:uid="{00000000-0005-0000-0000-000017120000}"/>
    <cellStyle name="Normal 4 2 2 3 2 2 6 2 2" xfId="8518" xr:uid="{00000000-0005-0000-0000-000018120000}"/>
    <cellStyle name="Normal 4 2 2 3 2 2 6 3" xfId="6373" xr:uid="{00000000-0005-0000-0000-000019120000}"/>
    <cellStyle name="Normal 4 2 2 3 2 2 7" xfId="2502" xr:uid="{00000000-0005-0000-0000-00001A120000}"/>
    <cellStyle name="Normal 4 2 2 3 2 2 7 2" xfId="6786" xr:uid="{00000000-0005-0000-0000-00001B120000}"/>
    <cellStyle name="Normal 4 2 2 3 2 2 8" xfId="4721" xr:uid="{00000000-0005-0000-0000-00001C120000}"/>
    <cellStyle name="Normal 4 2 2 3 2 3" xfId="343" xr:uid="{00000000-0005-0000-0000-00001D120000}"/>
    <cellStyle name="Normal 4 2 2 3 2 3 2" xfId="821" xr:uid="{00000000-0005-0000-0000-00001E120000}"/>
    <cellStyle name="Normal 4 2 2 3 2 3 2 2" xfId="3058" xr:uid="{00000000-0005-0000-0000-00001F120000}"/>
    <cellStyle name="Normal 4 2 2 3 2 3 2 2 2" xfId="7281" xr:uid="{00000000-0005-0000-0000-000020120000}"/>
    <cellStyle name="Normal 4 2 2 3 2 3 2 3" xfId="5136" xr:uid="{00000000-0005-0000-0000-000021120000}"/>
    <cellStyle name="Normal 4 2 2 3 2 3 3" xfId="1241" xr:uid="{00000000-0005-0000-0000-000022120000}"/>
    <cellStyle name="Normal 4 2 2 3 2 3 3 2" xfId="3471" xr:uid="{00000000-0005-0000-0000-000023120000}"/>
    <cellStyle name="Normal 4 2 2 3 2 3 3 2 2" xfId="7694" xr:uid="{00000000-0005-0000-0000-000024120000}"/>
    <cellStyle name="Normal 4 2 2 3 2 3 3 3" xfId="5549" xr:uid="{00000000-0005-0000-0000-000025120000}"/>
    <cellStyle name="Normal 4 2 2 3 2 3 4" xfId="1654" xr:uid="{00000000-0005-0000-0000-000026120000}"/>
    <cellStyle name="Normal 4 2 2 3 2 3 4 2" xfId="3884" xr:uid="{00000000-0005-0000-0000-000027120000}"/>
    <cellStyle name="Normal 4 2 2 3 2 3 4 2 2" xfId="8107" xr:uid="{00000000-0005-0000-0000-000028120000}"/>
    <cellStyle name="Normal 4 2 2 3 2 3 4 3" xfId="5962" xr:uid="{00000000-0005-0000-0000-000029120000}"/>
    <cellStyle name="Normal 4 2 2 3 2 3 5" xfId="2068" xr:uid="{00000000-0005-0000-0000-00002A120000}"/>
    <cellStyle name="Normal 4 2 2 3 2 3 5 2" xfId="4297" xr:uid="{00000000-0005-0000-0000-00002B120000}"/>
    <cellStyle name="Normal 4 2 2 3 2 3 5 2 2" xfId="8520" xr:uid="{00000000-0005-0000-0000-00002C120000}"/>
    <cellStyle name="Normal 4 2 2 3 2 3 5 3" xfId="6375" xr:uid="{00000000-0005-0000-0000-00002D120000}"/>
    <cellStyle name="Normal 4 2 2 3 2 3 6" xfId="2504" xr:uid="{00000000-0005-0000-0000-00002E120000}"/>
    <cellStyle name="Normal 4 2 2 3 2 3 6 2" xfId="6788" xr:uid="{00000000-0005-0000-0000-00002F120000}"/>
    <cellStyle name="Normal 4 2 2 3 2 3 7" xfId="4723" xr:uid="{00000000-0005-0000-0000-000030120000}"/>
    <cellStyle name="Normal 4 2 2 3 2 4" xfId="818" xr:uid="{00000000-0005-0000-0000-000031120000}"/>
    <cellStyle name="Normal 4 2 2 3 2 4 2" xfId="3055" xr:uid="{00000000-0005-0000-0000-000032120000}"/>
    <cellStyle name="Normal 4 2 2 3 2 4 2 2" xfId="7278" xr:uid="{00000000-0005-0000-0000-000033120000}"/>
    <cellStyle name="Normal 4 2 2 3 2 4 3" xfId="5133" xr:uid="{00000000-0005-0000-0000-000034120000}"/>
    <cellStyle name="Normal 4 2 2 3 2 5" xfId="1238" xr:uid="{00000000-0005-0000-0000-000035120000}"/>
    <cellStyle name="Normal 4 2 2 3 2 5 2" xfId="3468" xr:uid="{00000000-0005-0000-0000-000036120000}"/>
    <cellStyle name="Normal 4 2 2 3 2 5 2 2" xfId="7691" xr:uid="{00000000-0005-0000-0000-000037120000}"/>
    <cellStyle name="Normal 4 2 2 3 2 5 3" xfId="5546" xr:uid="{00000000-0005-0000-0000-000038120000}"/>
    <cellStyle name="Normal 4 2 2 3 2 6" xfId="1651" xr:uid="{00000000-0005-0000-0000-000039120000}"/>
    <cellStyle name="Normal 4 2 2 3 2 6 2" xfId="3881" xr:uid="{00000000-0005-0000-0000-00003A120000}"/>
    <cellStyle name="Normal 4 2 2 3 2 6 2 2" xfId="8104" xr:uid="{00000000-0005-0000-0000-00003B120000}"/>
    <cellStyle name="Normal 4 2 2 3 2 6 3" xfId="5959" xr:uid="{00000000-0005-0000-0000-00003C120000}"/>
    <cellStyle name="Normal 4 2 2 3 2 7" xfId="2065" xr:uid="{00000000-0005-0000-0000-00003D120000}"/>
    <cellStyle name="Normal 4 2 2 3 2 7 2" xfId="4294" xr:uid="{00000000-0005-0000-0000-00003E120000}"/>
    <cellStyle name="Normal 4 2 2 3 2 7 2 2" xfId="8517" xr:uid="{00000000-0005-0000-0000-00003F120000}"/>
    <cellStyle name="Normal 4 2 2 3 2 7 3" xfId="6372" xr:uid="{00000000-0005-0000-0000-000040120000}"/>
    <cellStyle name="Normal 4 2 2 3 2 8" xfId="2501" xr:uid="{00000000-0005-0000-0000-000041120000}"/>
    <cellStyle name="Normal 4 2 2 3 2 8 2" xfId="6785" xr:uid="{00000000-0005-0000-0000-000042120000}"/>
    <cellStyle name="Normal 4 2 2 3 2 9" xfId="4720" xr:uid="{00000000-0005-0000-0000-000043120000}"/>
    <cellStyle name="Normal 4 2 2 3 3" xfId="344" xr:uid="{00000000-0005-0000-0000-000044120000}"/>
    <cellStyle name="Normal 4 2 2 3 3 2" xfId="345" xr:uid="{00000000-0005-0000-0000-000045120000}"/>
    <cellStyle name="Normal 4 2 2 3 3 2 2" xfId="823" xr:uid="{00000000-0005-0000-0000-000046120000}"/>
    <cellStyle name="Normal 4 2 2 3 3 2 2 2" xfId="3060" xr:uid="{00000000-0005-0000-0000-000047120000}"/>
    <cellStyle name="Normal 4 2 2 3 3 2 2 2 2" xfId="7283" xr:uid="{00000000-0005-0000-0000-000048120000}"/>
    <cellStyle name="Normal 4 2 2 3 3 2 2 3" xfId="5138" xr:uid="{00000000-0005-0000-0000-000049120000}"/>
    <cellStyle name="Normal 4 2 2 3 3 2 3" xfId="1243" xr:uid="{00000000-0005-0000-0000-00004A120000}"/>
    <cellStyle name="Normal 4 2 2 3 3 2 3 2" xfId="3473" xr:uid="{00000000-0005-0000-0000-00004B120000}"/>
    <cellStyle name="Normal 4 2 2 3 3 2 3 2 2" xfId="7696" xr:uid="{00000000-0005-0000-0000-00004C120000}"/>
    <cellStyle name="Normal 4 2 2 3 3 2 3 3" xfId="5551" xr:uid="{00000000-0005-0000-0000-00004D120000}"/>
    <cellStyle name="Normal 4 2 2 3 3 2 4" xfId="1656" xr:uid="{00000000-0005-0000-0000-00004E120000}"/>
    <cellStyle name="Normal 4 2 2 3 3 2 4 2" xfId="3886" xr:uid="{00000000-0005-0000-0000-00004F120000}"/>
    <cellStyle name="Normal 4 2 2 3 3 2 4 2 2" xfId="8109" xr:uid="{00000000-0005-0000-0000-000050120000}"/>
    <cellStyle name="Normal 4 2 2 3 3 2 4 3" xfId="5964" xr:uid="{00000000-0005-0000-0000-000051120000}"/>
    <cellStyle name="Normal 4 2 2 3 3 2 5" xfId="2070" xr:uid="{00000000-0005-0000-0000-000052120000}"/>
    <cellStyle name="Normal 4 2 2 3 3 2 5 2" xfId="4299" xr:uid="{00000000-0005-0000-0000-000053120000}"/>
    <cellStyle name="Normal 4 2 2 3 3 2 5 2 2" xfId="8522" xr:uid="{00000000-0005-0000-0000-000054120000}"/>
    <cellStyle name="Normal 4 2 2 3 3 2 5 3" xfId="6377" xr:uid="{00000000-0005-0000-0000-000055120000}"/>
    <cellStyle name="Normal 4 2 2 3 3 2 6" xfId="2506" xr:uid="{00000000-0005-0000-0000-000056120000}"/>
    <cellStyle name="Normal 4 2 2 3 3 2 6 2" xfId="6790" xr:uid="{00000000-0005-0000-0000-000057120000}"/>
    <cellStyle name="Normal 4 2 2 3 3 2 7" xfId="4725" xr:uid="{00000000-0005-0000-0000-000058120000}"/>
    <cellStyle name="Normal 4 2 2 3 3 3" xfId="822" xr:uid="{00000000-0005-0000-0000-000059120000}"/>
    <cellStyle name="Normal 4 2 2 3 3 3 2" xfId="3059" xr:uid="{00000000-0005-0000-0000-00005A120000}"/>
    <cellStyle name="Normal 4 2 2 3 3 3 2 2" xfId="7282" xr:uid="{00000000-0005-0000-0000-00005B120000}"/>
    <cellStyle name="Normal 4 2 2 3 3 3 3" xfId="5137" xr:uid="{00000000-0005-0000-0000-00005C120000}"/>
    <cellStyle name="Normal 4 2 2 3 3 4" xfId="1242" xr:uid="{00000000-0005-0000-0000-00005D120000}"/>
    <cellStyle name="Normal 4 2 2 3 3 4 2" xfId="3472" xr:uid="{00000000-0005-0000-0000-00005E120000}"/>
    <cellStyle name="Normal 4 2 2 3 3 4 2 2" xfId="7695" xr:uid="{00000000-0005-0000-0000-00005F120000}"/>
    <cellStyle name="Normal 4 2 2 3 3 4 3" xfId="5550" xr:uid="{00000000-0005-0000-0000-000060120000}"/>
    <cellStyle name="Normal 4 2 2 3 3 5" xfId="1655" xr:uid="{00000000-0005-0000-0000-000061120000}"/>
    <cellStyle name="Normal 4 2 2 3 3 5 2" xfId="3885" xr:uid="{00000000-0005-0000-0000-000062120000}"/>
    <cellStyle name="Normal 4 2 2 3 3 5 2 2" xfId="8108" xr:uid="{00000000-0005-0000-0000-000063120000}"/>
    <cellStyle name="Normal 4 2 2 3 3 5 3" xfId="5963" xr:uid="{00000000-0005-0000-0000-000064120000}"/>
    <cellStyle name="Normal 4 2 2 3 3 6" xfId="2069" xr:uid="{00000000-0005-0000-0000-000065120000}"/>
    <cellStyle name="Normal 4 2 2 3 3 6 2" xfId="4298" xr:uid="{00000000-0005-0000-0000-000066120000}"/>
    <cellStyle name="Normal 4 2 2 3 3 6 2 2" xfId="8521" xr:uid="{00000000-0005-0000-0000-000067120000}"/>
    <cellStyle name="Normal 4 2 2 3 3 6 3" xfId="6376" xr:uid="{00000000-0005-0000-0000-000068120000}"/>
    <cellStyle name="Normal 4 2 2 3 3 7" xfId="2505" xr:uid="{00000000-0005-0000-0000-000069120000}"/>
    <cellStyle name="Normal 4 2 2 3 3 7 2" xfId="6789" xr:uid="{00000000-0005-0000-0000-00006A120000}"/>
    <cellStyle name="Normal 4 2 2 3 3 8" xfId="4724" xr:uid="{00000000-0005-0000-0000-00006B120000}"/>
    <cellStyle name="Normal 4 2 2 3 4" xfId="346" xr:uid="{00000000-0005-0000-0000-00006C120000}"/>
    <cellStyle name="Normal 4 2 2 3 4 2" xfId="824" xr:uid="{00000000-0005-0000-0000-00006D120000}"/>
    <cellStyle name="Normal 4 2 2 3 4 2 2" xfId="3061" xr:uid="{00000000-0005-0000-0000-00006E120000}"/>
    <cellStyle name="Normal 4 2 2 3 4 2 2 2" xfId="7284" xr:uid="{00000000-0005-0000-0000-00006F120000}"/>
    <cellStyle name="Normal 4 2 2 3 4 2 3" xfId="5139" xr:uid="{00000000-0005-0000-0000-000070120000}"/>
    <cellStyle name="Normal 4 2 2 3 4 3" xfId="1244" xr:uid="{00000000-0005-0000-0000-000071120000}"/>
    <cellStyle name="Normal 4 2 2 3 4 3 2" xfId="3474" xr:uid="{00000000-0005-0000-0000-000072120000}"/>
    <cellStyle name="Normal 4 2 2 3 4 3 2 2" xfId="7697" xr:uid="{00000000-0005-0000-0000-000073120000}"/>
    <cellStyle name="Normal 4 2 2 3 4 3 3" xfId="5552" xr:uid="{00000000-0005-0000-0000-000074120000}"/>
    <cellStyle name="Normal 4 2 2 3 4 4" xfId="1657" xr:uid="{00000000-0005-0000-0000-000075120000}"/>
    <cellStyle name="Normal 4 2 2 3 4 4 2" xfId="3887" xr:uid="{00000000-0005-0000-0000-000076120000}"/>
    <cellStyle name="Normal 4 2 2 3 4 4 2 2" xfId="8110" xr:uid="{00000000-0005-0000-0000-000077120000}"/>
    <cellStyle name="Normal 4 2 2 3 4 4 3" xfId="5965" xr:uid="{00000000-0005-0000-0000-000078120000}"/>
    <cellStyle name="Normal 4 2 2 3 4 5" xfId="2071" xr:uid="{00000000-0005-0000-0000-000079120000}"/>
    <cellStyle name="Normal 4 2 2 3 4 5 2" xfId="4300" xr:uid="{00000000-0005-0000-0000-00007A120000}"/>
    <cellStyle name="Normal 4 2 2 3 4 5 2 2" xfId="8523" xr:uid="{00000000-0005-0000-0000-00007B120000}"/>
    <cellStyle name="Normal 4 2 2 3 4 5 3" xfId="6378" xr:uid="{00000000-0005-0000-0000-00007C120000}"/>
    <cellStyle name="Normal 4 2 2 3 4 6" xfId="2507" xr:uid="{00000000-0005-0000-0000-00007D120000}"/>
    <cellStyle name="Normal 4 2 2 3 4 6 2" xfId="6791" xr:uid="{00000000-0005-0000-0000-00007E120000}"/>
    <cellStyle name="Normal 4 2 2 3 4 7" xfId="4726" xr:uid="{00000000-0005-0000-0000-00007F120000}"/>
    <cellStyle name="Normal 4 2 2 3 5" xfId="817" xr:uid="{00000000-0005-0000-0000-000080120000}"/>
    <cellStyle name="Normal 4 2 2 3 5 2" xfId="3054" xr:uid="{00000000-0005-0000-0000-000081120000}"/>
    <cellStyle name="Normal 4 2 2 3 5 2 2" xfId="7277" xr:uid="{00000000-0005-0000-0000-000082120000}"/>
    <cellStyle name="Normal 4 2 2 3 5 3" xfId="5132" xr:uid="{00000000-0005-0000-0000-000083120000}"/>
    <cellStyle name="Normal 4 2 2 3 6" xfId="1237" xr:uid="{00000000-0005-0000-0000-000084120000}"/>
    <cellStyle name="Normal 4 2 2 3 6 2" xfId="3467" xr:uid="{00000000-0005-0000-0000-000085120000}"/>
    <cellStyle name="Normal 4 2 2 3 6 2 2" xfId="7690" xr:uid="{00000000-0005-0000-0000-000086120000}"/>
    <cellStyle name="Normal 4 2 2 3 6 3" xfId="5545" xr:uid="{00000000-0005-0000-0000-000087120000}"/>
    <cellStyle name="Normal 4 2 2 3 7" xfId="1650" xr:uid="{00000000-0005-0000-0000-000088120000}"/>
    <cellStyle name="Normal 4 2 2 3 7 2" xfId="3880" xr:uid="{00000000-0005-0000-0000-000089120000}"/>
    <cellStyle name="Normal 4 2 2 3 7 2 2" xfId="8103" xr:uid="{00000000-0005-0000-0000-00008A120000}"/>
    <cellStyle name="Normal 4 2 2 3 7 3" xfId="5958" xr:uid="{00000000-0005-0000-0000-00008B120000}"/>
    <cellStyle name="Normal 4 2 2 3 8" xfId="2064" xr:uid="{00000000-0005-0000-0000-00008C120000}"/>
    <cellStyle name="Normal 4 2 2 3 8 2" xfId="4293" xr:uid="{00000000-0005-0000-0000-00008D120000}"/>
    <cellStyle name="Normal 4 2 2 3 8 2 2" xfId="8516" xr:uid="{00000000-0005-0000-0000-00008E120000}"/>
    <cellStyle name="Normal 4 2 2 3 8 3" xfId="6371" xr:uid="{00000000-0005-0000-0000-00008F120000}"/>
    <cellStyle name="Normal 4 2 2 3 9" xfId="2500" xr:uid="{00000000-0005-0000-0000-000090120000}"/>
    <cellStyle name="Normal 4 2 2 3 9 2" xfId="6784"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7" xr:uid="{00000000-0005-0000-0000-000095120000}"/>
    <cellStyle name="Normal 4 2 2 4 2 2 2 2" xfId="3064" xr:uid="{00000000-0005-0000-0000-000096120000}"/>
    <cellStyle name="Normal 4 2 2 4 2 2 2 2 2" xfId="7287" xr:uid="{00000000-0005-0000-0000-000097120000}"/>
    <cellStyle name="Normal 4 2 2 4 2 2 2 3" xfId="5142" xr:uid="{00000000-0005-0000-0000-000098120000}"/>
    <cellStyle name="Normal 4 2 2 4 2 2 3" xfId="1247" xr:uid="{00000000-0005-0000-0000-000099120000}"/>
    <cellStyle name="Normal 4 2 2 4 2 2 3 2" xfId="3477" xr:uid="{00000000-0005-0000-0000-00009A120000}"/>
    <cellStyle name="Normal 4 2 2 4 2 2 3 2 2" xfId="7700" xr:uid="{00000000-0005-0000-0000-00009B120000}"/>
    <cellStyle name="Normal 4 2 2 4 2 2 3 3" xfId="5555" xr:uid="{00000000-0005-0000-0000-00009C120000}"/>
    <cellStyle name="Normal 4 2 2 4 2 2 4" xfId="1660" xr:uid="{00000000-0005-0000-0000-00009D120000}"/>
    <cellStyle name="Normal 4 2 2 4 2 2 4 2" xfId="3890" xr:uid="{00000000-0005-0000-0000-00009E120000}"/>
    <cellStyle name="Normal 4 2 2 4 2 2 4 2 2" xfId="8113" xr:uid="{00000000-0005-0000-0000-00009F120000}"/>
    <cellStyle name="Normal 4 2 2 4 2 2 4 3" xfId="5968" xr:uid="{00000000-0005-0000-0000-0000A0120000}"/>
    <cellStyle name="Normal 4 2 2 4 2 2 5" xfId="2074" xr:uid="{00000000-0005-0000-0000-0000A1120000}"/>
    <cellStyle name="Normal 4 2 2 4 2 2 5 2" xfId="4303" xr:uid="{00000000-0005-0000-0000-0000A2120000}"/>
    <cellStyle name="Normal 4 2 2 4 2 2 5 2 2" xfId="8526" xr:uid="{00000000-0005-0000-0000-0000A3120000}"/>
    <cellStyle name="Normal 4 2 2 4 2 2 5 3" xfId="6381" xr:uid="{00000000-0005-0000-0000-0000A4120000}"/>
    <cellStyle name="Normal 4 2 2 4 2 2 6" xfId="2510" xr:uid="{00000000-0005-0000-0000-0000A5120000}"/>
    <cellStyle name="Normal 4 2 2 4 2 2 6 2" xfId="6794" xr:uid="{00000000-0005-0000-0000-0000A6120000}"/>
    <cellStyle name="Normal 4 2 2 4 2 2 7" xfId="4729" xr:uid="{00000000-0005-0000-0000-0000A7120000}"/>
    <cellStyle name="Normal 4 2 2 4 2 3" xfId="826" xr:uid="{00000000-0005-0000-0000-0000A8120000}"/>
    <cellStyle name="Normal 4 2 2 4 2 3 2" xfId="3063" xr:uid="{00000000-0005-0000-0000-0000A9120000}"/>
    <cellStyle name="Normal 4 2 2 4 2 3 2 2" xfId="7286" xr:uid="{00000000-0005-0000-0000-0000AA120000}"/>
    <cellStyle name="Normal 4 2 2 4 2 3 3" xfId="5141" xr:uid="{00000000-0005-0000-0000-0000AB120000}"/>
    <cellStyle name="Normal 4 2 2 4 2 4" xfId="1246" xr:uid="{00000000-0005-0000-0000-0000AC120000}"/>
    <cellStyle name="Normal 4 2 2 4 2 4 2" xfId="3476" xr:uid="{00000000-0005-0000-0000-0000AD120000}"/>
    <cellStyle name="Normal 4 2 2 4 2 4 2 2" xfId="7699" xr:uid="{00000000-0005-0000-0000-0000AE120000}"/>
    <cellStyle name="Normal 4 2 2 4 2 4 3" xfId="5554" xr:uid="{00000000-0005-0000-0000-0000AF120000}"/>
    <cellStyle name="Normal 4 2 2 4 2 5" xfId="1659" xr:uid="{00000000-0005-0000-0000-0000B0120000}"/>
    <cellStyle name="Normal 4 2 2 4 2 5 2" xfId="3889" xr:uid="{00000000-0005-0000-0000-0000B1120000}"/>
    <cellStyle name="Normal 4 2 2 4 2 5 2 2" xfId="8112" xr:uid="{00000000-0005-0000-0000-0000B2120000}"/>
    <cellStyle name="Normal 4 2 2 4 2 5 3" xfId="5967" xr:uid="{00000000-0005-0000-0000-0000B3120000}"/>
    <cellStyle name="Normal 4 2 2 4 2 6" xfId="2073" xr:uid="{00000000-0005-0000-0000-0000B4120000}"/>
    <cellStyle name="Normal 4 2 2 4 2 6 2" xfId="4302" xr:uid="{00000000-0005-0000-0000-0000B5120000}"/>
    <cellStyle name="Normal 4 2 2 4 2 6 2 2" xfId="8525" xr:uid="{00000000-0005-0000-0000-0000B6120000}"/>
    <cellStyle name="Normal 4 2 2 4 2 6 3" xfId="6380" xr:uid="{00000000-0005-0000-0000-0000B7120000}"/>
    <cellStyle name="Normal 4 2 2 4 2 7" xfId="2509" xr:uid="{00000000-0005-0000-0000-0000B8120000}"/>
    <cellStyle name="Normal 4 2 2 4 2 7 2" xfId="6793" xr:uid="{00000000-0005-0000-0000-0000B9120000}"/>
    <cellStyle name="Normal 4 2 2 4 2 8" xfId="4728" xr:uid="{00000000-0005-0000-0000-0000BA120000}"/>
    <cellStyle name="Normal 4 2 2 4 3" xfId="350" xr:uid="{00000000-0005-0000-0000-0000BB120000}"/>
    <cellStyle name="Normal 4 2 2 4 3 2" xfId="828" xr:uid="{00000000-0005-0000-0000-0000BC120000}"/>
    <cellStyle name="Normal 4 2 2 4 3 2 2" xfId="3065" xr:uid="{00000000-0005-0000-0000-0000BD120000}"/>
    <cellStyle name="Normal 4 2 2 4 3 2 2 2" xfId="7288" xr:uid="{00000000-0005-0000-0000-0000BE120000}"/>
    <cellStyle name="Normal 4 2 2 4 3 2 3" xfId="5143" xr:uid="{00000000-0005-0000-0000-0000BF120000}"/>
    <cellStyle name="Normal 4 2 2 4 3 3" xfId="1248" xr:uid="{00000000-0005-0000-0000-0000C0120000}"/>
    <cellStyle name="Normal 4 2 2 4 3 3 2" xfId="3478" xr:uid="{00000000-0005-0000-0000-0000C1120000}"/>
    <cellStyle name="Normal 4 2 2 4 3 3 2 2" xfId="7701" xr:uid="{00000000-0005-0000-0000-0000C2120000}"/>
    <cellStyle name="Normal 4 2 2 4 3 3 3" xfId="5556" xr:uid="{00000000-0005-0000-0000-0000C3120000}"/>
    <cellStyle name="Normal 4 2 2 4 3 4" xfId="1661" xr:uid="{00000000-0005-0000-0000-0000C4120000}"/>
    <cellStyle name="Normal 4 2 2 4 3 4 2" xfId="3891" xr:uid="{00000000-0005-0000-0000-0000C5120000}"/>
    <cellStyle name="Normal 4 2 2 4 3 4 2 2" xfId="8114" xr:uid="{00000000-0005-0000-0000-0000C6120000}"/>
    <cellStyle name="Normal 4 2 2 4 3 4 3" xfId="5969" xr:uid="{00000000-0005-0000-0000-0000C7120000}"/>
    <cellStyle name="Normal 4 2 2 4 3 5" xfId="2075" xr:uid="{00000000-0005-0000-0000-0000C8120000}"/>
    <cellStyle name="Normal 4 2 2 4 3 5 2" xfId="4304" xr:uid="{00000000-0005-0000-0000-0000C9120000}"/>
    <cellStyle name="Normal 4 2 2 4 3 5 2 2" xfId="8527" xr:uid="{00000000-0005-0000-0000-0000CA120000}"/>
    <cellStyle name="Normal 4 2 2 4 3 5 3" xfId="6382" xr:uid="{00000000-0005-0000-0000-0000CB120000}"/>
    <cellStyle name="Normal 4 2 2 4 3 6" xfId="2511" xr:uid="{00000000-0005-0000-0000-0000CC120000}"/>
    <cellStyle name="Normal 4 2 2 4 3 6 2" xfId="6795" xr:uid="{00000000-0005-0000-0000-0000CD120000}"/>
    <cellStyle name="Normal 4 2 2 4 3 7" xfId="4730" xr:uid="{00000000-0005-0000-0000-0000CE120000}"/>
    <cellStyle name="Normal 4 2 2 4 4" xfId="825" xr:uid="{00000000-0005-0000-0000-0000CF120000}"/>
    <cellStyle name="Normal 4 2 2 4 4 2" xfId="3062" xr:uid="{00000000-0005-0000-0000-0000D0120000}"/>
    <cellStyle name="Normal 4 2 2 4 4 2 2" xfId="7285" xr:uid="{00000000-0005-0000-0000-0000D1120000}"/>
    <cellStyle name="Normal 4 2 2 4 4 3" xfId="5140" xr:uid="{00000000-0005-0000-0000-0000D2120000}"/>
    <cellStyle name="Normal 4 2 2 4 5" xfId="1245" xr:uid="{00000000-0005-0000-0000-0000D3120000}"/>
    <cellStyle name="Normal 4 2 2 4 5 2" xfId="3475" xr:uid="{00000000-0005-0000-0000-0000D4120000}"/>
    <cellStyle name="Normal 4 2 2 4 5 2 2" xfId="7698" xr:uid="{00000000-0005-0000-0000-0000D5120000}"/>
    <cellStyle name="Normal 4 2 2 4 5 3" xfId="5553" xr:uid="{00000000-0005-0000-0000-0000D6120000}"/>
    <cellStyle name="Normal 4 2 2 4 6" xfId="1658" xr:uid="{00000000-0005-0000-0000-0000D7120000}"/>
    <cellStyle name="Normal 4 2 2 4 6 2" xfId="3888" xr:uid="{00000000-0005-0000-0000-0000D8120000}"/>
    <cellStyle name="Normal 4 2 2 4 6 2 2" xfId="8111" xr:uid="{00000000-0005-0000-0000-0000D9120000}"/>
    <cellStyle name="Normal 4 2 2 4 6 3" xfId="5966" xr:uid="{00000000-0005-0000-0000-0000DA120000}"/>
    <cellStyle name="Normal 4 2 2 4 7" xfId="2072" xr:uid="{00000000-0005-0000-0000-0000DB120000}"/>
    <cellStyle name="Normal 4 2 2 4 7 2" xfId="4301" xr:uid="{00000000-0005-0000-0000-0000DC120000}"/>
    <cellStyle name="Normal 4 2 2 4 7 2 2" xfId="8524" xr:uid="{00000000-0005-0000-0000-0000DD120000}"/>
    <cellStyle name="Normal 4 2 2 4 7 3" xfId="6379" xr:uid="{00000000-0005-0000-0000-0000DE120000}"/>
    <cellStyle name="Normal 4 2 2 4 8" xfId="2508" xr:uid="{00000000-0005-0000-0000-0000DF120000}"/>
    <cellStyle name="Normal 4 2 2 4 8 2" xfId="6792" xr:uid="{00000000-0005-0000-0000-0000E0120000}"/>
    <cellStyle name="Normal 4 2 2 4 9" xfId="4727" xr:uid="{00000000-0005-0000-0000-0000E1120000}"/>
    <cellStyle name="Normal 4 2 2 5" xfId="351" xr:uid="{00000000-0005-0000-0000-0000E2120000}"/>
    <cellStyle name="Normal 4 2 2 5 2" xfId="352" xr:uid="{00000000-0005-0000-0000-0000E3120000}"/>
    <cellStyle name="Normal 4 2 2 5 2 2" xfId="830" xr:uid="{00000000-0005-0000-0000-0000E4120000}"/>
    <cellStyle name="Normal 4 2 2 5 2 2 2" xfId="3067" xr:uid="{00000000-0005-0000-0000-0000E5120000}"/>
    <cellStyle name="Normal 4 2 2 5 2 2 2 2" xfId="7290" xr:uid="{00000000-0005-0000-0000-0000E6120000}"/>
    <cellStyle name="Normal 4 2 2 5 2 2 3" xfId="5145" xr:uid="{00000000-0005-0000-0000-0000E7120000}"/>
    <cellStyle name="Normal 4 2 2 5 2 3" xfId="1250" xr:uid="{00000000-0005-0000-0000-0000E8120000}"/>
    <cellStyle name="Normal 4 2 2 5 2 3 2" xfId="3480" xr:uid="{00000000-0005-0000-0000-0000E9120000}"/>
    <cellStyle name="Normal 4 2 2 5 2 3 2 2" xfId="7703" xr:uid="{00000000-0005-0000-0000-0000EA120000}"/>
    <cellStyle name="Normal 4 2 2 5 2 3 3" xfId="5558" xr:uid="{00000000-0005-0000-0000-0000EB120000}"/>
    <cellStyle name="Normal 4 2 2 5 2 4" xfId="1663" xr:uid="{00000000-0005-0000-0000-0000EC120000}"/>
    <cellStyle name="Normal 4 2 2 5 2 4 2" xfId="3893" xr:uid="{00000000-0005-0000-0000-0000ED120000}"/>
    <cellStyle name="Normal 4 2 2 5 2 4 2 2" xfId="8116" xr:uid="{00000000-0005-0000-0000-0000EE120000}"/>
    <cellStyle name="Normal 4 2 2 5 2 4 3" xfId="5971" xr:uid="{00000000-0005-0000-0000-0000EF120000}"/>
    <cellStyle name="Normal 4 2 2 5 2 5" xfId="2077" xr:uid="{00000000-0005-0000-0000-0000F0120000}"/>
    <cellStyle name="Normal 4 2 2 5 2 5 2" xfId="4306" xr:uid="{00000000-0005-0000-0000-0000F1120000}"/>
    <cellStyle name="Normal 4 2 2 5 2 5 2 2" xfId="8529" xr:uid="{00000000-0005-0000-0000-0000F2120000}"/>
    <cellStyle name="Normal 4 2 2 5 2 5 3" xfId="6384" xr:uid="{00000000-0005-0000-0000-0000F3120000}"/>
    <cellStyle name="Normal 4 2 2 5 2 6" xfId="2513" xr:uid="{00000000-0005-0000-0000-0000F4120000}"/>
    <cellStyle name="Normal 4 2 2 5 2 6 2" xfId="6797" xr:uid="{00000000-0005-0000-0000-0000F5120000}"/>
    <cellStyle name="Normal 4 2 2 5 2 7" xfId="4732" xr:uid="{00000000-0005-0000-0000-0000F6120000}"/>
    <cellStyle name="Normal 4 2 2 5 3" xfId="829" xr:uid="{00000000-0005-0000-0000-0000F7120000}"/>
    <cellStyle name="Normal 4 2 2 5 3 2" xfId="3066" xr:uid="{00000000-0005-0000-0000-0000F8120000}"/>
    <cellStyle name="Normal 4 2 2 5 3 2 2" xfId="7289" xr:uid="{00000000-0005-0000-0000-0000F9120000}"/>
    <cellStyle name="Normal 4 2 2 5 3 3" xfId="5144" xr:uid="{00000000-0005-0000-0000-0000FA120000}"/>
    <cellStyle name="Normal 4 2 2 5 4" xfId="1249" xr:uid="{00000000-0005-0000-0000-0000FB120000}"/>
    <cellStyle name="Normal 4 2 2 5 4 2" xfId="3479" xr:uid="{00000000-0005-0000-0000-0000FC120000}"/>
    <cellStyle name="Normal 4 2 2 5 4 2 2" xfId="7702" xr:uid="{00000000-0005-0000-0000-0000FD120000}"/>
    <cellStyle name="Normal 4 2 2 5 4 3" xfId="5557" xr:uid="{00000000-0005-0000-0000-0000FE120000}"/>
    <cellStyle name="Normal 4 2 2 5 5" xfId="1662" xr:uid="{00000000-0005-0000-0000-0000FF120000}"/>
    <cellStyle name="Normal 4 2 2 5 5 2" xfId="3892" xr:uid="{00000000-0005-0000-0000-000000130000}"/>
    <cellStyle name="Normal 4 2 2 5 5 2 2" xfId="8115" xr:uid="{00000000-0005-0000-0000-000001130000}"/>
    <cellStyle name="Normal 4 2 2 5 5 3" xfId="5970" xr:uid="{00000000-0005-0000-0000-000002130000}"/>
    <cellStyle name="Normal 4 2 2 5 6" xfId="2076" xr:uid="{00000000-0005-0000-0000-000003130000}"/>
    <cellStyle name="Normal 4 2 2 5 6 2" xfId="4305" xr:uid="{00000000-0005-0000-0000-000004130000}"/>
    <cellStyle name="Normal 4 2 2 5 6 2 2" xfId="8528" xr:uid="{00000000-0005-0000-0000-000005130000}"/>
    <cellStyle name="Normal 4 2 2 5 6 3" xfId="6383" xr:uid="{00000000-0005-0000-0000-000006130000}"/>
    <cellStyle name="Normal 4 2 2 5 7" xfId="2512" xr:uid="{00000000-0005-0000-0000-000007130000}"/>
    <cellStyle name="Normal 4 2 2 5 7 2" xfId="6796" xr:uid="{00000000-0005-0000-0000-000008130000}"/>
    <cellStyle name="Normal 4 2 2 5 8" xfId="4731" xr:uid="{00000000-0005-0000-0000-000009130000}"/>
    <cellStyle name="Normal 4 2 2 6" xfId="353" xr:uid="{00000000-0005-0000-0000-00000A130000}"/>
    <cellStyle name="Normal 4 2 2 6 2" xfId="831" xr:uid="{00000000-0005-0000-0000-00000B130000}"/>
    <cellStyle name="Normal 4 2 2 6 2 2" xfId="3068" xr:uid="{00000000-0005-0000-0000-00000C130000}"/>
    <cellStyle name="Normal 4 2 2 6 2 2 2" xfId="7291" xr:uid="{00000000-0005-0000-0000-00000D130000}"/>
    <cellStyle name="Normal 4 2 2 6 2 3" xfId="5146" xr:uid="{00000000-0005-0000-0000-00000E130000}"/>
    <cellStyle name="Normal 4 2 2 6 3" xfId="1251" xr:uid="{00000000-0005-0000-0000-00000F130000}"/>
    <cellStyle name="Normal 4 2 2 6 3 2" xfId="3481" xr:uid="{00000000-0005-0000-0000-000010130000}"/>
    <cellStyle name="Normal 4 2 2 6 3 2 2" xfId="7704" xr:uid="{00000000-0005-0000-0000-000011130000}"/>
    <cellStyle name="Normal 4 2 2 6 3 3" xfId="5559" xr:uid="{00000000-0005-0000-0000-000012130000}"/>
    <cellStyle name="Normal 4 2 2 6 4" xfId="1664" xr:uid="{00000000-0005-0000-0000-000013130000}"/>
    <cellStyle name="Normal 4 2 2 6 4 2" xfId="3894" xr:uid="{00000000-0005-0000-0000-000014130000}"/>
    <cellStyle name="Normal 4 2 2 6 4 2 2" xfId="8117" xr:uid="{00000000-0005-0000-0000-000015130000}"/>
    <cellStyle name="Normal 4 2 2 6 4 3" xfId="5972" xr:uid="{00000000-0005-0000-0000-000016130000}"/>
    <cellStyle name="Normal 4 2 2 6 5" xfId="2078" xr:uid="{00000000-0005-0000-0000-000017130000}"/>
    <cellStyle name="Normal 4 2 2 6 5 2" xfId="4307" xr:uid="{00000000-0005-0000-0000-000018130000}"/>
    <cellStyle name="Normal 4 2 2 6 5 2 2" xfId="8530" xr:uid="{00000000-0005-0000-0000-000019130000}"/>
    <cellStyle name="Normal 4 2 2 6 5 3" xfId="6385" xr:uid="{00000000-0005-0000-0000-00001A130000}"/>
    <cellStyle name="Normal 4 2 2 6 6" xfId="2514" xr:uid="{00000000-0005-0000-0000-00001B130000}"/>
    <cellStyle name="Normal 4 2 2 6 6 2" xfId="6798" xr:uid="{00000000-0005-0000-0000-00001C130000}"/>
    <cellStyle name="Normal 4 2 2 6 7" xfId="4733" xr:uid="{00000000-0005-0000-0000-00001D130000}"/>
    <cellStyle name="Normal 4 2 2 7" xfId="816" xr:uid="{00000000-0005-0000-0000-00001E130000}"/>
    <cellStyle name="Normal 4 2 2 7 2" xfId="3053" xr:uid="{00000000-0005-0000-0000-00001F130000}"/>
    <cellStyle name="Normal 4 2 2 7 2 2" xfId="7276" xr:uid="{00000000-0005-0000-0000-000020130000}"/>
    <cellStyle name="Normal 4 2 2 7 3" xfId="5131" xr:uid="{00000000-0005-0000-0000-000021130000}"/>
    <cellStyle name="Normal 4 2 2 8" xfId="1236" xr:uid="{00000000-0005-0000-0000-000022130000}"/>
    <cellStyle name="Normal 4 2 2 8 2" xfId="3466" xr:uid="{00000000-0005-0000-0000-000023130000}"/>
    <cellStyle name="Normal 4 2 2 8 2 2" xfId="7689" xr:uid="{00000000-0005-0000-0000-000024130000}"/>
    <cellStyle name="Normal 4 2 2 8 3" xfId="5544" xr:uid="{00000000-0005-0000-0000-000025130000}"/>
    <cellStyle name="Normal 4 2 2 9" xfId="1649" xr:uid="{00000000-0005-0000-0000-000026130000}"/>
    <cellStyle name="Normal 4 2 2 9 2" xfId="3879" xr:uid="{00000000-0005-0000-0000-000027130000}"/>
    <cellStyle name="Normal 4 2 2 9 2 2" xfId="8102" xr:uid="{00000000-0005-0000-0000-000028130000}"/>
    <cellStyle name="Normal 4 2 2 9 3" xfId="5957" xr:uid="{00000000-0005-0000-0000-000029130000}"/>
    <cellStyle name="Normal 4 2 3" xfId="354" xr:uid="{00000000-0005-0000-0000-00002A130000}"/>
    <cellStyle name="Normal 4 2 4" xfId="355" xr:uid="{00000000-0005-0000-0000-00002B130000}"/>
    <cellStyle name="Normal 4 2 4 10" xfId="4734"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5" xr:uid="{00000000-0005-0000-0000-000030130000}"/>
    <cellStyle name="Normal 4 2 4 2 2 2 2 2" xfId="3072" xr:uid="{00000000-0005-0000-0000-000031130000}"/>
    <cellStyle name="Normal 4 2 4 2 2 2 2 2 2" xfId="7295" xr:uid="{00000000-0005-0000-0000-000032130000}"/>
    <cellStyle name="Normal 4 2 4 2 2 2 2 3" xfId="5150" xr:uid="{00000000-0005-0000-0000-000033130000}"/>
    <cellStyle name="Normal 4 2 4 2 2 2 3" xfId="1255" xr:uid="{00000000-0005-0000-0000-000034130000}"/>
    <cellStyle name="Normal 4 2 4 2 2 2 3 2" xfId="3485" xr:uid="{00000000-0005-0000-0000-000035130000}"/>
    <cellStyle name="Normal 4 2 4 2 2 2 3 2 2" xfId="7708" xr:uid="{00000000-0005-0000-0000-000036130000}"/>
    <cellStyle name="Normal 4 2 4 2 2 2 3 3" xfId="5563" xr:uid="{00000000-0005-0000-0000-000037130000}"/>
    <cellStyle name="Normal 4 2 4 2 2 2 4" xfId="1668" xr:uid="{00000000-0005-0000-0000-000038130000}"/>
    <cellStyle name="Normal 4 2 4 2 2 2 4 2" xfId="3898" xr:uid="{00000000-0005-0000-0000-000039130000}"/>
    <cellStyle name="Normal 4 2 4 2 2 2 4 2 2" xfId="8121" xr:uid="{00000000-0005-0000-0000-00003A130000}"/>
    <cellStyle name="Normal 4 2 4 2 2 2 4 3" xfId="5976" xr:uid="{00000000-0005-0000-0000-00003B130000}"/>
    <cellStyle name="Normal 4 2 4 2 2 2 5" xfId="2082" xr:uid="{00000000-0005-0000-0000-00003C130000}"/>
    <cellStyle name="Normal 4 2 4 2 2 2 5 2" xfId="4311" xr:uid="{00000000-0005-0000-0000-00003D130000}"/>
    <cellStyle name="Normal 4 2 4 2 2 2 5 2 2" xfId="8534" xr:uid="{00000000-0005-0000-0000-00003E130000}"/>
    <cellStyle name="Normal 4 2 4 2 2 2 5 3" xfId="6389" xr:uid="{00000000-0005-0000-0000-00003F130000}"/>
    <cellStyle name="Normal 4 2 4 2 2 2 6" xfId="2518" xr:uid="{00000000-0005-0000-0000-000040130000}"/>
    <cellStyle name="Normal 4 2 4 2 2 2 6 2" xfId="6802" xr:uid="{00000000-0005-0000-0000-000041130000}"/>
    <cellStyle name="Normal 4 2 4 2 2 2 7" xfId="4737" xr:uid="{00000000-0005-0000-0000-000042130000}"/>
    <cellStyle name="Normal 4 2 4 2 2 3" xfId="834" xr:uid="{00000000-0005-0000-0000-000043130000}"/>
    <cellStyle name="Normal 4 2 4 2 2 3 2" xfId="3071" xr:uid="{00000000-0005-0000-0000-000044130000}"/>
    <cellStyle name="Normal 4 2 4 2 2 3 2 2" xfId="7294" xr:uid="{00000000-0005-0000-0000-000045130000}"/>
    <cellStyle name="Normal 4 2 4 2 2 3 3" xfId="5149" xr:uid="{00000000-0005-0000-0000-000046130000}"/>
    <cellStyle name="Normal 4 2 4 2 2 4" xfId="1254" xr:uid="{00000000-0005-0000-0000-000047130000}"/>
    <cellStyle name="Normal 4 2 4 2 2 4 2" xfId="3484" xr:uid="{00000000-0005-0000-0000-000048130000}"/>
    <cellStyle name="Normal 4 2 4 2 2 4 2 2" xfId="7707" xr:uid="{00000000-0005-0000-0000-000049130000}"/>
    <cellStyle name="Normal 4 2 4 2 2 4 3" xfId="5562" xr:uid="{00000000-0005-0000-0000-00004A130000}"/>
    <cellStyle name="Normal 4 2 4 2 2 5" xfId="1667" xr:uid="{00000000-0005-0000-0000-00004B130000}"/>
    <cellStyle name="Normal 4 2 4 2 2 5 2" xfId="3897" xr:uid="{00000000-0005-0000-0000-00004C130000}"/>
    <cellStyle name="Normal 4 2 4 2 2 5 2 2" xfId="8120" xr:uid="{00000000-0005-0000-0000-00004D130000}"/>
    <cellStyle name="Normal 4 2 4 2 2 5 3" xfId="5975" xr:uid="{00000000-0005-0000-0000-00004E130000}"/>
    <cellStyle name="Normal 4 2 4 2 2 6" xfId="2081" xr:uid="{00000000-0005-0000-0000-00004F130000}"/>
    <cellStyle name="Normal 4 2 4 2 2 6 2" xfId="4310" xr:uid="{00000000-0005-0000-0000-000050130000}"/>
    <cellStyle name="Normal 4 2 4 2 2 6 2 2" xfId="8533" xr:uid="{00000000-0005-0000-0000-000051130000}"/>
    <cellStyle name="Normal 4 2 4 2 2 6 3" xfId="6388" xr:uid="{00000000-0005-0000-0000-000052130000}"/>
    <cellStyle name="Normal 4 2 4 2 2 7" xfId="2517" xr:uid="{00000000-0005-0000-0000-000053130000}"/>
    <cellStyle name="Normal 4 2 4 2 2 7 2" xfId="6801" xr:uid="{00000000-0005-0000-0000-000054130000}"/>
    <cellStyle name="Normal 4 2 4 2 2 8" xfId="4736" xr:uid="{00000000-0005-0000-0000-000055130000}"/>
    <cellStyle name="Normal 4 2 4 2 3" xfId="359" xr:uid="{00000000-0005-0000-0000-000056130000}"/>
    <cellStyle name="Normal 4 2 4 2 3 2" xfId="836" xr:uid="{00000000-0005-0000-0000-000057130000}"/>
    <cellStyle name="Normal 4 2 4 2 3 2 2" xfId="3073" xr:uid="{00000000-0005-0000-0000-000058130000}"/>
    <cellStyle name="Normal 4 2 4 2 3 2 2 2" xfId="7296" xr:uid="{00000000-0005-0000-0000-000059130000}"/>
    <cellStyle name="Normal 4 2 4 2 3 2 3" xfId="5151" xr:uid="{00000000-0005-0000-0000-00005A130000}"/>
    <cellStyle name="Normal 4 2 4 2 3 3" xfId="1256" xr:uid="{00000000-0005-0000-0000-00005B130000}"/>
    <cellStyle name="Normal 4 2 4 2 3 3 2" xfId="3486" xr:uid="{00000000-0005-0000-0000-00005C130000}"/>
    <cellStyle name="Normal 4 2 4 2 3 3 2 2" xfId="7709" xr:uid="{00000000-0005-0000-0000-00005D130000}"/>
    <cellStyle name="Normal 4 2 4 2 3 3 3" xfId="5564" xr:uid="{00000000-0005-0000-0000-00005E130000}"/>
    <cellStyle name="Normal 4 2 4 2 3 4" xfId="1669" xr:uid="{00000000-0005-0000-0000-00005F130000}"/>
    <cellStyle name="Normal 4 2 4 2 3 4 2" xfId="3899" xr:uid="{00000000-0005-0000-0000-000060130000}"/>
    <cellStyle name="Normal 4 2 4 2 3 4 2 2" xfId="8122" xr:uid="{00000000-0005-0000-0000-000061130000}"/>
    <cellStyle name="Normal 4 2 4 2 3 4 3" xfId="5977" xr:uid="{00000000-0005-0000-0000-000062130000}"/>
    <cellStyle name="Normal 4 2 4 2 3 5" xfId="2083" xr:uid="{00000000-0005-0000-0000-000063130000}"/>
    <cellStyle name="Normal 4 2 4 2 3 5 2" xfId="4312" xr:uid="{00000000-0005-0000-0000-000064130000}"/>
    <cellStyle name="Normal 4 2 4 2 3 5 2 2" xfId="8535" xr:uid="{00000000-0005-0000-0000-000065130000}"/>
    <cellStyle name="Normal 4 2 4 2 3 5 3" xfId="6390" xr:uid="{00000000-0005-0000-0000-000066130000}"/>
    <cellStyle name="Normal 4 2 4 2 3 6" xfId="2519" xr:uid="{00000000-0005-0000-0000-000067130000}"/>
    <cellStyle name="Normal 4 2 4 2 3 6 2" xfId="6803" xr:uid="{00000000-0005-0000-0000-000068130000}"/>
    <cellStyle name="Normal 4 2 4 2 3 7" xfId="4738" xr:uid="{00000000-0005-0000-0000-000069130000}"/>
    <cellStyle name="Normal 4 2 4 2 4" xfId="833" xr:uid="{00000000-0005-0000-0000-00006A130000}"/>
    <cellStyle name="Normal 4 2 4 2 4 2" xfId="3070" xr:uid="{00000000-0005-0000-0000-00006B130000}"/>
    <cellStyle name="Normal 4 2 4 2 4 2 2" xfId="7293" xr:uid="{00000000-0005-0000-0000-00006C130000}"/>
    <cellStyle name="Normal 4 2 4 2 4 3" xfId="5148" xr:uid="{00000000-0005-0000-0000-00006D130000}"/>
    <cellStyle name="Normal 4 2 4 2 5" xfId="1253" xr:uid="{00000000-0005-0000-0000-00006E130000}"/>
    <cellStyle name="Normal 4 2 4 2 5 2" xfId="3483" xr:uid="{00000000-0005-0000-0000-00006F130000}"/>
    <cellStyle name="Normal 4 2 4 2 5 2 2" xfId="7706" xr:uid="{00000000-0005-0000-0000-000070130000}"/>
    <cellStyle name="Normal 4 2 4 2 5 3" xfId="5561" xr:uid="{00000000-0005-0000-0000-000071130000}"/>
    <cellStyle name="Normal 4 2 4 2 6" xfId="1666" xr:uid="{00000000-0005-0000-0000-000072130000}"/>
    <cellStyle name="Normal 4 2 4 2 6 2" xfId="3896" xr:uid="{00000000-0005-0000-0000-000073130000}"/>
    <cellStyle name="Normal 4 2 4 2 6 2 2" xfId="8119" xr:uid="{00000000-0005-0000-0000-000074130000}"/>
    <cellStyle name="Normal 4 2 4 2 6 3" xfId="5974" xr:uid="{00000000-0005-0000-0000-000075130000}"/>
    <cellStyle name="Normal 4 2 4 2 7" xfId="2080" xr:uid="{00000000-0005-0000-0000-000076130000}"/>
    <cellStyle name="Normal 4 2 4 2 7 2" xfId="4309" xr:uid="{00000000-0005-0000-0000-000077130000}"/>
    <cellStyle name="Normal 4 2 4 2 7 2 2" xfId="8532" xr:uid="{00000000-0005-0000-0000-000078130000}"/>
    <cellStyle name="Normal 4 2 4 2 7 3" xfId="6387" xr:uid="{00000000-0005-0000-0000-000079130000}"/>
    <cellStyle name="Normal 4 2 4 2 8" xfId="2516" xr:uid="{00000000-0005-0000-0000-00007A130000}"/>
    <cellStyle name="Normal 4 2 4 2 8 2" xfId="6800" xr:uid="{00000000-0005-0000-0000-00007B130000}"/>
    <cellStyle name="Normal 4 2 4 2 9" xfId="4735" xr:uid="{00000000-0005-0000-0000-00007C130000}"/>
    <cellStyle name="Normal 4 2 4 3" xfId="360" xr:uid="{00000000-0005-0000-0000-00007D130000}"/>
    <cellStyle name="Normal 4 2 4 3 2" xfId="361" xr:uid="{00000000-0005-0000-0000-00007E130000}"/>
    <cellStyle name="Normal 4 2 4 3 2 2" xfId="838" xr:uid="{00000000-0005-0000-0000-00007F130000}"/>
    <cellStyle name="Normal 4 2 4 3 2 2 2" xfId="3075" xr:uid="{00000000-0005-0000-0000-000080130000}"/>
    <cellStyle name="Normal 4 2 4 3 2 2 2 2" xfId="7298" xr:uid="{00000000-0005-0000-0000-000081130000}"/>
    <cellStyle name="Normal 4 2 4 3 2 2 3" xfId="5153" xr:uid="{00000000-0005-0000-0000-000082130000}"/>
    <cellStyle name="Normal 4 2 4 3 2 3" xfId="1258" xr:uid="{00000000-0005-0000-0000-000083130000}"/>
    <cellStyle name="Normal 4 2 4 3 2 3 2" xfId="3488" xr:uid="{00000000-0005-0000-0000-000084130000}"/>
    <cellStyle name="Normal 4 2 4 3 2 3 2 2" xfId="7711" xr:uid="{00000000-0005-0000-0000-000085130000}"/>
    <cellStyle name="Normal 4 2 4 3 2 3 3" xfId="5566" xr:uid="{00000000-0005-0000-0000-000086130000}"/>
    <cellStyle name="Normal 4 2 4 3 2 4" xfId="1671" xr:uid="{00000000-0005-0000-0000-000087130000}"/>
    <cellStyle name="Normal 4 2 4 3 2 4 2" xfId="3901" xr:uid="{00000000-0005-0000-0000-000088130000}"/>
    <cellStyle name="Normal 4 2 4 3 2 4 2 2" xfId="8124" xr:uid="{00000000-0005-0000-0000-000089130000}"/>
    <cellStyle name="Normal 4 2 4 3 2 4 3" xfId="5979" xr:uid="{00000000-0005-0000-0000-00008A130000}"/>
    <cellStyle name="Normal 4 2 4 3 2 5" xfId="2085" xr:uid="{00000000-0005-0000-0000-00008B130000}"/>
    <cellStyle name="Normal 4 2 4 3 2 5 2" xfId="4314" xr:uid="{00000000-0005-0000-0000-00008C130000}"/>
    <cellStyle name="Normal 4 2 4 3 2 5 2 2" xfId="8537" xr:uid="{00000000-0005-0000-0000-00008D130000}"/>
    <cellStyle name="Normal 4 2 4 3 2 5 3" xfId="6392" xr:uid="{00000000-0005-0000-0000-00008E130000}"/>
    <cellStyle name="Normal 4 2 4 3 2 6" xfId="2521" xr:uid="{00000000-0005-0000-0000-00008F130000}"/>
    <cellStyle name="Normal 4 2 4 3 2 6 2" xfId="6805" xr:uid="{00000000-0005-0000-0000-000090130000}"/>
    <cellStyle name="Normal 4 2 4 3 2 7" xfId="4740" xr:uid="{00000000-0005-0000-0000-000091130000}"/>
    <cellStyle name="Normal 4 2 4 3 3" xfId="837" xr:uid="{00000000-0005-0000-0000-000092130000}"/>
    <cellStyle name="Normal 4 2 4 3 3 2" xfId="3074" xr:uid="{00000000-0005-0000-0000-000093130000}"/>
    <cellStyle name="Normal 4 2 4 3 3 2 2" xfId="7297" xr:uid="{00000000-0005-0000-0000-000094130000}"/>
    <cellStyle name="Normal 4 2 4 3 3 3" xfId="5152" xr:uid="{00000000-0005-0000-0000-000095130000}"/>
    <cellStyle name="Normal 4 2 4 3 4" xfId="1257" xr:uid="{00000000-0005-0000-0000-000096130000}"/>
    <cellStyle name="Normal 4 2 4 3 4 2" xfId="3487" xr:uid="{00000000-0005-0000-0000-000097130000}"/>
    <cellStyle name="Normal 4 2 4 3 4 2 2" xfId="7710" xr:uid="{00000000-0005-0000-0000-000098130000}"/>
    <cellStyle name="Normal 4 2 4 3 4 3" xfId="5565" xr:uid="{00000000-0005-0000-0000-000099130000}"/>
    <cellStyle name="Normal 4 2 4 3 5" xfId="1670" xr:uid="{00000000-0005-0000-0000-00009A130000}"/>
    <cellStyle name="Normal 4 2 4 3 5 2" xfId="3900" xr:uid="{00000000-0005-0000-0000-00009B130000}"/>
    <cellStyle name="Normal 4 2 4 3 5 2 2" xfId="8123" xr:uid="{00000000-0005-0000-0000-00009C130000}"/>
    <cellStyle name="Normal 4 2 4 3 5 3" xfId="5978" xr:uid="{00000000-0005-0000-0000-00009D130000}"/>
    <cellStyle name="Normal 4 2 4 3 6" xfId="2084" xr:uid="{00000000-0005-0000-0000-00009E130000}"/>
    <cellStyle name="Normal 4 2 4 3 6 2" xfId="4313" xr:uid="{00000000-0005-0000-0000-00009F130000}"/>
    <cellStyle name="Normal 4 2 4 3 6 2 2" xfId="8536" xr:uid="{00000000-0005-0000-0000-0000A0130000}"/>
    <cellStyle name="Normal 4 2 4 3 6 3" xfId="6391" xr:uid="{00000000-0005-0000-0000-0000A1130000}"/>
    <cellStyle name="Normal 4 2 4 3 7" xfId="2520" xr:uid="{00000000-0005-0000-0000-0000A2130000}"/>
    <cellStyle name="Normal 4 2 4 3 7 2" xfId="6804" xr:uid="{00000000-0005-0000-0000-0000A3130000}"/>
    <cellStyle name="Normal 4 2 4 3 8" xfId="4739" xr:uid="{00000000-0005-0000-0000-0000A4130000}"/>
    <cellStyle name="Normal 4 2 4 4" xfId="362" xr:uid="{00000000-0005-0000-0000-0000A5130000}"/>
    <cellStyle name="Normal 4 2 4 4 2" xfId="839" xr:uid="{00000000-0005-0000-0000-0000A6130000}"/>
    <cellStyle name="Normal 4 2 4 4 2 2" xfId="3076" xr:uid="{00000000-0005-0000-0000-0000A7130000}"/>
    <cellStyle name="Normal 4 2 4 4 2 2 2" xfId="7299" xr:uid="{00000000-0005-0000-0000-0000A8130000}"/>
    <cellStyle name="Normal 4 2 4 4 2 3" xfId="5154" xr:uid="{00000000-0005-0000-0000-0000A9130000}"/>
    <cellStyle name="Normal 4 2 4 4 3" xfId="1259" xr:uid="{00000000-0005-0000-0000-0000AA130000}"/>
    <cellStyle name="Normal 4 2 4 4 3 2" xfId="3489" xr:uid="{00000000-0005-0000-0000-0000AB130000}"/>
    <cellStyle name="Normal 4 2 4 4 3 2 2" xfId="7712" xr:uid="{00000000-0005-0000-0000-0000AC130000}"/>
    <cellStyle name="Normal 4 2 4 4 3 3" xfId="5567" xr:uid="{00000000-0005-0000-0000-0000AD130000}"/>
    <cellStyle name="Normal 4 2 4 4 4" xfId="1672" xr:uid="{00000000-0005-0000-0000-0000AE130000}"/>
    <cellStyle name="Normal 4 2 4 4 4 2" xfId="3902" xr:uid="{00000000-0005-0000-0000-0000AF130000}"/>
    <cellStyle name="Normal 4 2 4 4 4 2 2" xfId="8125" xr:uid="{00000000-0005-0000-0000-0000B0130000}"/>
    <cellStyle name="Normal 4 2 4 4 4 3" xfId="5980" xr:uid="{00000000-0005-0000-0000-0000B1130000}"/>
    <cellStyle name="Normal 4 2 4 4 5" xfId="2086" xr:uid="{00000000-0005-0000-0000-0000B2130000}"/>
    <cellStyle name="Normal 4 2 4 4 5 2" xfId="4315" xr:uid="{00000000-0005-0000-0000-0000B3130000}"/>
    <cellStyle name="Normal 4 2 4 4 5 2 2" xfId="8538" xr:uid="{00000000-0005-0000-0000-0000B4130000}"/>
    <cellStyle name="Normal 4 2 4 4 5 3" xfId="6393" xr:uid="{00000000-0005-0000-0000-0000B5130000}"/>
    <cellStyle name="Normal 4 2 4 4 6" xfId="2522" xr:uid="{00000000-0005-0000-0000-0000B6130000}"/>
    <cellStyle name="Normal 4 2 4 4 6 2" xfId="6806" xr:uid="{00000000-0005-0000-0000-0000B7130000}"/>
    <cellStyle name="Normal 4 2 4 4 7" xfId="4741" xr:uid="{00000000-0005-0000-0000-0000B8130000}"/>
    <cellStyle name="Normal 4 2 4 5" xfId="832" xr:uid="{00000000-0005-0000-0000-0000B9130000}"/>
    <cellStyle name="Normal 4 2 4 5 2" xfId="3069" xr:uid="{00000000-0005-0000-0000-0000BA130000}"/>
    <cellStyle name="Normal 4 2 4 5 2 2" xfId="7292" xr:uid="{00000000-0005-0000-0000-0000BB130000}"/>
    <cellStyle name="Normal 4 2 4 5 3" xfId="5147" xr:uid="{00000000-0005-0000-0000-0000BC130000}"/>
    <cellStyle name="Normal 4 2 4 6" xfId="1252" xr:uid="{00000000-0005-0000-0000-0000BD130000}"/>
    <cellStyle name="Normal 4 2 4 6 2" xfId="3482" xr:uid="{00000000-0005-0000-0000-0000BE130000}"/>
    <cellStyle name="Normal 4 2 4 6 2 2" xfId="7705" xr:uid="{00000000-0005-0000-0000-0000BF130000}"/>
    <cellStyle name="Normal 4 2 4 6 3" xfId="5560" xr:uid="{00000000-0005-0000-0000-0000C0130000}"/>
    <cellStyle name="Normal 4 2 4 7" xfId="1665" xr:uid="{00000000-0005-0000-0000-0000C1130000}"/>
    <cellStyle name="Normal 4 2 4 7 2" xfId="3895" xr:uid="{00000000-0005-0000-0000-0000C2130000}"/>
    <cellStyle name="Normal 4 2 4 7 2 2" xfId="8118" xr:uid="{00000000-0005-0000-0000-0000C3130000}"/>
    <cellStyle name="Normal 4 2 4 7 3" xfId="5973" xr:uid="{00000000-0005-0000-0000-0000C4130000}"/>
    <cellStyle name="Normal 4 2 4 8" xfId="2079" xr:uid="{00000000-0005-0000-0000-0000C5130000}"/>
    <cellStyle name="Normal 4 2 4 8 2" xfId="4308" xr:uid="{00000000-0005-0000-0000-0000C6130000}"/>
    <cellStyle name="Normal 4 2 4 8 2 2" xfId="8531" xr:uid="{00000000-0005-0000-0000-0000C7130000}"/>
    <cellStyle name="Normal 4 2 4 8 3" xfId="6386" xr:uid="{00000000-0005-0000-0000-0000C8130000}"/>
    <cellStyle name="Normal 4 2 4 9" xfId="2515" xr:uid="{00000000-0005-0000-0000-0000C9130000}"/>
    <cellStyle name="Normal 4 2 4 9 2" xfId="6799" xr:uid="{00000000-0005-0000-0000-0000CA130000}"/>
    <cellStyle name="Normal 4 2 5" xfId="363" xr:uid="{00000000-0005-0000-0000-0000CB130000}"/>
    <cellStyle name="Normal 4 2 5 2" xfId="364" xr:uid="{00000000-0005-0000-0000-0000CC130000}"/>
    <cellStyle name="Normal 4 2 5 2 2" xfId="841" xr:uid="{00000000-0005-0000-0000-0000CD130000}"/>
    <cellStyle name="Normal 4 2 5 2 2 2" xfId="3078" xr:uid="{00000000-0005-0000-0000-0000CE130000}"/>
    <cellStyle name="Normal 4 2 5 2 2 2 2" xfId="7301" xr:uid="{00000000-0005-0000-0000-0000CF130000}"/>
    <cellStyle name="Normal 4 2 5 2 2 3" xfId="5156" xr:uid="{00000000-0005-0000-0000-0000D0130000}"/>
    <cellStyle name="Normal 4 2 5 2 3" xfId="1261" xr:uid="{00000000-0005-0000-0000-0000D1130000}"/>
    <cellStyle name="Normal 4 2 5 2 3 2" xfId="3491" xr:uid="{00000000-0005-0000-0000-0000D2130000}"/>
    <cellStyle name="Normal 4 2 5 2 3 2 2" xfId="7714" xr:uid="{00000000-0005-0000-0000-0000D3130000}"/>
    <cellStyle name="Normal 4 2 5 2 3 3" xfId="5569" xr:uid="{00000000-0005-0000-0000-0000D4130000}"/>
    <cellStyle name="Normal 4 2 5 2 4" xfId="1674" xr:uid="{00000000-0005-0000-0000-0000D5130000}"/>
    <cellStyle name="Normal 4 2 5 2 4 2" xfId="3904" xr:uid="{00000000-0005-0000-0000-0000D6130000}"/>
    <cellStyle name="Normal 4 2 5 2 4 2 2" xfId="8127" xr:uid="{00000000-0005-0000-0000-0000D7130000}"/>
    <cellStyle name="Normal 4 2 5 2 4 3" xfId="5982" xr:uid="{00000000-0005-0000-0000-0000D8130000}"/>
    <cellStyle name="Normal 4 2 5 2 5" xfId="2088" xr:uid="{00000000-0005-0000-0000-0000D9130000}"/>
    <cellStyle name="Normal 4 2 5 2 5 2" xfId="4317" xr:uid="{00000000-0005-0000-0000-0000DA130000}"/>
    <cellStyle name="Normal 4 2 5 2 5 2 2" xfId="8540" xr:uid="{00000000-0005-0000-0000-0000DB130000}"/>
    <cellStyle name="Normal 4 2 5 2 5 3" xfId="6395" xr:uid="{00000000-0005-0000-0000-0000DC130000}"/>
    <cellStyle name="Normal 4 2 5 2 6" xfId="2524" xr:uid="{00000000-0005-0000-0000-0000DD130000}"/>
    <cellStyle name="Normal 4 2 5 2 6 2" xfId="6808" xr:uid="{00000000-0005-0000-0000-0000DE130000}"/>
    <cellStyle name="Normal 4 2 5 2 7" xfId="4743" xr:uid="{00000000-0005-0000-0000-0000DF130000}"/>
    <cellStyle name="Normal 4 2 5 3" xfId="840" xr:uid="{00000000-0005-0000-0000-0000E0130000}"/>
    <cellStyle name="Normal 4 2 5 3 2" xfId="3077" xr:uid="{00000000-0005-0000-0000-0000E1130000}"/>
    <cellStyle name="Normal 4 2 5 3 2 2" xfId="7300" xr:uid="{00000000-0005-0000-0000-0000E2130000}"/>
    <cellStyle name="Normal 4 2 5 3 3" xfId="5155" xr:uid="{00000000-0005-0000-0000-0000E3130000}"/>
    <cellStyle name="Normal 4 2 5 4" xfId="1260" xr:uid="{00000000-0005-0000-0000-0000E4130000}"/>
    <cellStyle name="Normal 4 2 5 4 2" xfId="3490" xr:uid="{00000000-0005-0000-0000-0000E5130000}"/>
    <cellStyle name="Normal 4 2 5 4 2 2" xfId="7713" xr:uid="{00000000-0005-0000-0000-0000E6130000}"/>
    <cellStyle name="Normal 4 2 5 4 3" xfId="5568" xr:uid="{00000000-0005-0000-0000-0000E7130000}"/>
    <cellStyle name="Normal 4 2 5 5" xfId="1673" xr:uid="{00000000-0005-0000-0000-0000E8130000}"/>
    <cellStyle name="Normal 4 2 5 5 2" xfId="3903" xr:uid="{00000000-0005-0000-0000-0000E9130000}"/>
    <cellStyle name="Normal 4 2 5 5 2 2" xfId="8126" xr:uid="{00000000-0005-0000-0000-0000EA130000}"/>
    <cellStyle name="Normal 4 2 5 5 3" xfId="5981" xr:uid="{00000000-0005-0000-0000-0000EB130000}"/>
    <cellStyle name="Normal 4 2 5 6" xfId="2087" xr:uid="{00000000-0005-0000-0000-0000EC130000}"/>
    <cellStyle name="Normal 4 2 5 6 2" xfId="4316" xr:uid="{00000000-0005-0000-0000-0000ED130000}"/>
    <cellStyle name="Normal 4 2 5 6 2 2" xfId="8539" xr:uid="{00000000-0005-0000-0000-0000EE130000}"/>
    <cellStyle name="Normal 4 2 5 6 3" xfId="6394" xr:uid="{00000000-0005-0000-0000-0000EF130000}"/>
    <cellStyle name="Normal 4 2 5 7" xfId="2523" xr:uid="{00000000-0005-0000-0000-0000F0130000}"/>
    <cellStyle name="Normal 4 2 5 7 2" xfId="6807" xr:uid="{00000000-0005-0000-0000-0000F1130000}"/>
    <cellStyle name="Normal 4 2 5 8" xfId="4742" xr:uid="{00000000-0005-0000-0000-0000F2130000}"/>
    <cellStyle name="Normal 4 2 6" xfId="365" xr:uid="{00000000-0005-0000-0000-0000F3130000}"/>
    <cellStyle name="Normal 4 2 6 2" xfId="842" xr:uid="{00000000-0005-0000-0000-0000F4130000}"/>
    <cellStyle name="Normal 4 2 6 2 2" xfId="3079" xr:uid="{00000000-0005-0000-0000-0000F5130000}"/>
    <cellStyle name="Normal 4 2 6 2 2 2" xfId="7302" xr:uid="{00000000-0005-0000-0000-0000F6130000}"/>
    <cellStyle name="Normal 4 2 6 2 3" xfId="5157" xr:uid="{00000000-0005-0000-0000-0000F7130000}"/>
    <cellStyle name="Normal 4 2 6 3" xfId="1262" xr:uid="{00000000-0005-0000-0000-0000F8130000}"/>
    <cellStyle name="Normal 4 2 6 3 2" xfId="3492" xr:uid="{00000000-0005-0000-0000-0000F9130000}"/>
    <cellStyle name="Normal 4 2 6 3 2 2" xfId="7715" xr:uid="{00000000-0005-0000-0000-0000FA130000}"/>
    <cellStyle name="Normal 4 2 6 3 3" xfId="5570" xr:uid="{00000000-0005-0000-0000-0000FB130000}"/>
    <cellStyle name="Normal 4 2 6 4" xfId="1675" xr:uid="{00000000-0005-0000-0000-0000FC130000}"/>
    <cellStyle name="Normal 4 2 6 4 2" xfId="3905" xr:uid="{00000000-0005-0000-0000-0000FD130000}"/>
    <cellStyle name="Normal 4 2 6 4 2 2" xfId="8128" xr:uid="{00000000-0005-0000-0000-0000FE130000}"/>
    <cellStyle name="Normal 4 2 6 4 3" xfId="5983" xr:uid="{00000000-0005-0000-0000-0000FF130000}"/>
    <cellStyle name="Normal 4 2 6 5" xfId="2089" xr:uid="{00000000-0005-0000-0000-000000140000}"/>
    <cellStyle name="Normal 4 2 6 5 2" xfId="4318" xr:uid="{00000000-0005-0000-0000-000001140000}"/>
    <cellStyle name="Normal 4 2 6 5 2 2" xfId="8541" xr:uid="{00000000-0005-0000-0000-000002140000}"/>
    <cellStyle name="Normal 4 2 6 5 3" xfId="6396" xr:uid="{00000000-0005-0000-0000-000003140000}"/>
    <cellStyle name="Normal 4 2 6 6" xfId="2525" xr:uid="{00000000-0005-0000-0000-000004140000}"/>
    <cellStyle name="Normal 4 2 6 6 2" xfId="6809" xr:uid="{00000000-0005-0000-0000-000005140000}"/>
    <cellStyle name="Normal 4 2 6 7" xfId="4744"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7" xr:uid="{00000000-0005-0000-0000-00000D140000}"/>
    <cellStyle name="Normal 4 3 2 2 2 2 2 2 2" xfId="3083" xr:uid="{00000000-0005-0000-0000-00000E140000}"/>
    <cellStyle name="Normal 4 3 2 2 2 2 2 2 2 2" xfId="7306" xr:uid="{00000000-0005-0000-0000-00000F140000}"/>
    <cellStyle name="Normal 4 3 2 2 2 2 2 2 3" xfId="5161" xr:uid="{00000000-0005-0000-0000-000010140000}"/>
    <cellStyle name="Normal 4 3 2 2 2 2 2 3" xfId="1266" xr:uid="{00000000-0005-0000-0000-000011140000}"/>
    <cellStyle name="Normal 4 3 2 2 2 2 2 3 2" xfId="3496" xr:uid="{00000000-0005-0000-0000-000012140000}"/>
    <cellStyle name="Normal 4 3 2 2 2 2 2 3 2 2" xfId="7719" xr:uid="{00000000-0005-0000-0000-000013140000}"/>
    <cellStyle name="Normal 4 3 2 2 2 2 2 3 3" xfId="5574" xr:uid="{00000000-0005-0000-0000-000014140000}"/>
    <cellStyle name="Normal 4 3 2 2 2 2 2 4" xfId="1679" xr:uid="{00000000-0005-0000-0000-000015140000}"/>
    <cellStyle name="Normal 4 3 2 2 2 2 2 4 2" xfId="3909" xr:uid="{00000000-0005-0000-0000-000016140000}"/>
    <cellStyle name="Normal 4 3 2 2 2 2 2 4 2 2" xfId="8132" xr:uid="{00000000-0005-0000-0000-000017140000}"/>
    <cellStyle name="Normal 4 3 2 2 2 2 2 4 3" xfId="5987" xr:uid="{00000000-0005-0000-0000-000018140000}"/>
    <cellStyle name="Normal 4 3 2 2 2 2 2 5" xfId="2093" xr:uid="{00000000-0005-0000-0000-000019140000}"/>
    <cellStyle name="Normal 4 3 2 2 2 2 2 5 2" xfId="4322" xr:uid="{00000000-0005-0000-0000-00001A140000}"/>
    <cellStyle name="Normal 4 3 2 2 2 2 2 5 2 2" xfId="8545" xr:uid="{00000000-0005-0000-0000-00001B140000}"/>
    <cellStyle name="Normal 4 3 2 2 2 2 2 5 3" xfId="6400" xr:uid="{00000000-0005-0000-0000-00001C140000}"/>
    <cellStyle name="Normal 4 3 2 2 2 2 2 6" xfId="2529" xr:uid="{00000000-0005-0000-0000-00001D140000}"/>
    <cellStyle name="Normal 4 3 2 2 2 2 2 6 2" xfId="6813" xr:uid="{00000000-0005-0000-0000-00001E140000}"/>
    <cellStyle name="Normal 4 3 2 2 2 2 2 7" xfId="4748" xr:uid="{00000000-0005-0000-0000-00001F140000}"/>
    <cellStyle name="Normal 4 3 2 2 2 2 3" xfId="846" xr:uid="{00000000-0005-0000-0000-000020140000}"/>
    <cellStyle name="Normal 4 3 2 2 2 2 3 2" xfId="3082" xr:uid="{00000000-0005-0000-0000-000021140000}"/>
    <cellStyle name="Normal 4 3 2 2 2 2 3 2 2" xfId="7305" xr:uid="{00000000-0005-0000-0000-000022140000}"/>
    <cellStyle name="Normal 4 3 2 2 2 2 3 3" xfId="5160" xr:uid="{00000000-0005-0000-0000-000023140000}"/>
    <cellStyle name="Normal 4 3 2 2 2 2 4" xfId="1265" xr:uid="{00000000-0005-0000-0000-000024140000}"/>
    <cellStyle name="Normal 4 3 2 2 2 2 4 2" xfId="3495" xr:uid="{00000000-0005-0000-0000-000025140000}"/>
    <cellStyle name="Normal 4 3 2 2 2 2 4 2 2" xfId="7718" xr:uid="{00000000-0005-0000-0000-000026140000}"/>
    <cellStyle name="Normal 4 3 2 2 2 2 4 3" xfId="5573" xr:uid="{00000000-0005-0000-0000-000027140000}"/>
    <cellStyle name="Normal 4 3 2 2 2 2 5" xfId="1678" xr:uid="{00000000-0005-0000-0000-000028140000}"/>
    <cellStyle name="Normal 4 3 2 2 2 2 5 2" xfId="3908" xr:uid="{00000000-0005-0000-0000-000029140000}"/>
    <cellStyle name="Normal 4 3 2 2 2 2 5 2 2" xfId="8131" xr:uid="{00000000-0005-0000-0000-00002A140000}"/>
    <cellStyle name="Normal 4 3 2 2 2 2 5 3" xfId="5986" xr:uid="{00000000-0005-0000-0000-00002B140000}"/>
    <cellStyle name="Normal 4 3 2 2 2 2 6" xfId="2092" xr:uid="{00000000-0005-0000-0000-00002C140000}"/>
    <cellStyle name="Normal 4 3 2 2 2 2 6 2" xfId="4321" xr:uid="{00000000-0005-0000-0000-00002D140000}"/>
    <cellStyle name="Normal 4 3 2 2 2 2 6 2 2" xfId="8544" xr:uid="{00000000-0005-0000-0000-00002E140000}"/>
    <cellStyle name="Normal 4 3 2 2 2 2 6 3" xfId="6399" xr:uid="{00000000-0005-0000-0000-00002F140000}"/>
    <cellStyle name="Normal 4 3 2 2 2 2 7" xfId="2528" xr:uid="{00000000-0005-0000-0000-000030140000}"/>
    <cellStyle name="Normal 4 3 2 2 2 2 7 2" xfId="6812" xr:uid="{00000000-0005-0000-0000-000031140000}"/>
    <cellStyle name="Normal 4 3 2 2 2 2 8" xfId="4747" xr:uid="{00000000-0005-0000-0000-000032140000}"/>
    <cellStyle name="Normal 4 3 2 2 2 3" xfId="372" xr:uid="{00000000-0005-0000-0000-000033140000}"/>
    <cellStyle name="Normal 4 3 2 2 2 3 2" xfId="848" xr:uid="{00000000-0005-0000-0000-000034140000}"/>
    <cellStyle name="Normal 4 3 2 2 2 3 2 2" xfId="3084" xr:uid="{00000000-0005-0000-0000-000035140000}"/>
    <cellStyle name="Normal 4 3 2 2 2 3 2 2 2" xfId="7307" xr:uid="{00000000-0005-0000-0000-000036140000}"/>
    <cellStyle name="Normal 4 3 2 2 2 3 2 3" xfId="5162" xr:uid="{00000000-0005-0000-0000-000037140000}"/>
    <cellStyle name="Normal 4 3 2 2 2 3 3" xfId="1267" xr:uid="{00000000-0005-0000-0000-000038140000}"/>
    <cellStyle name="Normal 4 3 2 2 2 3 3 2" xfId="3497" xr:uid="{00000000-0005-0000-0000-000039140000}"/>
    <cellStyle name="Normal 4 3 2 2 2 3 3 2 2" xfId="7720" xr:uid="{00000000-0005-0000-0000-00003A140000}"/>
    <cellStyle name="Normal 4 3 2 2 2 3 3 3" xfId="5575" xr:uid="{00000000-0005-0000-0000-00003B140000}"/>
    <cellStyle name="Normal 4 3 2 2 2 3 4" xfId="1680" xr:uid="{00000000-0005-0000-0000-00003C140000}"/>
    <cellStyle name="Normal 4 3 2 2 2 3 4 2" xfId="3910" xr:uid="{00000000-0005-0000-0000-00003D140000}"/>
    <cellStyle name="Normal 4 3 2 2 2 3 4 2 2" xfId="8133" xr:uid="{00000000-0005-0000-0000-00003E140000}"/>
    <cellStyle name="Normal 4 3 2 2 2 3 4 3" xfId="5988" xr:uid="{00000000-0005-0000-0000-00003F140000}"/>
    <cellStyle name="Normal 4 3 2 2 2 3 5" xfId="2094" xr:uid="{00000000-0005-0000-0000-000040140000}"/>
    <cellStyle name="Normal 4 3 2 2 2 3 5 2" xfId="4323" xr:uid="{00000000-0005-0000-0000-000041140000}"/>
    <cellStyle name="Normal 4 3 2 2 2 3 5 2 2" xfId="8546" xr:uid="{00000000-0005-0000-0000-000042140000}"/>
    <cellStyle name="Normal 4 3 2 2 2 3 5 3" xfId="6401" xr:uid="{00000000-0005-0000-0000-000043140000}"/>
    <cellStyle name="Normal 4 3 2 2 2 3 6" xfId="2530" xr:uid="{00000000-0005-0000-0000-000044140000}"/>
    <cellStyle name="Normal 4 3 2 2 2 3 6 2" xfId="6814" xr:uid="{00000000-0005-0000-0000-000045140000}"/>
    <cellStyle name="Normal 4 3 2 2 2 3 7" xfId="4749" xr:uid="{00000000-0005-0000-0000-000046140000}"/>
    <cellStyle name="Normal 4 3 2 2 2 4" xfId="845" xr:uid="{00000000-0005-0000-0000-000047140000}"/>
    <cellStyle name="Normal 4 3 2 2 2 4 2" xfId="3081" xr:uid="{00000000-0005-0000-0000-000048140000}"/>
    <cellStyle name="Normal 4 3 2 2 2 4 2 2" xfId="7304" xr:uid="{00000000-0005-0000-0000-000049140000}"/>
    <cellStyle name="Normal 4 3 2 2 2 4 3" xfId="5159" xr:uid="{00000000-0005-0000-0000-00004A140000}"/>
    <cellStyle name="Normal 4 3 2 2 2 5" xfId="1264" xr:uid="{00000000-0005-0000-0000-00004B140000}"/>
    <cellStyle name="Normal 4 3 2 2 2 5 2" xfId="3494" xr:uid="{00000000-0005-0000-0000-00004C140000}"/>
    <cellStyle name="Normal 4 3 2 2 2 5 2 2" xfId="7717" xr:uid="{00000000-0005-0000-0000-00004D140000}"/>
    <cellStyle name="Normal 4 3 2 2 2 5 3" xfId="5572" xr:uid="{00000000-0005-0000-0000-00004E140000}"/>
    <cellStyle name="Normal 4 3 2 2 2 6" xfId="1677" xr:uid="{00000000-0005-0000-0000-00004F140000}"/>
    <cellStyle name="Normal 4 3 2 2 2 6 2" xfId="3907" xr:uid="{00000000-0005-0000-0000-000050140000}"/>
    <cellStyle name="Normal 4 3 2 2 2 6 2 2" xfId="8130" xr:uid="{00000000-0005-0000-0000-000051140000}"/>
    <cellStyle name="Normal 4 3 2 2 2 6 3" xfId="5985" xr:uid="{00000000-0005-0000-0000-000052140000}"/>
    <cellStyle name="Normal 4 3 2 2 2 7" xfId="2091" xr:uid="{00000000-0005-0000-0000-000053140000}"/>
    <cellStyle name="Normal 4 3 2 2 2 7 2" xfId="4320" xr:uid="{00000000-0005-0000-0000-000054140000}"/>
    <cellStyle name="Normal 4 3 2 2 2 7 2 2" xfId="8543" xr:uid="{00000000-0005-0000-0000-000055140000}"/>
    <cellStyle name="Normal 4 3 2 2 2 7 3" xfId="6398" xr:uid="{00000000-0005-0000-0000-000056140000}"/>
    <cellStyle name="Normal 4 3 2 2 2 8" xfId="2527" xr:uid="{00000000-0005-0000-0000-000057140000}"/>
    <cellStyle name="Normal 4 3 2 2 2 8 2" xfId="6811" xr:uid="{00000000-0005-0000-0000-000058140000}"/>
    <cellStyle name="Normal 4 3 2 2 2 9" xfId="4746" xr:uid="{00000000-0005-0000-0000-000059140000}"/>
    <cellStyle name="Normal 4 3 2 3" xfId="373" xr:uid="{00000000-0005-0000-0000-00005A140000}"/>
    <cellStyle name="Normal 4 3 2 3 2" xfId="849" xr:uid="{00000000-0005-0000-0000-00005B140000}"/>
    <cellStyle name="Normal 4 3 2 4" xfId="844"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2" xr:uid="{00000000-0005-0000-0000-000060140000}"/>
    <cellStyle name="Normal 4 3 3 2 2 2 2" xfId="3087" xr:uid="{00000000-0005-0000-0000-000061140000}"/>
    <cellStyle name="Normal 4 3 3 2 2 2 2 2" xfId="7310" xr:uid="{00000000-0005-0000-0000-000062140000}"/>
    <cellStyle name="Normal 4 3 3 2 2 2 3" xfId="5165" xr:uid="{00000000-0005-0000-0000-000063140000}"/>
    <cellStyle name="Normal 4 3 3 2 2 3" xfId="1270" xr:uid="{00000000-0005-0000-0000-000064140000}"/>
    <cellStyle name="Normal 4 3 3 2 2 3 2" xfId="3500" xr:uid="{00000000-0005-0000-0000-000065140000}"/>
    <cellStyle name="Normal 4 3 3 2 2 3 2 2" xfId="7723" xr:uid="{00000000-0005-0000-0000-000066140000}"/>
    <cellStyle name="Normal 4 3 3 2 2 3 3" xfId="5578" xr:uid="{00000000-0005-0000-0000-000067140000}"/>
    <cellStyle name="Normal 4 3 3 2 2 4" xfId="1683" xr:uid="{00000000-0005-0000-0000-000068140000}"/>
    <cellStyle name="Normal 4 3 3 2 2 4 2" xfId="3913" xr:uid="{00000000-0005-0000-0000-000069140000}"/>
    <cellStyle name="Normal 4 3 3 2 2 4 2 2" xfId="8136" xr:uid="{00000000-0005-0000-0000-00006A140000}"/>
    <cellStyle name="Normal 4 3 3 2 2 4 3" xfId="5991" xr:uid="{00000000-0005-0000-0000-00006B140000}"/>
    <cellStyle name="Normal 4 3 3 2 2 5" xfId="2097" xr:uid="{00000000-0005-0000-0000-00006C140000}"/>
    <cellStyle name="Normal 4 3 3 2 2 5 2" xfId="4326" xr:uid="{00000000-0005-0000-0000-00006D140000}"/>
    <cellStyle name="Normal 4 3 3 2 2 5 2 2" xfId="8549" xr:uid="{00000000-0005-0000-0000-00006E140000}"/>
    <cellStyle name="Normal 4 3 3 2 2 5 3" xfId="6404" xr:uid="{00000000-0005-0000-0000-00006F140000}"/>
    <cellStyle name="Normal 4 3 3 2 2 6" xfId="2533" xr:uid="{00000000-0005-0000-0000-000070140000}"/>
    <cellStyle name="Normal 4 3 3 2 2 6 2" xfId="6817" xr:uid="{00000000-0005-0000-0000-000071140000}"/>
    <cellStyle name="Normal 4 3 3 2 2 7" xfId="4752" xr:uid="{00000000-0005-0000-0000-000072140000}"/>
    <cellStyle name="Normal 4 3 3 2 3" xfId="851" xr:uid="{00000000-0005-0000-0000-000073140000}"/>
    <cellStyle name="Normal 4 3 3 2 3 2" xfId="3086" xr:uid="{00000000-0005-0000-0000-000074140000}"/>
    <cellStyle name="Normal 4 3 3 2 3 2 2" xfId="7309" xr:uid="{00000000-0005-0000-0000-000075140000}"/>
    <cellStyle name="Normal 4 3 3 2 3 3" xfId="5164" xr:uid="{00000000-0005-0000-0000-000076140000}"/>
    <cellStyle name="Normal 4 3 3 2 4" xfId="1269" xr:uid="{00000000-0005-0000-0000-000077140000}"/>
    <cellStyle name="Normal 4 3 3 2 4 2" xfId="3499" xr:uid="{00000000-0005-0000-0000-000078140000}"/>
    <cellStyle name="Normal 4 3 3 2 4 2 2" xfId="7722" xr:uid="{00000000-0005-0000-0000-000079140000}"/>
    <cellStyle name="Normal 4 3 3 2 4 3" xfId="5577" xr:uid="{00000000-0005-0000-0000-00007A140000}"/>
    <cellStyle name="Normal 4 3 3 2 5" xfId="1682" xr:uid="{00000000-0005-0000-0000-00007B140000}"/>
    <cellStyle name="Normal 4 3 3 2 5 2" xfId="3912" xr:uid="{00000000-0005-0000-0000-00007C140000}"/>
    <cellStyle name="Normal 4 3 3 2 5 2 2" xfId="8135" xr:uid="{00000000-0005-0000-0000-00007D140000}"/>
    <cellStyle name="Normal 4 3 3 2 5 3" xfId="5990" xr:uid="{00000000-0005-0000-0000-00007E140000}"/>
    <cellStyle name="Normal 4 3 3 2 6" xfId="2096" xr:uid="{00000000-0005-0000-0000-00007F140000}"/>
    <cellStyle name="Normal 4 3 3 2 6 2" xfId="4325" xr:uid="{00000000-0005-0000-0000-000080140000}"/>
    <cellStyle name="Normal 4 3 3 2 6 2 2" xfId="8548" xr:uid="{00000000-0005-0000-0000-000081140000}"/>
    <cellStyle name="Normal 4 3 3 2 6 3" xfId="6403" xr:uid="{00000000-0005-0000-0000-000082140000}"/>
    <cellStyle name="Normal 4 3 3 2 7" xfId="2532" xr:uid="{00000000-0005-0000-0000-000083140000}"/>
    <cellStyle name="Normal 4 3 3 2 7 2" xfId="6816" xr:uid="{00000000-0005-0000-0000-000084140000}"/>
    <cellStyle name="Normal 4 3 3 2 8" xfId="4751" xr:uid="{00000000-0005-0000-0000-000085140000}"/>
    <cellStyle name="Normal 4 3 3 3" xfId="377" xr:uid="{00000000-0005-0000-0000-000086140000}"/>
    <cellStyle name="Normal 4 3 3 3 2" xfId="853" xr:uid="{00000000-0005-0000-0000-000087140000}"/>
    <cellStyle name="Normal 4 3 3 3 2 2" xfId="3088" xr:uid="{00000000-0005-0000-0000-000088140000}"/>
    <cellStyle name="Normal 4 3 3 3 2 2 2" xfId="7311" xr:uid="{00000000-0005-0000-0000-000089140000}"/>
    <cellStyle name="Normal 4 3 3 3 2 3" xfId="5166" xr:uid="{00000000-0005-0000-0000-00008A140000}"/>
    <cellStyle name="Normal 4 3 3 3 3" xfId="1271" xr:uid="{00000000-0005-0000-0000-00008B140000}"/>
    <cellStyle name="Normal 4 3 3 3 3 2" xfId="3501" xr:uid="{00000000-0005-0000-0000-00008C140000}"/>
    <cellStyle name="Normal 4 3 3 3 3 2 2" xfId="7724" xr:uid="{00000000-0005-0000-0000-00008D140000}"/>
    <cellStyle name="Normal 4 3 3 3 3 3" xfId="5579" xr:uid="{00000000-0005-0000-0000-00008E140000}"/>
    <cellStyle name="Normal 4 3 3 3 4" xfId="1684" xr:uid="{00000000-0005-0000-0000-00008F140000}"/>
    <cellStyle name="Normal 4 3 3 3 4 2" xfId="3914" xr:uid="{00000000-0005-0000-0000-000090140000}"/>
    <cellStyle name="Normal 4 3 3 3 4 2 2" xfId="8137" xr:uid="{00000000-0005-0000-0000-000091140000}"/>
    <cellStyle name="Normal 4 3 3 3 4 3" xfId="5992" xr:uid="{00000000-0005-0000-0000-000092140000}"/>
    <cellStyle name="Normal 4 3 3 3 5" xfId="2098" xr:uid="{00000000-0005-0000-0000-000093140000}"/>
    <cellStyle name="Normal 4 3 3 3 5 2" xfId="4327" xr:uid="{00000000-0005-0000-0000-000094140000}"/>
    <cellStyle name="Normal 4 3 3 3 5 2 2" xfId="8550" xr:uid="{00000000-0005-0000-0000-000095140000}"/>
    <cellStyle name="Normal 4 3 3 3 5 3" xfId="6405" xr:uid="{00000000-0005-0000-0000-000096140000}"/>
    <cellStyle name="Normal 4 3 3 3 6" xfId="2534" xr:uid="{00000000-0005-0000-0000-000097140000}"/>
    <cellStyle name="Normal 4 3 3 3 6 2" xfId="6818" xr:uid="{00000000-0005-0000-0000-000098140000}"/>
    <cellStyle name="Normal 4 3 3 3 7" xfId="4753" xr:uid="{00000000-0005-0000-0000-000099140000}"/>
    <cellStyle name="Normal 4 3 3 4" xfId="850" xr:uid="{00000000-0005-0000-0000-00009A140000}"/>
    <cellStyle name="Normal 4 3 3 4 2" xfId="3085" xr:uid="{00000000-0005-0000-0000-00009B140000}"/>
    <cellStyle name="Normal 4 3 3 4 2 2" xfId="7308" xr:uid="{00000000-0005-0000-0000-00009C140000}"/>
    <cellStyle name="Normal 4 3 3 4 3" xfId="5163" xr:uid="{00000000-0005-0000-0000-00009D140000}"/>
    <cellStyle name="Normal 4 3 3 5" xfId="1268" xr:uid="{00000000-0005-0000-0000-00009E140000}"/>
    <cellStyle name="Normal 4 3 3 5 2" xfId="3498" xr:uid="{00000000-0005-0000-0000-00009F140000}"/>
    <cellStyle name="Normal 4 3 3 5 2 2" xfId="7721" xr:uid="{00000000-0005-0000-0000-0000A0140000}"/>
    <cellStyle name="Normal 4 3 3 5 3" xfId="5576" xr:uid="{00000000-0005-0000-0000-0000A1140000}"/>
    <cellStyle name="Normal 4 3 3 6" xfId="1681" xr:uid="{00000000-0005-0000-0000-0000A2140000}"/>
    <cellStyle name="Normal 4 3 3 6 2" xfId="3911" xr:uid="{00000000-0005-0000-0000-0000A3140000}"/>
    <cellStyle name="Normal 4 3 3 6 2 2" xfId="8134" xr:uid="{00000000-0005-0000-0000-0000A4140000}"/>
    <cellStyle name="Normal 4 3 3 6 3" xfId="5989" xr:uid="{00000000-0005-0000-0000-0000A5140000}"/>
    <cellStyle name="Normal 4 3 3 7" xfId="2095" xr:uid="{00000000-0005-0000-0000-0000A6140000}"/>
    <cellStyle name="Normal 4 3 3 7 2" xfId="4324" xr:uid="{00000000-0005-0000-0000-0000A7140000}"/>
    <cellStyle name="Normal 4 3 3 7 2 2" xfId="8547" xr:uid="{00000000-0005-0000-0000-0000A8140000}"/>
    <cellStyle name="Normal 4 3 3 7 3" xfId="6402" xr:uid="{00000000-0005-0000-0000-0000A9140000}"/>
    <cellStyle name="Normal 4 3 3 8" xfId="2531" xr:uid="{00000000-0005-0000-0000-0000AA140000}"/>
    <cellStyle name="Normal 4 3 3 8 2" xfId="6815" xr:uid="{00000000-0005-0000-0000-0000AB140000}"/>
    <cellStyle name="Normal 4 3 3 9" xfId="4750" xr:uid="{00000000-0005-0000-0000-0000AC140000}"/>
    <cellStyle name="Normal 4 3 4" xfId="843" xr:uid="{00000000-0005-0000-0000-0000AD140000}"/>
    <cellStyle name="Normal 4 3 4 2" xfId="3080" xr:uid="{00000000-0005-0000-0000-0000AE140000}"/>
    <cellStyle name="Normal 4 3 4 2 2" xfId="7303" xr:uid="{00000000-0005-0000-0000-0000AF140000}"/>
    <cellStyle name="Normal 4 3 4 3" xfId="5158" xr:uid="{00000000-0005-0000-0000-0000B0140000}"/>
    <cellStyle name="Normal 4 3 5" xfId="1263" xr:uid="{00000000-0005-0000-0000-0000B1140000}"/>
    <cellStyle name="Normal 4 3 5 2" xfId="3493" xr:uid="{00000000-0005-0000-0000-0000B2140000}"/>
    <cellStyle name="Normal 4 3 5 2 2" xfId="7716" xr:uid="{00000000-0005-0000-0000-0000B3140000}"/>
    <cellStyle name="Normal 4 3 5 3" xfId="5571" xr:uid="{00000000-0005-0000-0000-0000B4140000}"/>
    <cellStyle name="Normal 4 3 6" xfId="1676" xr:uid="{00000000-0005-0000-0000-0000B5140000}"/>
    <cellStyle name="Normal 4 3 6 2" xfId="3906" xr:uid="{00000000-0005-0000-0000-0000B6140000}"/>
    <cellStyle name="Normal 4 3 6 2 2" xfId="8129" xr:uid="{00000000-0005-0000-0000-0000B7140000}"/>
    <cellStyle name="Normal 4 3 6 3" xfId="5984" xr:uid="{00000000-0005-0000-0000-0000B8140000}"/>
    <cellStyle name="Normal 4 3 7" xfId="2090" xr:uid="{00000000-0005-0000-0000-0000B9140000}"/>
    <cellStyle name="Normal 4 3 7 2" xfId="4319" xr:uid="{00000000-0005-0000-0000-0000BA140000}"/>
    <cellStyle name="Normal 4 3 7 2 2" xfId="8542" xr:uid="{00000000-0005-0000-0000-0000BB140000}"/>
    <cellStyle name="Normal 4 3 7 3" xfId="6397" xr:uid="{00000000-0005-0000-0000-0000BC140000}"/>
    <cellStyle name="Normal 4 3 8" xfId="2526" xr:uid="{00000000-0005-0000-0000-0000BD140000}"/>
    <cellStyle name="Normal 4 3 8 2" xfId="6810" xr:uid="{00000000-0005-0000-0000-0000BE140000}"/>
    <cellStyle name="Normal 4 3 9" xfId="4745" xr:uid="{00000000-0005-0000-0000-0000BF140000}"/>
    <cellStyle name="Normal 4 4" xfId="378" xr:uid="{00000000-0005-0000-0000-0000C0140000}"/>
    <cellStyle name="Normal 4 4 10" xfId="2535" xr:uid="{00000000-0005-0000-0000-0000C1140000}"/>
    <cellStyle name="Normal 4 4 10 2" xfId="6819" xr:uid="{00000000-0005-0000-0000-0000C2140000}"/>
    <cellStyle name="Normal 4 4 11" xfId="4754" xr:uid="{00000000-0005-0000-0000-0000C3140000}"/>
    <cellStyle name="Normal 4 4 2" xfId="379" xr:uid="{00000000-0005-0000-0000-0000C4140000}"/>
    <cellStyle name="Normal 4 4 2 10" xfId="4755"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8" xr:uid="{00000000-0005-0000-0000-0000C9140000}"/>
    <cellStyle name="Normal 4 4 2 2 2 2 2 2" xfId="3093" xr:uid="{00000000-0005-0000-0000-0000CA140000}"/>
    <cellStyle name="Normal 4 4 2 2 2 2 2 2 2" xfId="7316" xr:uid="{00000000-0005-0000-0000-0000CB140000}"/>
    <cellStyle name="Normal 4 4 2 2 2 2 2 3" xfId="5171" xr:uid="{00000000-0005-0000-0000-0000CC140000}"/>
    <cellStyle name="Normal 4 4 2 2 2 2 3" xfId="1276" xr:uid="{00000000-0005-0000-0000-0000CD140000}"/>
    <cellStyle name="Normal 4 4 2 2 2 2 3 2" xfId="3506" xr:uid="{00000000-0005-0000-0000-0000CE140000}"/>
    <cellStyle name="Normal 4 4 2 2 2 2 3 2 2" xfId="7729" xr:uid="{00000000-0005-0000-0000-0000CF140000}"/>
    <cellStyle name="Normal 4 4 2 2 2 2 3 3" xfId="5584" xr:uid="{00000000-0005-0000-0000-0000D0140000}"/>
    <cellStyle name="Normal 4 4 2 2 2 2 4" xfId="1689" xr:uid="{00000000-0005-0000-0000-0000D1140000}"/>
    <cellStyle name="Normal 4 4 2 2 2 2 4 2" xfId="3919" xr:uid="{00000000-0005-0000-0000-0000D2140000}"/>
    <cellStyle name="Normal 4 4 2 2 2 2 4 2 2" xfId="8142" xr:uid="{00000000-0005-0000-0000-0000D3140000}"/>
    <cellStyle name="Normal 4 4 2 2 2 2 4 3" xfId="5997" xr:uid="{00000000-0005-0000-0000-0000D4140000}"/>
    <cellStyle name="Normal 4 4 2 2 2 2 5" xfId="2103" xr:uid="{00000000-0005-0000-0000-0000D5140000}"/>
    <cellStyle name="Normal 4 4 2 2 2 2 5 2" xfId="4332" xr:uid="{00000000-0005-0000-0000-0000D6140000}"/>
    <cellStyle name="Normal 4 4 2 2 2 2 5 2 2" xfId="8555" xr:uid="{00000000-0005-0000-0000-0000D7140000}"/>
    <cellStyle name="Normal 4 4 2 2 2 2 5 3" xfId="6410" xr:uid="{00000000-0005-0000-0000-0000D8140000}"/>
    <cellStyle name="Normal 4 4 2 2 2 2 6" xfId="2539" xr:uid="{00000000-0005-0000-0000-0000D9140000}"/>
    <cellStyle name="Normal 4 4 2 2 2 2 6 2" xfId="6823" xr:uid="{00000000-0005-0000-0000-0000DA140000}"/>
    <cellStyle name="Normal 4 4 2 2 2 2 7" xfId="4758" xr:uid="{00000000-0005-0000-0000-0000DB140000}"/>
    <cellStyle name="Normal 4 4 2 2 2 3" xfId="857" xr:uid="{00000000-0005-0000-0000-0000DC140000}"/>
    <cellStyle name="Normal 4 4 2 2 2 3 2" xfId="3092" xr:uid="{00000000-0005-0000-0000-0000DD140000}"/>
    <cellStyle name="Normal 4 4 2 2 2 3 2 2" xfId="7315" xr:uid="{00000000-0005-0000-0000-0000DE140000}"/>
    <cellStyle name="Normal 4 4 2 2 2 3 3" xfId="5170" xr:uid="{00000000-0005-0000-0000-0000DF140000}"/>
    <cellStyle name="Normal 4 4 2 2 2 4" xfId="1275" xr:uid="{00000000-0005-0000-0000-0000E0140000}"/>
    <cellStyle name="Normal 4 4 2 2 2 4 2" xfId="3505" xr:uid="{00000000-0005-0000-0000-0000E1140000}"/>
    <cellStyle name="Normal 4 4 2 2 2 4 2 2" xfId="7728" xr:uid="{00000000-0005-0000-0000-0000E2140000}"/>
    <cellStyle name="Normal 4 4 2 2 2 4 3" xfId="5583" xr:uid="{00000000-0005-0000-0000-0000E3140000}"/>
    <cellStyle name="Normal 4 4 2 2 2 5" xfId="1688" xr:uid="{00000000-0005-0000-0000-0000E4140000}"/>
    <cellStyle name="Normal 4 4 2 2 2 5 2" xfId="3918" xr:uid="{00000000-0005-0000-0000-0000E5140000}"/>
    <cellStyle name="Normal 4 4 2 2 2 5 2 2" xfId="8141" xr:uid="{00000000-0005-0000-0000-0000E6140000}"/>
    <cellStyle name="Normal 4 4 2 2 2 5 3" xfId="5996" xr:uid="{00000000-0005-0000-0000-0000E7140000}"/>
    <cellStyle name="Normal 4 4 2 2 2 6" xfId="2102" xr:uid="{00000000-0005-0000-0000-0000E8140000}"/>
    <cellStyle name="Normal 4 4 2 2 2 6 2" xfId="4331" xr:uid="{00000000-0005-0000-0000-0000E9140000}"/>
    <cellStyle name="Normal 4 4 2 2 2 6 2 2" xfId="8554" xr:uid="{00000000-0005-0000-0000-0000EA140000}"/>
    <cellStyle name="Normal 4 4 2 2 2 6 3" xfId="6409" xr:uid="{00000000-0005-0000-0000-0000EB140000}"/>
    <cellStyle name="Normal 4 4 2 2 2 7" xfId="2538" xr:uid="{00000000-0005-0000-0000-0000EC140000}"/>
    <cellStyle name="Normal 4 4 2 2 2 7 2" xfId="6822" xr:uid="{00000000-0005-0000-0000-0000ED140000}"/>
    <cellStyle name="Normal 4 4 2 2 2 8" xfId="4757" xr:uid="{00000000-0005-0000-0000-0000EE140000}"/>
    <cellStyle name="Normal 4 4 2 2 3" xfId="383" xr:uid="{00000000-0005-0000-0000-0000EF140000}"/>
    <cellStyle name="Normal 4 4 2 2 3 2" xfId="859" xr:uid="{00000000-0005-0000-0000-0000F0140000}"/>
    <cellStyle name="Normal 4 4 2 2 3 2 2" xfId="3094" xr:uid="{00000000-0005-0000-0000-0000F1140000}"/>
    <cellStyle name="Normal 4 4 2 2 3 2 2 2" xfId="7317" xr:uid="{00000000-0005-0000-0000-0000F2140000}"/>
    <cellStyle name="Normal 4 4 2 2 3 2 3" xfId="5172" xr:uid="{00000000-0005-0000-0000-0000F3140000}"/>
    <cellStyle name="Normal 4 4 2 2 3 3" xfId="1277" xr:uid="{00000000-0005-0000-0000-0000F4140000}"/>
    <cellStyle name="Normal 4 4 2 2 3 3 2" xfId="3507" xr:uid="{00000000-0005-0000-0000-0000F5140000}"/>
    <cellStyle name="Normal 4 4 2 2 3 3 2 2" xfId="7730" xr:uid="{00000000-0005-0000-0000-0000F6140000}"/>
    <cellStyle name="Normal 4 4 2 2 3 3 3" xfId="5585" xr:uid="{00000000-0005-0000-0000-0000F7140000}"/>
    <cellStyle name="Normal 4 4 2 2 3 4" xfId="1690" xr:uid="{00000000-0005-0000-0000-0000F8140000}"/>
    <cellStyle name="Normal 4 4 2 2 3 4 2" xfId="3920" xr:uid="{00000000-0005-0000-0000-0000F9140000}"/>
    <cellStyle name="Normal 4 4 2 2 3 4 2 2" xfId="8143" xr:uid="{00000000-0005-0000-0000-0000FA140000}"/>
    <cellStyle name="Normal 4 4 2 2 3 4 3" xfId="5998" xr:uid="{00000000-0005-0000-0000-0000FB140000}"/>
    <cellStyle name="Normal 4 4 2 2 3 5" xfId="2104" xr:uid="{00000000-0005-0000-0000-0000FC140000}"/>
    <cellStyle name="Normal 4 4 2 2 3 5 2" xfId="4333" xr:uid="{00000000-0005-0000-0000-0000FD140000}"/>
    <cellStyle name="Normal 4 4 2 2 3 5 2 2" xfId="8556" xr:uid="{00000000-0005-0000-0000-0000FE140000}"/>
    <cellStyle name="Normal 4 4 2 2 3 5 3" xfId="6411" xr:uid="{00000000-0005-0000-0000-0000FF140000}"/>
    <cellStyle name="Normal 4 4 2 2 3 6" xfId="2540" xr:uid="{00000000-0005-0000-0000-000000150000}"/>
    <cellStyle name="Normal 4 4 2 2 3 6 2" xfId="6824" xr:uid="{00000000-0005-0000-0000-000001150000}"/>
    <cellStyle name="Normal 4 4 2 2 3 7" xfId="4759" xr:uid="{00000000-0005-0000-0000-000002150000}"/>
    <cellStyle name="Normal 4 4 2 2 4" xfId="856" xr:uid="{00000000-0005-0000-0000-000003150000}"/>
    <cellStyle name="Normal 4 4 2 2 4 2" xfId="3091" xr:uid="{00000000-0005-0000-0000-000004150000}"/>
    <cellStyle name="Normal 4 4 2 2 4 2 2" xfId="7314" xr:uid="{00000000-0005-0000-0000-000005150000}"/>
    <cellStyle name="Normal 4 4 2 2 4 3" xfId="5169" xr:uid="{00000000-0005-0000-0000-000006150000}"/>
    <cellStyle name="Normal 4 4 2 2 5" xfId="1274" xr:uid="{00000000-0005-0000-0000-000007150000}"/>
    <cellStyle name="Normal 4 4 2 2 5 2" xfId="3504" xr:uid="{00000000-0005-0000-0000-000008150000}"/>
    <cellStyle name="Normal 4 4 2 2 5 2 2" xfId="7727" xr:uid="{00000000-0005-0000-0000-000009150000}"/>
    <cellStyle name="Normal 4 4 2 2 5 3" xfId="5582" xr:uid="{00000000-0005-0000-0000-00000A150000}"/>
    <cellStyle name="Normal 4 4 2 2 6" xfId="1687" xr:uid="{00000000-0005-0000-0000-00000B150000}"/>
    <cellStyle name="Normal 4 4 2 2 6 2" xfId="3917" xr:uid="{00000000-0005-0000-0000-00000C150000}"/>
    <cellStyle name="Normal 4 4 2 2 6 2 2" xfId="8140" xr:uid="{00000000-0005-0000-0000-00000D150000}"/>
    <cellStyle name="Normal 4 4 2 2 6 3" xfId="5995" xr:uid="{00000000-0005-0000-0000-00000E150000}"/>
    <cellStyle name="Normal 4 4 2 2 7" xfId="2101" xr:uid="{00000000-0005-0000-0000-00000F150000}"/>
    <cellStyle name="Normal 4 4 2 2 7 2" xfId="4330" xr:uid="{00000000-0005-0000-0000-000010150000}"/>
    <cellStyle name="Normal 4 4 2 2 7 2 2" xfId="8553" xr:uid="{00000000-0005-0000-0000-000011150000}"/>
    <cellStyle name="Normal 4 4 2 2 7 3" xfId="6408" xr:uid="{00000000-0005-0000-0000-000012150000}"/>
    <cellStyle name="Normal 4 4 2 2 8" xfId="2537" xr:uid="{00000000-0005-0000-0000-000013150000}"/>
    <cellStyle name="Normal 4 4 2 2 8 2" xfId="6821" xr:uid="{00000000-0005-0000-0000-000014150000}"/>
    <cellStyle name="Normal 4 4 2 2 9" xfId="4756" xr:uid="{00000000-0005-0000-0000-000015150000}"/>
    <cellStyle name="Normal 4 4 2 3" xfId="384" xr:uid="{00000000-0005-0000-0000-000016150000}"/>
    <cellStyle name="Normal 4 4 2 3 2" xfId="385" xr:uid="{00000000-0005-0000-0000-000017150000}"/>
    <cellStyle name="Normal 4 4 2 3 2 2" xfId="861" xr:uid="{00000000-0005-0000-0000-000018150000}"/>
    <cellStyle name="Normal 4 4 2 3 2 2 2" xfId="3096" xr:uid="{00000000-0005-0000-0000-000019150000}"/>
    <cellStyle name="Normal 4 4 2 3 2 2 2 2" xfId="7319" xr:uid="{00000000-0005-0000-0000-00001A150000}"/>
    <cellStyle name="Normal 4 4 2 3 2 2 3" xfId="5174" xr:uid="{00000000-0005-0000-0000-00001B150000}"/>
    <cellStyle name="Normal 4 4 2 3 2 3" xfId="1279" xr:uid="{00000000-0005-0000-0000-00001C150000}"/>
    <cellStyle name="Normal 4 4 2 3 2 3 2" xfId="3509" xr:uid="{00000000-0005-0000-0000-00001D150000}"/>
    <cellStyle name="Normal 4 4 2 3 2 3 2 2" xfId="7732" xr:uid="{00000000-0005-0000-0000-00001E150000}"/>
    <cellStyle name="Normal 4 4 2 3 2 3 3" xfId="5587" xr:uid="{00000000-0005-0000-0000-00001F150000}"/>
    <cellStyle name="Normal 4 4 2 3 2 4" xfId="1692" xr:uid="{00000000-0005-0000-0000-000020150000}"/>
    <cellStyle name="Normal 4 4 2 3 2 4 2" xfId="3922" xr:uid="{00000000-0005-0000-0000-000021150000}"/>
    <cellStyle name="Normal 4 4 2 3 2 4 2 2" xfId="8145" xr:uid="{00000000-0005-0000-0000-000022150000}"/>
    <cellStyle name="Normal 4 4 2 3 2 4 3" xfId="6000" xr:uid="{00000000-0005-0000-0000-000023150000}"/>
    <cellStyle name="Normal 4 4 2 3 2 5" xfId="2106" xr:uid="{00000000-0005-0000-0000-000024150000}"/>
    <cellStyle name="Normal 4 4 2 3 2 5 2" xfId="4335" xr:uid="{00000000-0005-0000-0000-000025150000}"/>
    <cellStyle name="Normal 4 4 2 3 2 5 2 2" xfId="8558" xr:uid="{00000000-0005-0000-0000-000026150000}"/>
    <cellStyle name="Normal 4 4 2 3 2 5 3" xfId="6413" xr:uid="{00000000-0005-0000-0000-000027150000}"/>
    <cellStyle name="Normal 4 4 2 3 2 6" xfId="2542" xr:uid="{00000000-0005-0000-0000-000028150000}"/>
    <cellStyle name="Normal 4 4 2 3 2 6 2" xfId="6826" xr:uid="{00000000-0005-0000-0000-000029150000}"/>
    <cellStyle name="Normal 4 4 2 3 2 7" xfId="4761" xr:uid="{00000000-0005-0000-0000-00002A150000}"/>
    <cellStyle name="Normal 4 4 2 3 3" xfId="860" xr:uid="{00000000-0005-0000-0000-00002B150000}"/>
    <cellStyle name="Normal 4 4 2 3 3 2" xfId="3095" xr:uid="{00000000-0005-0000-0000-00002C150000}"/>
    <cellStyle name="Normal 4 4 2 3 3 2 2" xfId="7318" xr:uid="{00000000-0005-0000-0000-00002D150000}"/>
    <cellStyle name="Normal 4 4 2 3 3 3" xfId="5173" xr:uid="{00000000-0005-0000-0000-00002E150000}"/>
    <cellStyle name="Normal 4 4 2 3 4" xfId="1278" xr:uid="{00000000-0005-0000-0000-00002F150000}"/>
    <cellStyle name="Normal 4 4 2 3 4 2" xfId="3508" xr:uid="{00000000-0005-0000-0000-000030150000}"/>
    <cellStyle name="Normal 4 4 2 3 4 2 2" xfId="7731" xr:uid="{00000000-0005-0000-0000-000031150000}"/>
    <cellStyle name="Normal 4 4 2 3 4 3" xfId="5586" xr:uid="{00000000-0005-0000-0000-000032150000}"/>
    <cellStyle name="Normal 4 4 2 3 5" xfId="1691" xr:uid="{00000000-0005-0000-0000-000033150000}"/>
    <cellStyle name="Normal 4 4 2 3 5 2" xfId="3921" xr:uid="{00000000-0005-0000-0000-000034150000}"/>
    <cellStyle name="Normal 4 4 2 3 5 2 2" xfId="8144" xr:uid="{00000000-0005-0000-0000-000035150000}"/>
    <cellStyle name="Normal 4 4 2 3 5 3" xfId="5999" xr:uid="{00000000-0005-0000-0000-000036150000}"/>
    <cellStyle name="Normal 4 4 2 3 6" xfId="2105" xr:uid="{00000000-0005-0000-0000-000037150000}"/>
    <cellStyle name="Normal 4 4 2 3 6 2" xfId="4334" xr:uid="{00000000-0005-0000-0000-000038150000}"/>
    <cellStyle name="Normal 4 4 2 3 6 2 2" xfId="8557" xr:uid="{00000000-0005-0000-0000-000039150000}"/>
    <cellStyle name="Normal 4 4 2 3 6 3" xfId="6412" xr:uid="{00000000-0005-0000-0000-00003A150000}"/>
    <cellStyle name="Normal 4 4 2 3 7" xfId="2541" xr:uid="{00000000-0005-0000-0000-00003B150000}"/>
    <cellStyle name="Normal 4 4 2 3 7 2" xfId="6825" xr:uid="{00000000-0005-0000-0000-00003C150000}"/>
    <cellStyle name="Normal 4 4 2 3 8" xfId="4760" xr:uid="{00000000-0005-0000-0000-00003D150000}"/>
    <cellStyle name="Normal 4 4 2 4" xfId="386" xr:uid="{00000000-0005-0000-0000-00003E150000}"/>
    <cellStyle name="Normal 4 4 2 4 2" xfId="862" xr:uid="{00000000-0005-0000-0000-00003F150000}"/>
    <cellStyle name="Normal 4 4 2 4 2 2" xfId="3097" xr:uid="{00000000-0005-0000-0000-000040150000}"/>
    <cellStyle name="Normal 4 4 2 4 2 2 2" xfId="7320" xr:uid="{00000000-0005-0000-0000-000041150000}"/>
    <cellStyle name="Normal 4 4 2 4 2 3" xfId="5175" xr:uid="{00000000-0005-0000-0000-000042150000}"/>
    <cellStyle name="Normal 4 4 2 4 3" xfId="1280" xr:uid="{00000000-0005-0000-0000-000043150000}"/>
    <cellStyle name="Normal 4 4 2 4 3 2" xfId="3510" xr:uid="{00000000-0005-0000-0000-000044150000}"/>
    <cellStyle name="Normal 4 4 2 4 3 2 2" xfId="7733" xr:uid="{00000000-0005-0000-0000-000045150000}"/>
    <cellStyle name="Normal 4 4 2 4 3 3" xfId="5588" xr:uid="{00000000-0005-0000-0000-000046150000}"/>
    <cellStyle name="Normal 4 4 2 4 4" xfId="1693" xr:uid="{00000000-0005-0000-0000-000047150000}"/>
    <cellStyle name="Normal 4 4 2 4 4 2" xfId="3923" xr:uid="{00000000-0005-0000-0000-000048150000}"/>
    <cellStyle name="Normal 4 4 2 4 4 2 2" xfId="8146" xr:uid="{00000000-0005-0000-0000-000049150000}"/>
    <cellStyle name="Normal 4 4 2 4 4 3" xfId="6001" xr:uid="{00000000-0005-0000-0000-00004A150000}"/>
    <cellStyle name="Normal 4 4 2 4 5" xfId="2107" xr:uid="{00000000-0005-0000-0000-00004B150000}"/>
    <cellStyle name="Normal 4 4 2 4 5 2" xfId="4336" xr:uid="{00000000-0005-0000-0000-00004C150000}"/>
    <cellStyle name="Normal 4 4 2 4 5 2 2" xfId="8559" xr:uid="{00000000-0005-0000-0000-00004D150000}"/>
    <cellStyle name="Normal 4 4 2 4 5 3" xfId="6414" xr:uid="{00000000-0005-0000-0000-00004E150000}"/>
    <cellStyle name="Normal 4 4 2 4 6" xfId="2543" xr:uid="{00000000-0005-0000-0000-00004F150000}"/>
    <cellStyle name="Normal 4 4 2 4 6 2" xfId="6827" xr:uid="{00000000-0005-0000-0000-000050150000}"/>
    <cellStyle name="Normal 4 4 2 4 7" xfId="4762" xr:uid="{00000000-0005-0000-0000-000051150000}"/>
    <cellStyle name="Normal 4 4 2 5" xfId="855" xr:uid="{00000000-0005-0000-0000-000052150000}"/>
    <cellStyle name="Normal 4 4 2 5 2" xfId="3090" xr:uid="{00000000-0005-0000-0000-000053150000}"/>
    <cellStyle name="Normal 4 4 2 5 2 2" xfId="7313" xr:uid="{00000000-0005-0000-0000-000054150000}"/>
    <cellStyle name="Normal 4 4 2 5 3" xfId="5168" xr:uid="{00000000-0005-0000-0000-000055150000}"/>
    <cellStyle name="Normal 4 4 2 6" xfId="1273" xr:uid="{00000000-0005-0000-0000-000056150000}"/>
    <cellStyle name="Normal 4 4 2 6 2" xfId="3503" xr:uid="{00000000-0005-0000-0000-000057150000}"/>
    <cellStyle name="Normal 4 4 2 6 2 2" xfId="7726" xr:uid="{00000000-0005-0000-0000-000058150000}"/>
    <cellStyle name="Normal 4 4 2 6 3" xfId="5581" xr:uid="{00000000-0005-0000-0000-000059150000}"/>
    <cellStyle name="Normal 4 4 2 7" xfId="1686" xr:uid="{00000000-0005-0000-0000-00005A150000}"/>
    <cellStyle name="Normal 4 4 2 7 2" xfId="3916" xr:uid="{00000000-0005-0000-0000-00005B150000}"/>
    <cellStyle name="Normal 4 4 2 7 2 2" xfId="8139" xr:uid="{00000000-0005-0000-0000-00005C150000}"/>
    <cellStyle name="Normal 4 4 2 7 3" xfId="5994" xr:uid="{00000000-0005-0000-0000-00005D150000}"/>
    <cellStyle name="Normal 4 4 2 8" xfId="2100" xr:uid="{00000000-0005-0000-0000-00005E150000}"/>
    <cellStyle name="Normal 4 4 2 8 2" xfId="4329" xr:uid="{00000000-0005-0000-0000-00005F150000}"/>
    <cellStyle name="Normal 4 4 2 8 2 2" xfId="8552" xr:uid="{00000000-0005-0000-0000-000060150000}"/>
    <cellStyle name="Normal 4 4 2 8 3" xfId="6407" xr:uid="{00000000-0005-0000-0000-000061150000}"/>
    <cellStyle name="Normal 4 4 2 9" xfId="2536" xr:uid="{00000000-0005-0000-0000-000062150000}"/>
    <cellStyle name="Normal 4 4 2 9 2" xfId="6820"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5" xr:uid="{00000000-0005-0000-0000-000067150000}"/>
    <cellStyle name="Normal 4 4 3 2 2 2 2" xfId="3100" xr:uid="{00000000-0005-0000-0000-000068150000}"/>
    <cellStyle name="Normal 4 4 3 2 2 2 2 2" xfId="7323" xr:uid="{00000000-0005-0000-0000-000069150000}"/>
    <cellStyle name="Normal 4 4 3 2 2 2 3" xfId="5178" xr:uid="{00000000-0005-0000-0000-00006A150000}"/>
    <cellStyle name="Normal 4 4 3 2 2 3" xfId="1283" xr:uid="{00000000-0005-0000-0000-00006B150000}"/>
    <cellStyle name="Normal 4 4 3 2 2 3 2" xfId="3513" xr:uid="{00000000-0005-0000-0000-00006C150000}"/>
    <cellStyle name="Normal 4 4 3 2 2 3 2 2" xfId="7736" xr:uid="{00000000-0005-0000-0000-00006D150000}"/>
    <cellStyle name="Normal 4 4 3 2 2 3 3" xfId="5591" xr:uid="{00000000-0005-0000-0000-00006E150000}"/>
    <cellStyle name="Normal 4 4 3 2 2 4" xfId="1696" xr:uid="{00000000-0005-0000-0000-00006F150000}"/>
    <cellStyle name="Normal 4 4 3 2 2 4 2" xfId="3926" xr:uid="{00000000-0005-0000-0000-000070150000}"/>
    <cellStyle name="Normal 4 4 3 2 2 4 2 2" xfId="8149" xr:uid="{00000000-0005-0000-0000-000071150000}"/>
    <cellStyle name="Normal 4 4 3 2 2 4 3" xfId="6004" xr:uid="{00000000-0005-0000-0000-000072150000}"/>
    <cellStyle name="Normal 4 4 3 2 2 5" xfId="2110" xr:uid="{00000000-0005-0000-0000-000073150000}"/>
    <cellStyle name="Normal 4 4 3 2 2 5 2" xfId="4339" xr:uid="{00000000-0005-0000-0000-000074150000}"/>
    <cellStyle name="Normal 4 4 3 2 2 5 2 2" xfId="8562" xr:uid="{00000000-0005-0000-0000-000075150000}"/>
    <cellStyle name="Normal 4 4 3 2 2 5 3" xfId="6417" xr:uid="{00000000-0005-0000-0000-000076150000}"/>
    <cellStyle name="Normal 4 4 3 2 2 6" xfId="2546" xr:uid="{00000000-0005-0000-0000-000077150000}"/>
    <cellStyle name="Normal 4 4 3 2 2 6 2" xfId="6830" xr:uid="{00000000-0005-0000-0000-000078150000}"/>
    <cellStyle name="Normal 4 4 3 2 2 7" xfId="4765" xr:uid="{00000000-0005-0000-0000-000079150000}"/>
    <cellStyle name="Normal 4 4 3 2 3" xfId="864" xr:uid="{00000000-0005-0000-0000-00007A150000}"/>
    <cellStyle name="Normal 4 4 3 2 3 2" xfId="3099" xr:uid="{00000000-0005-0000-0000-00007B150000}"/>
    <cellStyle name="Normal 4 4 3 2 3 2 2" xfId="7322" xr:uid="{00000000-0005-0000-0000-00007C150000}"/>
    <cellStyle name="Normal 4 4 3 2 3 3" xfId="5177" xr:uid="{00000000-0005-0000-0000-00007D150000}"/>
    <cellStyle name="Normal 4 4 3 2 4" xfId="1282" xr:uid="{00000000-0005-0000-0000-00007E150000}"/>
    <cellStyle name="Normal 4 4 3 2 4 2" xfId="3512" xr:uid="{00000000-0005-0000-0000-00007F150000}"/>
    <cellStyle name="Normal 4 4 3 2 4 2 2" xfId="7735" xr:uid="{00000000-0005-0000-0000-000080150000}"/>
    <cellStyle name="Normal 4 4 3 2 4 3" xfId="5590" xr:uid="{00000000-0005-0000-0000-000081150000}"/>
    <cellStyle name="Normal 4 4 3 2 5" xfId="1695" xr:uid="{00000000-0005-0000-0000-000082150000}"/>
    <cellStyle name="Normal 4 4 3 2 5 2" xfId="3925" xr:uid="{00000000-0005-0000-0000-000083150000}"/>
    <cellStyle name="Normal 4 4 3 2 5 2 2" xfId="8148" xr:uid="{00000000-0005-0000-0000-000084150000}"/>
    <cellStyle name="Normal 4 4 3 2 5 3" xfId="6003" xr:uid="{00000000-0005-0000-0000-000085150000}"/>
    <cellStyle name="Normal 4 4 3 2 6" xfId="2109" xr:uid="{00000000-0005-0000-0000-000086150000}"/>
    <cellStyle name="Normal 4 4 3 2 6 2" xfId="4338" xr:uid="{00000000-0005-0000-0000-000087150000}"/>
    <cellStyle name="Normal 4 4 3 2 6 2 2" xfId="8561" xr:uid="{00000000-0005-0000-0000-000088150000}"/>
    <cellStyle name="Normal 4 4 3 2 6 3" xfId="6416" xr:uid="{00000000-0005-0000-0000-000089150000}"/>
    <cellStyle name="Normal 4 4 3 2 7" xfId="2545" xr:uid="{00000000-0005-0000-0000-00008A150000}"/>
    <cellStyle name="Normal 4 4 3 2 7 2" xfId="6829" xr:uid="{00000000-0005-0000-0000-00008B150000}"/>
    <cellStyle name="Normal 4 4 3 2 8" xfId="4764" xr:uid="{00000000-0005-0000-0000-00008C150000}"/>
    <cellStyle name="Normal 4 4 3 3" xfId="390" xr:uid="{00000000-0005-0000-0000-00008D150000}"/>
    <cellStyle name="Normal 4 4 3 3 2" xfId="866" xr:uid="{00000000-0005-0000-0000-00008E150000}"/>
    <cellStyle name="Normal 4 4 3 3 2 2" xfId="3101" xr:uid="{00000000-0005-0000-0000-00008F150000}"/>
    <cellStyle name="Normal 4 4 3 3 2 2 2" xfId="7324" xr:uid="{00000000-0005-0000-0000-000090150000}"/>
    <cellStyle name="Normal 4 4 3 3 2 3" xfId="5179" xr:uid="{00000000-0005-0000-0000-000091150000}"/>
    <cellStyle name="Normal 4 4 3 3 3" xfId="1284" xr:uid="{00000000-0005-0000-0000-000092150000}"/>
    <cellStyle name="Normal 4 4 3 3 3 2" xfId="3514" xr:uid="{00000000-0005-0000-0000-000093150000}"/>
    <cellStyle name="Normal 4 4 3 3 3 2 2" xfId="7737" xr:uid="{00000000-0005-0000-0000-000094150000}"/>
    <cellStyle name="Normal 4 4 3 3 3 3" xfId="5592" xr:uid="{00000000-0005-0000-0000-000095150000}"/>
    <cellStyle name="Normal 4 4 3 3 4" xfId="1697" xr:uid="{00000000-0005-0000-0000-000096150000}"/>
    <cellStyle name="Normal 4 4 3 3 4 2" xfId="3927" xr:uid="{00000000-0005-0000-0000-000097150000}"/>
    <cellStyle name="Normal 4 4 3 3 4 2 2" xfId="8150" xr:uid="{00000000-0005-0000-0000-000098150000}"/>
    <cellStyle name="Normal 4 4 3 3 4 3" xfId="6005" xr:uid="{00000000-0005-0000-0000-000099150000}"/>
    <cellStyle name="Normal 4 4 3 3 5" xfId="2111" xr:uid="{00000000-0005-0000-0000-00009A150000}"/>
    <cellStyle name="Normal 4 4 3 3 5 2" xfId="4340" xr:uid="{00000000-0005-0000-0000-00009B150000}"/>
    <cellStyle name="Normal 4 4 3 3 5 2 2" xfId="8563" xr:uid="{00000000-0005-0000-0000-00009C150000}"/>
    <cellStyle name="Normal 4 4 3 3 5 3" xfId="6418" xr:uid="{00000000-0005-0000-0000-00009D150000}"/>
    <cellStyle name="Normal 4 4 3 3 6" xfId="2547" xr:uid="{00000000-0005-0000-0000-00009E150000}"/>
    <cellStyle name="Normal 4 4 3 3 6 2" xfId="6831" xr:uid="{00000000-0005-0000-0000-00009F150000}"/>
    <cellStyle name="Normal 4 4 3 3 7" xfId="4766" xr:uid="{00000000-0005-0000-0000-0000A0150000}"/>
    <cellStyle name="Normal 4 4 3 4" xfId="863" xr:uid="{00000000-0005-0000-0000-0000A1150000}"/>
    <cellStyle name="Normal 4 4 3 4 2" xfId="3098" xr:uid="{00000000-0005-0000-0000-0000A2150000}"/>
    <cellStyle name="Normal 4 4 3 4 2 2" xfId="7321" xr:uid="{00000000-0005-0000-0000-0000A3150000}"/>
    <cellStyle name="Normal 4 4 3 4 3" xfId="5176" xr:uid="{00000000-0005-0000-0000-0000A4150000}"/>
    <cellStyle name="Normal 4 4 3 5" xfId="1281" xr:uid="{00000000-0005-0000-0000-0000A5150000}"/>
    <cellStyle name="Normal 4 4 3 5 2" xfId="3511" xr:uid="{00000000-0005-0000-0000-0000A6150000}"/>
    <cellStyle name="Normal 4 4 3 5 2 2" xfId="7734" xr:uid="{00000000-0005-0000-0000-0000A7150000}"/>
    <cellStyle name="Normal 4 4 3 5 3" xfId="5589" xr:uid="{00000000-0005-0000-0000-0000A8150000}"/>
    <cellStyle name="Normal 4 4 3 6" xfId="1694" xr:uid="{00000000-0005-0000-0000-0000A9150000}"/>
    <cellStyle name="Normal 4 4 3 6 2" xfId="3924" xr:uid="{00000000-0005-0000-0000-0000AA150000}"/>
    <cellStyle name="Normal 4 4 3 6 2 2" xfId="8147" xr:uid="{00000000-0005-0000-0000-0000AB150000}"/>
    <cellStyle name="Normal 4 4 3 6 3" xfId="6002" xr:uid="{00000000-0005-0000-0000-0000AC150000}"/>
    <cellStyle name="Normal 4 4 3 7" xfId="2108" xr:uid="{00000000-0005-0000-0000-0000AD150000}"/>
    <cellStyle name="Normal 4 4 3 7 2" xfId="4337" xr:uid="{00000000-0005-0000-0000-0000AE150000}"/>
    <cellStyle name="Normal 4 4 3 7 2 2" xfId="8560" xr:uid="{00000000-0005-0000-0000-0000AF150000}"/>
    <cellStyle name="Normal 4 4 3 7 3" xfId="6415" xr:uid="{00000000-0005-0000-0000-0000B0150000}"/>
    <cellStyle name="Normal 4 4 3 8" xfId="2544" xr:uid="{00000000-0005-0000-0000-0000B1150000}"/>
    <cellStyle name="Normal 4 4 3 8 2" xfId="6828" xr:uid="{00000000-0005-0000-0000-0000B2150000}"/>
    <cellStyle name="Normal 4 4 3 9" xfId="4763" xr:uid="{00000000-0005-0000-0000-0000B3150000}"/>
    <cellStyle name="Normal 4 4 4" xfId="391" xr:uid="{00000000-0005-0000-0000-0000B4150000}"/>
    <cellStyle name="Normal 4 4 4 2" xfId="392" xr:uid="{00000000-0005-0000-0000-0000B5150000}"/>
    <cellStyle name="Normal 4 4 4 2 2" xfId="868" xr:uid="{00000000-0005-0000-0000-0000B6150000}"/>
    <cellStyle name="Normal 4 4 4 2 2 2" xfId="3103" xr:uid="{00000000-0005-0000-0000-0000B7150000}"/>
    <cellStyle name="Normal 4 4 4 2 2 2 2" xfId="7326" xr:uid="{00000000-0005-0000-0000-0000B8150000}"/>
    <cellStyle name="Normal 4 4 4 2 2 3" xfId="5181" xr:uid="{00000000-0005-0000-0000-0000B9150000}"/>
    <cellStyle name="Normal 4 4 4 2 3" xfId="1286" xr:uid="{00000000-0005-0000-0000-0000BA150000}"/>
    <cellStyle name="Normal 4 4 4 2 3 2" xfId="3516" xr:uid="{00000000-0005-0000-0000-0000BB150000}"/>
    <cellStyle name="Normal 4 4 4 2 3 2 2" xfId="7739" xr:uid="{00000000-0005-0000-0000-0000BC150000}"/>
    <cellStyle name="Normal 4 4 4 2 3 3" xfId="5594" xr:uid="{00000000-0005-0000-0000-0000BD150000}"/>
    <cellStyle name="Normal 4 4 4 2 4" xfId="1699" xr:uid="{00000000-0005-0000-0000-0000BE150000}"/>
    <cellStyle name="Normal 4 4 4 2 4 2" xfId="3929" xr:uid="{00000000-0005-0000-0000-0000BF150000}"/>
    <cellStyle name="Normal 4 4 4 2 4 2 2" xfId="8152" xr:uid="{00000000-0005-0000-0000-0000C0150000}"/>
    <cellStyle name="Normal 4 4 4 2 4 3" xfId="6007" xr:uid="{00000000-0005-0000-0000-0000C1150000}"/>
    <cellStyle name="Normal 4 4 4 2 5" xfId="2113" xr:uid="{00000000-0005-0000-0000-0000C2150000}"/>
    <cellStyle name="Normal 4 4 4 2 5 2" xfId="4342" xr:uid="{00000000-0005-0000-0000-0000C3150000}"/>
    <cellStyle name="Normal 4 4 4 2 5 2 2" xfId="8565" xr:uid="{00000000-0005-0000-0000-0000C4150000}"/>
    <cellStyle name="Normal 4 4 4 2 5 3" xfId="6420" xr:uid="{00000000-0005-0000-0000-0000C5150000}"/>
    <cellStyle name="Normal 4 4 4 2 6" xfId="2549" xr:uid="{00000000-0005-0000-0000-0000C6150000}"/>
    <cellStyle name="Normal 4 4 4 2 6 2" xfId="6833" xr:uid="{00000000-0005-0000-0000-0000C7150000}"/>
    <cellStyle name="Normal 4 4 4 2 7" xfId="4768" xr:uid="{00000000-0005-0000-0000-0000C8150000}"/>
    <cellStyle name="Normal 4 4 4 3" xfId="867" xr:uid="{00000000-0005-0000-0000-0000C9150000}"/>
    <cellStyle name="Normal 4 4 4 3 2" xfId="3102" xr:uid="{00000000-0005-0000-0000-0000CA150000}"/>
    <cellStyle name="Normal 4 4 4 3 2 2" xfId="7325" xr:uid="{00000000-0005-0000-0000-0000CB150000}"/>
    <cellStyle name="Normal 4 4 4 3 3" xfId="5180" xr:uid="{00000000-0005-0000-0000-0000CC150000}"/>
    <cellStyle name="Normal 4 4 4 4" xfId="1285" xr:uid="{00000000-0005-0000-0000-0000CD150000}"/>
    <cellStyle name="Normal 4 4 4 4 2" xfId="3515" xr:uid="{00000000-0005-0000-0000-0000CE150000}"/>
    <cellStyle name="Normal 4 4 4 4 2 2" xfId="7738" xr:uid="{00000000-0005-0000-0000-0000CF150000}"/>
    <cellStyle name="Normal 4 4 4 4 3" xfId="5593" xr:uid="{00000000-0005-0000-0000-0000D0150000}"/>
    <cellStyle name="Normal 4 4 4 5" xfId="1698" xr:uid="{00000000-0005-0000-0000-0000D1150000}"/>
    <cellStyle name="Normal 4 4 4 5 2" xfId="3928" xr:uid="{00000000-0005-0000-0000-0000D2150000}"/>
    <cellStyle name="Normal 4 4 4 5 2 2" xfId="8151" xr:uid="{00000000-0005-0000-0000-0000D3150000}"/>
    <cellStyle name="Normal 4 4 4 5 3" xfId="6006" xr:uid="{00000000-0005-0000-0000-0000D4150000}"/>
    <cellStyle name="Normal 4 4 4 6" xfId="2112" xr:uid="{00000000-0005-0000-0000-0000D5150000}"/>
    <cellStyle name="Normal 4 4 4 6 2" xfId="4341" xr:uid="{00000000-0005-0000-0000-0000D6150000}"/>
    <cellStyle name="Normal 4 4 4 6 2 2" xfId="8564" xr:uid="{00000000-0005-0000-0000-0000D7150000}"/>
    <cellStyle name="Normal 4 4 4 6 3" xfId="6419" xr:uid="{00000000-0005-0000-0000-0000D8150000}"/>
    <cellStyle name="Normal 4 4 4 7" xfId="2548" xr:uid="{00000000-0005-0000-0000-0000D9150000}"/>
    <cellStyle name="Normal 4 4 4 7 2" xfId="6832" xr:uid="{00000000-0005-0000-0000-0000DA150000}"/>
    <cellStyle name="Normal 4 4 4 8" xfId="4767" xr:uid="{00000000-0005-0000-0000-0000DB150000}"/>
    <cellStyle name="Normal 4 4 5" xfId="393" xr:uid="{00000000-0005-0000-0000-0000DC150000}"/>
    <cellStyle name="Normal 4 4 5 2" xfId="869" xr:uid="{00000000-0005-0000-0000-0000DD150000}"/>
    <cellStyle name="Normal 4 4 5 2 2" xfId="3104" xr:uid="{00000000-0005-0000-0000-0000DE150000}"/>
    <cellStyle name="Normal 4 4 5 2 2 2" xfId="7327" xr:uid="{00000000-0005-0000-0000-0000DF150000}"/>
    <cellStyle name="Normal 4 4 5 2 3" xfId="5182" xr:uid="{00000000-0005-0000-0000-0000E0150000}"/>
    <cellStyle name="Normal 4 4 5 3" xfId="1287" xr:uid="{00000000-0005-0000-0000-0000E1150000}"/>
    <cellStyle name="Normal 4 4 5 3 2" xfId="3517" xr:uid="{00000000-0005-0000-0000-0000E2150000}"/>
    <cellStyle name="Normal 4 4 5 3 2 2" xfId="7740" xr:uid="{00000000-0005-0000-0000-0000E3150000}"/>
    <cellStyle name="Normal 4 4 5 3 3" xfId="5595" xr:uid="{00000000-0005-0000-0000-0000E4150000}"/>
    <cellStyle name="Normal 4 4 5 4" xfId="1700" xr:uid="{00000000-0005-0000-0000-0000E5150000}"/>
    <cellStyle name="Normal 4 4 5 4 2" xfId="3930" xr:uid="{00000000-0005-0000-0000-0000E6150000}"/>
    <cellStyle name="Normal 4 4 5 4 2 2" xfId="8153" xr:uid="{00000000-0005-0000-0000-0000E7150000}"/>
    <cellStyle name="Normal 4 4 5 4 3" xfId="6008" xr:uid="{00000000-0005-0000-0000-0000E8150000}"/>
    <cellStyle name="Normal 4 4 5 5" xfId="2114" xr:uid="{00000000-0005-0000-0000-0000E9150000}"/>
    <cellStyle name="Normal 4 4 5 5 2" xfId="4343" xr:uid="{00000000-0005-0000-0000-0000EA150000}"/>
    <cellStyle name="Normal 4 4 5 5 2 2" xfId="8566" xr:uid="{00000000-0005-0000-0000-0000EB150000}"/>
    <cellStyle name="Normal 4 4 5 5 3" xfId="6421" xr:uid="{00000000-0005-0000-0000-0000EC150000}"/>
    <cellStyle name="Normal 4 4 5 6" xfId="2550" xr:uid="{00000000-0005-0000-0000-0000ED150000}"/>
    <cellStyle name="Normal 4 4 5 6 2" xfId="6834" xr:uid="{00000000-0005-0000-0000-0000EE150000}"/>
    <cellStyle name="Normal 4 4 5 7" xfId="4769" xr:uid="{00000000-0005-0000-0000-0000EF150000}"/>
    <cellStyle name="Normal 4 4 6" xfId="854" xr:uid="{00000000-0005-0000-0000-0000F0150000}"/>
    <cellStyle name="Normal 4 4 6 2" xfId="3089" xr:uid="{00000000-0005-0000-0000-0000F1150000}"/>
    <cellStyle name="Normal 4 4 6 2 2" xfId="7312" xr:uid="{00000000-0005-0000-0000-0000F2150000}"/>
    <cellStyle name="Normal 4 4 6 3" xfId="5167" xr:uid="{00000000-0005-0000-0000-0000F3150000}"/>
    <cellStyle name="Normal 4 4 7" xfId="1272" xr:uid="{00000000-0005-0000-0000-0000F4150000}"/>
    <cellStyle name="Normal 4 4 7 2" xfId="3502" xr:uid="{00000000-0005-0000-0000-0000F5150000}"/>
    <cellStyle name="Normal 4 4 7 2 2" xfId="7725" xr:uid="{00000000-0005-0000-0000-0000F6150000}"/>
    <cellStyle name="Normal 4 4 7 3" xfId="5580" xr:uid="{00000000-0005-0000-0000-0000F7150000}"/>
    <cellStyle name="Normal 4 4 8" xfId="1685" xr:uid="{00000000-0005-0000-0000-0000F8150000}"/>
    <cellStyle name="Normal 4 4 8 2" xfId="3915" xr:uid="{00000000-0005-0000-0000-0000F9150000}"/>
    <cellStyle name="Normal 4 4 8 2 2" xfId="8138" xr:uid="{00000000-0005-0000-0000-0000FA150000}"/>
    <cellStyle name="Normal 4 4 8 3" xfId="5993" xr:uid="{00000000-0005-0000-0000-0000FB150000}"/>
    <cellStyle name="Normal 4 4 9" xfId="2099" xr:uid="{00000000-0005-0000-0000-0000FC150000}"/>
    <cellStyle name="Normal 4 4 9 2" xfId="4328" xr:uid="{00000000-0005-0000-0000-0000FD150000}"/>
    <cellStyle name="Normal 4 4 9 2 2" xfId="8551" xr:uid="{00000000-0005-0000-0000-0000FE150000}"/>
    <cellStyle name="Normal 4 4 9 3" xfId="6406" xr:uid="{00000000-0005-0000-0000-0000FF150000}"/>
    <cellStyle name="Normal 4 5" xfId="394" xr:uid="{00000000-0005-0000-0000-000000160000}"/>
    <cellStyle name="Normal 4 6" xfId="395" xr:uid="{00000000-0005-0000-0000-000001160000}"/>
    <cellStyle name="Normal 4 6 10" xfId="4770"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3" xr:uid="{00000000-0005-0000-0000-000006160000}"/>
    <cellStyle name="Normal 4 6 2 2 2 2 2" xfId="3108" xr:uid="{00000000-0005-0000-0000-000007160000}"/>
    <cellStyle name="Normal 4 6 2 2 2 2 2 2" xfId="7331" xr:uid="{00000000-0005-0000-0000-000008160000}"/>
    <cellStyle name="Normal 4 6 2 2 2 2 3" xfId="5186" xr:uid="{00000000-0005-0000-0000-000009160000}"/>
    <cellStyle name="Normal 4 6 2 2 2 3" xfId="1291" xr:uid="{00000000-0005-0000-0000-00000A160000}"/>
    <cellStyle name="Normal 4 6 2 2 2 3 2" xfId="3521" xr:uid="{00000000-0005-0000-0000-00000B160000}"/>
    <cellStyle name="Normal 4 6 2 2 2 3 2 2" xfId="7744" xr:uid="{00000000-0005-0000-0000-00000C160000}"/>
    <cellStyle name="Normal 4 6 2 2 2 3 3" xfId="5599" xr:uid="{00000000-0005-0000-0000-00000D160000}"/>
    <cellStyle name="Normal 4 6 2 2 2 4" xfId="1704" xr:uid="{00000000-0005-0000-0000-00000E160000}"/>
    <cellStyle name="Normal 4 6 2 2 2 4 2" xfId="3934" xr:uid="{00000000-0005-0000-0000-00000F160000}"/>
    <cellStyle name="Normal 4 6 2 2 2 4 2 2" xfId="8157" xr:uid="{00000000-0005-0000-0000-000010160000}"/>
    <cellStyle name="Normal 4 6 2 2 2 4 3" xfId="6012" xr:uid="{00000000-0005-0000-0000-000011160000}"/>
    <cellStyle name="Normal 4 6 2 2 2 5" xfId="2118" xr:uid="{00000000-0005-0000-0000-000012160000}"/>
    <cellStyle name="Normal 4 6 2 2 2 5 2" xfId="4347" xr:uid="{00000000-0005-0000-0000-000013160000}"/>
    <cellStyle name="Normal 4 6 2 2 2 5 2 2" xfId="8570" xr:uid="{00000000-0005-0000-0000-000014160000}"/>
    <cellStyle name="Normal 4 6 2 2 2 5 3" xfId="6425" xr:uid="{00000000-0005-0000-0000-000015160000}"/>
    <cellStyle name="Normal 4 6 2 2 2 6" xfId="2554" xr:uid="{00000000-0005-0000-0000-000016160000}"/>
    <cellStyle name="Normal 4 6 2 2 2 6 2" xfId="6838" xr:uid="{00000000-0005-0000-0000-000017160000}"/>
    <cellStyle name="Normal 4 6 2 2 2 7" xfId="4773" xr:uid="{00000000-0005-0000-0000-000018160000}"/>
    <cellStyle name="Normal 4 6 2 2 3" xfId="872" xr:uid="{00000000-0005-0000-0000-000019160000}"/>
    <cellStyle name="Normal 4 6 2 2 3 2" xfId="3107" xr:uid="{00000000-0005-0000-0000-00001A160000}"/>
    <cellStyle name="Normal 4 6 2 2 3 2 2" xfId="7330" xr:uid="{00000000-0005-0000-0000-00001B160000}"/>
    <cellStyle name="Normal 4 6 2 2 3 3" xfId="5185" xr:uid="{00000000-0005-0000-0000-00001C160000}"/>
    <cellStyle name="Normal 4 6 2 2 4" xfId="1290" xr:uid="{00000000-0005-0000-0000-00001D160000}"/>
    <cellStyle name="Normal 4 6 2 2 4 2" xfId="3520" xr:uid="{00000000-0005-0000-0000-00001E160000}"/>
    <cellStyle name="Normal 4 6 2 2 4 2 2" xfId="7743" xr:uid="{00000000-0005-0000-0000-00001F160000}"/>
    <cellStyle name="Normal 4 6 2 2 4 3" xfId="5598" xr:uid="{00000000-0005-0000-0000-000020160000}"/>
    <cellStyle name="Normal 4 6 2 2 5" xfId="1703" xr:uid="{00000000-0005-0000-0000-000021160000}"/>
    <cellStyle name="Normal 4 6 2 2 5 2" xfId="3933" xr:uid="{00000000-0005-0000-0000-000022160000}"/>
    <cellStyle name="Normal 4 6 2 2 5 2 2" xfId="8156" xr:uid="{00000000-0005-0000-0000-000023160000}"/>
    <cellStyle name="Normal 4 6 2 2 5 3" xfId="6011" xr:uid="{00000000-0005-0000-0000-000024160000}"/>
    <cellStyle name="Normal 4 6 2 2 6" xfId="2117" xr:uid="{00000000-0005-0000-0000-000025160000}"/>
    <cellStyle name="Normal 4 6 2 2 6 2" xfId="4346" xr:uid="{00000000-0005-0000-0000-000026160000}"/>
    <cellStyle name="Normal 4 6 2 2 6 2 2" xfId="8569" xr:uid="{00000000-0005-0000-0000-000027160000}"/>
    <cellStyle name="Normal 4 6 2 2 6 3" xfId="6424" xr:uid="{00000000-0005-0000-0000-000028160000}"/>
    <cellStyle name="Normal 4 6 2 2 7" xfId="2553" xr:uid="{00000000-0005-0000-0000-000029160000}"/>
    <cellStyle name="Normal 4 6 2 2 7 2" xfId="6837" xr:uid="{00000000-0005-0000-0000-00002A160000}"/>
    <cellStyle name="Normal 4 6 2 2 8" xfId="4772" xr:uid="{00000000-0005-0000-0000-00002B160000}"/>
    <cellStyle name="Normal 4 6 2 3" xfId="399" xr:uid="{00000000-0005-0000-0000-00002C160000}"/>
    <cellStyle name="Normal 4 6 2 3 2" xfId="874" xr:uid="{00000000-0005-0000-0000-00002D160000}"/>
    <cellStyle name="Normal 4 6 2 3 2 2" xfId="3109" xr:uid="{00000000-0005-0000-0000-00002E160000}"/>
    <cellStyle name="Normal 4 6 2 3 2 2 2" xfId="7332" xr:uid="{00000000-0005-0000-0000-00002F160000}"/>
    <cellStyle name="Normal 4 6 2 3 2 3" xfId="5187" xr:uid="{00000000-0005-0000-0000-000030160000}"/>
    <cellStyle name="Normal 4 6 2 3 3" xfId="1292" xr:uid="{00000000-0005-0000-0000-000031160000}"/>
    <cellStyle name="Normal 4 6 2 3 3 2" xfId="3522" xr:uid="{00000000-0005-0000-0000-000032160000}"/>
    <cellStyle name="Normal 4 6 2 3 3 2 2" xfId="7745" xr:uid="{00000000-0005-0000-0000-000033160000}"/>
    <cellStyle name="Normal 4 6 2 3 3 3" xfId="5600" xr:uid="{00000000-0005-0000-0000-000034160000}"/>
    <cellStyle name="Normal 4 6 2 3 4" xfId="1705" xr:uid="{00000000-0005-0000-0000-000035160000}"/>
    <cellStyle name="Normal 4 6 2 3 4 2" xfId="3935" xr:uid="{00000000-0005-0000-0000-000036160000}"/>
    <cellStyle name="Normal 4 6 2 3 4 2 2" xfId="8158" xr:uid="{00000000-0005-0000-0000-000037160000}"/>
    <cellStyle name="Normal 4 6 2 3 4 3" xfId="6013" xr:uid="{00000000-0005-0000-0000-000038160000}"/>
    <cellStyle name="Normal 4 6 2 3 5" xfId="2119" xr:uid="{00000000-0005-0000-0000-000039160000}"/>
    <cellStyle name="Normal 4 6 2 3 5 2" xfId="4348" xr:uid="{00000000-0005-0000-0000-00003A160000}"/>
    <cellStyle name="Normal 4 6 2 3 5 2 2" xfId="8571" xr:uid="{00000000-0005-0000-0000-00003B160000}"/>
    <cellStyle name="Normal 4 6 2 3 5 3" xfId="6426" xr:uid="{00000000-0005-0000-0000-00003C160000}"/>
    <cellStyle name="Normal 4 6 2 3 6" xfId="2555" xr:uid="{00000000-0005-0000-0000-00003D160000}"/>
    <cellStyle name="Normal 4 6 2 3 6 2" xfId="6839" xr:uid="{00000000-0005-0000-0000-00003E160000}"/>
    <cellStyle name="Normal 4 6 2 3 7" xfId="4774" xr:uid="{00000000-0005-0000-0000-00003F160000}"/>
    <cellStyle name="Normal 4 6 2 4" xfId="871" xr:uid="{00000000-0005-0000-0000-000040160000}"/>
    <cellStyle name="Normal 4 6 2 4 2" xfId="3106" xr:uid="{00000000-0005-0000-0000-000041160000}"/>
    <cellStyle name="Normal 4 6 2 4 2 2" xfId="7329" xr:uid="{00000000-0005-0000-0000-000042160000}"/>
    <cellStyle name="Normal 4 6 2 4 3" xfId="5184" xr:uid="{00000000-0005-0000-0000-000043160000}"/>
    <cellStyle name="Normal 4 6 2 5" xfId="1289" xr:uid="{00000000-0005-0000-0000-000044160000}"/>
    <cellStyle name="Normal 4 6 2 5 2" xfId="3519" xr:uid="{00000000-0005-0000-0000-000045160000}"/>
    <cellStyle name="Normal 4 6 2 5 2 2" xfId="7742" xr:uid="{00000000-0005-0000-0000-000046160000}"/>
    <cellStyle name="Normal 4 6 2 5 3" xfId="5597" xr:uid="{00000000-0005-0000-0000-000047160000}"/>
    <cellStyle name="Normal 4 6 2 6" xfId="1702" xr:uid="{00000000-0005-0000-0000-000048160000}"/>
    <cellStyle name="Normal 4 6 2 6 2" xfId="3932" xr:uid="{00000000-0005-0000-0000-000049160000}"/>
    <cellStyle name="Normal 4 6 2 6 2 2" xfId="8155" xr:uid="{00000000-0005-0000-0000-00004A160000}"/>
    <cellStyle name="Normal 4 6 2 6 3" xfId="6010" xr:uid="{00000000-0005-0000-0000-00004B160000}"/>
    <cellStyle name="Normal 4 6 2 7" xfId="2116" xr:uid="{00000000-0005-0000-0000-00004C160000}"/>
    <cellStyle name="Normal 4 6 2 7 2" xfId="4345" xr:uid="{00000000-0005-0000-0000-00004D160000}"/>
    <cellStyle name="Normal 4 6 2 7 2 2" xfId="8568" xr:uid="{00000000-0005-0000-0000-00004E160000}"/>
    <cellStyle name="Normal 4 6 2 7 3" xfId="6423" xr:uid="{00000000-0005-0000-0000-00004F160000}"/>
    <cellStyle name="Normal 4 6 2 8" xfId="2552" xr:uid="{00000000-0005-0000-0000-000050160000}"/>
    <cellStyle name="Normal 4 6 2 8 2" xfId="6836" xr:uid="{00000000-0005-0000-0000-000051160000}"/>
    <cellStyle name="Normal 4 6 2 9" xfId="4771" xr:uid="{00000000-0005-0000-0000-000052160000}"/>
    <cellStyle name="Normal 4 6 3" xfId="400" xr:uid="{00000000-0005-0000-0000-000053160000}"/>
    <cellStyle name="Normal 4 6 3 2" xfId="401" xr:uid="{00000000-0005-0000-0000-000054160000}"/>
    <cellStyle name="Normal 4 6 3 2 2" xfId="876" xr:uid="{00000000-0005-0000-0000-000055160000}"/>
    <cellStyle name="Normal 4 6 3 2 2 2" xfId="3111" xr:uid="{00000000-0005-0000-0000-000056160000}"/>
    <cellStyle name="Normal 4 6 3 2 2 2 2" xfId="7334" xr:uid="{00000000-0005-0000-0000-000057160000}"/>
    <cellStyle name="Normal 4 6 3 2 2 3" xfId="5189" xr:uid="{00000000-0005-0000-0000-000058160000}"/>
    <cellStyle name="Normal 4 6 3 2 3" xfId="1294" xr:uid="{00000000-0005-0000-0000-000059160000}"/>
    <cellStyle name="Normal 4 6 3 2 3 2" xfId="3524" xr:uid="{00000000-0005-0000-0000-00005A160000}"/>
    <cellStyle name="Normal 4 6 3 2 3 2 2" xfId="7747" xr:uid="{00000000-0005-0000-0000-00005B160000}"/>
    <cellStyle name="Normal 4 6 3 2 3 3" xfId="5602" xr:uid="{00000000-0005-0000-0000-00005C160000}"/>
    <cellStyle name="Normal 4 6 3 2 4" xfId="1707" xr:uid="{00000000-0005-0000-0000-00005D160000}"/>
    <cellStyle name="Normal 4 6 3 2 4 2" xfId="3937" xr:uid="{00000000-0005-0000-0000-00005E160000}"/>
    <cellStyle name="Normal 4 6 3 2 4 2 2" xfId="8160" xr:uid="{00000000-0005-0000-0000-00005F160000}"/>
    <cellStyle name="Normal 4 6 3 2 4 3" xfId="6015" xr:uid="{00000000-0005-0000-0000-000060160000}"/>
    <cellStyle name="Normal 4 6 3 2 5" xfId="2121" xr:uid="{00000000-0005-0000-0000-000061160000}"/>
    <cellStyle name="Normal 4 6 3 2 5 2" xfId="4350" xr:uid="{00000000-0005-0000-0000-000062160000}"/>
    <cellStyle name="Normal 4 6 3 2 5 2 2" xfId="8573" xr:uid="{00000000-0005-0000-0000-000063160000}"/>
    <cellStyle name="Normal 4 6 3 2 5 3" xfId="6428" xr:uid="{00000000-0005-0000-0000-000064160000}"/>
    <cellStyle name="Normal 4 6 3 2 6" xfId="2557" xr:uid="{00000000-0005-0000-0000-000065160000}"/>
    <cellStyle name="Normal 4 6 3 2 6 2" xfId="6841" xr:uid="{00000000-0005-0000-0000-000066160000}"/>
    <cellStyle name="Normal 4 6 3 2 7" xfId="4776" xr:uid="{00000000-0005-0000-0000-000067160000}"/>
    <cellStyle name="Normal 4 6 3 3" xfId="875" xr:uid="{00000000-0005-0000-0000-000068160000}"/>
    <cellStyle name="Normal 4 6 3 3 2" xfId="3110" xr:uid="{00000000-0005-0000-0000-000069160000}"/>
    <cellStyle name="Normal 4 6 3 3 2 2" xfId="7333" xr:uid="{00000000-0005-0000-0000-00006A160000}"/>
    <cellStyle name="Normal 4 6 3 3 3" xfId="5188" xr:uid="{00000000-0005-0000-0000-00006B160000}"/>
    <cellStyle name="Normal 4 6 3 4" xfId="1293" xr:uid="{00000000-0005-0000-0000-00006C160000}"/>
    <cellStyle name="Normal 4 6 3 4 2" xfId="3523" xr:uid="{00000000-0005-0000-0000-00006D160000}"/>
    <cellStyle name="Normal 4 6 3 4 2 2" xfId="7746" xr:uid="{00000000-0005-0000-0000-00006E160000}"/>
    <cellStyle name="Normal 4 6 3 4 3" xfId="5601" xr:uid="{00000000-0005-0000-0000-00006F160000}"/>
    <cellStyle name="Normal 4 6 3 5" xfId="1706" xr:uid="{00000000-0005-0000-0000-000070160000}"/>
    <cellStyle name="Normal 4 6 3 5 2" xfId="3936" xr:uid="{00000000-0005-0000-0000-000071160000}"/>
    <cellStyle name="Normal 4 6 3 5 2 2" xfId="8159" xr:uid="{00000000-0005-0000-0000-000072160000}"/>
    <cellStyle name="Normal 4 6 3 5 3" xfId="6014" xr:uid="{00000000-0005-0000-0000-000073160000}"/>
    <cellStyle name="Normal 4 6 3 6" xfId="2120" xr:uid="{00000000-0005-0000-0000-000074160000}"/>
    <cellStyle name="Normal 4 6 3 6 2" xfId="4349" xr:uid="{00000000-0005-0000-0000-000075160000}"/>
    <cellStyle name="Normal 4 6 3 6 2 2" xfId="8572" xr:uid="{00000000-0005-0000-0000-000076160000}"/>
    <cellStyle name="Normal 4 6 3 6 3" xfId="6427" xr:uid="{00000000-0005-0000-0000-000077160000}"/>
    <cellStyle name="Normal 4 6 3 7" xfId="2556" xr:uid="{00000000-0005-0000-0000-000078160000}"/>
    <cellStyle name="Normal 4 6 3 7 2" xfId="6840" xr:uid="{00000000-0005-0000-0000-000079160000}"/>
    <cellStyle name="Normal 4 6 3 8" xfId="4775" xr:uid="{00000000-0005-0000-0000-00007A160000}"/>
    <cellStyle name="Normal 4 6 4" xfId="402" xr:uid="{00000000-0005-0000-0000-00007B160000}"/>
    <cellStyle name="Normal 4 6 4 2" xfId="877" xr:uid="{00000000-0005-0000-0000-00007C160000}"/>
    <cellStyle name="Normal 4 6 4 2 2" xfId="3112" xr:uid="{00000000-0005-0000-0000-00007D160000}"/>
    <cellStyle name="Normal 4 6 4 2 2 2" xfId="7335" xr:uid="{00000000-0005-0000-0000-00007E160000}"/>
    <cellStyle name="Normal 4 6 4 2 3" xfId="5190" xr:uid="{00000000-0005-0000-0000-00007F160000}"/>
    <cellStyle name="Normal 4 6 4 3" xfId="1295" xr:uid="{00000000-0005-0000-0000-000080160000}"/>
    <cellStyle name="Normal 4 6 4 3 2" xfId="3525" xr:uid="{00000000-0005-0000-0000-000081160000}"/>
    <cellStyle name="Normal 4 6 4 3 2 2" xfId="7748" xr:uid="{00000000-0005-0000-0000-000082160000}"/>
    <cellStyle name="Normal 4 6 4 3 3" xfId="5603" xr:uid="{00000000-0005-0000-0000-000083160000}"/>
    <cellStyle name="Normal 4 6 4 4" xfId="1708" xr:uid="{00000000-0005-0000-0000-000084160000}"/>
    <cellStyle name="Normal 4 6 4 4 2" xfId="3938" xr:uid="{00000000-0005-0000-0000-000085160000}"/>
    <cellStyle name="Normal 4 6 4 4 2 2" xfId="8161" xr:uid="{00000000-0005-0000-0000-000086160000}"/>
    <cellStyle name="Normal 4 6 4 4 3" xfId="6016" xr:uid="{00000000-0005-0000-0000-000087160000}"/>
    <cellStyle name="Normal 4 6 4 5" xfId="2122" xr:uid="{00000000-0005-0000-0000-000088160000}"/>
    <cellStyle name="Normal 4 6 4 5 2" xfId="4351" xr:uid="{00000000-0005-0000-0000-000089160000}"/>
    <cellStyle name="Normal 4 6 4 5 2 2" xfId="8574" xr:uid="{00000000-0005-0000-0000-00008A160000}"/>
    <cellStyle name="Normal 4 6 4 5 3" xfId="6429" xr:uid="{00000000-0005-0000-0000-00008B160000}"/>
    <cellStyle name="Normal 4 6 4 6" xfId="2558" xr:uid="{00000000-0005-0000-0000-00008C160000}"/>
    <cellStyle name="Normal 4 6 4 6 2" xfId="6842" xr:uid="{00000000-0005-0000-0000-00008D160000}"/>
    <cellStyle name="Normal 4 6 4 7" xfId="4777" xr:uid="{00000000-0005-0000-0000-00008E160000}"/>
    <cellStyle name="Normal 4 6 5" xfId="870" xr:uid="{00000000-0005-0000-0000-00008F160000}"/>
    <cellStyle name="Normal 4 6 5 2" xfId="3105" xr:uid="{00000000-0005-0000-0000-000090160000}"/>
    <cellStyle name="Normal 4 6 5 2 2" xfId="7328" xr:uid="{00000000-0005-0000-0000-000091160000}"/>
    <cellStyle name="Normal 4 6 5 3" xfId="5183" xr:uid="{00000000-0005-0000-0000-000092160000}"/>
    <cellStyle name="Normal 4 6 6" xfId="1288" xr:uid="{00000000-0005-0000-0000-000093160000}"/>
    <cellStyle name="Normal 4 6 6 2" xfId="3518" xr:uid="{00000000-0005-0000-0000-000094160000}"/>
    <cellStyle name="Normal 4 6 6 2 2" xfId="7741" xr:uid="{00000000-0005-0000-0000-000095160000}"/>
    <cellStyle name="Normal 4 6 6 3" xfId="5596" xr:uid="{00000000-0005-0000-0000-000096160000}"/>
    <cellStyle name="Normal 4 6 7" xfId="1701" xr:uid="{00000000-0005-0000-0000-000097160000}"/>
    <cellStyle name="Normal 4 6 7 2" xfId="3931" xr:uid="{00000000-0005-0000-0000-000098160000}"/>
    <cellStyle name="Normal 4 6 7 2 2" xfId="8154" xr:uid="{00000000-0005-0000-0000-000099160000}"/>
    <cellStyle name="Normal 4 6 7 3" xfId="6009" xr:uid="{00000000-0005-0000-0000-00009A160000}"/>
    <cellStyle name="Normal 4 6 8" xfId="2115" xr:uid="{00000000-0005-0000-0000-00009B160000}"/>
    <cellStyle name="Normal 4 6 8 2" xfId="4344" xr:uid="{00000000-0005-0000-0000-00009C160000}"/>
    <cellStyle name="Normal 4 6 8 2 2" xfId="8567" xr:uid="{00000000-0005-0000-0000-00009D160000}"/>
    <cellStyle name="Normal 4 6 8 3" xfId="6422" xr:uid="{00000000-0005-0000-0000-00009E160000}"/>
    <cellStyle name="Normal 4 6 9" xfId="2551" xr:uid="{00000000-0005-0000-0000-00009F160000}"/>
    <cellStyle name="Normal 4 6 9 2" xfId="6835" xr:uid="{00000000-0005-0000-0000-0000A0160000}"/>
    <cellStyle name="Normal 4 7" xfId="403" xr:uid="{00000000-0005-0000-0000-0000A1160000}"/>
    <cellStyle name="Normal 4 7 2" xfId="404" xr:uid="{00000000-0005-0000-0000-0000A2160000}"/>
    <cellStyle name="Normal 4 7 2 2" xfId="879" xr:uid="{00000000-0005-0000-0000-0000A3160000}"/>
    <cellStyle name="Normal 4 7 2 2 2" xfId="3114" xr:uid="{00000000-0005-0000-0000-0000A4160000}"/>
    <cellStyle name="Normal 4 7 2 2 2 2" xfId="7337" xr:uid="{00000000-0005-0000-0000-0000A5160000}"/>
    <cellStyle name="Normal 4 7 2 2 3" xfId="5192" xr:uid="{00000000-0005-0000-0000-0000A6160000}"/>
    <cellStyle name="Normal 4 7 2 3" xfId="1297" xr:uid="{00000000-0005-0000-0000-0000A7160000}"/>
    <cellStyle name="Normal 4 7 2 3 2" xfId="3527" xr:uid="{00000000-0005-0000-0000-0000A8160000}"/>
    <cellStyle name="Normal 4 7 2 3 2 2" xfId="7750" xr:uid="{00000000-0005-0000-0000-0000A9160000}"/>
    <cellStyle name="Normal 4 7 2 3 3" xfId="5605" xr:uid="{00000000-0005-0000-0000-0000AA160000}"/>
    <cellStyle name="Normal 4 7 2 4" xfId="1710" xr:uid="{00000000-0005-0000-0000-0000AB160000}"/>
    <cellStyle name="Normal 4 7 2 4 2" xfId="3940" xr:uid="{00000000-0005-0000-0000-0000AC160000}"/>
    <cellStyle name="Normal 4 7 2 4 2 2" xfId="8163" xr:uid="{00000000-0005-0000-0000-0000AD160000}"/>
    <cellStyle name="Normal 4 7 2 4 3" xfId="6018" xr:uid="{00000000-0005-0000-0000-0000AE160000}"/>
    <cellStyle name="Normal 4 7 2 5" xfId="2124" xr:uid="{00000000-0005-0000-0000-0000AF160000}"/>
    <cellStyle name="Normal 4 7 2 5 2" xfId="4353" xr:uid="{00000000-0005-0000-0000-0000B0160000}"/>
    <cellStyle name="Normal 4 7 2 5 2 2" xfId="8576" xr:uid="{00000000-0005-0000-0000-0000B1160000}"/>
    <cellStyle name="Normal 4 7 2 5 3" xfId="6431" xr:uid="{00000000-0005-0000-0000-0000B2160000}"/>
    <cellStyle name="Normal 4 7 2 6" xfId="2560" xr:uid="{00000000-0005-0000-0000-0000B3160000}"/>
    <cellStyle name="Normal 4 7 2 6 2" xfId="6844" xr:uid="{00000000-0005-0000-0000-0000B4160000}"/>
    <cellStyle name="Normal 4 7 2 7" xfId="4779" xr:uid="{00000000-0005-0000-0000-0000B5160000}"/>
    <cellStyle name="Normal 4 7 3" xfId="878" xr:uid="{00000000-0005-0000-0000-0000B6160000}"/>
    <cellStyle name="Normal 4 7 3 2" xfId="3113" xr:uid="{00000000-0005-0000-0000-0000B7160000}"/>
    <cellStyle name="Normal 4 7 3 2 2" xfId="7336" xr:uid="{00000000-0005-0000-0000-0000B8160000}"/>
    <cellStyle name="Normal 4 7 3 3" xfId="5191" xr:uid="{00000000-0005-0000-0000-0000B9160000}"/>
    <cellStyle name="Normal 4 7 4" xfId="1296" xr:uid="{00000000-0005-0000-0000-0000BA160000}"/>
    <cellStyle name="Normal 4 7 4 2" xfId="3526" xr:uid="{00000000-0005-0000-0000-0000BB160000}"/>
    <cellStyle name="Normal 4 7 4 2 2" xfId="7749" xr:uid="{00000000-0005-0000-0000-0000BC160000}"/>
    <cellStyle name="Normal 4 7 4 3" xfId="5604" xr:uid="{00000000-0005-0000-0000-0000BD160000}"/>
    <cellStyle name="Normal 4 7 5" xfId="1709" xr:uid="{00000000-0005-0000-0000-0000BE160000}"/>
    <cellStyle name="Normal 4 7 5 2" xfId="3939" xr:uid="{00000000-0005-0000-0000-0000BF160000}"/>
    <cellStyle name="Normal 4 7 5 2 2" xfId="8162" xr:uid="{00000000-0005-0000-0000-0000C0160000}"/>
    <cellStyle name="Normal 4 7 5 3" xfId="6017" xr:uid="{00000000-0005-0000-0000-0000C1160000}"/>
    <cellStyle name="Normal 4 7 6" xfId="2123" xr:uid="{00000000-0005-0000-0000-0000C2160000}"/>
    <cellStyle name="Normal 4 7 6 2" xfId="4352" xr:uid="{00000000-0005-0000-0000-0000C3160000}"/>
    <cellStyle name="Normal 4 7 6 2 2" xfId="8575" xr:uid="{00000000-0005-0000-0000-0000C4160000}"/>
    <cellStyle name="Normal 4 7 6 3" xfId="6430" xr:uid="{00000000-0005-0000-0000-0000C5160000}"/>
    <cellStyle name="Normal 4 7 7" xfId="2559" xr:uid="{00000000-0005-0000-0000-0000C6160000}"/>
    <cellStyle name="Normal 4 7 7 2" xfId="6843" xr:uid="{00000000-0005-0000-0000-0000C7160000}"/>
    <cellStyle name="Normal 4 7 8" xfId="4778" xr:uid="{00000000-0005-0000-0000-0000C8160000}"/>
    <cellStyle name="Normal 4 8" xfId="405" xr:uid="{00000000-0005-0000-0000-0000C9160000}"/>
    <cellStyle name="Normal 4 8 2" xfId="880" xr:uid="{00000000-0005-0000-0000-0000CA160000}"/>
    <cellStyle name="Normal 4 8 2 2" xfId="3115" xr:uid="{00000000-0005-0000-0000-0000CB160000}"/>
    <cellStyle name="Normal 4 8 2 2 2" xfId="7338" xr:uid="{00000000-0005-0000-0000-0000CC160000}"/>
    <cellStyle name="Normal 4 8 2 3" xfId="5193" xr:uid="{00000000-0005-0000-0000-0000CD160000}"/>
    <cellStyle name="Normal 4 8 3" xfId="1298" xr:uid="{00000000-0005-0000-0000-0000CE160000}"/>
    <cellStyle name="Normal 4 8 3 2" xfId="3528" xr:uid="{00000000-0005-0000-0000-0000CF160000}"/>
    <cellStyle name="Normal 4 8 3 2 2" xfId="7751" xr:uid="{00000000-0005-0000-0000-0000D0160000}"/>
    <cellStyle name="Normal 4 8 3 3" xfId="5606" xr:uid="{00000000-0005-0000-0000-0000D1160000}"/>
    <cellStyle name="Normal 4 8 4" xfId="1711" xr:uid="{00000000-0005-0000-0000-0000D2160000}"/>
    <cellStyle name="Normal 4 8 4 2" xfId="3941" xr:uid="{00000000-0005-0000-0000-0000D3160000}"/>
    <cellStyle name="Normal 4 8 4 2 2" xfId="8164" xr:uid="{00000000-0005-0000-0000-0000D4160000}"/>
    <cellStyle name="Normal 4 8 4 3" xfId="6019" xr:uid="{00000000-0005-0000-0000-0000D5160000}"/>
    <cellStyle name="Normal 4 8 5" xfId="2125" xr:uid="{00000000-0005-0000-0000-0000D6160000}"/>
    <cellStyle name="Normal 4 8 5 2" xfId="4354" xr:uid="{00000000-0005-0000-0000-0000D7160000}"/>
    <cellStyle name="Normal 4 8 5 2 2" xfId="8577" xr:uid="{00000000-0005-0000-0000-0000D8160000}"/>
    <cellStyle name="Normal 4 8 5 3" xfId="6432" xr:uid="{00000000-0005-0000-0000-0000D9160000}"/>
    <cellStyle name="Normal 4 8 6" xfId="2561" xr:uid="{00000000-0005-0000-0000-0000DA160000}"/>
    <cellStyle name="Normal 4 8 6 2" xfId="6845" xr:uid="{00000000-0005-0000-0000-0000DB160000}"/>
    <cellStyle name="Normal 4 8 7" xfId="4780" xr:uid="{00000000-0005-0000-0000-0000DC160000}"/>
    <cellStyle name="Normal 4 9" xfId="4717" xr:uid="{00000000-0005-0000-0000-0000DD160000}"/>
    <cellStyle name="Normal 5" xfId="406" xr:uid="{00000000-0005-0000-0000-0000DE160000}"/>
    <cellStyle name="Normal 5 10" xfId="1712" xr:uid="{00000000-0005-0000-0000-0000DF160000}"/>
    <cellStyle name="Normal 5 10 2" xfId="3942" xr:uid="{00000000-0005-0000-0000-0000E0160000}"/>
    <cellStyle name="Normal 5 10 2 2" xfId="8165" xr:uid="{00000000-0005-0000-0000-0000E1160000}"/>
    <cellStyle name="Normal 5 10 3" xfId="6020" xr:uid="{00000000-0005-0000-0000-0000E2160000}"/>
    <cellStyle name="Normal 5 11" xfId="2126" xr:uid="{00000000-0005-0000-0000-0000E3160000}"/>
    <cellStyle name="Normal 5 11 2" xfId="4355" xr:uid="{00000000-0005-0000-0000-0000E4160000}"/>
    <cellStyle name="Normal 5 11 2 2" xfId="8578" xr:uid="{00000000-0005-0000-0000-0000E5160000}"/>
    <cellStyle name="Normal 5 11 3" xfId="6433" xr:uid="{00000000-0005-0000-0000-0000E6160000}"/>
    <cellStyle name="Normal 5 12" xfId="2562" xr:uid="{00000000-0005-0000-0000-0000E7160000}"/>
    <cellStyle name="Normal 5 12 2" xfId="6846" xr:uid="{00000000-0005-0000-0000-0000E8160000}"/>
    <cellStyle name="Normal 5 13" xfId="4781" xr:uid="{00000000-0005-0000-0000-0000E9160000}"/>
    <cellStyle name="Normal 5 2" xfId="407" xr:uid="{00000000-0005-0000-0000-0000EA160000}"/>
    <cellStyle name="Normal 5 2 10" xfId="2127" xr:uid="{00000000-0005-0000-0000-0000EB160000}"/>
    <cellStyle name="Normal 5 2 10 2" xfId="4356" xr:uid="{00000000-0005-0000-0000-0000EC160000}"/>
    <cellStyle name="Normal 5 2 10 2 2" xfId="8579" xr:uid="{00000000-0005-0000-0000-0000ED160000}"/>
    <cellStyle name="Normal 5 2 10 3" xfId="6434" xr:uid="{00000000-0005-0000-0000-0000EE160000}"/>
    <cellStyle name="Normal 5 2 11" xfId="2563" xr:uid="{00000000-0005-0000-0000-0000EF160000}"/>
    <cellStyle name="Normal 5 2 11 2" xfId="6847" xr:uid="{00000000-0005-0000-0000-0000F0160000}"/>
    <cellStyle name="Normal 5 2 12" xfId="4782" xr:uid="{00000000-0005-0000-0000-0000F1160000}"/>
    <cellStyle name="Normal 5 2 2" xfId="408" xr:uid="{00000000-0005-0000-0000-0000F2160000}"/>
    <cellStyle name="Normal 5 2 2 10" xfId="2564" xr:uid="{00000000-0005-0000-0000-0000F3160000}"/>
    <cellStyle name="Normal 5 2 2 10 2" xfId="6848" xr:uid="{00000000-0005-0000-0000-0000F4160000}"/>
    <cellStyle name="Normal 5 2 2 11" xfId="4783" xr:uid="{00000000-0005-0000-0000-0000F5160000}"/>
    <cellStyle name="Normal 5 2 2 2" xfId="409" xr:uid="{00000000-0005-0000-0000-0000F6160000}"/>
    <cellStyle name="Normal 5 2 2 2 10" xfId="4784"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7" xr:uid="{00000000-0005-0000-0000-0000FB160000}"/>
    <cellStyle name="Normal 5 2 2 2 2 2 2 2 2" xfId="3122" xr:uid="{00000000-0005-0000-0000-0000FC160000}"/>
    <cellStyle name="Normal 5 2 2 2 2 2 2 2 2 2" xfId="7345" xr:uid="{00000000-0005-0000-0000-0000FD160000}"/>
    <cellStyle name="Normal 5 2 2 2 2 2 2 2 3" xfId="5200" xr:uid="{00000000-0005-0000-0000-0000FE160000}"/>
    <cellStyle name="Normal 5 2 2 2 2 2 2 3" xfId="1305" xr:uid="{00000000-0005-0000-0000-0000FF160000}"/>
    <cellStyle name="Normal 5 2 2 2 2 2 2 3 2" xfId="3535" xr:uid="{00000000-0005-0000-0000-000000170000}"/>
    <cellStyle name="Normal 5 2 2 2 2 2 2 3 2 2" xfId="7758" xr:uid="{00000000-0005-0000-0000-000001170000}"/>
    <cellStyle name="Normal 5 2 2 2 2 2 2 3 3" xfId="5613" xr:uid="{00000000-0005-0000-0000-000002170000}"/>
    <cellStyle name="Normal 5 2 2 2 2 2 2 4" xfId="1718" xr:uid="{00000000-0005-0000-0000-000003170000}"/>
    <cellStyle name="Normal 5 2 2 2 2 2 2 4 2" xfId="3948" xr:uid="{00000000-0005-0000-0000-000004170000}"/>
    <cellStyle name="Normal 5 2 2 2 2 2 2 4 2 2" xfId="8171" xr:uid="{00000000-0005-0000-0000-000005170000}"/>
    <cellStyle name="Normal 5 2 2 2 2 2 2 4 3" xfId="6026" xr:uid="{00000000-0005-0000-0000-000006170000}"/>
    <cellStyle name="Normal 5 2 2 2 2 2 2 5" xfId="2132" xr:uid="{00000000-0005-0000-0000-000007170000}"/>
    <cellStyle name="Normal 5 2 2 2 2 2 2 5 2" xfId="4361" xr:uid="{00000000-0005-0000-0000-000008170000}"/>
    <cellStyle name="Normal 5 2 2 2 2 2 2 5 2 2" xfId="8584" xr:uid="{00000000-0005-0000-0000-000009170000}"/>
    <cellStyle name="Normal 5 2 2 2 2 2 2 5 3" xfId="6439" xr:uid="{00000000-0005-0000-0000-00000A170000}"/>
    <cellStyle name="Normal 5 2 2 2 2 2 2 6" xfId="2568" xr:uid="{00000000-0005-0000-0000-00000B170000}"/>
    <cellStyle name="Normal 5 2 2 2 2 2 2 6 2" xfId="6852" xr:uid="{00000000-0005-0000-0000-00000C170000}"/>
    <cellStyle name="Normal 5 2 2 2 2 2 2 7" xfId="4787" xr:uid="{00000000-0005-0000-0000-00000D170000}"/>
    <cellStyle name="Normal 5 2 2 2 2 2 3" xfId="886" xr:uid="{00000000-0005-0000-0000-00000E170000}"/>
    <cellStyle name="Normal 5 2 2 2 2 2 3 2" xfId="3121" xr:uid="{00000000-0005-0000-0000-00000F170000}"/>
    <cellStyle name="Normal 5 2 2 2 2 2 3 2 2" xfId="7344" xr:uid="{00000000-0005-0000-0000-000010170000}"/>
    <cellStyle name="Normal 5 2 2 2 2 2 3 3" xfId="5199" xr:uid="{00000000-0005-0000-0000-000011170000}"/>
    <cellStyle name="Normal 5 2 2 2 2 2 4" xfId="1304" xr:uid="{00000000-0005-0000-0000-000012170000}"/>
    <cellStyle name="Normal 5 2 2 2 2 2 4 2" xfId="3534" xr:uid="{00000000-0005-0000-0000-000013170000}"/>
    <cellStyle name="Normal 5 2 2 2 2 2 4 2 2" xfId="7757" xr:uid="{00000000-0005-0000-0000-000014170000}"/>
    <cellStyle name="Normal 5 2 2 2 2 2 4 3" xfId="5612" xr:uid="{00000000-0005-0000-0000-000015170000}"/>
    <cellStyle name="Normal 5 2 2 2 2 2 5" xfId="1717" xr:uid="{00000000-0005-0000-0000-000016170000}"/>
    <cellStyle name="Normal 5 2 2 2 2 2 5 2" xfId="3947" xr:uid="{00000000-0005-0000-0000-000017170000}"/>
    <cellStyle name="Normal 5 2 2 2 2 2 5 2 2" xfId="8170" xr:uid="{00000000-0005-0000-0000-000018170000}"/>
    <cellStyle name="Normal 5 2 2 2 2 2 5 3" xfId="6025" xr:uid="{00000000-0005-0000-0000-000019170000}"/>
    <cellStyle name="Normal 5 2 2 2 2 2 6" xfId="2131" xr:uid="{00000000-0005-0000-0000-00001A170000}"/>
    <cellStyle name="Normal 5 2 2 2 2 2 6 2" xfId="4360" xr:uid="{00000000-0005-0000-0000-00001B170000}"/>
    <cellStyle name="Normal 5 2 2 2 2 2 6 2 2" xfId="8583" xr:uid="{00000000-0005-0000-0000-00001C170000}"/>
    <cellStyle name="Normal 5 2 2 2 2 2 6 3" xfId="6438" xr:uid="{00000000-0005-0000-0000-00001D170000}"/>
    <cellStyle name="Normal 5 2 2 2 2 2 7" xfId="2567" xr:uid="{00000000-0005-0000-0000-00001E170000}"/>
    <cellStyle name="Normal 5 2 2 2 2 2 7 2" xfId="6851" xr:uid="{00000000-0005-0000-0000-00001F170000}"/>
    <cellStyle name="Normal 5 2 2 2 2 2 8" xfId="4786" xr:uid="{00000000-0005-0000-0000-000020170000}"/>
    <cellStyle name="Normal 5 2 2 2 2 3" xfId="413" xr:uid="{00000000-0005-0000-0000-000021170000}"/>
    <cellStyle name="Normal 5 2 2 2 2 3 2" xfId="888" xr:uid="{00000000-0005-0000-0000-000022170000}"/>
    <cellStyle name="Normal 5 2 2 2 2 3 2 2" xfId="3123" xr:uid="{00000000-0005-0000-0000-000023170000}"/>
    <cellStyle name="Normal 5 2 2 2 2 3 2 2 2" xfId="7346" xr:uid="{00000000-0005-0000-0000-000024170000}"/>
    <cellStyle name="Normal 5 2 2 2 2 3 2 3" xfId="5201" xr:uid="{00000000-0005-0000-0000-000025170000}"/>
    <cellStyle name="Normal 5 2 2 2 2 3 3" xfId="1306" xr:uid="{00000000-0005-0000-0000-000026170000}"/>
    <cellStyle name="Normal 5 2 2 2 2 3 3 2" xfId="3536" xr:uid="{00000000-0005-0000-0000-000027170000}"/>
    <cellStyle name="Normal 5 2 2 2 2 3 3 2 2" xfId="7759" xr:uid="{00000000-0005-0000-0000-000028170000}"/>
    <cellStyle name="Normal 5 2 2 2 2 3 3 3" xfId="5614" xr:uid="{00000000-0005-0000-0000-000029170000}"/>
    <cellStyle name="Normal 5 2 2 2 2 3 4" xfId="1719" xr:uid="{00000000-0005-0000-0000-00002A170000}"/>
    <cellStyle name="Normal 5 2 2 2 2 3 4 2" xfId="3949" xr:uid="{00000000-0005-0000-0000-00002B170000}"/>
    <cellStyle name="Normal 5 2 2 2 2 3 4 2 2" xfId="8172" xr:uid="{00000000-0005-0000-0000-00002C170000}"/>
    <cellStyle name="Normal 5 2 2 2 2 3 4 3" xfId="6027" xr:uid="{00000000-0005-0000-0000-00002D170000}"/>
    <cellStyle name="Normal 5 2 2 2 2 3 5" xfId="2133" xr:uid="{00000000-0005-0000-0000-00002E170000}"/>
    <cellStyle name="Normal 5 2 2 2 2 3 5 2" xfId="4362" xr:uid="{00000000-0005-0000-0000-00002F170000}"/>
    <cellStyle name="Normal 5 2 2 2 2 3 5 2 2" xfId="8585" xr:uid="{00000000-0005-0000-0000-000030170000}"/>
    <cellStyle name="Normal 5 2 2 2 2 3 5 3" xfId="6440" xr:uid="{00000000-0005-0000-0000-000031170000}"/>
    <cellStyle name="Normal 5 2 2 2 2 3 6" xfId="2569" xr:uid="{00000000-0005-0000-0000-000032170000}"/>
    <cellStyle name="Normal 5 2 2 2 2 3 6 2" xfId="6853" xr:uid="{00000000-0005-0000-0000-000033170000}"/>
    <cellStyle name="Normal 5 2 2 2 2 3 7" xfId="4788" xr:uid="{00000000-0005-0000-0000-000034170000}"/>
    <cellStyle name="Normal 5 2 2 2 2 4" xfId="885" xr:uid="{00000000-0005-0000-0000-000035170000}"/>
    <cellStyle name="Normal 5 2 2 2 2 4 2" xfId="3120" xr:uid="{00000000-0005-0000-0000-000036170000}"/>
    <cellStyle name="Normal 5 2 2 2 2 4 2 2" xfId="7343" xr:uid="{00000000-0005-0000-0000-000037170000}"/>
    <cellStyle name="Normal 5 2 2 2 2 4 3" xfId="5198" xr:uid="{00000000-0005-0000-0000-000038170000}"/>
    <cellStyle name="Normal 5 2 2 2 2 5" xfId="1303" xr:uid="{00000000-0005-0000-0000-000039170000}"/>
    <cellStyle name="Normal 5 2 2 2 2 5 2" xfId="3533" xr:uid="{00000000-0005-0000-0000-00003A170000}"/>
    <cellStyle name="Normal 5 2 2 2 2 5 2 2" xfId="7756" xr:uid="{00000000-0005-0000-0000-00003B170000}"/>
    <cellStyle name="Normal 5 2 2 2 2 5 3" xfId="5611" xr:uid="{00000000-0005-0000-0000-00003C170000}"/>
    <cellStyle name="Normal 5 2 2 2 2 6" xfId="1716" xr:uid="{00000000-0005-0000-0000-00003D170000}"/>
    <cellStyle name="Normal 5 2 2 2 2 6 2" xfId="3946" xr:uid="{00000000-0005-0000-0000-00003E170000}"/>
    <cellStyle name="Normal 5 2 2 2 2 6 2 2" xfId="8169" xr:uid="{00000000-0005-0000-0000-00003F170000}"/>
    <cellStyle name="Normal 5 2 2 2 2 6 3" xfId="6024" xr:uid="{00000000-0005-0000-0000-000040170000}"/>
    <cellStyle name="Normal 5 2 2 2 2 7" xfId="2130" xr:uid="{00000000-0005-0000-0000-000041170000}"/>
    <cellStyle name="Normal 5 2 2 2 2 7 2" xfId="4359" xr:uid="{00000000-0005-0000-0000-000042170000}"/>
    <cellStyle name="Normal 5 2 2 2 2 7 2 2" xfId="8582" xr:uid="{00000000-0005-0000-0000-000043170000}"/>
    <cellStyle name="Normal 5 2 2 2 2 7 3" xfId="6437" xr:uid="{00000000-0005-0000-0000-000044170000}"/>
    <cellStyle name="Normal 5 2 2 2 2 8" xfId="2566" xr:uid="{00000000-0005-0000-0000-000045170000}"/>
    <cellStyle name="Normal 5 2 2 2 2 8 2" xfId="6850" xr:uid="{00000000-0005-0000-0000-000046170000}"/>
    <cellStyle name="Normal 5 2 2 2 2 9" xfId="4785" xr:uid="{00000000-0005-0000-0000-000047170000}"/>
    <cellStyle name="Normal 5 2 2 2 3" xfId="414" xr:uid="{00000000-0005-0000-0000-000048170000}"/>
    <cellStyle name="Normal 5 2 2 2 3 2" xfId="415" xr:uid="{00000000-0005-0000-0000-000049170000}"/>
    <cellStyle name="Normal 5 2 2 2 3 2 2" xfId="890" xr:uid="{00000000-0005-0000-0000-00004A170000}"/>
    <cellStyle name="Normal 5 2 2 2 3 2 2 2" xfId="3125" xr:uid="{00000000-0005-0000-0000-00004B170000}"/>
    <cellStyle name="Normal 5 2 2 2 3 2 2 2 2" xfId="7348" xr:uid="{00000000-0005-0000-0000-00004C170000}"/>
    <cellStyle name="Normal 5 2 2 2 3 2 2 3" xfId="5203" xr:uid="{00000000-0005-0000-0000-00004D170000}"/>
    <cellStyle name="Normal 5 2 2 2 3 2 3" xfId="1308" xr:uid="{00000000-0005-0000-0000-00004E170000}"/>
    <cellStyle name="Normal 5 2 2 2 3 2 3 2" xfId="3538" xr:uid="{00000000-0005-0000-0000-00004F170000}"/>
    <cellStyle name="Normal 5 2 2 2 3 2 3 2 2" xfId="7761" xr:uid="{00000000-0005-0000-0000-000050170000}"/>
    <cellStyle name="Normal 5 2 2 2 3 2 3 3" xfId="5616" xr:uid="{00000000-0005-0000-0000-000051170000}"/>
    <cellStyle name="Normal 5 2 2 2 3 2 4" xfId="1721" xr:uid="{00000000-0005-0000-0000-000052170000}"/>
    <cellStyle name="Normal 5 2 2 2 3 2 4 2" xfId="3951" xr:uid="{00000000-0005-0000-0000-000053170000}"/>
    <cellStyle name="Normal 5 2 2 2 3 2 4 2 2" xfId="8174" xr:uid="{00000000-0005-0000-0000-000054170000}"/>
    <cellStyle name="Normal 5 2 2 2 3 2 4 3" xfId="6029" xr:uid="{00000000-0005-0000-0000-000055170000}"/>
    <cellStyle name="Normal 5 2 2 2 3 2 5" xfId="2135" xr:uid="{00000000-0005-0000-0000-000056170000}"/>
    <cellStyle name="Normal 5 2 2 2 3 2 5 2" xfId="4364" xr:uid="{00000000-0005-0000-0000-000057170000}"/>
    <cellStyle name="Normal 5 2 2 2 3 2 5 2 2" xfId="8587" xr:uid="{00000000-0005-0000-0000-000058170000}"/>
    <cellStyle name="Normal 5 2 2 2 3 2 5 3" xfId="6442" xr:uid="{00000000-0005-0000-0000-000059170000}"/>
    <cellStyle name="Normal 5 2 2 2 3 2 6" xfId="2571" xr:uid="{00000000-0005-0000-0000-00005A170000}"/>
    <cellStyle name="Normal 5 2 2 2 3 2 6 2" xfId="6855" xr:uid="{00000000-0005-0000-0000-00005B170000}"/>
    <cellStyle name="Normal 5 2 2 2 3 2 7" xfId="4790" xr:uid="{00000000-0005-0000-0000-00005C170000}"/>
    <cellStyle name="Normal 5 2 2 2 3 3" xfId="889" xr:uid="{00000000-0005-0000-0000-00005D170000}"/>
    <cellStyle name="Normal 5 2 2 2 3 3 2" xfId="3124" xr:uid="{00000000-0005-0000-0000-00005E170000}"/>
    <cellStyle name="Normal 5 2 2 2 3 3 2 2" xfId="7347" xr:uid="{00000000-0005-0000-0000-00005F170000}"/>
    <cellStyle name="Normal 5 2 2 2 3 3 3" xfId="5202" xr:uid="{00000000-0005-0000-0000-000060170000}"/>
    <cellStyle name="Normal 5 2 2 2 3 4" xfId="1307" xr:uid="{00000000-0005-0000-0000-000061170000}"/>
    <cellStyle name="Normal 5 2 2 2 3 4 2" xfId="3537" xr:uid="{00000000-0005-0000-0000-000062170000}"/>
    <cellStyle name="Normal 5 2 2 2 3 4 2 2" xfId="7760" xr:uid="{00000000-0005-0000-0000-000063170000}"/>
    <cellStyle name="Normal 5 2 2 2 3 4 3" xfId="5615" xr:uid="{00000000-0005-0000-0000-000064170000}"/>
    <cellStyle name="Normal 5 2 2 2 3 5" xfId="1720" xr:uid="{00000000-0005-0000-0000-000065170000}"/>
    <cellStyle name="Normal 5 2 2 2 3 5 2" xfId="3950" xr:uid="{00000000-0005-0000-0000-000066170000}"/>
    <cellStyle name="Normal 5 2 2 2 3 5 2 2" xfId="8173" xr:uid="{00000000-0005-0000-0000-000067170000}"/>
    <cellStyle name="Normal 5 2 2 2 3 5 3" xfId="6028" xr:uid="{00000000-0005-0000-0000-000068170000}"/>
    <cellStyle name="Normal 5 2 2 2 3 6" xfId="2134" xr:uid="{00000000-0005-0000-0000-000069170000}"/>
    <cellStyle name="Normal 5 2 2 2 3 6 2" xfId="4363" xr:uid="{00000000-0005-0000-0000-00006A170000}"/>
    <cellStyle name="Normal 5 2 2 2 3 6 2 2" xfId="8586" xr:uid="{00000000-0005-0000-0000-00006B170000}"/>
    <cellStyle name="Normal 5 2 2 2 3 6 3" xfId="6441" xr:uid="{00000000-0005-0000-0000-00006C170000}"/>
    <cellStyle name="Normal 5 2 2 2 3 7" xfId="2570" xr:uid="{00000000-0005-0000-0000-00006D170000}"/>
    <cellStyle name="Normal 5 2 2 2 3 7 2" xfId="6854" xr:uid="{00000000-0005-0000-0000-00006E170000}"/>
    <cellStyle name="Normal 5 2 2 2 3 8" xfId="4789" xr:uid="{00000000-0005-0000-0000-00006F170000}"/>
    <cellStyle name="Normal 5 2 2 2 4" xfId="416" xr:uid="{00000000-0005-0000-0000-000070170000}"/>
    <cellStyle name="Normal 5 2 2 2 4 2" xfId="891" xr:uid="{00000000-0005-0000-0000-000071170000}"/>
    <cellStyle name="Normal 5 2 2 2 4 2 2" xfId="3126" xr:uid="{00000000-0005-0000-0000-000072170000}"/>
    <cellStyle name="Normal 5 2 2 2 4 2 2 2" xfId="7349" xr:uid="{00000000-0005-0000-0000-000073170000}"/>
    <cellStyle name="Normal 5 2 2 2 4 2 3" xfId="5204" xr:uid="{00000000-0005-0000-0000-000074170000}"/>
    <cellStyle name="Normal 5 2 2 2 4 3" xfId="1309" xr:uid="{00000000-0005-0000-0000-000075170000}"/>
    <cellStyle name="Normal 5 2 2 2 4 3 2" xfId="3539" xr:uid="{00000000-0005-0000-0000-000076170000}"/>
    <cellStyle name="Normal 5 2 2 2 4 3 2 2" xfId="7762" xr:uid="{00000000-0005-0000-0000-000077170000}"/>
    <cellStyle name="Normal 5 2 2 2 4 3 3" xfId="5617" xr:uid="{00000000-0005-0000-0000-000078170000}"/>
    <cellStyle name="Normal 5 2 2 2 4 4" xfId="1722" xr:uid="{00000000-0005-0000-0000-000079170000}"/>
    <cellStyle name="Normal 5 2 2 2 4 4 2" xfId="3952" xr:uid="{00000000-0005-0000-0000-00007A170000}"/>
    <cellStyle name="Normal 5 2 2 2 4 4 2 2" xfId="8175" xr:uid="{00000000-0005-0000-0000-00007B170000}"/>
    <cellStyle name="Normal 5 2 2 2 4 4 3" xfId="6030" xr:uid="{00000000-0005-0000-0000-00007C170000}"/>
    <cellStyle name="Normal 5 2 2 2 4 5" xfId="2136" xr:uid="{00000000-0005-0000-0000-00007D170000}"/>
    <cellStyle name="Normal 5 2 2 2 4 5 2" xfId="4365" xr:uid="{00000000-0005-0000-0000-00007E170000}"/>
    <cellStyle name="Normal 5 2 2 2 4 5 2 2" xfId="8588" xr:uid="{00000000-0005-0000-0000-00007F170000}"/>
    <cellStyle name="Normal 5 2 2 2 4 5 3" xfId="6443" xr:uid="{00000000-0005-0000-0000-000080170000}"/>
    <cellStyle name="Normal 5 2 2 2 4 6" xfId="2572" xr:uid="{00000000-0005-0000-0000-000081170000}"/>
    <cellStyle name="Normal 5 2 2 2 4 6 2" xfId="6856" xr:uid="{00000000-0005-0000-0000-000082170000}"/>
    <cellStyle name="Normal 5 2 2 2 4 7" xfId="4791" xr:uid="{00000000-0005-0000-0000-000083170000}"/>
    <cellStyle name="Normal 5 2 2 2 5" xfId="884" xr:uid="{00000000-0005-0000-0000-000084170000}"/>
    <cellStyle name="Normal 5 2 2 2 5 2" xfId="3119" xr:uid="{00000000-0005-0000-0000-000085170000}"/>
    <cellStyle name="Normal 5 2 2 2 5 2 2" xfId="7342" xr:uid="{00000000-0005-0000-0000-000086170000}"/>
    <cellStyle name="Normal 5 2 2 2 5 3" xfId="5197" xr:uid="{00000000-0005-0000-0000-000087170000}"/>
    <cellStyle name="Normal 5 2 2 2 6" xfId="1302" xr:uid="{00000000-0005-0000-0000-000088170000}"/>
    <cellStyle name="Normal 5 2 2 2 6 2" xfId="3532" xr:uid="{00000000-0005-0000-0000-000089170000}"/>
    <cellStyle name="Normal 5 2 2 2 6 2 2" xfId="7755" xr:uid="{00000000-0005-0000-0000-00008A170000}"/>
    <cellStyle name="Normal 5 2 2 2 6 3" xfId="5610" xr:uid="{00000000-0005-0000-0000-00008B170000}"/>
    <cellStyle name="Normal 5 2 2 2 7" xfId="1715" xr:uid="{00000000-0005-0000-0000-00008C170000}"/>
    <cellStyle name="Normal 5 2 2 2 7 2" xfId="3945" xr:uid="{00000000-0005-0000-0000-00008D170000}"/>
    <cellStyle name="Normal 5 2 2 2 7 2 2" xfId="8168" xr:uid="{00000000-0005-0000-0000-00008E170000}"/>
    <cellStyle name="Normal 5 2 2 2 7 3" xfId="6023" xr:uid="{00000000-0005-0000-0000-00008F170000}"/>
    <cellStyle name="Normal 5 2 2 2 8" xfId="2129" xr:uid="{00000000-0005-0000-0000-000090170000}"/>
    <cellStyle name="Normal 5 2 2 2 8 2" xfId="4358" xr:uid="{00000000-0005-0000-0000-000091170000}"/>
    <cellStyle name="Normal 5 2 2 2 8 2 2" xfId="8581" xr:uid="{00000000-0005-0000-0000-000092170000}"/>
    <cellStyle name="Normal 5 2 2 2 8 3" xfId="6436" xr:uid="{00000000-0005-0000-0000-000093170000}"/>
    <cellStyle name="Normal 5 2 2 2 9" xfId="2565" xr:uid="{00000000-0005-0000-0000-000094170000}"/>
    <cellStyle name="Normal 5 2 2 2 9 2" xfId="6849"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4" xr:uid="{00000000-0005-0000-0000-000099170000}"/>
    <cellStyle name="Normal 5 2 2 3 2 2 2 2" xfId="3129" xr:uid="{00000000-0005-0000-0000-00009A170000}"/>
    <cellStyle name="Normal 5 2 2 3 2 2 2 2 2" xfId="7352" xr:uid="{00000000-0005-0000-0000-00009B170000}"/>
    <cellStyle name="Normal 5 2 2 3 2 2 2 3" xfId="5207" xr:uid="{00000000-0005-0000-0000-00009C170000}"/>
    <cellStyle name="Normal 5 2 2 3 2 2 3" xfId="1312" xr:uid="{00000000-0005-0000-0000-00009D170000}"/>
    <cellStyle name="Normal 5 2 2 3 2 2 3 2" xfId="3542" xr:uid="{00000000-0005-0000-0000-00009E170000}"/>
    <cellStyle name="Normal 5 2 2 3 2 2 3 2 2" xfId="7765" xr:uid="{00000000-0005-0000-0000-00009F170000}"/>
    <cellStyle name="Normal 5 2 2 3 2 2 3 3" xfId="5620" xr:uid="{00000000-0005-0000-0000-0000A0170000}"/>
    <cellStyle name="Normal 5 2 2 3 2 2 4" xfId="1725" xr:uid="{00000000-0005-0000-0000-0000A1170000}"/>
    <cellStyle name="Normal 5 2 2 3 2 2 4 2" xfId="3955" xr:uid="{00000000-0005-0000-0000-0000A2170000}"/>
    <cellStyle name="Normal 5 2 2 3 2 2 4 2 2" xfId="8178" xr:uid="{00000000-0005-0000-0000-0000A3170000}"/>
    <cellStyle name="Normal 5 2 2 3 2 2 4 3" xfId="6033" xr:uid="{00000000-0005-0000-0000-0000A4170000}"/>
    <cellStyle name="Normal 5 2 2 3 2 2 5" xfId="2139" xr:uid="{00000000-0005-0000-0000-0000A5170000}"/>
    <cellStyle name="Normal 5 2 2 3 2 2 5 2" xfId="4368" xr:uid="{00000000-0005-0000-0000-0000A6170000}"/>
    <cellStyle name="Normal 5 2 2 3 2 2 5 2 2" xfId="8591" xr:uid="{00000000-0005-0000-0000-0000A7170000}"/>
    <cellStyle name="Normal 5 2 2 3 2 2 5 3" xfId="6446" xr:uid="{00000000-0005-0000-0000-0000A8170000}"/>
    <cellStyle name="Normal 5 2 2 3 2 2 6" xfId="2575" xr:uid="{00000000-0005-0000-0000-0000A9170000}"/>
    <cellStyle name="Normal 5 2 2 3 2 2 6 2" xfId="6859" xr:uid="{00000000-0005-0000-0000-0000AA170000}"/>
    <cellStyle name="Normal 5 2 2 3 2 2 7" xfId="4794" xr:uid="{00000000-0005-0000-0000-0000AB170000}"/>
    <cellStyle name="Normal 5 2 2 3 2 3" xfId="893" xr:uid="{00000000-0005-0000-0000-0000AC170000}"/>
    <cellStyle name="Normal 5 2 2 3 2 3 2" xfId="3128" xr:uid="{00000000-0005-0000-0000-0000AD170000}"/>
    <cellStyle name="Normal 5 2 2 3 2 3 2 2" xfId="7351" xr:uid="{00000000-0005-0000-0000-0000AE170000}"/>
    <cellStyle name="Normal 5 2 2 3 2 3 3" xfId="5206" xr:uid="{00000000-0005-0000-0000-0000AF170000}"/>
    <cellStyle name="Normal 5 2 2 3 2 4" xfId="1311" xr:uid="{00000000-0005-0000-0000-0000B0170000}"/>
    <cellStyle name="Normal 5 2 2 3 2 4 2" xfId="3541" xr:uid="{00000000-0005-0000-0000-0000B1170000}"/>
    <cellStyle name="Normal 5 2 2 3 2 4 2 2" xfId="7764" xr:uid="{00000000-0005-0000-0000-0000B2170000}"/>
    <cellStyle name="Normal 5 2 2 3 2 4 3" xfId="5619" xr:uid="{00000000-0005-0000-0000-0000B3170000}"/>
    <cellStyle name="Normal 5 2 2 3 2 5" xfId="1724" xr:uid="{00000000-0005-0000-0000-0000B4170000}"/>
    <cellStyle name="Normal 5 2 2 3 2 5 2" xfId="3954" xr:uid="{00000000-0005-0000-0000-0000B5170000}"/>
    <cellStyle name="Normal 5 2 2 3 2 5 2 2" xfId="8177" xr:uid="{00000000-0005-0000-0000-0000B6170000}"/>
    <cellStyle name="Normal 5 2 2 3 2 5 3" xfId="6032" xr:uid="{00000000-0005-0000-0000-0000B7170000}"/>
    <cellStyle name="Normal 5 2 2 3 2 6" xfId="2138" xr:uid="{00000000-0005-0000-0000-0000B8170000}"/>
    <cellStyle name="Normal 5 2 2 3 2 6 2" xfId="4367" xr:uid="{00000000-0005-0000-0000-0000B9170000}"/>
    <cellStyle name="Normal 5 2 2 3 2 6 2 2" xfId="8590" xr:uid="{00000000-0005-0000-0000-0000BA170000}"/>
    <cellStyle name="Normal 5 2 2 3 2 6 3" xfId="6445" xr:uid="{00000000-0005-0000-0000-0000BB170000}"/>
    <cellStyle name="Normal 5 2 2 3 2 7" xfId="2574" xr:uid="{00000000-0005-0000-0000-0000BC170000}"/>
    <cellStyle name="Normal 5 2 2 3 2 7 2" xfId="6858" xr:uid="{00000000-0005-0000-0000-0000BD170000}"/>
    <cellStyle name="Normal 5 2 2 3 2 8" xfId="4793" xr:uid="{00000000-0005-0000-0000-0000BE170000}"/>
    <cellStyle name="Normal 5 2 2 3 3" xfId="420" xr:uid="{00000000-0005-0000-0000-0000BF170000}"/>
    <cellStyle name="Normal 5 2 2 3 3 2" xfId="895" xr:uid="{00000000-0005-0000-0000-0000C0170000}"/>
    <cellStyle name="Normal 5 2 2 3 3 2 2" xfId="3130" xr:uid="{00000000-0005-0000-0000-0000C1170000}"/>
    <cellStyle name="Normal 5 2 2 3 3 2 2 2" xfId="7353" xr:uid="{00000000-0005-0000-0000-0000C2170000}"/>
    <cellStyle name="Normal 5 2 2 3 3 2 3" xfId="5208" xr:uid="{00000000-0005-0000-0000-0000C3170000}"/>
    <cellStyle name="Normal 5 2 2 3 3 3" xfId="1313" xr:uid="{00000000-0005-0000-0000-0000C4170000}"/>
    <cellStyle name="Normal 5 2 2 3 3 3 2" xfId="3543" xr:uid="{00000000-0005-0000-0000-0000C5170000}"/>
    <cellStyle name="Normal 5 2 2 3 3 3 2 2" xfId="7766" xr:uid="{00000000-0005-0000-0000-0000C6170000}"/>
    <cellStyle name="Normal 5 2 2 3 3 3 3" xfId="5621" xr:uid="{00000000-0005-0000-0000-0000C7170000}"/>
    <cellStyle name="Normal 5 2 2 3 3 4" xfId="1726" xr:uid="{00000000-0005-0000-0000-0000C8170000}"/>
    <cellStyle name="Normal 5 2 2 3 3 4 2" xfId="3956" xr:uid="{00000000-0005-0000-0000-0000C9170000}"/>
    <cellStyle name="Normal 5 2 2 3 3 4 2 2" xfId="8179" xr:uid="{00000000-0005-0000-0000-0000CA170000}"/>
    <cellStyle name="Normal 5 2 2 3 3 4 3" xfId="6034" xr:uid="{00000000-0005-0000-0000-0000CB170000}"/>
    <cellStyle name="Normal 5 2 2 3 3 5" xfId="2140" xr:uid="{00000000-0005-0000-0000-0000CC170000}"/>
    <cellStyle name="Normal 5 2 2 3 3 5 2" xfId="4369" xr:uid="{00000000-0005-0000-0000-0000CD170000}"/>
    <cellStyle name="Normal 5 2 2 3 3 5 2 2" xfId="8592" xr:uid="{00000000-0005-0000-0000-0000CE170000}"/>
    <cellStyle name="Normal 5 2 2 3 3 5 3" xfId="6447" xr:uid="{00000000-0005-0000-0000-0000CF170000}"/>
    <cellStyle name="Normal 5 2 2 3 3 6" xfId="2576" xr:uid="{00000000-0005-0000-0000-0000D0170000}"/>
    <cellStyle name="Normal 5 2 2 3 3 6 2" xfId="6860" xr:uid="{00000000-0005-0000-0000-0000D1170000}"/>
    <cellStyle name="Normal 5 2 2 3 3 7" xfId="4795" xr:uid="{00000000-0005-0000-0000-0000D2170000}"/>
    <cellStyle name="Normal 5 2 2 3 4" xfId="892" xr:uid="{00000000-0005-0000-0000-0000D3170000}"/>
    <cellStyle name="Normal 5 2 2 3 4 2" xfId="3127" xr:uid="{00000000-0005-0000-0000-0000D4170000}"/>
    <cellStyle name="Normal 5 2 2 3 4 2 2" xfId="7350" xr:uid="{00000000-0005-0000-0000-0000D5170000}"/>
    <cellStyle name="Normal 5 2 2 3 4 3" xfId="5205" xr:uid="{00000000-0005-0000-0000-0000D6170000}"/>
    <cellStyle name="Normal 5 2 2 3 5" xfId="1310" xr:uid="{00000000-0005-0000-0000-0000D7170000}"/>
    <cellStyle name="Normal 5 2 2 3 5 2" xfId="3540" xr:uid="{00000000-0005-0000-0000-0000D8170000}"/>
    <cellStyle name="Normal 5 2 2 3 5 2 2" xfId="7763" xr:uid="{00000000-0005-0000-0000-0000D9170000}"/>
    <cellStyle name="Normal 5 2 2 3 5 3" xfId="5618" xr:uid="{00000000-0005-0000-0000-0000DA170000}"/>
    <cellStyle name="Normal 5 2 2 3 6" xfId="1723" xr:uid="{00000000-0005-0000-0000-0000DB170000}"/>
    <cellStyle name="Normal 5 2 2 3 6 2" xfId="3953" xr:uid="{00000000-0005-0000-0000-0000DC170000}"/>
    <cellStyle name="Normal 5 2 2 3 6 2 2" xfId="8176" xr:uid="{00000000-0005-0000-0000-0000DD170000}"/>
    <cellStyle name="Normal 5 2 2 3 6 3" xfId="6031" xr:uid="{00000000-0005-0000-0000-0000DE170000}"/>
    <cellStyle name="Normal 5 2 2 3 7" xfId="2137" xr:uid="{00000000-0005-0000-0000-0000DF170000}"/>
    <cellStyle name="Normal 5 2 2 3 7 2" xfId="4366" xr:uid="{00000000-0005-0000-0000-0000E0170000}"/>
    <cellStyle name="Normal 5 2 2 3 7 2 2" xfId="8589" xr:uid="{00000000-0005-0000-0000-0000E1170000}"/>
    <cellStyle name="Normal 5 2 2 3 7 3" xfId="6444" xr:uid="{00000000-0005-0000-0000-0000E2170000}"/>
    <cellStyle name="Normal 5 2 2 3 8" xfId="2573" xr:uid="{00000000-0005-0000-0000-0000E3170000}"/>
    <cellStyle name="Normal 5 2 2 3 8 2" xfId="6857" xr:uid="{00000000-0005-0000-0000-0000E4170000}"/>
    <cellStyle name="Normal 5 2 2 3 9" xfId="4792" xr:uid="{00000000-0005-0000-0000-0000E5170000}"/>
    <cellStyle name="Normal 5 2 2 4" xfId="421" xr:uid="{00000000-0005-0000-0000-0000E6170000}"/>
    <cellStyle name="Normal 5 2 2 4 2" xfId="422" xr:uid="{00000000-0005-0000-0000-0000E7170000}"/>
    <cellStyle name="Normal 5 2 2 4 2 2" xfId="897" xr:uid="{00000000-0005-0000-0000-0000E8170000}"/>
    <cellStyle name="Normal 5 2 2 4 2 2 2" xfId="3132" xr:uid="{00000000-0005-0000-0000-0000E9170000}"/>
    <cellStyle name="Normal 5 2 2 4 2 2 2 2" xfId="7355" xr:uid="{00000000-0005-0000-0000-0000EA170000}"/>
    <cellStyle name="Normal 5 2 2 4 2 2 3" xfId="5210" xr:uid="{00000000-0005-0000-0000-0000EB170000}"/>
    <cellStyle name="Normal 5 2 2 4 2 3" xfId="1315" xr:uid="{00000000-0005-0000-0000-0000EC170000}"/>
    <cellStyle name="Normal 5 2 2 4 2 3 2" xfId="3545" xr:uid="{00000000-0005-0000-0000-0000ED170000}"/>
    <cellStyle name="Normal 5 2 2 4 2 3 2 2" xfId="7768" xr:uid="{00000000-0005-0000-0000-0000EE170000}"/>
    <cellStyle name="Normal 5 2 2 4 2 3 3" xfId="5623" xr:uid="{00000000-0005-0000-0000-0000EF170000}"/>
    <cellStyle name="Normal 5 2 2 4 2 4" xfId="1728" xr:uid="{00000000-0005-0000-0000-0000F0170000}"/>
    <cellStyle name="Normal 5 2 2 4 2 4 2" xfId="3958" xr:uid="{00000000-0005-0000-0000-0000F1170000}"/>
    <cellStyle name="Normal 5 2 2 4 2 4 2 2" xfId="8181" xr:uid="{00000000-0005-0000-0000-0000F2170000}"/>
    <cellStyle name="Normal 5 2 2 4 2 4 3" xfId="6036" xr:uid="{00000000-0005-0000-0000-0000F3170000}"/>
    <cellStyle name="Normal 5 2 2 4 2 5" xfId="2142" xr:uid="{00000000-0005-0000-0000-0000F4170000}"/>
    <cellStyle name="Normal 5 2 2 4 2 5 2" xfId="4371" xr:uid="{00000000-0005-0000-0000-0000F5170000}"/>
    <cellStyle name="Normal 5 2 2 4 2 5 2 2" xfId="8594" xr:uid="{00000000-0005-0000-0000-0000F6170000}"/>
    <cellStyle name="Normal 5 2 2 4 2 5 3" xfId="6449" xr:uid="{00000000-0005-0000-0000-0000F7170000}"/>
    <cellStyle name="Normal 5 2 2 4 2 6" xfId="2578" xr:uid="{00000000-0005-0000-0000-0000F8170000}"/>
    <cellStyle name="Normal 5 2 2 4 2 6 2" xfId="6862" xr:uid="{00000000-0005-0000-0000-0000F9170000}"/>
    <cellStyle name="Normal 5 2 2 4 2 7" xfId="4797" xr:uid="{00000000-0005-0000-0000-0000FA170000}"/>
    <cellStyle name="Normal 5 2 2 4 3" xfId="896" xr:uid="{00000000-0005-0000-0000-0000FB170000}"/>
    <cellStyle name="Normal 5 2 2 4 3 2" xfId="3131" xr:uid="{00000000-0005-0000-0000-0000FC170000}"/>
    <cellStyle name="Normal 5 2 2 4 3 2 2" xfId="7354" xr:uid="{00000000-0005-0000-0000-0000FD170000}"/>
    <cellStyle name="Normal 5 2 2 4 3 3" xfId="5209" xr:uid="{00000000-0005-0000-0000-0000FE170000}"/>
    <cellStyle name="Normal 5 2 2 4 4" xfId="1314" xr:uid="{00000000-0005-0000-0000-0000FF170000}"/>
    <cellStyle name="Normal 5 2 2 4 4 2" xfId="3544" xr:uid="{00000000-0005-0000-0000-000000180000}"/>
    <cellStyle name="Normal 5 2 2 4 4 2 2" xfId="7767" xr:uid="{00000000-0005-0000-0000-000001180000}"/>
    <cellStyle name="Normal 5 2 2 4 4 3" xfId="5622" xr:uid="{00000000-0005-0000-0000-000002180000}"/>
    <cellStyle name="Normal 5 2 2 4 5" xfId="1727" xr:uid="{00000000-0005-0000-0000-000003180000}"/>
    <cellStyle name="Normal 5 2 2 4 5 2" xfId="3957" xr:uid="{00000000-0005-0000-0000-000004180000}"/>
    <cellStyle name="Normal 5 2 2 4 5 2 2" xfId="8180" xr:uid="{00000000-0005-0000-0000-000005180000}"/>
    <cellStyle name="Normal 5 2 2 4 5 3" xfId="6035" xr:uid="{00000000-0005-0000-0000-000006180000}"/>
    <cellStyle name="Normal 5 2 2 4 6" xfId="2141" xr:uid="{00000000-0005-0000-0000-000007180000}"/>
    <cellStyle name="Normal 5 2 2 4 6 2" xfId="4370" xr:uid="{00000000-0005-0000-0000-000008180000}"/>
    <cellStyle name="Normal 5 2 2 4 6 2 2" xfId="8593" xr:uid="{00000000-0005-0000-0000-000009180000}"/>
    <cellStyle name="Normal 5 2 2 4 6 3" xfId="6448" xr:uid="{00000000-0005-0000-0000-00000A180000}"/>
    <cellStyle name="Normal 5 2 2 4 7" xfId="2577" xr:uid="{00000000-0005-0000-0000-00000B180000}"/>
    <cellStyle name="Normal 5 2 2 4 7 2" xfId="6861" xr:uid="{00000000-0005-0000-0000-00000C180000}"/>
    <cellStyle name="Normal 5 2 2 4 8" xfId="4796" xr:uid="{00000000-0005-0000-0000-00000D180000}"/>
    <cellStyle name="Normal 5 2 2 5" xfId="423" xr:uid="{00000000-0005-0000-0000-00000E180000}"/>
    <cellStyle name="Normal 5 2 2 5 2" xfId="898" xr:uid="{00000000-0005-0000-0000-00000F180000}"/>
    <cellStyle name="Normal 5 2 2 5 2 2" xfId="3133" xr:uid="{00000000-0005-0000-0000-000010180000}"/>
    <cellStyle name="Normal 5 2 2 5 2 2 2" xfId="7356" xr:uid="{00000000-0005-0000-0000-000011180000}"/>
    <cellStyle name="Normal 5 2 2 5 2 3" xfId="5211" xr:uid="{00000000-0005-0000-0000-000012180000}"/>
    <cellStyle name="Normal 5 2 2 5 3" xfId="1316" xr:uid="{00000000-0005-0000-0000-000013180000}"/>
    <cellStyle name="Normal 5 2 2 5 3 2" xfId="3546" xr:uid="{00000000-0005-0000-0000-000014180000}"/>
    <cellStyle name="Normal 5 2 2 5 3 2 2" xfId="7769" xr:uid="{00000000-0005-0000-0000-000015180000}"/>
    <cellStyle name="Normal 5 2 2 5 3 3" xfId="5624" xr:uid="{00000000-0005-0000-0000-000016180000}"/>
    <cellStyle name="Normal 5 2 2 5 4" xfId="1729" xr:uid="{00000000-0005-0000-0000-000017180000}"/>
    <cellStyle name="Normal 5 2 2 5 4 2" xfId="3959" xr:uid="{00000000-0005-0000-0000-000018180000}"/>
    <cellStyle name="Normal 5 2 2 5 4 2 2" xfId="8182" xr:uid="{00000000-0005-0000-0000-000019180000}"/>
    <cellStyle name="Normal 5 2 2 5 4 3" xfId="6037" xr:uid="{00000000-0005-0000-0000-00001A180000}"/>
    <cellStyle name="Normal 5 2 2 5 5" xfId="2143" xr:uid="{00000000-0005-0000-0000-00001B180000}"/>
    <cellStyle name="Normal 5 2 2 5 5 2" xfId="4372" xr:uid="{00000000-0005-0000-0000-00001C180000}"/>
    <cellStyle name="Normal 5 2 2 5 5 2 2" xfId="8595" xr:uid="{00000000-0005-0000-0000-00001D180000}"/>
    <cellStyle name="Normal 5 2 2 5 5 3" xfId="6450" xr:uid="{00000000-0005-0000-0000-00001E180000}"/>
    <cellStyle name="Normal 5 2 2 5 6" xfId="2579" xr:uid="{00000000-0005-0000-0000-00001F180000}"/>
    <cellStyle name="Normal 5 2 2 5 6 2" xfId="6863" xr:uid="{00000000-0005-0000-0000-000020180000}"/>
    <cellStyle name="Normal 5 2 2 5 7" xfId="4798" xr:uid="{00000000-0005-0000-0000-000021180000}"/>
    <cellStyle name="Normal 5 2 2 6" xfId="883" xr:uid="{00000000-0005-0000-0000-000022180000}"/>
    <cellStyle name="Normal 5 2 2 6 2" xfId="3118" xr:uid="{00000000-0005-0000-0000-000023180000}"/>
    <cellStyle name="Normal 5 2 2 6 2 2" xfId="7341" xr:uid="{00000000-0005-0000-0000-000024180000}"/>
    <cellStyle name="Normal 5 2 2 6 3" xfId="5196" xr:uid="{00000000-0005-0000-0000-000025180000}"/>
    <cellStyle name="Normal 5 2 2 7" xfId="1301" xr:uid="{00000000-0005-0000-0000-000026180000}"/>
    <cellStyle name="Normal 5 2 2 7 2" xfId="3531" xr:uid="{00000000-0005-0000-0000-000027180000}"/>
    <cellStyle name="Normal 5 2 2 7 2 2" xfId="7754" xr:uid="{00000000-0005-0000-0000-000028180000}"/>
    <cellStyle name="Normal 5 2 2 7 3" xfId="5609" xr:uid="{00000000-0005-0000-0000-000029180000}"/>
    <cellStyle name="Normal 5 2 2 8" xfId="1714" xr:uid="{00000000-0005-0000-0000-00002A180000}"/>
    <cellStyle name="Normal 5 2 2 8 2" xfId="3944" xr:uid="{00000000-0005-0000-0000-00002B180000}"/>
    <cellStyle name="Normal 5 2 2 8 2 2" xfId="8167" xr:uid="{00000000-0005-0000-0000-00002C180000}"/>
    <cellStyle name="Normal 5 2 2 8 3" xfId="6022" xr:uid="{00000000-0005-0000-0000-00002D180000}"/>
    <cellStyle name="Normal 5 2 2 9" xfId="2128" xr:uid="{00000000-0005-0000-0000-00002E180000}"/>
    <cellStyle name="Normal 5 2 2 9 2" xfId="4357" xr:uid="{00000000-0005-0000-0000-00002F180000}"/>
    <cellStyle name="Normal 5 2 2 9 2 2" xfId="8580" xr:uid="{00000000-0005-0000-0000-000030180000}"/>
    <cellStyle name="Normal 5 2 2 9 3" xfId="6435" xr:uid="{00000000-0005-0000-0000-000031180000}"/>
    <cellStyle name="Normal 5 2 3" xfId="424" xr:uid="{00000000-0005-0000-0000-000032180000}"/>
    <cellStyle name="Normal 5 2 3 10" xfId="4799"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2" xr:uid="{00000000-0005-0000-0000-000037180000}"/>
    <cellStyle name="Normal 5 2 3 2 2 2 2 2" xfId="3137" xr:uid="{00000000-0005-0000-0000-000038180000}"/>
    <cellStyle name="Normal 5 2 3 2 2 2 2 2 2" xfId="7360" xr:uid="{00000000-0005-0000-0000-000039180000}"/>
    <cellStyle name="Normal 5 2 3 2 2 2 2 3" xfId="5215" xr:uid="{00000000-0005-0000-0000-00003A180000}"/>
    <cellStyle name="Normal 5 2 3 2 2 2 3" xfId="1320" xr:uid="{00000000-0005-0000-0000-00003B180000}"/>
    <cellStyle name="Normal 5 2 3 2 2 2 3 2" xfId="3550" xr:uid="{00000000-0005-0000-0000-00003C180000}"/>
    <cellStyle name="Normal 5 2 3 2 2 2 3 2 2" xfId="7773" xr:uid="{00000000-0005-0000-0000-00003D180000}"/>
    <cellStyle name="Normal 5 2 3 2 2 2 3 3" xfId="5628" xr:uid="{00000000-0005-0000-0000-00003E180000}"/>
    <cellStyle name="Normal 5 2 3 2 2 2 4" xfId="1733" xr:uid="{00000000-0005-0000-0000-00003F180000}"/>
    <cellStyle name="Normal 5 2 3 2 2 2 4 2" xfId="3963" xr:uid="{00000000-0005-0000-0000-000040180000}"/>
    <cellStyle name="Normal 5 2 3 2 2 2 4 2 2" xfId="8186" xr:uid="{00000000-0005-0000-0000-000041180000}"/>
    <cellStyle name="Normal 5 2 3 2 2 2 4 3" xfId="6041" xr:uid="{00000000-0005-0000-0000-000042180000}"/>
    <cellStyle name="Normal 5 2 3 2 2 2 5" xfId="2147" xr:uid="{00000000-0005-0000-0000-000043180000}"/>
    <cellStyle name="Normal 5 2 3 2 2 2 5 2" xfId="4376" xr:uid="{00000000-0005-0000-0000-000044180000}"/>
    <cellStyle name="Normal 5 2 3 2 2 2 5 2 2" xfId="8599" xr:uid="{00000000-0005-0000-0000-000045180000}"/>
    <cellStyle name="Normal 5 2 3 2 2 2 5 3" xfId="6454" xr:uid="{00000000-0005-0000-0000-000046180000}"/>
    <cellStyle name="Normal 5 2 3 2 2 2 6" xfId="2583" xr:uid="{00000000-0005-0000-0000-000047180000}"/>
    <cellStyle name="Normal 5 2 3 2 2 2 6 2" xfId="6867" xr:uid="{00000000-0005-0000-0000-000048180000}"/>
    <cellStyle name="Normal 5 2 3 2 2 2 7" xfId="4802" xr:uid="{00000000-0005-0000-0000-000049180000}"/>
    <cellStyle name="Normal 5 2 3 2 2 3" xfId="901" xr:uid="{00000000-0005-0000-0000-00004A180000}"/>
    <cellStyle name="Normal 5 2 3 2 2 3 2" xfId="3136" xr:uid="{00000000-0005-0000-0000-00004B180000}"/>
    <cellStyle name="Normal 5 2 3 2 2 3 2 2" xfId="7359" xr:uid="{00000000-0005-0000-0000-00004C180000}"/>
    <cellStyle name="Normal 5 2 3 2 2 3 3" xfId="5214" xr:uid="{00000000-0005-0000-0000-00004D180000}"/>
    <cellStyle name="Normal 5 2 3 2 2 4" xfId="1319" xr:uid="{00000000-0005-0000-0000-00004E180000}"/>
    <cellStyle name="Normal 5 2 3 2 2 4 2" xfId="3549" xr:uid="{00000000-0005-0000-0000-00004F180000}"/>
    <cellStyle name="Normal 5 2 3 2 2 4 2 2" xfId="7772" xr:uid="{00000000-0005-0000-0000-000050180000}"/>
    <cellStyle name="Normal 5 2 3 2 2 4 3" xfId="5627" xr:uid="{00000000-0005-0000-0000-000051180000}"/>
    <cellStyle name="Normal 5 2 3 2 2 5" xfId="1732" xr:uid="{00000000-0005-0000-0000-000052180000}"/>
    <cellStyle name="Normal 5 2 3 2 2 5 2" xfId="3962" xr:uid="{00000000-0005-0000-0000-000053180000}"/>
    <cellStyle name="Normal 5 2 3 2 2 5 2 2" xfId="8185" xr:uid="{00000000-0005-0000-0000-000054180000}"/>
    <cellStyle name="Normal 5 2 3 2 2 5 3" xfId="6040" xr:uid="{00000000-0005-0000-0000-000055180000}"/>
    <cellStyle name="Normal 5 2 3 2 2 6" xfId="2146" xr:uid="{00000000-0005-0000-0000-000056180000}"/>
    <cellStyle name="Normal 5 2 3 2 2 6 2" xfId="4375" xr:uid="{00000000-0005-0000-0000-000057180000}"/>
    <cellStyle name="Normal 5 2 3 2 2 6 2 2" xfId="8598" xr:uid="{00000000-0005-0000-0000-000058180000}"/>
    <cellStyle name="Normal 5 2 3 2 2 6 3" xfId="6453" xr:uid="{00000000-0005-0000-0000-000059180000}"/>
    <cellStyle name="Normal 5 2 3 2 2 7" xfId="2582" xr:uid="{00000000-0005-0000-0000-00005A180000}"/>
    <cellStyle name="Normal 5 2 3 2 2 7 2" xfId="6866" xr:uid="{00000000-0005-0000-0000-00005B180000}"/>
    <cellStyle name="Normal 5 2 3 2 2 8" xfId="4801" xr:uid="{00000000-0005-0000-0000-00005C180000}"/>
    <cellStyle name="Normal 5 2 3 2 3" xfId="428" xr:uid="{00000000-0005-0000-0000-00005D180000}"/>
    <cellStyle name="Normal 5 2 3 2 3 2" xfId="903" xr:uid="{00000000-0005-0000-0000-00005E180000}"/>
    <cellStyle name="Normal 5 2 3 2 3 2 2" xfId="3138" xr:uid="{00000000-0005-0000-0000-00005F180000}"/>
    <cellStyle name="Normal 5 2 3 2 3 2 2 2" xfId="7361" xr:uid="{00000000-0005-0000-0000-000060180000}"/>
    <cellStyle name="Normal 5 2 3 2 3 2 3" xfId="5216" xr:uid="{00000000-0005-0000-0000-000061180000}"/>
    <cellStyle name="Normal 5 2 3 2 3 3" xfId="1321" xr:uid="{00000000-0005-0000-0000-000062180000}"/>
    <cellStyle name="Normal 5 2 3 2 3 3 2" xfId="3551" xr:uid="{00000000-0005-0000-0000-000063180000}"/>
    <cellStyle name="Normal 5 2 3 2 3 3 2 2" xfId="7774" xr:uid="{00000000-0005-0000-0000-000064180000}"/>
    <cellStyle name="Normal 5 2 3 2 3 3 3" xfId="5629" xr:uid="{00000000-0005-0000-0000-000065180000}"/>
    <cellStyle name="Normal 5 2 3 2 3 4" xfId="1734" xr:uid="{00000000-0005-0000-0000-000066180000}"/>
    <cellStyle name="Normal 5 2 3 2 3 4 2" xfId="3964" xr:uid="{00000000-0005-0000-0000-000067180000}"/>
    <cellStyle name="Normal 5 2 3 2 3 4 2 2" xfId="8187" xr:uid="{00000000-0005-0000-0000-000068180000}"/>
    <cellStyle name="Normal 5 2 3 2 3 4 3" xfId="6042" xr:uid="{00000000-0005-0000-0000-000069180000}"/>
    <cellStyle name="Normal 5 2 3 2 3 5" xfId="2148" xr:uid="{00000000-0005-0000-0000-00006A180000}"/>
    <cellStyle name="Normal 5 2 3 2 3 5 2" xfId="4377" xr:uid="{00000000-0005-0000-0000-00006B180000}"/>
    <cellStyle name="Normal 5 2 3 2 3 5 2 2" xfId="8600" xr:uid="{00000000-0005-0000-0000-00006C180000}"/>
    <cellStyle name="Normal 5 2 3 2 3 5 3" xfId="6455" xr:uid="{00000000-0005-0000-0000-00006D180000}"/>
    <cellStyle name="Normal 5 2 3 2 3 6" xfId="2584" xr:uid="{00000000-0005-0000-0000-00006E180000}"/>
    <cellStyle name="Normal 5 2 3 2 3 6 2" xfId="6868" xr:uid="{00000000-0005-0000-0000-00006F180000}"/>
    <cellStyle name="Normal 5 2 3 2 3 7" xfId="4803" xr:uid="{00000000-0005-0000-0000-000070180000}"/>
    <cellStyle name="Normal 5 2 3 2 4" xfId="900" xr:uid="{00000000-0005-0000-0000-000071180000}"/>
    <cellStyle name="Normal 5 2 3 2 4 2" xfId="3135" xr:uid="{00000000-0005-0000-0000-000072180000}"/>
    <cellStyle name="Normal 5 2 3 2 4 2 2" xfId="7358" xr:uid="{00000000-0005-0000-0000-000073180000}"/>
    <cellStyle name="Normal 5 2 3 2 4 3" xfId="5213" xr:uid="{00000000-0005-0000-0000-000074180000}"/>
    <cellStyle name="Normal 5 2 3 2 5" xfId="1318" xr:uid="{00000000-0005-0000-0000-000075180000}"/>
    <cellStyle name="Normal 5 2 3 2 5 2" xfId="3548" xr:uid="{00000000-0005-0000-0000-000076180000}"/>
    <cellStyle name="Normal 5 2 3 2 5 2 2" xfId="7771" xr:uid="{00000000-0005-0000-0000-000077180000}"/>
    <cellStyle name="Normal 5 2 3 2 5 3" xfId="5626" xr:uid="{00000000-0005-0000-0000-000078180000}"/>
    <cellStyle name="Normal 5 2 3 2 6" xfId="1731" xr:uid="{00000000-0005-0000-0000-000079180000}"/>
    <cellStyle name="Normal 5 2 3 2 6 2" xfId="3961" xr:uid="{00000000-0005-0000-0000-00007A180000}"/>
    <cellStyle name="Normal 5 2 3 2 6 2 2" xfId="8184" xr:uid="{00000000-0005-0000-0000-00007B180000}"/>
    <cellStyle name="Normal 5 2 3 2 6 3" xfId="6039" xr:uid="{00000000-0005-0000-0000-00007C180000}"/>
    <cellStyle name="Normal 5 2 3 2 7" xfId="2145" xr:uid="{00000000-0005-0000-0000-00007D180000}"/>
    <cellStyle name="Normal 5 2 3 2 7 2" xfId="4374" xr:uid="{00000000-0005-0000-0000-00007E180000}"/>
    <cellStyle name="Normal 5 2 3 2 7 2 2" xfId="8597" xr:uid="{00000000-0005-0000-0000-00007F180000}"/>
    <cellStyle name="Normal 5 2 3 2 7 3" xfId="6452" xr:uid="{00000000-0005-0000-0000-000080180000}"/>
    <cellStyle name="Normal 5 2 3 2 8" xfId="2581" xr:uid="{00000000-0005-0000-0000-000081180000}"/>
    <cellStyle name="Normal 5 2 3 2 8 2" xfId="6865" xr:uid="{00000000-0005-0000-0000-000082180000}"/>
    <cellStyle name="Normal 5 2 3 2 9" xfId="4800" xr:uid="{00000000-0005-0000-0000-000083180000}"/>
    <cellStyle name="Normal 5 2 3 3" xfId="429" xr:uid="{00000000-0005-0000-0000-000084180000}"/>
    <cellStyle name="Normal 5 2 3 3 2" xfId="430" xr:uid="{00000000-0005-0000-0000-000085180000}"/>
    <cellStyle name="Normal 5 2 3 3 2 2" xfId="905" xr:uid="{00000000-0005-0000-0000-000086180000}"/>
    <cellStyle name="Normal 5 2 3 3 2 2 2" xfId="3140" xr:uid="{00000000-0005-0000-0000-000087180000}"/>
    <cellStyle name="Normal 5 2 3 3 2 2 2 2" xfId="7363" xr:uid="{00000000-0005-0000-0000-000088180000}"/>
    <cellStyle name="Normal 5 2 3 3 2 2 3" xfId="5218" xr:uid="{00000000-0005-0000-0000-000089180000}"/>
    <cellStyle name="Normal 5 2 3 3 2 3" xfId="1323" xr:uid="{00000000-0005-0000-0000-00008A180000}"/>
    <cellStyle name="Normal 5 2 3 3 2 3 2" xfId="3553" xr:uid="{00000000-0005-0000-0000-00008B180000}"/>
    <cellStyle name="Normal 5 2 3 3 2 3 2 2" xfId="7776" xr:uid="{00000000-0005-0000-0000-00008C180000}"/>
    <cellStyle name="Normal 5 2 3 3 2 3 3" xfId="5631" xr:uid="{00000000-0005-0000-0000-00008D180000}"/>
    <cellStyle name="Normal 5 2 3 3 2 4" xfId="1736" xr:uid="{00000000-0005-0000-0000-00008E180000}"/>
    <cellStyle name="Normal 5 2 3 3 2 4 2" xfId="3966" xr:uid="{00000000-0005-0000-0000-00008F180000}"/>
    <cellStyle name="Normal 5 2 3 3 2 4 2 2" xfId="8189" xr:uid="{00000000-0005-0000-0000-000090180000}"/>
    <cellStyle name="Normal 5 2 3 3 2 4 3" xfId="6044" xr:uid="{00000000-0005-0000-0000-000091180000}"/>
    <cellStyle name="Normal 5 2 3 3 2 5" xfId="2150" xr:uid="{00000000-0005-0000-0000-000092180000}"/>
    <cellStyle name="Normal 5 2 3 3 2 5 2" xfId="4379" xr:uid="{00000000-0005-0000-0000-000093180000}"/>
    <cellStyle name="Normal 5 2 3 3 2 5 2 2" xfId="8602" xr:uid="{00000000-0005-0000-0000-000094180000}"/>
    <cellStyle name="Normal 5 2 3 3 2 5 3" xfId="6457" xr:uid="{00000000-0005-0000-0000-000095180000}"/>
    <cellStyle name="Normal 5 2 3 3 2 6" xfId="2586" xr:uid="{00000000-0005-0000-0000-000096180000}"/>
    <cellStyle name="Normal 5 2 3 3 2 6 2" xfId="6870" xr:uid="{00000000-0005-0000-0000-000097180000}"/>
    <cellStyle name="Normal 5 2 3 3 2 7" xfId="4805" xr:uid="{00000000-0005-0000-0000-000098180000}"/>
    <cellStyle name="Normal 5 2 3 3 3" xfId="904" xr:uid="{00000000-0005-0000-0000-000099180000}"/>
    <cellStyle name="Normal 5 2 3 3 3 2" xfId="3139" xr:uid="{00000000-0005-0000-0000-00009A180000}"/>
    <cellStyle name="Normal 5 2 3 3 3 2 2" xfId="7362" xr:uid="{00000000-0005-0000-0000-00009B180000}"/>
    <cellStyle name="Normal 5 2 3 3 3 3" xfId="5217" xr:uid="{00000000-0005-0000-0000-00009C180000}"/>
    <cellStyle name="Normal 5 2 3 3 4" xfId="1322" xr:uid="{00000000-0005-0000-0000-00009D180000}"/>
    <cellStyle name="Normal 5 2 3 3 4 2" xfId="3552" xr:uid="{00000000-0005-0000-0000-00009E180000}"/>
    <cellStyle name="Normal 5 2 3 3 4 2 2" xfId="7775" xr:uid="{00000000-0005-0000-0000-00009F180000}"/>
    <cellStyle name="Normal 5 2 3 3 4 3" xfId="5630" xr:uid="{00000000-0005-0000-0000-0000A0180000}"/>
    <cellStyle name="Normal 5 2 3 3 5" xfId="1735" xr:uid="{00000000-0005-0000-0000-0000A1180000}"/>
    <cellStyle name="Normal 5 2 3 3 5 2" xfId="3965" xr:uid="{00000000-0005-0000-0000-0000A2180000}"/>
    <cellStyle name="Normal 5 2 3 3 5 2 2" xfId="8188" xr:uid="{00000000-0005-0000-0000-0000A3180000}"/>
    <cellStyle name="Normal 5 2 3 3 5 3" xfId="6043" xr:uid="{00000000-0005-0000-0000-0000A4180000}"/>
    <cellStyle name="Normal 5 2 3 3 6" xfId="2149" xr:uid="{00000000-0005-0000-0000-0000A5180000}"/>
    <cellStyle name="Normal 5 2 3 3 6 2" xfId="4378" xr:uid="{00000000-0005-0000-0000-0000A6180000}"/>
    <cellStyle name="Normal 5 2 3 3 6 2 2" xfId="8601" xr:uid="{00000000-0005-0000-0000-0000A7180000}"/>
    <cellStyle name="Normal 5 2 3 3 6 3" xfId="6456" xr:uid="{00000000-0005-0000-0000-0000A8180000}"/>
    <cellStyle name="Normal 5 2 3 3 7" xfId="2585" xr:uid="{00000000-0005-0000-0000-0000A9180000}"/>
    <cellStyle name="Normal 5 2 3 3 7 2" xfId="6869" xr:uid="{00000000-0005-0000-0000-0000AA180000}"/>
    <cellStyle name="Normal 5 2 3 3 8" xfId="4804" xr:uid="{00000000-0005-0000-0000-0000AB180000}"/>
    <cellStyle name="Normal 5 2 3 4" xfId="431" xr:uid="{00000000-0005-0000-0000-0000AC180000}"/>
    <cellStyle name="Normal 5 2 3 4 2" xfId="906" xr:uid="{00000000-0005-0000-0000-0000AD180000}"/>
    <cellStyle name="Normal 5 2 3 4 2 2" xfId="3141" xr:uid="{00000000-0005-0000-0000-0000AE180000}"/>
    <cellStyle name="Normal 5 2 3 4 2 2 2" xfId="7364" xr:uid="{00000000-0005-0000-0000-0000AF180000}"/>
    <cellStyle name="Normal 5 2 3 4 2 3" xfId="5219" xr:uid="{00000000-0005-0000-0000-0000B0180000}"/>
    <cellStyle name="Normal 5 2 3 4 3" xfId="1324" xr:uid="{00000000-0005-0000-0000-0000B1180000}"/>
    <cellStyle name="Normal 5 2 3 4 3 2" xfId="3554" xr:uid="{00000000-0005-0000-0000-0000B2180000}"/>
    <cellStyle name="Normal 5 2 3 4 3 2 2" xfId="7777" xr:uid="{00000000-0005-0000-0000-0000B3180000}"/>
    <cellStyle name="Normal 5 2 3 4 3 3" xfId="5632" xr:uid="{00000000-0005-0000-0000-0000B4180000}"/>
    <cellStyle name="Normal 5 2 3 4 4" xfId="1737" xr:uid="{00000000-0005-0000-0000-0000B5180000}"/>
    <cellStyle name="Normal 5 2 3 4 4 2" xfId="3967" xr:uid="{00000000-0005-0000-0000-0000B6180000}"/>
    <cellStyle name="Normal 5 2 3 4 4 2 2" xfId="8190" xr:uid="{00000000-0005-0000-0000-0000B7180000}"/>
    <cellStyle name="Normal 5 2 3 4 4 3" xfId="6045" xr:uid="{00000000-0005-0000-0000-0000B8180000}"/>
    <cellStyle name="Normal 5 2 3 4 5" xfId="2151" xr:uid="{00000000-0005-0000-0000-0000B9180000}"/>
    <cellStyle name="Normal 5 2 3 4 5 2" xfId="4380" xr:uid="{00000000-0005-0000-0000-0000BA180000}"/>
    <cellStyle name="Normal 5 2 3 4 5 2 2" xfId="8603" xr:uid="{00000000-0005-0000-0000-0000BB180000}"/>
    <cellStyle name="Normal 5 2 3 4 5 3" xfId="6458" xr:uid="{00000000-0005-0000-0000-0000BC180000}"/>
    <cellStyle name="Normal 5 2 3 4 6" xfId="2587" xr:uid="{00000000-0005-0000-0000-0000BD180000}"/>
    <cellStyle name="Normal 5 2 3 4 6 2" xfId="6871" xr:uid="{00000000-0005-0000-0000-0000BE180000}"/>
    <cellStyle name="Normal 5 2 3 4 7" xfId="4806" xr:uid="{00000000-0005-0000-0000-0000BF180000}"/>
    <cellStyle name="Normal 5 2 3 5" xfId="899" xr:uid="{00000000-0005-0000-0000-0000C0180000}"/>
    <cellStyle name="Normal 5 2 3 5 2" xfId="3134" xr:uid="{00000000-0005-0000-0000-0000C1180000}"/>
    <cellStyle name="Normal 5 2 3 5 2 2" xfId="7357" xr:uid="{00000000-0005-0000-0000-0000C2180000}"/>
    <cellStyle name="Normal 5 2 3 5 3" xfId="5212" xr:uid="{00000000-0005-0000-0000-0000C3180000}"/>
    <cellStyle name="Normal 5 2 3 6" xfId="1317" xr:uid="{00000000-0005-0000-0000-0000C4180000}"/>
    <cellStyle name="Normal 5 2 3 6 2" xfId="3547" xr:uid="{00000000-0005-0000-0000-0000C5180000}"/>
    <cellStyle name="Normal 5 2 3 6 2 2" xfId="7770" xr:uid="{00000000-0005-0000-0000-0000C6180000}"/>
    <cellStyle name="Normal 5 2 3 6 3" xfId="5625" xr:uid="{00000000-0005-0000-0000-0000C7180000}"/>
    <cellStyle name="Normal 5 2 3 7" xfId="1730" xr:uid="{00000000-0005-0000-0000-0000C8180000}"/>
    <cellStyle name="Normal 5 2 3 7 2" xfId="3960" xr:uid="{00000000-0005-0000-0000-0000C9180000}"/>
    <cellStyle name="Normal 5 2 3 7 2 2" xfId="8183" xr:uid="{00000000-0005-0000-0000-0000CA180000}"/>
    <cellStyle name="Normal 5 2 3 7 3" xfId="6038" xr:uid="{00000000-0005-0000-0000-0000CB180000}"/>
    <cellStyle name="Normal 5 2 3 8" xfId="2144" xr:uid="{00000000-0005-0000-0000-0000CC180000}"/>
    <cellStyle name="Normal 5 2 3 8 2" xfId="4373" xr:uid="{00000000-0005-0000-0000-0000CD180000}"/>
    <cellStyle name="Normal 5 2 3 8 2 2" xfId="8596" xr:uid="{00000000-0005-0000-0000-0000CE180000}"/>
    <cellStyle name="Normal 5 2 3 8 3" xfId="6451" xr:uid="{00000000-0005-0000-0000-0000CF180000}"/>
    <cellStyle name="Normal 5 2 3 9" xfId="2580" xr:uid="{00000000-0005-0000-0000-0000D0180000}"/>
    <cellStyle name="Normal 5 2 3 9 2" xfId="6864"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9" xr:uid="{00000000-0005-0000-0000-0000D5180000}"/>
    <cellStyle name="Normal 5 2 4 2 2 2 2" xfId="3144" xr:uid="{00000000-0005-0000-0000-0000D6180000}"/>
    <cellStyle name="Normal 5 2 4 2 2 2 2 2" xfId="7367" xr:uid="{00000000-0005-0000-0000-0000D7180000}"/>
    <cellStyle name="Normal 5 2 4 2 2 2 3" xfId="5222" xr:uid="{00000000-0005-0000-0000-0000D8180000}"/>
    <cellStyle name="Normal 5 2 4 2 2 3" xfId="1327" xr:uid="{00000000-0005-0000-0000-0000D9180000}"/>
    <cellStyle name="Normal 5 2 4 2 2 3 2" xfId="3557" xr:uid="{00000000-0005-0000-0000-0000DA180000}"/>
    <cellStyle name="Normal 5 2 4 2 2 3 2 2" xfId="7780" xr:uid="{00000000-0005-0000-0000-0000DB180000}"/>
    <cellStyle name="Normal 5 2 4 2 2 3 3" xfId="5635" xr:uid="{00000000-0005-0000-0000-0000DC180000}"/>
    <cellStyle name="Normal 5 2 4 2 2 4" xfId="1740" xr:uid="{00000000-0005-0000-0000-0000DD180000}"/>
    <cellStyle name="Normal 5 2 4 2 2 4 2" xfId="3970" xr:uid="{00000000-0005-0000-0000-0000DE180000}"/>
    <cellStyle name="Normal 5 2 4 2 2 4 2 2" xfId="8193" xr:uid="{00000000-0005-0000-0000-0000DF180000}"/>
    <cellStyle name="Normal 5 2 4 2 2 4 3" xfId="6048" xr:uid="{00000000-0005-0000-0000-0000E0180000}"/>
    <cellStyle name="Normal 5 2 4 2 2 5" xfId="2154" xr:uid="{00000000-0005-0000-0000-0000E1180000}"/>
    <cellStyle name="Normal 5 2 4 2 2 5 2" xfId="4383" xr:uid="{00000000-0005-0000-0000-0000E2180000}"/>
    <cellStyle name="Normal 5 2 4 2 2 5 2 2" xfId="8606" xr:uid="{00000000-0005-0000-0000-0000E3180000}"/>
    <cellStyle name="Normal 5 2 4 2 2 5 3" xfId="6461" xr:uid="{00000000-0005-0000-0000-0000E4180000}"/>
    <cellStyle name="Normal 5 2 4 2 2 6" xfId="2590" xr:uid="{00000000-0005-0000-0000-0000E5180000}"/>
    <cellStyle name="Normal 5 2 4 2 2 6 2" xfId="6874" xr:uid="{00000000-0005-0000-0000-0000E6180000}"/>
    <cellStyle name="Normal 5 2 4 2 2 7" xfId="4809" xr:uid="{00000000-0005-0000-0000-0000E7180000}"/>
    <cellStyle name="Normal 5 2 4 2 3" xfId="908" xr:uid="{00000000-0005-0000-0000-0000E8180000}"/>
    <cellStyle name="Normal 5 2 4 2 3 2" xfId="3143" xr:uid="{00000000-0005-0000-0000-0000E9180000}"/>
    <cellStyle name="Normal 5 2 4 2 3 2 2" xfId="7366" xr:uid="{00000000-0005-0000-0000-0000EA180000}"/>
    <cellStyle name="Normal 5 2 4 2 3 3" xfId="5221" xr:uid="{00000000-0005-0000-0000-0000EB180000}"/>
    <cellStyle name="Normal 5 2 4 2 4" xfId="1326" xr:uid="{00000000-0005-0000-0000-0000EC180000}"/>
    <cellStyle name="Normal 5 2 4 2 4 2" xfId="3556" xr:uid="{00000000-0005-0000-0000-0000ED180000}"/>
    <cellStyle name="Normal 5 2 4 2 4 2 2" xfId="7779" xr:uid="{00000000-0005-0000-0000-0000EE180000}"/>
    <cellStyle name="Normal 5 2 4 2 4 3" xfId="5634" xr:uid="{00000000-0005-0000-0000-0000EF180000}"/>
    <cellStyle name="Normal 5 2 4 2 5" xfId="1739" xr:uid="{00000000-0005-0000-0000-0000F0180000}"/>
    <cellStyle name="Normal 5 2 4 2 5 2" xfId="3969" xr:uid="{00000000-0005-0000-0000-0000F1180000}"/>
    <cellStyle name="Normal 5 2 4 2 5 2 2" xfId="8192" xr:uid="{00000000-0005-0000-0000-0000F2180000}"/>
    <cellStyle name="Normal 5 2 4 2 5 3" xfId="6047" xr:uid="{00000000-0005-0000-0000-0000F3180000}"/>
    <cellStyle name="Normal 5 2 4 2 6" xfId="2153" xr:uid="{00000000-0005-0000-0000-0000F4180000}"/>
    <cellStyle name="Normal 5 2 4 2 6 2" xfId="4382" xr:uid="{00000000-0005-0000-0000-0000F5180000}"/>
    <cellStyle name="Normal 5 2 4 2 6 2 2" xfId="8605" xr:uid="{00000000-0005-0000-0000-0000F6180000}"/>
    <cellStyle name="Normal 5 2 4 2 6 3" xfId="6460" xr:uid="{00000000-0005-0000-0000-0000F7180000}"/>
    <cellStyle name="Normal 5 2 4 2 7" xfId="2589" xr:uid="{00000000-0005-0000-0000-0000F8180000}"/>
    <cellStyle name="Normal 5 2 4 2 7 2" xfId="6873" xr:uid="{00000000-0005-0000-0000-0000F9180000}"/>
    <cellStyle name="Normal 5 2 4 2 8" xfId="4808" xr:uid="{00000000-0005-0000-0000-0000FA180000}"/>
    <cellStyle name="Normal 5 2 4 3" xfId="435" xr:uid="{00000000-0005-0000-0000-0000FB180000}"/>
    <cellStyle name="Normal 5 2 4 3 2" xfId="910" xr:uid="{00000000-0005-0000-0000-0000FC180000}"/>
    <cellStyle name="Normal 5 2 4 3 2 2" xfId="3145" xr:uid="{00000000-0005-0000-0000-0000FD180000}"/>
    <cellStyle name="Normal 5 2 4 3 2 2 2" xfId="7368" xr:uid="{00000000-0005-0000-0000-0000FE180000}"/>
    <cellStyle name="Normal 5 2 4 3 2 3" xfId="5223" xr:uid="{00000000-0005-0000-0000-0000FF180000}"/>
    <cellStyle name="Normal 5 2 4 3 3" xfId="1328" xr:uid="{00000000-0005-0000-0000-000000190000}"/>
    <cellStyle name="Normal 5 2 4 3 3 2" xfId="3558" xr:uid="{00000000-0005-0000-0000-000001190000}"/>
    <cellStyle name="Normal 5 2 4 3 3 2 2" xfId="7781" xr:uid="{00000000-0005-0000-0000-000002190000}"/>
    <cellStyle name="Normal 5 2 4 3 3 3" xfId="5636" xr:uid="{00000000-0005-0000-0000-000003190000}"/>
    <cellStyle name="Normal 5 2 4 3 4" xfId="1741" xr:uid="{00000000-0005-0000-0000-000004190000}"/>
    <cellStyle name="Normal 5 2 4 3 4 2" xfId="3971" xr:uid="{00000000-0005-0000-0000-000005190000}"/>
    <cellStyle name="Normal 5 2 4 3 4 2 2" xfId="8194" xr:uid="{00000000-0005-0000-0000-000006190000}"/>
    <cellStyle name="Normal 5 2 4 3 4 3" xfId="6049" xr:uid="{00000000-0005-0000-0000-000007190000}"/>
    <cellStyle name="Normal 5 2 4 3 5" xfId="2155" xr:uid="{00000000-0005-0000-0000-000008190000}"/>
    <cellStyle name="Normal 5 2 4 3 5 2" xfId="4384" xr:uid="{00000000-0005-0000-0000-000009190000}"/>
    <cellStyle name="Normal 5 2 4 3 5 2 2" xfId="8607" xr:uid="{00000000-0005-0000-0000-00000A190000}"/>
    <cellStyle name="Normal 5 2 4 3 5 3" xfId="6462" xr:uid="{00000000-0005-0000-0000-00000B190000}"/>
    <cellStyle name="Normal 5 2 4 3 6" xfId="2591" xr:uid="{00000000-0005-0000-0000-00000C190000}"/>
    <cellStyle name="Normal 5 2 4 3 6 2" xfId="6875" xr:uid="{00000000-0005-0000-0000-00000D190000}"/>
    <cellStyle name="Normal 5 2 4 3 7" xfId="4810" xr:uid="{00000000-0005-0000-0000-00000E190000}"/>
    <cellStyle name="Normal 5 2 4 4" xfId="907" xr:uid="{00000000-0005-0000-0000-00000F190000}"/>
    <cellStyle name="Normal 5 2 4 4 2" xfId="3142" xr:uid="{00000000-0005-0000-0000-000010190000}"/>
    <cellStyle name="Normal 5 2 4 4 2 2" xfId="7365" xr:uid="{00000000-0005-0000-0000-000011190000}"/>
    <cellStyle name="Normal 5 2 4 4 3" xfId="5220" xr:uid="{00000000-0005-0000-0000-000012190000}"/>
    <cellStyle name="Normal 5 2 4 5" xfId="1325" xr:uid="{00000000-0005-0000-0000-000013190000}"/>
    <cellStyle name="Normal 5 2 4 5 2" xfId="3555" xr:uid="{00000000-0005-0000-0000-000014190000}"/>
    <cellStyle name="Normal 5 2 4 5 2 2" xfId="7778" xr:uid="{00000000-0005-0000-0000-000015190000}"/>
    <cellStyle name="Normal 5 2 4 5 3" xfId="5633" xr:uid="{00000000-0005-0000-0000-000016190000}"/>
    <cellStyle name="Normal 5 2 4 6" xfId="1738" xr:uid="{00000000-0005-0000-0000-000017190000}"/>
    <cellStyle name="Normal 5 2 4 6 2" xfId="3968" xr:uid="{00000000-0005-0000-0000-000018190000}"/>
    <cellStyle name="Normal 5 2 4 6 2 2" xfId="8191" xr:uid="{00000000-0005-0000-0000-000019190000}"/>
    <cellStyle name="Normal 5 2 4 6 3" xfId="6046" xr:uid="{00000000-0005-0000-0000-00001A190000}"/>
    <cellStyle name="Normal 5 2 4 7" xfId="2152" xr:uid="{00000000-0005-0000-0000-00001B190000}"/>
    <cellStyle name="Normal 5 2 4 7 2" xfId="4381" xr:uid="{00000000-0005-0000-0000-00001C190000}"/>
    <cellStyle name="Normal 5 2 4 7 2 2" xfId="8604" xr:uid="{00000000-0005-0000-0000-00001D190000}"/>
    <cellStyle name="Normal 5 2 4 7 3" xfId="6459" xr:uid="{00000000-0005-0000-0000-00001E190000}"/>
    <cellStyle name="Normal 5 2 4 8" xfId="2588" xr:uid="{00000000-0005-0000-0000-00001F190000}"/>
    <cellStyle name="Normal 5 2 4 8 2" xfId="6872" xr:uid="{00000000-0005-0000-0000-000020190000}"/>
    <cellStyle name="Normal 5 2 4 9" xfId="4807" xr:uid="{00000000-0005-0000-0000-000021190000}"/>
    <cellStyle name="Normal 5 2 5" xfId="436" xr:uid="{00000000-0005-0000-0000-000022190000}"/>
    <cellStyle name="Normal 5 2 5 2" xfId="437" xr:uid="{00000000-0005-0000-0000-000023190000}"/>
    <cellStyle name="Normal 5 2 5 2 2" xfId="912" xr:uid="{00000000-0005-0000-0000-000024190000}"/>
    <cellStyle name="Normal 5 2 5 2 2 2" xfId="3147" xr:uid="{00000000-0005-0000-0000-000025190000}"/>
    <cellStyle name="Normal 5 2 5 2 2 2 2" xfId="7370" xr:uid="{00000000-0005-0000-0000-000026190000}"/>
    <cellStyle name="Normal 5 2 5 2 2 3" xfId="5225" xr:uid="{00000000-0005-0000-0000-000027190000}"/>
    <cellStyle name="Normal 5 2 5 2 3" xfId="1330" xr:uid="{00000000-0005-0000-0000-000028190000}"/>
    <cellStyle name="Normal 5 2 5 2 3 2" xfId="3560" xr:uid="{00000000-0005-0000-0000-000029190000}"/>
    <cellStyle name="Normal 5 2 5 2 3 2 2" xfId="7783" xr:uid="{00000000-0005-0000-0000-00002A190000}"/>
    <cellStyle name="Normal 5 2 5 2 3 3" xfId="5638" xr:uid="{00000000-0005-0000-0000-00002B190000}"/>
    <cellStyle name="Normal 5 2 5 2 4" xfId="1743" xr:uid="{00000000-0005-0000-0000-00002C190000}"/>
    <cellStyle name="Normal 5 2 5 2 4 2" xfId="3973" xr:uid="{00000000-0005-0000-0000-00002D190000}"/>
    <cellStyle name="Normal 5 2 5 2 4 2 2" xfId="8196" xr:uid="{00000000-0005-0000-0000-00002E190000}"/>
    <cellStyle name="Normal 5 2 5 2 4 3" xfId="6051" xr:uid="{00000000-0005-0000-0000-00002F190000}"/>
    <cellStyle name="Normal 5 2 5 2 5" xfId="2157" xr:uid="{00000000-0005-0000-0000-000030190000}"/>
    <cellStyle name="Normal 5 2 5 2 5 2" xfId="4386" xr:uid="{00000000-0005-0000-0000-000031190000}"/>
    <cellStyle name="Normal 5 2 5 2 5 2 2" xfId="8609" xr:uid="{00000000-0005-0000-0000-000032190000}"/>
    <cellStyle name="Normal 5 2 5 2 5 3" xfId="6464" xr:uid="{00000000-0005-0000-0000-000033190000}"/>
    <cellStyle name="Normal 5 2 5 2 6" xfId="2593" xr:uid="{00000000-0005-0000-0000-000034190000}"/>
    <cellStyle name="Normal 5 2 5 2 6 2" xfId="6877" xr:uid="{00000000-0005-0000-0000-000035190000}"/>
    <cellStyle name="Normal 5 2 5 2 7" xfId="4812" xr:uid="{00000000-0005-0000-0000-000036190000}"/>
    <cellStyle name="Normal 5 2 5 3" xfId="911" xr:uid="{00000000-0005-0000-0000-000037190000}"/>
    <cellStyle name="Normal 5 2 5 3 2" xfId="3146" xr:uid="{00000000-0005-0000-0000-000038190000}"/>
    <cellStyle name="Normal 5 2 5 3 2 2" xfId="7369" xr:uid="{00000000-0005-0000-0000-000039190000}"/>
    <cellStyle name="Normal 5 2 5 3 3" xfId="5224" xr:uid="{00000000-0005-0000-0000-00003A190000}"/>
    <cellStyle name="Normal 5 2 5 4" xfId="1329" xr:uid="{00000000-0005-0000-0000-00003B190000}"/>
    <cellStyle name="Normal 5 2 5 4 2" xfId="3559" xr:uid="{00000000-0005-0000-0000-00003C190000}"/>
    <cellStyle name="Normal 5 2 5 4 2 2" xfId="7782" xr:uid="{00000000-0005-0000-0000-00003D190000}"/>
    <cellStyle name="Normal 5 2 5 4 3" xfId="5637" xr:uid="{00000000-0005-0000-0000-00003E190000}"/>
    <cellStyle name="Normal 5 2 5 5" xfId="1742" xr:uid="{00000000-0005-0000-0000-00003F190000}"/>
    <cellStyle name="Normal 5 2 5 5 2" xfId="3972" xr:uid="{00000000-0005-0000-0000-000040190000}"/>
    <cellStyle name="Normal 5 2 5 5 2 2" xfId="8195" xr:uid="{00000000-0005-0000-0000-000041190000}"/>
    <cellStyle name="Normal 5 2 5 5 3" xfId="6050" xr:uid="{00000000-0005-0000-0000-000042190000}"/>
    <cellStyle name="Normal 5 2 5 6" xfId="2156" xr:uid="{00000000-0005-0000-0000-000043190000}"/>
    <cellStyle name="Normal 5 2 5 6 2" xfId="4385" xr:uid="{00000000-0005-0000-0000-000044190000}"/>
    <cellStyle name="Normal 5 2 5 6 2 2" xfId="8608" xr:uid="{00000000-0005-0000-0000-000045190000}"/>
    <cellStyle name="Normal 5 2 5 6 3" xfId="6463" xr:uid="{00000000-0005-0000-0000-000046190000}"/>
    <cellStyle name="Normal 5 2 5 7" xfId="2592" xr:uid="{00000000-0005-0000-0000-000047190000}"/>
    <cellStyle name="Normal 5 2 5 7 2" xfId="6876" xr:uid="{00000000-0005-0000-0000-000048190000}"/>
    <cellStyle name="Normal 5 2 5 8" xfId="4811" xr:uid="{00000000-0005-0000-0000-000049190000}"/>
    <cellStyle name="Normal 5 2 6" xfId="438" xr:uid="{00000000-0005-0000-0000-00004A190000}"/>
    <cellStyle name="Normal 5 2 6 2" xfId="913" xr:uid="{00000000-0005-0000-0000-00004B190000}"/>
    <cellStyle name="Normal 5 2 6 2 2" xfId="3148" xr:uid="{00000000-0005-0000-0000-00004C190000}"/>
    <cellStyle name="Normal 5 2 6 2 2 2" xfId="7371" xr:uid="{00000000-0005-0000-0000-00004D190000}"/>
    <cellStyle name="Normal 5 2 6 2 3" xfId="5226" xr:uid="{00000000-0005-0000-0000-00004E190000}"/>
    <cellStyle name="Normal 5 2 6 3" xfId="1331" xr:uid="{00000000-0005-0000-0000-00004F190000}"/>
    <cellStyle name="Normal 5 2 6 3 2" xfId="3561" xr:uid="{00000000-0005-0000-0000-000050190000}"/>
    <cellStyle name="Normal 5 2 6 3 2 2" xfId="7784" xr:uid="{00000000-0005-0000-0000-000051190000}"/>
    <cellStyle name="Normal 5 2 6 3 3" xfId="5639" xr:uid="{00000000-0005-0000-0000-000052190000}"/>
    <cellStyle name="Normal 5 2 6 4" xfId="1744" xr:uid="{00000000-0005-0000-0000-000053190000}"/>
    <cellStyle name="Normal 5 2 6 4 2" xfId="3974" xr:uid="{00000000-0005-0000-0000-000054190000}"/>
    <cellStyle name="Normal 5 2 6 4 2 2" xfId="8197" xr:uid="{00000000-0005-0000-0000-000055190000}"/>
    <cellStyle name="Normal 5 2 6 4 3" xfId="6052" xr:uid="{00000000-0005-0000-0000-000056190000}"/>
    <cellStyle name="Normal 5 2 6 5" xfId="2158" xr:uid="{00000000-0005-0000-0000-000057190000}"/>
    <cellStyle name="Normal 5 2 6 5 2" xfId="4387" xr:uid="{00000000-0005-0000-0000-000058190000}"/>
    <cellStyle name="Normal 5 2 6 5 2 2" xfId="8610" xr:uid="{00000000-0005-0000-0000-000059190000}"/>
    <cellStyle name="Normal 5 2 6 5 3" xfId="6465" xr:uid="{00000000-0005-0000-0000-00005A190000}"/>
    <cellStyle name="Normal 5 2 6 6" xfId="2594" xr:uid="{00000000-0005-0000-0000-00005B190000}"/>
    <cellStyle name="Normal 5 2 6 6 2" xfId="6878" xr:uid="{00000000-0005-0000-0000-00005C190000}"/>
    <cellStyle name="Normal 5 2 6 7" xfId="4813" xr:uid="{00000000-0005-0000-0000-00005D190000}"/>
    <cellStyle name="Normal 5 2 7" xfId="882" xr:uid="{00000000-0005-0000-0000-00005E190000}"/>
    <cellStyle name="Normal 5 2 7 2" xfId="3117" xr:uid="{00000000-0005-0000-0000-00005F190000}"/>
    <cellStyle name="Normal 5 2 7 2 2" xfId="7340" xr:uid="{00000000-0005-0000-0000-000060190000}"/>
    <cellStyle name="Normal 5 2 7 3" xfId="5195" xr:uid="{00000000-0005-0000-0000-000061190000}"/>
    <cellStyle name="Normal 5 2 8" xfId="1300" xr:uid="{00000000-0005-0000-0000-000062190000}"/>
    <cellStyle name="Normal 5 2 8 2" xfId="3530" xr:uid="{00000000-0005-0000-0000-000063190000}"/>
    <cellStyle name="Normal 5 2 8 2 2" xfId="7753" xr:uid="{00000000-0005-0000-0000-000064190000}"/>
    <cellStyle name="Normal 5 2 8 3" xfId="5608" xr:uid="{00000000-0005-0000-0000-000065190000}"/>
    <cellStyle name="Normal 5 2 9" xfId="1713" xr:uid="{00000000-0005-0000-0000-000066190000}"/>
    <cellStyle name="Normal 5 2 9 2" xfId="3943" xr:uid="{00000000-0005-0000-0000-000067190000}"/>
    <cellStyle name="Normal 5 2 9 2 2" xfId="8166" xr:uid="{00000000-0005-0000-0000-000068190000}"/>
    <cellStyle name="Normal 5 2 9 3" xfId="6021" xr:uid="{00000000-0005-0000-0000-000069190000}"/>
    <cellStyle name="Normal 5 3" xfId="439" xr:uid="{00000000-0005-0000-0000-00006A190000}"/>
    <cellStyle name="Normal 5 3 10" xfId="2159" xr:uid="{00000000-0005-0000-0000-00006B190000}"/>
    <cellStyle name="Normal 5 3 10 2" xfId="4388" xr:uid="{00000000-0005-0000-0000-00006C190000}"/>
    <cellStyle name="Normal 5 3 10 2 2" xfId="8611" xr:uid="{00000000-0005-0000-0000-00006D190000}"/>
    <cellStyle name="Normal 5 3 10 3" xfId="6466" xr:uid="{00000000-0005-0000-0000-00006E190000}"/>
    <cellStyle name="Normal 5 3 11" xfId="2595" xr:uid="{00000000-0005-0000-0000-00006F190000}"/>
    <cellStyle name="Normal 5 3 11 2" xfId="6879" xr:uid="{00000000-0005-0000-0000-000070190000}"/>
    <cellStyle name="Normal 5 3 12" xfId="4814" xr:uid="{00000000-0005-0000-0000-000071190000}"/>
    <cellStyle name="Normal 5 3 2" xfId="440" xr:uid="{00000000-0005-0000-0000-000072190000}"/>
    <cellStyle name="Normal 5 3 2 2" xfId="915" xr:uid="{00000000-0005-0000-0000-000073190000}"/>
    <cellStyle name="Normal 5 3 3" xfId="441" xr:uid="{00000000-0005-0000-0000-000074190000}"/>
    <cellStyle name="Normal 5 3 3 10" xfId="4815"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9" xr:uid="{00000000-0005-0000-0000-000079190000}"/>
    <cellStyle name="Normal 5 3 3 2 2 2 2 2" xfId="3153" xr:uid="{00000000-0005-0000-0000-00007A190000}"/>
    <cellStyle name="Normal 5 3 3 2 2 2 2 2 2" xfId="7376" xr:uid="{00000000-0005-0000-0000-00007B190000}"/>
    <cellStyle name="Normal 5 3 3 2 2 2 2 3" xfId="5231" xr:uid="{00000000-0005-0000-0000-00007C190000}"/>
    <cellStyle name="Normal 5 3 3 2 2 2 3" xfId="1336" xr:uid="{00000000-0005-0000-0000-00007D190000}"/>
    <cellStyle name="Normal 5 3 3 2 2 2 3 2" xfId="3566" xr:uid="{00000000-0005-0000-0000-00007E190000}"/>
    <cellStyle name="Normal 5 3 3 2 2 2 3 2 2" xfId="7789" xr:uid="{00000000-0005-0000-0000-00007F190000}"/>
    <cellStyle name="Normal 5 3 3 2 2 2 3 3" xfId="5644" xr:uid="{00000000-0005-0000-0000-000080190000}"/>
    <cellStyle name="Normal 5 3 3 2 2 2 4" xfId="1749" xr:uid="{00000000-0005-0000-0000-000081190000}"/>
    <cellStyle name="Normal 5 3 3 2 2 2 4 2" xfId="3979" xr:uid="{00000000-0005-0000-0000-000082190000}"/>
    <cellStyle name="Normal 5 3 3 2 2 2 4 2 2" xfId="8202" xr:uid="{00000000-0005-0000-0000-000083190000}"/>
    <cellStyle name="Normal 5 3 3 2 2 2 4 3" xfId="6057" xr:uid="{00000000-0005-0000-0000-000084190000}"/>
    <cellStyle name="Normal 5 3 3 2 2 2 5" xfId="2163" xr:uid="{00000000-0005-0000-0000-000085190000}"/>
    <cellStyle name="Normal 5 3 3 2 2 2 5 2" xfId="4392" xr:uid="{00000000-0005-0000-0000-000086190000}"/>
    <cellStyle name="Normal 5 3 3 2 2 2 5 2 2" xfId="8615" xr:uid="{00000000-0005-0000-0000-000087190000}"/>
    <cellStyle name="Normal 5 3 3 2 2 2 5 3" xfId="6470" xr:uid="{00000000-0005-0000-0000-000088190000}"/>
    <cellStyle name="Normal 5 3 3 2 2 2 6" xfId="2599" xr:uid="{00000000-0005-0000-0000-000089190000}"/>
    <cellStyle name="Normal 5 3 3 2 2 2 6 2" xfId="6883" xr:uid="{00000000-0005-0000-0000-00008A190000}"/>
    <cellStyle name="Normal 5 3 3 2 2 2 7" xfId="4818" xr:uid="{00000000-0005-0000-0000-00008B190000}"/>
    <cellStyle name="Normal 5 3 3 2 2 3" xfId="918" xr:uid="{00000000-0005-0000-0000-00008C190000}"/>
    <cellStyle name="Normal 5 3 3 2 2 3 2" xfId="3152" xr:uid="{00000000-0005-0000-0000-00008D190000}"/>
    <cellStyle name="Normal 5 3 3 2 2 3 2 2" xfId="7375" xr:uid="{00000000-0005-0000-0000-00008E190000}"/>
    <cellStyle name="Normal 5 3 3 2 2 3 3" xfId="5230" xr:uid="{00000000-0005-0000-0000-00008F190000}"/>
    <cellStyle name="Normal 5 3 3 2 2 4" xfId="1335" xr:uid="{00000000-0005-0000-0000-000090190000}"/>
    <cellStyle name="Normal 5 3 3 2 2 4 2" xfId="3565" xr:uid="{00000000-0005-0000-0000-000091190000}"/>
    <cellStyle name="Normal 5 3 3 2 2 4 2 2" xfId="7788" xr:uid="{00000000-0005-0000-0000-000092190000}"/>
    <cellStyle name="Normal 5 3 3 2 2 4 3" xfId="5643" xr:uid="{00000000-0005-0000-0000-000093190000}"/>
    <cellStyle name="Normal 5 3 3 2 2 5" xfId="1748" xr:uid="{00000000-0005-0000-0000-000094190000}"/>
    <cellStyle name="Normal 5 3 3 2 2 5 2" xfId="3978" xr:uid="{00000000-0005-0000-0000-000095190000}"/>
    <cellStyle name="Normal 5 3 3 2 2 5 2 2" xfId="8201" xr:uid="{00000000-0005-0000-0000-000096190000}"/>
    <cellStyle name="Normal 5 3 3 2 2 5 3" xfId="6056" xr:uid="{00000000-0005-0000-0000-000097190000}"/>
    <cellStyle name="Normal 5 3 3 2 2 6" xfId="2162" xr:uid="{00000000-0005-0000-0000-000098190000}"/>
    <cellStyle name="Normal 5 3 3 2 2 6 2" xfId="4391" xr:uid="{00000000-0005-0000-0000-000099190000}"/>
    <cellStyle name="Normal 5 3 3 2 2 6 2 2" xfId="8614" xr:uid="{00000000-0005-0000-0000-00009A190000}"/>
    <cellStyle name="Normal 5 3 3 2 2 6 3" xfId="6469" xr:uid="{00000000-0005-0000-0000-00009B190000}"/>
    <cellStyle name="Normal 5 3 3 2 2 7" xfId="2598" xr:uid="{00000000-0005-0000-0000-00009C190000}"/>
    <cellStyle name="Normal 5 3 3 2 2 7 2" xfId="6882" xr:uid="{00000000-0005-0000-0000-00009D190000}"/>
    <cellStyle name="Normal 5 3 3 2 2 8" xfId="4817" xr:uid="{00000000-0005-0000-0000-00009E190000}"/>
    <cellStyle name="Normal 5 3 3 2 3" xfId="445" xr:uid="{00000000-0005-0000-0000-00009F190000}"/>
    <cellStyle name="Normal 5 3 3 2 3 2" xfId="920" xr:uid="{00000000-0005-0000-0000-0000A0190000}"/>
    <cellStyle name="Normal 5 3 3 2 3 2 2" xfId="3154" xr:uid="{00000000-0005-0000-0000-0000A1190000}"/>
    <cellStyle name="Normal 5 3 3 2 3 2 2 2" xfId="7377" xr:uid="{00000000-0005-0000-0000-0000A2190000}"/>
    <cellStyle name="Normal 5 3 3 2 3 2 3" xfId="5232" xr:uid="{00000000-0005-0000-0000-0000A3190000}"/>
    <cellStyle name="Normal 5 3 3 2 3 3" xfId="1337" xr:uid="{00000000-0005-0000-0000-0000A4190000}"/>
    <cellStyle name="Normal 5 3 3 2 3 3 2" xfId="3567" xr:uid="{00000000-0005-0000-0000-0000A5190000}"/>
    <cellStyle name="Normal 5 3 3 2 3 3 2 2" xfId="7790" xr:uid="{00000000-0005-0000-0000-0000A6190000}"/>
    <cellStyle name="Normal 5 3 3 2 3 3 3" xfId="5645" xr:uid="{00000000-0005-0000-0000-0000A7190000}"/>
    <cellStyle name="Normal 5 3 3 2 3 4" xfId="1750" xr:uid="{00000000-0005-0000-0000-0000A8190000}"/>
    <cellStyle name="Normal 5 3 3 2 3 4 2" xfId="3980" xr:uid="{00000000-0005-0000-0000-0000A9190000}"/>
    <cellStyle name="Normal 5 3 3 2 3 4 2 2" xfId="8203" xr:uid="{00000000-0005-0000-0000-0000AA190000}"/>
    <cellStyle name="Normal 5 3 3 2 3 4 3" xfId="6058" xr:uid="{00000000-0005-0000-0000-0000AB190000}"/>
    <cellStyle name="Normal 5 3 3 2 3 5" xfId="2164" xr:uid="{00000000-0005-0000-0000-0000AC190000}"/>
    <cellStyle name="Normal 5 3 3 2 3 5 2" xfId="4393" xr:uid="{00000000-0005-0000-0000-0000AD190000}"/>
    <cellStyle name="Normal 5 3 3 2 3 5 2 2" xfId="8616" xr:uid="{00000000-0005-0000-0000-0000AE190000}"/>
    <cellStyle name="Normal 5 3 3 2 3 5 3" xfId="6471" xr:uid="{00000000-0005-0000-0000-0000AF190000}"/>
    <cellStyle name="Normal 5 3 3 2 3 6" xfId="2600" xr:uid="{00000000-0005-0000-0000-0000B0190000}"/>
    <cellStyle name="Normal 5 3 3 2 3 6 2" xfId="6884" xr:uid="{00000000-0005-0000-0000-0000B1190000}"/>
    <cellStyle name="Normal 5 3 3 2 3 7" xfId="4819" xr:uid="{00000000-0005-0000-0000-0000B2190000}"/>
    <cellStyle name="Normal 5 3 3 2 4" xfId="917" xr:uid="{00000000-0005-0000-0000-0000B3190000}"/>
    <cellStyle name="Normal 5 3 3 2 4 2" xfId="3151" xr:uid="{00000000-0005-0000-0000-0000B4190000}"/>
    <cellStyle name="Normal 5 3 3 2 4 2 2" xfId="7374" xr:uid="{00000000-0005-0000-0000-0000B5190000}"/>
    <cellStyle name="Normal 5 3 3 2 4 3" xfId="5229" xr:uid="{00000000-0005-0000-0000-0000B6190000}"/>
    <cellStyle name="Normal 5 3 3 2 5" xfId="1334" xr:uid="{00000000-0005-0000-0000-0000B7190000}"/>
    <cellStyle name="Normal 5 3 3 2 5 2" xfId="3564" xr:uid="{00000000-0005-0000-0000-0000B8190000}"/>
    <cellStyle name="Normal 5 3 3 2 5 2 2" xfId="7787" xr:uid="{00000000-0005-0000-0000-0000B9190000}"/>
    <cellStyle name="Normal 5 3 3 2 5 3" xfId="5642" xr:uid="{00000000-0005-0000-0000-0000BA190000}"/>
    <cellStyle name="Normal 5 3 3 2 6" xfId="1747" xr:uid="{00000000-0005-0000-0000-0000BB190000}"/>
    <cellStyle name="Normal 5 3 3 2 6 2" xfId="3977" xr:uid="{00000000-0005-0000-0000-0000BC190000}"/>
    <cellStyle name="Normal 5 3 3 2 6 2 2" xfId="8200" xr:uid="{00000000-0005-0000-0000-0000BD190000}"/>
    <cellStyle name="Normal 5 3 3 2 6 3" xfId="6055" xr:uid="{00000000-0005-0000-0000-0000BE190000}"/>
    <cellStyle name="Normal 5 3 3 2 7" xfId="2161" xr:uid="{00000000-0005-0000-0000-0000BF190000}"/>
    <cellStyle name="Normal 5 3 3 2 7 2" xfId="4390" xr:uid="{00000000-0005-0000-0000-0000C0190000}"/>
    <cellStyle name="Normal 5 3 3 2 7 2 2" xfId="8613" xr:uid="{00000000-0005-0000-0000-0000C1190000}"/>
    <cellStyle name="Normal 5 3 3 2 7 3" xfId="6468" xr:uid="{00000000-0005-0000-0000-0000C2190000}"/>
    <cellStyle name="Normal 5 3 3 2 8" xfId="2597" xr:uid="{00000000-0005-0000-0000-0000C3190000}"/>
    <cellStyle name="Normal 5 3 3 2 8 2" xfId="6881" xr:uid="{00000000-0005-0000-0000-0000C4190000}"/>
    <cellStyle name="Normal 5 3 3 2 9" xfId="4816" xr:uid="{00000000-0005-0000-0000-0000C5190000}"/>
    <cellStyle name="Normal 5 3 3 3" xfId="446" xr:uid="{00000000-0005-0000-0000-0000C6190000}"/>
    <cellStyle name="Normal 5 3 3 3 2" xfId="447" xr:uid="{00000000-0005-0000-0000-0000C7190000}"/>
    <cellStyle name="Normal 5 3 3 3 2 2" xfId="922" xr:uid="{00000000-0005-0000-0000-0000C8190000}"/>
    <cellStyle name="Normal 5 3 3 3 2 2 2" xfId="3156" xr:uid="{00000000-0005-0000-0000-0000C9190000}"/>
    <cellStyle name="Normal 5 3 3 3 2 2 2 2" xfId="7379" xr:uid="{00000000-0005-0000-0000-0000CA190000}"/>
    <cellStyle name="Normal 5 3 3 3 2 2 3" xfId="5234" xr:uid="{00000000-0005-0000-0000-0000CB190000}"/>
    <cellStyle name="Normal 5 3 3 3 2 3" xfId="1339" xr:uid="{00000000-0005-0000-0000-0000CC190000}"/>
    <cellStyle name="Normal 5 3 3 3 2 3 2" xfId="3569" xr:uid="{00000000-0005-0000-0000-0000CD190000}"/>
    <cellStyle name="Normal 5 3 3 3 2 3 2 2" xfId="7792" xr:uid="{00000000-0005-0000-0000-0000CE190000}"/>
    <cellStyle name="Normal 5 3 3 3 2 3 3" xfId="5647" xr:uid="{00000000-0005-0000-0000-0000CF190000}"/>
    <cellStyle name="Normal 5 3 3 3 2 4" xfId="1752" xr:uid="{00000000-0005-0000-0000-0000D0190000}"/>
    <cellStyle name="Normal 5 3 3 3 2 4 2" xfId="3982" xr:uid="{00000000-0005-0000-0000-0000D1190000}"/>
    <cellStyle name="Normal 5 3 3 3 2 4 2 2" xfId="8205" xr:uid="{00000000-0005-0000-0000-0000D2190000}"/>
    <cellStyle name="Normal 5 3 3 3 2 4 3" xfId="6060" xr:uid="{00000000-0005-0000-0000-0000D3190000}"/>
    <cellStyle name="Normal 5 3 3 3 2 5" xfId="2166" xr:uid="{00000000-0005-0000-0000-0000D4190000}"/>
    <cellStyle name="Normal 5 3 3 3 2 5 2" xfId="4395" xr:uid="{00000000-0005-0000-0000-0000D5190000}"/>
    <cellStyle name="Normal 5 3 3 3 2 5 2 2" xfId="8618" xr:uid="{00000000-0005-0000-0000-0000D6190000}"/>
    <cellStyle name="Normal 5 3 3 3 2 5 3" xfId="6473" xr:uid="{00000000-0005-0000-0000-0000D7190000}"/>
    <cellStyle name="Normal 5 3 3 3 2 6" xfId="2602" xr:uid="{00000000-0005-0000-0000-0000D8190000}"/>
    <cellStyle name="Normal 5 3 3 3 2 6 2" xfId="6886" xr:uid="{00000000-0005-0000-0000-0000D9190000}"/>
    <cellStyle name="Normal 5 3 3 3 2 7" xfId="4821" xr:uid="{00000000-0005-0000-0000-0000DA190000}"/>
    <cellStyle name="Normal 5 3 3 3 3" xfId="921" xr:uid="{00000000-0005-0000-0000-0000DB190000}"/>
    <cellStyle name="Normal 5 3 3 3 3 2" xfId="3155" xr:uid="{00000000-0005-0000-0000-0000DC190000}"/>
    <cellStyle name="Normal 5 3 3 3 3 2 2" xfId="7378" xr:uid="{00000000-0005-0000-0000-0000DD190000}"/>
    <cellStyle name="Normal 5 3 3 3 3 3" xfId="5233" xr:uid="{00000000-0005-0000-0000-0000DE190000}"/>
    <cellStyle name="Normal 5 3 3 3 4" xfId="1338" xr:uid="{00000000-0005-0000-0000-0000DF190000}"/>
    <cellStyle name="Normal 5 3 3 3 4 2" xfId="3568" xr:uid="{00000000-0005-0000-0000-0000E0190000}"/>
    <cellStyle name="Normal 5 3 3 3 4 2 2" xfId="7791" xr:uid="{00000000-0005-0000-0000-0000E1190000}"/>
    <cellStyle name="Normal 5 3 3 3 4 3" xfId="5646" xr:uid="{00000000-0005-0000-0000-0000E2190000}"/>
    <cellStyle name="Normal 5 3 3 3 5" xfId="1751" xr:uid="{00000000-0005-0000-0000-0000E3190000}"/>
    <cellStyle name="Normal 5 3 3 3 5 2" xfId="3981" xr:uid="{00000000-0005-0000-0000-0000E4190000}"/>
    <cellStyle name="Normal 5 3 3 3 5 2 2" xfId="8204" xr:uid="{00000000-0005-0000-0000-0000E5190000}"/>
    <cellStyle name="Normal 5 3 3 3 5 3" xfId="6059" xr:uid="{00000000-0005-0000-0000-0000E6190000}"/>
    <cellStyle name="Normal 5 3 3 3 6" xfId="2165" xr:uid="{00000000-0005-0000-0000-0000E7190000}"/>
    <cellStyle name="Normal 5 3 3 3 6 2" xfId="4394" xr:uid="{00000000-0005-0000-0000-0000E8190000}"/>
    <cellStyle name="Normal 5 3 3 3 6 2 2" xfId="8617" xr:uid="{00000000-0005-0000-0000-0000E9190000}"/>
    <cellStyle name="Normal 5 3 3 3 6 3" xfId="6472" xr:uid="{00000000-0005-0000-0000-0000EA190000}"/>
    <cellStyle name="Normal 5 3 3 3 7" xfId="2601" xr:uid="{00000000-0005-0000-0000-0000EB190000}"/>
    <cellStyle name="Normal 5 3 3 3 7 2" xfId="6885" xr:uid="{00000000-0005-0000-0000-0000EC190000}"/>
    <cellStyle name="Normal 5 3 3 3 8" xfId="4820" xr:uid="{00000000-0005-0000-0000-0000ED190000}"/>
    <cellStyle name="Normal 5 3 3 4" xfId="448" xr:uid="{00000000-0005-0000-0000-0000EE190000}"/>
    <cellStyle name="Normal 5 3 3 4 2" xfId="923" xr:uid="{00000000-0005-0000-0000-0000EF190000}"/>
    <cellStyle name="Normal 5 3 3 4 2 2" xfId="3157" xr:uid="{00000000-0005-0000-0000-0000F0190000}"/>
    <cellStyle name="Normal 5 3 3 4 2 2 2" xfId="7380" xr:uid="{00000000-0005-0000-0000-0000F1190000}"/>
    <cellStyle name="Normal 5 3 3 4 2 3" xfId="5235" xr:uid="{00000000-0005-0000-0000-0000F2190000}"/>
    <cellStyle name="Normal 5 3 3 4 3" xfId="1340" xr:uid="{00000000-0005-0000-0000-0000F3190000}"/>
    <cellStyle name="Normal 5 3 3 4 3 2" xfId="3570" xr:uid="{00000000-0005-0000-0000-0000F4190000}"/>
    <cellStyle name="Normal 5 3 3 4 3 2 2" xfId="7793" xr:uid="{00000000-0005-0000-0000-0000F5190000}"/>
    <cellStyle name="Normal 5 3 3 4 3 3" xfId="5648" xr:uid="{00000000-0005-0000-0000-0000F6190000}"/>
    <cellStyle name="Normal 5 3 3 4 4" xfId="1753" xr:uid="{00000000-0005-0000-0000-0000F7190000}"/>
    <cellStyle name="Normal 5 3 3 4 4 2" xfId="3983" xr:uid="{00000000-0005-0000-0000-0000F8190000}"/>
    <cellStyle name="Normal 5 3 3 4 4 2 2" xfId="8206" xr:uid="{00000000-0005-0000-0000-0000F9190000}"/>
    <cellStyle name="Normal 5 3 3 4 4 3" xfId="6061" xr:uid="{00000000-0005-0000-0000-0000FA190000}"/>
    <cellStyle name="Normal 5 3 3 4 5" xfId="2167" xr:uid="{00000000-0005-0000-0000-0000FB190000}"/>
    <cellStyle name="Normal 5 3 3 4 5 2" xfId="4396" xr:uid="{00000000-0005-0000-0000-0000FC190000}"/>
    <cellStyle name="Normal 5 3 3 4 5 2 2" xfId="8619" xr:uid="{00000000-0005-0000-0000-0000FD190000}"/>
    <cellStyle name="Normal 5 3 3 4 5 3" xfId="6474" xr:uid="{00000000-0005-0000-0000-0000FE190000}"/>
    <cellStyle name="Normal 5 3 3 4 6" xfId="2603" xr:uid="{00000000-0005-0000-0000-0000FF190000}"/>
    <cellStyle name="Normal 5 3 3 4 6 2" xfId="6887" xr:uid="{00000000-0005-0000-0000-0000001A0000}"/>
    <cellStyle name="Normal 5 3 3 4 7" xfId="4822" xr:uid="{00000000-0005-0000-0000-0000011A0000}"/>
    <cellStyle name="Normal 5 3 3 5" xfId="916" xr:uid="{00000000-0005-0000-0000-0000021A0000}"/>
    <cellStyle name="Normal 5 3 3 5 2" xfId="3150" xr:uid="{00000000-0005-0000-0000-0000031A0000}"/>
    <cellStyle name="Normal 5 3 3 5 2 2" xfId="7373" xr:uid="{00000000-0005-0000-0000-0000041A0000}"/>
    <cellStyle name="Normal 5 3 3 5 3" xfId="5228" xr:uid="{00000000-0005-0000-0000-0000051A0000}"/>
    <cellStyle name="Normal 5 3 3 6" xfId="1333" xr:uid="{00000000-0005-0000-0000-0000061A0000}"/>
    <cellStyle name="Normal 5 3 3 6 2" xfId="3563" xr:uid="{00000000-0005-0000-0000-0000071A0000}"/>
    <cellStyle name="Normal 5 3 3 6 2 2" xfId="7786" xr:uid="{00000000-0005-0000-0000-0000081A0000}"/>
    <cellStyle name="Normal 5 3 3 6 3" xfId="5641" xr:uid="{00000000-0005-0000-0000-0000091A0000}"/>
    <cellStyle name="Normal 5 3 3 7" xfId="1746" xr:uid="{00000000-0005-0000-0000-00000A1A0000}"/>
    <cellStyle name="Normal 5 3 3 7 2" xfId="3976" xr:uid="{00000000-0005-0000-0000-00000B1A0000}"/>
    <cellStyle name="Normal 5 3 3 7 2 2" xfId="8199" xr:uid="{00000000-0005-0000-0000-00000C1A0000}"/>
    <cellStyle name="Normal 5 3 3 7 3" xfId="6054" xr:uid="{00000000-0005-0000-0000-00000D1A0000}"/>
    <cellStyle name="Normal 5 3 3 8" xfId="2160" xr:uid="{00000000-0005-0000-0000-00000E1A0000}"/>
    <cellStyle name="Normal 5 3 3 8 2" xfId="4389" xr:uid="{00000000-0005-0000-0000-00000F1A0000}"/>
    <cellStyle name="Normal 5 3 3 8 2 2" xfId="8612" xr:uid="{00000000-0005-0000-0000-0000101A0000}"/>
    <cellStyle name="Normal 5 3 3 8 3" xfId="6467" xr:uid="{00000000-0005-0000-0000-0000111A0000}"/>
    <cellStyle name="Normal 5 3 3 9" xfId="2596" xr:uid="{00000000-0005-0000-0000-0000121A0000}"/>
    <cellStyle name="Normal 5 3 3 9 2" xfId="6880"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6" xr:uid="{00000000-0005-0000-0000-0000171A0000}"/>
    <cellStyle name="Normal 5 3 4 2 2 2 2" xfId="3160" xr:uid="{00000000-0005-0000-0000-0000181A0000}"/>
    <cellStyle name="Normal 5 3 4 2 2 2 2 2" xfId="7383" xr:uid="{00000000-0005-0000-0000-0000191A0000}"/>
    <cellStyle name="Normal 5 3 4 2 2 2 3" xfId="5238" xr:uid="{00000000-0005-0000-0000-00001A1A0000}"/>
    <cellStyle name="Normal 5 3 4 2 2 3" xfId="1343" xr:uid="{00000000-0005-0000-0000-00001B1A0000}"/>
    <cellStyle name="Normal 5 3 4 2 2 3 2" xfId="3573" xr:uid="{00000000-0005-0000-0000-00001C1A0000}"/>
    <cellStyle name="Normal 5 3 4 2 2 3 2 2" xfId="7796" xr:uid="{00000000-0005-0000-0000-00001D1A0000}"/>
    <cellStyle name="Normal 5 3 4 2 2 3 3" xfId="5651" xr:uid="{00000000-0005-0000-0000-00001E1A0000}"/>
    <cellStyle name="Normal 5 3 4 2 2 4" xfId="1756" xr:uid="{00000000-0005-0000-0000-00001F1A0000}"/>
    <cellStyle name="Normal 5 3 4 2 2 4 2" xfId="3986" xr:uid="{00000000-0005-0000-0000-0000201A0000}"/>
    <cellStyle name="Normal 5 3 4 2 2 4 2 2" xfId="8209" xr:uid="{00000000-0005-0000-0000-0000211A0000}"/>
    <cellStyle name="Normal 5 3 4 2 2 4 3" xfId="6064" xr:uid="{00000000-0005-0000-0000-0000221A0000}"/>
    <cellStyle name="Normal 5 3 4 2 2 5" xfId="2170" xr:uid="{00000000-0005-0000-0000-0000231A0000}"/>
    <cellStyle name="Normal 5 3 4 2 2 5 2" xfId="4399" xr:uid="{00000000-0005-0000-0000-0000241A0000}"/>
    <cellStyle name="Normal 5 3 4 2 2 5 2 2" xfId="8622" xr:uid="{00000000-0005-0000-0000-0000251A0000}"/>
    <cellStyle name="Normal 5 3 4 2 2 5 3" xfId="6477" xr:uid="{00000000-0005-0000-0000-0000261A0000}"/>
    <cellStyle name="Normal 5 3 4 2 2 6" xfId="2606" xr:uid="{00000000-0005-0000-0000-0000271A0000}"/>
    <cellStyle name="Normal 5 3 4 2 2 6 2" xfId="6890" xr:uid="{00000000-0005-0000-0000-0000281A0000}"/>
    <cellStyle name="Normal 5 3 4 2 2 7" xfId="4825" xr:uid="{00000000-0005-0000-0000-0000291A0000}"/>
    <cellStyle name="Normal 5 3 4 2 3" xfId="925" xr:uid="{00000000-0005-0000-0000-00002A1A0000}"/>
    <cellStyle name="Normal 5 3 4 2 3 2" xfId="3159" xr:uid="{00000000-0005-0000-0000-00002B1A0000}"/>
    <cellStyle name="Normal 5 3 4 2 3 2 2" xfId="7382" xr:uid="{00000000-0005-0000-0000-00002C1A0000}"/>
    <cellStyle name="Normal 5 3 4 2 3 3" xfId="5237" xr:uid="{00000000-0005-0000-0000-00002D1A0000}"/>
    <cellStyle name="Normal 5 3 4 2 4" xfId="1342" xr:uid="{00000000-0005-0000-0000-00002E1A0000}"/>
    <cellStyle name="Normal 5 3 4 2 4 2" xfId="3572" xr:uid="{00000000-0005-0000-0000-00002F1A0000}"/>
    <cellStyle name="Normal 5 3 4 2 4 2 2" xfId="7795" xr:uid="{00000000-0005-0000-0000-0000301A0000}"/>
    <cellStyle name="Normal 5 3 4 2 4 3" xfId="5650" xr:uid="{00000000-0005-0000-0000-0000311A0000}"/>
    <cellStyle name="Normal 5 3 4 2 5" xfId="1755" xr:uid="{00000000-0005-0000-0000-0000321A0000}"/>
    <cellStyle name="Normal 5 3 4 2 5 2" xfId="3985" xr:uid="{00000000-0005-0000-0000-0000331A0000}"/>
    <cellStyle name="Normal 5 3 4 2 5 2 2" xfId="8208" xr:uid="{00000000-0005-0000-0000-0000341A0000}"/>
    <cellStyle name="Normal 5 3 4 2 5 3" xfId="6063" xr:uid="{00000000-0005-0000-0000-0000351A0000}"/>
    <cellStyle name="Normal 5 3 4 2 6" xfId="2169" xr:uid="{00000000-0005-0000-0000-0000361A0000}"/>
    <cellStyle name="Normal 5 3 4 2 6 2" xfId="4398" xr:uid="{00000000-0005-0000-0000-0000371A0000}"/>
    <cellStyle name="Normal 5 3 4 2 6 2 2" xfId="8621" xr:uid="{00000000-0005-0000-0000-0000381A0000}"/>
    <cellStyle name="Normal 5 3 4 2 6 3" xfId="6476" xr:uid="{00000000-0005-0000-0000-0000391A0000}"/>
    <cellStyle name="Normal 5 3 4 2 7" xfId="2605" xr:uid="{00000000-0005-0000-0000-00003A1A0000}"/>
    <cellStyle name="Normal 5 3 4 2 7 2" xfId="6889" xr:uid="{00000000-0005-0000-0000-00003B1A0000}"/>
    <cellStyle name="Normal 5 3 4 2 8" xfId="4824" xr:uid="{00000000-0005-0000-0000-00003C1A0000}"/>
    <cellStyle name="Normal 5 3 4 3" xfId="452" xr:uid="{00000000-0005-0000-0000-00003D1A0000}"/>
    <cellStyle name="Normal 5 3 4 3 2" xfId="927" xr:uid="{00000000-0005-0000-0000-00003E1A0000}"/>
    <cellStyle name="Normal 5 3 4 3 2 2" xfId="3161" xr:uid="{00000000-0005-0000-0000-00003F1A0000}"/>
    <cellStyle name="Normal 5 3 4 3 2 2 2" xfId="7384" xr:uid="{00000000-0005-0000-0000-0000401A0000}"/>
    <cellStyle name="Normal 5 3 4 3 2 3" xfId="5239" xr:uid="{00000000-0005-0000-0000-0000411A0000}"/>
    <cellStyle name="Normal 5 3 4 3 3" xfId="1344" xr:uid="{00000000-0005-0000-0000-0000421A0000}"/>
    <cellStyle name="Normal 5 3 4 3 3 2" xfId="3574" xr:uid="{00000000-0005-0000-0000-0000431A0000}"/>
    <cellStyle name="Normal 5 3 4 3 3 2 2" xfId="7797" xr:uid="{00000000-0005-0000-0000-0000441A0000}"/>
    <cellStyle name="Normal 5 3 4 3 3 3" xfId="5652" xr:uid="{00000000-0005-0000-0000-0000451A0000}"/>
    <cellStyle name="Normal 5 3 4 3 4" xfId="1757" xr:uid="{00000000-0005-0000-0000-0000461A0000}"/>
    <cellStyle name="Normal 5 3 4 3 4 2" xfId="3987" xr:uid="{00000000-0005-0000-0000-0000471A0000}"/>
    <cellStyle name="Normal 5 3 4 3 4 2 2" xfId="8210" xr:uid="{00000000-0005-0000-0000-0000481A0000}"/>
    <cellStyle name="Normal 5 3 4 3 4 3" xfId="6065" xr:uid="{00000000-0005-0000-0000-0000491A0000}"/>
    <cellStyle name="Normal 5 3 4 3 5" xfId="2171" xr:uid="{00000000-0005-0000-0000-00004A1A0000}"/>
    <cellStyle name="Normal 5 3 4 3 5 2" xfId="4400" xr:uid="{00000000-0005-0000-0000-00004B1A0000}"/>
    <cellStyle name="Normal 5 3 4 3 5 2 2" xfId="8623" xr:uid="{00000000-0005-0000-0000-00004C1A0000}"/>
    <cellStyle name="Normal 5 3 4 3 5 3" xfId="6478" xr:uid="{00000000-0005-0000-0000-00004D1A0000}"/>
    <cellStyle name="Normal 5 3 4 3 6" xfId="2607" xr:uid="{00000000-0005-0000-0000-00004E1A0000}"/>
    <cellStyle name="Normal 5 3 4 3 6 2" xfId="6891" xr:uid="{00000000-0005-0000-0000-00004F1A0000}"/>
    <cellStyle name="Normal 5 3 4 3 7" xfId="4826" xr:uid="{00000000-0005-0000-0000-0000501A0000}"/>
    <cellStyle name="Normal 5 3 4 4" xfId="924" xr:uid="{00000000-0005-0000-0000-0000511A0000}"/>
    <cellStyle name="Normal 5 3 4 4 2" xfId="3158" xr:uid="{00000000-0005-0000-0000-0000521A0000}"/>
    <cellStyle name="Normal 5 3 4 4 2 2" xfId="7381" xr:uid="{00000000-0005-0000-0000-0000531A0000}"/>
    <cellStyle name="Normal 5 3 4 4 3" xfId="5236" xr:uid="{00000000-0005-0000-0000-0000541A0000}"/>
    <cellStyle name="Normal 5 3 4 5" xfId="1341" xr:uid="{00000000-0005-0000-0000-0000551A0000}"/>
    <cellStyle name="Normal 5 3 4 5 2" xfId="3571" xr:uid="{00000000-0005-0000-0000-0000561A0000}"/>
    <cellStyle name="Normal 5 3 4 5 2 2" xfId="7794" xr:uid="{00000000-0005-0000-0000-0000571A0000}"/>
    <cellStyle name="Normal 5 3 4 5 3" xfId="5649" xr:uid="{00000000-0005-0000-0000-0000581A0000}"/>
    <cellStyle name="Normal 5 3 4 6" xfId="1754" xr:uid="{00000000-0005-0000-0000-0000591A0000}"/>
    <cellStyle name="Normal 5 3 4 6 2" xfId="3984" xr:uid="{00000000-0005-0000-0000-00005A1A0000}"/>
    <cellStyle name="Normal 5 3 4 6 2 2" xfId="8207" xr:uid="{00000000-0005-0000-0000-00005B1A0000}"/>
    <cellStyle name="Normal 5 3 4 6 3" xfId="6062" xr:uid="{00000000-0005-0000-0000-00005C1A0000}"/>
    <cellStyle name="Normal 5 3 4 7" xfId="2168" xr:uid="{00000000-0005-0000-0000-00005D1A0000}"/>
    <cellStyle name="Normal 5 3 4 7 2" xfId="4397" xr:uid="{00000000-0005-0000-0000-00005E1A0000}"/>
    <cellStyle name="Normal 5 3 4 7 2 2" xfId="8620" xr:uid="{00000000-0005-0000-0000-00005F1A0000}"/>
    <cellStyle name="Normal 5 3 4 7 3" xfId="6475" xr:uid="{00000000-0005-0000-0000-0000601A0000}"/>
    <cellStyle name="Normal 5 3 4 8" xfId="2604" xr:uid="{00000000-0005-0000-0000-0000611A0000}"/>
    <cellStyle name="Normal 5 3 4 8 2" xfId="6888" xr:uid="{00000000-0005-0000-0000-0000621A0000}"/>
    <cellStyle name="Normal 5 3 4 9" xfId="4823" xr:uid="{00000000-0005-0000-0000-0000631A0000}"/>
    <cellStyle name="Normal 5 3 5" xfId="453" xr:uid="{00000000-0005-0000-0000-0000641A0000}"/>
    <cellStyle name="Normal 5 3 5 2" xfId="454" xr:uid="{00000000-0005-0000-0000-0000651A0000}"/>
    <cellStyle name="Normal 5 3 5 2 2" xfId="929" xr:uid="{00000000-0005-0000-0000-0000661A0000}"/>
    <cellStyle name="Normal 5 3 5 2 2 2" xfId="3163" xr:uid="{00000000-0005-0000-0000-0000671A0000}"/>
    <cellStyle name="Normal 5 3 5 2 2 2 2" xfId="7386" xr:uid="{00000000-0005-0000-0000-0000681A0000}"/>
    <cellStyle name="Normal 5 3 5 2 2 3" xfId="5241" xr:uid="{00000000-0005-0000-0000-0000691A0000}"/>
    <cellStyle name="Normal 5 3 5 2 3" xfId="1346" xr:uid="{00000000-0005-0000-0000-00006A1A0000}"/>
    <cellStyle name="Normal 5 3 5 2 3 2" xfId="3576" xr:uid="{00000000-0005-0000-0000-00006B1A0000}"/>
    <cellStyle name="Normal 5 3 5 2 3 2 2" xfId="7799" xr:uid="{00000000-0005-0000-0000-00006C1A0000}"/>
    <cellStyle name="Normal 5 3 5 2 3 3" xfId="5654" xr:uid="{00000000-0005-0000-0000-00006D1A0000}"/>
    <cellStyle name="Normal 5 3 5 2 4" xfId="1759" xr:uid="{00000000-0005-0000-0000-00006E1A0000}"/>
    <cellStyle name="Normal 5 3 5 2 4 2" xfId="3989" xr:uid="{00000000-0005-0000-0000-00006F1A0000}"/>
    <cellStyle name="Normal 5 3 5 2 4 2 2" xfId="8212" xr:uid="{00000000-0005-0000-0000-0000701A0000}"/>
    <cellStyle name="Normal 5 3 5 2 4 3" xfId="6067" xr:uid="{00000000-0005-0000-0000-0000711A0000}"/>
    <cellStyle name="Normal 5 3 5 2 5" xfId="2173" xr:uid="{00000000-0005-0000-0000-0000721A0000}"/>
    <cellStyle name="Normal 5 3 5 2 5 2" xfId="4402" xr:uid="{00000000-0005-0000-0000-0000731A0000}"/>
    <cellStyle name="Normal 5 3 5 2 5 2 2" xfId="8625" xr:uid="{00000000-0005-0000-0000-0000741A0000}"/>
    <cellStyle name="Normal 5 3 5 2 5 3" xfId="6480" xr:uid="{00000000-0005-0000-0000-0000751A0000}"/>
    <cellStyle name="Normal 5 3 5 2 6" xfId="2609" xr:uid="{00000000-0005-0000-0000-0000761A0000}"/>
    <cellStyle name="Normal 5 3 5 2 6 2" xfId="6893" xr:uid="{00000000-0005-0000-0000-0000771A0000}"/>
    <cellStyle name="Normal 5 3 5 2 7" xfId="4828" xr:uid="{00000000-0005-0000-0000-0000781A0000}"/>
    <cellStyle name="Normal 5 3 5 3" xfId="928" xr:uid="{00000000-0005-0000-0000-0000791A0000}"/>
    <cellStyle name="Normal 5 3 5 3 2" xfId="3162" xr:uid="{00000000-0005-0000-0000-00007A1A0000}"/>
    <cellStyle name="Normal 5 3 5 3 2 2" xfId="7385" xr:uid="{00000000-0005-0000-0000-00007B1A0000}"/>
    <cellStyle name="Normal 5 3 5 3 3" xfId="5240" xr:uid="{00000000-0005-0000-0000-00007C1A0000}"/>
    <cellStyle name="Normal 5 3 5 4" xfId="1345" xr:uid="{00000000-0005-0000-0000-00007D1A0000}"/>
    <cellStyle name="Normal 5 3 5 4 2" xfId="3575" xr:uid="{00000000-0005-0000-0000-00007E1A0000}"/>
    <cellStyle name="Normal 5 3 5 4 2 2" xfId="7798" xr:uid="{00000000-0005-0000-0000-00007F1A0000}"/>
    <cellStyle name="Normal 5 3 5 4 3" xfId="5653" xr:uid="{00000000-0005-0000-0000-0000801A0000}"/>
    <cellStyle name="Normal 5 3 5 5" xfId="1758" xr:uid="{00000000-0005-0000-0000-0000811A0000}"/>
    <cellStyle name="Normal 5 3 5 5 2" xfId="3988" xr:uid="{00000000-0005-0000-0000-0000821A0000}"/>
    <cellStyle name="Normal 5 3 5 5 2 2" xfId="8211" xr:uid="{00000000-0005-0000-0000-0000831A0000}"/>
    <cellStyle name="Normal 5 3 5 5 3" xfId="6066" xr:uid="{00000000-0005-0000-0000-0000841A0000}"/>
    <cellStyle name="Normal 5 3 5 6" xfId="2172" xr:uid="{00000000-0005-0000-0000-0000851A0000}"/>
    <cellStyle name="Normal 5 3 5 6 2" xfId="4401" xr:uid="{00000000-0005-0000-0000-0000861A0000}"/>
    <cellStyle name="Normal 5 3 5 6 2 2" xfId="8624" xr:uid="{00000000-0005-0000-0000-0000871A0000}"/>
    <cellStyle name="Normal 5 3 5 6 3" xfId="6479" xr:uid="{00000000-0005-0000-0000-0000881A0000}"/>
    <cellStyle name="Normal 5 3 5 7" xfId="2608" xr:uid="{00000000-0005-0000-0000-0000891A0000}"/>
    <cellStyle name="Normal 5 3 5 7 2" xfId="6892" xr:uid="{00000000-0005-0000-0000-00008A1A0000}"/>
    <cellStyle name="Normal 5 3 5 8" xfId="4827" xr:uid="{00000000-0005-0000-0000-00008B1A0000}"/>
    <cellStyle name="Normal 5 3 6" xfId="455" xr:uid="{00000000-0005-0000-0000-00008C1A0000}"/>
    <cellStyle name="Normal 5 3 6 2" xfId="930" xr:uid="{00000000-0005-0000-0000-00008D1A0000}"/>
    <cellStyle name="Normal 5 3 6 2 2" xfId="3164" xr:uid="{00000000-0005-0000-0000-00008E1A0000}"/>
    <cellStyle name="Normal 5 3 6 2 2 2" xfId="7387" xr:uid="{00000000-0005-0000-0000-00008F1A0000}"/>
    <cellStyle name="Normal 5 3 6 2 3" xfId="5242" xr:uid="{00000000-0005-0000-0000-0000901A0000}"/>
    <cellStyle name="Normal 5 3 6 3" xfId="1347" xr:uid="{00000000-0005-0000-0000-0000911A0000}"/>
    <cellStyle name="Normal 5 3 6 3 2" xfId="3577" xr:uid="{00000000-0005-0000-0000-0000921A0000}"/>
    <cellStyle name="Normal 5 3 6 3 2 2" xfId="7800" xr:uid="{00000000-0005-0000-0000-0000931A0000}"/>
    <cellStyle name="Normal 5 3 6 3 3" xfId="5655" xr:uid="{00000000-0005-0000-0000-0000941A0000}"/>
    <cellStyle name="Normal 5 3 6 4" xfId="1760" xr:uid="{00000000-0005-0000-0000-0000951A0000}"/>
    <cellStyle name="Normal 5 3 6 4 2" xfId="3990" xr:uid="{00000000-0005-0000-0000-0000961A0000}"/>
    <cellStyle name="Normal 5 3 6 4 2 2" xfId="8213" xr:uid="{00000000-0005-0000-0000-0000971A0000}"/>
    <cellStyle name="Normal 5 3 6 4 3" xfId="6068" xr:uid="{00000000-0005-0000-0000-0000981A0000}"/>
    <cellStyle name="Normal 5 3 6 5" xfId="2174" xr:uid="{00000000-0005-0000-0000-0000991A0000}"/>
    <cellStyle name="Normal 5 3 6 5 2" xfId="4403" xr:uid="{00000000-0005-0000-0000-00009A1A0000}"/>
    <cellStyle name="Normal 5 3 6 5 2 2" xfId="8626" xr:uid="{00000000-0005-0000-0000-00009B1A0000}"/>
    <cellStyle name="Normal 5 3 6 5 3" xfId="6481" xr:uid="{00000000-0005-0000-0000-00009C1A0000}"/>
    <cellStyle name="Normal 5 3 6 6" xfId="2610" xr:uid="{00000000-0005-0000-0000-00009D1A0000}"/>
    <cellStyle name="Normal 5 3 6 6 2" xfId="6894" xr:uid="{00000000-0005-0000-0000-00009E1A0000}"/>
    <cellStyle name="Normal 5 3 6 7" xfId="4829" xr:uid="{00000000-0005-0000-0000-00009F1A0000}"/>
    <cellStyle name="Normal 5 3 7" xfId="914" xr:uid="{00000000-0005-0000-0000-0000A01A0000}"/>
    <cellStyle name="Normal 5 3 7 2" xfId="3149" xr:uid="{00000000-0005-0000-0000-0000A11A0000}"/>
    <cellStyle name="Normal 5 3 7 2 2" xfId="7372" xr:uid="{00000000-0005-0000-0000-0000A21A0000}"/>
    <cellStyle name="Normal 5 3 7 3" xfId="5227" xr:uid="{00000000-0005-0000-0000-0000A31A0000}"/>
    <cellStyle name="Normal 5 3 8" xfId="1332" xr:uid="{00000000-0005-0000-0000-0000A41A0000}"/>
    <cellStyle name="Normal 5 3 8 2" xfId="3562" xr:uid="{00000000-0005-0000-0000-0000A51A0000}"/>
    <cellStyle name="Normal 5 3 8 2 2" xfId="7785" xr:uid="{00000000-0005-0000-0000-0000A61A0000}"/>
    <cellStyle name="Normal 5 3 8 3" xfId="5640" xr:uid="{00000000-0005-0000-0000-0000A71A0000}"/>
    <cellStyle name="Normal 5 3 9" xfId="1745" xr:uid="{00000000-0005-0000-0000-0000A81A0000}"/>
    <cellStyle name="Normal 5 3 9 2" xfId="3975" xr:uid="{00000000-0005-0000-0000-0000A91A0000}"/>
    <cellStyle name="Normal 5 3 9 2 2" xfId="8198" xr:uid="{00000000-0005-0000-0000-0000AA1A0000}"/>
    <cellStyle name="Normal 5 3 9 3" xfId="6053" xr:uid="{00000000-0005-0000-0000-0000AB1A0000}"/>
    <cellStyle name="Normal 5 4" xfId="456" xr:uid="{00000000-0005-0000-0000-0000AC1A0000}"/>
    <cellStyle name="Normal 5 4 10" xfId="4830"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4" xr:uid="{00000000-0005-0000-0000-0000B11A0000}"/>
    <cellStyle name="Normal 5 4 2 2 2 2 2" xfId="3168" xr:uid="{00000000-0005-0000-0000-0000B21A0000}"/>
    <cellStyle name="Normal 5 4 2 2 2 2 2 2" xfId="7391" xr:uid="{00000000-0005-0000-0000-0000B31A0000}"/>
    <cellStyle name="Normal 5 4 2 2 2 2 3" xfId="5246" xr:uid="{00000000-0005-0000-0000-0000B41A0000}"/>
    <cellStyle name="Normal 5 4 2 2 2 3" xfId="1351" xr:uid="{00000000-0005-0000-0000-0000B51A0000}"/>
    <cellStyle name="Normal 5 4 2 2 2 3 2" xfId="3581" xr:uid="{00000000-0005-0000-0000-0000B61A0000}"/>
    <cellStyle name="Normal 5 4 2 2 2 3 2 2" xfId="7804" xr:uid="{00000000-0005-0000-0000-0000B71A0000}"/>
    <cellStyle name="Normal 5 4 2 2 2 3 3" xfId="5659" xr:uid="{00000000-0005-0000-0000-0000B81A0000}"/>
    <cellStyle name="Normal 5 4 2 2 2 4" xfId="1764" xr:uid="{00000000-0005-0000-0000-0000B91A0000}"/>
    <cellStyle name="Normal 5 4 2 2 2 4 2" xfId="3994" xr:uid="{00000000-0005-0000-0000-0000BA1A0000}"/>
    <cellStyle name="Normal 5 4 2 2 2 4 2 2" xfId="8217" xr:uid="{00000000-0005-0000-0000-0000BB1A0000}"/>
    <cellStyle name="Normal 5 4 2 2 2 4 3" xfId="6072" xr:uid="{00000000-0005-0000-0000-0000BC1A0000}"/>
    <cellStyle name="Normal 5 4 2 2 2 5" xfId="2178" xr:uid="{00000000-0005-0000-0000-0000BD1A0000}"/>
    <cellStyle name="Normal 5 4 2 2 2 5 2" xfId="4407" xr:uid="{00000000-0005-0000-0000-0000BE1A0000}"/>
    <cellStyle name="Normal 5 4 2 2 2 5 2 2" xfId="8630" xr:uid="{00000000-0005-0000-0000-0000BF1A0000}"/>
    <cellStyle name="Normal 5 4 2 2 2 5 3" xfId="6485" xr:uid="{00000000-0005-0000-0000-0000C01A0000}"/>
    <cellStyle name="Normal 5 4 2 2 2 6" xfId="2614" xr:uid="{00000000-0005-0000-0000-0000C11A0000}"/>
    <cellStyle name="Normal 5 4 2 2 2 6 2" xfId="6898" xr:uid="{00000000-0005-0000-0000-0000C21A0000}"/>
    <cellStyle name="Normal 5 4 2 2 2 7" xfId="4833" xr:uid="{00000000-0005-0000-0000-0000C31A0000}"/>
    <cellStyle name="Normal 5 4 2 2 3" xfId="933" xr:uid="{00000000-0005-0000-0000-0000C41A0000}"/>
    <cellStyle name="Normal 5 4 2 2 3 2" xfId="3167" xr:uid="{00000000-0005-0000-0000-0000C51A0000}"/>
    <cellStyle name="Normal 5 4 2 2 3 2 2" xfId="7390" xr:uid="{00000000-0005-0000-0000-0000C61A0000}"/>
    <cellStyle name="Normal 5 4 2 2 3 3" xfId="5245" xr:uid="{00000000-0005-0000-0000-0000C71A0000}"/>
    <cellStyle name="Normal 5 4 2 2 4" xfId="1350" xr:uid="{00000000-0005-0000-0000-0000C81A0000}"/>
    <cellStyle name="Normal 5 4 2 2 4 2" xfId="3580" xr:uid="{00000000-0005-0000-0000-0000C91A0000}"/>
    <cellStyle name="Normal 5 4 2 2 4 2 2" xfId="7803" xr:uid="{00000000-0005-0000-0000-0000CA1A0000}"/>
    <cellStyle name="Normal 5 4 2 2 4 3" xfId="5658" xr:uid="{00000000-0005-0000-0000-0000CB1A0000}"/>
    <cellStyle name="Normal 5 4 2 2 5" xfId="1763" xr:uid="{00000000-0005-0000-0000-0000CC1A0000}"/>
    <cellStyle name="Normal 5 4 2 2 5 2" xfId="3993" xr:uid="{00000000-0005-0000-0000-0000CD1A0000}"/>
    <cellStyle name="Normal 5 4 2 2 5 2 2" xfId="8216" xr:uid="{00000000-0005-0000-0000-0000CE1A0000}"/>
    <cellStyle name="Normal 5 4 2 2 5 3" xfId="6071" xr:uid="{00000000-0005-0000-0000-0000CF1A0000}"/>
    <cellStyle name="Normal 5 4 2 2 6" xfId="2177" xr:uid="{00000000-0005-0000-0000-0000D01A0000}"/>
    <cellStyle name="Normal 5 4 2 2 6 2" xfId="4406" xr:uid="{00000000-0005-0000-0000-0000D11A0000}"/>
    <cellStyle name="Normal 5 4 2 2 6 2 2" xfId="8629" xr:uid="{00000000-0005-0000-0000-0000D21A0000}"/>
    <cellStyle name="Normal 5 4 2 2 6 3" xfId="6484" xr:uid="{00000000-0005-0000-0000-0000D31A0000}"/>
    <cellStyle name="Normal 5 4 2 2 7" xfId="2613" xr:uid="{00000000-0005-0000-0000-0000D41A0000}"/>
    <cellStyle name="Normal 5 4 2 2 7 2" xfId="6897" xr:uid="{00000000-0005-0000-0000-0000D51A0000}"/>
    <cellStyle name="Normal 5 4 2 2 8" xfId="4832" xr:uid="{00000000-0005-0000-0000-0000D61A0000}"/>
    <cellStyle name="Normal 5 4 2 3" xfId="460" xr:uid="{00000000-0005-0000-0000-0000D71A0000}"/>
    <cellStyle name="Normal 5 4 2 3 2" xfId="935" xr:uid="{00000000-0005-0000-0000-0000D81A0000}"/>
    <cellStyle name="Normal 5 4 2 3 2 2" xfId="3169" xr:uid="{00000000-0005-0000-0000-0000D91A0000}"/>
    <cellStyle name="Normal 5 4 2 3 2 2 2" xfId="7392" xr:uid="{00000000-0005-0000-0000-0000DA1A0000}"/>
    <cellStyle name="Normal 5 4 2 3 2 3" xfId="5247" xr:uid="{00000000-0005-0000-0000-0000DB1A0000}"/>
    <cellStyle name="Normal 5 4 2 3 3" xfId="1352" xr:uid="{00000000-0005-0000-0000-0000DC1A0000}"/>
    <cellStyle name="Normal 5 4 2 3 3 2" xfId="3582" xr:uid="{00000000-0005-0000-0000-0000DD1A0000}"/>
    <cellStyle name="Normal 5 4 2 3 3 2 2" xfId="7805" xr:uid="{00000000-0005-0000-0000-0000DE1A0000}"/>
    <cellStyle name="Normal 5 4 2 3 3 3" xfId="5660" xr:uid="{00000000-0005-0000-0000-0000DF1A0000}"/>
    <cellStyle name="Normal 5 4 2 3 4" xfId="1765" xr:uid="{00000000-0005-0000-0000-0000E01A0000}"/>
    <cellStyle name="Normal 5 4 2 3 4 2" xfId="3995" xr:uid="{00000000-0005-0000-0000-0000E11A0000}"/>
    <cellStyle name="Normal 5 4 2 3 4 2 2" xfId="8218" xr:uid="{00000000-0005-0000-0000-0000E21A0000}"/>
    <cellStyle name="Normal 5 4 2 3 4 3" xfId="6073" xr:uid="{00000000-0005-0000-0000-0000E31A0000}"/>
    <cellStyle name="Normal 5 4 2 3 5" xfId="2179" xr:uid="{00000000-0005-0000-0000-0000E41A0000}"/>
    <cellStyle name="Normal 5 4 2 3 5 2" xfId="4408" xr:uid="{00000000-0005-0000-0000-0000E51A0000}"/>
    <cellStyle name="Normal 5 4 2 3 5 2 2" xfId="8631" xr:uid="{00000000-0005-0000-0000-0000E61A0000}"/>
    <cellStyle name="Normal 5 4 2 3 5 3" xfId="6486" xr:uid="{00000000-0005-0000-0000-0000E71A0000}"/>
    <cellStyle name="Normal 5 4 2 3 6" xfId="2615" xr:uid="{00000000-0005-0000-0000-0000E81A0000}"/>
    <cellStyle name="Normal 5 4 2 3 6 2" xfId="6899" xr:uid="{00000000-0005-0000-0000-0000E91A0000}"/>
    <cellStyle name="Normal 5 4 2 3 7" xfId="4834" xr:uid="{00000000-0005-0000-0000-0000EA1A0000}"/>
    <cellStyle name="Normal 5 4 2 4" xfId="932" xr:uid="{00000000-0005-0000-0000-0000EB1A0000}"/>
    <cellStyle name="Normal 5 4 2 4 2" xfId="3166" xr:uid="{00000000-0005-0000-0000-0000EC1A0000}"/>
    <cellStyle name="Normal 5 4 2 4 2 2" xfId="7389" xr:uid="{00000000-0005-0000-0000-0000ED1A0000}"/>
    <cellStyle name="Normal 5 4 2 4 3" xfId="5244" xr:uid="{00000000-0005-0000-0000-0000EE1A0000}"/>
    <cellStyle name="Normal 5 4 2 5" xfId="1349" xr:uid="{00000000-0005-0000-0000-0000EF1A0000}"/>
    <cellStyle name="Normal 5 4 2 5 2" xfId="3579" xr:uid="{00000000-0005-0000-0000-0000F01A0000}"/>
    <cellStyle name="Normal 5 4 2 5 2 2" xfId="7802" xr:uid="{00000000-0005-0000-0000-0000F11A0000}"/>
    <cellStyle name="Normal 5 4 2 5 3" xfId="5657" xr:uid="{00000000-0005-0000-0000-0000F21A0000}"/>
    <cellStyle name="Normal 5 4 2 6" xfId="1762" xr:uid="{00000000-0005-0000-0000-0000F31A0000}"/>
    <cellStyle name="Normal 5 4 2 6 2" xfId="3992" xr:uid="{00000000-0005-0000-0000-0000F41A0000}"/>
    <cellStyle name="Normal 5 4 2 6 2 2" xfId="8215" xr:uid="{00000000-0005-0000-0000-0000F51A0000}"/>
    <cellStyle name="Normal 5 4 2 6 3" xfId="6070" xr:uid="{00000000-0005-0000-0000-0000F61A0000}"/>
    <cellStyle name="Normal 5 4 2 7" xfId="2176" xr:uid="{00000000-0005-0000-0000-0000F71A0000}"/>
    <cellStyle name="Normal 5 4 2 7 2" xfId="4405" xr:uid="{00000000-0005-0000-0000-0000F81A0000}"/>
    <cellStyle name="Normal 5 4 2 7 2 2" xfId="8628" xr:uid="{00000000-0005-0000-0000-0000F91A0000}"/>
    <cellStyle name="Normal 5 4 2 7 3" xfId="6483" xr:uid="{00000000-0005-0000-0000-0000FA1A0000}"/>
    <cellStyle name="Normal 5 4 2 8" xfId="2612" xr:uid="{00000000-0005-0000-0000-0000FB1A0000}"/>
    <cellStyle name="Normal 5 4 2 8 2" xfId="6896" xr:uid="{00000000-0005-0000-0000-0000FC1A0000}"/>
    <cellStyle name="Normal 5 4 2 9" xfId="4831" xr:uid="{00000000-0005-0000-0000-0000FD1A0000}"/>
    <cellStyle name="Normal 5 4 3" xfId="461" xr:uid="{00000000-0005-0000-0000-0000FE1A0000}"/>
    <cellStyle name="Normal 5 4 3 2" xfId="462" xr:uid="{00000000-0005-0000-0000-0000FF1A0000}"/>
    <cellStyle name="Normal 5 4 3 2 2" xfId="937" xr:uid="{00000000-0005-0000-0000-0000001B0000}"/>
    <cellStyle name="Normal 5 4 3 2 2 2" xfId="3171" xr:uid="{00000000-0005-0000-0000-0000011B0000}"/>
    <cellStyle name="Normal 5 4 3 2 2 2 2" xfId="7394" xr:uid="{00000000-0005-0000-0000-0000021B0000}"/>
    <cellStyle name="Normal 5 4 3 2 2 3" xfId="5249" xr:uid="{00000000-0005-0000-0000-0000031B0000}"/>
    <cellStyle name="Normal 5 4 3 2 3" xfId="1354" xr:uid="{00000000-0005-0000-0000-0000041B0000}"/>
    <cellStyle name="Normal 5 4 3 2 3 2" xfId="3584" xr:uid="{00000000-0005-0000-0000-0000051B0000}"/>
    <cellStyle name="Normal 5 4 3 2 3 2 2" xfId="7807" xr:uid="{00000000-0005-0000-0000-0000061B0000}"/>
    <cellStyle name="Normal 5 4 3 2 3 3" xfId="5662" xr:uid="{00000000-0005-0000-0000-0000071B0000}"/>
    <cellStyle name="Normal 5 4 3 2 4" xfId="1767" xr:uid="{00000000-0005-0000-0000-0000081B0000}"/>
    <cellStyle name="Normal 5 4 3 2 4 2" xfId="3997" xr:uid="{00000000-0005-0000-0000-0000091B0000}"/>
    <cellStyle name="Normal 5 4 3 2 4 2 2" xfId="8220" xr:uid="{00000000-0005-0000-0000-00000A1B0000}"/>
    <cellStyle name="Normal 5 4 3 2 4 3" xfId="6075" xr:uid="{00000000-0005-0000-0000-00000B1B0000}"/>
    <cellStyle name="Normal 5 4 3 2 5" xfId="2181" xr:uid="{00000000-0005-0000-0000-00000C1B0000}"/>
    <cellStyle name="Normal 5 4 3 2 5 2" xfId="4410" xr:uid="{00000000-0005-0000-0000-00000D1B0000}"/>
    <cellStyle name="Normal 5 4 3 2 5 2 2" xfId="8633" xr:uid="{00000000-0005-0000-0000-00000E1B0000}"/>
    <cellStyle name="Normal 5 4 3 2 5 3" xfId="6488" xr:uid="{00000000-0005-0000-0000-00000F1B0000}"/>
    <cellStyle name="Normal 5 4 3 2 6" xfId="2617" xr:uid="{00000000-0005-0000-0000-0000101B0000}"/>
    <cellStyle name="Normal 5 4 3 2 6 2" xfId="6901" xr:uid="{00000000-0005-0000-0000-0000111B0000}"/>
    <cellStyle name="Normal 5 4 3 2 7" xfId="4836" xr:uid="{00000000-0005-0000-0000-0000121B0000}"/>
    <cellStyle name="Normal 5 4 3 3" xfId="936" xr:uid="{00000000-0005-0000-0000-0000131B0000}"/>
    <cellStyle name="Normal 5 4 3 3 2" xfId="3170" xr:uid="{00000000-0005-0000-0000-0000141B0000}"/>
    <cellStyle name="Normal 5 4 3 3 2 2" xfId="7393" xr:uid="{00000000-0005-0000-0000-0000151B0000}"/>
    <cellStyle name="Normal 5 4 3 3 3" xfId="5248" xr:uid="{00000000-0005-0000-0000-0000161B0000}"/>
    <cellStyle name="Normal 5 4 3 4" xfId="1353" xr:uid="{00000000-0005-0000-0000-0000171B0000}"/>
    <cellStyle name="Normal 5 4 3 4 2" xfId="3583" xr:uid="{00000000-0005-0000-0000-0000181B0000}"/>
    <cellStyle name="Normal 5 4 3 4 2 2" xfId="7806" xr:uid="{00000000-0005-0000-0000-0000191B0000}"/>
    <cellStyle name="Normal 5 4 3 4 3" xfId="5661" xr:uid="{00000000-0005-0000-0000-00001A1B0000}"/>
    <cellStyle name="Normal 5 4 3 5" xfId="1766" xr:uid="{00000000-0005-0000-0000-00001B1B0000}"/>
    <cellStyle name="Normal 5 4 3 5 2" xfId="3996" xr:uid="{00000000-0005-0000-0000-00001C1B0000}"/>
    <cellStyle name="Normal 5 4 3 5 2 2" xfId="8219" xr:uid="{00000000-0005-0000-0000-00001D1B0000}"/>
    <cellStyle name="Normal 5 4 3 5 3" xfId="6074" xr:uid="{00000000-0005-0000-0000-00001E1B0000}"/>
    <cellStyle name="Normal 5 4 3 6" xfId="2180" xr:uid="{00000000-0005-0000-0000-00001F1B0000}"/>
    <cellStyle name="Normal 5 4 3 6 2" xfId="4409" xr:uid="{00000000-0005-0000-0000-0000201B0000}"/>
    <cellStyle name="Normal 5 4 3 6 2 2" xfId="8632" xr:uid="{00000000-0005-0000-0000-0000211B0000}"/>
    <cellStyle name="Normal 5 4 3 6 3" xfId="6487" xr:uid="{00000000-0005-0000-0000-0000221B0000}"/>
    <cellStyle name="Normal 5 4 3 7" xfId="2616" xr:uid="{00000000-0005-0000-0000-0000231B0000}"/>
    <cellStyle name="Normal 5 4 3 7 2" xfId="6900" xr:uid="{00000000-0005-0000-0000-0000241B0000}"/>
    <cellStyle name="Normal 5 4 3 8" xfId="4835" xr:uid="{00000000-0005-0000-0000-0000251B0000}"/>
    <cellStyle name="Normal 5 4 4" xfId="463" xr:uid="{00000000-0005-0000-0000-0000261B0000}"/>
    <cellStyle name="Normal 5 4 4 2" xfId="938" xr:uid="{00000000-0005-0000-0000-0000271B0000}"/>
    <cellStyle name="Normal 5 4 4 2 2" xfId="3172" xr:uid="{00000000-0005-0000-0000-0000281B0000}"/>
    <cellStyle name="Normal 5 4 4 2 2 2" xfId="7395" xr:uid="{00000000-0005-0000-0000-0000291B0000}"/>
    <cellStyle name="Normal 5 4 4 2 3" xfId="5250" xr:uid="{00000000-0005-0000-0000-00002A1B0000}"/>
    <cellStyle name="Normal 5 4 4 3" xfId="1355" xr:uid="{00000000-0005-0000-0000-00002B1B0000}"/>
    <cellStyle name="Normal 5 4 4 3 2" xfId="3585" xr:uid="{00000000-0005-0000-0000-00002C1B0000}"/>
    <cellStyle name="Normal 5 4 4 3 2 2" xfId="7808" xr:uid="{00000000-0005-0000-0000-00002D1B0000}"/>
    <cellStyle name="Normal 5 4 4 3 3" xfId="5663" xr:uid="{00000000-0005-0000-0000-00002E1B0000}"/>
    <cellStyle name="Normal 5 4 4 4" xfId="1768" xr:uid="{00000000-0005-0000-0000-00002F1B0000}"/>
    <cellStyle name="Normal 5 4 4 4 2" xfId="3998" xr:uid="{00000000-0005-0000-0000-0000301B0000}"/>
    <cellStyle name="Normal 5 4 4 4 2 2" xfId="8221" xr:uid="{00000000-0005-0000-0000-0000311B0000}"/>
    <cellStyle name="Normal 5 4 4 4 3" xfId="6076" xr:uid="{00000000-0005-0000-0000-0000321B0000}"/>
    <cellStyle name="Normal 5 4 4 5" xfId="2182" xr:uid="{00000000-0005-0000-0000-0000331B0000}"/>
    <cellStyle name="Normal 5 4 4 5 2" xfId="4411" xr:uid="{00000000-0005-0000-0000-0000341B0000}"/>
    <cellStyle name="Normal 5 4 4 5 2 2" xfId="8634" xr:uid="{00000000-0005-0000-0000-0000351B0000}"/>
    <cellStyle name="Normal 5 4 4 5 3" xfId="6489" xr:uid="{00000000-0005-0000-0000-0000361B0000}"/>
    <cellStyle name="Normal 5 4 4 6" xfId="2618" xr:uid="{00000000-0005-0000-0000-0000371B0000}"/>
    <cellStyle name="Normal 5 4 4 6 2" xfId="6902" xr:uid="{00000000-0005-0000-0000-0000381B0000}"/>
    <cellStyle name="Normal 5 4 4 7" xfId="4837" xr:uid="{00000000-0005-0000-0000-0000391B0000}"/>
    <cellStyle name="Normal 5 4 5" xfId="931" xr:uid="{00000000-0005-0000-0000-00003A1B0000}"/>
    <cellStyle name="Normal 5 4 5 2" xfId="3165" xr:uid="{00000000-0005-0000-0000-00003B1B0000}"/>
    <cellStyle name="Normal 5 4 5 2 2" xfId="7388" xr:uid="{00000000-0005-0000-0000-00003C1B0000}"/>
    <cellStyle name="Normal 5 4 5 3" xfId="5243" xr:uid="{00000000-0005-0000-0000-00003D1B0000}"/>
    <cellStyle name="Normal 5 4 6" xfId="1348" xr:uid="{00000000-0005-0000-0000-00003E1B0000}"/>
    <cellStyle name="Normal 5 4 6 2" xfId="3578" xr:uid="{00000000-0005-0000-0000-00003F1B0000}"/>
    <cellStyle name="Normal 5 4 6 2 2" xfId="7801" xr:uid="{00000000-0005-0000-0000-0000401B0000}"/>
    <cellStyle name="Normal 5 4 6 3" xfId="5656" xr:uid="{00000000-0005-0000-0000-0000411B0000}"/>
    <cellStyle name="Normal 5 4 7" xfId="1761" xr:uid="{00000000-0005-0000-0000-0000421B0000}"/>
    <cellStyle name="Normal 5 4 7 2" xfId="3991" xr:uid="{00000000-0005-0000-0000-0000431B0000}"/>
    <cellStyle name="Normal 5 4 7 2 2" xfId="8214" xr:uid="{00000000-0005-0000-0000-0000441B0000}"/>
    <cellStyle name="Normal 5 4 7 3" xfId="6069" xr:uid="{00000000-0005-0000-0000-0000451B0000}"/>
    <cellStyle name="Normal 5 4 8" xfId="2175" xr:uid="{00000000-0005-0000-0000-0000461B0000}"/>
    <cellStyle name="Normal 5 4 8 2" xfId="4404" xr:uid="{00000000-0005-0000-0000-0000471B0000}"/>
    <cellStyle name="Normal 5 4 8 2 2" xfId="8627" xr:uid="{00000000-0005-0000-0000-0000481B0000}"/>
    <cellStyle name="Normal 5 4 8 3" xfId="6482" xr:uid="{00000000-0005-0000-0000-0000491B0000}"/>
    <cellStyle name="Normal 5 4 9" xfId="2611" xr:uid="{00000000-0005-0000-0000-00004A1B0000}"/>
    <cellStyle name="Normal 5 4 9 2" xfId="6895"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1" xr:uid="{00000000-0005-0000-0000-00004F1B0000}"/>
    <cellStyle name="Normal 5 5 2 2 2 2" xfId="3175" xr:uid="{00000000-0005-0000-0000-0000501B0000}"/>
    <cellStyle name="Normal 5 5 2 2 2 2 2" xfId="7398" xr:uid="{00000000-0005-0000-0000-0000511B0000}"/>
    <cellStyle name="Normal 5 5 2 2 2 3" xfId="5253" xr:uid="{00000000-0005-0000-0000-0000521B0000}"/>
    <cellStyle name="Normal 5 5 2 2 3" xfId="1358" xr:uid="{00000000-0005-0000-0000-0000531B0000}"/>
    <cellStyle name="Normal 5 5 2 2 3 2" xfId="3588" xr:uid="{00000000-0005-0000-0000-0000541B0000}"/>
    <cellStyle name="Normal 5 5 2 2 3 2 2" xfId="7811" xr:uid="{00000000-0005-0000-0000-0000551B0000}"/>
    <cellStyle name="Normal 5 5 2 2 3 3" xfId="5666" xr:uid="{00000000-0005-0000-0000-0000561B0000}"/>
    <cellStyle name="Normal 5 5 2 2 4" xfId="1771" xr:uid="{00000000-0005-0000-0000-0000571B0000}"/>
    <cellStyle name="Normal 5 5 2 2 4 2" xfId="4001" xr:uid="{00000000-0005-0000-0000-0000581B0000}"/>
    <cellStyle name="Normal 5 5 2 2 4 2 2" xfId="8224" xr:uid="{00000000-0005-0000-0000-0000591B0000}"/>
    <cellStyle name="Normal 5 5 2 2 4 3" xfId="6079" xr:uid="{00000000-0005-0000-0000-00005A1B0000}"/>
    <cellStyle name="Normal 5 5 2 2 5" xfId="2185" xr:uid="{00000000-0005-0000-0000-00005B1B0000}"/>
    <cellStyle name="Normal 5 5 2 2 5 2" xfId="4414" xr:uid="{00000000-0005-0000-0000-00005C1B0000}"/>
    <cellStyle name="Normal 5 5 2 2 5 2 2" xfId="8637" xr:uid="{00000000-0005-0000-0000-00005D1B0000}"/>
    <cellStyle name="Normal 5 5 2 2 5 3" xfId="6492" xr:uid="{00000000-0005-0000-0000-00005E1B0000}"/>
    <cellStyle name="Normal 5 5 2 2 6" xfId="2621" xr:uid="{00000000-0005-0000-0000-00005F1B0000}"/>
    <cellStyle name="Normal 5 5 2 2 6 2" xfId="6905" xr:uid="{00000000-0005-0000-0000-0000601B0000}"/>
    <cellStyle name="Normal 5 5 2 2 7" xfId="4840" xr:uid="{00000000-0005-0000-0000-0000611B0000}"/>
    <cellStyle name="Normal 5 5 2 3" xfId="940" xr:uid="{00000000-0005-0000-0000-0000621B0000}"/>
    <cellStyle name="Normal 5 5 2 3 2" xfId="3174" xr:uid="{00000000-0005-0000-0000-0000631B0000}"/>
    <cellStyle name="Normal 5 5 2 3 2 2" xfId="7397" xr:uid="{00000000-0005-0000-0000-0000641B0000}"/>
    <cellStyle name="Normal 5 5 2 3 3" xfId="5252" xr:uid="{00000000-0005-0000-0000-0000651B0000}"/>
    <cellStyle name="Normal 5 5 2 4" xfId="1357" xr:uid="{00000000-0005-0000-0000-0000661B0000}"/>
    <cellStyle name="Normal 5 5 2 4 2" xfId="3587" xr:uid="{00000000-0005-0000-0000-0000671B0000}"/>
    <cellStyle name="Normal 5 5 2 4 2 2" xfId="7810" xr:uid="{00000000-0005-0000-0000-0000681B0000}"/>
    <cellStyle name="Normal 5 5 2 4 3" xfId="5665" xr:uid="{00000000-0005-0000-0000-0000691B0000}"/>
    <cellStyle name="Normal 5 5 2 5" xfId="1770" xr:uid="{00000000-0005-0000-0000-00006A1B0000}"/>
    <cellStyle name="Normal 5 5 2 5 2" xfId="4000" xr:uid="{00000000-0005-0000-0000-00006B1B0000}"/>
    <cellStyle name="Normal 5 5 2 5 2 2" xfId="8223" xr:uid="{00000000-0005-0000-0000-00006C1B0000}"/>
    <cellStyle name="Normal 5 5 2 5 3" xfId="6078" xr:uid="{00000000-0005-0000-0000-00006D1B0000}"/>
    <cellStyle name="Normal 5 5 2 6" xfId="2184" xr:uid="{00000000-0005-0000-0000-00006E1B0000}"/>
    <cellStyle name="Normal 5 5 2 6 2" xfId="4413" xr:uid="{00000000-0005-0000-0000-00006F1B0000}"/>
    <cellStyle name="Normal 5 5 2 6 2 2" xfId="8636" xr:uid="{00000000-0005-0000-0000-0000701B0000}"/>
    <cellStyle name="Normal 5 5 2 6 3" xfId="6491" xr:uid="{00000000-0005-0000-0000-0000711B0000}"/>
    <cellStyle name="Normal 5 5 2 7" xfId="2620" xr:uid="{00000000-0005-0000-0000-0000721B0000}"/>
    <cellStyle name="Normal 5 5 2 7 2" xfId="6904" xr:uid="{00000000-0005-0000-0000-0000731B0000}"/>
    <cellStyle name="Normal 5 5 2 8" xfId="4839" xr:uid="{00000000-0005-0000-0000-0000741B0000}"/>
    <cellStyle name="Normal 5 5 3" xfId="467" xr:uid="{00000000-0005-0000-0000-0000751B0000}"/>
    <cellStyle name="Normal 5 5 3 2" xfId="942" xr:uid="{00000000-0005-0000-0000-0000761B0000}"/>
    <cellStyle name="Normal 5 5 3 2 2" xfId="3176" xr:uid="{00000000-0005-0000-0000-0000771B0000}"/>
    <cellStyle name="Normal 5 5 3 2 2 2" xfId="7399" xr:uid="{00000000-0005-0000-0000-0000781B0000}"/>
    <cellStyle name="Normal 5 5 3 2 3" xfId="5254" xr:uid="{00000000-0005-0000-0000-0000791B0000}"/>
    <cellStyle name="Normal 5 5 3 3" xfId="1359" xr:uid="{00000000-0005-0000-0000-00007A1B0000}"/>
    <cellStyle name="Normal 5 5 3 3 2" xfId="3589" xr:uid="{00000000-0005-0000-0000-00007B1B0000}"/>
    <cellStyle name="Normal 5 5 3 3 2 2" xfId="7812" xr:uid="{00000000-0005-0000-0000-00007C1B0000}"/>
    <cellStyle name="Normal 5 5 3 3 3" xfId="5667" xr:uid="{00000000-0005-0000-0000-00007D1B0000}"/>
    <cellStyle name="Normal 5 5 3 4" xfId="1772" xr:uid="{00000000-0005-0000-0000-00007E1B0000}"/>
    <cellStyle name="Normal 5 5 3 4 2" xfId="4002" xr:uid="{00000000-0005-0000-0000-00007F1B0000}"/>
    <cellStyle name="Normal 5 5 3 4 2 2" xfId="8225" xr:uid="{00000000-0005-0000-0000-0000801B0000}"/>
    <cellStyle name="Normal 5 5 3 4 3" xfId="6080" xr:uid="{00000000-0005-0000-0000-0000811B0000}"/>
    <cellStyle name="Normal 5 5 3 5" xfId="2186" xr:uid="{00000000-0005-0000-0000-0000821B0000}"/>
    <cellStyle name="Normal 5 5 3 5 2" xfId="4415" xr:uid="{00000000-0005-0000-0000-0000831B0000}"/>
    <cellStyle name="Normal 5 5 3 5 2 2" xfId="8638" xr:uid="{00000000-0005-0000-0000-0000841B0000}"/>
    <cellStyle name="Normal 5 5 3 5 3" xfId="6493" xr:uid="{00000000-0005-0000-0000-0000851B0000}"/>
    <cellStyle name="Normal 5 5 3 6" xfId="2622" xr:uid="{00000000-0005-0000-0000-0000861B0000}"/>
    <cellStyle name="Normal 5 5 3 6 2" xfId="6906" xr:uid="{00000000-0005-0000-0000-0000871B0000}"/>
    <cellStyle name="Normal 5 5 3 7" xfId="4841" xr:uid="{00000000-0005-0000-0000-0000881B0000}"/>
    <cellStyle name="Normal 5 5 4" xfId="939" xr:uid="{00000000-0005-0000-0000-0000891B0000}"/>
    <cellStyle name="Normal 5 5 4 2" xfId="3173" xr:uid="{00000000-0005-0000-0000-00008A1B0000}"/>
    <cellStyle name="Normal 5 5 4 2 2" xfId="7396" xr:uid="{00000000-0005-0000-0000-00008B1B0000}"/>
    <cellStyle name="Normal 5 5 4 3" xfId="5251" xr:uid="{00000000-0005-0000-0000-00008C1B0000}"/>
    <cellStyle name="Normal 5 5 5" xfId="1356" xr:uid="{00000000-0005-0000-0000-00008D1B0000}"/>
    <cellStyle name="Normal 5 5 5 2" xfId="3586" xr:uid="{00000000-0005-0000-0000-00008E1B0000}"/>
    <cellStyle name="Normal 5 5 5 2 2" xfId="7809" xr:uid="{00000000-0005-0000-0000-00008F1B0000}"/>
    <cellStyle name="Normal 5 5 5 3" xfId="5664" xr:uid="{00000000-0005-0000-0000-0000901B0000}"/>
    <cellStyle name="Normal 5 5 6" xfId="1769" xr:uid="{00000000-0005-0000-0000-0000911B0000}"/>
    <cellStyle name="Normal 5 5 6 2" xfId="3999" xr:uid="{00000000-0005-0000-0000-0000921B0000}"/>
    <cellStyle name="Normal 5 5 6 2 2" xfId="8222" xr:uid="{00000000-0005-0000-0000-0000931B0000}"/>
    <cellStyle name="Normal 5 5 6 3" xfId="6077" xr:uid="{00000000-0005-0000-0000-0000941B0000}"/>
    <cellStyle name="Normal 5 5 7" xfId="2183" xr:uid="{00000000-0005-0000-0000-0000951B0000}"/>
    <cellStyle name="Normal 5 5 7 2" xfId="4412" xr:uid="{00000000-0005-0000-0000-0000961B0000}"/>
    <cellStyle name="Normal 5 5 7 2 2" xfId="8635" xr:uid="{00000000-0005-0000-0000-0000971B0000}"/>
    <cellStyle name="Normal 5 5 7 3" xfId="6490" xr:uid="{00000000-0005-0000-0000-0000981B0000}"/>
    <cellStyle name="Normal 5 5 8" xfId="2619" xr:uid="{00000000-0005-0000-0000-0000991B0000}"/>
    <cellStyle name="Normal 5 5 8 2" xfId="6903" xr:uid="{00000000-0005-0000-0000-00009A1B0000}"/>
    <cellStyle name="Normal 5 5 9" xfId="4838" xr:uid="{00000000-0005-0000-0000-00009B1B0000}"/>
    <cellStyle name="Normal 5 6" xfId="468" xr:uid="{00000000-0005-0000-0000-00009C1B0000}"/>
    <cellStyle name="Normal 5 6 2" xfId="469" xr:uid="{00000000-0005-0000-0000-00009D1B0000}"/>
    <cellStyle name="Normal 5 6 2 2" xfId="944" xr:uid="{00000000-0005-0000-0000-00009E1B0000}"/>
    <cellStyle name="Normal 5 6 2 2 2" xfId="3178" xr:uid="{00000000-0005-0000-0000-00009F1B0000}"/>
    <cellStyle name="Normal 5 6 2 2 2 2" xfId="7401" xr:uid="{00000000-0005-0000-0000-0000A01B0000}"/>
    <cellStyle name="Normal 5 6 2 2 3" xfId="5256" xr:uid="{00000000-0005-0000-0000-0000A11B0000}"/>
    <cellStyle name="Normal 5 6 2 3" xfId="1361" xr:uid="{00000000-0005-0000-0000-0000A21B0000}"/>
    <cellStyle name="Normal 5 6 2 3 2" xfId="3591" xr:uid="{00000000-0005-0000-0000-0000A31B0000}"/>
    <cellStyle name="Normal 5 6 2 3 2 2" xfId="7814" xr:uid="{00000000-0005-0000-0000-0000A41B0000}"/>
    <cellStyle name="Normal 5 6 2 3 3" xfId="5669" xr:uid="{00000000-0005-0000-0000-0000A51B0000}"/>
    <cellStyle name="Normal 5 6 2 4" xfId="1774" xr:uid="{00000000-0005-0000-0000-0000A61B0000}"/>
    <cellStyle name="Normal 5 6 2 4 2" xfId="4004" xr:uid="{00000000-0005-0000-0000-0000A71B0000}"/>
    <cellStyle name="Normal 5 6 2 4 2 2" xfId="8227" xr:uid="{00000000-0005-0000-0000-0000A81B0000}"/>
    <cellStyle name="Normal 5 6 2 4 3" xfId="6082" xr:uid="{00000000-0005-0000-0000-0000A91B0000}"/>
    <cellStyle name="Normal 5 6 2 5" xfId="2188" xr:uid="{00000000-0005-0000-0000-0000AA1B0000}"/>
    <cellStyle name="Normal 5 6 2 5 2" xfId="4417" xr:uid="{00000000-0005-0000-0000-0000AB1B0000}"/>
    <cellStyle name="Normal 5 6 2 5 2 2" xfId="8640" xr:uid="{00000000-0005-0000-0000-0000AC1B0000}"/>
    <cellStyle name="Normal 5 6 2 5 3" xfId="6495" xr:uid="{00000000-0005-0000-0000-0000AD1B0000}"/>
    <cellStyle name="Normal 5 6 2 6" xfId="2624" xr:uid="{00000000-0005-0000-0000-0000AE1B0000}"/>
    <cellStyle name="Normal 5 6 2 6 2" xfId="6908" xr:uid="{00000000-0005-0000-0000-0000AF1B0000}"/>
    <cellStyle name="Normal 5 6 2 7" xfId="4843" xr:uid="{00000000-0005-0000-0000-0000B01B0000}"/>
    <cellStyle name="Normal 5 6 3" xfId="943" xr:uid="{00000000-0005-0000-0000-0000B11B0000}"/>
    <cellStyle name="Normal 5 6 3 2" xfId="3177" xr:uid="{00000000-0005-0000-0000-0000B21B0000}"/>
    <cellStyle name="Normal 5 6 3 2 2" xfId="7400" xr:uid="{00000000-0005-0000-0000-0000B31B0000}"/>
    <cellStyle name="Normal 5 6 3 3" xfId="5255" xr:uid="{00000000-0005-0000-0000-0000B41B0000}"/>
    <cellStyle name="Normal 5 6 4" xfId="1360" xr:uid="{00000000-0005-0000-0000-0000B51B0000}"/>
    <cellStyle name="Normal 5 6 4 2" xfId="3590" xr:uid="{00000000-0005-0000-0000-0000B61B0000}"/>
    <cellStyle name="Normal 5 6 4 2 2" xfId="7813" xr:uid="{00000000-0005-0000-0000-0000B71B0000}"/>
    <cellStyle name="Normal 5 6 4 3" xfId="5668" xr:uid="{00000000-0005-0000-0000-0000B81B0000}"/>
    <cellStyle name="Normal 5 6 5" xfId="1773" xr:uid="{00000000-0005-0000-0000-0000B91B0000}"/>
    <cellStyle name="Normal 5 6 5 2" xfId="4003" xr:uid="{00000000-0005-0000-0000-0000BA1B0000}"/>
    <cellStyle name="Normal 5 6 5 2 2" xfId="8226" xr:uid="{00000000-0005-0000-0000-0000BB1B0000}"/>
    <cellStyle name="Normal 5 6 5 3" xfId="6081" xr:uid="{00000000-0005-0000-0000-0000BC1B0000}"/>
    <cellStyle name="Normal 5 6 6" xfId="2187" xr:uid="{00000000-0005-0000-0000-0000BD1B0000}"/>
    <cellStyle name="Normal 5 6 6 2" xfId="4416" xr:uid="{00000000-0005-0000-0000-0000BE1B0000}"/>
    <cellStyle name="Normal 5 6 6 2 2" xfId="8639" xr:uid="{00000000-0005-0000-0000-0000BF1B0000}"/>
    <cellStyle name="Normal 5 6 6 3" xfId="6494" xr:uid="{00000000-0005-0000-0000-0000C01B0000}"/>
    <cellStyle name="Normal 5 6 7" xfId="2623" xr:uid="{00000000-0005-0000-0000-0000C11B0000}"/>
    <cellStyle name="Normal 5 6 7 2" xfId="6907" xr:uid="{00000000-0005-0000-0000-0000C21B0000}"/>
    <cellStyle name="Normal 5 6 8" xfId="4842" xr:uid="{00000000-0005-0000-0000-0000C31B0000}"/>
    <cellStyle name="Normal 5 7" xfId="470" xr:uid="{00000000-0005-0000-0000-0000C41B0000}"/>
    <cellStyle name="Normal 5 7 2" xfId="945" xr:uid="{00000000-0005-0000-0000-0000C51B0000}"/>
    <cellStyle name="Normal 5 7 2 2" xfId="3179" xr:uid="{00000000-0005-0000-0000-0000C61B0000}"/>
    <cellStyle name="Normal 5 7 2 2 2" xfId="7402" xr:uid="{00000000-0005-0000-0000-0000C71B0000}"/>
    <cellStyle name="Normal 5 7 2 3" xfId="5257" xr:uid="{00000000-0005-0000-0000-0000C81B0000}"/>
    <cellStyle name="Normal 5 7 3" xfId="1362" xr:uid="{00000000-0005-0000-0000-0000C91B0000}"/>
    <cellStyle name="Normal 5 7 3 2" xfId="3592" xr:uid="{00000000-0005-0000-0000-0000CA1B0000}"/>
    <cellStyle name="Normal 5 7 3 2 2" xfId="7815" xr:uid="{00000000-0005-0000-0000-0000CB1B0000}"/>
    <cellStyle name="Normal 5 7 3 3" xfId="5670" xr:uid="{00000000-0005-0000-0000-0000CC1B0000}"/>
    <cellStyle name="Normal 5 7 4" xfId="1775" xr:uid="{00000000-0005-0000-0000-0000CD1B0000}"/>
    <cellStyle name="Normal 5 7 4 2" xfId="4005" xr:uid="{00000000-0005-0000-0000-0000CE1B0000}"/>
    <cellStyle name="Normal 5 7 4 2 2" xfId="8228" xr:uid="{00000000-0005-0000-0000-0000CF1B0000}"/>
    <cellStyle name="Normal 5 7 4 3" xfId="6083" xr:uid="{00000000-0005-0000-0000-0000D01B0000}"/>
    <cellStyle name="Normal 5 7 5" xfId="2189" xr:uid="{00000000-0005-0000-0000-0000D11B0000}"/>
    <cellStyle name="Normal 5 7 5 2" xfId="4418" xr:uid="{00000000-0005-0000-0000-0000D21B0000}"/>
    <cellStyle name="Normal 5 7 5 2 2" xfId="8641" xr:uid="{00000000-0005-0000-0000-0000D31B0000}"/>
    <cellStyle name="Normal 5 7 5 3" xfId="6496" xr:uid="{00000000-0005-0000-0000-0000D41B0000}"/>
    <cellStyle name="Normal 5 7 6" xfId="2625" xr:uid="{00000000-0005-0000-0000-0000D51B0000}"/>
    <cellStyle name="Normal 5 7 6 2" xfId="6909" xr:uid="{00000000-0005-0000-0000-0000D61B0000}"/>
    <cellStyle name="Normal 5 7 7" xfId="4844" xr:uid="{00000000-0005-0000-0000-0000D71B0000}"/>
    <cellStyle name="Normal 5 8" xfId="881" xr:uid="{00000000-0005-0000-0000-0000D81B0000}"/>
    <cellStyle name="Normal 5 8 2" xfId="3116" xr:uid="{00000000-0005-0000-0000-0000D91B0000}"/>
    <cellStyle name="Normal 5 8 2 2" xfId="7339" xr:uid="{00000000-0005-0000-0000-0000DA1B0000}"/>
    <cellStyle name="Normal 5 8 3" xfId="5194" xr:uid="{00000000-0005-0000-0000-0000DB1B0000}"/>
    <cellStyle name="Normal 5 9" xfId="1299" xr:uid="{00000000-0005-0000-0000-0000DC1B0000}"/>
    <cellStyle name="Normal 5 9 2" xfId="3529" xr:uid="{00000000-0005-0000-0000-0000DD1B0000}"/>
    <cellStyle name="Normal 5 9 2 2" xfId="7752" xr:uid="{00000000-0005-0000-0000-0000DE1B0000}"/>
    <cellStyle name="Normal 5 9 3" xfId="5607"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90" xr:uid="{00000000-0005-0000-0000-0000E81B0000}"/>
    <cellStyle name="Normal 8 10 2" xfId="4419" xr:uid="{00000000-0005-0000-0000-0000E91B0000}"/>
    <cellStyle name="Normal 8 10 2 2" xfId="8642" xr:uid="{00000000-0005-0000-0000-0000EA1B0000}"/>
    <cellStyle name="Normal 8 10 3" xfId="6497" xr:uid="{00000000-0005-0000-0000-0000EB1B0000}"/>
    <cellStyle name="Normal 8 11" xfId="2626" xr:uid="{00000000-0005-0000-0000-0000EC1B0000}"/>
    <cellStyle name="Normal 8 11 2" xfId="6910" xr:uid="{00000000-0005-0000-0000-0000ED1B0000}"/>
    <cellStyle name="Normal 8 12" xfId="4845" xr:uid="{00000000-0005-0000-0000-0000EE1B0000}"/>
    <cellStyle name="Normal 8 2" xfId="479" xr:uid="{00000000-0005-0000-0000-0000EF1B0000}"/>
    <cellStyle name="Normal 8 2 10" xfId="2627" xr:uid="{00000000-0005-0000-0000-0000F01B0000}"/>
    <cellStyle name="Normal 8 2 10 2" xfId="6911" xr:uid="{00000000-0005-0000-0000-0000F11B0000}"/>
    <cellStyle name="Normal 8 2 11" xfId="4846" xr:uid="{00000000-0005-0000-0000-0000F21B0000}"/>
    <cellStyle name="Normal 8 2 2" xfId="480" xr:uid="{00000000-0005-0000-0000-0000F31B0000}"/>
    <cellStyle name="Normal 8 2 2 10" xfId="4847"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1" xr:uid="{00000000-0005-0000-0000-0000F81B0000}"/>
    <cellStyle name="Normal 8 2 2 2 2 2 2 2" xfId="3185" xr:uid="{00000000-0005-0000-0000-0000F91B0000}"/>
    <cellStyle name="Normal 8 2 2 2 2 2 2 2 2" xfId="7408" xr:uid="{00000000-0005-0000-0000-0000FA1B0000}"/>
    <cellStyle name="Normal 8 2 2 2 2 2 2 3" xfId="5263" xr:uid="{00000000-0005-0000-0000-0000FB1B0000}"/>
    <cellStyle name="Normal 8 2 2 2 2 2 3" xfId="1368" xr:uid="{00000000-0005-0000-0000-0000FC1B0000}"/>
    <cellStyle name="Normal 8 2 2 2 2 2 3 2" xfId="3598" xr:uid="{00000000-0005-0000-0000-0000FD1B0000}"/>
    <cellStyle name="Normal 8 2 2 2 2 2 3 2 2" xfId="7821" xr:uid="{00000000-0005-0000-0000-0000FE1B0000}"/>
    <cellStyle name="Normal 8 2 2 2 2 2 3 3" xfId="5676" xr:uid="{00000000-0005-0000-0000-0000FF1B0000}"/>
    <cellStyle name="Normal 8 2 2 2 2 2 4" xfId="1781" xr:uid="{00000000-0005-0000-0000-0000001C0000}"/>
    <cellStyle name="Normal 8 2 2 2 2 2 4 2" xfId="4011" xr:uid="{00000000-0005-0000-0000-0000011C0000}"/>
    <cellStyle name="Normal 8 2 2 2 2 2 4 2 2" xfId="8234" xr:uid="{00000000-0005-0000-0000-0000021C0000}"/>
    <cellStyle name="Normal 8 2 2 2 2 2 4 3" xfId="6089" xr:uid="{00000000-0005-0000-0000-0000031C0000}"/>
    <cellStyle name="Normal 8 2 2 2 2 2 5" xfId="2195" xr:uid="{00000000-0005-0000-0000-0000041C0000}"/>
    <cellStyle name="Normal 8 2 2 2 2 2 5 2" xfId="4424" xr:uid="{00000000-0005-0000-0000-0000051C0000}"/>
    <cellStyle name="Normal 8 2 2 2 2 2 5 2 2" xfId="8647" xr:uid="{00000000-0005-0000-0000-0000061C0000}"/>
    <cellStyle name="Normal 8 2 2 2 2 2 5 3" xfId="6502" xr:uid="{00000000-0005-0000-0000-0000071C0000}"/>
    <cellStyle name="Normal 8 2 2 2 2 2 6" xfId="2631" xr:uid="{00000000-0005-0000-0000-0000081C0000}"/>
    <cellStyle name="Normal 8 2 2 2 2 2 6 2" xfId="6915" xr:uid="{00000000-0005-0000-0000-0000091C0000}"/>
    <cellStyle name="Normal 8 2 2 2 2 2 7" xfId="4850" xr:uid="{00000000-0005-0000-0000-00000A1C0000}"/>
    <cellStyle name="Normal 8 2 2 2 2 3" xfId="950" xr:uid="{00000000-0005-0000-0000-00000B1C0000}"/>
    <cellStyle name="Normal 8 2 2 2 2 3 2" xfId="3184" xr:uid="{00000000-0005-0000-0000-00000C1C0000}"/>
    <cellStyle name="Normal 8 2 2 2 2 3 2 2" xfId="7407" xr:uid="{00000000-0005-0000-0000-00000D1C0000}"/>
    <cellStyle name="Normal 8 2 2 2 2 3 3" xfId="5262" xr:uid="{00000000-0005-0000-0000-00000E1C0000}"/>
    <cellStyle name="Normal 8 2 2 2 2 4" xfId="1367" xr:uid="{00000000-0005-0000-0000-00000F1C0000}"/>
    <cellStyle name="Normal 8 2 2 2 2 4 2" xfId="3597" xr:uid="{00000000-0005-0000-0000-0000101C0000}"/>
    <cellStyle name="Normal 8 2 2 2 2 4 2 2" xfId="7820" xr:uid="{00000000-0005-0000-0000-0000111C0000}"/>
    <cellStyle name="Normal 8 2 2 2 2 4 3" xfId="5675" xr:uid="{00000000-0005-0000-0000-0000121C0000}"/>
    <cellStyle name="Normal 8 2 2 2 2 5" xfId="1780" xr:uid="{00000000-0005-0000-0000-0000131C0000}"/>
    <cellStyle name="Normal 8 2 2 2 2 5 2" xfId="4010" xr:uid="{00000000-0005-0000-0000-0000141C0000}"/>
    <cellStyle name="Normal 8 2 2 2 2 5 2 2" xfId="8233" xr:uid="{00000000-0005-0000-0000-0000151C0000}"/>
    <cellStyle name="Normal 8 2 2 2 2 5 3" xfId="6088" xr:uid="{00000000-0005-0000-0000-0000161C0000}"/>
    <cellStyle name="Normal 8 2 2 2 2 6" xfId="2194" xr:uid="{00000000-0005-0000-0000-0000171C0000}"/>
    <cellStyle name="Normal 8 2 2 2 2 6 2" xfId="4423" xr:uid="{00000000-0005-0000-0000-0000181C0000}"/>
    <cellStyle name="Normal 8 2 2 2 2 6 2 2" xfId="8646" xr:uid="{00000000-0005-0000-0000-0000191C0000}"/>
    <cellStyle name="Normal 8 2 2 2 2 6 3" xfId="6501" xr:uid="{00000000-0005-0000-0000-00001A1C0000}"/>
    <cellStyle name="Normal 8 2 2 2 2 7" xfId="2630" xr:uid="{00000000-0005-0000-0000-00001B1C0000}"/>
    <cellStyle name="Normal 8 2 2 2 2 7 2" xfId="6914" xr:uid="{00000000-0005-0000-0000-00001C1C0000}"/>
    <cellStyle name="Normal 8 2 2 2 2 8" xfId="4849" xr:uid="{00000000-0005-0000-0000-00001D1C0000}"/>
    <cellStyle name="Normal 8 2 2 2 3" xfId="484" xr:uid="{00000000-0005-0000-0000-00001E1C0000}"/>
    <cellStyle name="Normal 8 2 2 2 3 2" xfId="952" xr:uid="{00000000-0005-0000-0000-00001F1C0000}"/>
    <cellStyle name="Normal 8 2 2 2 3 2 2" xfId="3186" xr:uid="{00000000-0005-0000-0000-0000201C0000}"/>
    <cellStyle name="Normal 8 2 2 2 3 2 2 2" xfId="7409" xr:uid="{00000000-0005-0000-0000-0000211C0000}"/>
    <cellStyle name="Normal 8 2 2 2 3 2 3" xfId="5264" xr:uid="{00000000-0005-0000-0000-0000221C0000}"/>
    <cellStyle name="Normal 8 2 2 2 3 3" xfId="1369" xr:uid="{00000000-0005-0000-0000-0000231C0000}"/>
    <cellStyle name="Normal 8 2 2 2 3 3 2" xfId="3599" xr:uid="{00000000-0005-0000-0000-0000241C0000}"/>
    <cellStyle name="Normal 8 2 2 2 3 3 2 2" xfId="7822" xr:uid="{00000000-0005-0000-0000-0000251C0000}"/>
    <cellStyle name="Normal 8 2 2 2 3 3 3" xfId="5677" xr:uid="{00000000-0005-0000-0000-0000261C0000}"/>
    <cellStyle name="Normal 8 2 2 2 3 4" xfId="1782" xr:uid="{00000000-0005-0000-0000-0000271C0000}"/>
    <cellStyle name="Normal 8 2 2 2 3 4 2" xfId="4012" xr:uid="{00000000-0005-0000-0000-0000281C0000}"/>
    <cellStyle name="Normal 8 2 2 2 3 4 2 2" xfId="8235" xr:uid="{00000000-0005-0000-0000-0000291C0000}"/>
    <cellStyle name="Normal 8 2 2 2 3 4 3" xfId="6090" xr:uid="{00000000-0005-0000-0000-00002A1C0000}"/>
    <cellStyle name="Normal 8 2 2 2 3 5" xfId="2196" xr:uid="{00000000-0005-0000-0000-00002B1C0000}"/>
    <cellStyle name="Normal 8 2 2 2 3 5 2" xfId="4425" xr:uid="{00000000-0005-0000-0000-00002C1C0000}"/>
    <cellStyle name="Normal 8 2 2 2 3 5 2 2" xfId="8648" xr:uid="{00000000-0005-0000-0000-00002D1C0000}"/>
    <cellStyle name="Normal 8 2 2 2 3 5 3" xfId="6503" xr:uid="{00000000-0005-0000-0000-00002E1C0000}"/>
    <cellStyle name="Normal 8 2 2 2 3 6" xfId="2632" xr:uid="{00000000-0005-0000-0000-00002F1C0000}"/>
    <cellStyle name="Normal 8 2 2 2 3 6 2" xfId="6916" xr:uid="{00000000-0005-0000-0000-0000301C0000}"/>
    <cellStyle name="Normal 8 2 2 2 3 7" xfId="4851" xr:uid="{00000000-0005-0000-0000-0000311C0000}"/>
    <cellStyle name="Normal 8 2 2 2 4" xfId="949" xr:uid="{00000000-0005-0000-0000-0000321C0000}"/>
    <cellStyle name="Normal 8 2 2 2 4 2" xfId="3183" xr:uid="{00000000-0005-0000-0000-0000331C0000}"/>
    <cellStyle name="Normal 8 2 2 2 4 2 2" xfId="7406" xr:uid="{00000000-0005-0000-0000-0000341C0000}"/>
    <cellStyle name="Normal 8 2 2 2 4 3" xfId="5261" xr:uid="{00000000-0005-0000-0000-0000351C0000}"/>
    <cellStyle name="Normal 8 2 2 2 5" xfId="1366" xr:uid="{00000000-0005-0000-0000-0000361C0000}"/>
    <cellStyle name="Normal 8 2 2 2 5 2" xfId="3596" xr:uid="{00000000-0005-0000-0000-0000371C0000}"/>
    <cellStyle name="Normal 8 2 2 2 5 2 2" xfId="7819" xr:uid="{00000000-0005-0000-0000-0000381C0000}"/>
    <cellStyle name="Normal 8 2 2 2 5 3" xfId="5674" xr:uid="{00000000-0005-0000-0000-0000391C0000}"/>
    <cellStyle name="Normal 8 2 2 2 6" xfId="1779" xr:uid="{00000000-0005-0000-0000-00003A1C0000}"/>
    <cellStyle name="Normal 8 2 2 2 6 2" xfId="4009" xr:uid="{00000000-0005-0000-0000-00003B1C0000}"/>
    <cellStyle name="Normal 8 2 2 2 6 2 2" xfId="8232" xr:uid="{00000000-0005-0000-0000-00003C1C0000}"/>
    <cellStyle name="Normal 8 2 2 2 6 3" xfId="6087" xr:uid="{00000000-0005-0000-0000-00003D1C0000}"/>
    <cellStyle name="Normal 8 2 2 2 7" xfId="2193" xr:uid="{00000000-0005-0000-0000-00003E1C0000}"/>
    <cellStyle name="Normal 8 2 2 2 7 2" xfId="4422" xr:uid="{00000000-0005-0000-0000-00003F1C0000}"/>
    <cellStyle name="Normal 8 2 2 2 7 2 2" xfId="8645" xr:uid="{00000000-0005-0000-0000-0000401C0000}"/>
    <cellStyle name="Normal 8 2 2 2 7 3" xfId="6500" xr:uid="{00000000-0005-0000-0000-0000411C0000}"/>
    <cellStyle name="Normal 8 2 2 2 8" xfId="2629" xr:uid="{00000000-0005-0000-0000-0000421C0000}"/>
    <cellStyle name="Normal 8 2 2 2 8 2" xfId="6913" xr:uid="{00000000-0005-0000-0000-0000431C0000}"/>
    <cellStyle name="Normal 8 2 2 2 9" xfId="4848" xr:uid="{00000000-0005-0000-0000-0000441C0000}"/>
    <cellStyle name="Normal 8 2 2 3" xfId="485" xr:uid="{00000000-0005-0000-0000-0000451C0000}"/>
    <cellStyle name="Normal 8 2 2 3 2" xfId="486" xr:uid="{00000000-0005-0000-0000-0000461C0000}"/>
    <cellStyle name="Normal 8 2 2 3 2 2" xfId="954" xr:uid="{00000000-0005-0000-0000-0000471C0000}"/>
    <cellStyle name="Normal 8 2 2 3 2 2 2" xfId="3188" xr:uid="{00000000-0005-0000-0000-0000481C0000}"/>
    <cellStyle name="Normal 8 2 2 3 2 2 2 2" xfId="7411" xr:uid="{00000000-0005-0000-0000-0000491C0000}"/>
    <cellStyle name="Normal 8 2 2 3 2 2 3" xfId="5266" xr:uid="{00000000-0005-0000-0000-00004A1C0000}"/>
    <cellStyle name="Normal 8 2 2 3 2 3" xfId="1371" xr:uid="{00000000-0005-0000-0000-00004B1C0000}"/>
    <cellStyle name="Normal 8 2 2 3 2 3 2" xfId="3601" xr:uid="{00000000-0005-0000-0000-00004C1C0000}"/>
    <cellStyle name="Normal 8 2 2 3 2 3 2 2" xfId="7824" xr:uid="{00000000-0005-0000-0000-00004D1C0000}"/>
    <cellStyle name="Normal 8 2 2 3 2 3 3" xfId="5679" xr:uid="{00000000-0005-0000-0000-00004E1C0000}"/>
    <cellStyle name="Normal 8 2 2 3 2 4" xfId="1784" xr:uid="{00000000-0005-0000-0000-00004F1C0000}"/>
    <cellStyle name="Normal 8 2 2 3 2 4 2" xfId="4014" xr:uid="{00000000-0005-0000-0000-0000501C0000}"/>
    <cellStyle name="Normal 8 2 2 3 2 4 2 2" xfId="8237" xr:uid="{00000000-0005-0000-0000-0000511C0000}"/>
    <cellStyle name="Normal 8 2 2 3 2 4 3" xfId="6092" xr:uid="{00000000-0005-0000-0000-0000521C0000}"/>
    <cellStyle name="Normal 8 2 2 3 2 5" xfId="2198" xr:uid="{00000000-0005-0000-0000-0000531C0000}"/>
    <cellStyle name="Normal 8 2 2 3 2 5 2" xfId="4427" xr:uid="{00000000-0005-0000-0000-0000541C0000}"/>
    <cellStyle name="Normal 8 2 2 3 2 5 2 2" xfId="8650" xr:uid="{00000000-0005-0000-0000-0000551C0000}"/>
    <cellStyle name="Normal 8 2 2 3 2 5 3" xfId="6505" xr:uid="{00000000-0005-0000-0000-0000561C0000}"/>
    <cellStyle name="Normal 8 2 2 3 2 6" xfId="2634" xr:uid="{00000000-0005-0000-0000-0000571C0000}"/>
    <cellStyle name="Normal 8 2 2 3 2 6 2" xfId="6918" xr:uid="{00000000-0005-0000-0000-0000581C0000}"/>
    <cellStyle name="Normal 8 2 2 3 2 7" xfId="4853" xr:uid="{00000000-0005-0000-0000-0000591C0000}"/>
    <cellStyle name="Normal 8 2 2 3 3" xfId="953" xr:uid="{00000000-0005-0000-0000-00005A1C0000}"/>
    <cellStyle name="Normal 8 2 2 3 3 2" xfId="3187" xr:uid="{00000000-0005-0000-0000-00005B1C0000}"/>
    <cellStyle name="Normal 8 2 2 3 3 2 2" xfId="7410" xr:uid="{00000000-0005-0000-0000-00005C1C0000}"/>
    <cellStyle name="Normal 8 2 2 3 3 3" xfId="5265" xr:uid="{00000000-0005-0000-0000-00005D1C0000}"/>
    <cellStyle name="Normal 8 2 2 3 4" xfId="1370" xr:uid="{00000000-0005-0000-0000-00005E1C0000}"/>
    <cellStyle name="Normal 8 2 2 3 4 2" xfId="3600" xr:uid="{00000000-0005-0000-0000-00005F1C0000}"/>
    <cellStyle name="Normal 8 2 2 3 4 2 2" xfId="7823" xr:uid="{00000000-0005-0000-0000-0000601C0000}"/>
    <cellStyle name="Normal 8 2 2 3 4 3" xfId="5678" xr:uid="{00000000-0005-0000-0000-0000611C0000}"/>
    <cellStyle name="Normal 8 2 2 3 5" xfId="1783" xr:uid="{00000000-0005-0000-0000-0000621C0000}"/>
    <cellStyle name="Normal 8 2 2 3 5 2" xfId="4013" xr:uid="{00000000-0005-0000-0000-0000631C0000}"/>
    <cellStyle name="Normal 8 2 2 3 5 2 2" xfId="8236" xr:uid="{00000000-0005-0000-0000-0000641C0000}"/>
    <cellStyle name="Normal 8 2 2 3 5 3" xfId="6091" xr:uid="{00000000-0005-0000-0000-0000651C0000}"/>
    <cellStyle name="Normal 8 2 2 3 6" xfId="2197" xr:uid="{00000000-0005-0000-0000-0000661C0000}"/>
    <cellStyle name="Normal 8 2 2 3 6 2" xfId="4426" xr:uid="{00000000-0005-0000-0000-0000671C0000}"/>
    <cellStyle name="Normal 8 2 2 3 6 2 2" xfId="8649" xr:uid="{00000000-0005-0000-0000-0000681C0000}"/>
    <cellStyle name="Normal 8 2 2 3 6 3" xfId="6504" xr:uid="{00000000-0005-0000-0000-0000691C0000}"/>
    <cellStyle name="Normal 8 2 2 3 7" xfId="2633" xr:uid="{00000000-0005-0000-0000-00006A1C0000}"/>
    <cellStyle name="Normal 8 2 2 3 7 2" xfId="6917" xr:uid="{00000000-0005-0000-0000-00006B1C0000}"/>
    <cellStyle name="Normal 8 2 2 3 8" xfId="4852" xr:uid="{00000000-0005-0000-0000-00006C1C0000}"/>
    <cellStyle name="Normal 8 2 2 4" xfId="487" xr:uid="{00000000-0005-0000-0000-00006D1C0000}"/>
    <cellStyle name="Normal 8 2 2 4 2" xfId="955" xr:uid="{00000000-0005-0000-0000-00006E1C0000}"/>
    <cellStyle name="Normal 8 2 2 4 2 2" xfId="3189" xr:uid="{00000000-0005-0000-0000-00006F1C0000}"/>
    <cellStyle name="Normal 8 2 2 4 2 2 2" xfId="7412" xr:uid="{00000000-0005-0000-0000-0000701C0000}"/>
    <cellStyle name="Normal 8 2 2 4 2 3" xfId="5267" xr:uid="{00000000-0005-0000-0000-0000711C0000}"/>
    <cellStyle name="Normal 8 2 2 4 3" xfId="1372" xr:uid="{00000000-0005-0000-0000-0000721C0000}"/>
    <cellStyle name="Normal 8 2 2 4 3 2" xfId="3602" xr:uid="{00000000-0005-0000-0000-0000731C0000}"/>
    <cellStyle name="Normal 8 2 2 4 3 2 2" xfId="7825" xr:uid="{00000000-0005-0000-0000-0000741C0000}"/>
    <cellStyle name="Normal 8 2 2 4 3 3" xfId="5680" xr:uid="{00000000-0005-0000-0000-0000751C0000}"/>
    <cellStyle name="Normal 8 2 2 4 4" xfId="1785" xr:uid="{00000000-0005-0000-0000-0000761C0000}"/>
    <cellStyle name="Normal 8 2 2 4 4 2" xfId="4015" xr:uid="{00000000-0005-0000-0000-0000771C0000}"/>
    <cellStyle name="Normal 8 2 2 4 4 2 2" xfId="8238" xr:uid="{00000000-0005-0000-0000-0000781C0000}"/>
    <cellStyle name="Normal 8 2 2 4 4 3" xfId="6093" xr:uid="{00000000-0005-0000-0000-0000791C0000}"/>
    <cellStyle name="Normal 8 2 2 4 5" xfId="2199" xr:uid="{00000000-0005-0000-0000-00007A1C0000}"/>
    <cellStyle name="Normal 8 2 2 4 5 2" xfId="4428" xr:uid="{00000000-0005-0000-0000-00007B1C0000}"/>
    <cellStyle name="Normal 8 2 2 4 5 2 2" xfId="8651" xr:uid="{00000000-0005-0000-0000-00007C1C0000}"/>
    <cellStyle name="Normal 8 2 2 4 5 3" xfId="6506" xr:uid="{00000000-0005-0000-0000-00007D1C0000}"/>
    <cellStyle name="Normal 8 2 2 4 6" xfId="2635" xr:uid="{00000000-0005-0000-0000-00007E1C0000}"/>
    <cellStyle name="Normal 8 2 2 4 6 2" xfId="6919" xr:uid="{00000000-0005-0000-0000-00007F1C0000}"/>
    <cellStyle name="Normal 8 2 2 4 7" xfId="4854" xr:uid="{00000000-0005-0000-0000-0000801C0000}"/>
    <cellStyle name="Normal 8 2 2 5" xfId="948" xr:uid="{00000000-0005-0000-0000-0000811C0000}"/>
    <cellStyle name="Normal 8 2 2 5 2" xfId="3182" xr:uid="{00000000-0005-0000-0000-0000821C0000}"/>
    <cellStyle name="Normal 8 2 2 5 2 2" xfId="7405" xr:uid="{00000000-0005-0000-0000-0000831C0000}"/>
    <cellStyle name="Normal 8 2 2 5 3" xfId="5260" xr:uid="{00000000-0005-0000-0000-0000841C0000}"/>
    <cellStyle name="Normal 8 2 2 6" xfId="1365" xr:uid="{00000000-0005-0000-0000-0000851C0000}"/>
    <cellStyle name="Normal 8 2 2 6 2" xfId="3595" xr:uid="{00000000-0005-0000-0000-0000861C0000}"/>
    <cellStyle name="Normal 8 2 2 6 2 2" xfId="7818" xr:uid="{00000000-0005-0000-0000-0000871C0000}"/>
    <cellStyle name="Normal 8 2 2 6 3" xfId="5673" xr:uid="{00000000-0005-0000-0000-0000881C0000}"/>
    <cellStyle name="Normal 8 2 2 7" xfId="1778" xr:uid="{00000000-0005-0000-0000-0000891C0000}"/>
    <cellStyle name="Normal 8 2 2 7 2" xfId="4008" xr:uid="{00000000-0005-0000-0000-00008A1C0000}"/>
    <cellStyle name="Normal 8 2 2 7 2 2" xfId="8231" xr:uid="{00000000-0005-0000-0000-00008B1C0000}"/>
    <cellStyle name="Normal 8 2 2 7 3" xfId="6086" xr:uid="{00000000-0005-0000-0000-00008C1C0000}"/>
    <cellStyle name="Normal 8 2 2 8" xfId="2192" xr:uid="{00000000-0005-0000-0000-00008D1C0000}"/>
    <cellStyle name="Normal 8 2 2 8 2" xfId="4421" xr:uid="{00000000-0005-0000-0000-00008E1C0000}"/>
    <cellStyle name="Normal 8 2 2 8 2 2" xfId="8644" xr:uid="{00000000-0005-0000-0000-00008F1C0000}"/>
    <cellStyle name="Normal 8 2 2 8 3" xfId="6499" xr:uid="{00000000-0005-0000-0000-0000901C0000}"/>
    <cellStyle name="Normal 8 2 2 9" xfId="2628" xr:uid="{00000000-0005-0000-0000-0000911C0000}"/>
    <cellStyle name="Normal 8 2 2 9 2" xfId="6912"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8" xr:uid="{00000000-0005-0000-0000-0000961C0000}"/>
    <cellStyle name="Normal 8 2 3 2 2 2 2" xfId="3192" xr:uid="{00000000-0005-0000-0000-0000971C0000}"/>
    <cellStyle name="Normal 8 2 3 2 2 2 2 2" xfId="7415" xr:uid="{00000000-0005-0000-0000-0000981C0000}"/>
    <cellStyle name="Normal 8 2 3 2 2 2 3" xfId="5270" xr:uid="{00000000-0005-0000-0000-0000991C0000}"/>
    <cellStyle name="Normal 8 2 3 2 2 3" xfId="1375" xr:uid="{00000000-0005-0000-0000-00009A1C0000}"/>
    <cellStyle name="Normal 8 2 3 2 2 3 2" xfId="3605" xr:uid="{00000000-0005-0000-0000-00009B1C0000}"/>
    <cellStyle name="Normal 8 2 3 2 2 3 2 2" xfId="7828" xr:uid="{00000000-0005-0000-0000-00009C1C0000}"/>
    <cellStyle name="Normal 8 2 3 2 2 3 3" xfId="5683" xr:uid="{00000000-0005-0000-0000-00009D1C0000}"/>
    <cellStyle name="Normal 8 2 3 2 2 4" xfId="1788" xr:uid="{00000000-0005-0000-0000-00009E1C0000}"/>
    <cellStyle name="Normal 8 2 3 2 2 4 2" xfId="4018" xr:uid="{00000000-0005-0000-0000-00009F1C0000}"/>
    <cellStyle name="Normal 8 2 3 2 2 4 2 2" xfId="8241" xr:uid="{00000000-0005-0000-0000-0000A01C0000}"/>
    <cellStyle name="Normal 8 2 3 2 2 4 3" xfId="6096" xr:uid="{00000000-0005-0000-0000-0000A11C0000}"/>
    <cellStyle name="Normal 8 2 3 2 2 5" xfId="2202" xr:uid="{00000000-0005-0000-0000-0000A21C0000}"/>
    <cellStyle name="Normal 8 2 3 2 2 5 2" xfId="4431" xr:uid="{00000000-0005-0000-0000-0000A31C0000}"/>
    <cellStyle name="Normal 8 2 3 2 2 5 2 2" xfId="8654" xr:uid="{00000000-0005-0000-0000-0000A41C0000}"/>
    <cellStyle name="Normal 8 2 3 2 2 5 3" xfId="6509" xr:uid="{00000000-0005-0000-0000-0000A51C0000}"/>
    <cellStyle name="Normal 8 2 3 2 2 6" xfId="2638" xr:uid="{00000000-0005-0000-0000-0000A61C0000}"/>
    <cellStyle name="Normal 8 2 3 2 2 6 2" xfId="6922" xr:uid="{00000000-0005-0000-0000-0000A71C0000}"/>
    <cellStyle name="Normal 8 2 3 2 2 7" xfId="4857" xr:uid="{00000000-0005-0000-0000-0000A81C0000}"/>
    <cellStyle name="Normal 8 2 3 2 3" xfId="957" xr:uid="{00000000-0005-0000-0000-0000A91C0000}"/>
    <cellStyle name="Normal 8 2 3 2 3 2" xfId="3191" xr:uid="{00000000-0005-0000-0000-0000AA1C0000}"/>
    <cellStyle name="Normal 8 2 3 2 3 2 2" xfId="7414" xr:uid="{00000000-0005-0000-0000-0000AB1C0000}"/>
    <cellStyle name="Normal 8 2 3 2 3 3" xfId="5269" xr:uid="{00000000-0005-0000-0000-0000AC1C0000}"/>
    <cellStyle name="Normal 8 2 3 2 4" xfId="1374" xr:uid="{00000000-0005-0000-0000-0000AD1C0000}"/>
    <cellStyle name="Normal 8 2 3 2 4 2" xfId="3604" xr:uid="{00000000-0005-0000-0000-0000AE1C0000}"/>
    <cellStyle name="Normal 8 2 3 2 4 2 2" xfId="7827" xr:uid="{00000000-0005-0000-0000-0000AF1C0000}"/>
    <cellStyle name="Normal 8 2 3 2 4 3" xfId="5682" xr:uid="{00000000-0005-0000-0000-0000B01C0000}"/>
    <cellStyle name="Normal 8 2 3 2 5" xfId="1787" xr:uid="{00000000-0005-0000-0000-0000B11C0000}"/>
    <cellStyle name="Normal 8 2 3 2 5 2" xfId="4017" xr:uid="{00000000-0005-0000-0000-0000B21C0000}"/>
    <cellStyle name="Normal 8 2 3 2 5 2 2" xfId="8240" xr:uid="{00000000-0005-0000-0000-0000B31C0000}"/>
    <cellStyle name="Normal 8 2 3 2 5 3" xfId="6095" xr:uid="{00000000-0005-0000-0000-0000B41C0000}"/>
    <cellStyle name="Normal 8 2 3 2 6" xfId="2201" xr:uid="{00000000-0005-0000-0000-0000B51C0000}"/>
    <cellStyle name="Normal 8 2 3 2 6 2" xfId="4430" xr:uid="{00000000-0005-0000-0000-0000B61C0000}"/>
    <cellStyle name="Normal 8 2 3 2 6 2 2" xfId="8653" xr:uid="{00000000-0005-0000-0000-0000B71C0000}"/>
    <cellStyle name="Normal 8 2 3 2 6 3" xfId="6508" xr:uid="{00000000-0005-0000-0000-0000B81C0000}"/>
    <cellStyle name="Normal 8 2 3 2 7" xfId="2637" xr:uid="{00000000-0005-0000-0000-0000B91C0000}"/>
    <cellStyle name="Normal 8 2 3 2 7 2" xfId="6921" xr:uid="{00000000-0005-0000-0000-0000BA1C0000}"/>
    <cellStyle name="Normal 8 2 3 2 8" xfId="4856" xr:uid="{00000000-0005-0000-0000-0000BB1C0000}"/>
    <cellStyle name="Normal 8 2 3 3" xfId="491" xr:uid="{00000000-0005-0000-0000-0000BC1C0000}"/>
    <cellStyle name="Normal 8 2 3 3 2" xfId="959" xr:uid="{00000000-0005-0000-0000-0000BD1C0000}"/>
    <cellStyle name="Normal 8 2 3 3 2 2" xfId="3193" xr:uid="{00000000-0005-0000-0000-0000BE1C0000}"/>
    <cellStyle name="Normal 8 2 3 3 2 2 2" xfId="7416" xr:uid="{00000000-0005-0000-0000-0000BF1C0000}"/>
    <cellStyle name="Normal 8 2 3 3 2 3" xfId="5271" xr:uid="{00000000-0005-0000-0000-0000C01C0000}"/>
    <cellStyle name="Normal 8 2 3 3 3" xfId="1376" xr:uid="{00000000-0005-0000-0000-0000C11C0000}"/>
    <cellStyle name="Normal 8 2 3 3 3 2" xfId="3606" xr:uid="{00000000-0005-0000-0000-0000C21C0000}"/>
    <cellStyle name="Normal 8 2 3 3 3 2 2" xfId="7829" xr:uid="{00000000-0005-0000-0000-0000C31C0000}"/>
    <cellStyle name="Normal 8 2 3 3 3 3" xfId="5684" xr:uid="{00000000-0005-0000-0000-0000C41C0000}"/>
    <cellStyle name="Normal 8 2 3 3 4" xfId="1789" xr:uid="{00000000-0005-0000-0000-0000C51C0000}"/>
    <cellStyle name="Normal 8 2 3 3 4 2" xfId="4019" xr:uid="{00000000-0005-0000-0000-0000C61C0000}"/>
    <cellStyle name="Normal 8 2 3 3 4 2 2" xfId="8242" xr:uid="{00000000-0005-0000-0000-0000C71C0000}"/>
    <cellStyle name="Normal 8 2 3 3 4 3" xfId="6097" xr:uid="{00000000-0005-0000-0000-0000C81C0000}"/>
    <cellStyle name="Normal 8 2 3 3 5" xfId="2203" xr:uid="{00000000-0005-0000-0000-0000C91C0000}"/>
    <cellStyle name="Normal 8 2 3 3 5 2" xfId="4432" xr:uid="{00000000-0005-0000-0000-0000CA1C0000}"/>
    <cellStyle name="Normal 8 2 3 3 5 2 2" xfId="8655" xr:uid="{00000000-0005-0000-0000-0000CB1C0000}"/>
    <cellStyle name="Normal 8 2 3 3 5 3" xfId="6510" xr:uid="{00000000-0005-0000-0000-0000CC1C0000}"/>
    <cellStyle name="Normal 8 2 3 3 6" xfId="2639" xr:uid="{00000000-0005-0000-0000-0000CD1C0000}"/>
    <cellStyle name="Normal 8 2 3 3 6 2" xfId="6923" xr:uid="{00000000-0005-0000-0000-0000CE1C0000}"/>
    <cellStyle name="Normal 8 2 3 3 7" xfId="4858" xr:uid="{00000000-0005-0000-0000-0000CF1C0000}"/>
    <cellStyle name="Normal 8 2 3 4" xfId="956" xr:uid="{00000000-0005-0000-0000-0000D01C0000}"/>
    <cellStyle name="Normal 8 2 3 4 2" xfId="3190" xr:uid="{00000000-0005-0000-0000-0000D11C0000}"/>
    <cellStyle name="Normal 8 2 3 4 2 2" xfId="7413" xr:uid="{00000000-0005-0000-0000-0000D21C0000}"/>
    <cellStyle name="Normal 8 2 3 4 3" xfId="5268" xr:uid="{00000000-0005-0000-0000-0000D31C0000}"/>
    <cellStyle name="Normal 8 2 3 5" xfId="1373" xr:uid="{00000000-0005-0000-0000-0000D41C0000}"/>
    <cellStyle name="Normal 8 2 3 5 2" xfId="3603" xr:uid="{00000000-0005-0000-0000-0000D51C0000}"/>
    <cellStyle name="Normal 8 2 3 5 2 2" xfId="7826" xr:uid="{00000000-0005-0000-0000-0000D61C0000}"/>
    <cellStyle name="Normal 8 2 3 5 3" xfId="5681" xr:uid="{00000000-0005-0000-0000-0000D71C0000}"/>
    <cellStyle name="Normal 8 2 3 6" xfId="1786" xr:uid="{00000000-0005-0000-0000-0000D81C0000}"/>
    <cellStyle name="Normal 8 2 3 6 2" xfId="4016" xr:uid="{00000000-0005-0000-0000-0000D91C0000}"/>
    <cellStyle name="Normal 8 2 3 6 2 2" xfId="8239" xr:uid="{00000000-0005-0000-0000-0000DA1C0000}"/>
    <cellStyle name="Normal 8 2 3 6 3" xfId="6094" xr:uid="{00000000-0005-0000-0000-0000DB1C0000}"/>
    <cellStyle name="Normal 8 2 3 7" xfId="2200" xr:uid="{00000000-0005-0000-0000-0000DC1C0000}"/>
    <cellStyle name="Normal 8 2 3 7 2" xfId="4429" xr:uid="{00000000-0005-0000-0000-0000DD1C0000}"/>
    <cellStyle name="Normal 8 2 3 7 2 2" xfId="8652" xr:uid="{00000000-0005-0000-0000-0000DE1C0000}"/>
    <cellStyle name="Normal 8 2 3 7 3" xfId="6507" xr:uid="{00000000-0005-0000-0000-0000DF1C0000}"/>
    <cellStyle name="Normal 8 2 3 8" xfId="2636" xr:uid="{00000000-0005-0000-0000-0000E01C0000}"/>
    <cellStyle name="Normal 8 2 3 8 2" xfId="6920" xr:uid="{00000000-0005-0000-0000-0000E11C0000}"/>
    <cellStyle name="Normal 8 2 3 9" xfId="4855" xr:uid="{00000000-0005-0000-0000-0000E21C0000}"/>
    <cellStyle name="Normal 8 2 4" xfId="492" xr:uid="{00000000-0005-0000-0000-0000E31C0000}"/>
    <cellStyle name="Normal 8 2 4 2" xfId="493" xr:uid="{00000000-0005-0000-0000-0000E41C0000}"/>
    <cellStyle name="Normal 8 2 4 2 2" xfId="961" xr:uid="{00000000-0005-0000-0000-0000E51C0000}"/>
    <cellStyle name="Normal 8 2 4 2 2 2" xfId="3195" xr:uid="{00000000-0005-0000-0000-0000E61C0000}"/>
    <cellStyle name="Normal 8 2 4 2 2 2 2" xfId="7418" xr:uid="{00000000-0005-0000-0000-0000E71C0000}"/>
    <cellStyle name="Normal 8 2 4 2 2 3" xfId="5273" xr:uid="{00000000-0005-0000-0000-0000E81C0000}"/>
    <cellStyle name="Normal 8 2 4 2 3" xfId="1378" xr:uid="{00000000-0005-0000-0000-0000E91C0000}"/>
    <cellStyle name="Normal 8 2 4 2 3 2" xfId="3608" xr:uid="{00000000-0005-0000-0000-0000EA1C0000}"/>
    <cellStyle name="Normal 8 2 4 2 3 2 2" xfId="7831" xr:uid="{00000000-0005-0000-0000-0000EB1C0000}"/>
    <cellStyle name="Normal 8 2 4 2 3 3" xfId="5686" xr:uid="{00000000-0005-0000-0000-0000EC1C0000}"/>
    <cellStyle name="Normal 8 2 4 2 4" xfId="1791" xr:uid="{00000000-0005-0000-0000-0000ED1C0000}"/>
    <cellStyle name="Normal 8 2 4 2 4 2" xfId="4021" xr:uid="{00000000-0005-0000-0000-0000EE1C0000}"/>
    <cellStyle name="Normal 8 2 4 2 4 2 2" xfId="8244" xr:uid="{00000000-0005-0000-0000-0000EF1C0000}"/>
    <cellStyle name="Normal 8 2 4 2 4 3" xfId="6099" xr:uid="{00000000-0005-0000-0000-0000F01C0000}"/>
    <cellStyle name="Normal 8 2 4 2 5" xfId="2205" xr:uid="{00000000-0005-0000-0000-0000F11C0000}"/>
    <cellStyle name="Normal 8 2 4 2 5 2" xfId="4434" xr:uid="{00000000-0005-0000-0000-0000F21C0000}"/>
    <cellStyle name="Normal 8 2 4 2 5 2 2" xfId="8657" xr:uid="{00000000-0005-0000-0000-0000F31C0000}"/>
    <cellStyle name="Normal 8 2 4 2 5 3" xfId="6512" xr:uid="{00000000-0005-0000-0000-0000F41C0000}"/>
    <cellStyle name="Normal 8 2 4 2 6" xfId="2641" xr:uid="{00000000-0005-0000-0000-0000F51C0000}"/>
    <cellStyle name="Normal 8 2 4 2 6 2" xfId="6925" xr:uid="{00000000-0005-0000-0000-0000F61C0000}"/>
    <cellStyle name="Normal 8 2 4 2 7" xfId="4860" xr:uid="{00000000-0005-0000-0000-0000F71C0000}"/>
    <cellStyle name="Normal 8 2 4 3" xfId="960" xr:uid="{00000000-0005-0000-0000-0000F81C0000}"/>
    <cellStyle name="Normal 8 2 4 3 2" xfId="3194" xr:uid="{00000000-0005-0000-0000-0000F91C0000}"/>
    <cellStyle name="Normal 8 2 4 3 2 2" xfId="7417" xr:uid="{00000000-0005-0000-0000-0000FA1C0000}"/>
    <cellStyle name="Normal 8 2 4 3 3" xfId="5272" xr:uid="{00000000-0005-0000-0000-0000FB1C0000}"/>
    <cellStyle name="Normal 8 2 4 4" xfId="1377" xr:uid="{00000000-0005-0000-0000-0000FC1C0000}"/>
    <cellStyle name="Normal 8 2 4 4 2" xfId="3607" xr:uid="{00000000-0005-0000-0000-0000FD1C0000}"/>
    <cellStyle name="Normal 8 2 4 4 2 2" xfId="7830" xr:uid="{00000000-0005-0000-0000-0000FE1C0000}"/>
    <cellStyle name="Normal 8 2 4 4 3" xfId="5685" xr:uid="{00000000-0005-0000-0000-0000FF1C0000}"/>
    <cellStyle name="Normal 8 2 4 5" xfId="1790" xr:uid="{00000000-0005-0000-0000-0000001D0000}"/>
    <cellStyle name="Normal 8 2 4 5 2" xfId="4020" xr:uid="{00000000-0005-0000-0000-0000011D0000}"/>
    <cellStyle name="Normal 8 2 4 5 2 2" xfId="8243" xr:uid="{00000000-0005-0000-0000-0000021D0000}"/>
    <cellStyle name="Normal 8 2 4 5 3" xfId="6098" xr:uid="{00000000-0005-0000-0000-0000031D0000}"/>
    <cellStyle name="Normal 8 2 4 6" xfId="2204" xr:uid="{00000000-0005-0000-0000-0000041D0000}"/>
    <cellStyle name="Normal 8 2 4 6 2" xfId="4433" xr:uid="{00000000-0005-0000-0000-0000051D0000}"/>
    <cellStyle name="Normal 8 2 4 6 2 2" xfId="8656" xr:uid="{00000000-0005-0000-0000-0000061D0000}"/>
    <cellStyle name="Normal 8 2 4 6 3" xfId="6511" xr:uid="{00000000-0005-0000-0000-0000071D0000}"/>
    <cellStyle name="Normal 8 2 4 7" xfId="2640" xr:uid="{00000000-0005-0000-0000-0000081D0000}"/>
    <cellStyle name="Normal 8 2 4 7 2" xfId="6924" xr:uid="{00000000-0005-0000-0000-0000091D0000}"/>
    <cellStyle name="Normal 8 2 4 8" xfId="4859" xr:uid="{00000000-0005-0000-0000-00000A1D0000}"/>
    <cellStyle name="Normal 8 2 5" xfId="494" xr:uid="{00000000-0005-0000-0000-00000B1D0000}"/>
    <cellStyle name="Normal 8 2 5 2" xfId="962" xr:uid="{00000000-0005-0000-0000-00000C1D0000}"/>
    <cellStyle name="Normal 8 2 5 2 2" xfId="3196" xr:uid="{00000000-0005-0000-0000-00000D1D0000}"/>
    <cellStyle name="Normal 8 2 5 2 2 2" xfId="7419" xr:uid="{00000000-0005-0000-0000-00000E1D0000}"/>
    <cellStyle name="Normal 8 2 5 2 3" xfId="5274" xr:uid="{00000000-0005-0000-0000-00000F1D0000}"/>
    <cellStyle name="Normal 8 2 5 3" xfId="1379" xr:uid="{00000000-0005-0000-0000-0000101D0000}"/>
    <cellStyle name="Normal 8 2 5 3 2" xfId="3609" xr:uid="{00000000-0005-0000-0000-0000111D0000}"/>
    <cellStyle name="Normal 8 2 5 3 2 2" xfId="7832" xr:uid="{00000000-0005-0000-0000-0000121D0000}"/>
    <cellStyle name="Normal 8 2 5 3 3" xfId="5687" xr:uid="{00000000-0005-0000-0000-0000131D0000}"/>
    <cellStyle name="Normal 8 2 5 4" xfId="1792" xr:uid="{00000000-0005-0000-0000-0000141D0000}"/>
    <cellStyle name="Normal 8 2 5 4 2" xfId="4022" xr:uid="{00000000-0005-0000-0000-0000151D0000}"/>
    <cellStyle name="Normal 8 2 5 4 2 2" xfId="8245" xr:uid="{00000000-0005-0000-0000-0000161D0000}"/>
    <cellStyle name="Normal 8 2 5 4 3" xfId="6100" xr:uid="{00000000-0005-0000-0000-0000171D0000}"/>
    <cellStyle name="Normal 8 2 5 5" xfId="2206" xr:uid="{00000000-0005-0000-0000-0000181D0000}"/>
    <cellStyle name="Normal 8 2 5 5 2" xfId="4435" xr:uid="{00000000-0005-0000-0000-0000191D0000}"/>
    <cellStyle name="Normal 8 2 5 5 2 2" xfId="8658" xr:uid="{00000000-0005-0000-0000-00001A1D0000}"/>
    <cellStyle name="Normal 8 2 5 5 3" xfId="6513" xr:uid="{00000000-0005-0000-0000-00001B1D0000}"/>
    <cellStyle name="Normal 8 2 5 6" xfId="2642" xr:uid="{00000000-0005-0000-0000-00001C1D0000}"/>
    <cellStyle name="Normal 8 2 5 6 2" xfId="6926" xr:uid="{00000000-0005-0000-0000-00001D1D0000}"/>
    <cellStyle name="Normal 8 2 5 7" xfId="4861" xr:uid="{00000000-0005-0000-0000-00001E1D0000}"/>
    <cellStyle name="Normal 8 2 6" xfId="947" xr:uid="{00000000-0005-0000-0000-00001F1D0000}"/>
    <cellStyle name="Normal 8 2 6 2" xfId="3181" xr:uid="{00000000-0005-0000-0000-0000201D0000}"/>
    <cellStyle name="Normal 8 2 6 2 2" xfId="7404" xr:uid="{00000000-0005-0000-0000-0000211D0000}"/>
    <cellStyle name="Normal 8 2 6 3" xfId="5259" xr:uid="{00000000-0005-0000-0000-0000221D0000}"/>
    <cellStyle name="Normal 8 2 7" xfId="1364" xr:uid="{00000000-0005-0000-0000-0000231D0000}"/>
    <cellStyle name="Normal 8 2 7 2" xfId="3594" xr:uid="{00000000-0005-0000-0000-0000241D0000}"/>
    <cellStyle name="Normal 8 2 7 2 2" xfId="7817" xr:uid="{00000000-0005-0000-0000-0000251D0000}"/>
    <cellStyle name="Normal 8 2 7 3" xfId="5672" xr:uid="{00000000-0005-0000-0000-0000261D0000}"/>
    <cellStyle name="Normal 8 2 8" xfId="1777" xr:uid="{00000000-0005-0000-0000-0000271D0000}"/>
    <cellStyle name="Normal 8 2 8 2" xfId="4007" xr:uid="{00000000-0005-0000-0000-0000281D0000}"/>
    <cellStyle name="Normal 8 2 8 2 2" xfId="8230" xr:uid="{00000000-0005-0000-0000-0000291D0000}"/>
    <cellStyle name="Normal 8 2 8 3" xfId="6085" xr:uid="{00000000-0005-0000-0000-00002A1D0000}"/>
    <cellStyle name="Normal 8 2 9" xfId="2191" xr:uid="{00000000-0005-0000-0000-00002B1D0000}"/>
    <cellStyle name="Normal 8 2 9 2" xfId="4420" xr:uid="{00000000-0005-0000-0000-00002C1D0000}"/>
    <cellStyle name="Normal 8 2 9 2 2" xfId="8643" xr:uid="{00000000-0005-0000-0000-00002D1D0000}"/>
    <cellStyle name="Normal 8 2 9 3" xfId="6498" xr:uid="{00000000-0005-0000-0000-00002E1D0000}"/>
    <cellStyle name="Normal 8 3" xfId="495" xr:uid="{00000000-0005-0000-0000-00002F1D0000}"/>
    <cellStyle name="Normal 8 3 10" xfId="4862"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6" xr:uid="{00000000-0005-0000-0000-0000341D0000}"/>
    <cellStyle name="Normal 8 3 2 2 2 2 2" xfId="3200" xr:uid="{00000000-0005-0000-0000-0000351D0000}"/>
    <cellStyle name="Normal 8 3 2 2 2 2 2 2" xfId="7423" xr:uid="{00000000-0005-0000-0000-0000361D0000}"/>
    <cellStyle name="Normal 8 3 2 2 2 2 3" xfId="5278" xr:uid="{00000000-0005-0000-0000-0000371D0000}"/>
    <cellStyle name="Normal 8 3 2 2 2 3" xfId="1383" xr:uid="{00000000-0005-0000-0000-0000381D0000}"/>
    <cellStyle name="Normal 8 3 2 2 2 3 2" xfId="3613" xr:uid="{00000000-0005-0000-0000-0000391D0000}"/>
    <cellStyle name="Normal 8 3 2 2 2 3 2 2" xfId="7836" xr:uid="{00000000-0005-0000-0000-00003A1D0000}"/>
    <cellStyle name="Normal 8 3 2 2 2 3 3" xfId="5691" xr:uid="{00000000-0005-0000-0000-00003B1D0000}"/>
    <cellStyle name="Normal 8 3 2 2 2 4" xfId="1796" xr:uid="{00000000-0005-0000-0000-00003C1D0000}"/>
    <cellStyle name="Normal 8 3 2 2 2 4 2" xfId="4026" xr:uid="{00000000-0005-0000-0000-00003D1D0000}"/>
    <cellStyle name="Normal 8 3 2 2 2 4 2 2" xfId="8249" xr:uid="{00000000-0005-0000-0000-00003E1D0000}"/>
    <cellStyle name="Normal 8 3 2 2 2 4 3" xfId="6104" xr:uid="{00000000-0005-0000-0000-00003F1D0000}"/>
    <cellStyle name="Normal 8 3 2 2 2 5" xfId="2210" xr:uid="{00000000-0005-0000-0000-0000401D0000}"/>
    <cellStyle name="Normal 8 3 2 2 2 5 2" xfId="4439" xr:uid="{00000000-0005-0000-0000-0000411D0000}"/>
    <cellStyle name="Normal 8 3 2 2 2 5 2 2" xfId="8662" xr:uid="{00000000-0005-0000-0000-0000421D0000}"/>
    <cellStyle name="Normal 8 3 2 2 2 5 3" xfId="6517" xr:uid="{00000000-0005-0000-0000-0000431D0000}"/>
    <cellStyle name="Normal 8 3 2 2 2 6" xfId="2646" xr:uid="{00000000-0005-0000-0000-0000441D0000}"/>
    <cellStyle name="Normal 8 3 2 2 2 6 2" xfId="6930" xr:uid="{00000000-0005-0000-0000-0000451D0000}"/>
    <cellStyle name="Normal 8 3 2 2 2 7" xfId="4865" xr:uid="{00000000-0005-0000-0000-0000461D0000}"/>
    <cellStyle name="Normal 8 3 2 2 3" xfId="965" xr:uid="{00000000-0005-0000-0000-0000471D0000}"/>
    <cellStyle name="Normal 8 3 2 2 3 2" xfId="3199" xr:uid="{00000000-0005-0000-0000-0000481D0000}"/>
    <cellStyle name="Normal 8 3 2 2 3 2 2" xfId="7422" xr:uid="{00000000-0005-0000-0000-0000491D0000}"/>
    <cellStyle name="Normal 8 3 2 2 3 3" xfId="5277" xr:uid="{00000000-0005-0000-0000-00004A1D0000}"/>
    <cellStyle name="Normal 8 3 2 2 4" xfId="1382" xr:uid="{00000000-0005-0000-0000-00004B1D0000}"/>
    <cellStyle name="Normal 8 3 2 2 4 2" xfId="3612" xr:uid="{00000000-0005-0000-0000-00004C1D0000}"/>
    <cellStyle name="Normal 8 3 2 2 4 2 2" xfId="7835" xr:uid="{00000000-0005-0000-0000-00004D1D0000}"/>
    <cellStyle name="Normal 8 3 2 2 4 3" xfId="5690" xr:uid="{00000000-0005-0000-0000-00004E1D0000}"/>
    <cellStyle name="Normal 8 3 2 2 5" xfId="1795" xr:uid="{00000000-0005-0000-0000-00004F1D0000}"/>
    <cellStyle name="Normal 8 3 2 2 5 2" xfId="4025" xr:uid="{00000000-0005-0000-0000-0000501D0000}"/>
    <cellStyle name="Normal 8 3 2 2 5 2 2" xfId="8248" xr:uid="{00000000-0005-0000-0000-0000511D0000}"/>
    <cellStyle name="Normal 8 3 2 2 5 3" xfId="6103" xr:uid="{00000000-0005-0000-0000-0000521D0000}"/>
    <cellStyle name="Normal 8 3 2 2 6" xfId="2209" xr:uid="{00000000-0005-0000-0000-0000531D0000}"/>
    <cellStyle name="Normal 8 3 2 2 6 2" xfId="4438" xr:uid="{00000000-0005-0000-0000-0000541D0000}"/>
    <cellStyle name="Normal 8 3 2 2 6 2 2" xfId="8661" xr:uid="{00000000-0005-0000-0000-0000551D0000}"/>
    <cellStyle name="Normal 8 3 2 2 6 3" xfId="6516" xr:uid="{00000000-0005-0000-0000-0000561D0000}"/>
    <cellStyle name="Normal 8 3 2 2 7" xfId="2645" xr:uid="{00000000-0005-0000-0000-0000571D0000}"/>
    <cellStyle name="Normal 8 3 2 2 7 2" xfId="6929" xr:uid="{00000000-0005-0000-0000-0000581D0000}"/>
    <cellStyle name="Normal 8 3 2 2 8" xfId="4864" xr:uid="{00000000-0005-0000-0000-0000591D0000}"/>
    <cellStyle name="Normal 8 3 2 3" xfId="499" xr:uid="{00000000-0005-0000-0000-00005A1D0000}"/>
    <cellStyle name="Normal 8 3 2 3 2" xfId="967" xr:uid="{00000000-0005-0000-0000-00005B1D0000}"/>
    <cellStyle name="Normal 8 3 2 3 2 2" xfId="3201" xr:uid="{00000000-0005-0000-0000-00005C1D0000}"/>
    <cellStyle name="Normal 8 3 2 3 2 2 2" xfId="7424" xr:uid="{00000000-0005-0000-0000-00005D1D0000}"/>
    <cellStyle name="Normal 8 3 2 3 2 3" xfId="5279" xr:uid="{00000000-0005-0000-0000-00005E1D0000}"/>
    <cellStyle name="Normal 8 3 2 3 3" xfId="1384" xr:uid="{00000000-0005-0000-0000-00005F1D0000}"/>
    <cellStyle name="Normal 8 3 2 3 3 2" xfId="3614" xr:uid="{00000000-0005-0000-0000-0000601D0000}"/>
    <cellStyle name="Normal 8 3 2 3 3 2 2" xfId="7837" xr:uid="{00000000-0005-0000-0000-0000611D0000}"/>
    <cellStyle name="Normal 8 3 2 3 3 3" xfId="5692" xr:uid="{00000000-0005-0000-0000-0000621D0000}"/>
    <cellStyle name="Normal 8 3 2 3 4" xfId="1797" xr:uid="{00000000-0005-0000-0000-0000631D0000}"/>
    <cellStyle name="Normal 8 3 2 3 4 2" xfId="4027" xr:uid="{00000000-0005-0000-0000-0000641D0000}"/>
    <cellStyle name="Normal 8 3 2 3 4 2 2" xfId="8250" xr:uid="{00000000-0005-0000-0000-0000651D0000}"/>
    <cellStyle name="Normal 8 3 2 3 4 3" xfId="6105" xr:uid="{00000000-0005-0000-0000-0000661D0000}"/>
    <cellStyle name="Normal 8 3 2 3 5" xfId="2211" xr:uid="{00000000-0005-0000-0000-0000671D0000}"/>
    <cellStyle name="Normal 8 3 2 3 5 2" xfId="4440" xr:uid="{00000000-0005-0000-0000-0000681D0000}"/>
    <cellStyle name="Normal 8 3 2 3 5 2 2" xfId="8663" xr:uid="{00000000-0005-0000-0000-0000691D0000}"/>
    <cellStyle name="Normal 8 3 2 3 5 3" xfId="6518" xr:uid="{00000000-0005-0000-0000-00006A1D0000}"/>
    <cellStyle name="Normal 8 3 2 3 6" xfId="2647" xr:uid="{00000000-0005-0000-0000-00006B1D0000}"/>
    <cellStyle name="Normal 8 3 2 3 6 2" xfId="6931" xr:uid="{00000000-0005-0000-0000-00006C1D0000}"/>
    <cellStyle name="Normal 8 3 2 3 7" xfId="4866" xr:uid="{00000000-0005-0000-0000-00006D1D0000}"/>
    <cellStyle name="Normal 8 3 2 4" xfId="964" xr:uid="{00000000-0005-0000-0000-00006E1D0000}"/>
    <cellStyle name="Normal 8 3 2 4 2" xfId="3198" xr:uid="{00000000-0005-0000-0000-00006F1D0000}"/>
    <cellStyle name="Normal 8 3 2 4 2 2" xfId="7421" xr:uid="{00000000-0005-0000-0000-0000701D0000}"/>
    <cellStyle name="Normal 8 3 2 4 3" xfId="5276" xr:uid="{00000000-0005-0000-0000-0000711D0000}"/>
    <cellStyle name="Normal 8 3 2 5" xfId="1381" xr:uid="{00000000-0005-0000-0000-0000721D0000}"/>
    <cellStyle name="Normal 8 3 2 5 2" xfId="3611" xr:uid="{00000000-0005-0000-0000-0000731D0000}"/>
    <cellStyle name="Normal 8 3 2 5 2 2" xfId="7834" xr:uid="{00000000-0005-0000-0000-0000741D0000}"/>
    <cellStyle name="Normal 8 3 2 5 3" xfId="5689" xr:uid="{00000000-0005-0000-0000-0000751D0000}"/>
    <cellStyle name="Normal 8 3 2 6" xfId="1794" xr:uid="{00000000-0005-0000-0000-0000761D0000}"/>
    <cellStyle name="Normal 8 3 2 6 2" xfId="4024" xr:uid="{00000000-0005-0000-0000-0000771D0000}"/>
    <cellStyle name="Normal 8 3 2 6 2 2" xfId="8247" xr:uid="{00000000-0005-0000-0000-0000781D0000}"/>
    <cellStyle name="Normal 8 3 2 6 3" xfId="6102" xr:uid="{00000000-0005-0000-0000-0000791D0000}"/>
    <cellStyle name="Normal 8 3 2 7" xfId="2208" xr:uid="{00000000-0005-0000-0000-00007A1D0000}"/>
    <cellStyle name="Normal 8 3 2 7 2" xfId="4437" xr:uid="{00000000-0005-0000-0000-00007B1D0000}"/>
    <cellStyle name="Normal 8 3 2 7 2 2" xfId="8660" xr:uid="{00000000-0005-0000-0000-00007C1D0000}"/>
    <cellStyle name="Normal 8 3 2 7 3" xfId="6515" xr:uid="{00000000-0005-0000-0000-00007D1D0000}"/>
    <cellStyle name="Normal 8 3 2 8" xfId="2644" xr:uid="{00000000-0005-0000-0000-00007E1D0000}"/>
    <cellStyle name="Normal 8 3 2 8 2" xfId="6928" xr:uid="{00000000-0005-0000-0000-00007F1D0000}"/>
    <cellStyle name="Normal 8 3 2 9" xfId="4863" xr:uid="{00000000-0005-0000-0000-0000801D0000}"/>
    <cellStyle name="Normal 8 3 3" xfId="500" xr:uid="{00000000-0005-0000-0000-0000811D0000}"/>
    <cellStyle name="Normal 8 3 3 2" xfId="501" xr:uid="{00000000-0005-0000-0000-0000821D0000}"/>
    <cellStyle name="Normal 8 3 3 2 2" xfId="969" xr:uid="{00000000-0005-0000-0000-0000831D0000}"/>
    <cellStyle name="Normal 8 3 3 2 2 2" xfId="3203" xr:uid="{00000000-0005-0000-0000-0000841D0000}"/>
    <cellStyle name="Normal 8 3 3 2 2 2 2" xfId="7426" xr:uid="{00000000-0005-0000-0000-0000851D0000}"/>
    <cellStyle name="Normal 8 3 3 2 2 3" xfId="5281" xr:uid="{00000000-0005-0000-0000-0000861D0000}"/>
    <cellStyle name="Normal 8 3 3 2 3" xfId="1386" xr:uid="{00000000-0005-0000-0000-0000871D0000}"/>
    <cellStyle name="Normal 8 3 3 2 3 2" xfId="3616" xr:uid="{00000000-0005-0000-0000-0000881D0000}"/>
    <cellStyle name="Normal 8 3 3 2 3 2 2" xfId="7839" xr:uid="{00000000-0005-0000-0000-0000891D0000}"/>
    <cellStyle name="Normal 8 3 3 2 3 3" xfId="5694" xr:uid="{00000000-0005-0000-0000-00008A1D0000}"/>
    <cellStyle name="Normal 8 3 3 2 4" xfId="1799" xr:uid="{00000000-0005-0000-0000-00008B1D0000}"/>
    <cellStyle name="Normal 8 3 3 2 4 2" xfId="4029" xr:uid="{00000000-0005-0000-0000-00008C1D0000}"/>
    <cellStyle name="Normal 8 3 3 2 4 2 2" xfId="8252" xr:uid="{00000000-0005-0000-0000-00008D1D0000}"/>
    <cellStyle name="Normal 8 3 3 2 4 3" xfId="6107" xr:uid="{00000000-0005-0000-0000-00008E1D0000}"/>
    <cellStyle name="Normal 8 3 3 2 5" xfId="2213" xr:uid="{00000000-0005-0000-0000-00008F1D0000}"/>
    <cellStyle name="Normal 8 3 3 2 5 2" xfId="4442" xr:uid="{00000000-0005-0000-0000-0000901D0000}"/>
    <cellStyle name="Normal 8 3 3 2 5 2 2" xfId="8665" xr:uid="{00000000-0005-0000-0000-0000911D0000}"/>
    <cellStyle name="Normal 8 3 3 2 5 3" xfId="6520" xr:uid="{00000000-0005-0000-0000-0000921D0000}"/>
    <cellStyle name="Normal 8 3 3 2 6" xfId="2649" xr:uid="{00000000-0005-0000-0000-0000931D0000}"/>
    <cellStyle name="Normal 8 3 3 2 6 2" xfId="6933" xr:uid="{00000000-0005-0000-0000-0000941D0000}"/>
    <cellStyle name="Normal 8 3 3 2 7" xfId="4868" xr:uid="{00000000-0005-0000-0000-0000951D0000}"/>
    <cellStyle name="Normal 8 3 3 3" xfId="968" xr:uid="{00000000-0005-0000-0000-0000961D0000}"/>
    <cellStyle name="Normal 8 3 3 3 2" xfId="3202" xr:uid="{00000000-0005-0000-0000-0000971D0000}"/>
    <cellStyle name="Normal 8 3 3 3 2 2" xfId="7425" xr:uid="{00000000-0005-0000-0000-0000981D0000}"/>
    <cellStyle name="Normal 8 3 3 3 3" xfId="5280" xr:uid="{00000000-0005-0000-0000-0000991D0000}"/>
    <cellStyle name="Normal 8 3 3 4" xfId="1385" xr:uid="{00000000-0005-0000-0000-00009A1D0000}"/>
    <cellStyle name="Normal 8 3 3 4 2" xfId="3615" xr:uid="{00000000-0005-0000-0000-00009B1D0000}"/>
    <cellStyle name="Normal 8 3 3 4 2 2" xfId="7838" xr:uid="{00000000-0005-0000-0000-00009C1D0000}"/>
    <cellStyle name="Normal 8 3 3 4 3" xfId="5693" xr:uid="{00000000-0005-0000-0000-00009D1D0000}"/>
    <cellStyle name="Normal 8 3 3 5" xfId="1798" xr:uid="{00000000-0005-0000-0000-00009E1D0000}"/>
    <cellStyle name="Normal 8 3 3 5 2" xfId="4028" xr:uid="{00000000-0005-0000-0000-00009F1D0000}"/>
    <cellStyle name="Normal 8 3 3 5 2 2" xfId="8251" xr:uid="{00000000-0005-0000-0000-0000A01D0000}"/>
    <cellStyle name="Normal 8 3 3 5 3" xfId="6106" xr:uid="{00000000-0005-0000-0000-0000A11D0000}"/>
    <cellStyle name="Normal 8 3 3 6" xfId="2212" xr:uid="{00000000-0005-0000-0000-0000A21D0000}"/>
    <cellStyle name="Normal 8 3 3 6 2" xfId="4441" xr:uid="{00000000-0005-0000-0000-0000A31D0000}"/>
    <cellStyle name="Normal 8 3 3 6 2 2" xfId="8664" xr:uid="{00000000-0005-0000-0000-0000A41D0000}"/>
    <cellStyle name="Normal 8 3 3 6 3" xfId="6519" xr:uid="{00000000-0005-0000-0000-0000A51D0000}"/>
    <cellStyle name="Normal 8 3 3 7" xfId="2648" xr:uid="{00000000-0005-0000-0000-0000A61D0000}"/>
    <cellStyle name="Normal 8 3 3 7 2" xfId="6932" xr:uid="{00000000-0005-0000-0000-0000A71D0000}"/>
    <cellStyle name="Normal 8 3 3 8" xfId="4867" xr:uid="{00000000-0005-0000-0000-0000A81D0000}"/>
    <cellStyle name="Normal 8 3 4" xfId="502" xr:uid="{00000000-0005-0000-0000-0000A91D0000}"/>
    <cellStyle name="Normal 8 3 4 2" xfId="970" xr:uid="{00000000-0005-0000-0000-0000AA1D0000}"/>
    <cellStyle name="Normal 8 3 4 2 2" xfId="3204" xr:uid="{00000000-0005-0000-0000-0000AB1D0000}"/>
    <cellStyle name="Normal 8 3 4 2 2 2" xfId="7427" xr:uid="{00000000-0005-0000-0000-0000AC1D0000}"/>
    <cellStyle name="Normal 8 3 4 2 3" xfId="5282" xr:uid="{00000000-0005-0000-0000-0000AD1D0000}"/>
    <cellStyle name="Normal 8 3 4 3" xfId="1387" xr:uid="{00000000-0005-0000-0000-0000AE1D0000}"/>
    <cellStyle name="Normal 8 3 4 3 2" xfId="3617" xr:uid="{00000000-0005-0000-0000-0000AF1D0000}"/>
    <cellStyle name="Normal 8 3 4 3 2 2" xfId="7840" xr:uid="{00000000-0005-0000-0000-0000B01D0000}"/>
    <cellStyle name="Normal 8 3 4 3 3" xfId="5695" xr:uid="{00000000-0005-0000-0000-0000B11D0000}"/>
    <cellStyle name="Normal 8 3 4 4" xfId="1800" xr:uid="{00000000-0005-0000-0000-0000B21D0000}"/>
    <cellStyle name="Normal 8 3 4 4 2" xfId="4030" xr:uid="{00000000-0005-0000-0000-0000B31D0000}"/>
    <cellStyle name="Normal 8 3 4 4 2 2" xfId="8253" xr:uid="{00000000-0005-0000-0000-0000B41D0000}"/>
    <cellStyle name="Normal 8 3 4 4 3" xfId="6108" xr:uid="{00000000-0005-0000-0000-0000B51D0000}"/>
    <cellStyle name="Normal 8 3 4 5" xfId="2214" xr:uid="{00000000-0005-0000-0000-0000B61D0000}"/>
    <cellStyle name="Normal 8 3 4 5 2" xfId="4443" xr:uid="{00000000-0005-0000-0000-0000B71D0000}"/>
    <cellStyle name="Normal 8 3 4 5 2 2" xfId="8666" xr:uid="{00000000-0005-0000-0000-0000B81D0000}"/>
    <cellStyle name="Normal 8 3 4 5 3" xfId="6521" xr:uid="{00000000-0005-0000-0000-0000B91D0000}"/>
    <cellStyle name="Normal 8 3 4 6" xfId="2650" xr:uid="{00000000-0005-0000-0000-0000BA1D0000}"/>
    <cellStyle name="Normal 8 3 4 6 2" xfId="6934" xr:uid="{00000000-0005-0000-0000-0000BB1D0000}"/>
    <cellStyle name="Normal 8 3 4 7" xfId="4869" xr:uid="{00000000-0005-0000-0000-0000BC1D0000}"/>
    <cellStyle name="Normal 8 3 5" xfId="963" xr:uid="{00000000-0005-0000-0000-0000BD1D0000}"/>
    <cellStyle name="Normal 8 3 5 2" xfId="3197" xr:uid="{00000000-0005-0000-0000-0000BE1D0000}"/>
    <cellStyle name="Normal 8 3 5 2 2" xfId="7420" xr:uid="{00000000-0005-0000-0000-0000BF1D0000}"/>
    <cellStyle name="Normal 8 3 5 3" xfId="5275" xr:uid="{00000000-0005-0000-0000-0000C01D0000}"/>
    <cellStyle name="Normal 8 3 6" xfId="1380" xr:uid="{00000000-0005-0000-0000-0000C11D0000}"/>
    <cellStyle name="Normal 8 3 6 2" xfId="3610" xr:uid="{00000000-0005-0000-0000-0000C21D0000}"/>
    <cellStyle name="Normal 8 3 6 2 2" xfId="7833" xr:uid="{00000000-0005-0000-0000-0000C31D0000}"/>
    <cellStyle name="Normal 8 3 6 3" xfId="5688" xr:uid="{00000000-0005-0000-0000-0000C41D0000}"/>
    <cellStyle name="Normal 8 3 7" xfId="1793" xr:uid="{00000000-0005-0000-0000-0000C51D0000}"/>
    <cellStyle name="Normal 8 3 7 2" xfId="4023" xr:uid="{00000000-0005-0000-0000-0000C61D0000}"/>
    <cellStyle name="Normal 8 3 7 2 2" xfId="8246" xr:uid="{00000000-0005-0000-0000-0000C71D0000}"/>
    <cellStyle name="Normal 8 3 7 3" xfId="6101" xr:uid="{00000000-0005-0000-0000-0000C81D0000}"/>
    <cellStyle name="Normal 8 3 8" xfId="2207" xr:uid="{00000000-0005-0000-0000-0000C91D0000}"/>
    <cellStyle name="Normal 8 3 8 2" xfId="4436" xr:uid="{00000000-0005-0000-0000-0000CA1D0000}"/>
    <cellStyle name="Normal 8 3 8 2 2" xfId="8659" xr:uid="{00000000-0005-0000-0000-0000CB1D0000}"/>
    <cellStyle name="Normal 8 3 8 3" xfId="6514" xr:uid="{00000000-0005-0000-0000-0000CC1D0000}"/>
    <cellStyle name="Normal 8 3 9" xfId="2643" xr:uid="{00000000-0005-0000-0000-0000CD1D0000}"/>
    <cellStyle name="Normal 8 3 9 2" xfId="6927"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3" xr:uid="{00000000-0005-0000-0000-0000D21D0000}"/>
    <cellStyle name="Normal 8 4 2 2 2 2" xfId="3207" xr:uid="{00000000-0005-0000-0000-0000D31D0000}"/>
    <cellStyle name="Normal 8 4 2 2 2 2 2" xfId="7430" xr:uid="{00000000-0005-0000-0000-0000D41D0000}"/>
    <cellStyle name="Normal 8 4 2 2 2 3" xfId="5285" xr:uid="{00000000-0005-0000-0000-0000D51D0000}"/>
    <cellStyle name="Normal 8 4 2 2 3" xfId="1390" xr:uid="{00000000-0005-0000-0000-0000D61D0000}"/>
    <cellStyle name="Normal 8 4 2 2 3 2" xfId="3620" xr:uid="{00000000-0005-0000-0000-0000D71D0000}"/>
    <cellStyle name="Normal 8 4 2 2 3 2 2" xfId="7843" xr:uid="{00000000-0005-0000-0000-0000D81D0000}"/>
    <cellStyle name="Normal 8 4 2 2 3 3" xfId="5698" xr:uid="{00000000-0005-0000-0000-0000D91D0000}"/>
    <cellStyle name="Normal 8 4 2 2 4" xfId="1803" xr:uid="{00000000-0005-0000-0000-0000DA1D0000}"/>
    <cellStyle name="Normal 8 4 2 2 4 2" xfId="4033" xr:uid="{00000000-0005-0000-0000-0000DB1D0000}"/>
    <cellStyle name="Normal 8 4 2 2 4 2 2" xfId="8256" xr:uid="{00000000-0005-0000-0000-0000DC1D0000}"/>
    <cellStyle name="Normal 8 4 2 2 4 3" xfId="6111" xr:uid="{00000000-0005-0000-0000-0000DD1D0000}"/>
    <cellStyle name="Normal 8 4 2 2 5" xfId="2217" xr:uid="{00000000-0005-0000-0000-0000DE1D0000}"/>
    <cellStyle name="Normal 8 4 2 2 5 2" xfId="4446" xr:uid="{00000000-0005-0000-0000-0000DF1D0000}"/>
    <cellStyle name="Normal 8 4 2 2 5 2 2" xfId="8669" xr:uid="{00000000-0005-0000-0000-0000E01D0000}"/>
    <cellStyle name="Normal 8 4 2 2 5 3" xfId="6524" xr:uid="{00000000-0005-0000-0000-0000E11D0000}"/>
    <cellStyle name="Normal 8 4 2 2 6" xfId="2653" xr:uid="{00000000-0005-0000-0000-0000E21D0000}"/>
    <cellStyle name="Normal 8 4 2 2 6 2" xfId="6937" xr:uid="{00000000-0005-0000-0000-0000E31D0000}"/>
    <cellStyle name="Normal 8 4 2 2 7" xfId="4872" xr:uid="{00000000-0005-0000-0000-0000E41D0000}"/>
    <cellStyle name="Normal 8 4 2 3" xfId="972" xr:uid="{00000000-0005-0000-0000-0000E51D0000}"/>
    <cellStyle name="Normal 8 4 2 3 2" xfId="3206" xr:uid="{00000000-0005-0000-0000-0000E61D0000}"/>
    <cellStyle name="Normal 8 4 2 3 2 2" xfId="7429" xr:uid="{00000000-0005-0000-0000-0000E71D0000}"/>
    <cellStyle name="Normal 8 4 2 3 3" xfId="5284" xr:uid="{00000000-0005-0000-0000-0000E81D0000}"/>
    <cellStyle name="Normal 8 4 2 4" xfId="1389" xr:uid="{00000000-0005-0000-0000-0000E91D0000}"/>
    <cellStyle name="Normal 8 4 2 4 2" xfId="3619" xr:uid="{00000000-0005-0000-0000-0000EA1D0000}"/>
    <cellStyle name="Normal 8 4 2 4 2 2" xfId="7842" xr:uid="{00000000-0005-0000-0000-0000EB1D0000}"/>
    <cellStyle name="Normal 8 4 2 4 3" xfId="5697" xr:uid="{00000000-0005-0000-0000-0000EC1D0000}"/>
    <cellStyle name="Normal 8 4 2 5" xfId="1802" xr:uid="{00000000-0005-0000-0000-0000ED1D0000}"/>
    <cellStyle name="Normal 8 4 2 5 2" xfId="4032" xr:uid="{00000000-0005-0000-0000-0000EE1D0000}"/>
    <cellStyle name="Normal 8 4 2 5 2 2" xfId="8255" xr:uid="{00000000-0005-0000-0000-0000EF1D0000}"/>
    <cellStyle name="Normal 8 4 2 5 3" xfId="6110" xr:uid="{00000000-0005-0000-0000-0000F01D0000}"/>
    <cellStyle name="Normal 8 4 2 6" xfId="2216" xr:uid="{00000000-0005-0000-0000-0000F11D0000}"/>
    <cellStyle name="Normal 8 4 2 6 2" xfId="4445" xr:uid="{00000000-0005-0000-0000-0000F21D0000}"/>
    <cellStyle name="Normal 8 4 2 6 2 2" xfId="8668" xr:uid="{00000000-0005-0000-0000-0000F31D0000}"/>
    <cellStyle name="Normal 8 4 2 6 3" xfId="6523" xr:uid="{00000000-0005-0000-0000-0000F41D0000}"/>
    <cellStyle name="Normal 8 4 2 7" xfId="2652" xr:uid="{00000000-0005-0000-0000-0000F51D0000}"/>
    <cellStyle name="Normal 8 4 2 7 2" xfId="6936" xr:uid="{00000000-0005-0000-0000-0000F61D0000}"/>
    <cellStyle name="Normal 8 4 2 8" xfId="4871" xr:uid="{00000000-0005-0000-0000-0000F71D0000}"/>
    <cellStyle name="Normal 8 4 3" xfId="506" xr:uid="{00000000-0005-0000-0000-0000F81D0000}"/>
    <cellStyle name="Normal 8 4 3 2" xfId="974" xr:uid="{00000000-0005-0000-0000-0000F91D0000}"/>
    <cellStyle name="Normal 8 4 3 2 2" xfId="3208" xr:uid="{00000000-0005-0000-0000-0000FA1D0000}"/>
    <cellStyle name="Normal 8 4 3 2 2 2" xfId="7431" xr:uid="{00000000-0005-0000-0000-0000FB1D0000}"/>
    <cellStyle name="Normal 8 4 3 2 3" xfId="5286" xr:uid="{00000000-0005-0000-0000-0000FC1D0000}"/>
    <cellStyle name="Normal 8 4 3 3" xfId="1391" xr:uid="{00000000-0005-0000-0000-0000FD1D0000}"/>
    <cellStyle name="Normal 8 4 3 3 2" xfId="3621" xr:uid="{00000000-0005-0000-0000-0000FE1D0000}"/>
    <cellStyle name="Normal 8 4 3 3 2 2" xfId="7844" xr:uid="{00000000-0005-0000-0000-0000FF1D0000}"/>
    <cellStyle name="Normal 8 4 3 3 3" xfId="5699" xr:uid="{00000000-0005-0000-0000-0000001E0000}"/>
    <cellStyle name="Normal 8 4 3 4" xfId="1804" xr:uid="{00000000-0005-0000-0000-0000011E0000}"/>
    <cellStyle name="Normal 8 4 3 4 2" xfId="4034" xr:uid="{00000000-0005-0000-0000-0000021E0000}"/>
    <cellStyle name="Normal 8 4 3 4 2 2" xfId="8257" xr:uid="{00000000-0005-0000-0000-0000031E0000}"/>
    <cellStyle name="Normal 8 4 3 4 3" xfId="6112" xr:uid="{00000000-0005-0000-0000-0000041E0000}"/>
    <cellStyle name="Normal 8 4 3 5" xfId="2218" xr:uid="{00000000-0005-0000-0000-0000051E0000}"/>
    <cellStyle name="Normal 8 4 3 5 2" xfId="4447" xr:uid="{00000000-0005-0000-0000-0000061E0000}"/>
    <cellStyle name="Normal 8 4 3 5 2 2" xfId="8670" xr:uid="{00000000-0005-0000-0000-0000071E0000}"/>
    <cellStyle name="Normal 8 4 3 5 3" xfId="6525" xr:uid="{00000000-0005-0000-0000-0000081E0000}"/>
    <cellStyle name="Normal 8 4 3 6" xfId="2654" xr:uid="{00000000-0005-0000-0000-0000091E0000}"/>
    <cellStyle name="Normal 8 4 3 6 2" xfId="6938" xr:uid="{00000000-0005-0000-0000-00000A1E0000}"/>
    <cellStyle name="Normal 8 4 3 7" xfId="4873" xr:uid="{00000000-0005-0000-0000-00000B1E0000}"/>
    <cellStyle name="Normal 8 4 4" xfId="971" xr:uid="{00000000-0005-0000-0000-00000C1E0000}"/>
    <cellStyle name="Normal 8 4 4 2" xfId="3205" xr:uid="{00000000-0005-0000-0000-00000D1E0000}"/>
    <cellStyle name="Normal 8 4 4 2 2" xfId="7428" xr:uid="{00000000-0005-0000-0000-00000E1E0000}"/>
    <cellStyle name="Normal 8 4 4 3" xfId="5283" xr:uid="{00000000-0005-0000-0000-00000F1E0000}"/>
    <cellStyle name="Normal 8 4 5" xfId="1388" xr:uid="{00000000-0005-0000-0000-0000101E0000}"/>
    <cellStyle name="Normal 8 4 5 2" xfId="3618" xr:uid="{00000000-0005-0000-0000-0000111E0000}"/>
    <cellStyle name="Normal 8 4 5 2 2" xfId="7841" xr:uid="{00000000-0005-0000-0000-0000121E0000}"/>
    <cellStyle name="Normal 8 4 5 3" xfId="5696" xr:uid="{00000000-0005-0000-0000-0000131E0000}"/>
    <cellStyle name="Normal 8 4 6" xfId="1801" xr:uid="{00000000-0005-0000-0000-0000141E0000}"/>
    <cellStyle name="Normal 8 4 6 2" xfId="4031" xr:uid="{00000000-0005-0000-0000-0000151E0000}"/>
    <cellStyle name="Normal 8 4 6 2 2" xfId="8254" xr:uid="{00000000-0005-0000-0000-0000161E0000}"/>
    <cellStyle name="Normal 8 4 6 3" xfId="6109" xr:uid="{00000000-0005-0000-0000-0000171E0000}"/>
    <cellStyle name="Normal 8 4 7" xfId="2215" xr:uid="{00000000-0005-0000-0000-0000181E0000}"/>
    <cellStyle name="Normal 8 4 7 2" xfId="4444" xr:uid="{00000000-0005-0000-0000-0000191E0000}"/>
    <cellStyle name="Normal 8 4 7 2 2" xfId="8667" xr:uid="{00000000-0005-0000-0000-00001A1E0000}"/>
    <cellStyle name="Normal 8 4 7 3" xfId="6522" xr:uid="{00000000-0005-0000-0000-00001B1E0000}"/>
    <cellStyle name="Normal 8 4 8" xfId="2651" xr:uid="{00000000-0005-0000-0000-00001C1E0000}"/>
    <cellStyle name="Normal 8 4 8 2" xfId="6935" xr:uid="{00000000-0005-0000-0000-00001D1E0000}"/>
    <cellStyle name="Normal 8 4 9" xfId="4870" xr:uid="{00000000-0005-0000-0000-00001E1E0000}"/>
    <cellStyle name="Normal 8 5" xfId="507" xr:uid="{00000000-0005-0000-0000-00001F1E0000}"/>
    <cellStyle name="Normal 8 5 2" xfId="508" xr:uid="{00000000-0005-0000-0000-0000201E0000}"/>
    <cellStyle name="Normal 8 5 2 2" xfId="976" xr:uid="{00000000-0005-0000-0000-0000211E0000}"/>
    <cellStyle name="Normal 8 5 2 2 2" xfId="3210" xr:uid="{00000000-0005-0000-0000-0000221E0000}"/>
    <cellStyle name="Normal 8 5 2 2 2 2" xfId="7433" xr:uid="{00000000-0005-0000-0000-0000231E0000}"/>
    <cellStyle name="Normal 8 5 2 2 3" xfId="5288" xr:uid="{00000000-0005-0000-0000-0000241E0000}"/>
    <cellStyle name="Normal 8 5 2 3" xfId="1393" xr:uid="{00000000-0005-0000-0000-0000251E0000}"/>
    <cellStyle name="Normal 8 5 2 3 2" xfId="3623" xr:uid="{00000000-0005-0000-0000-0000261E0000}"/>
    <cellStyle name="Normal 8 5 2 3 2 2" xfId="7846" xr:uid="{00000000-0005-0000-0000-0000271E0000}"/>
    <cellStyle name="Normal 8 5 2 3 3" xfId="5701" xr:uid="{00000000-0005-0000-0000-0000281E0000}"/>
    <cellStyle name="Normal 8 5 2 4" xfId="1806" xr:uid="{00000000-0005-0000-0000-0000291E0000}"/>
    <cellStyle name="Normal 8 5 2 4 2" xfId="4036" xr:uid="{00000000-0005-0000-0000-00002A1E0000}"/>
    <cellStyle name="Normal 8 5 2 4 2 2" xfId="8259" xr:uid="{00000000-0005-0000-0000-00002B1E0000}"/>
    <cellStyle name="Normal 8 5 2 4 3" xfId="6114" xr:uid="{00000000-0005-0000-0000-00002C1E0000}"/>
    <cellStyle name="Normal 8 5 2 5" xfId="2220" xr:uid="{00000000-0005-0000-0000-00002D1E0000}"/>
    <cellStyle name="Normal 8 5 2 5 2" xfId="4449" xr:uid="{00000000-0005-0000-0000-00002E1E0000}"/>
    <cellStyle name="Normal 8 5 2 5 2 2" xfId="8672" xr:uid="{00000000-0005-0000-0000-00002F1E0000}"/>
    <cellStyle name="Normal 8 5 2 5 3" xfId="6527" xr:uid="{00000000-0005-0000-0000-0000301E0000}"/>
    <cellStyle name="Normal 8 5 2 6" xfId="2656" xr:uid="{00000000-0005-0000-0000-0000311E0000}"/>
    <cellStyle name="Normal 8 5 2 6 2" xfId="6940" xr:uid="{00000000-0005-0000-0000-0000321E0000}"/>
    <cellStyle name="Normal 8 5 2 7" xfId="4875" xr:uid="{00000000-0005-0000-0000-0000331E0000}"/>
    <cellStyle name="Normal 8 5 3" xfId="975" xr:uid="{00000000-0005-0000-0000-0000341E0000}"/>
    <cellStyle name="Normal 8 5 3 2" xfId="3209" xr:uid="{00000000-0005-0000-0000-0000351E0000}"/>
    <cellStyle name="Normal 8 5 3 2 2" xfId="7432" xr:uid="{00000000-0005-0000-0000-0000361E0000}"/>
    <cellStyle name="Normal 8 5 3 3" xfId="5287" xr:uid="{00000000-0005-0000-0000-0000371E0000}"/>
    <cellStyle name="Normal 8 5 4" xfId="1392" xr:uid="{00000000-0005-0000-0000-0000381E0000}"/>
    <cellStyle name="Normal 8 5 4 2" xfId="3622" xr:uid="{00000000-0005-0000-0000-0000391E0000}"/>
    <cellStyle name="Normal 8 5 4 2 2" xfId="7845" xr:uid="{00000000-0005-0000-0000-00003A1E0000}"/>
    <cellStyle name="Normal 8 5 4 3" xfId="5700" xr:uid="{00000000-0005-0000-0000-00003B1E0000}"/>
    <cellStyle name="Normal 8 5 5" xfId="1805" xr:uid="{00000000-0005-0000-0000-00003C1E0000}"/>
    <cellStyle name="Normal 8 5 5 2" xfId="4035" xr:uid="{00000000-0005-0000-0000-00003D1E0000}"/>
    <cellStyle name="Normal 8 5 5 2 2" xfId="8258" xr:uid="{00000000-0005-0000-0000-00003E1E0000}"/>
    <cellStyle name="Normal 8 5 5 3" xfId="6113" xr:uid="{00000000-0005-0000-0000-00003F1E0000}"/>
    <cellStyle name="Normal 8 5 6" xfId="2219" xr:uid="{00000000-0005-0000-0000-0000401E0000}"/>
    <cellStyle name="Normal 8 5 6 2" xfId="4448" xr:uid="{00000000-0005-0000-0000-0000411E0000}"/>
    <cellStyle name="Normal 8 5 6 2 2" xfId="8671" xr:uid="{00000000-0005-0000-0000-0000421E0000}"/>
    <cellStyle name="Normal 8 5 6 3" xfId="6526" xr:uid="{00000000-0005-0000-0000-0000431E0000}"/>
    <cellStyle name="Normal 8 5 7" xfId="2655" xr:uid="{00000000-0005-0000-0000-0000441E0000}"/>
    <cellStyle name="Normal 8 5 7 2" xfId="6939" xr:uid="{00000000-0005-0000-0000-0000451E0000}"/>
    <cellStyle name="Normal 8 5 8" xfId="4874" xr:uid="{00000000-0005-0000-0000-0000461E0000}"/>
    <cellStyle name="Normal 8 6" xfId="509" xr:uid="{00000000-0005-0000-0000-0000471E0000}"/>
    <cellStyle name="Normal 8 6 2" xfId="977" xr:uid="{00000000-0005-0000-0000-0000481E0000}"/>
    <cellStyle name="Normal 8 6 2 2" xfId="3211" xr:uid="{00000000-0005-0000-0000-0000491E0000}"/>
    <cellStyle name="Normal 8 6 2 2 2" xfId="7434" xr:uid="{00000000-0005-0000-0000-00004A1E0000}"/>
    <cellStyle name="Normal 8 6 2 3" xfId="5289" xr:uid="{00000000-0005-0000-0000-00004B1E0000}"/>
    <cellStyle name="Normal 8 6 3" xfId="1394" xr:uid="{00000000-0005-0000-0000-00004C1E0000}"/>
    <cellStyle name="Normal 8 6 3 2" xfId="3624" xr:uid="{00000000-0005-0000-0000-00004D1E0000}"/>
    <cellStyle name="Normal 8 6 3 2 2" xfId="7847" xr:uid="{00000000-0005-0000-0000-00004E1E0000}"/>
    <cellStyle name="Normal 8 6 3 3" xfId="5702" xr:uid="{00000000-0005-0000-0000-00004F1E0000}"/>
    <cellStyle name="Normal 8 6 4" xfId="1807" xr:uid="{00000000-0005-0000-0000-0000501E0000}"/>
    <cellStyle name="Normal 8 6 4 2" xfId="4037" xr:uid="{00000000-0005-0000-0000-0000511E0000}"/>
    <cellStyle name="Normal 8 6 4 2 2" xfId="8260" xr:uid="{00000000-0005-0000-0000-0000521E0000}"/>
    <cellStyle name="Normal 8 6 4 3" xfId="6115" xr:uid="{00000000-0005-0000-0000-0000531E0000}"/>
    <cellStyle name="Normal 8 6 5" xfId="2221" xr:uid="{00000000-0005-0000-0000-0000541E0000}"/>
    <cellStyle name="Normal 8 6 5 2" xfId="4450" xr:uid="{00000000-0005-0000-0000-0000551E0000}"/>
    <cellStyle name="Normal 8 6 5 2 2" xfId="8673" xr:uid="{00000000-0005-0000-0000-0000561E0000}"/>
    <cellStyle name="Normal 8 6 5 3" xfId="6528" xr:uid="{00000000-0005-0000-0000-0000571E0000}"/>
    <cellStyle name="Normal 8 6 6" xfId="2657" xr:uid="{00000000-0005-0000-0000-0000581E0000}"/>
    <cellStyle name="Normal 8 6 6 2" xfId="6941" xr:uid="{00000000-0005-0000-0000-0000591E0000}"/>
    <cellStyle name="Normal 8 6 7" xfId="4876" xr:uid="{00000000-0005-0000-0000-00005A1E0000}"/>
    <cellStyle name="Normal 8 7" xfId="946" xr:uid="{00000000-0005-0000-0000-00005B1E0000}"/>
    <cellStyle name="Normal 8 7 2" xfId="3180" xr:uid="{00000000-0005-0000-0000-00005C1E0000}"/>
    <cellStyle name="Normal 8 7 2 2" xfId="7403" xr:uid="{00000000-0005-0000-0000-00005D1E0000}"/>
    <cellStyle name="Normal 8 7 3" xfId="5258" xr:uid="{00000000-0005-0000-0000-00005E1E0000}"/>
    <cellStyle name="Normal 8 8" xfId="1363" xr:uid="{00000000-0005-0000-0000-00005F1E0000}"/>
    <cellStyle name="Normal 8 8 2" xfId="3593" xr:uid="{00000000-0005-0000-0000-0000601E0000}"/>
    <cellStyle name="Normal 8 8 2 2" xfId="7816" xr:uid="{00000000-0005-0000-0000-0000611E0000}"/>
    <cellStyle name="Normal 8 8 3" xfId="5671" xr:uid="{00000000-0005-0000-0000-0000621E0000}"/>
    <cellStyle name="Normal 8 9" xfId="1776" xr:uid="{00000000-0005-0000-0000-0000631E0000}"/>
    <cellStyle name="Normal 8 9 2" xfId="4006" xr:uid="{00000000-0005-0000-0000-0000641E0000}"/>
    <cellStyle name="Normal 8 9 2 2" xfId="8229" xr:uid="{00000000-0005-0000-0000-0000651E0000}"/>
    <cellStyle name="Normal 8 9 3" xfId="6084" xr:uid="{00000000-0005-0000-0000-0000661E0000}"/>
    <cellStyle name="Normal 9" xfId="510" xr:uid="{00000000-0005-0000-0000-0000671E0000}"/>
    <cellStyle name="Normal 9 2" xfId="511" xr:uid="{00000000-0005-0000-0000-0000681E0000}"/>
    <cellStyle name="Normal 9 2 10" xfId="2658" xr:uid="{00000000-0005-0000-0000-0000691E0000}"/>
    <cellStyle name="Normal 9 2 10 2" xfId="6942" xr:uid="{00000000-0005-0000-0000-00006A1E0000}"/>
    <cellStyle name="Normal 9 2 11" xfId="4877" xr:uid="{00000000-0005-0000-0000-00006B1E0000}"/>
    <cellStyle name="Normal 9 2 2" xfId="512" xr:uid="{00000000-0005-0000-0000-00006C1E0000}"/>
    <cellStyle name="Normal 9 2 2 10" xfId="4878"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3" xr:uid="{00000000-0005-0000-0000-0000711E0000}"/>
    <cellStyle name="Normal 9 2 2 2 2 2 2 2" xfId="3216" xr:uid="{00000000-0005-0000-0000-0000721E0000}"/>
    <cellStyle name="Normal 9 2 2 2 2 2 2 2 2" xfId="7439" xr:uid="{00000000-0005-0000-0000-0000731E0000}"/>
    <cellStyle name="Normal 9 2 2 2 2 2 2 3" xfId="5294" xr:uid="{00000000-0005-0000-0000-0000741E0000}"/>
    <cellStyle name="Normal 9 2 2 2 2 2 3" xfId="1399" xr:uid="{00000000-0005-0000-0000-0000751E0000}"/>
    <cellStyle name="Normal 9 2 2 2 2 2 3 2" xfId="3629" xr:uid="{00000000-0005-0000-0000-0000761E0000}"/>
    <cellStyle name="Normal 9 2 2 2 2 2 3 2 2" xfId="7852" xr:uid="{00000000-0005-0000-0000-0000771E0000}"/>
    <cellStyle name="Normal 9 2 2 2 2 2 3 3" xfId="5707" xr:uid="{00000000-0005-0000-0000-0000781E0000}"/>
    <cellStyle name="Normal 9 2 2 2 2 2 4" xfId="1812" xr:uid="{00000000-0005-0000-0000-0000791E0000}"/>
    <cellStyle name="Normal 9 2 2 2 2 2 4 2" xfId="4042" xr:uid="{00000000-0005-0000-0000-00007A1E0000}"/>
    <cellStyle name="Normal 9 2 2 2 2 2 4 2 2" xfId="8265" xr:uid="{00000000-0005-0000-0000-00007B1E0000}"/>
    <cellStyle name="Normal 9 2 2 2 2 2 4 3" xfId="6120" xr:uid="{00000000-0005-0000-0000-00007C1E0000}"/>
    <cellStyle name="Normal 9 2 2 2 2 2 5" xfId="2226" xr:uid="{00000000-0005-0000-0000-00007D1E0000}"/>
    <cellStyle name="Normal 9 2 2 2 2 2 5 2" xfId="4455" xr:uid="{00000000-0005-0000-0000-00007E1E0000}"/>
    <cellStyle name="Normal 9 2 2 2 2 2 5 2 2" xfId="8678" xr:uid="{00000000-0005-0000-0000-00007F1E0000}"/>
    <cellStyle name="Normal 9 2 2 2 2 2 5 3" xfId="6533" xr:uid="{00000000-0005-0000-0000-0000801E0000}"/>
    <cellStyle name="Normal 9 2 2 2 2 2 6" xfId="2662" xr:uid="{00000000-0005-0000-0000-0000811E0000}"/>
    <cellStyle name="Normal 9 2 2 2 2 2 6 2" xfId="6946" xr:uid="{00000000-0005-0000-0000-0000821E0000}"/>
    <cellStyle name="Normal 9 2 2 2 2 2 7" xfId="4881" xr:uid="{00000000-0005-0000-0000-0000831E0000}"/>
    <cellStyle name="Normal 9 2 2 2 2 3" xfId="982" xr:uid="{00000000-0005-0000-0000-0000841E0000}"/>
    <cellStyle name="Normal 9 2 2 2 2 3 2" xfId="3215" xr:uid="{00000000-0005-0000-0000-0000851E0000}"/>
    <cellStyle name="Normal 9 2 2 2 2 3 2 2" xfId="7438" xr:uid="{00000000-0005-0000-0000-0000861E0000}"/>
    <cellStyle name="Normal 9 2 2 2 2 3 3" xfId="5293" xr:uid="{00000000-0005-0000-0000-0000871E0000}"/>
    <cellStyle name="Normal 9 2 2 2 2 4" xfId="1398" xr:uid="{00000000-0005-0000-0000-0000881E0000}"/>
    <cellStyle name="Normal 9 2 2 2 2 4 2" xfId="3628" xr:uid="{00000000-0005-0000-0000-0000891E0000}"/>
    <cellStyle name="Normal 9 2 2 2 2 4 2 2" xfId="7851" xr:uid="{00000000-0005-0000-0000-00008A1E0000}"/>
    <cellStyle name="Normal 9 2 2 2 2 4 3" xfId="5706" xr:uid="{00000000-0005-0000-0000-00008B1E0000}"/>
    <cellStyle name="Normal 9 2 2 2 2 5" xfId="1811" xr:uid="{00000000-0005-0000-0000-00008C1E0000}"/>
    <cellStyle name="Normal 9 2 2 2 2 5 2" xfId="4041" xr:uid="{00000000-0005-0000-0000-00008D1E0000}"/>
    <cellStyle name="Normal 9 2 2 2 2 5 2 2" xfId="8264" xr:uid="{00000000-0005-0000-0000-00008E1E0000}"/>
    <cellStyle name="Normal 9 2 2 2 2 5 3" xfId="6119" xr:uid="{00000000-0005-0000-0000-00008F1E0000}"/>
    <cellStyle name="Normal 9 2 2 2 2 6" xfId="2225" xr:uid="{00000000-0005-0000-0000-0000901E0000}"/>
    <cellStyle name="Normal 9 2 2 2 2 6 2" xfId="4454" xr:uid="{00000000-0005-0000-0000-0000911E0000}"/>
    <cellStyle name="Normal 9 2 2 2 2 6 2 2" xfId="8677" xr:uid="{00000000-0005-0000-0000-0000921E0000}"/>
    <cellStyle name="Normal 9 2 2 2 2 6 3" xfId="6532" xr:uid="{00000000-0005-0000-0000-0000931E0000}"/>
    <cellStyle name="Normal 9 2 2 2 2 7" xfId="2661" xr:uid="{00000000-0005-0000-0000-0000941E0000}"/>
    <cellStyle name="Normal 9 2 2 2 2 7 2" xfId="6945" xr:uid="{00000000-0005-0000-0000-0000951E0000}"/>
    <cellStyle name="Normal 9 2 2 2 2 8" xfId="4880" xr:uid="{00000000-0005-0000-0000-0000961E0000}"/>
    <cellStyle name="Normal 9 2 2 2 3" xfId="516" xr:uid="{00000000-0005-0000-0000-0000971E0000}"/>
    <cellStyle name="Normal 9 2 2 2 3 2" xfId="984" xr:uid="{00000000-0005-0000-0000-0000981E0000}"/>
    <cellStyle name="Normal 9 2 2 2 3 2 2" xfId="3217" xr:uid="{00000000-0005-0000-0000-0000991E0000}"/>
    <cellStyle name="Normal 9 2 2 2 3 2 2 2" xfId="7440" xr:uid="{00000000-0005-0000-0000-00009A1E0000}"/>
    <cellStyle name="Normal 9 2 2 2 3 2 3" xfId="5295" xr:uid="{00000000-0005-0000-0000-00009B1E0000}"/>
    <cellStyle name="Normal 9 2 2 2 3 3" xfId="1400" xr:uid="{00000000-0005-0000-0000-00009C1E0000}"/>
    <cellStyle name="Normal 9 2 2 2 3 3 2" xfId="3630" xr:uid="{00000000-0005-0000-0000-00009D1E0000}"/>
    <cellStyle name="Normal 9 2 2 2 3 3 2 2" xfId="7853" xr:uid="{00000000-0005-0000-0000-00009E1E0000}"/>
    <cellStyle name="Normal 9 2 2 2 3 3 3" xfId="5708" xr:uid="{00000000-0005-0000-0000-00009F1E0000}"/>
    <cellStyle name="Normal 9 2 2 2 3 4" xfId="1813" xr:uid="{00000000-0005-0000-0000-0000A01E0000}"/>
    <cellStyle name="Normal 9 2 2 2 3 4 2" xfId="4043" xr:uid="{00000000-0005-0000-0000-0000A11E0000}"/>
    <cellStyle name="Normal 9 2 2 2 3 4 2 2" xfId="8266" xr:uid="{00000000-0005-0000-0000-0000A21E0000}"/>
    <cellStyle name="Normal 9 2 2 2 3 4 3" xfId="6121" xr:uid="{00000000-0005-0000-0000-0000A31E0000}"/>
    <cellStyle name="Normal 9 2 2 2 3 5" xfId="2227" xr:uid="{00000000-0005-0000-0000-0000A41E0000}"/>
    <cellStyle name="Normal 9 2 2 2 3 5 2" xfId="4456" xr:uid="{00000000-0005-0000-0000-0000A51E0000}"/>
    <cellStyle name="Normal 9 2 2 2 3 5 2 2" xfId="8679" xr:uid="{00000000-0005-0000-0000-0000A61E0000}"/>
    <cellStyle name="Normal 9 2 2 2 3 5 3" xfId="6534" xr:uid="{00000000-0005-0000-0000-0000A71E0000}"/>
    <cellStyle name="Normal 9 2 2 2 3 6" xfId="2663" xr:uid="{00000000-0005-0000-0000-0000A81E0000}"/>
    <cellStyle name="Normal 9 2 2 2 3 6 2" xfId="6947" xr:uid="{00000000-0005-0000-0000-0000A91E0000}"/>
    <cellStyle name="Normal 9 2 2 2 3 7" xfId="4882" xr:uid="{00000000-0005-0000-0000-0000AA1E0000}"/>
    <cellStyle name="Normal 9 2 2 2 4" xfId="981" xr:uid="{00000000-0005-0000-0000-0000AB1E0000}"/>
    <cellStyle name="Normal 9 2 2 2 4 2" xfId="3214" xr:uid="{00000000-0005-0000-0000-0000AC1E0000}"/>
    <cellStyle name="Normal 9 2 2 2 4 2 2" xfId="7437" xr:uid="{00000000-0005-0000-0000-0000AD1E0000}"/>
    <cellStyle name="Normal 9 2 2 2 4 3" xfId="5292" xr:uid="{00000000-0005-0000-0000-0000AE1E0000}"/>
    <cellStyle name="Normal 9 2 2 2 5" xfId="1397" xr:uid="{00000000-0005-0000-0000-0000AF1E0000}"/>
    <cellStyle name="Normal 9 2 2 2 5 2" xfId="3627" xr:uid="{00000000-0005-0000-0000-0000B01E0000}"/>
    <cellStyle name="Normal 9 2 2 2 5 2 2" xfId="7850" xr:uid="{00000000-0005-0000-0000-0000B11E0000}"/>
    <cellStyle name="Normal 9 2 2 2 5 3" xfId="5705" xr:uid="{00000000-0005-0000-0000-0000B21E0000}"/>
    <cellStyle name="Normal 9 2 2 2 6" xfId="1810" xr:uid="{00000000-0005-0000-0000-0000B31E0000}"/>
    <cellStyle name="Normal 9 2 2 2 6 2" xfId="4040" xr:uid="{00000000-0005-0000-0000-0000B41E0000}"/>
    <cellStyle name="Normal 9 2 2 2 6 2 2" xfId="8263" xr:uid="{00000000-0005-0000-0000-0000B51E0000}"/>
    <cellStyle name="Normal 9 2 2 2 6 3" xfId="6118" xr:uid="{00000000-0005-0000-0000-0000B61E0000}"/>
    <cellStyle name="Normal 9 2 2 2 7" xfId="2224" xr:uid="{00000000-0005-0000-0000-0000B71E0000}"/>
    <cellStyle name="Normal 9 2 2 2 7 2" xfId="4453" xr:uid="{00000000-0005-0000-0000-0000B81E0000}"/>
    <cellStyle name="Normal 9 2 2 2 7 2 2" xfId="8676" xr:uid="{00000000-0005-0000-0000-0000B91E0000}"/>
    <cellStyle name="Normal 9 2 2 2 7 3" xfId="6531" xr:uid="{00000000-0005-0000-0000-0000BA1E0000}"/>
    <cellStyle name="Normal 9 2 2 2 8" xfId="2660" xr:uid="{00000000-0005-0000-0000-0000BB1E0000}"/>
    <cellStyle name="Normal 9 2 2 2 8 2" xfId="6944" xr:uid="{00000000-0005-0000-0000-0000BC1E0000}"/>
    <cellStyle name="Normal 9 2 2 2 9" xfId="4879" xr:uid="{00000000-0005-0000-0000-0000BD1E0000}"/>
    <cellStyle name="Normal 9 2 2 3" xfId="517" xr:uid="{00000000-0005-0000-0000-0000BE1E0000}"/>
    <cellStyle name="Normal 9 2 2 3 2" xfId="518" xr:uid="{00000000-0005-0000-0000-0000BF1E0000}"/>
    <cellStyle name="Normal 9 2 2 3 2 2" xfId="986" xr:uid="{00000000-0005-0000-0000-0000C01E0000}"/>
    <cellStyle name="Normal 9 2 2 3 2 2 2" xfId="3219" xr:uid="{00000000-0005-0000-0000-0000C11E0000}"/>
    <cellStyle name="Normal 9 2 2 3 2 2 2 2" xfId="7442" xr:uid="{00000000-0005-0000-0000-0000C21E0000}"/>
    <cellStyle name="Normal 9 2 2 3 2 2 3" xfId="5297" xr:uid="{00000000-0005-0000-0000-0000C31E0000}"/>
    <cellStyle name="Normal 9 2 2 3 2 3" xfId="1402" xr:uid="{00000000-0005-0000-0000-0000C41E0000}"/>
    <cellStyle name="Normal 9 2 2 3 2 3 2" xfId="3632" xr:uid="{00000000-0005-0000-0000-0000C51E0000}"/>
    <cellStyle name="Normal 9 2 2 3 2 3 2 2" xfId="7855" xr:uid="{00000000-0005-0000-0000-0000C61E0000}"/>
    <cellStyle name="Normal 9 2 2 3 2 3 3" xfId="5710" xr:uid="{00000000-0005-0000-0000-0000C71E0000}"/>
    <cellStyle name="Normal 9 2 2 3 2 4" xfId="1815" xr:uid="{00000000-0005-0000-0000-0000C81E0000}"/>
    <cellStyle name="Normal 9 2 2 3 2 4 2" xfId="4045" xr:uid="{00000000-0005-0000-0000-0000C91E0000}"/>
    <cellStyle name="Normal 9 2 2 3 2 4 2 2" xfId="8268" xr:uid="{00000000-0005-0000-0000-0000CA1E0000}"/>
    <cellStyle name="Normal 9 2 2 3 2 4 3" xfId="6123" xr:uid="{00000000-0005-0000-0000-0000CB1E0000}"/>
    <cellStyle name="Normal 9 2 2 3 2 5" xfId="2229" xr:uid="{00000000-0005-0000-0000-0000CC1E0000}"/>
    <cellStyle name="Normal 9 2 2 3 2 5 2" xfId="4458" xr:uid="{00000000-0005-0000-0000-0000CD1E0000}"/>
    <cellStyle name="Normal 9 2 2 3 2 5 2 2" xfId="8681" xr:uid="{00000000-0005-0000-0000-0000CE1E0000}"/>
    <cellStyle name="Normal 9 2 2 3 2 5 3" xfId="6536" xr:uid="{00000000-0005-0000-0000-0000CF1E0000}"/>
    <cellStyle name="Normal 9 2 2 3 2 6" xfId="2665" xr:uid="{00000000-0005-0000-0000-0000D01E0000}"/>
    <cellStyle name="Normal 9 2 2 3 2 6 2" xfId="6949" xr:uid="{00000000-0005-0000-0000-0000D11E0000}"/>
    <cellStyle name="Normal 9 2 2 3 2 7" xfId="4884" xr:uid="{00000000-0005-0000-0000-0000D21E0000}"/>
    <cellStyle name="Normal 9 2 2 3 3" xfId="985" xr:uid="{00000000-0005-0000-0000-0000D31E0000}"/>
    <cellStyle name="Normal 9 2 2 3 3 2" xfId="3218" xr:uid="{00000000-0005-0000-0000-0000D41E0000}"/>
    <cellStyle name="Normal 9 2 2 3 3 2 2" xfId="7441" xr:uid="{00000000-0005-0000-0000-0000D51E0000}"/>
    <cellStyle name="Normal 9 2 2 3 3 3" xfId="5296" xr:uid="{00000000-0005-0000-0000-0000D61E0000}"/>
    <cellStyle name="Normal 9 2 2 3 4" xfId="1401" xr:uid="{00000000-0005-0000-0000-0000D71E0000}"/>
    <cellStyle name="Normal 9 2 2 3 4 2" xfId="3631" xr:uid="{00000000-0005-0000-0000-0000D81E0000}"/>
    <cellStyle name="Normal 9 2 2 3 4 2 2" xfId="7854" xr:uid="{00000000-0005-0000-0000-0000D91E0000}"/>
    <cellStyle name="Normal 9 2 2 3 4 3" xfId="5709" xr:uid="{00000000-0005-0000-0000-0000DA1E0000}"/>
    <cellStyle name="Normal 9 2 2 3 5" xfId="1814" xr:uid="{00000000-0005-0000-0000-0000DB1E0000}"/>
    <cellStyle name="Normal 9 2 2 3 5 2" xfId="4044" xr:uid="{00000000-0005-0000-0000-0000DC1E0000}"/>
    <cellStyle name="Normal 9 2 2 3 5 2 2" xfId="8267" xr:uid="{00000000-0005-0000-0000-0000DD1E0000}"/>
    <cellStyle name="Normal 9 2 2 3 5 3" xfId="6122" xr:uid="{00000000-0005-0000-0000-0000DE1E0000}"/>
    <cellStyle name="Normal 9 2 2 3 6" xfId="2228" xr:uid="{00000000-0005-0000-0000-0000DF1E0000}"/>
    <cellStyle name="Normal 9 2 2 3 6 2" xfId="4457" xr:uid="{00000000-0005-0000-0000-0000E01E0000}"/>
    <cellStyle name="Normal 9 2 2 3 6 2 2" xfId="8680" xr:uid="{00000000-0005-0000-0000-0000E11E0000}"/>
    <cellStyle name="Normal 9 2 2 3 6 3" xfId="6535" xr:uid="{00000000-0005-0000-0000-0000E21E0000}"/>
    <cellStyle name="Normal 9 2 2 3 7" xfId="2664" xr:uid="{00000000-0005-0000-0000-0000E31E0000}"/>
    <cellStyle name="Normal 9 2 2 3 7 2" xfId="6948" xr:uid="{00000000-0005-0000-0000-0000E41E0000}"/>
    <cellStyle name="Normal 9 2 2 3 8" xfId="4883" xr:uid="{00000000-0005-0000-0000-0000E51E0000}"/>
    <cellStyle name="Normal 9 2 2 4" xfId="519" xr:uid="{00000000-0005-0000-0000-0000E61E0000}"/>
    <cellStyle name="Normal 9 2 2 4 2" xfId="987" xr:uid="{00000000-0005-0000-0000-0000E71E0000}"/>
    <cellStyle name="Normal 9 2 2 4 2 2" xfId="3220" xr:uid="{00000000-0005-0000-0000-0000E81E0000}"/>
    <cellStyle name="Normal 9 2 2 4 2 2 2" xfId="7443" xr:uid="{00000000-0005-0000-0000-0000E91E0000}"/>
    <cellStyle name="Normal 9 2 2 4 2 3" xfId="5298" xr:uid="{00000000-0005-0000-0000-0000EA1E0000}"/>
    <cellStyle name="Normal 9 2 2 4 3" xfId="1403" xr:uid="{00000000-0005-0000-0000-0000EB1E0000}"/>
    <cellStyle name="Normal 9 2 2 4 3 2" xfId="3633" xr:uid="{00000000-0005-0000-0000-0000EC1E0000}"/>
    <cellStyle name="Normal 9 2 2 4 3 2 2" xfId="7856" xr:uid="{00000000-0005-0000-0000-0000ED1E0000}"/>
    <cellStyle name="Normal 9 2 2 4 3 3" xfId="5711" xr:uid="{00000000-0005-0000-0000-0000EE1E0000}"/>
    <cellStyle name="Normal 9 2 2 4 4" xfId="1816" xr:uid="{00000000-0005-0000-0000-0000EF1E0000}"/>
    <cellStyle name="Normal 9 2 2 4 4 2" xfId="4046" xr:uid="{00000000-0005-0000-0000-0000F01E0000}"/>
    <cellStyle name="Normal 9 2 2 4 4 2 2" xfId="8269" xr:uid="{00000000-0005-0000-0000-0000F11E0000}"/>
    <cellStyle name="Normal 9 2 2 4 4 3" xfId="6124" xr:uid="{00000000-0005-0000-0000-0000F21E0000}"/>
    <cellStyle name="Normal 9 2 2 4 5" xfId="2230" xr:uid="{00000000-0005-0000-0000-0000F31E0000}"/>
    <cellStyle name="Normal 9 2 2 4 5 2" xfId="4459" xr:uid="{00000000-0005-0000-0000-0000F41E0000}"/>
    <cellStyle name="Normal 9 2 2 4 5 2 2" xfId="8682" xr:uid="{00000000-0005-0000-0000-0000F51E0000}"/>
    <cellStyle name="Normal 9 2 2 4 5 3" xfId="6537" xr:uid="{00000000-0005-0000-0000-0000F61E0000}"/>
    <cellStyle name="Normal 9 2 2 4 6" xfId="2666" xr:uid="{00000000-0005-0000-0000-0000F71E0000}"/>
    <cellStyle name="Normal 9 2 2 4 6 2" xfId="6950" xr:uid="{00000000-0005-0000-0000-0000F81E0000}"/>
    <cellStyle name="Normal 9 2 2 4 7" xfId="4885" xr:uid="{00000000-0005-0000-0000-0000F91E0000}"/>
    <cellStyle name="Normal 9 2 2 5" xfId="980" xr:uid="{00000000-0005-0000-0000-0000FA1E0000}"/>
    <cellStyle name="Normal 9 2 2 5 2" xfId="3213" xr:uid="{00000000-0005-0000-0000-0000FB1E0000}"/>
    <cellStyle name="Normal 9 2 2 5 2 2" xfId="7436" xr:uid="{00000000-0005-0000-0000-0000FC1E0000}"/>
    <cellStyle name="Normal 9 2 2 5 3" xfId="5291" xr:uid="{00000000-0005-0000-0000-0000FD1E0000}"/>
    <cellStyle name="Normal 9 2 2 6" xfId="1396" xr:uid="{00000000-0005-0000-0000-0000FE1E0000}"/>
    <cellStyle name="Normal 9 2 2 6 2" xfId="3626" xr:uid="{00000000-0005-0000-0000-0000FF1E0000}"/>
    <cellStyle name="Normal 9 2 2 6 2 2" xfId="7849" xr:uid="{00000000-0005-0000-0000-0000001F0000}"/>
    <cellStyle name="Normal 9 2 2 6 3" xfId="5704" xr:uid="{00000000-0005-0000-0000-0000011F0000}"/>
    <cellStyle name="Normal 9 2 2 7" xfId="1809" xr:uid="{00000000-0005-0000-0000-0000021F0000}"/>
    <cellStyle name="Normal 9 2 2 7 2" xfId="4039" xr:uid="{00000000-0005-0000-0000-0000031F0000}"/>
    <cellStyle name="Normal 9 2 2 7 2 2" xfId="8262" xr:uid="{00000000-0005-0000-0000-0000041F0000}"/>
    <cellStyle name="Normal 9 2 2 7 3" xfId="6117" xr:uid="{00000000-0005-0000-0000-0000051F0000}"/>
    <cellStyle name="Normal 9 2 2 8" xfId="2223" xr:uid="{00000000-0005-0000-0000-0000061F0000}"/>
    <cellStyle name="Normal 9 2 2 8 2" xfId="4452" xr:uid="{00000000-0005-0000-0000-0000071F0000}"/>
    <cellStyle name="Normal 9 2 2 8 2 2" xfId="8675" xr:uid="{00000000-0005-0000-0000-0000081F0000}"/>
    <cellStyle name="Normal 9 2 2 8 3" xfId="6530" xr:uid="{00000000-0005-0000-0000-0000091F0000}"/>
    <cellStyle name="Normal 9 2 2 9" xfId="2659" xr:uid="{00000000-0005-0000-0000-00000A1F0000}"/>
    <cellStyle name="Normal 9 2 2 9 2" xfId="6943"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90" xr:uid="{00000000-0005-0000-0000-00000F1F0000}"/>
    <cellStyle name="Normal 9 2 3 2 2 2 2" xfId="3223" xr:uid="{00000000-0005-0000-0000-0000101F0000}"/>
    <cellStyle name="Normal 9 2 3 2 2 2 2 2" xfId="7446" xr:uid="{00000000-0005-0000-0000-0000111F0000}"/>
    <cellStyle name="Normal 9 2 3 2 2 2 3" xfId="5301" xr:uid="{00000000-0005-0000-0000-0000121F0000}"/>
    <cellStyle name="Normal 9 2 3 2 2 3" xfId="1406" xr:uid="{00000000-0005-0000-0000-0000131F0000}"/>
    <cellStyle name="Normal 9 2 3 2 2 3 2" xfId="3636" xr:uid="{00000000-0005-0000-0000-0000141F0000}"/>
    <cellStyle name="Normal 9 2 3 2 2 3 2 2" xfId="7859" xr:uid="{00000000-0005-0000-0000-0000151F0000}"/>
    <cellStyle name="Normal 9 2 3 2 2 3 3" xfId="5714" xr:uid="{00000000-0005-0000-0000-0000161F0000}"/>
    <cellStyle name="Normal 9 2 3 2 2 4" xfId="1819" xr:uid="{00000000-0005-0000-0000-0000171F0000}"/>
    <cellStyle name="Normal 9 2 3 2 2 4 2" xfId="4049" xr:uid="{00000000-0005-0000-0000-0000181F0000}"/>
    <cellStyle name="Normal 9 2 3 2 2 4 2 2" xfId="8272" xr:uid="{00000000-0005-0000-0000-0000191F0000}"/>
    <cellStyle name="Normal 9 2 3 2 2 4 3" xfId="6127" xr:uid="{00000000-0005-0000-0000-00001A1F0000}"/>
    <cellStyle name="Normal 9 2 3 2 2 5" xfId="2233" xr:uid="{00000000-0005-0000-0000-00001B1F0000}"/>
    <cellStyle name="Normal 9 2 3 2 2 5 2" xfId="4462" xr:uid="{00000000-0005-0000-0000-00001C1F0000}"/>
    <cellStyle name="Normal 9 2 3 2 2 5 2 2" xfId="8685" xr:uid="{00000000-0005-0000-0000-00001D1F0000}"/>
    <cellStyle name="Normal 9 2 3 2 2 5 3" xfId="6540" xr:uid="{00000000-0005-0000-0000-00001E1F0000}"/>
    <cellStyle name="Normal 9 2 3 2 2 6" xfId="2669" xr:uid="{00000000-0005-0000-0000-00001F1F0000}"/>
    <cellStyle name="Normal 9 2 3 2 2 6 2" xfId="6953" xr:uid="{00000000-0005-0000-0000-0000201F0000}"/>
    <cellStyle name="Normal 9 2 3 2 2 7" xfId="4888" xr:uid="{00000000-0005-0000-0000-0000211F0000}"/>
    <cellStyle name="Normal 9 2 3 2 3" xfId="989" xr:uid="{00000000-0005-0000-0000-0000221F0000}"/>
    <cellStyle name="Normal 9 2 3 2 3 2" xfId="3222" xr:uid="{00000000-0005-0000-0000-0000231F0000}"/>
    <cellStyle name="Normal 9 2 3 2 3 2 2" xfId="7445" xr:uid="{00000000-0005-0000-0000-0000241F0000}"/>
    <cellStyle name="Normal 9 2 3 2 3 3" xfId="5300" xr:uid="{00000000-0005-0000-0000-0000251F0000}"/>
    <cellStyle name="Normal 9 2 3 2 4" xfId="1405" xr:uid="{00000000-0005-0000-0000-0000261F0000}"/>
    <cellStyle name="Normal 9 2 3 2 4 2" xfId="3635" xr:uid="{00000000-0005-0000-0000-0000271F0000}"/>
    <cellStyle name="Normal 9 2 3 2 4 2 2" xfId="7858" xr:uid="{00000000-0005-0000-0000-0000281F0000}"/>
    <cellStyle name="Normal 9 2 3 2 4 3" xfId="5713" xr:uid="{00000000-0005-0000-0000-0000291F0000}"/>
    <cellStyle name="Normal 9 2 3 2 5" xfId="1818" xr:uid="{00000000-0005-0000-0000-00002A1F0000}"/>
    <cellStyle name="Normal 9 2 3 2 5 2" xfId="4048" xr:uid="{00000000-0005-0000-0000-00002B1F0000}"/>
    <cellStyle name="Normal 9 2 3 2 5 2 2" xfId="8271" xr:uid="{00000000-0005-0000-0000-00002C1F0000}"/>
    <cellStyle name="Normal 9 2 3 2 5 3" xfId="6126" xr:uid="{00000000-0005-0000-0000-00002D1F0000}"/>
    <cellStyle name="Normal 9 2 3 2 6" xfId="2232" xr:uid="{00000000-0005-0000-0000-00002E1F0000}"/>
    <cellStyle name="Normal 9 2 3 2 6 2" xfId="4461" xr:uid="{00000000-0005-0000-0000-00002F1F0000}"/>
    <cellStyle name="Normal 9 2 3 2 6 2 2" xfId="8684" xr:uid="{00000000-0005-0000-0000-0000301F0000}"/>
    <cellStyle name="Normal 9 2 3 2 6 3" xfId="6539" xr:uid="{00000000-0005-0000-0000-0000311F0000}"/>
    <cellStyle name="Normal 9 2 3 2 7" xfId="2668" xr:uid="{00000000-0005-0000-0000-0000321F0000}"/>
    <cellStyle name="Normal 9 2 3 2 7 2" xfId="6952" xr:uid="{00000000-0005-0000-0000-0000331F0000}"/>
    <cellStyle name="Normal 9 2 3 2 8" xfId="4887" xr:uid="{00000000-0005-0000-0000-0000341F0000}"/>
    <cellStyle name="Normal 9 2 3 3" xfId="523" xr:uid="{00000000-0005-0000-0000-0000351F0000}"/>
    <cellStyle name="Normal 9 2 3 3 2" xfId="991" xr:uid="{00000000-0005-0000-0000-0000361F0000}"/>
    <cellStyle name="Normal 9 2 3 3 2 2" xfId="3224" xr:uid="{00000000-0005-0000-0000-0000371F0000}"/>
    <cellStyle name="Normal 9 2 3 3 2 2 2" xfId="7447" xr:uid="{00000000-0005-0000-0000-0000381F0000}"/>
    <cellStyle name="Normal 9 2 3 3 2 3" xfId="5302" xr:uid="{00000000-0005-0000-0000-0000391F0000}"/>
    <cellStyle name="Normal 9 2 3 3 3" xfId="1407" xr:uid="{00000000-0005-0000-0000-00003A1F0000}"/>
    <cellStyle name="Normal 9 2 3 3 3 2" xfId="3637" xr:uid="{00000000-0005-0000-0000-00003B1F0000}"/>
    <cellStyle name="Normal 9 2 3 3 3 2 2" xfId="7860" xr:uid="{00000000-0005-0000-0000-00003C1F0000}"/>
    <cellStyle name="Normal 9 2 3 3 3 3" xfId="5715" xr:uid="{00000000-0005-0000-0000-00003D1F0000}"/>
    <cellStyle name="Normal 9 2 3 3 4" xfId="1820" xr:uid="{00000000-0005-0000-0000-00003E1F0000}"/>
    <cellStyle name="Normal 9 2 3 3 4 2" xfId="4050" xr:uid="{00000000-0005-0000-0000-00003F1F0000}"/>
    <cellStyle name="Normal 9 2 3 3 4 2 2" xfId="8273" xr:uid="{00000000-0005-0000-0000-0000401F0000}"/>
    <cellStyle name="Normal 9 2 3 3 4 3" xfId="6128" xr:uid="{00000000-0005-0000-0000-0000411F0000}"/>
    <cellStyle name="Normal 9 2 3 3 5" xfId="2234" xr:uid="{00000000-0005-0000-0000-0000421F0000}"/>
    <cellStyle name="Normal 9 2 3 3 5 2" xfId="4463" xr:uid="{00000000-0005-0000-0000-0000431F0000}"/>
    <cellStyle name="Normal 9 2 3 3 5 2 2" xfId="8686" xr:uid="{00000000-0005-0000-0000-0000441F0000}"/>
    <cellStyle name="Normal 9 2 3 3 5 3" xfId="6541" xr:uid="{00000000-0005-0000-0000-0000451F0000}"/>
    <cellStyle name="Normal 9 2 3 3 6" xfId="2670" xr:uid="{00000000-0005-0000-0000-0000461F0000}"/>
    <cellStyle name="Normal 9 2 3 3 6 2" xfId="6954" xr:uid="{00000000-0005-0000-0000-0000471F0000}"/>
    <cellStyle name="Normal 9 2 3 3 7" xfId="4889" xr:uid="{00000000-0005-0000-0000-0000481F0000}"/>
    <cellStyle name="Normal 9 2 3 4" xfId="988" xr:uid="{00000000-0005-0000-0000-0000491F0000}"/>
    <cellStyle name="Normal 9 2 3 4 2" xfId="3221" xr:uid="{00000000-0005-0000-0000-00004A1F0000}"/>
    <cellStyle name="Normal 9 2 3 4 2 2" xfId="7444" xr:uid="{00000000-0005-0000-0000-00004B1F0000}"/>
    <cellStyle name="Normal 9 2 3 4 3" xfId="5299" xr:uid="{00000000-0005-0000-0000-00004C1F0000}"/>
    <cellStyle name="Normal 9 2 3 5" xfId="1404" xr:uid="{00000000-0005-0000-0000-00004D1F0000}"/>
    <cellStyle name="Normal 9 2 3 5 2" xfId="3634" xr:uid="{00000000-0005-0000-0000-00004E1F0000}"/>
    <cellStyle name="Normal 9 2 3 5 2 2" xfId="7857" xr:uid="{00000000-0005-0000-0000-00004F1F0000}"/>
    <cellStyle name="Normal 9 2 3 5 3" xfId="5712" xr:uid="{00000000-0005-0000-0000-0000501F0000}"/>
    <cellStyle name="Normal 9 2 3 6" xfId="1817" xr:uid="{00000000-0005-0000-0000-0000511F0000}"/>
    <cellStyle name="Normal 9 2 3 6 2" xfId="4047" xr:uid="{00000000-0005-0000-0000-0000521F0000}"/>
    <cellStyle name="Normal 9 2 3 6 2 2" xfId="8270" xr:uid="{00000000-0005-0000-0000-0000531F0000}"/>
    <cellStyle name="Normal 9 2 3 6 3" xfId="6125" xr:uid="{00000000-0005-0000-0000-0000541F0000}"/>
    <cellStyle name="Normal 9 2 3 7" xfId="2231" xr:uid="{00000000-0005-0000-0000-0000551F0000}"/>
    <cellStyle name="Normal 9 2 3 7 2" xfId="4460" xr:uid="{00000000-0005-0000-0000-0000561F0000}"/>
    <cellStyle name="Normal 9 2 3 7 2 2" xfId="8683" xr:uid="{00000000-0005-0000-0000-0000571F0000}"/>
    <cellStyle name="Normal 9 2 3 7 3" xfId="6538" xr:uid="{00000000-0005-0000-0000-0000581F0000}"/>
    <cellStyle name="Normal 9 2 3 8" xfId="2667" xr:uid="{00000000-0005-0000-0000-0000591F0000}"/>
    <cellStyle name="Normal 9 2 3 8 2" xfId="6951" xr:uid="{00000000-0005-0000-0000-00005A1F0000}"/>
    <cellStyle name="Normal 9 2 3 9" xfId="4886" xr:uid="{00000000-0005-0000-0000-00005B1F0000}"/>
    <cellStyle name="Normal 9 2 4" xfId="524" xr:uid="{00000000-0005-0000-0000-00005C1F0000}"/>
    <cellStyle name="Normal 9 2 4 2" xfId="525" xr:uid="{00000000-0005-0000-0000-00005D1F0000}"/>
    <cellStyle name="Normal 9 2 4 2 2" xfId="993" xr:uid="{00000000-0005-0000-0000-00005E1F0000}"/>
    <cellStyle name="Normal 9 2 4 2 2 2" xfId="3226" xr:uid="{00000000-0005-0000-0000-00005F1F0000}"/>
    <cellStyle name="Normal 9 2 4 2 2 2 2" xfId="7449" xr:uid="{00000000-0005-0000-0000-0000601F0000}"/>
    <cellStyle name="Normal 9 2 4 2 2 3" xfId="5304" xr:uid="{00000000-0005-0000-0000-0000611F0000}"/>
    <cellStyle name="Normal 9 2 4 2 3" xfId="1409" xr:uid="{00000000-0005-0000-0000-0000621F0000}"/>
    <cellStyle name="Normal 9 2 4 2 3 2" xfId="3639" xr:uid="{00000000-0005-0000-0000-0000631F0000}"/>
    <cellStyle name="Normal 9 2 4 2 3 2 2" xfId="7862" xr:uid="{00000000-0005-0000-0000-0000641F0000}"/>
    <cellStyle name="Normal 9 2 4 2 3 3" xfId="5717" xr:uid="{00000000-0005-0000-0000-0000651F0000}"/>
    <cellStyle name="Normal 9 2 4 2 4" xfId="1822" xr:uid="{00000000-0005-0000-0000-0000661F0000}"/>
    <cellStyle name="Normal 9 2 4 2 4 2" xfId="4052" xr:uid="{00000000-0005-0000-0000-0000671F0000}"/>
    <cellStyle name="Normal 9 2 4 2 4 2 2" xfId="8275" xr:uid="{00000000-0005-0000-0000-0000681F0000}"/>
    <cellStyle name="Normal 9 2 4 2 4 3" xfId="6130" xr:uid="{00000000-0005-0000-0000-0000691F0000}"/>
    <cellStyle name="Normal 9 2 4 2 5" xfId="2236" xr:uid="{00000000-0005-0000-0000-00006A1F0000}"/>
    <cellStyle name="Normal 9 2 4 2 5 2" xfId="4465" xr:uid="{00000000-0005-0000-0000-00006B1F0000}"/>
    <cellStyle name="Normal 9 2 4 2 5 2 2" xfId="8688" xr:uid="{00000000-0005-0000-0000-00006C1F0000}"/>
    <cellStyle name="Normal 9 2 4 2 5 3" xfId="6543" xr:uid="{00000000-0005-0000-0000-00006D1F0000}"/>
    <cellStyle name="Normal 9 2 4 2 6" xfId="2672" xr:uid="{00000000-0005-0000-0000-00006E1F0000}"/>
    <cellStyle name="Normal 9 2 4 2 6 2" xfId="6956" xr:uid="{00000000-0005-0000-0000-00006F1F0000}"/>
    <cellStyle name="Normal 9 2 4 2 7" xfId="4891" xr:uid="{00000000-0005-0000-0000-0000701F0000}"/>
    <cellStyle name="Normal 9 2 4 3" xfId="992" xr:uid="{00000000-0005-0000-0000-0000711F0000}"/>
    <cellStyle name="Normal 9 2 4 3 2" xfId="3225" xr:uid="{00000000-0005-0000-0000-0000721F0000}"/>
    <cellStyle name="Normal 9 2 4 3 2 2" xfId="7448" xr:uid="{00000000-0005-0000-0000-0000731F0000}"/>
    <cellStyle name="Normal 9 2 4 3 3" xfId="5303" xr:uid="{00000000-0005-0000-0000-0000741F0000}"/>
    <cellStyle name="Normal 9 2 4 4" xfId="1408" xr:uid="{00000000-0005-0000-0000-0000751F0000}"/>
    <cellStyle name="Normal 9 2 4 4 2" xfId="3638" xr:uid="{00000000-0005-0000-0000-0000761F0000}"/>
    <cellStyle name="Normal 9 2 4 4 2 2" xfId="7861" xr:uid="{00000000-0005-0000-0000-0000771F0000}"/>
    <cellStyle name="Normal 9 2 4 4 3" xfId="5716" xr:uid="{00000000-0005-0000-0000-0000781F0000}"/>
    <cellStyle name="Normal 9 2 4 5" xfId="1821" xr:uid="{00000000-0005-0000-0000-0000791F0000}"/>
    <cellStyle name="Normal 9 2 4 5 2" xfId="4051" xr:uid="{00000000-0005-0000-0000-00007A1F0000}"/>
    <cellStyle name="Normal 9 2 4 5 2 2" xfId="8274" xr:uid="{00000000-0005-0000-0000-00007B1F0000}"/>
    <cellStyle name="Normal 9 2 4 5 3" xfId="6129" xr:uid="{00000000-0005-0000-0000-00007C1F0000}"/>
    <cellStyle name="Normal 9 2 4 6" xfId="2235" xr:uid="{00000000-0005-0000-0000-00007D1F0000}"/>
    <cellStyle name="Normal 9 2 4 6 2" xfId="4464" xr:uid="{00000000-0005-0000-0000-00007E1F0000}"/>
    <cellStyle name="Normal 9 2 4 6 2 2" xfId="8687" xr:uid="{00000000-0005-0000-0000-00007F1F0000}"/>
    <cellStyle name="Normal 9 2 4 6 3" xfId="6542" xr:uid="{00000000-0005-0000-0000-0000801F0000}"/>
    <cellStyle name="Normal 9 2 4 7" xfId="2671" xr:uid="{00000000-0005-0000-0000-0000811F0000}"/>
    <cellStyle name="Normal 9 2 4 7 2" xfId="6955" xr:uid="{00000000-0005-0000-0000-0000821F0000}"/>
    <cellStyle name="Normal 9 2 4 8" xfId="4890" xr:uid="{00000000-0005-0000-0000-0000831F0000}"/>
    <cellStyle name="Normal 9 2 5" xfId="526" xr:uid="{00000000-0005-0000-0000-0000841F0000}"/>
    <cellStyle name="Normal 9 2 5 2" xfId="994" xr:uid="{00000000-0005-0000-0000-0000851F0000}"/>
    <cellStyle name="Normal 9 2 5 2 2" xfId="3227" xr:uid="{00000000-0005-0000-0000-0000861F0000}"/>
    <cellStyle name="Normal 9 2 5 2 2 2" xfId="7450" xr:uid="{00000000-0005-0000-0000-0000871F0000}"/>
    <cellStyle name="Normal 9 2 5 2 3" xfId="5305" xr:uid="{00000000-0005-0000-0000-0000881F0000}"/>
    <cellStyle name="Normal 9 2 5 3" xfId="1410" xr:uid="{00000000-0005-0000-0000-0000891F0000}"/>
    <cellStyle name="Normal 9 2 5 3 2" xfId="3640" xr:uid="{00000000-0005-0000-0000-00008A1F0000}"/>
    <cellStyle name="Normal 9 2 5 3 2 2" xfId="7863" xr:uid="{00000000-0005-0000-0000-00008B1F0000}"/>
    <cellStyle name="Normal 9 2 5 3 3" xfId="5718" xr:uid="{00000000-0005-0000-0000-00008C1F0000}"/>
    <cellStyle name="Normal 9 2 5 4" xfId="1823" xr:uid="{00000000-0005-0000-0000-00008D1F0000}"/>
    <cellStyle name="Normal 9 2 5 4 2" xfId="4053" xr:uid="{00000000-0005-0000-0000-00008E1F0000}"/>
    <cellStyle name="Normal 9 2 5 4 2 2" xfId="8276" xr:uid="{00000000-0005-0000-0000-00008F1F0000}"/>
    <cellStyle name="Normal 9 2 5 4 3" xfId="6131" xr:uid="{00000000-0005-0000-0000-0000901F0000}"/>
    <cellStyle name="Normal 9 2 5 5" xfId="2237" xr:uid="{00000000-0005-0000-0000-0000911F0000}"/>
    <cellStyle name="Normal 9 2 5 5 2" xfId="4466" xr:uid="{00000000-0005-0000-0000-0000921F0000}"/>
    <cellStyle name="Normal 9 2 5 5 2 2" xfId="8689" xr:uid="{00000000-0005-0000-0000-0000931F0000}"/>
    <cellStyle name="Normal 9 2 5 5 3" xfId="6544" xr:uid="{00000000-0005-0000-0000-0000941F0000}"/>
    <cellStyle name="Normal 9 2 5 6" xfId="2673" xr:uid="{00000000-0005-0000-0000-0000951F0000}"/>
    <cellStyle name="Normal 9 2 5 6 2" xfId="6957" xr:uid="{00000000-0005-0000-0000-0000961F0000}"/>
    <cellStyle name="Normal 9 2 5 7" xfId="4892" xr:uid="{00000000-0005-0000-0000-0000971F0000}"/>
    <cellStyle name="Normal 9 2 6" xfId="979" xr:uid="{00000000-0005-0000-0000-0000981F0000}"/>
    <cellStyle name="Normal 9 2 6 2" xfId="3212" xr:uid="{00000000-0005-0000-0000-0000991F0000}"/>
    <cellStyle name="Normal 9 2 6 2 2" xfId="7435" xr:uid="{00000000-0005-0000-0000-00009A1F0000}"/>
    <cellStyle name="Normal 9 2 6 3" xfId="5290" xr:uid="{00000000-0005-0000-0000-00009B1F0000}"/>
    <cellStyle name="Normal 9 2 7" xfId="1395" xr:uid="{00000000-0005-0000-0000-00009C1F0000}"/>
    <cellStyle name="Normal 9 2 7 2" xfId="3625" xr:uid="{00000000-0005-0000-0000-00009D1F0000}"/>
    <cellStyle name="Normal 9 2 7 2 2" xfId="7848" xr:uid="{00000000-0005-0000-0000-00009E1F0000}"/>
    <cellStyle name="Normal 9 2 7 3" xfId="5703" xr:uid="{00000000-0005-0000-0000-00009F1F0000}"/>
    <cellStyle name="Normal 9 2 8" xfId="1808" xr:uid="{00000000-0005-0000-0000-0000A01F0000}"/>
    <cellStyle name="Normal 9 2 8 2" xfId="4038" xr:uid="{00000000-0005-0000-0000-0000A11F0000}"/>
    <cellStyle name="Normal 9 2 8 2 2" xfId="8261" xr:uid="{00000000-0005-0000-0000-0000A21F0000}"/>
    <cellStyle name="Normal 9 2 8 3" xfId="6116" xr:uid="{00000000-0005-0000-0000-0000A31F0000}"/>
    <cellStyle name="Normal 9 2 9" xfId="2222" xr:uid="{00000000-0005-0000-0000-0000A41F0000}"/>
    <cellStyle name="Normal 9 2 9 2" xfId="4451" xr:uid="{00000000-0005-0000-0000-0000A51F0000}"/>
    <cellStyle name="Normal 9 2 9 2 2" xfId="8674" xr:uid="{00000000-0005-0000-0000-0000A61F0000}"/>
    <cellStyle name="Normal 9 2 9 3" xfId="6529" xr:uid="{00000000-0005-0000-0000-0000A71F0000}"/>
    <cellStyle name="Normal 9 3" xfId="527" xr:uid="{00000000-0005-0000-0000-0000A81F0000}"/>
    <cellStyle name="Normal 9 3 10" xfId="4893"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8" xr:uid="{00000000-0005-0000-0000-0000AD1F0000}"/>
    <cellStyle name="Normal 9 3 2 2 2 2 2" xfId="3231" xr:uid="{00000000-0005-0000-0000-0000AE1F0000}"/>
    <cellStyle name="Normal 9 3 2 2 2 2 2 2" xfId="7454" xr:uid="{00000000-0005-0000-0000-0000AF1F0000}"/>
    <cellStyle name="Normal 9 3 2 2 2 2 3" xfId="5309" xr:uid="{00000000-0005-0000-0000-0000B01F0000}"/>
    <cellStyle name="Normal 9 3 2 2 2 3" xfId="1414" xr:uid="{00000000-0005-0000-0000-0000B11F0000}"/>
    <cellStyle name="Normal 9 3 2 2 2 3 2" xfId="3644" xr:uid="{00000000-0005-0000-0000-0000B21F0000}"/>
    <cellStyle name="Normal 9 3 2 2 2 3 2 2" xfId="7867" xr:uid="{00000000-0005-0000-0000-0000B31F0000}"/>
    <cellStyle name="Normal 9 3 2 2 2 3 3" xfId="5722" xr:uid="{00000000-0005-0000-0000-0000B41F0000}"/>
    <cellStyle name="Normal 9 3 2 2 2 4" xfId="1827" xr:uid="{00000000-0005-0000-0000-0000B51F0000}"/>
    <cellStyle name="Normal 9 3 2 2 2 4 2" xfId="4057" xr:uid="{00000000-0005-0000-0000-0000B61F0000}"/>
    <cellStyle name="Normal 9 3 2 2 2 4 2 2" xfId="8280" xr:uid="{00000000-0005-0000-0000-0000B71F0000}"/>
    <cellStyle name="Normal 9 3 2 2 2 4 3" xfId="6135" xr:uid="{00000000-0005-0000-0000-0000B81F0000}"/>
    <cellStyle name="Normal 9 3 2 2 2 5" xfId="2241" xr:uid="{00000000-0005-0000-0000-0000B91F0000}"/>
    <cellStyle name="Normal 9 3 2 2 2 5 2" xfId="4470" xr:uid="{00000000-0005-0000-0000-0000BA1F0000}"/>
    <cellStyle name="Normal 9 3 2 2 2 5 2 2" xfId="8693" xr:uid="{00000000-0005-0000-0000-0000BB1F0000}"/>
    <cellStyle name="Normal 9 3 2 2 2 5 3" xfId="6548" xr:uid="{00000000-0005-0000-0000-0000BC1F0000}"/>
    <cellStyle name="Normal 9 3 2 2 2 6" xfId="2677" xr:uid="{00000000-0005-0000-0000-0000BD1F0000}"/>
    <cellStyle name="Normal 9 3 2 2 2 6 2" xfId="6961" xr:uid="{00000000-0005-0000-0000-0000BE1F0000}"/>
    <cellStyle name="Normal 9 3 2 2 2 7" xfId="4896" xr:uid="{00000000-0005-0000-0000-0000BF1F0000}"/>
    <cellStyle name="Normal 9 3 2 2 3" xfId="997" xr:uid="{00000000-0005-0000-0000-0000C01F0000}"/>
    <cellStyle name="Normal 9 3 2 2 3 2" xfId="3230" xr:uid="{00000000-0005-0000-0000-0000C11F0000}"/>
    <cellStyle name="Normal 9 3 2 2 3 2 2" xfId="7453" xr:uid="{00000000-0005-0000-0000-0000C21F0000}"/>
    <cellStyle name="Normal 9 3 2 2 3 3" xfId="5308" xr:uid="{00000000-0005-0000-0000-0000C31F0000}"/>
    <cellStyle name="Normal 9 3 2 2 4" xfId="1413" xr:uid="{00000000-0005-0000-0000-0000C41F0000}"/>
    <cellStyle name="Normal 9 3 2 2 4 2" xfId="3643" xr:uid="{00000000-0005-0000-0000-0000C51F0000}"/>
    <cellStyle name="Normal 9 3 2 2 4 2 2" xfId="7866" xr:uid="{00000000-0005-0000-0000-0000C61F0000}"/>
    <cellStyle name="Normal 9 3 2 2 4 3" xfId="5721" xr:uid="{00000000-0005-0000-0000-0000C71F0000}"/>
    <cellStyle name="Normal 9 3 2 2 5" xfId="1826" xr:uid="{00000000-0005-0000-0000-0000C81F0000}"/>
    <cellStyle name="Normal 9 3 2 2 5 2" xfId="4056" xr:uid="{00000000-0005-0000-0000-0000C91F0000}"/>
    <cellStyle name="Normal 9 3 2 2 5 2 2" xfId="8279" xr:uid="{00000000-0005-0000-0000-0000CA1F0000}"/>
    <cellStyle name="Normal 9 3 2 2 5 3" xfId="6134" xr:uid="{00000000-0005-0000-0000-0000CB1F0000}"/>
    <cellStyle name="Normal 9 3 2 2 6" xfId="2240" xr:uid="{00000000-0005-0000-0000-0000CC1F0000}"/>
    <cellStyle name="Normal 9 3 2 2 6 2" xfId="4469" xr:uid="{00000000-0005-0000-0000-0000CD1F0000}"/>
    <cellStyle name="Normal 9 3 2 2 6 2 2" xfId="8692" xr:uid="{00000000-0005-0000-0000-0000CE1F0000}"/>
    <cellStyle name="Normal 9 3 2 2 6 3" xfId="6547" xr:uid="{00000000-0005-0000-0000-0000CF1F0000}"/>
    <cellStyle name="Normal 9 3 2 2 7" xfId="2676" xr:uid="{00000000-0005-0000-0000-0000D01F0000}"/>
    <cellStyle name="Normal 9 3 2 2 7 2" xfId="6960" xr:uid="{00000000-0005-0000-0000-0000D11F0000}"/>
    <cellStyle name="Normal 9 3 2 2 8" xfId="4895" xr:uid="{00000000-0005-0000-0000-0000D21F0000}"/>
    <cellStyle name="Normal 9 3 2 3" xfId="531" xr:uid="{00000000-0005-0000-0000-0000D31F0000}"/>
    <cellStyle name="Normal 9 3 2 3 2" xfId="999" xr:uid="{00000000-0005-0000-0000-0000D41F0000}"/>
    <cellStyle name="Normal 9 3 2 3 2 2" xfId="3232" xr:uid="{00000000-0005-0000-0000-0000D51F0000}"/>
    <cellStyle name="Normal 9 3 2 3 2 2 2" xfId="7455" xr:uid="{00000000-0005-0000-0000-0000D61F0000}"/>
    <cellStyle name="Normal 9 3 2 3 2 3" xfId="5310" xr:uid="{00000000-0005-0000-0000-0000D71F0000}"/>
    <cellStyle name="Normal 9 3 2 3 3" xfId="1415" xr:uid="{00000000-0005-0000-0000-0000D81F0000}"/>
    <cellStyle name="Normal 9 3 2 3 3 2" xfId="3645" xr:uid="{00000000-0005-0000-0000-0000D91F0000}"/>
    <cellStyle name="Normal 9 3 2 3 3 2 2" xfId="7868" xr:uid="{00000000-0005-0000-0000-0000DA1F0000}"/>
    <cellStyle name="Normal 9 3 2 3 3 3" xfId="5723" xr:uid="{00000000-0005-0000-0000-0000DB1F0000}"/>
    <cellStyle name="Normal 9 3 2 3 4" xfId="1828" xr:uid="{00000000-0005-0000-0000-0000DC1F0000}"/>
    <cellStyle name="Normal 9 3 2 3 4 2" xfId="4058" xr:uid="{00000000-0005-0000-0000-0000DD1F0000}"/>
    <cellStyle name="Normal 9 3 2 3 4 2 2" xfId="8281" xr:uid="{00000000-0005-0000-0000-0000DE1F0000}"/>
    <cellStyle name="Normal 9 3 2 3 4 3" xfId="6136" xr:uid="{00000000-0005-0000-0000-0000DF1F0000}"/>
    <cellStyle name="Normal 9 3 2 3 5" xfId="2242" xr:uid="{00000000-0005-0000-0000-0000E01F0000}"/>
    <cellStyle name="Normal 9 3 2 3 5 2" xfId="4471" xr:uid="{00000000-0005-0000-0000-0000E11F0000}"/>
    <cellStyle name="Normal 9 3 2 3 5 2 2" xfId="8694" xr:uid="{00000000-0005-0000-0000-0000E21F0000}"/>
    <cellStyle name="Normal 9 3 2 3 5 3" xfId="6549" xr:uid="{00000000-0005-0000-0000-0000E31F0000}"/>
    <cellStyle name="Normal 9 3 2 3 6" xfId="2678" xr:uid="{00000000-0005-0000-0000-0000E41F0000}"/>
    <cellStyle name="Normal 9 3 2 3 6 2" xfId="6962" xr:uid="{00000000-0005-0000-0000-0000E51F0000}"/>
    <cellStyle name="Normal 9 3 2 3 7" xfId="4897" xr:uid="{00000000-0005-0000-0000-0000E61F0000}"/>
    <cellStyle name="Normal 9 3 2 4" xfId="996" xr:uid="{00000000-0005-0000-0000-0000E71F0000}"/>
    <cellStyle name="Normal 9 3 2 4 2" xfId="3229" xr:uid="{00000000-0005-0000-0000-0000E81F0000}"/>
    <cellStyle name="Normal 9 3 2 4 2 2" xfId="7452" xr:uid="{00000000-0005-0000-0000-0000E91F0000}"/>
    <cellStyle name="Normal 9 3 2 4 3" xfId="5307" xr:uid="{00000000-0005-0000-0000-0000EA1F0000}"/>
    <cellStyle name="Normal 9 3 2 5" xfId="1412" xr:uid="{00000000-0005-0000-0000-0000EB1F0000}"/>
    <cellStyle name="Normal 9 3 2 5 2" xfId="3642" xr:uid="{00000000-0005-0000-0000-0000EC1F0000}"/>
    <cellStyle name="Normal 9 3 2 5 2 2" xfId="7865" xr:uid="{00000000-0005-0000-0000-0000ED1F0000}"/>
    <cellStyle name="Normal 9 3 2 5 3" xfId="5720" xr:uid="{00000000-0005-0000-0000-0000EE1F0000}"/>
    <cellStyle name="Normal 9 3 2 6" xfId="1825" xr:uid="{00000000-0005-0000-0000-0000EF1F0000}"/>
    <cellStyle name="Normal 9 3 2 6 2" xfId="4055" xr:uid="{00000000-0005-0000-0000-0000F01F0000}"/>
    <cellStyle name="Normal 9 3 2 6 2 2" xfId="8278" xr:uid="{00000000-0005-0000-0000-0000F11F0000}"/>
    <cellStyle name="Normal 9 3 2 6 3" xfId="6133" xr:uid="{00000000-0005-0000-0000-0000F21F0000}"/>
    <cellStyle name="Normal 9 3 2 7" xfId="2239" xr:uid="{00000000-0005-0000-0000-0000F31F0000}"/>
    <cellStyle name="Normal 9 3 2 7 2" xfId="4468" xr:uid="{00000000-0005-0000-0000-0000F41F0000}"/>
    <cellStyle name="Normal 9 3 2 7 2 2" xfId="8691" xr:uid="{00000000-0005-0000-0000-0000F51F0000}"/>
    <cellStyle name="Normal 9 3 2 7 3" xfId="6546" xr:uid="{00000000-0005-0000-0000-0000F61F0000}"/>
    <cellStyle name="Normal 9 3 2 8" xfId="2675" xr:uid="{00000000-0005-0000-0000-0000F71F0000}"/>
    <cellStyle name="Normal 9 3 2 8 2" xfId="6959" xr:uid="{00000000-0005-0000-0000-0000F81F0000}"/>
    <cellStyle name="Normal 9 3 2 9" xfId="4894" xr:uid="{00000000-0005-0000-0000-0000F91F0000}"/>
    <cellStyle name="Normal 9 3 3" xfId="532" xr:uid="{00000000-0005-0000-0000-0000FA1F0000}"/>
    <cellStyle name="Normal 9 3 3 2" xfId="533" xr:uid="{00000000-0005-0000-0000-0000FB1F0000}"/>
    <cellStyle name="Normal 9 3 3 2 2" xfId="1001" xr:uid="{00000000-0005-0000-0000-0000FC1F0000}"/>
    <cellStyle name="Normal 9 3 3 2 2 2" xfId="3234" xr:uid="{00000000-0005-0000-0000-0000FD1F0000}"/>
    <cellStyle name="Normal 9 3 3 2 2 2 2" xfId="7457" xr:uid="{00000000-0005-0000-0000-0000FE1F0000}"/>
    <cellStyle name="Normal 9 3 3 2 2 3" xfId="5312" xr:uid="{00000000-0005-0000-0000-0000FF1F0000}"/>
    <cellStyle name="Normal 9 3 3 2 3" xfId="1417" xr:uid="{00000000-0005-0000-0000-000000200000}"/>
    <cellStyle name="Normal 9 3 3 2 3 2" xfId="3647" xr:uid="{00000000-0005-0000-0000-000001200000}"/>
    <cellStyle name="Normal 9 3 3 2 3 2 2" xfId="7870" xr:uid="{00000000-0005-0000-0000-000002200000}"/>
    <cellStyle name="Normal 9 3 3 2 3 3" xfId="5725" xr:uid="{00000000-0005-0000-0000-000003200000}"/>
    <cellStyle name="Normal 9 3 3 2 4" xfId="1830" xr:uid="{00000000-0005-0000-0000-000004200000}"/>
    <cellStyle name="Normal 9 3 3 2 4 2" xfId="4060" xr:uid="{00000000-0005-0000-0000-000005200000}"/>
    <cellStyle name="Normal 9 3 3 2 4 2 2" xfId="8283" xr:uid="{00000000-0005-0000-0000-000006200000}"/>
    <cellStyle name="Normal 9 3 3 2 4 3" xfId="6138" xr:uid="{00000000-0005-0000-0000-000007200000}"/>
    <cellStyle name="Normal 9 3 3 2 5" xfId="2244" xr:uid="{00000000-0005-0000-0000-000008200000}"/>
    <cellStyle name="Normal 9 3 3 2 5 2" xfId="4473" xr:uid="{00000000-0005-0000-0000-000009200000}"/>
    <cellStyle name="Normal 9 3 3 2 5 2 2" xfId="8696" xr:uid="{00000000-0005-0000-0000-00000A200000}"/>
    <cellStyle name="Normal 9 3 3 2 5 3" xfId="6551" xr:uid="{00000000-0005-0000-0000-00000B200000}"/>
    <cellStyle name="Normal 9 3 3 2 6" xfId="2680" xr:uid="{00000000-0005-0000-0000-00000C200000}"/>
    <cellStyle name="Normal 9 3 3 2 6 2" xfId="6964" xr:uid="{00000000-0005-0000-0000-00000D200000}"/>
    <cellStyle name="Normal 9 3 3 2 7" xfId="4899" xr:uid="{00000000-0005-0000-0000-00000E200000}"/>
    <cellStyle name="Normal 9 3 3 3" xfId="1000" xr:uid="{00000000-0005-0000-0000-00000F200000}"/>
    <cellStyle name="Normal 9 3 3 3 2" xfId="3233" xr:uid="{00000000-0005-0000-0000-000010200000}"/>
    <cellStyle name="Normal 9 3 3 3 2 2" xfId="7456" xr:uid="{00000000-0005-0000-0000-000011200000}"/>
    <cellStyle name="Normal 9 3 3 3 3" xfId="5311" xr:uid="{00000000-0005-0000-0000-000012200000}"/>
    <cellStyle name="Normal 9 3 3 4" xfId="1416" xr:uid="{00000000-0005-0000-0000-000013200000}"/>
    <cellStyle name="Normal 9 3 3 4 2" xfId="3646" xr:uid="{00000000-0005-0000-0000-000014200000}"/>
    <cellStyle name="Normal 9 3 3 4 2 2" xfId="7869" xr:uid="{00000000-0005-0000-0000-000015200000}"/>
    <cellStyle name="Normal 9 3 3 4 3" xfId="5724" xr:uid="{00000000-0005-0000-0000-000016200000}"/>
    <cellStyle name="Normal 9 3 3 5" xfId="1829" xr:uid="{00000000-0005-0000-0000-000017200000}"/>
    <cellStyle name="Normal 9 3 3 5 2" xfId="4059" xr:uid="{00000000-0005-0000-0000-000018200000}"/>
    <cellStyle name="Normal 9 3 3 5 2 2" xfId="8282" xr:uid="{00000000-0005-0000-0000-000019200000}"/>
    <cellStyle name="Normal 9 3 3 5 3" xfId="6137" xr:uid="{00000000-0005-0000-0000-00001A200000}"/>
    <cellStyle name="Normal 9 3 3 6" xfId="2243" xr:uid="{00000000-0005-0000-0000-00001B200000}"/>
    <cellStyle name="Normal 9 3 3 6 2" xfId="4472" xr:uid="{00000000-0005-0000-0000-00001C200000}"/>
    <cellStyle name="Normal 9 3 3 6 2 2" xfId="8695" xr:uid="{00000000-0005-0000-0000-00001D200000}"/>
    <cellStyle name="Normal 9 3 3 6 3" xfId="6550" xr:uid="{00000000-0005-0000-0000-00001E200000}"/>
    <cellStyle name="Normal 9 3 3 7" xfId="2679" xr:uid="{00000000-0005-0000-0000-00001F200000}"/>
    <cellStyle name="Normal 9 3 3 7 2" xfId="6963" xr:uid="{00000000-0005-0000-0000-000020200000}"/>
    <cellStyle name="Normal 9 3 3 8" xfId="4898" xr:uid="{00000000-0005-0000-0000-000021200000}"/>
    <cellStyle name="Normal 9 3 4" xfId="534" xr:uid="{00000000-0005-0000-0000-000022200000}"/>
    <cellStyle name="Normal 9 3 4 2" xfId="1002" xr:uid="{00000000-0005-0000-0000-000023200000}"/>
    <cellStyle name="Normal 9 3 4 2 2" xfId="3235" xr:uid="{00000000-0005-0000-0000-000024200000}"/>
    <cellStyle name="Normal 9 3 4 2 2 2" xfId="7458" xr:uid="{00000000-0005-0000-0000-000025200000}"/>
    <cellStyle name="Normal 9 3 4 2 3" xfId="5313" xr:uid="{00000000-0005-0000-0000-000026200000}"/>
    <cellStyle name="Normal 9 3 4 3" xfId="1418" xr:uid="{00000000-0005-0000-0000-000027200000}"/>
    <cellStyle name="Normal 9 3 4 3 2" xfId="3648" xr:uid="{00000000-0005-0000-0000-000028200000}"/>
    <cellStyle name="Normal 9 3 4 3 2 2" xfId="7871" xr:uid="{00000000-0005-0000-0000-000029200000}"/>
    <cellStyle name="Normal 9 3 4 3 3" xfId="5726" xr:uid="{00000000-0005-0000-0000-00002A200000}"/>
    <cellStyle name="Normal 9 3 4 4" xfId="1831" xr:uid="{00000000-0005-0000-0000-00002B200000}"/>
    <cellStyle name="Normal 9 3 4 4 2" xfId="4061" xr:uid="{00000000-0005-0000-0000-00002C200000}"/>
    <cellStyle name="Normal 9 3 4 4 2 2" xfId="8284" xr:uid="{00000000-0005-0000-0000-00002D200000}"/>
    <cellStyle name="Normal 9 3 4 4 3" xfId="6139" xr:uid="{00000000-0005-0000-0000-00002E200000}"/>
    <cellStyle name="Normal 9 3 4 5" xfId="2245" xr:uid="{00000000-0005-0000-0000-00002F200000}"/>
    <cellStyle name="Normal 9 3 4 5 2" xfId="4474" xr:uid="{00000000-0005-0000-0000-000030200000}"/>
    <cellStyle name="Normal 9 3 4 5 2 2" xfId="8697" xr:uid="{00000000-0005-0000-0000-000031200000}"/>
    <cellStyle name="Normal 9 3 4 5 3" xfId="6552" xr:uid="{00000000-0005-0000-0000-000032200000}"/>
    <cellStyle name="Normal 9 3 4 6" xfId="2681" xr:uid="{00000000-0005-0000-0000-000033200000}"/>
    <cellStyle name="Normal 9 3 4 6 2" xfId="6965" xr:uid="{00000000-0005-0000-0000-000034200000}"/>
    <cellStyle name="Normal 9 3 4 7" xfId="4900" xr:uid="{00000000-0005-0000-0000-000035200000}"/>
    <cellStyle name="Normal 9 3 5" xfId="995" xr:uid="{00000000-0005-0000-0000-000036200000}"/>
    <cellStyle name="Normal 9 3 5 2" xfId="3228" xr:uid="{00000000-0005-0000-0000-000037200000}"/>
    <cellStyle name="Normal 9 3 5 2 2" xfId="7451" xr:uid="{00000000-0005-0000-0000-000038200000}"/>
    <cellStyle name="Normal 9 3 5 3" xfId="5306" xr:uid="{00000000-0005-0000-0000-000039200000}"/>
    <cellStyle name="Normal 9 3 6" xfId="1411" xr:uid="{00000000-0005-0000-0000-00003A200000}"/>
    <cellStyle name="Normal 9 3 6 2" xfId="3641" xr:uid="{00000000-0005-0000-0000-00003B200000}"/>
    <cellStyle name="Normal 9 3 6 2 2" xfId="7864" xr:uid="{00000000-0005-0000-0000-00003C200000}"/>
    <cellStyle name="Normal 9 3 6 3" xfId="5719" xr:uid="{00000000-0005-0000-0000-00003D200000}"/>
    <cellStyle name="Normal 9 3 7" xfId="1824" xr:uid="{00000000-0005-0000-0000-00003E200000}"/>
    <cellStyle name="Normal 9 3 7 2" xfId="4054" xr:uid="{00000000-0005-0000-0000-00003F200000}"/>
    <cellStyle name="Normal 9 3 7 2 2" xfId="8277" xr:uid="{00000000-0005-0000-0000-000040200000}"/>
    <cellStyle name="Normal 9 3 7 3" xfId="6132" xr:uid="{00000000-0005-0000-0000-000041200000}"/>
    <cellStyle name="Normal 9 3 8" xfId="2238" xr:uid="{00000000-0005-0000-0000-000042200000}"/>
    <cellStyle name="Normal 9 3 8 2" xfId="4467" xr:uid="{00000000-0005-0000-0000-000043200000}"/>
    <cellStyle name="Normal 9 3 8 2 2" xfId="8690" xr:uid="{00000000-0005-0000-0000-000044200000}"/>
    <cellStyle name="Normal 9 3 8 3" xfId="6545" xr:uid="{00000000-0005-0000-0000-000045200000}"/>
    <cellStyle name="Normal 9 3 9" xfId="2674" xr:uid="{00000000-0005-0000-0000-000046200000}"/>
    <cellStyle name="Normal 9 3 9 2" xfId="6958" xr:uid="{00000000-0005-0000-0000-000047200000}"/>
    <cellStyle name="Normal 9 4" xfId="535" xr:uid="{00000000-0005-0000-0000-000048200000}"/>
    <cellStyle name="Normal 9 4 2" xfId="1003" xr:uid="{00000000-0005-0000-0000-000049200000}"/>
    <cellStyle name="Normal 9 5" xfId="536" xr:uid="{00000000-0005-0000-0000-00004A200000}"/>
    <cellStyle name="Normal 9 5 2" xfId="537" xr:uid="{00000000-0005-0000-0000-00004B200000}"/>
    <cellStyle name="Normal 9 5 2 2" xfId="1005" xr:uid="{00000000-0005-0000-0000-00004C200000}"/>
    <cellStyle name="Normal 9 5 2 2 2" xfId="3237" xr:uid="{00000000-0005-0000-0000-00004D200000}"/>
    <cellStyle name="Normal 9 5 2 2 2 2" xfId="7460" xr:uid="{00000000-0005-0000-0000-00004E200000}"/>
    <cellStyle name="Normal 9 5 2 2 3" xfId="5315" xr:uid="{00000000-0005-0000-0000-00004F200000}"/>
    <cellStyle name="Normal 9 5 2 3" xfId="1420" xr:uid="{00000000-0005-0000-0000-000050200000}"/>
    <cellStyle name="Normal 9 5 2 3 2" xfId="3650" xr:uid="{00000000-0005-0000-0000-000051200000}"/>
    <cellStyle name="Normal 9 5 2 3 2 2" xfId="7873" xr:uid="{00000000-0005-0000-0000-000052200000}"/>
    <cellStyle name="Normal 9 5 2 3 3" xfId="5728" xr:uid="{00000000-0005-0000-0000-000053200000}"/>
    <cellStyle name="Normal 9 5 2 4" xfId="1833" xr:uid="{00000000-0005-0000-0000-000054200000}"/>
    <cellStyle name="Normal 9 5 2 4 2" xfId="4063" xr:uid="{00000000-0005-0000-0000-000055200000}"/>
    <cellStyle name="Normal 9 5 2 4 2 2" xfId="8286" xr:uid="{00000000-0005-0000-0000-000056200000}"/>
    <cellStyle name="Normal 9 5 2 4 3" xfId="6141" xr:uid="{00000000-0005-0000-0000-000057200000}"/>
    <cellStyle name="Normal 9 5 2 5" xfId="2247" xr:uid="{00000000-0005-0000-0000-000058200000}"/>
    <cellStyle name="Normal 9 5 2 5 2" xfId="4476" xr:uid="{00000000-0005-0000-0000-000059200000}"/>
    <cellStyle name="Normal 9 5 2 5 2 2" xfId="8699" xr:uid="{00000000-0005-0000-0000-00005A200000}"/>
    <cellStyle name="Normal 9 5 2 5 3" xfId="6554" xr:uid="{00000000-0005-0000-0000-00005B200000}"/>
    <cellStyle name="Normal 9 5 2 6" xfId="2683" xr:uid="{00000000-0005-0000-0000-00005C200000}"/>
    <cellStyle name="Normal 9 5 2 6 2" xfId="6967" xr:uid="{00000000-0005-0000-0000-00005D200000}"/>
    <cellStyle name="Normal 9 5 2 7" xfId="4902" xr:uid="{00000000-0005-0000-0000-00005E200000}"/>
    <cellStyle name="Normal 9 5 3" xfId="1004" xr:uid="{00000000-0005-0000-0000-00005F200000}"/>
    <cellStyle name="Normal 9 5 3 2" xfId="3236" xr:uid="{00000000-0005-0000-0000-000060200000}"/>
    <cellStyle name="Normal 9 5 3 2 2" xfId="7459" xr:uid="{00000000-0005-0000-0000-000061200000}"/>
    <cellStyle name="Normal 9 5 3 3" xfId="5314" xr:uid="{00000000-0005-0000-0000-000062200000}"/>
    <cellStyle name="Normal 9 5 4" xfId="1419" xr:uid="{00000000-0005-0000-0000-000063200000}"/>
    <cellStyle name="Normal 9 5 4 2" xfId="3649" xr:uid="{00000000-0005-0000-0000-000064200000}"/>
    <cellStyle name="Normal 9 5 4 2 2" xfId="7872" xr:uid="{00000000-0005-0000-0000-000065200000}"/>
    <cellStyle name="Normal 9 5 4 3" xfId="5727" xr:uid="{00000000-0005-0000-0000-000066200000}"/>
    <cellStyle name="Normal 9 5 5" xfId="1832" xr:uid="{00000000-0005-0000-0000-000067200000}"/>
    <cellStyle name="Normal 9 5 5 2" xfId="4062" xr:uid="{00000000-0005-0000-0000-000068200000}"/>
    <cellStyle name="Normal 9 5 5 2 2" xfId="8285" xr:uid="{00000000-0005-0000-0000-000069200000}"/>
    <cellStyle name="Normal 9 5 5 3" xfId="6140" xr:uid="{00000000-0005-0000-0000-00006A200000}"/>
    <cellStyle name="Normal 9 5 6" xfId="2246" xr:uid="{00000000-0005-0000-0000-00006B200000}"/>
    <cellStyle name="Normal 9 5 6 2" xfId="4475" xr:uid="{00000000-0005-0000-0000-00006C200000}"/>
    <cellStyle name="Normal 9 5 6 2 2" xfId="8698" xr:uid="{00000000-0005-0000-0000-00006D200000}"/>
    <cellStyle name="Normal 9 5 6 3" xfId="6553" xr:uid="{00000000-0005-0000-0000-00006E200000}"/>
    <cellStyle name="Normal 9 5 7" xfId="2682" xr:uid="{00000000-0005-0000-0000-00006F200000}"/>
    <cellStyle name="Normal 9 5 7 2" xfId="6966" xr:uid="{00000000-0005-0000-0000-000070200000}"/>
    <cellStyle name="Normal 9 5 8" xfId="4901" xr:uid="{00000000-0005-0000-0000-000071200000}"/>
    <cellStyle name="Normal 9 6" xfId="538" xr:uid="{00000000-0005-0000-0000-000072200000}"/>
    <cellStyle name="Normal 9 6 2" xfId="1006" xr:uid="{00000000-0005-0000-0000-000073200000}"/>
    <cellStyle name="Normal 9 6 2 2" xfId="3238" xr:uid="{00000000-0005-0000-0000-000074200000}"/>
    <cellStyle name="Normal 9 6 2 2 2" xfId="7461" xr:uid="{00000000-0005-0000-0000-000075200000}"/>
    <cellStyle name="Normal 9 6 2 3" xfId="5316" xr:uid="{00000000-0005-0000-0000-000076200000}"/>
    <cellStyle name="Normal 9 6 3" xfId="1421" xr:uid="{00000000-0005-0000-0000-000077200000}"/>
    <cellStyle name="Normal 9 6 3 2" xfId="3651" xr:uid="{00000000-0005-0000-0000-000078200000}"/>
    <cellStyle name="Normal 9 6 3 2 2" xfId="7874" xr:uid="{00000000-0005-0000-0000-000079200000}"/>
    <cellStyle name="Normal 9 6 3 3" xfId="5729" xr:uid="{00000000-0005-0000-0000-00007A200000}"/>
    <cellStyle name="Normal 9 6 4" xfId="1834" xr:uid="{00000000-0005-0000-0000-00007B200000}"/>
    <cellStyle name="Normal 9 6 4 2" xfId="4064" xr:uid="{00000000-0005-0000-0000-00007C200000}"/>
    <cellStyle name="Normal 9 6 4 2 2" xfId="8287" xr:uid="{00000000-0005-0000-0000-00007D200000}"/>
    <cellStyle name="Normal 9 6 4 3" xfId="6142" xr:uid="{00000000-0005-0000-0000-00007E200000}"/>
    <cellStyle name="Normal 9 6 5" xfId="2248" xr:uid="{00000000-0005-0000-0000-00007F200000}"/>
    <cellStyle name="Normal 9 6 5 2" xfId="4477" xr:uid="{00000000-0005-0000-0000-000080200000}"/>
    <cellStyle name="Normal 9 6 5 2 2" xfId="8700" xr:uid="{00000000-0005-0000-0000-000081200000}"/>
    <cellStyle name="Normal 9 6 5 3" xfId="6555" xr:uid="{00000000-0005-0000-0000-000082200000}"/>
    <cellStyle name="Normal 9 6 6" xfId="2684" xr:uid="{00000000-0005-0000-0000-000083200000}"/>
    <cellStyle name="Normal 9 6 6 2" xfId="6968" xr:uid="{00000000-0005-0000-0000-000084200000}"/>
    <cellStyle name="Normal 9 6 7" xfId="4903" xr:uid="{00000000-0005-0000-0000-000085200000}"/>
    <cellStyle name="Normal 9 7" xfId="978"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4" xr:uid="{00000000-0005-0000-0000-00008B200000}"/>
    <cellStyle name="Normal_CTCAC 9% Application 7-18-07 practice run 3" xfId="543" xr:uid="{00000000-0005-0000-0000-00008C200000}"/>
    <cellStyle name="Normal_CTCAC 9% Application 7-18-07 practice run 3 2" xfId="544" xr:uid="{00000000-0005-0000-0000-00008D200000}"/>
    <cellStyle name="Normal_CTCAC 9% Application 7-18-07 practice run 3 2 2" xfId="4498" xr:uid="{00000000-0005-0000-0000-00008E200000}"/>
    <cellStyle name="Normal_CTCAC 9% Application 7-18-07 practice run 3 3" xfId="1835" xr:uid="{00000000-0005-0000-0000-00008F200000}"/>
    <cellStyle name="Note 2" xfId="545" xr:uid="{00000000-0005-0000-0000-000090200000}"/>
    <cellStyle name="Note 2 2" xfId="546" xr:uid="{00000000-0005-0000-0000-000091200000}"/>
    <cellStyle name="Note 2 2 10" xfId="2825" xr:uid="{00000000-0005-0000-0000-000092200000}"/>
    <cellStyle name="Note 2 2 10 2" xfId="7049" xr:uid="{00000000-0005-0000-0000-000093200000}"/>
    <cellStyle name="Note 2 2 11" xfId="4904" xr:uid="{00000000-0005-0000-0000-000094200000}"/>
    <cellStyle name="Note 2 2 2" xfId="547" xr:uid="{00000000-0005-0000-0000-000095200000}"/>
    <cellStyle name="Note 2 2 2 10" xfId="4905" xr:uid="{00000000-0005-0000-0000-000096200000}"/>
    <cellStyle name="Note 2 2 2 2" xfId="548" xr:uid="{00000000-0005-0000-0000-000097200000}"/>
    <cellStyle name="Note 2 2 2 2 2" xfId="1009" xr:uid="{00000000-0005-0000-0000-000098200000}"/>
    <cellStyle name="Note 2 2 2 2 2 2" xfId="3241" xr:uid="{00000000-0005-0000-0000-000099200000}"/>
    <cellStyle name="Note 2 2 2 2 2 2 2" xfId="7464" xr:uid="{00000000-0005-0000-0000-00009A200000}"/>
    <cellStyle name="Note 2 2 2 2 2 3" xfId="5319" xr:uid="{00000000-0005-0000-0000-00009B200000}"/>
    <cellStyle name="Note 2 2 2 2 3" xfId="1424" xr:uid="{00000000-0005-0000-0000-00009C200000}"/>
    <cellStyle name="Note 2 2 2 2 3 2" xfId="3654" xr:uid="{00000000-0005-0000-0000-00009D200000}"/>
    <cellStyle name="Note 2 2 2 2 3 2 2" xfId="7877" xr:uid="{00000000-0005-0000-0000-00009E200000}"/>
    <cellStyle name="Note 2 2 2 2 3 3" xfId="5732" xr:uid="{00000000-0005-0000-0000-00009F200000}"/>
    <cellStyle name="Note 2 2 2 2 4" xfId="1838" xr:uid="{00000000-0005-0000-0000-0000A0200000}"/>
    <cellStyle name="Note 2 2 2 2 4 2" xfId="4067" xr:uid="{00000000-0005-0000-0000-0000A1200000}"/>
    <cellStyle name="Note 2 2 2 2 4 2 2" xfId="8290" xr:uid="{00000000-0005-0000-0000-0000A2200000}"/>
    <cellStyle name="Note 2 2 2 2 4 3" xfId="6145" xr:uid="{00000000-0005-0000-0000-0000A3200000}"/>
    <cellStyle name="Note 2 2 2 2 5" xfId="2251" xr:uid="{00000000-0005-0000-0000-0000A4200000}"/>
    <cellStyle name="Note 2 2 2 2 5 2" xfId="4480" xr:uid="{00000000-0005-0000-0000-0000A5200000}"/>
    <cellStyle name="Note 2 2 2 2 5 2 2" xfId="8703" xr:uid="{00000000-0005-0000-0000-0000A6200000}"/>
    <cellStyle name="Note 2 2 2 2 5 3" xfId="6558" xr:uid="{00000000-0005-0000-0000-0000A7200000}"/>
    <cellStyle name="Note 2 2 2 2 6" xfId="2687" xr:uid="{00000000-0005-0000-0000-0000A8200000}"/>
    <cellStyle name="Note 2 2 2 2 6 2" xfId="6971" xr:uid="{00000000-0005-0000-0000-0000A9200000}"/>
    <cellStyle name="Note 2 2 2 2 7" xfId="2746" xr:uid="{00000000-0005-0000-0000-0000AA200000}"/>
    <cellStyle name="Note 2 2 2 2 8" xfId="2827" xr:uid="{00000000-0005-0000-0000-0000AB200000}"/>
    <cellStyle name="Note 2 2 2 2 8 2" xfId="7051" xr:uid="{00000000-0005-0000-0000-0000AC200000}"/>
    <cellStyle name="Note 2 2 2 2 9" xfId="4906" xr:uid="{00000000-0005-0000-0000-0000AD200000}"/>
    <cellStyle name="Note 2 2 2 3" xfId="1008" xr:uid="{00000000-0005-0000-0000-0000AE200000}"/>
    <cellStyle name="Note 2 2 2 3 2" xfId="3240" xr:uid="{00000000-0005-0000-0000-0000AF200000}"/>
    <cellStyle name="Note 2 2 2 3 2 2" xfId="7463" xr:uid="{00000000-0005-0000-0000-0000B0200000}"/>
    <cellStyle name="Note 2 2 2 3 3" xfId="5318" xr:uid="{00000000-0005-0000-0000-0000B1200000}"/>
    <cellStyle name="Note 2 2 2 4" xfId="1423" xr:uid="{00000000-0005-0000-0000-0000B2200000}"/>
    <cellStyle name="Note 2 2 2 4 2" xfId="3653" xr:uid="{00000000-0005-0000-0000-0000B3200000}"/>
    <cellStyle name="Note 2 2 2 4 2 2" xfId="7876" xr:uid="{00000000-0005-0000-0000-0000B4200000}"/>
    <cellStyle name="Note 2 2 2 4 3" xfId="5731" xr:uid="{00000000-0005-0000-0000-0000B5200000}"/>
    <cellStyle name="Note 2 2 2 5" xfId="1837" xr:uid="{00000000-0005-0000-0000-0000B6200000}"/>
    <cellStyle name="Note 2 2 2 5 2" xfId="4066" xr:uid="{00000000-0005-0000-0000-0000B7200000}"/>
    <cellStyle name="Note 2 2 2 5 2 2" xfId="8289" xr:uid="{00000000-0005-0000-0000-0000B8200000}"/>
    <cellStyle name="Note 2 2 2 5 3" xfId="6144" xr:uid="{00000000-0005-0000-0000-0000B9200000}"/>
    <cellStyle name="Note 2 2 2 6" xfId="2250" xr:uid="{00000000-0005-0000-0000-0000BA200000}"/>
    <cellStyle name="Note 2 2 2 6 2" xfId="4479" xr:uid="{00000000-0005-0000-0000-0000BB200000}"/>
    <cellStyle name="Note 2 2 2 6 2 2" xfId="8702" xr:uid="{00000000-0005-0000-0000-0000BC200000}"/>
    <cellStyle name="Note 2 2 2 6 3" xfId="6557" xr:uid="{00000000-0005-0000-0000-0000BD200000}"/>
    <cellStyle name="Note 2 2 2 7" xfId="2686" xr:uid="{00000000-0005-0000-0000-0000BE200000}"/>
    <cellStyle name="Note 2 2 2 7 2" xfId="6970" xr:uid="{00000000-0005-0000-0000-0000BF200000}"/>
    <cellStyle name="Note 2 2 2 8" xfId="2745" xr:uid="{00000000-0005-0000-0000-0000C0200000}"/>
    <cellStyle name="Note 2 2 2 9" xfId="2826" xr:uid="{00000000-0005-0000-0000-0000C1200000}"/>
    <cellStyle name="Note 2 2 2 9 2" xfId="7050" xr:uid="{00000000-0005-0000-0000-0000C2200000}"/>
    <cellStyle name="Note 2 2 3" xfId="549" xr:uid="{00000000-0005-0000-0000-0000C3200000}"/>
    <cellStyle name="Note 2 2 3 2" xfId="1010" xr:uid="{00000000-0005-0000-0000-0000C4200000}"/>
    <cellStyle name="Note 2 2 3 2 2" xfId="3242" xr:uid="{00000000-0005-0000-0000-0000C5200000}"/>
    <cellStyle name="Note 2 2 3 2 2 2" xfId="7465" xr:uid="{00000000-0005-0000-0000-0000C6200000}"/>
    <cellStyle name="Note 2 2 3 2 3" xfId="5320" xr:uid="{00000000-0005-0000-0000-0000C7200000}"/>
    <cellStyle name="Note 2 2 3 3" xfId="1425" xr:uid="{00000000-0005-0000-0000-0000C8200000}"/>
    <cellStyle name="Note 2 2 3 3 2" xfId="3655" xr:uid="{00000000-0005-0000-0000-0000C9200000}"/>
    <cellStyle name="Note 2 2 3 3 2 2" xfId="7878" xr:uid="{00000000-0005-0000-0000-0000CA200000}"/>
    <cellStyle name="Note 2 2 3 3 3" xfId="5733" xr:uid="{00000000-0005-0000-0000-0000CB200000}"/>
    <cellStyle name="Note 2 2 3 4" xfId="1839" xr:uid="{00000000-0005-0000-0000-0000CC200000}"/>
    <cellStyle name="Note 2 2 3 4 2" xfId="4068" xr:uid="{00000000-0005-0000-0000-0000CD200000}"/>
    <cellStyle name="Note 2 2 3 4 2 2" xfId="8291" xr:uid="{00000000-0005-0000-0000-0000CE200000}"/>
    <cellStyle name="Note 2 2 3 4 3" xfId="6146" xr:uid="{00000000-0005-0000-0000-0000CF200000}"/>
    <cellStyle name="Note 2 2 3 5" xfId="2252" xr:uid="{00000000-0005-0000-0000-0000D0200000}"/>
    <cellStyle name="Note 2 2 3 5 2" xfId="4481" xr:uid="{00000000-0005-0000-0000-0000D1200000}"/>
    <cellStyle name="Note 2 2 3 5 2 2" xfId="8704" xr:uid="{00000000-0005-0000-0000-0000D2200000}"/>
    <cellStyle name="Note 2 2 3 5 3" xfId="6559" xr:uid="{00000000-0005-0000-0000-0000D3200000}"/>
    <cellStyle name="Note 2 2 3 6" xfId="2688" xr:uid="{00000000-0005-0000-0000-0000D4200000}"/>
    <cellStyle name="Note 2 2 3 6 2" xfId="6972" xr:uid="{00000000-0005-0000-0000-0000D5200000}"/>
    <cellStyle name="Note 2 2 3 7" xfId="2747" xr:uid="{00000000-0005-0000-0000-0000D6200000}"/>
    <cellStyle name="Note 2 2 3 8" xfId="2828" xr:uid="{00000000-0005-0000-0000-0000D7200000}"/>
    <cellStyle name="Note 2 2 3 8 2" xfId="7052" xr:uid="{00000000-0005-0000-0000-0000D8200000}"/>
    <cellStyle name="Note 2 2 3 9" xfId="4907" xr:uid="{00000000-0005-0000-0000-0000D9200000}"/>
    <cellStyle name="Note 2 2 4" xfId="1007" xr:uid="{00000000-0005-0000-0000-0000DA200000}"/>
    <cellStyle name="Note 2 2 4 2" xfId="3239" xr:uid="{00000000-0005-0000-0000-0000DB200000}"/>
    <cellStyle name="Note 2 2 4 2 2" xfId="7462" xr:uid="{00000000-0005-0000-0000-0000DC200000}"/>
    <cellStyle name="Note 2 2 4 3" xfId="5317" xr:uid="{00000000-0005-0000-0000-0000DD200000}"/>
    <cellStyle name="Note 2 2 5" xfId="1422" xr:uid="{00000000-0005-0000-0000-0000DE200000}"/>
    <cellStyle name="Note 2 2 5 2" xfId="3652" xr:uid="{00000000-0005-0000-0000-0000DF200000}"/>
    <cellStyle name="Note 2 2 5 2 2" xfId="7875" xr:uid="{00000000-0005-0000-0000-0000E0200000}"/>
    <cellStyle name="Note 2 2 5 3" xfId="5730" xr:uid="{00000000-0005-0000-0000-0000E1200000}"/>
    <cellStyle name="Note 2 2 6" xfId="1836" xr:uid="{00000000-0005-0000-0000-0000E2200000}"/>
    <cellStyle name="Note 2 2 6 2" xfId="4065" xr:uid="{00000000-0005-0000-0000-0000E3200000}"/>
    <cellStyle name="Note 2 2 6 2 2" xfId="8288" xr:uid="{00000000-0005-0000-0000-0000E4200000}"/>
    <cellStyle name="Note 2 2 6 3" xfId="6143" xr:uid="{00000000-0005-0000-0000-0000E5200000}"/>
    <cellStyle name="Note 2 2 7" xfId="2249" xr:uid="{00000000-0005-0000-0000-0000E6200000}"/>
    <cellStyle name="Note 2 2 7 2" xfId="4478" xr:uid="{00000000-0005-0000-0000-0000E7200000}"/>
    <cellStyle name="Note 2 2 7 2 2" xfId="8701" xr:uid="{00000000-0005-0000-0000-0000E8200000}"/>
    <cellStyle name="Note 2 2 7 3" xfId="6556" xr:uid="{00000000-0005-0000-0000-0000E9200000}"/>
    <cellStyle name="Note 2 2 8" xfId="2685" xr:uid="{00000000-0005-0000-0000-0000EA200000}"/>
    <cellStyle name="Note 2 2 8 2" xfId="6969" xr:uid="{00000000-0005-0000-0000-0000EB200000}"/>
    <cellStyle name="Note 2 2 9" xfId="2744" xr:uid="{00000000-0005-0000-0000-0000EC200000}"/>
    <cellStyle name="Note 2 3" xfId="550" xr:uid="{00000000-0005-0000-0000-0000ED200000}"/>
    <cellStyle name="Note 2 3 10" xfId="4908" xr:uid="{00000000-0005-0000-0000-0000EE200000}"/>
    <cellStyle name="Note 2 3 2" xfId="551" xr:uid="{00000000-0005-0000-0000-0000EF200000}"/>
    <cellStyle name="Note 2 3 2 2" xfId="1012" xr:uid="{00000000-0005-0000-0000-0000F0200000}"/>
    <cellStyle name="Note 2 3 2 2 2" xfId="3244" xr:uid="{00000000-0005-0000-0000-0000F1200000}"/>
    <cellStyle name="Note 2 3 2 2 2 2" xfId="7467" xr:uid="{00000000-0005-0000-0000-0000F2200000}"/>
    <cellStyle name="Note 2 3 2 2 3" xfId="5322" xr:uid="{00000000-0005-0000-0000-0000F3200000}"/>
    <cellStyle name="Note 2 3 2 3" xfId="1427" xr:uid="{00000000-0005-0000-0000-0000F4200000}"/>
    <cellStyle name="Note 2 3 2 3 2" xfId="3657" xr:uid="{00000000-0005-0000-0000-0000F5200000}"/>
    <cellStyle name="Note 2 3 2 3 2 2" xfId="7880" xr:uid="{00000000-0005-0000-0000-0000F6200000}"/>
    <cellStyle name="Note 2 3 2 3 3" xfId="5735" xr:uid="{00000000-0005-0000-0000-0000F7200000}"/>
    <cellStyle name="Note 2 3 2 4" xfId="1841" xr:uid="{00000000-0005-0000-0000-0000F8200000}"/>
    <cellStyle name="Note 2 3 2 4 2" xfId="4070" xr:uid="{00000000-0005-0000-0000-0000F9200000}"/>
    <cellStyle name="Note 2 3 2 4 2 2" xfId="8293" xr:uid="{00000000-0005-0000-0000-0000FA200000}"/>
    <cellStyle name="Note 2 3 2 4 3" xfId="6148" xr:uid="{00000000-0005-0000-0000-0000FB200000}"/>
    <cellStyle name="Note 2 3 2 5" xfId="2254" xr:uid="{00000000-0005-0000-0000-0000FC200000}"/>
    <cellStyle name="Note 2 3 2 5 2" xfId="4483" xr:uid="{00000000-0005-0000-0000-0000FD200000}"/>
    <cellStyle name="Note 2 3 2 5 2 2" xfId="8706" xr:uid="{00000000-0005-0000-0000-0000FE200000}"/>
    <cellStyle name="Note 2 3 2 5 3" xfId="6561" xr:uid="{00000000-0005-0000-0000-0000FF200000}"/>
    <cellStyle name="Note 2 3 2 6" xfId="2690" xr:uid="{00000000-0005-0000-0000-000000210000}"/>
    <cellStyle name="Note 2 3 2 6 2" xfId="6974" xr:uid="{00000000-0005-0000-0000-000001210000}"/>
    <cellStyle name="Note 2 3 2 7" xfId="2749" xr:uid="{00000000-0005-0000-0000-000002210000}"/>
    <cellStyle name="Note 2 3 2 8" xfId="2830" xr:uid="{00000000-0005-0000-0000-000003210000}"/>
    <cellStyle name="Note 2 3 2 8 2" xfId="7054" xr:uid="{00000000-0005-0000-0000-000004210000}"/>
    <cellStyle name="Note 2 3 2 9" xfId="4909" xr:uid="{00000000-0005-0000-0000-000005210000}"/>
    <cellStyle name="Note 2 3 3" xfId="1011" xr:uid="{00000000-0005-0000-0000-000006210000}"/>
    <cellStyle name="Note 2 3 3 2" xfId="3243" xr:uid="{00000000-0005-0000-0000-000007210000}"/>
    <cellStyle name="Note 2 3 3 2 2" xfId="7466" xr:uid="{00000000-0005-0000-0000-000008210000}"/>
    <cellStyle name="Note 2 3 3 3" xfId="5321" xr:uid="{00000000-0005-0000-0000-000009210000}"/>
    <cellStyle name="Note 2 3 4" xfId="1426" xr:uid="{00000000-0005-0000-0000-00000A210000}"/>
    <cellStyle name="Note 2 3 4 2" xfId="3656" xr:uid="{00000000-0005-0000-0000-00000B210000}"/>
    <cellStyle name="Note 2 3 4 2 2" xfId="7879" xr:uid="{00000000-0005-0000-0000-00000C210000}"/>
    <cellStyle name="Note 2 3 4 3" xfId="5734" xr:uid="{00000000-0005-0000-0000-00000D210000}"/>
    <cellStyle name="Note 2 3 5" xfId="1840" xr:uid="{00000000-0005-0000-0000-00000E210000}"/>
    <cellStyle name="Note 2 3 5 2" xfId="4069" xr:uid="{00000000-0005-0000-0000-00000F210000}"/>
    <cellStyle name="Note 2 3 5 2 2" xfId="8292" xr:uid="{00000000-0005-0000-0000-000010210000}"/>
    <cellStyle name="Note 2 3 5 3" xfId="6147" xr:uid="{00000000-0005-0000-0000-000011210000}"/>
    <cellStyle name="Note 2 3 6" xfId="2253" xr:uid="{00000000-0005-0000-0000-000012210000}"/>
    <cellStyle name="Note 2 3 6 2" xfId="4482" xr:uid="{00000000-0005-0000-0000-000013210000}"/>
    <cellStyle name="Note 2 3 6 2 2" xfId="8705" xr:uid="{00000000-0005-0000-0000-000014210000}"/>
    <cellStyle name="Note 2 3 6 3" xfId="6560" xr:uid="{00000000-0005-0000-0000-000015210000}"/>
    <cellStyle name="Note 2 3 7" xfId="2689" xr:uid="{00000000-0005-0000-0000-000016210000}"/>
    <cellStyle name="Note 2 3 7 2" xfId="6973" xr:uid="{00000000-0005-0000-0000-000017210000}"/>
    <cellStyle name="Note 2 3 8" xfId="2748" xr:uid="{00000000-0005-0000-0000-000018210000}"/>
    <cellStyle name="Note 2 3 9" xfId="2829" xr:uid="{00000000-0005-0000-0000-000019210000}"/>
    <cellStyle name="Note 2 3 9 2" xfId="7053" xr:uid="{00000000-0005-0000-0000-00001A210000}"/>
    <cellStyle name="Note 2 4" xfId="552" xr:uid="{00000000-0005-0000-0000-00001B210000}"/>
    <cellStyle name="Note 2 4 2" xfId="1013" xr:uid="{00000000-0005-0000-0000-00001C210000}"/>
    <cellStyle name="Note 2 4 2 2" xfId="3245" xr:uid="{00000000-0005-0000-0000-00001D210000}"/>
    <cellStyle name="Note 2 4 2 2 2" xfId="7468" xr:uid="{00000000-0005-0000-0000-00001E210000}"/>
    <cellStyle name="Note 2 4 2 3" xfId="5323" xr:uid="{00000000-0005-0000-0000-00001F210000}"/>
    <cellStyle name="Note 2 4 3" xfId="1428" xr:uid="{00000000-0005-0000-0000-000020210000}"/>
    <cellStyle name="Note 2 4 3 2" xfId="3658" xr:uid="{00000000-0005-0000-0000-000021210000}"/>
    <cellStyle name="Note 2 4 3 2 2" xfId="7881" xr:uid="{00000000-0005-0000-0000-000022210000}"/>
    <cellStyle name="Note 2 4 3 3" xfId="5736" xr:uid="{00000000-0005-0000-0000-000023210000}"/>
    <cellStyle name="Note 2 4 4" xfId="1842" xr:uid="{00000000-0005-0000-0000-000024210000}"/>
    <cellStyle name="Note 2 4 4 2" xfId="4071" xr:uid="{00000000-0005-0000-0000-000025210000}"/>
    <cellStyle name="Note 2 4 4 2 2" xfId="8294" xr:uid="{00000000-0005-0000-0000-000026210000}"/>
    <cellStyle name="Note 2 4 4 3" xfId="6149" xr:uid="{00000000-0005-0000-0000-000027210000}"/>
    <cellStyle name="Note 2 4 5" xfId="2255" xr:uid="{00000000-0005-0000-0000-000028210000}"/>
    <cellStyle name="Note 2 4 5 2" xfId="4484" xr:uid="{00000000-0005-0000-0000-000029210000}"/>
    <cellStyle name="Note 2 4 5 2 2" xfId="8707" xr:uid="{00000000-0005-0000-0000-00002A210000}"/>
    <cellStyle name="Note 2 4 5 3" xfId="6562" xr:uid="{00000000-0005-0000-0000-00002B210000}"/>
    <cellStyle name="Note 2 4 6" xfId="2691" xr:uid="{00000000-0005-0000-0000-00002C210000}"/>
    <cellStyle name="Note 2 4 6 2" xfId="6975" xr:uid="{00000000-0005-0000-0000-00002D210000}"/>
    <cellStyle name="Note 2 4 7" xfId="2750" xr:uid="{00000000-0005-0000-0000-00002E210000}"/>
    <cellStyle name="Note 2 4 8" xfId="2831" xr:uid="{00000000-0005-0000-0000-00002F210000}"/>
    <cellStyle name="Note 2 4 8 2" xfId="7055" xr:uid="{00000000-0005-0000-0000-000030210000}"/>
    <cellStyle name="Note 2 4 9" xfId="4910" xr:uid="{00000000-0005-0000-0000-000031210000}"/>
    <cellStyle name="Note 2 5" xfId="553" xr:uid="{00000000-0005-0000-0000-000032210000}"/>
    <cellStyle name="Note 2 5 2" xfId="1014" xr:uid="{00000000-0005-0000-0000-000033210000}"/>
    <cellStyle name="Note 2 5 2 2" xfId="3246" xr:uid="{00000000-0005-0000-0000-000034210000}"/>
    <cellStyle name="Note 2 5 2 2 2" xfId="7469" xr:uid="{00000000-0005-0000-0000-000035210000}"/>
    <cellStyle name="Note 2 5 2 3" xfId="5324" xr:uid="{00000000-0005-0000-0000-000036210000}"/>
    <cellStyle name="Note 2 5 3" xfId="1429" xr:uid="{00000000-0005-0000-0000-000037210000}"/>
    <cellStyle name="Note 2 5 3 2" xfId="3659" xr:uid="{00000000-0005-0000-0000-000038210000}"/>
    <cellStyle name="Note 2 5 3 2 2" xfId="7882" xr:uid="{00000000-0005-0000-0000-000039210000}"/>
    <cellStyle name="Note 2 5 3 3" xfId="5737" xr:uid="{00000000-0005-0000-0000-00003A210000}"/>
    <cellStyle name="Note 2 5 4" xfId="1843" xr:uid="{00000000-0005-0000-0000-00003B210000}"/>
    <cellStyle name="Note 2 5 4 2" xfId="4072" xr:uid="{00000000-0005-0000-0000-00003C210000}"/>
    <cellStyle name="Note 2 5 4 2 2" xfId="8295" xr:uid="{00000000-0005-0000-0000-00003D210000}"/>
    <cellStyle name="Note 2 5 4 3" xfId="6150" xr:uid="{00000000-0005-0000-0000-00003E210000}"/>
    <cellStyle name="Note 2 5 5" xfId="2256" xr:uid="{00000000-0005-0000-0000-00003F210000}"/>
    <cellStyle name="Note 2 5 5 2" xfId="4485" xr:uid="{00000000-0005-0000-0000-000040210000}"/>
    <cellStyle name="Note 2 5 5 2 2" xfId="8708" xr:uid="{00000000-0005-0000-0000-000041210000}"/>
    <cellStyle name="Note 2 5 5 3" xfId="6563" xr:uid="{00000000-0005-0000-0000-000042210000}"/>
    <cellStyle name="Note 2 5 6" xfId="2692" xr:uid="{00000000-0005-0000-0000-000043210000}"/>
    <cellStyle name="Note 2 5 6 2" xfId="6976" xr:uid="{00000000-0005-0000-0000-000044210000}"/>
    <cellStyle name="Note 2 5 7" xfId="2751" xr:uid="{00000000-0005-0000-0000-000045210000}"/>
    <cellStyle name="Note 2 5 8" xfId="2832" xr:uid="{00000000-0005-0000-0000-000046210000}"/>
    <cellStyle name="Note 2 5 8 2" xfId="7056" xr:uid="{00000000-0005-0000-0000-000047210000}"/>
    <cellStyle name="Note 2 5 9" xfId="4911" xr:uid="{00000000-0005-0000-0000-000048210000}"/>
    <cellStyle name="Note 3" xfId="554" xr:uid="{00000000-0005-0000-0000-000049210000}"/>
    <cellStyle name="Note 3 2" xfId="555" xr:uid="{00000000-0005-0000-0000-00004A210000}"/>
    <cellStyle name="Note 3 2 10" xfId="2833" xr:uid="{00000000-0005-0000-0000-00004B210000}"/>
    <cellStyle name="Note 3 2 10 2" xfId="7057" xr:uid="{00000000-0005-0000-0000-00004C210000}"/>
    <cellStyle name="Note 3 2 11" xfId="4912" xr:uid="{00000000-0005-0000-0000-00004D210000}"/>
    <cellStyle name="Note 3 2 2" xfId="556" xr:uid="{00000000-0005-0000-0000-00004E210000}"/>
    <cellStyle name="Note 3 2 2 10" xfId="4913" xr:uid="{00000000-0005-0000-0000-00004F210000}"/>
    <cellStyle name="Note 3 2 2 2" xfId="557" xr:uid="{00000000-0005-0000-0000-000050210000}"/>
    <cellStyle name="Note 3 2 2 2 2" xfId="1017" xr:uid="{00000000-0005-0000-0000-000051210000}"/>
    <cellStyle name="Note 3 2 2 2 2 2" xfId="3249" xr:uid="{00000000-0005-0000-0000-000052210000}"/>
    <cellStyle name="Note 3 2 2 2 2 2 2" xfId="7472" xr:uid="{00000000-0005-0000-0000-000053210000}"/>
    <cellStyle name="Note 3 2 2 2 2 3" xfId="5327" xr:uid="{00000000-0005-0000-0000-000054210000}"/>
    <cellStyle name="Note 3 2 2 2 3" xfId="1432" xr:uid="{00000000-0005-0000-0000-000055210000}"/>
    <cellStyle name="Note 3 2 2 2 3 2" xfId="3662" xr:uid="{00000000-0005-0000-0000-000056210000}"/>
    <cellStyle name="Note 3 2 2 2 3 2 2" xfId="7885" xr:uid="{00000000-0005-0000-0000-000057210000}"/>
    <cellStyle name="Note 3 2 2 2 3 3" xfId="5740" xr:uid="{00000000-0005-0000-0000-000058210000}"/>
    <cellStyle name="Note 3 2 2 2 4" xfId="1846" xr:uid="{00000000-0005-0000-0000-000059210000}"/>
    <cellStyle name="Note 3 2 2 2 4 2" xfId="4075" xr:uid="{00000000-0005-0000-0000-00005A210000}"/>
    <cellStyle name="Note 3 2 2 2 4 2 2" xfId="8298" xr:uid="{00000000-0005-0000-0000-00005B210000}"/>
    <cellStyle name="Note 3 2 2 2 4 3" xfId="6153" xr:uid="{00000000-0005-0000-0000-00005C210000}"/>
    <cellStyle name="Note 3 2 2 2 5" xfId="2259" xr:uid="{00000000-0005-0000-0000-00005D210000}"/>
    <cellStyle name="Note 3 2 2 2 5 2" xfId="4488" xr:uid="{00000000-0005-0000-0000-00005E210000}"/>
    <cellStyle name="Note 3 2 2 2 5 2 2" xfId="8711" xr:uid="{00000000-0005-0000-0000-00005F210000}"/>
    <cellStyle name="Note 3 2 2 2 5 3" xfId="6566" xr:uid="{00000000-0005-0000-0000-000060210000}"/>
    <cellStyle name="Note 3 2 2 2 6" xfId="2695" xr:uid="{00000000-0005-0000-0000-000061210000}"/>
    <cellStyle name="Note 3 2 2 2 6 2" xfId="6979" xr:uid="{00000000-0005-0000-0000-000062210000}"/>
    <cellStyle name="Note 3 2 2 2 7" xfId="2754" xr:uid="{00000000-0005-0000-0000-000063210000}"/>
    <cellStyle name="Note 3 2 2 2 8" xfId="2835" xr:uid="{00000000-0005-0000-0000-000064210000}"/>
    <cellStyle name="Note 3 2 2 2 8 2" xfId="7059" xr:uid="{00000000-0005-0000-0000-000065210000}"/>
    <cellStyle name="Note 3 2 2 2 9" xfId="4914" xr:uid="{00000000-0005-0000-0000-000066210000}"/>
    <cellStyle name="Note 3 2 2 3" xfId="1016" xr:uid="{00000000-0005-0000-0000-000067210000}"/>
    <cellStyle name="Note 3 2 2 3 2" xfId="3248" xr:uid="{00000000-0005-0000-0000-000068210000}"/>
    <cellStyle name="Note 3 2 2 3 2 2" xfId="7471" xr:uid="{00000000-0005-0000-0000-000069210000}"/>
    <cellStyle name="Note 3 2 2 3 3" xfId="5326" xr:uid="{00000000-0005-0000-0000-00006A210000}"/>
    <cellStyle name="Note 3 2 2 4" xfId="1431" xr:uid="{00000000-0005-0000-0000-00006B210000}"/>
    <cellStyle name="Note 3 2 2 4 2" xfId="3661" xr:uid="{00000000-0005-0000-0000-00006C210000}"/>
    <cellStyle name="Note 3 2 2 4 2 2" xfId="7884" xr:uid="{00000000-0005-0000-0000-00006D210000}"/>
    <cellStyle name="Note 3 2 2 4 3" xfId="5739" xr:uid="{00000000-0005-0000-0000-00006E210000}"/>
    <cellStyle name="Note 3 2 2 5" xfId="1845" xr:uid="{00000000-0005-0000-0000-00006F210000}"/>
    <cellStyle name="Note 3 2 2 5 2" xfId="4074" xr:uid="{00000000-0005-0000-0000-000070210000}"/>
    <cellStyle name="Note 3 2 2 5 2 2" xfId="8297" xr:uid="{00000000-0005-0000-0000-000071210000}"/>
    <cellStyle name="Note 3 2 2 5 3" xfId="6152" xr:uid="{00000000-0005-0000-0000-000072210000}"/>
    <cellStyle name="Note 3 2 2 6" xfId="2258" xr:uid="{00000000-0005-0000-0000-000073210000}"/>
    <cellStyle name="Note 3 2 2 6 2" xfId="4487" xr:uid="{00000000-0005-0000-0000-000074210000}"/>
    <cellStyle name="Note 3 2 2 6 2 2" xfId="8710" xr:uid="{00000000-0005-0000-0000-000075210000}"/>
    <cellStyle name="Note 3 2 2 6 3" xfId="6565" xr:uid="{00000000-0005-0000-0000-000076210000}"/>
    <cellStyle name="Note 3 2 2 7" xfId="2694" xr:uid="{00000000-0005-0000-0000-000077210000}"/>
    <cellStyle name="Note 3 2 2 7 2" xfId="6978" xr:uid="{00000000-0005-0000-0000-000078210000}"/>
    <cellStyle name="Note 3 2 2 8" xfId="2753" xr:uid="{00000000-0005-0000-0000-000079210000}"/>
    <cellStyle name="Note 3 2 2 9" xfId="2834" xr:uid="{00000000-0005-0000-0000-00007A210000}"/>
    <cellStyle name="Note 3 2 2 9 2" xfId="7058" xr:uid="{00000000-0005-0000-0000-00007B210000}"/>
    <cellStyle name="Note 3 2 3" xfId="558" xr:uid="{00000000-0005-0000-0000-00007C210000}"/>
    <cellStyle name="Note 3 2 3 2" xfId="1018" xr:uid="{00000000-0005-0000-0000-00007D210000}"/>
    <cellStyle name="Note 3 2 3 2 2" xfId="3250" xr:uid="{00000000-0005-0000-0000-00007E210000}"/>
    <cellStyle name="Note 3 2 3 2 2 2" xfId="7473" xr:uid="{00000000-0005-0000-0000-00007F210000}"/>
    <cellStyle name="Note 3 2 3 2 3" xfId="5328" xr:uid="{00000000-0005-0000-0000-000080210000}"/>
    <cellStyle name="Note 3 2 3 3" xfId="1433" xr:uid="{00000000-0005-0000-0000-000081210000}"/>
    <cellStyle name="Note 3 2 3 3 2" xfId="3663" xr:uid="{00000000-0005-0000-0000-000082210000}"/>
    <cellStyle name="Note 3 2 3 3 2 2" xfId="7886" xr:uid="{00000000-0005-0000-0000-000083210000}"/>
    <cellStyle name="Note 3 2 3 3 3" xfId="5741" xr:uid="{00000000-0005-0000-0000-000084210000}"/>
    <cellStyle name="Note 3 2 3 4" xfId="1847" xr:uid="{00000000-0005-0000-0000-000085210000}"/>
    <cellStyle name="Note 3 2 3 4 2" xfId="4076" xr:uid="{00000000-0005-0000-0000-000086210000}"/>
    <cellStyle name="Note 3 2 3 4 2 2" xfId="8299" xr:uid="{00000000-0005-0000-0000-000087210000}"/>
    <cellStyle name="Note 3 2 3 4 3" xfId="6154" xr:uid="{00000000-0005-0000-0000-000088210000}"/>
    <cellStyle name="Note 3 2 3 5" xfId="2260" xr:uid="{00000000-0005-0000-0000-000089210000}"/>
    <cellStyle name="Note 3 2 3 5 2" xfId="4489" xr:uid="{00000000-0005-0000-0000-00008A210000}"/>
    <cellStyle name="Note 3 2 3 5 2 2" xfId="8712" xr:uid="{00000000-0005-0000-0000-00008B210000}"/>
    <cellStyle name="Note 3 2 3 5 3" xfId="6567" xr:uid="{00000000-0005-0000-0000-00008C210000}"/>
    <cellStyle name="Note 3 2 3 6" xfId="2696" xr:uid="{00000000-0005-0000-0000-00008D210000}"/>
    <cellStyle name="Note 3 2 3 6 2" xfId="6980" xr:uid="{00000000-0005-0000-0000-00008E210000}"/>
    <cellStyle name="Note 3 2 3 7" xfId="2755" xr:uid="{00000000-0005-0000-0000-00008F210000}"/>
    <cellStyle name="Note 3 2 3 8" xfId="2836" xr:uid="{00000000-0005-0000-0000-000090210000}"/>
    <cellStyle name="Note 3 2 3 8 2" xfId="7060" xr:uid="{00000000-0005-0000-0000-000091210000}"/>
    <cellStyle name="Note 3 2 3 9" xfId="4915" xr:uid="{00000000-0005-0000-0000-000092210000}"/>
    <cellStyle name="Note 3 2 4" xfId="1015" xr:uid="{00000000-0005-0000-0000-000093210000}"/>
    <cellStyle name="Note 3 2 4 2" xfId="3247" xr:uid="{00000000-0005-0000-0000-000094210000}"/>
    <cellStyle name="Note 3 2 4 2 2" xfId="7470" xr:uid="{00000000-0005-0000-0000-000095210000}"/>
    <cellStyle name="Note 3 2 4 3" xfId="5325" xr:uid="{00000000-0005-0000-0000-000096210000}"/>
    <cellStyle name="Note 3 2 5" xfId="1430" xr:uid="{00000000-0005-0000-0000-000097210000}"/>
    <cellStyle name="Note 3 2 5 2" xfId="3660" xr:uid="{00000000-0005-0000-0000-000098210000}"/>
    <cellStyle name="Note 3 2 5 2 2" xfId="7883" xr:uid="{00000000-0005-0000-0000-000099210000}"/>
    <cellStyle name="Note 3 2 5 3" xfId="5738" xr:uid="{00000000-0005-0000-0000-00009A210000}"/>
    <cellStyle name="Note 3 2 6" xfId="1844" xr:uid="{00000000-0005-0000-0000-00009B210000}"/>
    <cellStyle name="Note 3 2 6 2" xfId="4073" xr:uid="{00000000-0005-0000-0000-00009C210000}"/>
    <cellStyle name="Note 3 2 6 2 2" xfId="8296" xr:uid="{00000000-0005-0000-0000-00009D210000}"/>
    <cellStyle name="Note 3 2 6 3" xfId="6151" xr:uid="{00000000-0005-0000-0000-00009E210000}"/>
    <cellStyle name="Note 3 2 7" xfId="2257" xr:uid="{00000000-0005-0000-0000-00009F210000}"/>
    <cellStyle name="Note 3 2 7 2" xfId="4486" xr:uid="{00000000-0005-0000-0000-0000A0210000}"/>
    <cellStyle name="Note 3 2 7 2 2" xfId="8709" xr:uid="{00000000-0005-0000-0000-0000A1210000}"/>
    <cellStyle name="Note 3 2 7 3" xfId="6564" xr:uid="{00000000-0005-0000-0000-0000A2210000}"/>
    <cellStyle name="Note 3 2 8" xfId="2693" xr:uid="{00000000-0005-0000-0000-0000A3210000}"/>
    <cellStyle name="Note 3 2 8 2" xfId="6977" xr:uid="{00000000-0005-0000-0000-0000A4210000}"/>
    <cellStyle name="Note 3 2 9" xfId="2752" xr:uid="{00000000-0005-0000-0000-0000A5210000}"/>
    <cellStyle name="Note 3 3" xfId="559" xr:uid="{00000000-0005-0000-0000-0000A6210000}"/>
    <cellStyle name="Note 3 3 10" xfId="4916" xr:uid="{00000000-0005-0000-0000-0000A7210000}"/>
    <cellStyle name="Note 3 3 2" xfId="560" xr:uid="{00000000-0005-0000-0000-0000A8210000}"/>
    <cellStyle name="Note 3 3 2 2" xfId="1020" xr:uid="{00000000-0005-0000-0000-0000A9210000}"/>
    <cellStyle name="Note 3 3 2 2 2" xfId="3252" xr:uid="{00000000-0005-0000-0000-0000AA210000}"/>
    <cellStyle name="Note 3 3 2 2 2 2" xfId="7475" xr:uid="{00000000-0005-0000-0000-0000AB210000}"/>
    <cellStyle name="Note 3 3 2 2 3" xfId="5330" xr:uid="{00000000-0005-0000-0000-0000AC210000}"/>
    <cellStyle name="Note 3 3 2 3" xfId="1435" xr:uid="{00000000-0005-0000-0000-0000AD210000}"/>
    <cellStyle name="Note 3 3 2 3 2" xfId="3665" xr:uid="{00000000-0005-0000-0000-0000AE210000}"/>
    <cellStyle name="Note 3 3 2 3 2 2" xfId="7888" xr:uid="{00000000-0005-0000-0000-0000AF210000}"/>
    <cellStyle name="Note 3 3 2 3 3" xfId="5743" xr:uid="{00000000-0005-0000-0000-0000B0210000}"/>
    <cellStyle name="Note 3 3 2 4" xfId="1849" xr:uid="{00000000-0005-0000-0000-0000B1210000}"/>
    <cellStyle name="Note 3 3 2 4 2" xfId="4078" xr:uid="{00000000-0005-0000-0000-0000B2210000}"/>
    <cellStyle name="Note 3 3 2 4 2 2" xfId="8301" xr:uid="{00000000-0005-0000-0000-0000B3210000}"/>
    <cellStyle name="Note 3 3 2 4 3" xfId="6156" xr:uid="{00000000-0005-0000-0000-0000B4210000}"/>
    <cellStyle name="Note 3 3 2 5" xfId="2262" xr:uid="{00000000-0005-0000-0000-0000B5210000}"/>
    <cellStyle name="Note 3 3 2 5 2" xfId="4491" xr:uid="{00000000-0005-0000-0000-0000B6210000}"/>
    <cellStyle name="Note 3 3 2 5 2 2" xfId="8714" xr:uid="{00000000-0005-0000-0000-0000B7210000}"/>
    <cellStyle name="Note 3 3 2 5 3" xfId="6569" xr:uid="{00000000-0005-0000-0000-0000B8210000}"/>
    <cellStyle name="Note 3 3 2 6" xfId="2698" xr:uid="{00000000-0005-0000-0000-0000B9210000}"/>
    <cellStyle name="Note 3 3 2 6 2" xfId="6982" xr:uid="{00000000-0005-0000-0000-0000BA210000}"/>
    <cellStyle name="Note 3 3 2 7" xfId="2757" xr:uid="{00000000-0005-0000-0000-0000BB210000}"/>
    <cellStyle name="Note 3 3 2 8" xfId="2838" xr:uid="{00000000-0005-0000-0000-0000BC210000}"/>
    <cellStyle name="Note 3 3 2 8 2" xfId="7062" xr:uid="{00000000-0005-0000-0000-0000BD210000}"/>
    <cellStyle name="Note 3 3 2 9" xfId="4917" xr:uid="{00000000-0005-0000-0000-0000BE210000}"/>
    <cellStyle name="Note 3 3 3" xfId="1019" xr:uid="{00000000-0005-0000-0000-0000BF210000}"/>
    <cellStyle name="Note 3 3 3 2" xfId="3251" xr:uid="{00000000-0005-0000-0000-0000C0210000}"/>
    <cellStyle name="Note 3 3 3 2 2" xfId="7474" xr:uid="{00000000-0005-0000-0000-0000C1210000}"/>
    <cellStyle name="Note 3 3 3 3" xfId="5329" xr:uid="{00000000-0005-0000-0000-0000C2210000}"/>
    <cellStyle name="Note 3 3 4" xfId="1434" xr:uid="{00000000-0005-0000-0000-0000C3210000}"/>
    <cellStyle name="Note 3 3 4 2" xfId="3664" xr:uid="{00000000-0005-0000-0000-0000C4210000}"/>
    <cellStyle name="Note 3 3 4 2 2" xfId="7887" xr:uid="{00000000-0005-0000-0000-0000C5210000}"/>
    <cellStyle name="Note 3 3 4 3" xfId="5742" xr:uid="{00000000-0005-0000-0000-0000C6210000}"/>
    <cellStyle name="Note 3 3 5" xfId="1848" xr:uid="{00000000-0005-0000-0000-0000C7210000}"/>
    <cellStyle name="Note 3 3 5 2" xfId="4077" xr:uid="{00000000-0005-0000-0000-0000C8210000}"/>
    <cellStyle name="Note 3 3 5 2 2" xfId="8300" xr:uid="{00000000-0005-0000-0000-0000C9210000}"/>
    <cellStyle name="Note 3 3 5 3" xfId="6155" xr:uid="{00000000-0005-0000-0000-0000CA210000}"/>
    <cellStyle name="Note 3 3 6" xfId="2261" xr:uid="{00000000-0005-0000-0000-0000CB210000}"/>
    <cellStyle name="Note 3 3 6 2" xfId="4490" xr:uid="{00000000-0005-0000-0000-0000CC210000}"/>
    <cellStyle name="Note 3 3 6 2 2" xfId="8713" xr:uid="{00000000-0005-0000-0000-0000CD210000}"/>
    <cellStyle name="Note 3 3 6 3" xfId="6568" xr:uid="{00000000-0005-0000-0000-0000CE210000}"/>
    <cellStyle name="Note 3 3 7" xfId="2697" xr:uid="{00000000-0005-0000-0000-0000CF210000}"/>
    <cellStyle name="Note 3 3 7 2" xfId="6981" xr:uid="{00000000-0005-0000-0000-0000D0210000}"/>
    <cellStyle name="Note 3 3 8" xfId="2756" xr:uid="{00000000-0005-0000-0000-0000D1210000}"/>
    <cellStyle name="Note 3 3 9" xfId="2837" xr:uid="{00000000-0005-0000-0000-0000D2210000}"/>
    <cellStyle name="Note 3 3 9 2" xfId="7061" xr:uid="{00000000-0005-0000-0000-0000D3210000}"/>
    <cellStyle name="Note 3 4" xfId="561" xr:uid="{00000000-0005-0000-0000-0000D4210000}"/>
    <cellStyle name="Note 3 4 2" xfId="1021" xr:uid="{00000000-0005-0000-0000-0000D5210000}"/>
    <cellStyle name="Note 3 4 2 2" xfId="3253" xr:uid="{00000000-0005-0000-0000-0000D6210000}"/>
    <cellStyle name="Note 3 4 2 2 2" xfId="7476" xr:uid="{00000000-0005-0000-0000-0000D7210000}"/>
    <cellStyle name="Note 3 4 2 3" xfId="5331" xr:uid="{00000000-0005-0000-0000-0000D8210000}"/>
    <cellStyle name="Note 3 4 3" xfId="1436" xr:uid="{00000000-0005-0000-0000-0000D9210000}"/>
    <cellStyle name="Note 3 4 3 2" xfId="3666" xr:uid="{00000000-0005-0000-0000-0000DA210000}"/>
    <cellStyle name="Note 3 4 3 2 2" xfId="7889" xr:uid="{00000000-0005-0000-0000-0000DB210000}"/>
    <cellStyle name="Note 3 4 3 3" xfId="5744" xr:uid="{00000000-0005-0000-0000-0000DC210000}"/>
    <cellStyle name="Note 3 4 4" xfId="1850" xr:uid="{00000000-0005-0000-0000-0000DD210000}"/>
    <cellStyle name="Note 3 4 4 2" xfId="4079" xr:uid="{00000000-0005-0000-0000-0000DE210000}"/>
    <cellStyle name="Note 3 4 4 2 2" xfId="8302" xr:uid="{00000000-0005-0000-0000-0000DF210000}"/>
    <cellStyle name="Note 3 4 4 3" xfId="6157" xr:uid="{00000000-0005-0000-0000-0000E0210000}"/>
    <cellStyle name="Note 3 4 5" xfId="2263" xr:uid="{00000000-0005-0000-0000-0000E1210000}"/>
    <cellStyle name="Note 3 4 5 2" xfId="4492" xr:uid="{00000000-0005-0000-0000-0000E2210000}"/>
    <cellStyle name="Note 3 4 5 2 2" xfId="8715" xr:uid="{00000000-0005-0000-0000-0000E3210000}"/>
    <cellStyle name="Note 3 4 5 3" xfId="6570" xr:uid="{00000000-0005-0000-0000-0000E4210000}"/>
    <cellStyle name="Note 3 4 6" xfId="2699" xr:uid="{00000000-0005-0000-0000-0000E5210000}"/>
    <cellStyle name="Note 3 4 6 2" xfId="6983" xr:uid="{00000000-0005-0000-0000-0000E6210000}"/>
    <cellStyle name="Note 3 4 7" xfId="2758" xr:uid="{00000000-0005-0000-0000-0000E7210000}"/>
    <cellStyle name="Note 3 4 8" xfId="2839" xr:uid="{00000000-0005-0000-0000-0000E8210000}"/>
    <cellStyle name="Note 3 4 8 2" xfId="7063" xr:uid="{00000000-0005-0000-0000-0000E9210000}"/>
    <cellStyle name="Note 3 4 9" xfId="4918" xr:uid="{00000000-0005-0000-0000-0000EA210000}"/>
    <cellStyle name="Note 3 5" xfId="562" xr:uid="{00000000-0005-0000-0000-0000EB210000}"/>
    <cellStyle name="Note 3 5 2" xfId="1022" xr:uid="{00000000-0005-0000-0000-0000EC210000}"/>
    <cellStyle name="Note 3 5 2 2" xfId="3254" xr:uid="{00000000-0005-0000-0000-0000ED210000}"/>
    <cellStyle name="Note 3 5 2 2 2" xfId="7477" xr:uid="{00000000-0005-0000-0000-0000EE210000}"/>
    <cellStyle name="Note 3 5 2 3" xfId="5332" xr:uid="{00000000-0005-0000-0000-0000EF210000}"/>
    <cellStyle name="Note 3 5 3" xfId="1437" xr:uid="{00000000-0005-0000-0000-0000F0210000}"/>
    <cellStyle name="Note 3 5 3 2" xfId="3667" xr:uid="{00000000-0005-0000-0000-0000F1210000}"/>
    <cellStyle name="Note 3 5 3 2 2" xfId="7890" xr:uid="{00000000-0005-0000-0000-0000F2210000}"/>
    <cellStyle name="Note 3 5 3 3" xfId="5745" xr:uid="{00000000-0005-0000-0000-0000F3210000}"/>
    <cellStyle name="Note 3 5 4" xfId="1851" xr:uid="{00000000-0005-0000-0000-0000F4210000}"/>
    <cellStyle name="Note 3 5 4 2" xfId="4080" xr:uid="{00000000-0005-0000-0000-0000F5210000}"/>
    <cellStyle name="Note 3 5 4 2 2" xfId="8303" xr:uid="{00000000-0005-0000-0000-0000F6210000}"/>
    <cellStyle name="Note 3 5 4 3" xfId="6158" xr:uid="{00000000-0005-0000-0000-0000F7210000}"/>
    <cellStyle name="Note 3 5 5" xfId="2264" xr:uid="{00000000-0005-0000-0000-0000F8210000}"/>
    <cellStyle name="Note 3 5 5 2" xfId="4493" xr:uid="{00000000-0005-0000-0000-0000F9210000}"/>
    <cellStyle name="Note 3 5 5 2 2" xfId="8716" xr:uid="{00000000-0005-0000-0000-0000FA210000}"/>
    <cellStyle name="Note 3 5 5 3" xfId="6571" xr:uid="{00000000-0005-0000-0000-0000FB210000}"/>
    <cellStyle name="Note 3 5 6" xfId="2700" xr:uid="{00000000-0005-0000-0000-0000FC210000}"/>
    <cellStyle name="Note 3 5 6 2" xfId="6984" xr:uid="{00000000-0005-0000-0000-0000FD210000}"/>
    <cellStyle name="Note 3 5 7" xfId="2759" xr:uid="{00000000-0005-0000-0000-0000FE210000}"/>
    <cellStyle name="Note 3 5 8" xfId="2840" xr:uid="{00000000-0005-0000-0000-0000FF210000}"/>
    <cellStyle name="Note 3 5 8 2" xfId="7064" xr:uid="{00000000-0005-0000-0000-000000220000}"/>
    <cellStyle name="Note 3 5 9" xfId="4919" xr:uid="{00000000-0005-0000-0000-000001220000}"/>
    <cellStyle name="Output" xfId="563" builtinId="21" customBuiltin="1"/>
    <cellStyle name="Output 2" xfId="564" xr:uid="{00000000-0005-0000-0000-000003220000}"/>
    <cellStyle name="Percent" xfId="4495" builtinId="5"/>
    <cellStyle name="Percent 2" xfId="1023" xr:uid="{00000000-0005-0000-0000-000005220000}"/>
    <cellStyle name="Percent 3" xfId="4500" xr:uid="{00000000-0005-0000-0000-000006220000}"/>
    <cellStyle name="Percent 4" xfId="4503" xr:uid="{00000000-0005-0000-0000-000007220000}"/>
    <cellStyle name="Percent 4 2" xfId="8719" xr:uid="{00000000-0005-0000-0000-000008220000}"/>
    <cellStyle name="Percent 4 3" xfId="8722" xr:uid="{D09CD3FC-D632-4B66-A68A-5CC92F993799}"/>
    <cellStyle name="Text Entry" xfId="565" xr:uid="{00000000-0005-0000-0000-000009220000}"/>
    <cellStyle name="Title 2" xfId="566" xr:uid="{00000000-0005-0000-0000-00000A220000}"/>
    <cellStyle name="Title 2 2" xfId="2760" xr:uid="{00000000-0005-0000-0000-00000B220000}"/>
    <cellStyle name="Title 2 3" xfId="2841" xr:uid="{00000000-0005-0000-0000-00000C220000}"/>
    <cellStyle name="Total" xfId="567" builtinId="25" customBuiltin="1"/>
    <cellStyle name="Total 2" xfId="568" xr:uid="{00000000-0005-0000-0000-00000E220000}"/>
    <cellStyle name="Warning Text" xfId="569" builtinId="11" customBuiltin="1"/>
  </cellStyles>
  <dxfs count="143">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70657</xdr:colOff>
      <xdr:row>0</xdr:row>
      <xdr:rowOff>52649</xdr:rowOff>
    </xdr:from>
    <xdr:to>
      <xdr:col>22</xdr:col>
      <xdr:colOff>3175</xdr:colOff>
      <xdr:row>6</xdr:row>
      <xdr:rowOff>128684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2407" y="52649"/>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tlan1\userdata\2019\2019%20Application%20Files%20-%20Excel%20and%20Attachments\2018%204%25%20Application%20-unlocked%20for%20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tlan1\userdata\2018\2018%20Application%20Files%20-%20Excel%20and%20Attachments\2018%209%25%20Application%20bifurcated%20DDA%20basis%20and%20credits%2012.05.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gullikson\AppData\Local\Microsoft\Windows\INetCache\Content.Outlook\DC4XADPY\TCAC.CDLAC_attachment-40%201-27-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3%204%25%20Application%20Fed%20and%20State%201-23-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tlan1\userdata\D\2009\2009%20Application%20Files\2009%204%25%20+%20State%20Application\2008%209%25%20-%20Basis%20Matrix%20-%20Feas%20-%20100%25%20Rents%20-%20(goes%20with%20appli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treasurer.ca.gov/D/2009/2009%20Application%20Files/2009%204%25%20+%20State%20Application/2008%209%25%20-%20Basis%20Matrix%20-%20Feas%20-%20100%25%20Rents%20-%20(goes%20with%20appli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09\2009%20Application%20Files\2009%204%25%20+%20State%20Application\2008%209%25%20-%20Basis%20Matrix%20-%20Feas%20-%20100%25%20Rents%20-%20(goes%20with%20appli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treasurer.ca.gov/2015/2015%20Application%20Files%20-%20Excel%20and%20Attachments/2015%209%25%20Application%205-2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5%209%25%20Application%205-2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Checklist Items "/>
      <sheetName val="Application"/>
      <sheetName val="Sources and Uses Budget"/>
      <sheetName val="Sources and Basis Breakdown"/>
      <sheetName val="Basis and Credits"/>
      <sheetName val="Basis &amp; Credits Bifurcated DDA"/>
      <sheetName val="FARMWORKER Basis and Credits"/>
      <sheetName val="FARMWORKER Bifurcated DDA"/>
      <sheetName val="15 Year Pro Forma"/>
      <sheetName val="Subsidy Contract Calculation"/>
      <sheetName val="Post-award Instructions"/>
      <sheetName val="Post-award Project Cost Changes"/>
    </sheetNames>
    <sheetDataSet>
      <sheetData sheetId="0" refreshError="1"/>
      <sheetData sheetId="1" refreshError="1"/>
      <sheetData sheetId="2" refreshError="1"/>
      <sheetData sheetId="3">
        <row r="648">
          <cell r="BC648" t="str">
            <v>County</v>
          </cell>
          <cell r="BD648" t="str">
            <v>SRO/Studio</v>
          </cell>
          <cell r="BE648" t="str">
            <v>1 Bedroom</v>
          </cell>
          <cell r="BF648" t="str">
            <v>2 Bedrooms</v>
          </cell>
          <cell r="BG648" t="str">
            <v>3 Bedrooms</v>
          </cell>
          <cell r="BH648" t="str">
            <v>4 Bedrooms</v>
          </cell>
          <cell r="BI648" t="str">
            <v>5 Bedrooms</v>
          </cell>
        </row>
        <row r="649">
          <cell r="BC649" t="str">
            <v>Alameda</v>
          </cell>
          <cell r="BD649">
            <v>2034</v>
          </cell>
          <cell r="BE649">
            <v>2180</v>
          </cell>
          <cell r="BF649">
            <v>2614</v>
          </cell>
          <cell r="BG649">
            <v>3020</v>
          </cell>
          <cell r="BH649">
            <v>3370</v>
          </cell>
          <cell r="BI649">
            <v>3718</v>
          </cell>
        </row>
        <row r="650">
          <cell r="BC650" t="str">
            <v>Alpine</v>
          </cell>
          <cell r="BD650">
            <v>1362</v>
          </cell>
          <cell r="BE650">
            <v>1460</v>
          </cell>
          <cell r="BF650">
            <v>1752</v>
          </cell>
          <cell r="BG650">
            <v>2022</v>
          </cell>
          <cell r="BH650">
            <v>2256</v>
          </cell>
          <cell r="BI650">
            <v>2490</v>
          </cell>
        </row>
        <row r="651">
          <cell r="BC651" t="str">
            <v>Amador</v>
          </cell>
          <cell r="BD651">
            <v>1290</v>
          </cell>
          <cell r="BE651">
            <v>1380</v>
          </cell>
          <cell r="BF651">
            <v>1656</v>
          </cell>
          <cell r="BG651">
            <v>1912</v>
          </cell>
          <cell r="BH651">
            <v>2134</v>
          </cell>
          <cell r="BI651">
            <v>2356</v>
          </cell>
        </row>
        <row r="652">
          <cell r="BC652" t="str">
            <v>Butte</v>
          </cell>
          <cell r="BD652">
            <v>1060</v>
          </cell>
          <cell r="BE652">
            <v>1134</v>
          </cell>
          <cell r="BF652">
            <v>1362</v>
          </cell>
          <cell r="BG652">
            <v>1572</v>
          </cell>
          <cell r="BH652">
            <v>1754</v>
          </cell>
          <cell r="BI652">
            <v>1936</v>
          </cell>
        </row>
        <row r="653">
          <cell r="BC653" t="str">
            <v>Calaveras</v>
          </cell>
          <cell r="BD653">
            <v>1266</v>
          </cell>
          <cell r="BE653">
            <v>1356</v>
          </cell>
          <cell r="BF653">
            <v>1626</v>
          </cell>
          <cell r="BG653">
            <v>1880</v>
          </cell>
          <cell r="BH653">
            <v>2096</v>
          </cell>
          <cell r="BI653">
            <v>2314</v>
          </cell>
        </row>
        <row r="654">
          <cell r="BC654" t="str">
            <v>Colusa</v>
          </cell>
          <cell r="BD654">
            <v>1044</v>
          </cell>
          <cell r="BE654">
            <v>1120</v>
          </cell>
          <cell r="BF654">
            <v>1344</v>
          </cell>
          <cell r="BG654">
            <v>1552</v>
          </cell>
          <cell r="BH654">
            <v>1732</v>
          </cell>
          <cell r="BI654">
            <v>1912</v>
          </cell>
        </row>
        <row r="655">
          <cell r="BC655" t="str">
            <v>Contra Costa</v>
          </cell>
          <cell r="BD655">
            <v>2034</v>
          </cell>
          <cell r="BE655">
            <v>2180</v>
          </cell>
          <cell r="BF655">
            <v>2614</v>
          </cell>
          <cell r="BG655">
            <v>3020</v>
          </cell>
          <cell r="BH655">
            <v>3370</v>
          </cell>
          <cell r="BI655">
            <v>3718</v>
          </cell>
        </row>
        <row r="656">
          <cell r="BC656" t="str">
            <v>Del Norte</v>
          </cell>
          <cell r="BD656">
            <v>1044</v>
          </cell>
          <cell r="BE656">
            <v>1120</v>
          </cell>
          <cell r="BF656">
            <v>1344</v>
          </cell>
          <cell r="BG656">
            <v>1552</v>
          </cell>
          <cell r="BH656">
            <v>1732</v>
          </cell>
          <cell r="BI656">
            <v>1912</v>
          </cell>
        </row>
        <row r="657">
          <cell r="BC657" t="str">
            <v>El Dorado</v>
          </cell>
          <cell r="BD657">
            <v>1402</v>
          </cell>
          <cell r="BE657">
            <v>1502</v>
          </cell>
          <cell r="BF657">
            <v>1802</v>
          </cell>
          <cell r="BG657">
            <v>2082</v>
          </cell>
          <cell r="BH657">
            <v>2324</v>
          </cell>
          <cell r="BI657">
            <v>2564</v>
          </cell>
        </row>
        <row r="658">
          <cell r="BC658" t="str">
            <v>Fresno</v>
          </cell>
          <cell r="BD658">
            <v>1044</v>
          </cell>
          <cell r="BE658">
            <v>1120</v>
          </cell>
          <cell r="BF658">
            <v>1344</v>
          </cell>
          <cell r="BG658">
            <v>1552</v>
          </cell>
          <cell r="BH658">
            <v>1732</v>
          </cell>
          <cell r="BI658">
            <v>1912</v>
          </cell>
        </row>
        <row r="659">
          <cell r="BC659" t="str">
            <v>Glenn</v>
          </cell>
          <cell r="BD659">
            <v>1044</v>
          </cell>
          <cell r="BE659">
            <v>1120</v>
          </cell>
          <cell r="BF659">
            <v>1344</v>
          </cell>
          <cell r="BG659">
            <v>1552</v>
          </cell>
          <cell r="BH659">
            <v>1732</v>
          </cell>
          <cell r="BI659">
            <v>1912</v>
          </cell>
        </row>
        <row r="660">
          <cell r="BC660" t="str">
            <v>Humboldt</v>
          </cell>
          <cell r="BD660">
            <v>1044</v>
          </cell>
          <cell r="BE660">
            <v>1120</v>
          </cell>
          <cell r="BF660">
            <v>1344</v>
          </cell>
          <cell r="BG660">
            <v>1552</v>
          </cell>
          <cell r="BH660">
            <v>1732</v>
          </cell>
          <cell r="BI660">
            <v>1912</v>
          </cell>
        </row>
        <row r="661">
          <cell r="BC661" t="str">
            <v>Imperial</v>
          </cell>
          <cell r="BD661">
            <v>1044</v>
          </cell>
          <cell r="BE661">
            <v>1120</v>
          </cell>
          <cell r="BF661">
            <v>1344</v>
          </cell>
          <cell r="BG661">
            <v>1552</v>
          </cell>
          <cell r="BH661">
            <v>1732</v>
          </cell>
          <cell r="BI661">
            <v>1912</v>
          </cell>
        </row>
        <row r="662">
          <cell r="BC662" t="str">
            <v>Inyo</v>
          </cell>
          <cell r="BD662">
            <v>1244</v>
          </cell>
          <cell r="BE662">
            <v>1332</v>
          </cell>
          <cell r="BF662">
            <v>1600</v>
          </cell>
          <cell r="BG662">
            <v>1848</v>
          </cell>
          <cell r="BH662">
            <v>2062</v>
          </cell>
          <cell r="BI662">
            <v>2276</v>
          </cell>
        </row>
        <row r="663">
          <cell r="BC663" t="str">
            <v>Kern</v>
          </cell>
          <cell r="BD663">
            <v>1044</v>
          </cell>
          <cell r="BE663">
            <v>1120</v>
          </cell>
          <cell r="BF663">
            <v>1344</v>
          </cell>
          <cell r="BG663">
            <v>1552</v>
          </cell>
          <cell r="BH663">
            <v>1732</v>
          </cell>
          <cell r="BI663">
            <v>1912</v>
          </cell>
        </row>
        <row r="664">
          <cell r="BC664" t="str">
            <v>Kings</v>
          </cell>
          <cell r="BD664">
            <v>1044</v>
          </cell>
          <cell r="BE664">
            <v>1120</v>
          </cell>
          <cell r="BF664">
            <v>1344</v>
          </cell>
          <cell r="BG664">
            <v>1552</v>
          </cell>
          <cell r="BH664">
            <v>1732</v>
          </cell>
          <cell r="BI664">
            <v>1912</v>
          </cell>
        </row>
        <row r="665">
          <cell r="BC665" t="str">
            <v>Lake</v>
          </cell>
          <cell r="BD665">
            <v>1044</v>
          </cell>
          <cell r="BE665">
            <v>1120</v>
          </cell>
          <cell r="BF665">
            <v>1344</v>
          </cell>
          <cell r="BG665">
            <v>1552</v>
          </cell>
          <cell r="BH665">
            <v>1732</v>
          </cell>
          <cell r="BI665">
            <v>1912</v>
          </cell>
        </row>
        <row r="666">
          <cell r="BC666" t="str">
            <v>Lassen</v>
          </cell>
          <cell r="BD666">
            <v>1190</v>
          </cell>
          <cell r="BE666">
            <v>1274</v>
          </cell>
          <cell r="BF666">
            <v>1530</v>
          </cell>
          <cell r="BG666">
            <v>1768</v>
          </cell>
          <cell r="BH666">
            <v>1972</v>
          </cell>
          <cell r="BI666">
            <v>2176</v>
          </cell>
        </row>
        <row r="667">
          <cell r="BC667" t="str">
            <v>Los Angeles</v>
          </cell>
          <cell r="BD667">
            <v>1696</v>
          </cell>
          <cell r="BE667">
            <v>1818</v>
          </cell>
          <cell r="BF667">
            <v>2182</v>
          </cell>
          <cell r="BG667">
            <v>2520</v>
          </cell>
          <cell r="BH667">
            <v>2812</v>
          </cell>
          <cell r="BI667">
            <v>3102</v>
          </cell>
        </row>
        <row r="668">
          <cell r="BC668" t="str">
            <v>Madera</v>
          </cell>
          <cell r="BD668">
            <v>1044</v>
          </cell>
          <cell r="BE668">
            <v>1120</v>
          </cell>
          <cell r="BF668">
            <v>1344</v>
          </cell>
          <cell r="BG668">
            <v>1552</v>
          </cell>
          <cell r="BH668">
            <v>1732</v>
          </cell>
          <cell r="BI668">
            <v>1912</v>
          </cell>
        </row>
        <row r="669">
          <cell r="BC669" t="str">
            <v>Marin</v>
          </cell>
          <cell r="BD669">
            <v>2566</v>
          </cell>
          <cell r="BE669">
            <v>2750</v>
          </cell>
          <cell r="BF669">
            <v>3300</v>
          </cell>
          <cell r="BG669">
            <v>3812</v>
          </cell>
          <cell r="BH669">
            <v>4252</v>
          </cell>
          <cell r="BI669">
            <v>4692</v>
          </cell>
        </row>
        <row r="670">
          <cell r="BC670" t="str">
            <v>Mariposa</v>
          </cell>
          <cell r="BD670">
            <v>1124</v>
          </cell>
          <cell r="BE670">
            <v>1204</v>
          </cell>
          <cell r="BF670">
            <v>1444</v>
          </cell>
          <cell r="BG670">
            <v>1670</v>
          </cell>
          <cell r="BH670">
            <v>1862</v>
          </cell>
          <cell r="BI670">
            <v>2056</v>
          </cell>
        </row>
        <row r="671">
          <cell r="BC671" t="str">
            <v>Mendocino</v>
          </cell>
          <cell r="BD671">
            <v>1062</v>
          </cell>
          <cell r="BE671">
            <v>1136</v>
          </cell>
          <cell r="BF671">
            <v>1364</v>
          </cell>
          <cell r="BG671">
            <v>1576</v>
          </cell>
          <cell r="BH671">
            <v>1756</v>
          </cell>
          <cell r="BI671">
            <v>1940</v>
          </cell>
        </row>
        <row r="672">
          <cell r="BC672" t="str">
            <v>Merced</v>
          </cell>
          <cell r="BD672">
            <v>1044</v>
          </cell>
          <cell r="BE672">
            <v>1120</v>
          </cell>
          <cell r="BF672">
            <v>1344</v>
          </cell>
          <cell r="BG672">
            <v>1552</v>
          </cell>
          <cell r="BH672">
            <v>1732</v>
          </cell>
          <cell r="BI672">
            <v>1912</v>
          </cell>
        </row>
        <row r="673">
          <cell r="BC673" t="str">
            <v>Modoc</v>
          </cell>
          <cell r="BD673">
            <v>1044</v>
          </cell>
          <cell r="BE673">
            <v>1120</v>
          </cell>
          <cell r="BF673">
            <v>1344</v>
          </cell>
          <cell r="BG673">
            <v>1552</v>
          </cell>
          <cell r="BH673">
            <v>1732</v>
          </cell>
          <cell r="BI673">
            <v>1912</v>
          </cell>
        </row>
        <row r="674">
          <cell r="BC674" t="str">
            <v>Mono</v>
          </cell>
          <cell r="BD674">
            <v>1356</v>
          </cell>
          <cell r="BE674">
            <v>1452</v>
          </cell>
          <cell r="BF674">
            <v>1744</v>
          </cell>
          <cell r="BG674">
            <v>2014</v>
          </cell>
          <cell r="BH674">
            <v>2246</v>
          </cell>
          <cell r="BI674">
            <v>2480</v>
          </cell>
        </row>
        <row r="675">
          <cell r="BC675" t="str">
            <v>Monterey</v>
          </cell>
          <cell r="BD675">
            <v>1462</v>
          </cell>
          <cell r="BE675">
            <v>1566</v>
          </cell>
          <cell r="BF675">
            <v>1880</v>
          </cell>
          <cell r="BG675">
            <v>2170</v>
          </cell>
          <cell r="BH675">
            <v>2422</v>
          </cell>
          <cell r="BI675">
            <v>2672</v>
          </cell>
        </row>
        <row r="676">
          <cell r="BC676" t="str">
            <v>Napa</v>
          </cell>
          <cell r="BD676">
            <v>1606</v>
          </cell>
          <cell r="BE676">
            <v>1722</v>
          </cell>
          <cell r="BF676">
            <v>2066</v>
          </cell>
          <cell r="BG676">
            <v>2386</v>
          </cell>
          <cell r="BH676">
            <v>2662</v>
          </cell>
          <cell r="BI676">
            <v>2938</v>
          </cell>
        </row>
        <row r="677">
          <cell r="BC677" t="str">
            <v>Nevada</v>
          </cell>
          <cell r="BD677">
            <v>1270</v>
          </cell>
          <cell r="BE677">
            <v>1360</v>
          </cell>
          <cell r="BF677">
            <v>1632</v>
          </cell>
          <cell r="BG677">
            <v>1884</v>
          </cell>
          <cell r="BH677">
            <v>2102</v>
          </cell>
          <cell r="BI677">
            <v>2320</v>
          </cell>
        </row>
        <row r="678">
          <cell r="BC678" t="str">
            <v>Orange</v>
          </cell>
          <cell r="BD678">
            <v>1914</v>
          </cell>
          <cell r="BE678">
            <v>2050</v>
          </cell>
          <cell r="BF678">
            <v>2460</v>
          </cell>
          <cell r="BG678">
            <v>2842</v>
          </cell>
          <cell r="BH678">
            <v>3170</v>
          </cell>
          <cell r="BI678">
            <v>3498</v>
          </cell>
        </row>
        <row r="679">
          <cell r="BC679" t="str">
            <v>Placer</v>
          </cell>
          <cell r="BD679">
            <v>1402</v>
          </cell>
          <cell r="BE679">
            <v>1502</v>
          </cell>
          <cell r="BF679">
            <v>1802</v>
          </cell>
          <cell r="BG679">
            <v>2082</v>
          </cell>
          <cell r="BH679">
            <v>2324</v>
          </cell>
          <cell r="BI679">
            <v>2564</v>
          </cell>
        </row>
        <row r="680">
          <cell r="BC680" t="str">
            <v>Plumas</v>
          </cell>
          <cell r="BD680">
            <v>1110</v>
          </cell>
          <cell r="BE680">
            <v>1188</v>
          </cell>
          <cell r="BF680">
            <v>1424</v>
          </cell>
          <cell r="BG680">
            <v>1646</v>
          </cell>
          <cell r="BH680">
            <v>1836</v>
          </cell>
          <cell r="BI680">
            <v>2026</v>
          </cell>
        </row>
        <row r="681">
          <cell r="BC681" t="str">
            <v>Riverside</v>
          </cell>
          <cell r="BD681">
            <v>1180</v>
          </cell>
          <cell r="BE681">
            <v>1264</v>
          </cell>
          <cell r="BF681">
            <v>1516</v>
          </cell>
          <cell r="BG681">
            <v>1752</v>
          </cell>
          <cell r="BH681">
            <v>1954</v>
          </cell>
          <cell r="BI681">
            <v>2156</v>
          </cell>
        </row>
        <row r="682">
          <cell r="BC682" t="str">
            <v>Sacramento</v>
          </cell>
          <cell r="BD682">
            <v>1402</v>
          </cell>
          <cell r="BE682">
            <v>1502</v>
          </cell>
          <cell r="BF682">
            <v>1802</v>
          </cell>
          <cell r="BG682">
            <v>2082</v>
          </cell>
          <cell r="BH682">
            <v>2324</v>
          </cell>
          <cell r="BI682">
            <v>2564</v>
          </cell>
        </row>
        <row r="683">
          <cell r="BC683" t="str">
            <v>San Benito</v>
          </cell>
          <cell r="BD683">
            <v>1630</v>
          </cell>
          <cell r="BE683">
            <v>1746</v>
          </cell>
          <cell r="BF683">
            <v>2094</v>
          </cell>
          <cell r="BG683">
            <v>2420</v>
          </cell>
          <cell r="BH683">
            <v>2700</v>
          </cell>
          <cell r="BI683">
            <v>2980</v>
          </cell>
        </row>
        <row r="684">
          <cell r="BC684" t="str">
            <v>San Bernardino</v>
          </cell>
          <cell r="BD684">
            <v>1180</v>
          </cell>
          <cell r="BE684">
            <v>1264</v>
          </cell>
          <cell r="BF684">
            <v>1516</v>
          </cell>
          <cell r="BG684">
            <v>1752</v>
          </cell>
          <cell r="BH684">
            <v>1954</v>
          </cell>
          <cell r="BI684">
            <v>2156</v>
          </cell>
        </row>
        <row r="685">
          <cell r="BC685" t="str">
            <v>San Diego</v>
          </cell>
          <cell r="BD685">
            <v>1704</v>
          </cell>
          <cell r="BE685">
            <v>1826</v>
          </cell>
          <cell r="BF685">
            <v>2190</v>
          </cell>
          <cell r="BG685">
            <v>2530</v>
          </cell>
          <cell r="BH685">
            <v>2822</v>
          </cell>
          <cell r="BI685">
            <v>3114</v>
          </cell>
        </row>
        <row r="686">
          <cell r="BC686" t="str">
            <v>San Francisco</v>
          </cell>
          <cell r="BD686">
            <v>2566</v>
          </cell>
          <cell r="BE686">
            <v>2750</v>
          </cell>
          <cell r="BF686">
            <v>3300</v>
          </cell>
          <cell r="BG686">
            <v>3812</v>
          </cell>
          <cell r="BH686">
            <v>4252</v>
          </cell>
          <cell r="BI686">
            <v>4692</v>
          </cell>
        </row>
        <row r="687">
          <cell r="BC687" t="str">
            <v>San Joaquin</v>
          </cell>
          <cell r="BD687">
            <v>1114</v>
          </cell>
          <cell r="BE687">
            <v>1194</v>
          </cell>
          <cell r="BF687">
            <v>1434</v>
          </cell>
          <cell r="BG687">
            <v>1656</v>
          </cell>
          <cell r="BH687">
            <v>1846</v>
          </cell>
          <cell r="BI687">
            <v>2038</v>
          </cell>
        </row>
        <row r="688">
          <cell r="BC688" t="str">
            <v>San Luis Obispo</v>
          </cell>
          <cell r="BD688">
            <v>1456</v>
          </cell>
          <cell r="BE688">
            <v>1560</v>
          </cell>
          <cell r="BF688">
            <v>1872</v>
          </cell>
          <cell r="BG688">
            <v>2162</v>
          </cell>
          <cell r="BH688">
            <v>2414</v>
          </cell>
          <cell r="BI688">
            <v>2662</v>
          </cell>
        </row>
        <row r="689">
          <cell r="BC689" t="str">
            <v>San Mateo</v>
          </cell>
          <cell r="BD689">
            <v>2566</v>
          </cell>
          <cell r="BE689">
            <v>2750</v>
          </cell>
          <cell r="BF689">
            <v>3300</v>
          </cell>
          <cell r="BG689">
            <v>3812</v>
          </cell>
          <cell r="BH689">
            <v>4252</v>
          </cell>
          <cell r="BI689">
            <v>4692</v>
          </cell>
        </row>
        <row r="690">
          <cell r="BC690" t="str">
            <v>Santa Barbara</v>
          </cell>
          <cell r="BD690">
            <v>1756</v>
          </cell>
          <cell r="BE690">
            <v>1882</v>
          </cell>
          <cell r="BF690">
            <v>2256</v>
          </cell>
          <cell r="BG690">
            <v>2608</v>
          </cell>
          <cell r="BH690">
            <v>2910</v>
          </cell>
          <cell r="BI690">
            <v>3210</v>
          </cell>
        </row>
        <row r="691">
          <cell r="BC691" t="str">
            <v>Santa Clara</v>
          </cell>
          <cell r="BD691">
            <v>2326</v>
          </cell>
          <cell r="BE691">
            <v>2492</v>
          </cell>
          <cell r="BF691">
            <v>2992</v>
          </cell>
          <cell r="BG691">
            <v>3458</v>
          </cell>
          <cell r="BH691">
            <v>3856</v>
          </cell>
          <cell r="BI691">
            <v>4256</v>
          </cell>
        </row>
        <row r="692">
          <cell r="BC692" t="str">
            <v>Santa Cruz</v>
          </cell>
          <cell r="BD692">
            <v>1954</v>
          </cell>
          <cell r="BE692">
            <v>2092</v>
          </cell>
          <cell r="BF692">
            <v>2512</v>
          </cell>
          <cell r="BG692">
            <v>2902</v>
          </cell>
          <cell r="BH692">
            <v>3236</v>
          </cell>
          <cell r="BI692">
            <v>3572</v>
          </cell>
        </row>
        <row r="693">
          <cell r="BC693" t="str">
            <v>Shasta</v>
          </cell>
          <cell r="BD693">
            <v>1074</v>
          </cell>
          <cell r="BE693">
            <v>1152</v>
          </cell>
          <cell r="BF693">
            <v>1382</v>
          </cell>
          <cell r="BG693">
            <v>1596</v>
          </cell>
          <cell r="BH693">
            <v>1782</v>
          </cell>
          <cell r="BI693">
            <v>1966</v>
          </cell>
        </row>
        <row r="694">
          <cell r="BC694" t="str">
            <v>Sierra</v>
          </cell>
          <cell r="BD694">
            <v>1214</v>
          </cell>
          <cell r="BE694">
            <v>1302</v>
          </cell>
          <cell r="BF694">
            <v>1562</v>
          </cell>
          <cell r="BG694">
            <v>1804</v>
          </cell>
          <cell r="BH694">
            <v>2014</v>
          </cell>
          <cell r="BI694">
            <v>2222</v>
          </cell>
        </row>
        <row r="695">
          <cell r="BC695" t="str">
            <v>Siskiyou</v>
          </cell>
          <cell r="BD695">
            <v>1044</v>
          </cell>
          <cell r="BE695">
            <v>1120</v>
          </cell>
          <cell r="BF695">
            <v>1344</v>
          </cell>
          <cell r="BG695">
            <v>1552</v>
          </cell>
          <cell r="BH695">
            <v>1732</v>
          </cell>
          <cell r="BI695">
            <v>1912</v>
          </cell>
        </row>
        <row r="696">
          <cell r="BC696" t="str">
            <v>Solano</v>
          </cell>
          <cell r="BD696">
            <v>1464</v>
          </cell>
          <cell r="BE696">
            <v>1570</v>
          </cell>
          <cell r="BF696">
            <v>1884</v>
          </cell>
          <cell r="BG696">
            <v>2176</v>
          </cell>
          <cell r="BH696">
            <v>2426</v>
          </cell>
          <cell r="BI696">
            <v>2678</v>
          </cell>
        </row>
        <row r="697">
          <cell r="BC697" t="str">
            <v>Sonoma</v>
          </cell>
          <cell r="BD697">
            <v>1720</v>
          </cell>
          <cell r="BE697">
            <v>1842</v>
          </cell>
          <cell r="BF697">
            <v>2210</v>
          </cell>
          <cell r="BG697">
            <v>2552</v>
          </cell>
          <cell r="BH697">
            <v>2850</v>
          </cell>
          <cell r="BI697">
            <v>3142</v>
          </cell>
        </row>
        <row r="698">
          <cell r="BC698" t="str">
            <v>Stanislaus</v>
          </cell>
          <cell r="BD698">
            <v>1062</v>
          </cell>
          <cell r="BE698">
            <v>1138</v>
          </cell>
          <cell r="BF698">
            <v>1366</v>
          </cell>
          <cell r="BG698">
            <v>1578</v>
          </cell>
          <cell r="BH698">
            <v>1762</v>
          </cell>
          <cell r="BI698">
            <v>1942</v>
          </cell>
        </row>
        <row r="699">
          <cell r="BC699" t="str">
            <v>Sutter</v>
          </cell>
          <cell r="BD699">
            <v>1050</v>
          </cell>
          <cell r="BE699">
            <v>1124</v>
          </cell>
          <cell r="BF699">
            <v>1350</v>
          </cell>
          <cell r="BG699">
            <v>1560</v>
          </cell>
          <cell r="BH699">
            <v>1740</v>
          </cell>
          <cell r="BI699">
            <v>1920</v>
          </cell>
        </row>
        <row r="700">
          <cell r="BC700" t="str">
            <v>Tehama</v>
          </cell>
          <cell r="BD700">
            <v>1044</v>
          </cell>
          <cell r="BE700">
            <v>1120</v>
          </cell>
          <cell r="BF700">
            <v>1344</v>
          </cell>
          <cell r="BG700">
            <v>1552</v>
          </cell>
          <cell r="BH700">
            <v>1732</v>
          </cell>
          <cell r="BI700">
            <v>1912</v>
          </cell>
        </row>
        <row r="701">
          <cell r="BC701" t="str">
            <v>Trinity</v>
          </cell>
          <cell r="BD701">
            <v>1044</v>
          </cell>
          <cell r="BE701">
            <v>1120</v>
          </cell>
          <cell r="BF701">
            <v>1344</v>
          </cell>
          <cell r="BG701">
            <v>1552</v>
          </cell>
          <cell r="BH701">
            <v>1732</v>
          </cell>
          <cell r="BI701">
            <v>1912</v>
          </cell>
        </row>
        <row r="702">
          <cell r="BC702" t="str">
            <v>Tulare</v>
          </cell>
          <cell r="BD702">
            <v>1044</v>
          </cell>
          <cell r="BE702">
            <v>1120</v>
          </cell>
          <cell r="BF702">
            <v>1344</v>
          </cell>
          <cell r="BG702">
            <v>1552</v>
          </cell>
          <cell r="BH702">
            <v>1732</v>
          </cell>
          <cell r="BI702">
            <v>1912</v>
          </cell>
        </row>
        <row r="703">
          <cell r="BC703" t="str">
            <v>Tuolumne</v>
          </cell>
          <cell r="BD703">
            <v>1106</v>
          </cell>
          <cell r="BE703">
            <v>1186</v>
          </cell>
          <cell r="BF703">
            <v>1422</v>
          </cell>
          <cell r="BG703">
            <v>1642</v>
          </cell>
          <cell r="BH703">
            <v>1834</v>
          </cell>
          <cell r="BI703">
            <v>2022</v>
          </cell>
        </row>
        <row r="704">
          <cell r="BC704" t="str">
            <v>Ventura</v>
          </cell>
          <cell r="BD704">
            <v>1774</v>
          </cell>
          <cell r="BE704">
            <v>1902</v>
          </cell>
          <cell r="BF704">
            <v>2282</v>
          </cell>
          <cell r="BG704">
            <v>2636</v>
          </cell>
          <cell r="BH704">
            <v>2942</v>
          </cell>
          <cell r="BI704">
            <v>3246</v>
          </cell>
        </row>
        <row r="705">
          <cell r="BC705" t="str">
            <v>Yolo</v>
          </cell>
          <cell r="BD705">
            <v>1456</v>
          </cell>
          <cell r="BE705">
            <v>1560</v>
          </cell>
          <cell r="BF705">
            <v>1872</v>
          </cell>
          <cell r="BG705">
            <v>2162</v>
          </cell>
          <cell r="BH705">
            <v>2414</v>
          </cell>
          <cell r="BI705">
            <v>2662</v>
          </cell>
        </row>
        <row r="706">
          <cell r="BC706" t="str">
            <v>Yuba</v>
          </cell>
          <cell r="BD706">
            <v>1050</v>
          </cell>
          <cell r="BE706">
            <v>1124</v>
          </cell>
          <cell r="BF706">
            <v>1350</v>
          </cell>
          <cell r="BG706">
            <v>1560</v>
          </cell>
          <cell r="BH706">
            <v>1740</v>
          </cell>
          <cell r="BI706">
            <v>1920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Checklist Items"/>
      <sheetName val="Application"/>
      <sheetName val="Sources and Uses Budget"/>
      <sheetName val="Sources and Basis Breakdown"/>
      <sheetName val="Basis and Credits"/>
      <sheetName val="Basis &amp; Credits Bifurcated DDA"/>
      <sheetName val="Points System"/>
      <sheetName val="Service Amenities Budget"/>
      <sheetName val="Final Tie Breaker Self-Score"/>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row r="211">
          <cell r="AP211" t="str">
            <v>Seniors</v>
          </cell>
        </row>
        <row r="212">
          <cell r="AP212" t="str">
            <v>Large Family</v>
          </cell>
        </row>
        <row r="213">
          <cell r="AP213" t="str">
            <v>At-Risk</v>
          </cell>
        </row>
        <row r="214">
          <cell r="AP214" t="str">
            <v>Special Needs</v>
          </cell>
        </row>
        <row r="216">
          <cell r="AP216" t="str">
            <v>N/A</v>
          </cell>
        </row>
        <row r="217">
          <cell r="AP217" t="str">
            <v>Large Family</v>
          </cell>
        </row>
        <row r="218">
          <cell r="AP218" t="str">
            <v>Seniors</v>
          </cell>
        </row>
        <row r="219">
          <cell r="AP219" t="str">
            <v>At least 20% 1-bedroom units and 10% larger than 1-bedroom units</v>
          </cell>
        </row>
        <row r="220">
          <cell r="AP220" t="str">
            <v>At least 90% SRO units</v>
          </cell>
        </row>
        <row r="673">
          <cell r="BC673" t="str">
            <v>County</v>
          </cell>
          <cell r="BD673" t="str">
            <v>SRO/Studio</v>
          </cell>
          <cell r="BE673" t="str">
            <v>1 Bedroom</v>
          </cell>
          <cell r="BF673" t="str">
            <v>2 Bedrooms</v>
          </cell>
          <cell r="BG673" t="str">
            <v>3 Bedrooms</v>
          </cell>
          <cell r="BH673" t="str">
            <v>4 Bedrooms</v>
          </cell>
          <cell r="BI673" t="str">
            <v>5 Bedrooms</v>
          </cell>
        </row>
        <row r="674">
          <cell r="BC674" t="str">
            <v>Alameda</v>
          </cell>
          <cell r="BD674">
            <v>1826</v>
          </cell>
          <cell r="BE674">
            <v>1956</v>
          </cell>
          <cell r="BF674">
            <v>2346</v>
          </cell>
          <cell r="BG674">
            <v>2712</v>
          </cell>
          <cell r="BH674">
            <v>3024</v>
          </cell>
          <cell r="BI674">
            <v>3338</v>
          </cell>
        </row>
        <row r="675">
          <cell r="BC675" t="str">
            <v>Alpine</v>
          </cell>
          <cell r="BD675">
            <v>1364</v>
          </cell>
          <cell r="BE675">
            <v>1462</v>
          </cell>
          <cell r="BF675">
            <v>1754</v>
          </cell>
          <cell r="BG675">
            <v>2028</v>
          </cell>
          <cell r="BH675">
            <v>2262</v>
          </cell>
          <cell r="BI675">
            <v>2496</v>
          </cell>
        </row>
        <row r="676">
          <cell r="BC676" t="str">
            <v>Amador</v>
          </cell>
          <cell r="BD676">
            <v>1242</v>
          </cell>
          <cell r="BE676">
            <v>1330</v>
          </cell>
          <cell r="BF676">
            <v>1596</v>
          </cell>
          <cell r="BG676">
            <v>1842</v>
          </cell>
          <cell r="BH676">
            <v>2056</v>
          </cell>
          <cell r="BI676">
            <v>2270</v>
          </cell>
        </row>
        <row r="677">
          <cell r="BC677" t="str">
            <v>Butte</v>
          </cell>
          <cell r="BD677">
            <v>1096</v>
          </cell>
          <cell r="BE677">
            <v>1174</v>
          </cell>
          <cell r="BF677">
            <v>1410</v>
          </cell>
          <cell r="BG677">
            <v>1628</v>
          </cell>
          <cell r="BH677">
            <v>1816</v>
          </cell>
          <cell r="BI677">
            <v>2004</v>
          </cell>
        </row>
        <row r="678">
          <cell r="BC678" t="str">
            <v>Calaveras</v>
          </cell>
          <cell r="BD678">
            <v>1212</v>
          </cell>
          <cell r="BE678">
            <v>1298</v>
          </cell>
          <cell r="BF678">
            <v>1556</v>
          </cell>
          <cell r="BG678">
            <v>1800</v>
          </cell>
          <cell r="BH678">
            <v>2006</v>
          </cell>
          <cell r="BI678">
            <v>2216</v>
          </cell>
        </row>
        <row r="679">
          <cell r="BC679" t="str">
            <v>Colusa</v>
          </cell>
          <cell r="BD679">
            <v>1050</v>
          </cell>
          <cell r="BE679">
            <v>1124</v>
          </cell>
          <cell r="BF679">
            <v>1350</v>
          </cell>
          <cell r="BG679">
            <v>1556</v>
          </cell>
          <cell r="BH679">
            <v>1736</v>
          </cell>
          <cell r="BI679">
            <v>1916</v>
          </cell>
        </row>
        <row r="680">
          <cell r="BC680" t="str">
            <v>Contra Costa</v>
          </cell>
          <cell r="BD680">
            <v>1826</v>
          </cell>
          <cell r="BE680">
            <v>1956</v>
          </cell>
          <cell r="BF680">
            <v>2346</v>
          </cell>
          <cell r="BG680">
            <v>2712</v>
          </cell>
          <cell r="BH680">
            <v>3024</v>
          </cell>
          <cell r="BI680">
            <v>3338</v>
          </cell>
        </row>
        <row r="681">
          <cell r="BC681" t="str">
            <v>Del Norte</v>
          </cell>
          <cell r="BD681">
            <v>1050</v>
          </cell>
          <cell r="BE681">
            <v>1124</v>
          </cell>
          <cell r="BF681">
            <v>1350</v>
          </cell>
          <cell r="BG681">
            <v>1556</v>
          </cell>
          <cell r="BH681">
            <v>1736</v>
          </cell>
          <cell r="BI681">
            <v>1916</v>
          </cell>
        </row>
        <row r="682">
          <cell r="BC682" t="str">
            <v>El Dorado</v>
          </cell>
          <cell r="BD682">
            <v>1300</v>
          </cell>
          <cell r="BE682">
            <v>1392</v>
          </cell>
          <cell r="BF682">
            <v>1670</v>
          </cell>
          <cell r="BG682">
            <v>1930</v>
          </cell>
          <cell r="BH682">
            <v>2152</v>
          </cell>
          <cell r="BI682">
            <v>2376</v>
          </cell>
        </row>
        <row r="683">
          <cell r="BC683" t="str">
            <v>Fresno</v>
          </cell>
          <cell r="BD683">
            <v>1050</v>
          </cell>
          <cell r="BE683">
            <v>1124</v>
          </cell>
          <cell r="BF683">
            <v>1350</v>
          </cell>
          <cell r="BG683">
            <v>1556</v>
          </cell>
          <cell r="BH683">
            <v>1736</v>
          </cell>
          <cell r="BI683">
            <v>1916</v>
          </cell>
        </row>
        <row r="684">
          <cell r="BC684" t="str">
            <v>Glenn</v>
          </cell>
          <cell r="BD684">
            <v>1050</v>
          </cell>
          <cell r="BE684">
            <v>1124</v>
          </cell>
          <cell r="BF684">
            <v>1350</v>
          </cell>
          <cell r="BG684">
            <v>1556</v>
          </cell>
          <cell r="BH684">
            <v>1736</v>
          </cell>
          <cell r="BI684">
            <v>1916</v>
          </cell>
        </row>
        <row r="685">
          <cell r="BC685" t="str">
            <v>Humboldt</v>
          </cell>
          <cell r="BD685">
            <v>1050</v>
          </cell>
          <cell r="BE685">
            <v>1124</v>
          </cell>
          <cell r="BF685">
            <v>1350</v>
          </cell>
          <cell r="BG685">
            <v>1556</v>
          </cell>
          <cell r="BH685">
            <v>1736</v>
          </cell>
          <cell r="BI685">
            <v>1916</v>
          </cell>
        </row>
        <row r="686">
          <cell r="BC686" t="str">
            <v>Imperial</v>
          </cell>
          <cell r="BD686">
            <v>1050</v>
          </cell>
          <cell r="BE686">
            <v>1124</v>
          </cell>
          <cell r="BF686">
            <v>1350</v>
          </cell>
          <cell r="BG686">
            <v>1556</v>
          </cell>
          <cell r="BH686">
            <v>1736</v>
          </cell>
          <cell r="BI686">
            <v>1926</v>
          </cell>
        </row>
        <row r="687">
          <cell r="BC687" t="str">
            <v>Inyo</v>
          </cell>
          <cell r="BD687">
            <v>1246</v>
          </cell>
          <cell r="BE687">
            <v>1336</v>
          </cell>
          <cell r="BF687">
            <v>1602</v>
          </cell>
          <cell r="BG687">
            <v>1850</v>
          </cell>
          <cell r="BH687">
            <v>2064</v>
          </cell>
          <cell r="BI687">
            <v>2278</v>
          </cell>
        </row>
        <row r="688">
          <cell r="BC688" t="str">
            <v>Kern</v>
          </cell>
          <cell r="BD688">
            <v>1050</v>
          </cell>
          <cell r="BE688">
            <v>1124</v>
          </cell>
          <cell r="BF688">
            <v>1350</v>
          </cell>
          <cell r="BG688">
            <v>1556</v>
          </cell>
          <cell r="BH688">
            <v>1736</v>
          </cell>
          <cell r="BI688">
            <v>1916</v>
          </cell>
        </row>
        <row r="689">
          <cell r="BC689" t="str">
            <v>Kings</v>
          </cell>
          <cell r="BD689">
            <v>1050</v>
          </cell>
          <cell r="BE689">
            <v>1124</v>
          </cell>
          <cell r="BF689">
            <v>1350</v>
          </cell>
          <cell r="BG689">
            <v>1556</v>
          </cell>
          <cell r="BH689">
            <v>1736</v>
          </cell>
          <cell r="BI689">
            <v>1916</v>
          </cell>
        </row>
        <row r="690">
          <cell r="BC690" t="str">
            <v>Lake</v>
          </cell>
          <cell r="BD690">
            <v>1050</v>
          </cell>
          <cell r="BE690">
            <v>1124</v>
          </cell>
          <cell r="BF690">
            <v>1350</v>
          </cell>
          <cell r="BG690">
            <v>1556</v>
          </cell>
          <cell r="BH690">
            <v>1736</v>
          </cell>
          <cell r="BI690">
            <v>1916</v>
          </cell>
        </row>
        <row r="691">
          <cell r="BC691" t="str">
            <v>Lassen</v>
          </cell>
          <cell r="BD691">
            <v>1204</v>
          </cell>
          <cell r="BE691">
            <v>1290</v>
          </cell>
          <cell r="BF691">
            <v>1550</v>
          </cell>
          <cell r="BG691">
            <v>1790</v>
          </cell>
          <cell r="BH691">
            <v>1996</v>
          </cell>
          <cell r="BI691">
            <v>2202</v>
          </cell>
        </row>
        <row r="692">
          <cell r="BC692" t="str">
            <v>Los Angeles</v>
          </cell>
          <cell r="BD692">
            <v>1576</v>
          </cell>
          <cell r="BE692">
            <v>1690</v>
          </cell>
          <cell r="BF692">
            <v>2026</v>
          </cell>
          <cell r="BG692">
            <v>2342</v>
          </cell>
          <cell r="BH692">
            <v>2614</v>
          </cell>
          <cell r="BI692">
            <v>2884</v>
          </cell>
        </row>
        <row r="693">
          <cell r="BC693" t="str">
            <v>Madera</v>
          </cell>
          <cell r="BD693">
            <v>1050</v>
          </cell>
          <cell r="BE693">
            <v>1124</v>
          </cell>
          <cell r="BF693">
            <v>1350</v>
          </cell>
          <cell r="BG693">
            <v>1556</v>
          </cell>
          <cell r="BH693">
            <v>1736</v>
          </cell>
          <cell r="BI693">
            <v>1916</v>
          </cell>
        </row>
        <row r="694">
          <cell r="BC694" t="str">
            <v>Marin</v>
          </cell>
          <cell r="BD694">
            <v>2304</v>
          </cell>
          <cell r="BE694">
            <v>2468</v>
          </cell>
          <cell r="BF694">
            <v>2962</v>
          </cell>
          <cell r="BG694">
            <v>3422</v>
          </cell>
          <cell r="BH694">
            <v>3816</v>
          </cell>
          <cell r="BI694">
            <v>4212</v>
          </cell>
        </row>
        <row r="695">
          <cell r="BC695" t="str">
            <v>Mariposa</v>
          </cell>
          <cell r="BD695">
            <v>1146</v>
          </cell>
          <cell r="BE695">
            <v>1228</v>
          </cell>
          <cell r="BF695">
            <v>1474</v>
          </cell>
          <cell r="BG695">
            <v>1702</v>
          </cell>
          <cell r="BH695">
            <v>1900</v>
          </cell>
          <cell r="BI695">
            <v>2096</v>
          </cell>
        </row>
        <row r="696">
          <cell r="BC696" t="str">
            <v>Mendocino</v>
          </cell>
          <cell r="BD696">
            <v>1052</v>
          </cell>
          <cell r="BE696">
            <v>1126</v>
          </cell>
          <cell r="BF696">
            <v>1352</v>
          </cell>
          <cell r="BG696">
            <v>1562</v>
          </cell>
          <cell r="BH696">
            <v>1744</v>
          </cell>
          <cell r="BI696">
            <v>1924</v>
          </cell>
        </row>
        <row r="697">
          <cell r="BC697" t="str">
            <v>Merced</v>
          </cell>
          <cell r="BD697">
            <v>1050</v>
          </cell>
          <cell r="BE697">
            <v>1124</v>
          </cell>
          <cell r="BF697">
            <v>1350</v>
          </cell>
          <cell r="BG697">
            <v>1556</v>
          </cell>
          <cell r="BH697">
            <v>1736</v>
          </cell>
          <cell r="BI697">
            <v>1916</v>
          </cell>
        </row>
        <row r="698">
          <cell r="BC698" t="str">
            <v>Modoc</v>
          </cell>
          <cell r="BD698">
            <v>1050</v>
          </cell>
          <cell r="BE698">
            <v>1124</v>
          </cell>
          <cell r="BF698">
            <v>1350</v>
          </cell>
          <cell r="BG698">
            <v>1556</v>
          </cell>
          <cell r="BH698">
            <v>1736</v>
          </cell>
          <cell r="BI698">
            <v>1916</v>
          </cell>
        </row>
        <row r="699">
          <cell r="BC699" t="str">
            <v>Mono</v>
          </cell>
          <cell r="BD699">
            <v>1326</v>
          </cell>
          <cell r="BE699">
            <v>1422</v>
          </cell>
          <cell r="BF699">
            <v>1706</v>
          </cell>
          <cell r="BG699">
            <v>1970</v>
          </cell>
          <cell r="BH699">
            <v>2200</v>
          </cell>
          <cell r="BI699">
            <v>2426</v>
          </cell>
        </row>
        <row r="700">
          <cell r="BC700" t="str">
            <v>Monterey</v>
          </cell>
          <cell r="BD700">
            <v>1424</v>
          </cell>
          <cell r="BE700">
            <v>1526</v>
          </cell>
          <cell r="BF700">
            <v>1832</v>
          </cell>
          <cell r="BG700">
            <v>2116</v>
          </cell>
          <cell r="BH700">
            <v>2362</v>
          </cell>
          <cell r="BI700">
            <v>2606</v>
          </cell>
        </row>
        <row r="701">
          <cell r="BC701" t="str">
            <v>Napa</v>
          </cell>
          <cell r="BD701">
            <v>1630</v>
          </cell>
          <cell r="BE701">
            <v>1746</v>
          </cell>
          <cell r="BF701">
            <v>2094</v>
          </cell>
          <cell r="BG701">
            <v>2420</v>
          </cell>
          <cell r="BH701">
            <v>2700</v>
          </cell>
          <cell r="BI701">
            <v>2980</v>
          </cell>
        </row>
        <row r="702">
          <cell r="BC702" t="str">
            <v>Nevada</v>
          </cell>
          <cell r="BD702">
            <v>1336</v>
          </cell>
          <cell r="BE702">
            <v>1432</v>
          </cell>
          <cell r="BF702">
            <v>1716</v>
          </cell>
          <cell r="BG702">
            <v>1984</v>
          </cell>
          <cell r="BH702">
            <v>2214</v>
          </cell>
          <cell r="BI702">
            <v>2442</v>
          </cell>
        </row>
        <row r="703">
          <cell r="BC703" t="str">
            <v>Orange</v>
          </cell>
          <cell r="BD703">
            <v>1826</v>
          </cell>
          <cell r="BE703">
            <v>1956</v>
          </cell>
          <cell r="BF703">
            <v>2346</v>
          </cell>
          <cell r="BG703">
            <v>2712</v>
          </cell>
          <cell r="BH703">
            <v>3024</v>
          </cell>
          <cell r="BI703">
            <v>3338</v>
          </cell>
        </row>
        <row r="704">
          <cell r="BC704" t="str">
            <v>Placer</v>
          </cell>
          <cell r="BD704">
            <v>1300</v>
          </cell>
          <cell r="BE704">
            <v>1392</v>
          </cell>
          <cell r="BF704">
            <v>1670</v>
          </cell>
          <cell r="BG704">
            <v>1930</v>
          </cell>
          <cell r="BH704">
            <v>2152</v>
          </cell>
          <cell r="BI704">
            <v>2376</v>
          </cell>
        </row>
        <row r="705">
          <cell r="BC705" t="str">
            <v>Plumas</v>
          </cell>
          <cell r="BD705">
            <v>1096</v>
          </cell>
          <cell r="BE705">
            <v>1174</v>
          </cell>
          <cell r="BF705">
            <v>1410</v>
          </cell>
          <cell r="BG705">
            <v>1628</v>
          </cell>
          <cell r="BH705">
            <v>1816</v>
          </cell>
          <cell r="BI705">
            <v>2004</v>
          </cell>
        </row>
        <row r="706">
          <cell r="BC706" t="str">
            <v>Riverside</v>
          </cell>
          <cell r="BD706">
            <v>1130</v>
          </cell>
          <cell r="BE706">
            <v>1210</v>
          </cell>
          <cell r="BF706">
            <v>1452</v>
          </cell>
          <cell r="BG706">
            <v>1676</v>
          </cell>
          <cell r="BH706">
            <v>1872</v>
          </cell>
          <cell r="BI706">
            <v>2064</v>
          </cell>
        </row>
        <row r="707">
          <cell r="BC707" t="str">
            <v>Sacramento</v>
          </cell>
          <cell r="BD707">
            <v>1300</v>
          </cell>
          <cell r="BE707">
            <v>1392</v>
          </cell>
          <cell r="BF707">
            <v>1670</v>
          </cell>
          <cell r="BG707">
            <v>1930</v>
          </cell>
          <cell r="BH707">
            <v>2152</v>
          </cell>
          <cell r="BI707">
            <v>2376</v>
          </cell>
        </row>
        <row r="708">
          <cell r="BC708" t="str">
            <v>San Benito</v>
          </cell>
          <cell r="BD708">
            <v>1464</v>
          </cell>
          <cell r="BE708">
            <v>1568</v>
          </cell>
          <cell r="BF708">
            <v>1882</v>
          </cell>
          <cell r="BG708">
            <v>2172</v>
          </cell>
          <cell r="BH708">
            <v>2424</v>
          </cell>
          <cell r="BI708">
            <v>2676</v>
          </cell>
        </row>
        <row r="709">
          <cell r="BC709" t="str">
            <v>San Bernardino</v>
          </cell>
          <cell r="BD709">
            <v>1130</v>
          </cell>
          <cell r="BE709">
            <v>1210</v>
          </cell>
          <cell r="BF709">
            <v>1452</v>
          </cell>
          <cell r="BG709">
            <v>1676</v>
          </cell>
          <cell r="BH709">
            <v>1872</v>
          </cell>
          <cell r="BI709">
            <v>2064</v>
          </cell>
        </row>
        <row r="710">
          <cell r="BC710" t="str">
            <v>San Diego</v>
          </cell>
          <cell r="BD710">
            <v>1592</v>
          </cell>
          <cell r="BE710">
            <v>1706</v>
          </cell>
          <cell r="BF710">
            <v>2046</v>
          </cell>
          <cell r="BG710">
            <v>2362</v>
          </cell>
          <cell r="BH710">
            <v>2636</v>
          </cell>
          <cell r="BI710">
            <v>2910</v>
          </cell>
        </row>
        <row r="711">
          <cell r="BC711" t="str">
            <v>San Francisco</v>
          </cell>
          <cell r="BD711">
            <v>2304</v>
          </cell>
          <cell r="BE711">
            <v>2468</v>
          </cell>
          <cell r="BF711">
            <v>2962</v>
          </cell>
          <cell r="BG711">
            <v>3422</v>
          </cell>
          <cell r="BH711">
            <v>3816</v>
          </cell>
          <cell r="BI711">
            <v>4212</v>
          </cell>
        </row>
        <row r="712">
          <cell r="BC712" t="str">
            <v>San Joaquin</v>
          </cell>
          <cell r="BD712">
            <v>1070</v>
          </cell>
          <cell r="BE712">
            <v>1146</v>
          </cell>
          <cell r="BF712">
            <v>1374</v>
          </cell>
          <cell r="BG712">
            <v>1588</v>
          </cell>
          <cell r="BH712">
            <v>1772</v>
          </cell>
          <cell r="BI712">
            <v>1956</v>
          </cell>
        </row>
        <row r="713">
          <cell r="BC713" t="str">
            <v>San Luis Obispo</v>
          </cell>
          <cell r="BD713">
            <v>1430</v>
          </cell>
          <cell r="BE713">
            <v>1532</v>
          </cell>
          <cell r="BF713">
            <v>1840</v>
          </cell>
          <cell r="BG713">
            <v>2124</v>
          </cell>
          <cell r="BH713">
            <v>2370</v>
          </cell>
          <cell r="BI713">
            <v>2616</v>
          </cell>
        </row>
        <row r="714">
          <cell r="BC714" t="str">
            <v>San Mateo</v>
          </cell>
          <cell r="BD714">
            <v>2304</v>
          </cell>
          <cell r="BE714">
            <v>2468</v>
          </cell>
          <cell r="BF714">
            <v>2962</v>
          </cell>
          <cell r="BG714">
            <v>3422</v>
          </cell>
          <cell r="BH714">
            <v>3816</v>
          </cell>
          <cell r="BI714">
            <v>4212</v>
          </cell>
        </row>
        <row r="715">
          <cell r="BC715" t="str">
            <v>Santa Barbara</v>
          </cell>
          <cell r="BD715">
            <v>1574</v>
          </cell>
          <cell r="BE715">
            <v>1686</v>
          </cell>
          <cell r="BF715">
            <v>2024</v>
          </cell>
          <cell r="BG715">
            <v>2340</v>
          </cell>
          <cell r="BH715">
            <v>2610</v>
          </cell>
          <cell r="BI715">
            <v>2880</v>
          </cell>
        </row>
        <row r="716">
          <cell r="BC716" t="str">
            <v>Santa Clara</v>
          </cell>
          <cell r="BD716">
            <v>2090</v>
          </cell>
          <cell r="BE716">
            <v>2240</v>
          </cell>
          <cell r="BF716">
            <v>2686</v>
          </cell>
          <cell r="BG716">
            <v>3104</v>
          </cell>
          <cell r="BH716">
            <v>3464</v>
          </cell>
          <cell r="BI716">
            <v>3822</v>
          </cell>
        </row>
        <row r="717">
          <cell r="BC717" t="str">
            <v>Santa Cruz</v>
          </cell>
          <cell r="BD717">
            <v>1754</v>
          </cell>
          <cell r="BE717">
            <v>1880</v>
          </cell>
          <cell r="BF717">
            <v>2254</v>
          </cell>
          <cell r="BG717">
            <v>2606</v>
          </cell>
          <cell r="BH717">
            <v>2906</v>
          </cell>
          <cell r="BI717">
            <v>3206</v>
          </cell>
        </row>
        <row r="718">
          <cell r="BC718" t="str">
            <v>Shasta</v>
          </cell>
          <cell r="BD718">
            <v>1082</v>
          </cell>
          <cell r="BE718">
            <v>1160</v>
          </cell>
          <cell r="BF718">
            <v>1392</v>
          </cell>
          <cell r="BG718">
            <v>1606</v>
          </cell>
          <cell r="BH718">
            <v>1792</v>
          </cell>
          <cell r="BI718">
            <v>1978</v>
          </cell>
        </row>
        <row r="719">
          <cell r="BC719" t="str">
            <v>Sierra</v>
          </cell>
          <cell r="BD719">
            <v>1174</v>
          </cell>
          <cell r="BE719">
            <v>1258</v>
          </cell>
          <cell r="BF719">
            <v>1510</v>
          </cell>
          <cell r="BG719">
            <v>1744</v>
          </cell>
          <cell r="BH719">
            <v>1946</v>
          </cell>
          <cell r="BI719">
            <v>2148</v>
          </cell>
        </row>
        <row r="720">
          <cell r="BC720" t="str">
            <v>Siskiyou</v>
          </cell>
          <cell r="BD720">
            <v>1050</v>
          </cell>
          <cell r="BE720">
            <v>1124</v>
          </cell>
          <cell r="BF720">
            <v>1350</v>
          </cell>
          <cell r="BG720">
            <v>1556</v>
          </cell>
          <cell r="BH720">
            <v>1736</v>
          </cell>
          <cell r="BI720">
            <v>1916</v>
          </cell>
        </row>
        <row r="721">
          <cell r="BC721" t="str">
            <v>Solano</v>
          </cell>
          <cell r="BD721">
            <v>1406</v>
          </cell>
          <cell r="BE721">
            <v>1508</v>
          </cell>
          <cell r="BF721">
            <v>1810</v>
          </cell>
          <cell r="BG721">
            <v>2090</v>
          </cell>
          <cell r="BH721">
            <v>2332</v>
          </cell>
          <cell r="BI721">
            <v>2572</v>
          </cell>
        </row>
        <row r="722">
          <cell r="BC722" t="str">
            <v>Sonoma</v>
          </cell>
          <cell r="BD722">
            <v>1542</v>
          </cell>
          <cell r="BE722">
            <v>1652</v>
          </cell>
          <cell r="BF722">
            <v>1982</v>
          </cell>
          <cell r="BG722">
            <v>2290</v>
          </cell>
          <cell r="BH722">
            <v>2554</v>
          </cell>
          <cell r="BI722">
            <v>2820</v>
          </cell>
        </row>
        <row r="723">
          <cell r="BC723" t="str">
            <v>Stanislaus</v>
          </cell>
          <cell r="BD723">
            <v>1050</v>
          </cell>
          <cell r="BE723">
            <v>1124</v>
          </cell>
          <cell r="BF723">
            <v>1350</v>
          </cell>
          <cell r="BG723">
            <v>1556</v>
          </cell>
          <cell r="BH723">
            <v>1736</v>
          </cell>
          <cell r="BI723">
            <v>1916</v>
          </cell>
        </row>
        <row r="724">
          <cell r="BC724" t="str">
            <v>Sutter</v>
          </cell>
          <cell r="BD724">
            <v>1050</v>
          </cell>
          <cell r="BE724">
            <v>1124</v>
          </cell>
          <cell r="BF724">
            <v>1350</v>
          </cell>
          <cell r="BG724">
            <v>1556</v>
          </cell>
          <cell r="BH724">
            <v>1736</v>
          </cell>
          <cell r="BI724">
            <v>1916</v>
          </cell>
        </row>
        <row r="725">
          <cell r="BC725" t="str">
            <v>Tehama</v>
          </cell>
          <cell r="BD725">
            <v>1050</v>
          </cell>
          <cell r="BE725">
            <v>1124</v>
          </cell>
          <cell r="BF725">
            <v>1350</v>
          </cell>
          <cell r="BG725">
            <v>1556</v>
          </cell>
          <cell r="BH725">
            <v>1736</v>
          </cell>
          <cell r="BI725">
            <v>1916</v>
          </cell>
        </row>
        <row r="726">
          <cell r="BC726" t="str">
            <v>Trinity</v>
          </cell>
          <cell r="BD726">
            <v>1050</v>
          </cell>
          <cell r="BE726">
            <v>1124</v>
          </cell>
          <cell r="BF726">
            <v>1350</v>
          </cell>
          <cell r="BG726">
            <v>1556</v>
          </cell>
          <cell r="BH726">
            <v>1736</v>
          </cell>
          <cell r="BI726">
            <v>1916</v>
          </cell>
        </row>
        <row r="727">
          <cell r="BC727" t="str">
            <v>Tulare</v>
          </cell>
          <cell r="BD727">
            <v>1050</v>
          </cell>
          <cell r="BE727">
            <v>1124</v>
          </cell>
          <cell r="BF727">
            <v>1350</v>
          </cell>
          <cell r="BG727">
            <v>1556</v>
          </cell>
          <cell r="BH727">
            <v>1736</v>
          </cell>
          <cell r="BI727">
            <v>1916</v>
          </cell>
        </row>
        <row r="728">
          <cell r="BC728" t="str">
            <v>Tuolumne</v>
          </cell>
          <cell r="BD728">
            <v>1054</v>
          </cell>
          <cell r="BE728">
            <v>1130</v>
          </cell>
          <cell r="BF728">
            <v>1354</v>
          </cell>
          <cell r="BG728">
            <v>1566</v>
          </cell>
          <cell r="BH728">
            <v>1746</v>
          </cell>
          <cell r="BI728">
            <v>1926</v>
          </cell>
        </row>
        <row r="729">
          <cell r="BC729" t="str">
            <v>Ventura</v>
          </cell>
          <cell r="BD729">
            <v>1750</v>
          </cell>
          <cell r="BE729">
            <v>1874</v>
          </cell>
          <cell r="BF729">
            <v>2250</v>
          </cell>
          <cell r="BG729">
            <v>2596</v>
          </cell>
          <cell r="BH729">
            <v>2896</v>
          </cell>
          <cell r="BI729">
            <v>3196</v>
          </cell>
        </row>
        <row r="730">
          <cell r="BC730" t="str">
            <v>Yolo</v>
          </cell>
          <cell r="BD730">
            <v>1306</v>
          </cell>
          <cell r="BE730">
            <v>1400</v>
          </cell>
          <cell r="BF730">
            <v>1682</v>
          </cell>
          <cell r="BG730">
            <v>1942</v>
          </cell>
          <cell r="BH730">
            <v>2166</v>
          </cell>
          <cell r="BI730">
            <v>2392</v>
          </cell>
        </row>
        <row r="731">
          <cell r="BC731" t="str">
            <v>Yuba</v>
          </cell>
          <cell r="BD731">
            <v>1050</v>
          </cell>
          <cell r="BE731">
            <v>1124</v>
          </cell>
          <cell r="BF731">
            <v>1350</v>
          </cell>
          <cell r="BG731">
            <v>1556</v>
          </cell>
          <cell r="BH731">
            <v>1736</v>
          </cell>
          <cell r="BI731">
            <v>1916</v>
          </cell>
        </row>
      </sheetData>
      <sheetData sheetId="4">
        <row r="15">
          <cell r="A15" t="str">
            <v>Other: (Specify)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HFA Addendum (2)"/>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CDLAC Tie Breaker"/>
      <sheetName val="CDLAC Points System"/>
      <sheetName val="Basis &amp; Credits"/>
      <sheetName val="Service Amenities Budget"/>
      <sheetName val="15 Year Pro Forma"/>
      <sheetName val="Subsidy Contract Calculation"/>
      <sheetName val="Post-award Instructions"/>
      <sheetName val="Post-award Project Cost Changes"/>
    </sheetNames>
    <sheetDataSet>
      <sheetData sheetId="0"/>
      <sheetData sheetId="1"/>
      <sheetData sheetId="2"/>
      <sheetData sheetId="3"/>
      <sheetData sheetId="4"/>
      <sheetData sheetId="5">
        <row r="669">
          <cell r="BP669" t="str">
            <v>County</v>
          </cell>
          <cell r="BQ669" t="str">
            <v>SRO/Studio</v>
          </cell>
          <cell r="BR669" t="str">
            <v>1 Bedroom</v>
          </cell>
          <cell r="BS669" t="str">
            <v>2 Bedrooms</v>
          </cell>
          <cell r="BT669" t="str">
            <v>3 Bedrooms</v>
          </cell>
          <cell r="BU669" t="str">
            <v>4 Bedrooms</v>
          </cell>
          <cell r="BV669" t="str">
            <v>5 Bedrooms</v>
          </cell>
        </row>
        <row r="670">
          <cell r="BP670" t="str">
            <v>Alameda</v>
          </cell>
          <cell r="BQ670">
            <v>2396</v>
          </cell>
          <cell r="BR670">
            <v>2568</v>
          </cell>
          <cell r="BS670">
            <v>3082</v>
          </cell>
          <cell r="BT670">
            <v>3562</v>
          </cell>
          <cell r="BU670">
            <v>3974</v>
          </cell>
          <cell r="BV670">
            <v>4384</v>
          </cell>
        </row>
        <row r="671">
          <cell r="BP671" t="str">
            <v>Alpine</v>
          </cell>
          <cell r="BQ671">
            <v>1422</v>
          </cell>
          <cell r="BR671">
            <v>1522</v>
          </cell>
          <cell r="BS671">
            <v>1826</v>
          </cell>
          <cell r="BT671">
            <v>2110</v>
          </cell>
          <cell r="BU671">
            <v>2354</v>
          </cell>
          <cell r="BV671">
            <v>2598</v>
          </cell>
        </row>
        <row r="672">
          <cell r="BP672" t="str">
            <v>Amador</v>
          </cell>
          <cell r="BQ672">
            <v>1364</v>
          </cell>
          <cell r="BR672">
            <v>1462</v>
          </cell>
          <cell r="BS672">
            <v>1754</v>
          </cell>
          <cell r="BT672">
            <v>2026</v>
          </cell>
          <cell r="BU672">
            <v>2260</v>
          </cell>
          <cell r="BV672">
            <v>2492</v>
          </cell>
        </row>
        <row r="673">
          <cell r="BP673" t="str">
            <v>Butte</v>
          </cell>
          <cell r="BQ673">
            <v>1220</v>
          </cell>
          <cell r="BR673">
            <v>1306</v>
          </cell>
          <cell r="BS673">
            <v>1570</v>
          </cell>
          <cell r="BT673">
            <v>1812</v>
          </cell>
          <cell r="BU673">
            <v>2022</v>
          </cell>
          <cell r="BV673">
            <v>2232</v>
          </cell>
        </row>
        <row r="674">
          <cell r="BP674" t="str">
            <v>Calaveras</v>
          </cell>
          <cell r="BQ674">
            <v>1430</v>
          </cell>
          <cell r="BR674">
            <v>1532</v>
          </cell>
          <cell r="BS674">
            <v>1840</v>
          </cell>
          <cell r="BT674">
            <v>2124</v>
          </cell>
          <cell r="BU674">
            <v>2370</v>
          </cell>
          <cell r="BV674">
            <v>2616</v>
          </cell>
        </row>
        <row r="675">
          <cell r="BP675" t="str">
            <v>Colusa</v>
          </cell>
          <cell r="BQ675">
            <v>1220</v>
          </cell>
          <cell r="BR675">
            <v>1306</v>
          </cell>
          <cell r="BS675">
            <v>1570</v>
          </cell>
          <cell r="BT675">
            <v>1812</v>
          </cell>
          <cell r="BU675">
            <v>2022</v>
          </cell>
          <cell r="BV675">
            <v>2232</v>
          </cell>
        </row>
        <row r="676">
          <cell r="BP676" t="str">
            <v>Contra Costa</v>
          </cell>
          <cell r="BQ676">
            <v>2396</v>
          </cell>
          <cell r="BR676">
            <v>2568</v>
          </cell>
          <cell r="BS676">
            <v>3082</v>
          </cell>
          <cell r="BT676">
            <v>3562</v>
          </cell>
          <cell r="BU676">
            <v>3974</v>
          </cell>
          <cell r="BV676">
            <v>4384</v>
          </cell>
        </row>
        <row r="677">
          <cell r="BP677" t="str">
            <v>Del Norte</v>
          </cell>
          <cell r="BQ677">
            <v>1220</v>
          </cell>
          <cell r="BR677">
            <v>1306</v>
          </cell>
          <cell r="BS677">
            <v>1570</v>
          </cell>
          <cell r="BT677">
            <v>1812</v>
          </cell>
          <cell r="BU677">
            <v>2022</v>
          </cell>
          <cell r="BV677">
            <v>2232</v>
          </cell>
        </row>
        <row r="678">
          <cell r="BP678" t="str">
            <v>El Dorado</v>
          </cell>
          <cell r="BQ678">
            <v>1586</v>
          </cell>
          <cell r="BR678">
            <v>1700</v>
          </cell>
          <cell r="BS678">
            <v>2040</v>
          </cell>
          <cell r="BT678">
            <v>2356</v>
          </cell>
          <cell r="BU678">
            <v>2626</v>
          </cell>
          <cell r="BV678">
            <v>2900</v>
          </cell>
        </row>
        <row r="679">
          <cell r="BP679" t="str">
            <v>Fresno</v>
          </cell>
          <cell r="BQ679">
            <v>1220</v>
          </cell>
          <cell r="BR679">
            <v>1306</v>
          </cell>
          <cell r="BS679">
            <v>1570</v>
          </cell>
          <cell r="BT679">
            <v>1812</v>
          </cell>
          <cell r="BU679">
            <v>2022</v>
          </cell>
          <cell r="BV679">
            <v>2232</v>
          </cell>
        </row>
        <row r="680">
          <cell r="BP680" t="str">
            <v>Glenn</v>
          </cell>
          <cell r="BQ680">
            <v>1220</v>
          </cell>
          <cell r="BR680">
            <v>1306</v>
          </cell>
          <cell r="BS680">
            <v>1570</v>
          </cell>
          <cell r="BT680">
            <v>1812</v>
          </cell>
          <cell r="BU680">
            <v>2022</v>
          </cell>
          <cell r="BV680">
            <v>2232</v>
          </cell>
        </row>
        <row r="681">
          <cell r="BP681" t="str">
            <v>Humboldt</v>
          </cell>
          <cell r="BQ681">
            <v>1220</v>
          </cell>
          <cell r="BR681">
            <v>1306</v>
          </cell>
          <cell r="BS681">
            <v>1570</v>
          </cell>
          <cell r="BT681">
            <v>1812</v>
          </cell>
          <cell r="BU681">
            <v>2022</v>
          </cell>
          <cell r="BV681">
            <v>2232</v>
          </cell>
        </row>
        <row r="682">
          <cell r="BP682" t="str">
            <v>Imperial</v>
          </cell>
          <cell r="BQ682">
            <v>1220</v>
          </cell>
          <cell r="BR682">
            <v>1306</v>
          </cell>
          <cell r="BS682">
            <v>1570</v>
          </cell>
          <cell r="BT682">
            <v>1812</v>
          </cell>
          <cell r="BU682">
            <v>2022</v>
          </cell>
          <cell r="BV682">
            <v>2232</v>
          </cell>
        </row>
        <row r="683">
          <cell r="BP683" t="str">
            <v>Inyo</v>
          </cell>
          <cell r="BQ683">
            <v>1296</v>
          </cell>
          <cell r="BR683">
            <v>1390</v>
          </cell>
          <cell r="BS683">
            <v>1666</v>
          </cell>
          <cell r="BT683">
            <v>1926</v>
          </cell>
          <cell r="BU683">
            <v>2150</v>
          </cell>
          <cell r="BV683">
            <v>2372</v>
          </cell>
        </row>
        <row r="684">
          <cell r="BP684" t="str">
            <v>Kern</v>
          </cell>
          <cell r="BQ684">
            <v>1220</v>
          </cell>
          <cell r="BR684">
            <v>1306</v>
          </cell>
          <cell r="BS684">
            <v>1570</v>
          </cell>
          <cell r="BT684">
            <v>1812</v>
          </cell>
          <cell r="BU684">
            <v>2022</v>
          </cell>
          <cell r="BV684">
            <v>2232</v>
          </cell>
        </row>
        <row r="685">
          <cell r="BP685" t="str">
            <v>Kings</v>
          </cell>
          <cell r="BQ685">
            <v>1220</v>
          </cell>
          <cell r="BR685">
            <v>1306</v>
          </cell>
          <cell r="BS685">
            <v>1570</v>
          </cell>
          <cell r="BT685">
            <v>1812</v>
          </cell>
          <cell r="BU685">
            <v>2022</v>
          </cell>
          <cell r="BV685">
            <v>2232</v>
          </cell>
        </row>
        <row r="686">
          <cell r="BP686" t="str">
            <v>Lake</v>
          </cell>
          <cell r="BQ686">
            <v>1220</v>
          </cell>
          <cell r="BR686">
            <v>1306</v>
          </cell>
          <cell r="BS686">
            <v>1570</v>
          </cell>
          <cell r="BT686">
            <v>1812</v>
          </cell>
          <cell r="BU686">
            <v>2022</v>
          </cell>
          <cell r="BV686">
            <v>2232</v>
          </cell>
        </row>
        <row r="687">
          <cell r="BP687" t="str">
            <v>Lassen</v>
          </cell>
          <cell r="BQ687">
            <v>1264</v>
          </cell>
          <cell r="BR687">
            <v>1354</v>
          </cell>
          <cell r="BS687">
            <v>1624</v>
          </cell>
          <cell r="BT687">
            <v>1876</v>
          </cell>
          <cell r="BU687">
            <v>2094</v>
          </cell>
          <cell r="BV687">
            <v>2312</v>
          </cell>
        </row>
        <row r="688">
          <cell r="BP688" t="str">
            <v>Los Angeles</v>
          </cell>
          <cell r="BQ688">
            <v>2070</v>
          </cell>
          <cell r="BR688">
            <v>2216</v>
          </cell>
          <cell r="BS688">
            <v>2660</v>
          </cell>
          <cell r="BT688">
            <v>3072</v>
          </cell>
          <cell r="BU688">
            <v>3430</v>
          </cell>
          <cell r="BV688">
            <v>3782</v>
          </cell>
        </row>
        <row r="689">
          <cell r="BP689" t="str">
            <v>Madera</v>
          </cell>
          <cell r="BQ689">
            <v>1220</v>
          </cell>
          <cell r="BR689">
            <v>1306</v>
          </cell>
          <cell r="BS689">
            <v>1570</v>
          </cell>
          <cell r="BT689">
            <v>1812</v>
          </cell>
          <cell r="BU689">
            <v>2022</v>
          </cell>
          <cell r="BV689">
            <v>2232</v>
          </cell>
        </row>
        <row r="690">
          <cell r="BP690" t="str">
            <v>Marin</v>
          </cell>
          <cell r="BQ690">
            <v>3196</v>
          </cell>
          <cell r="BR690">
            <v>3426</v>
          </cell>
          <cell r="BS690">
            <v>4112</v>
          </cell>
          <cell r="BT690">
            <v>4750</v>
          </cell>
          <cell r="BU690">
            <v>5300</v>
          </cell>
          <cell r="BV690">
            <v>5846</v>
          </cell>
        </row>
        <row r="691">
          <cell r="BP691" t="str">
            <v>Mariposa</v>
          </cell>
          <cell r="BQ691">
            <v>1220</v>
          </cell>
          <cell r="BR691">
            <v>1306</v>
          </cell>
          <cell r="BS691">
            <v>1570</v>
          </cell>
          <cell r="BT691">
            <v>1812</v>
          </cell>
          <cell r="BU691">
            <v>2022</v>
          </cell>
          <cell r="BV691">
            <v>2232</v>
          </cell>
        </row>
        <row r="692">
          <cell r="BP692" t="str">
            <v>Mendocino</v>
          </cell>
          <cell r="BQ692">
            <v>1266</v>
          </cell>
          <cell r="BR692">
            <v>1356</v>
          </cell>
          <cell r="BS692">
            <v>1626</v>
          </cell>
          <cell r="BT692">
            <v>1880</v>
          </cell>
          <cell r="BU692">
            <v>2096</v>
          </cell>
          <cell r="BV692">
            <v>2314</v>
          </cell>
        </row>
        <row r="693">
          <cell r="BP693" t="str">
            <v>Merced</v>
          </cell>
          <cell r="BQ693">
            <v>1220</v>
          </cell>
          <cell r="BR693">
            <v>1306</v>
          </cell>
          <cell r="BS693">
            <v>1570</v>
          </cell>
          <cell r="BT693">
            <v>1812</v>
          </cell>
          <cell r="BU693">
            <v>2022</v>
          </cell>
          <cell r="BV693">
            <v>2232</v>
          </cell>
        </row>
        <row r="694">
          <cell r="BP694" t="str">
            <v>Modoc</v>
          </cell>
          <cell r="BQ694">
            <v>1220</v>
          </cell>
          <cell r="BR694">
            <v>1306</v>
          </cell>
          <cell r="BS694">
            <v>1570</v>
          </cell>
          <cell r="BT694">
            <v>1812</v>
          </cell>
          <cell r="BU694">
            <v>2022</v>
          </cell>
          <cell r="BV694">
            <v>2232</v>
          </cell>
        </row>
        <row r="695">
          <cell r="BP695" t="str">
            <v>Mono</v>
          </cell>
          <cell r="BQ695">
            <v>1382</v>
          </cell>
          <cell r="BR695">
            <v>1480</v>
          </cell>
          <cell r="BS695">
            <v>1776</v>
          </cell>
          <cell r="BT695">
            <v>2052</v>
          </cell>
          <cell r="BU695">
            <v>2290</v>
          </cell>
          <cell r="BV695">
            <v>2526</v>
          </cell>
        </row>
        <row r="696">
          <cell r="BP696" t="str">
            <v>Monterey</v>
          </cell>
          <cell r="BQ696">
            <v>1780</v>
          </cell>
          <cell r="BR696">
            <v>1906</v>
          </cell>
          <cell r="BS696">
            <v>2290</v>
          </cell>
          <cell r="BT696">
            <v>2644</v>
          </cell>
          <cell r="BU696">
            <v>2950</v>
          </cell>
          <cell r="BV696">
            <v>3256</v>
          </cell>
        </row>
        <row r="697">
          <cell r="BP697" t="str">
            <v>Napa</v>
          </cell>
          <cell r="BQ697">
            <v>1990</v>
          </cell>
          <cell r="BR697">
            <v>2132</v>
          </cell>
          <cell r="BS697">
            <v>2560</v>
          </cell>
          <cell r="BT697">
            <v>2956</v>
          </cell>
          <cell r="BU697">
            <v>3296</v>
          </cell>
          <cell r="BV697">
            <v>3638</v>
          </cell>
        </row>
        <row r="698">
          <cell r="BP698" t="str">
            <v>Nevada</v>
          </cell>
          <cell r="BQ698">
            <v>1572</v>
          </cell>
          <cell r="BR698">
            <v>1684</v>
          </cell>
          <cell r="BS698">
            <v>2022</v>
          </cell>
          <cell r="BT698">
            <v>2334</v>
          </cell>
          <cell r="BU698">
            <v>2604</v>
          </cell>
          <cell r="BV698">
            <v>2874</v>
          </cell>
        </row>
        <row r="699">
          <cell r="BP699" t="str">
            <v>Orange</v>
          </cell>
          <cell r="BQ699">
            <v>2354</v>
          </cell>
          <cell r="BR699">
            <v>2522</v>
          </cell>
          <cell r="BS699">
            <v>3026</v>
          </cell>
          <cell r="BT699">
            <v>3496</v>
          </cell>
          <cell r="BU699">
            <v>3902</v>
          </cell>
          <cell r="BV699">
            <v>4304</v>
          </cell>
        </row>
        <row r="700">
          <cell r="BP700" t="str">
            <v>Placer</v>
          </cell>
          <cell r="BQ700">
            <v>1586</v>
          </cell>
          <cell r="BR700">
            <v>1700</v>
          </cell>
          <cell r="BS700">
            <v>2040</v>
          </cell>
          <cell r="BT700">
            <v>2356</v>
          </cell>
          <cell r="BU700">
            <v>2626</v>
          </cell>
          <cell r="BV700">
            <v>2900</v>
          </cell>
        </row>
        <row r="701">
          <cell r="BP701" t="str">
            <v>Plumas</v>
          </cell>
          <cell r="BQ701">
            <v>1280</v>
          </cell>
          <cell r="BR701">
            <v>1370</v>
          </cell>
          <cell r="BS701">
            <v>1644</v>
          </cell>
          <cell r="BT701">
            <v>1900</v>
          </cell>
          <cell r="BU701">
            <v>2120</v>
          </cell>
          <cell r="BV701">
            <v>2340</v>
          </cell>
        </row>
        <row r="702">
          <cell r="BP702" t="str">
            <v>Riverside</v>
          </cell>
          <cell r="BQ702">
            <v>1382</v>
          </cell>
          <cell r="BR702">
            <v>1480</v>
          </cell>
          <cell r="BS702">
            <v>1776</v>
          </cell>
          <cell r="BT702">
            <v>2054</v>
          </cell>
          <cell r="BU702">
            <v>2292</v>
          </cell>
          <cell r="BV702">
            <v>2528</v>
          </cell>
        </row>
        <row r="703">
          <cell r="BP703" t="str">
            <v>Sacramento</v>
          </cell>
          <cell r="BQ703">
            <v>1586</v>
          </cell>
          <cell r="BR703">
            <v>1700</v>
          </cell>
          <cell r="BS703">
            <v>2040</v>
          </cell>
          <cell r="BT703">
            <v>2356</v>
          </cell>
          <cell r="BU703">
            <v>2626</v>
          </cell>
          <cell r="BV703">
            <v>2900</v>
          </cell>
        </row>
        <row r="704">
          <cell r="BP704" t="str">
            <v>San Benito</v>
          </cell>
          <cell r="BQ704">
            <v>1710</v>
          </cell>
          <cell r="BR704">
            <v>1830</v>
          </cell>
          <cell r="BS704">
            <v>2196</v>
          </cell>
          <cell r="BT704">
            <v>2538</v>
          </cell>
          <cell r="BU704">
            <v>2832</v>
          </cell>
          <cell r="BV704">
            <v>3124</v>
          </cell>
        </row>
        <row r="705">
          <cell r="BP705" t="str">
            <v>San Bernardino</v>
          </cell>
          <cell r="BQ705">
            <v>1382</v>
          </cell>
          <cell r="BR705">
            <v>1480</v>
          </cell>
          <cell r="BS705">
            <v>1776</v>
          </cell>
          <cell r="BT705">
            <v>2054</v>
          </cell>
          <cell r="BU705">
            <v>2292</v>
          </cell>
          <cell r="BV705">
            <v>2528</v>
          </cell>
        </row>
        <row r="706">
          <cell r="BP706" t="str">
            <v>San Diego</v>
          </cell>
          <cell r="BQ706">
            <v>2122</v>
          </cell>
          <cell r="BR706">
            <v>2272</v>
          </cell>
          <cell r="BS706">
            <v>2726</v>
          </cell>
          <cell r="BT706">
            <v>3150</v>
          </cell>
          <cell r="BU706">
            <v>3514</v>
          </cell>
          <cell r="BV706">
            <v>3878</v>
          </cell>
        </row>
        <row r="707">
          <cell r="BP707" t="str">
            <v>San Francisco</v>
          </cell>
          <cell r="BQ707">
            <v>3196</v>
          </cell>
          <cell r="BR707">
            <v>3426</v>
          </cell>
          <cell r="BS707">
            <v>4112</v>
          </cell>
          <cell r="BT707">
            <v>4750</v>
          </cell>
          <cell r="BU707">
            <v>5300</v>
          </cell>
          <cell r="BV707">
            <v>5846</v>
          </cell>
        </row>
        <row r="708">
          <cell r="BP708" t="str">
            <v>San Joaquin</v>
          </cell>
          <cell r="BQ708">
            <v>1294</v>
          </cell>
          <cell r="BR708">
            <v>1386</v>
          </cell>
          <cell r="BS708">
            <v>1664</v>
          </cell>
          <cell r="BT708">
            <v>1924</v>
          </cell>
          <cell r="BU708">
            <v>2146</v>
          </cell>
          <cell r="BV708">
            <v>2368</v>
          </cell>
        </row>
        <row r="709">
          <cell r="BP709" t="str">
            <v>San Luis Obispo</v>
          </cell>
          <cell r="BQ709">
            <v>1712</v>
          </cell>
          <cell r="BR709">
            <v>1834</v>
          </cell>
          <cell r="BS709">
            <v>2202</v>
          </cell>
          <cell r="BT709">
            <v>2542</v>
          </cell>
          <cell r="BU709">
            <v>2836</v>
          </cell>
          <cell r="BV709">
            <v>3130</v>
          </cell>
        </row>
        <row r="710">
          <cell r="BP710" t="str">
            <v>San Mateo</v>
          </cell>
          <cell r="BQ710">
            <v>3196</v>
          </cell>
          <cell r="BR710">
            <v>3426</v>
          </cell>
          <cell r="BS710">
            <v>4112</v>
          </cell>
          <cell r="BT710">
            <v>4750</v>
          </cell>
          <cell r="BU710">
            <v>5300</v>
          </cell>
          <cell r="BV710">
            <v>5846</v>
          </cell>
        </row>
        <row r="711">
          <cell r="BP711" t="str">
            <v>Santa Barbara</v>
          </cell>
          <cell r="BQ711">
            <v>2186</v>
          </cell>
          <cell r="BR711">
            <v>2342</v>
          </cell>
          <cell r="BS711">
            <v>2812</v>
          </cell>
          <cell r="BT711">
            <v>3246</v>
          </cell>
          <cell r="BU711">
            <v>3622</v>
          </cell>
          <cell r="BV711">
            <v>3996</v>
          </cell>
        </row>
        <row r="712">
          <cell r="BP712" t="str">
            <v>Santa Clara</v>
          </cell>
          <cell r="BQ712">
            <v>2900</v>
          </cell>
          <cell r="BR712">
            <v>3106</v>
          </cell>
          <cell r="BS712">
            <v>3730</v>
          </cell>
          <cell r="BT712">
            <v>4308</v>
          </cell>
          <cell r="BU712">
            <v>4806</v>
          </cell>
          <cell r="BV712">
            <v>5302</v>
          </cell>
        </row>
        <row r="713">
          <cell r="BP713" t="str">
            <v>Santa Cruz</v>
          </cell>
          <cell r="BQ713">
            <v>2432</v>
          </cell>
          <cell r="BR713">
            <v>2606</v>
          </cell>
          <cell r="BS713">
            <v>3126</v>
          </cell>
          <cell r="BT713">
            <v>3614</v>
          </cell>
          <cell r="BU713">
            <v>4032</v>
          </cell>
          <cell r="BV713">
            <v>4448</v>
          </cell>
        </row>
        <row r="714">
          <cell r="BP714" t="str">
            <v>Shasta</v>
          </cell>
          <cell r="BQ714">
            <v>1242</v>
          </cell>
          <cell r="BR714">
            <v>1330</v>
          </cell>
          <cell r="BS714">
            <v>1596</v>
          </cell>
          <cell r="BT714">
            <v>1846</v>
          </cell>
          <cell r="BU714">
            <v>2060</v>
          </cell>
          <cell r="BV714">
            <v>2272</v>
          </cell>
        </row>
        <row r="715">
          <cell r="BP715" t="str">
            <v>Sierra</v>
          </cell>
          <cell r="BQ715">
            <v>1480</v>
          </cell>
          <cell r="BR715">
            <v>1584</v>
          </cell>
          <cell r="BS715">
            <v>1902</v>
          </cell>
          <cell r="BT715">
            <v>2196</v>
          </cell>
          <cell r="BU715">
            <v>2452</v>
          </cell>
          <cell r="BV715">
            <v>2704</v>
          </cell>
        </row>
        <row r="716">
          <cell r="BP716" t="str">
            <v>Siskiyou</v>
          </cell>
          <cell r="BQ716">
            <v>1220</v>
          </cell>
          <cell r="BR716">
            <v>1306</v>
          </cell>
          <cell r="BS716">
            <v>1570</v>
          </cell>
          <cell r="BT716">
            <v>1812</v>
          </cell>
          <cell r="BU716">
            <v>2022</v>
          </cell>
          <cell r="BV716">
            <v>2232</v>
          </cell>
        </row>
        <row r="717">
          <cell r="BP717" t="str">
            <v>Solano</v>
          </cell>
          <cell r="BQ717">
            <v>1700</v>
          </cell>
          <cell r="BR717">
            <v>1820</v>
          </cell>
          <cell r="BS717">
            <v>2184</v>
          </cell>
          <cell r="BT717">
            <v>2524</v>
          </cell>
          <cell r="BU717">
            <v>2816</v>
          </cell>
          <cell r="BV717">
            <v>3108</v>
          </cell>
        </row>
        <row r="718">
          <cell r="BP718" t="str">
            <v>Sonoma</v>
          </cell>
          <cell r="BQ718">
            <v>2036</v>
          </cell>
          <cell r="BR718">
            <v>2182</v>
          </cell>
          <cell r="BS718">
            <v>2616</v>
          </cell>
          <cell r="BT718">
            <v>3024</v>
          </cell>
          <cell r="BU718">
            <v>3374</v>
          </cell>
          <cell r="BV718">
            <v>3722</v>
          </cell>
        </row>
        <row r="719">
          <cell r="BP719" t="str">
            <v>Stanislaus</v>
          </cell>
          <cell r="BQ719">
            <v>1250</v>
          </cell>
          <cell r="BR719">
            <v>1338</v>
          </cell>
          <cell r="BS719">
            <v>1604</v>
          </cell>
          <cell r="BT719">
            <v>1854</v>
          </cell>
          <cell r="BU719">
            <v>2070</v>
          </cell>
          <cell r="BV719">
            <v>2282</v>
          </cell>
        </row>
        <row r="720">
          <cell r="BP720" t="str">
            <v>Sutter</v>
          </cell>
          <cell r="BQ720">
            <v>1220</v>
          </cell>
          <cell r="BR720">
            <v>1306</v>
          </cell>
          <cell r="BS720">
            <v>1570</v>
          </cell>
          <cell r="BT720">
            <v>1812</v>
          </cell>
          <cell r="BU720">
            <v>2022</v>
          </cell>
          <cell r="BV720">
            <v>2232</v>
          </cell>
        </row>
        <row r="721">
          <cell r="BP721" t="str">
            <v>Tehama</v>
          </cell>
          <cell r="BQ721">
            <v>1220</v>
          </cell>
          <cell r="BR721">
            <v>1306</v>
          </cell>
          <cell r="BS721">
            <v>1570</v>
          </cell>
          <cell r="BT721">
            <v>1812</v>
          </cell>
          <cell r="BU721">
            <v>2022</v>
          </cell>
          <cell r="BV721">
            <v>2232</v>
          </cell>
        </row>
        <row r="722">
          <cell r="BP722" t="str">
            <v>Trinity</v>
          </cell>
          <cell r="BQ722">
            <v>1220</v>
          </cell>
          <cell r="BR722">
            <v>1306</v>
          </cell>
          <cell r="BS722">
            <v>1570</v>
          </cell>
          <cell r="BT722">
            <v>1812</v>
          </cell>
          <cell r="BU722">
            <v>2022</v>
          </cell>
          <cell r="BV722">
            <v>2232</v>
          </cell>
        </row>
        <row r="723">
          <cell r="BP723" t="str">
            <v>Tulare</v>
          </cell>
          <cell r="BQ723">
            <v>1220</v>
          </cell>
          <cell r="BR723">
            <v>1306</v>
          </cell>
          <cell r="BS723">
            <v>1570</v>
          </cell>
          <cell r="BT723">
            <v>1812</v>
          </cell>
          <cell r="BU723">
            <v>2022</v>
          </cell>
          <cell r="BV723">
            <v>2232</v>
          </cell>
        </row>
        <row r="724">
          <cell r="BP724" t="str">
            <v>Tuolumne</v>
          </cell>
          <cell r="BQ724">
            <v>1302</v>
          </cell>
          <cell r="BR724">
            <v>1396</v>
          </cell>
          <cell r="BS724">
            <v>1674</v>
          </cell>
          <cell r="BT724">
            <v>1934</v>
          </cell>
          <cell r="BU724">
            <v>2160</v>
          </cell>
          <cell r="BV724">
            <v>2382</v>
          </cell>
        </row>
        <row r="725">
          <cell r="BP725" t="str">
            <v>Ventura</v>
          </cell>
          <cell r="BQ725">
            <v>1962</v>
          </cell>
          <cell r="BR725">
            <v>2102</v>
          </cell>
          <cell r="BS725">
            <v>2522</v>
          </cell>
          <cell r="BT725">
            <v>2914</v>
          </cell>
          <cell r="BU725">
            <v>3252</v>
          </cell>
          <cell r="BV725">
            <v>3588</v>
          </cell>
        </row>
        <row r="726">
          <cell r="BP726" t="str">
            <v>Yolo</v>
          </cell>
          <cell r="BQ726">
            <v>1552</v>
          </cell>
          <cell r="BR726">
            <v>1662</v>
          </cell>
          <cell r="BS726">
            <v>1994</v>
          </cell>
          <cell r="BT726">
            <v>2302</v>
          </cell>
          <cell r="BU726">
            <v>2570</v>
          </cell>
          <cell r="BV726">
            <v>2836</v>
          </cell>
        </row>
        <row r="727">
          <cell r="BP727" t="str">
            <v>Yuba</v>
          </cell>
          <cell r="BQ727">
            <v>1220</v>
          </cell>
          <cell r="BR727">
            <v>1306</v>
          </cell>
          <cell r="BS727">
            <v>1570</v>
          </cell>
          <cell r="BT727">
            <v>1812</v>
          </cell>
          <cell r="BU727">
            <v>2022</v>
          </cell>
          <cell r="BV727">
            <v>2232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Checklist Items "/>
      <sheetName val="Applicant Notes"/>
      <sheetName val="POST AWARD SPREADSHEETS&gt;&gt;&gt;"/>
      <sheetName val="Post-award Project Cost Changes"/>
    </sheetNames>
    <sheetDataSet>
      <sheetData sheetId="0"/>
      <sheetData sheetId="1"/>
      <sheetData sheetId="2">
        <row r="682">
          <cell r="BC682" t="str">
            <v>County</v>
          </cell>
          <cell r="BD682" t="str">
            <v>SRO/Studio</v>
          </cell>
          <cell r="BE682" t="str">
            <v>1 Bedroom</v>
          </cell>
          <cell r="BF682" t="str">
            <v>2 Bedrooms</v>
          </cell>
          <cell r="BG682" t="str">
            <v>3 Bedrooms</v>
          </cell>
          <cell r="BH682" t="str">
            <v>4 Bedrooms</v>
          </cell>
          <cell r="BI682" t="str">
            <v>5 Bedrooms</v>
          </cell>
        </row>
        <row r="683">
          <cell r="BC683" t="str">
            <v>Alameda</v>
          </cell>
          <cell r="BD683">
            <v>1562</v>
          </cell>
          <cell r="BE683">
            <v>1672</v>
          </cell>
          <cell r="BF683">
            <v>2006</v>
          </cell>
          <cell r="BG683">
            <v>2320</v>
          </cell>
          <cell r="BH683">
            <v>2586</v>
          </cell>
          <cell r="BI683">
            <v>2856</v>
          </cell>
        </row>
        <row r="684">
          <cell r="BC684" t="str">
            <v>Alpine</v>
          </cell>
          <cell r="BD684">
            <v>1362</v>
          </cell>
          <cell r="BE684">
            <v>1460</v>
          </cell>
          <cell r="BF684">
            <v>1752</v>
          </cell>
          <cell r="BG684">
            <v>2022</v>
          </cell>
          <cell r="BH684">
            <v>2256</v>
          </cell>
          <cell r="BI684">
            <v>2490</v>
          </cell>
        </row>
        <row r="685">
          <cell r="BC685" t="str">
            <v>Amador</v>
          </cell>
          <cell r="BD685">
            <v>1212</v>
          </cell>
          <cell r="BE685">
            <v>1298</v>
          </cell>
          <cell r="BF685">
            <v>1556</v>
          </cell>
          <cell r="BG685">
            <v>1800</v>
          </cell>
          <cell r="BH685">
            <v>2006</v>
          </cell>
          <cell r="BI685">
            <v>2216</v>
          </cell>
        </row>
        <row r="686">
          <cell r="BC686" t="str">
            <v>Butte</v>
          </cell>
          <cell r="BD686">
            <v>1004</v>
          </cell>
          <cell r="BE686">
            <v>1076</v>
          </cell>
          <cell r="BF686">
            <v>1290</v>
          </cell>
          <cell r="BG686">
            <v>1490</v>
          </cell>
          <cell r="BH686">
            <v>1662</v>
          </cell>
          <cell r="BI686">
            <v>1834</v>
          </cell>
        </row>
        <row r="687">
          <cell r="BC687" t="str">
            <v>Calaveras</v>
          </cell>
          <cell r="BD687">
            <v>1220</v>
          </cell>
          <cell r="BE687">
            <v>1306</v>
          </cell>
          <cell r="BF687">
            <v>1570</v>
          </cell>
          <cell r="BG687">
            <v>1812</v>
          </cell>
          <cell r="BH687">
            <v>2022</v>
          </cell>
          <cell r="BI687">
            <v>2232</v>
          </cell>
        </row>
        <row r="688">
          <cell r="BC688" t="str">
            <v>Colusa</v>
          </cell>
          <cell r="BD688">
            <v>1004</v>
          </cell>
          <cell r="BE688">
            <v>1076</v>
          </cell>
          <cell r="BF688">
            <v>1290</v>
          </cell>
          <cell r="BG688">
            <v>1490</v>
          </cell>
          <cell r="BH688">
            <v>1662</v>
          </cell>
          <cell r="BI688">
            <v>1834</v>
          </cell>
        </row>
        <row r="689">
          <cell r="BC689" t="str">
            <v>Contra Costa</v>
          </cell>
          <cell r="BD689">
            <v>1562</v>
          </cell>
          <cell r="BE689">
            <v>1672</v>
          </cell>
          <cell r="BF689">
            <v>2006</v>
          </cell>
          <cell r="BG689">
            <v>2320</v>
          </cell>
          <cell r="BH689">
            <v>2586</v>
          </cell>
          <cell r="BI689">
            <v>2856</v>
          </cell>
        </row>
        <row r="690">
          <cell r="BC690" t="str">
            <v>Del Norte</v>
          </cell>
          <cell r="BD690">
            <v>1004</v>
          </cell>
          <cell r="BE690">
            <v>1076</v>
          </cell>
          <cell r="BF690">
            <v>1290</v>
          </cell>
          <cell r="BG690">
            <v>1490</v>
          </cell>
          <cell r="BH690">
            <v>1662</v>
          </cell>
          <cell r="BI690">
            <v>1834</v>
          </cell>
        </row>
        <row r="691">
          <cell r="BC691" t="str">
            <v>El Dorado</v>
          </cell>
          <cell r="BD691">
            <v>1266</v>
          </cell>
          <cell r="BE691">
            <v>1356</v>
          </cell>
          <cell r="BF691">
            <v>1626</v>
          </cell>
          <cell r="BG691">
            <v>1880</v>
          </cell>
          <cell r="BH691">
            <v>2096</v>
          </cell>
          <cell r="BI691">
            <v>2314</v>
          </cell>
        </row>
        <row r="692">
          <cell r="BC692" t="str">
            <v>Fresno</v>
          </cell>
          <cell r="BD692">
            <v>1004</v>
          </cell>
          <cell r="BE692">
            <v>1076</v>
          </cell>
          <cell r="BF692">
            <v>1290</v>
          </cell>
          <cell r="BG692">
            <v>1490</v>
          </cell>
          <cell r="BH692">
            <v>1662</v>
          </cell>
          <cell r="BI692">
            <v>1834</v>
          </cell>
        </row>
        <row r="693">
          <cell r="BC693" t="str">
            <v>Glenn</v>
          </cell>
          <cell r="BD693">
            <v>1004</v>
          </cell>
          <cell r="BE693">
            <v>1076</v>
          </cell>
          <cell r="BF693">
            <v>1290</v>
          </cell>
          <cell r="BG693">
            <v>1490</v>
          </cell>
          <cell r="BH693">
            <v>1662</v>
          </cell>
          <cell r="BI693">
            <v>1834</v>
          </cell>
        </row>
        <row r="694">
          <cell r="BC694" t="str">
            <v>Humboldt</v>
          </cell>
          <cell r="BD694">
            <v>1004</v>
          </cell>
          <cell r="BE694">
            <v>1076</v>
          </cell>
          <cell r="BF694">
            <v>1290</v>
          </cell>
          <cell r="BG694">
            <v>1490</v>
          </cell>
          <cell r="BH694">
            <v>1662</v>
          </cell>
          <cell r="BI694">
            <v>1834</v>
          </cell>
        </row>
        <row r="695">
          <cell r="BC695" t="str">
            <v>Imperial</v>
          </cell>
          <cell r="BD695">
            <v>1004</v>
          </cell>
          <cell r="BE695">
            <v>1076</v>
          </cell>
          <cell r="BF695">
            <v>1290</v>
          </cell>
          <cell r="BG695">
            <v>1490</v>
          </cell>
          <cell r="BH695">
            <v>1662</v>
          </cell>
          <cell r="BI695">
            <v>1834</v>
          </cell>
        </row>
        <row r="696">
          <cell r="BC696" t="str">
            <v>Inyo</v>
          </cell>
          <cell r="BD696">
            <v>1152</v>
          </cell>
          <cell r="BE696">
            <v>1234</v>
          </cell>
          <cell r="BF696">
            <v>1482</v>
          </cell>
          <cell r="BG696">
            <v>1710</v>
          </cell>
          <cell r="BH696">
            <v>1910</v>
          </cell>
          <cell r="BI696">
            <v>2106</v>
          </cell>
        </row>
        <row r="697">
          <cell r="BC697" t="str">
            <v>Kern</v>
          </cell>
          <cell r="BD697">
            <v>1004</v>
          </cell>
          <cell r="BE697">
            <v>1076</v>
          </cell>
          <cell r="BF697">
            <v>1290</v>
          </cell>
          <cell r="BG697">
            <v>1490</v>
          </cell>
          <cell r="BH697">
            <v>1662</v>
          </cell>
          <cell r="BI697">
            <v>1834</v>
          </cell>
        </row>
        <row r="698">
          <cell r="BC698" t="str">
            <v>Kings</v>
          </cell>
          <cell r="BD698">
            <v>1004</v>
          </cell>
          <cell r="BE698">
            <v>1076</v>
          </cell>
          <cell r="BF698">
            <v>1290</v>
          </cell>
          <cell r="BG698">
            <v>1490</v>
          </cell>
          <cell r="BH698">
            <v>1662</v>
          </cell>
          <cell r="BI698">
            <v>1834</v>
          </cell>
        </row>
        <row r="699">
          <cell r="BC699" t="str">
            <v>Lake</v>
          </cell>
          <cell r="BD699">
            <v>1004</v>
          </cell>
          <cell r="BE699">
            <v>1076</v>
          </cell>
          <cell r="BF699">
            <v>1290</v>
          </cell>
          <cell r="BG699">
            <v>1490</v>
          </cell>
          <cell r="BH699">
            <v>1662</v>
          </cell>
          <cell r="BI699">
            <v>1834</v>
          </cell>
        </row>
        <row r="700">
          <cell r="BC700" t="str">
            <v>Lassen</v>
          </cell>
          <cell r="BD700">
            <v>1132</v>
          </cell>
          <cell r="BE700">
            <v>1212</v>
          </cell>
          <cell r="BF700">
            <v>1456</v>
          </cell>
          <cell r="BG700">
            <v>1682</v>
          </cell>
          <cell r="BH700">
            <v>1876</v>
          </cell>
          <cell r="BI700">
            <v>2072</v>
          </cell>
        </row>
        <row r="701">
          <cell r="BC701" t="str">
            <v>Los Angeles</v>
          </cell>
          <cell r="BD701">
            <v>1450</v>
          </cell>
          <cell r="BE701">
            <v>1552</v>
          </cell>
          <cell r="BF701">
            <v>1864</v>
          </cell>
          <cell r="BG701">
            <v>2152</v>
          </cell>
          <cell r="BH701">
            <v>2402</v>
          </cell>
          <cell r="BI701">
            <v>2650</v>
          </cell>
        </row>
        <row r="702">
          <cell r="BC702" t="str">
            <v>Madera</v>
          </cell>
          <cell r="BD702">
            <v>1004</v>
          </cell>
          <cell r="BE702">
            <v>1076</v>
          </cell>
          <cell r="BF702">
            <v>1290</v>
          </cell>
          <cell r="BG702">
            <v>1490</v>
          </cell>
          <cell r="BH702">
            <v>1662</v>
          </cell>
          <cell r="BI702">
            <v>1834</v>
          </cell>
        </row>
        <row r="703">
          <cell r="BC703" t="str">
            <v>Marin</v>
          </cell>
          <cell r="BD703">
            <v>1846</v>
          </cell>
          <cell r="BE703">
            <v>1978</v>
          </cell>
          <cell r="BF703">
            <v>2374</v>
          </cell>
          <cell r="BG703">
            <v>2742</v>
          </cell>
          <cell r="BH703">
            <v>3060</v>
          </cell>
          <cell r="BI703">
            <v>3376</v>
          </cell>
        </row>
        <row r="704">
          <cell r="BC704" t="str">
            <v>Mariposa</v>
          </cell>
          <cell r="BD704">
            <v>1074</v>
          </cell>
          <cell r="BE704">
            <v>1150</v>
          </cell>
          <cell r="BF704">
            <v>1380</v>
          </cell>
          <cell r="BG704">
            <v>1594</v>
          </cell>
          <cell r="BH704">
            <v>1780</v>
          </cell>
          <cell r="BI704">
            <v>1962</v>
          </cell>
        </row>
        <row r="705">
          <cell r="BC705" t="str">
            <v>Mendocino</v>
          </cell>
          <cell r="BD705">
            <v>1010</v>
          </cell>
          <cell r="BE705">
            <v>1080</v>
          </cell>
          <cell r="BF705">
            <v>1296</v>
          </cell>
          <cell r="BG705">
            <v>1498</v>
          </cell>
          <cell r="BH705">
            <v>1672</v>
          </cell>
          <cell r="BI705">
            <v>1844</v>
          </cell>
        </row>
        <row r="706">
          <cell r="BC706" t="str">
            <v>Merced</v>
          </cell>
          <cell r="BD706">
            <v>1004</v>
          </cell>
          <cell r="BE706">
            <v>1076</v>
          </cell>
          <cell r="BF706">
            <v>1290</v>
          </cell>
          <cell r="BG706">
            <v>1490</v>
          </cell>
          <cell r="BH706">
            <v>1662</v>
          </cell>
          <cell r="BI706">
            <v>1834</v>
          </cell>
        </row>
        <row r="707">
          <cell r="BC707" t="str">
            <v>Modoc</v>
          </cell>
          <cell r="BD707">
            <v>1004</v>
          </cell>
          <cell r="BE707">
            <v>1076</v>
          </cell>
          <cell r="BF707">
            <v>1290</v>
          </cell>
          <cell r="BG707">
            <v>1490</v>
          </cell>
          <cell r="BH707">
            <v>1662</v>
          </cell>
          <cell r="BI707">
            <v>1834</v>
          </cell>
        </row>
        <row r="708">
          <cell r="BC708" t="str">
            <v>Mono</v>
          </cell>
          <cell r="BD708">
            <v>1372</v>
          </cell>
          <cell r="BE708">
            <v>1470</v>
          </cell>
          <cell r="BF708">
            <v>1762</v>
          </cell>
          <cell r="BG708">
            <v>2036</v>
          </cell>
          <cell r="BH708">
            <v>2272</v>
          </cell>
          <cell r="BI708">
            <v>2506</v>
          </cell>
        </row>
        <row r="709">
          <cell r="BC709" t="str">
            <v>Monterey</v>
          </cell>
          <cell r="BD709">
            <v>1250</v>
          </cell>
          <cell r="BE709">
            <v>1338</v>
          </cell>
          <cell r="BF709">
            <v>1604</v>
          </cell>
          <cell r="BG709">
            <v>1854</v>
          </cell>
          <cell r="BH709">
            <v>2070</v>
          </cell>
          <cell r="BI709">
            <v>2282</v>
          </cell>
        </row>
        <row r="710">
          <cell r="BC710" t="str">
            <v>Napa</v>
          </cell>
          <cell r="BD710">
            <v>1432</v>
          </cell>
          <cell r="BE710">
            <v>1534</v>
          </cell>
          <cell r="BF710">
            <v>1842</v>
          </cell>
          <cell r="BG710">
            <v>2126</v>
          </cell>
          <cell r="BH710">
            <v>2372</v>
          </cell>
          <cell r="BI710">
            <v>2618</v>
          </cell>
        </row>
        <row r="711">
          <cell r="BC711" t="str">
            <v>Nevada</v>
          </cell>
          <cell r="BD711">
            <v>1206</v>
          </cell>
          <cell r="BE711">
            <v>1292</v>
          </cell>
          <cell r="BF711">
            <v>1552</v>
          </cell>
          <cell r="BG711">
            <v>1794</v>
          </cell>
          <cell r="BH711">
            <v>2002</v>
          </cell>
          <cell r="BI711">
            <v>2208</v>
          </cell>
        </row>
        <row r="712">
          <cell r="BC712" t="str">
            <v>Orange</v>
          </cell>
          <cell r="BD712">
            <v>1602</v>
          </cell>
          <cell r="BE712">
            <v>1716</v>
          </cell>
          <cell r="BF712">
            <v>2060</v>
          </cell>
          <cell r="BG712">
            <v>2380</v>
          </cell>
          <cell r="BH712">
            <v>2654</v>
          </cell>
          <cell r="BI712">
            <v>2928</v>
          </cell>
        </row>
        <row r="713">
          <cell r="BC713" t="str">
            <v>Placer</v>
          </cell>
          <cell r="BD713">
            <v>1266</v>
          </cell>
          <cell r="BE713">
            <v>1356</v>
          </cell>
          <cell r="BF713">
            <v>1626</v>
          </cell>
          <cell r="BG713">
            <v>1880</v>
          </cell>
          <cell r="BH713">
            <v>2096</v>
          </cell>
          <cell r="BI713">
            <v>2314</v>
          </cell>
        </row>
        <row r="714">
          <cell r="BC714" t="str">
            <v>Plumas</v>
          </cell>
          <cell r="BD714">
            <v>1010</v>
          </cell>
          <cell r="BE714">
            <v>1080</v>
          </cell>
          <cell r="BF714">
            <v>1296</v>
          </cell>
          <cell r="BG714">
            <v>1498</v>
          </cell>
          <cell r="BH714">
            <v>1672</v>
          </cell>
          <cell r="BI714">
            <v>1844</v>
          </cell>
        </row>
        <row r="715">
          <cell r="BC715" t="str">
            <v>Riverside</v>
          </cell>
          <cell r="BD715">
            <v>1114</v>
          </cell>
          <cell r="BE715">
            <v>1194</v>
          </cell>
          <cell r="BF715">
            <v>1434</v>
          </cell>
          <cell r="BG715">
            <v>1656</v>
          </cell>
          <cell r="BH715">
            <v>1846</v>
          </cell>
          <cell r="BI715">
            <v>2038</v>
          </cell>
        </row>
        <row r="716">
          <cell r="BC716" t="str">
            <v>Sacramento</v>
          </cell>
          <cell r="BD716">
            <v>1266</v>
          </cell>
          <cell r="BE716">
            <v>1356</v>
          </cell>
          <cell r="BF716">
            <v>1626</v>
          </cell>
          <cell r="BG716">
            <v>1880</v>
          </cell>
          <cell r="BH716">
            <v>2096</v>
          </cell>
          <cell r="BI716">
            <v>2314</v>
          </cell>
        </row>
        <row r="717">
          <cell r="BC717" t="str">
            <v>San Benito</v>
          </cell>
          <cell r="BD717">
            <v>1396</v>
          </cell>
          <cell r="BE717">
            <v>1496</v>
          </cell>
          <cell r="BF717">
            <v>1796</v>
          </cell>
          <cell r="BG717">
            <v>2074</v>
          </cell>
          <cell r="BH717">
            <v>2314</v>
          </cell>
          <cell r="BI717">
            <v>2554</v>
          </cell>
        </row>
        <row r="718">
          <cell r="BC718" t="str">
            <v>San Bernardino</v>
          </cell>
          <cell r="BD718">
            <v>1114</v>
          </cell>
          <cell r="BE718">
            <v>1194</v>
          </cell>
          <cell r="BF718">
            <v>1434</v>
          </cell>
          <cell r="BG718">
            <v>1656</v>
          </cell>
          <cell r="BH718">
            <v>1846</v>
          </cell>
          <cell r="BI718">
            <v>2038</v>
          </cell>
        </row>
        <row r="719">
          <cell r="BC719" t="str">
            <v>San Diego</v>
          </cell>
          <cell r="BD719">
            <v>1412</v>
          </cell>
          <cell r="BE719">
            <v>1512</v>
          </cell>
          <cell r="BF719">
            <v>1814</v>
          </cell>
          <cell r="BG719">
            <v>2096</v>
          </cell>
          <cell r="BH719">
            <v>2336</v>
          </cell>
          <cell r="BI719">
            <v>2580</v>
          </cell>
        </row>
        <row r="720">
          <cell r="BC720" t="str">
            <v>San Francisco</v>
          </cell>
          <cell r="BD720">
            <v>1846</v>
          </cell>
          <cell r="BE720">
            <v>1978</v>
          </cell>
          <cell r="BF720">
            <v>2374</v>
          </cell>
          <cell r="BG720">
            <v>2742</v>
          </cell>
          <cell r="BH720">
            <v>3060</v>
          </cell>
          <cell r="BI720">
            <v>3376</v>
          </cell>
        </row>
        <row r="721">
          <cell r="BC721" t="str">
            <v>San Joaquin</v>
          </cell>
          <cell r="BD721">
            <v>1102</v>
          </cell>
          <cell r="BE721">
            <v>1180</v>
          </cell>
          <cell r="BF721">
            <v>1416</v>
          </cell>
          <cell r="BG721">
            <v>1638</v>
          </cell>
          <cell r="BH721">
            <v>1826</v>
          </cell>
          <cell r="BI721">
            <v>2016</v>
          </cell>
        </row>
        <row r="722">
          <cell r="BC722" t="str">
            <v>San Luis Obispo</v>
          </cell>
          <cell r="BD722">
            <v>1254</v>
          </cell>
          <cell r="BE722">
            <v>1344</v>
          </cell>
          <cell r="BF722">
            <v>1614</v>
          </cell>
          <cell r="BG722">
            <v>1864</v>
          </cell>
          <cell r="BH722">
            <v>2080</v>
          </cell>
          <cell r="BI722">
            <v>2296</v>
          </cell>
        </row>
        <row r="723">
          <cell r="BC723" t="str">
            <v>San Mateo</v>
          </cell>
          <cell r="BD723">
            <v>1846</v>
          </cell>
          <cell r="BE723">
            <v>1978</v>
          </cell>
          <cell r="BF723">
            <v>2374</v>
          </cell>
          <cell r="BG723">
            <v>2742</v>
          </cell>
          <cell r="BH723">
            <v>3060</v>
          </cell>
          <cell r="BI723">
            <v>3376</v>
          </cell>
        </row>
        <row r="724">
          <cell r="BC724" t="str">
            <v>Santa Barbara</v>
          </cell>
          <cell r="BD724">
            <v>1394</v>
          </cell>
          <cell r="BE724">
            <v>1492</v>
          </cell>
          <cell r="BF724">
            <v>1792</v>
          </cell>
          <cell r="BG724">
            <v>2070</v>
          </cell>
          <cell r="BH724">
            <v>2310</v>
          </cell>
          <cell r="BI724">
            <v>2548</v>
          </cell>
        </row>
        <row r="725">
          <cell r="BC725" t="str">
            <v>Santa Clara</v>
          </cell>
          <cell r="BD725">
            <v>1774</v>
          </cell>
          <cell r="BE725">
            <v>1900</v>
          </cell>
          <cell r="BF725">
            <v>2280</v>
          </cell>
          <cell r="BG725">
            <v>2634</v>
          </cell>
          <cell r="BH725">
            <v>2940</v>
          </cell>
          <cell r="BI725">
            <v>3242</v>
          </cell>
        </row>
        <row r="726">
          <cell r="BC726" t="str">
            <v>Santa Cruz</v>
          </cell>
          <cell r="BD726">
            <v>1620</v>
          </cell>
          <cell r="BE726">
            <v>1734</v>
          </cell>
          <cell r="BF726">
            <v>2082</v>
          </cell>
          <cell r="BG726">
            <v>2404</v>
          </cell>
          <cell r="BH726">
            <v>2682</v>
          </cell>
          <cell r="BI726">
            <v>2960</v>
          </cell>
        </row>
        <row r="727">
          <cell r="BC727" t="str">
            <v>Shasta</v>
          </cell>
          <cell r="BD727">
            <v>1004</v>
          </cell>
          <cell r="BE727">
            <v>1076</v>
          </cell>
          <cell r="BF727">
            <v>1290</v>
          </cell>
          <cell r="BG727">
            <v>1490</v>
          </cell>
          <cell r="BH727">
            <v>1662</v>
          </cell>
          <cell r="BI727">
            <v>1834</v>
          </cell>
        </row>
        <row r="728">
          <cell r="BC728" t="str">
            <v>Sierra</v>
          </cell>
          <cell r="BD728">
            <v>1232</v>
          </cell>
          <cell r="BE728">
            <v>1320</v>
          </cell>
          <cell r="BF728">
            <v>1582</v>
          </cell>
          <cell r="BG728">
            <v>1828</v>
          </cell>
          <cell r="BH728">
            <v>2040</v>
          </cell>
          <cell r="BI728">
            <v>2250</v>
          </cell>
        </row>
        <row r="729">
          <cell r="BC729" t="str">
            <v>Siskiyou</v>
          </cell>
          <cell r="BD729">
            <v>1004</v>
          </cell>
          <cell r="BE729">
            <v>1076</v>
          </cell>
          <cell r="BF729">
            <v>1290</v>
          </cell>
          <cell r="BG729">
            <v>1490</v>
          </cell>
          <cell r="BH729">
            <v>1662</v>
          </cell>
          <cell r="BI729">
            <v>1834</v>
          </cell>
        </row>
        <row r="730">
          <cell r="BC730" t="str">
            <v>Solano</v>
          </cell>
          <cell r="BD730">
            <v>1380</v>
          </cell>
          <cell r="BE730">
            <v>1478</v>
          </cell>
          <cell r="BF730">
            <v>1774</v>
          </cell>
          <cell r="BG730">
            <v>2050</v>
          </cell>
          <cell r="BH730">
            <v>2286</v>
          </cell>
          <cell r="BI730">
            <v>2522</v>
          </cell>
        </row>
        <row r="731">
          <cell r="BC731" t="str">
            <v>Sonoma</v>
          </cell>
          <cell r="BD731">
            <v>1374</v>
          </cell>
          <cell r="BE731">
            <v>1472</v>
          </cell>
          <cell r="BF731">
            <v>1766</v>
          </cell>
          <cell r="BG731">
            <v>2040</v>
          </cell>
          <cell r="BH731">
            <v>2276</v>
          </cell>
          <cell r="BI731">
            <v>2512</v>
          </cell>
        </row>
        <row r="732">
          <cell r="BC732" t="str">
            <v>Stanislaus</v>
          </cell>
          <cell r="BD732">
            <v>1032</v>
          </cell>
          <cell r="BE732">
            <v>1106</v>
          </cell>
          <cell r="BF732">
            <v>1326</v>
          </cell>
          <cell r="BG732">
            <v>1532</v>
          </cell>
          <cell r="BH732">
            <v>1710</v>
          </cell>
          <cell r="BI732">
            <v>1886</v>
          </cell>
        </row>
        <row r="733">
          <cell r="BC733" t="str">
            <v>Sutter</v>
          </cell>
          <cell r="BD733">
            <v>1004</v>
          </cell>
          <cell r="BE733">
            <v>1076</v>
          </cell>
          <cell r="BF733">
            <v>1290</v>
          </cell>
          <cell r="BG733">
            <v>1490</v>
          </cell>
          <cell r="BH733">
            <v>1662</v>
          </cell>
          <cell r="BI733">
            <v>1834</v>
          </cell>
        </row>
        <row r="734">
          <cell r="BC734" t="str">
            <v>Tehama</v>
          </cell>
          <cell r="BD734">
            <v>1004</v>
          </cell>
          <cell r="BE734">
            <v>1076</v>
          </cell>
          <cell r="BF734">
            <v>1290</v>
          </cell>
          <cell r="BG734">
            <v>1490</v>
          </cell>
          <cell r="BH734">
            <v>1662</v>
          </cell>
          <cell r="BI734">
            <v>1834</v>
          </cell>
        </row>
        <row r="735">
          <cell r="BC735" t="str">
            <v>Trinity</v>
          </cell>
          <cell r="BD735">
            <v>1004</v>
          </cell>
          <cell r="BE735">
            <v>1076</v>
          </cell>
          <cell r="BF735">
            <v>1290</v>
          </cell>
          <cell r="BG735">
            <v>1490</v>
          </cell>
          <cell r="BH735">
            <v>1662</v>
          </cell>
          <cell r="BI735">
            <v>1834</v>
          </cell>
        </row>
        <row r="736">
          <cell r="BC736" t="str">
            <v>Tulare</v>
          </cell>
          <cell r="BD736">
            <v>1004</v>
          </cell>
          <cell r="BE736">
            <v>1076</v>
          </cell>
          <cell r="BF736">
            <v>1290</v>
          </cell>
          <cell r="BG736">
            <v>1490</v>
          </cell>
          <cell r="BH736">
            <v>1662</v>
          </cell>
          <cell r="BI736">
            <v>1834</v>
          </cell>
        </row>
        <row r="737">
          <cell r="BC737" t="str">
            <v>Tuolumne</v>
          </cell>
          <cell r="BD737">
            <v>1162</v>
          </cell>
          <cell r="BE737">
            <v>1246</v>
          </cell>
          <cell r="BF737">
            <v>1494</v>
          </cell>
          <cell r="BG737">
            <v>1726</v>
          </cell>
          <cell r="BH737">
            <v>1926</v>
          </cell>
          <cell r="BI737">
            <v>2126</v>
          </cell>
        </row>
        <row r="738">
          <cell r="BC738" t="str">
            <v>Ventura</v>
          </cell>
          <cell r="BD738">
            <v>1530</v>
          </cell>
          <cell r="BE738">
            <v>1640</v>
          </cell>
          <cell r="BF738">
            <v>1966</v>
          </cell>
          <cell r="BG738">
            <v>2272</v>
          </cell>
          <cell r="BH738">
            <v>2534</v>
          </cell>
          <cell r="BI738">
            <v>2796</v>
          </cell>
        </row>
        <row r="739">
          <cell r="BC739" t="str">
            <v>Yolo</v>
          </cell>
          <cell r="BD739">
            <v>1312</v>
          </cell>
          <cell r="BE739">
            <v>1406</v>
          </cell>
          <cell r="BF739">
            <v>1686</v>
          </cell>
          <cell r="BG739">
            <v>1950</v>
          </cell>
          <cell r="BH739">
            <v>2174</v>
          </cell>
          <cell r="BI739">
            <v>2400</v>
          </cell>
        </row>
        <row r="740">
          <cell r="BC740" t="str">
            <v>Yuba</v>
          </cell>
          <cell r="BD740">
            <v>1004</v>
          </cell>
          <cell r="BE740">
            <v>1076</v>
          </cell>
          <cell r="BF740">
            <v>1290</v>
          </cell>
          <cell r="BG740">
            <v>1490</v>
          </cell>
          <cell r="BH740">
            <v>1662</v>
          </cell>
          <cell r="BI740">
            <v>1834</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row r="210">
          <cell r="AP210" t="str">
            <v>N/A</v>
          </cell>
        </row>
        <row r="211">
          <cell r="AP211" t="str">
            <v>Nonprofit (qualified nonprofit organization)</v>
          </cell>
        </row>
        <row r="212">
          <cell r="AP212" t="str">
            <v>Nonprofit (homeless assistance)</v>
          </cell>
        </row>
        <row r="213">
          <cell r="AP213" t="str">
            <v>Rural</v>
          </cell>
        </row>
        <row r="214">
          <cell r="AP214" t="str">
            <v>Rural apportionment (Section 514)</v>
          </cell>
        </row>
        <row r="215">
          <cell r="AP215" t="str">
            <v>Rural apportionment (Section 515)</v>
          </cell>
        </row>
        <row r="216">
          <cell r="AP216" t="str">
            <v>Rural apportionment (HOME)</v>
          </cell>
        </row>
        <row r="217">
          <cell r="AP217" t="str">
            <v>Rural (Native American apportionment)</v>
          </cell>
        </row>
        <row r="218">
          <cell r="AP218" t="str">
            <v>At-Risk</v>
          </cell>
        </row>
        <row r="219">
          <cell r="AP219" t="str">
            <v>Special Needs/SRO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row r="210">
          <cell r="AP210" t="str">
            <v>N/A</v>
          </cell>
        </row>
        <row r="211">
          <cell r="AP211" t="str">
            <v>Nonprofit (qualified nonprofit organization)</v>
          </cell>
        </row>
        <row r="212">
          <cell r="AP212" t="str">
            <v>Nonprofit (homeless assistance)</v>
          </cell>
        </row>
        <row r="213">
          <cell r="AP213" t="str">
            <v>Rural</v>
          </cell>
        </row>
        <row r="214">
          <cell r="AP214" t="str">
            <v>Rural apportionment (Section 514)</v>
          </cell>
        </row>
        <row r="215">
          <cell r="AP215" t="str">
            <v>Rural apportionment (Section 515)</v>
          </cell>
        </row>
        <row r="216">
          <cell r="AP216" t="str">
            <v>Rural apportionment (HOME)</v>
          </cell>
        </row>
        <row r="217">
          <cell r="AP217" t="str">
            <v>Rural (Native American apportionment)</v>
          </cell>
        </row>
        <row r="218">
          <cell r="AP218" t="str">
            <v>At-Risk</v>
          </cell>
        </row>
        <row r="219">
          <cell r="AP219" t="str">
            <v>Special Needs/SRO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2/4-instructions.asp" TargetMode="External"/><Relationship Id="rId7" Type="http://schemas.openxmlformats.org/officeDocument/2006/relationships/hyperlink" Target="http://www.treasurer.ca.gov/ctcac/contacts.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19/submitals/non_competitive.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treasurer.ca.gov/ctcac/2019/lra/contact.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39"/>
  <sheetViews>
    <sheetView showGridLines="0" zoomScaleNormal="100" zoomScaleSheetLayoutView="100" workbookViewId="0">
      <selection activeCell="D11" sqref="D11:AK13"/>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817" t="s">
        <v>583</v>
      </c>
      <c r="B1" s="1817"/>
      <c r="C1" s="1817"/>
      <c r="D1" s="1817"/>
      <c r="E1" s="1817"/>
      <c r="F1" s="1817"/>
      <c r="G1" s="1817"/>
      <c r="H1" s="1817"/>
      <c r="I1" s="1817"/>
      <c r="J1" s="1817"/>
      <c r="K1" s="1817"/>
      <c r="L1" s="1817"/>
      <c r="M1" s="1817"/>
      <c r="N1" s="1817"/>
      <c r="O1" s="1817"/>
      <c r="P1" s="1817"/>
      <c r="Q1" s="1817"/>
      <c r="R1" s="1817"/>
      <c r="S1" s="1817"/>
      <c r="T1" s="1817"/>
      <c r="U1" s="1817"/>
      <c r="V1" s="1817"/>
      <c r="W1" s="1817"/>
      <c r="X1" s="1817"/>
      <c r="Y1" s="1817"/>
      <c r="Z1" s="1817"/>
      <c r="AA1" s="1817"/>
      <c r="AB1" s="1817"/>
      <c r="AC1" s="1817"/>
      <c r="AD1" s="1817"/>
      <c r="AE1" s="1817"/>
      <c r="AF1" s="1817"/>
      <c r="AG1" s="1817"/>
      <c r="AH1" s="1817"/>
      <c r="AI1" s="1817"/>
      <c r="AJ1" s="1817"/>
      <c r="AK1" s="1817"/>
      <c r="AL1" s="1817"/>
    </row>
    <row r="2" spans="1:38" ht="13.5" thickBot="1">
      <c r="A2" s="1818"/>
      <c r="B2" s="1818"/>
      <c r="C2" s="1818"/>
      <c r="D2" s="1818"/>
      <c r="E2" s="1818"/>
      <c r="F2" s="1818"/>
      <c r="G2" s="1818"/>
      <c r="H2" s="1818"/>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8"/>
      <c r="AJ2" s="1818"/>
      <c r="AK2" s="1818"/>
      <c r="AL2" s="1818"/>
    </row>
    <row r="3" spans="1:38" ht="13.5" thickTop="1"/>
    <row r="4" spans="1:38" s="8" customFormat="1">
      <c r="B4" s="17" t="s">
        <v>589</v>
      </c>
      <c r="C4" s="17" t="s">
        <v>541</v>
      </c>
      <c r="D4" s="192"/>
      <c r="E4" s="192"/>
      <c r="F4" s="192"/>
      <c r="G4" s="192"/>
      <c r="H4" s="192"/>
      <c r="I4" s="192"/>
      <c r="J4" s="192"/>
      <c r="K4" s="192"/>
      <c r="L4" s="192"/>
      <c r="M4" s="192"/>
      <c r="N4" s="192"/>
      <c r="O4" s="192"/>
      <c r="P4" s="192"/>
      <c r="Q4" s="192"/>
      <c r="R4" s="192"/>
      <c r="S4" s="192"/>
      <c r="T4" s="192"/>
      <c r="U4" s="192"/>
      <c r="V4" s="192"/>
      <c r="W4" s="192"/>
      <c r="X4" s="192"/>
      <c r="Y4" s="192"/>
      <c r="Z4" s="192"/>
      <c r="AA4" s="192"/>
      <c r="AB4" s="192"/>
    </row>
    <row r="5" spans="1:38">
      <c r="B5" s="5"/>
      <c r="C5" s="5"/>
      <c r="D5" s="149"/>
      <c r="E5" s="149"/>
      <c r="F5" s="149"/>
      <c r="G5" s="149"/>
      <c r="H5" s="149"/>
      <c r="I5" s="149"/>
      <c r="J5" s="149"/>
      <c r="K5" s="149"/>
      <c r="L5" s="149"/>
      <c r="M5" s="149"/>
      <c r="N5" s="149"/>
      <c r="O5" s="149"/>
      <c r="P5" s="149"/>
      <c r="Q5" s="149"/>
      <c r="R5" s="149"/>
      <c r="S5" s="149"/>
      <c r="T5" s="149"/>
      <c r="U5" s="149"/>
      <c r="V5" s="149"/>
      <c r="W5" s="149"/>
      <c r="X5" s="149"/>
      <c r="Y5" s="149"/>
      <c r="Z5" s="149"/>
      <c r="AA5" s="149"/>
      <c r="AB5" s="149"/>
    </row>
    <row r="6" spans="1:38">
      <c r="A6" s="149"/>
      <c r="C6" s="5" t="s">
        <v>213</v>
      </c>
      <c r="D6" s="5" t="s">
        <v>339</v>
      </c>
      <c r="F6" s="149"/>
      <c r="G6" s="149"/>
      <c r="H6" s="149"/>
      <c r="I6" s="149"/>
      <c r="J6" s="149"/>
      <c r="K6" s="149"/>
      <c r="L6" s="149"/>
      <c r="M6" s="149"/>
      <c r="N6" s="149"/>
      <c r="O6" s="149"/>
      <c r="P6" s="149"/>
      <c r="Q6" s="149"/>
      <c r="R6" s="149"/>
      <c r="S6" s="149"/>
      <c r="T6" s="149"/>
      <c r="U6" s="149"/>
      <c r="V6" s="149"/>
      <c r="W6" s="149"/>
      <c r="X6" s="149"/>
      <c r="Y6" s="149"/>
      <c r="Z6" s="149"/>
      <c r="AA6" s="149"/>
      <c r="AB6" s="149"/>
    </row>
    <row r="7" spans="1:38" ht="13.15" customHeight="1">
      <c r="A7" s="327"/>
      <c r="B7" s="325"/>
      <c r="C7" s="326"/>
      <c r="D7" s="1819" t="s">
        <v>1387</v>
      </c>
      <c r="E7" s="1819"/>
      <c r="F7" s="1819"/>
      <c r="G7" s="1819"/>
      <c r="H7" s="1819"/>
      <c r="I7" s="1819"/>
      <c r="J7" s="1819"/>
      <c r="K7" s="1819"/>
      <c r="L7" s="1819"/>
      <c r="M7" s="1819"/>
      <c r="N7" s="1819"/>
      <c r="O7" s="1819"/>
      <c r="P7" s="1819"/>
      <c r="Q7" s="1819"/>
      <c r="R7" s="1819"/>
      <c r="S7" s="1819"/>
      <c r="T7" s="1819"/>
      <c r="U7" s="1819"/>
      <c r="V7" s="1819"/>
      <c r="W7" s="1819"/>
      <c r="X7" s="1819"/>
      <c r="Y7" s="1819"/>
      <c r="Z7" s="1819"/>
      <c r="AA7" s="1819"/>
      <c r="AB7" s="1819"/>
      <c r="AC7" s="1819"/>
      <c r="AD7" s="1819"/>
      <c r="AE7" s="1819"/>
      <c r="AF7" s="1819"/>
      <c r="AG7" s="1819"/>
      <c r="AH7" s="1819"/>
      <c r="AI7" s="1819"/>
      <c r="AJ7" s="1819"/>
      <c r="AK7" s="1819"/>
      <c r="AL7" s="744"/>
    </row>
    <row r="8" spans="1:38">
      <c r="A8" s="327"/>
      <c r="B8" s="325"/>
      <c r="C8" s="326"/>
      <c r="D8" s="1819"/>
      <c r="E8" s="1819"/>
      <c r="F8" s="1819"/>
      <c r="G8" s="1819"/>
      <c r="H8" s="1819"/>
      <c r="I8" s="1819"/>
      <c r="J8" s="1819"/>
      <c r="K8" s="1819"/>
      <c r="L8" s="1819"/>
      <c r="M8" s="1819"/>
      <c r="N8" s="1819"/>
      <c r="O8" s="1819"/>
      <c r="P8" s="1819"/>
      <c r="Q8" s="1819"/>
      <c r="R8" s="1819"/>
      <c r="S8" s="1819"/>
      <c r="T8" s="1819"/>
      <c r="U8" s="1819"/>
      <c r="V8" s="1819"/>
      <c r="W8" s="1819"/>
      <c r="X8" s="1819"/>
      <c r="Y8" s="1819"/>
      <c r="Z8" s="1819"/>
      <c r="AA8" s="1819"/>
      <c r="AB8" s="1819"/>
      <c r="AC8" s="1819"/>
      <c r="AD8" s="1819"/>
      <c r="AE8" s="1819"/>
      <c r="AF8" s="1819"/>
      <c r="AG8" s="1819"/>
      <c r="AH8" s="1819"/>
      <c r="AI8" s="1819"/>
      <c r="AJ8" s="1819"/>
      <c r="AK8" s="1819"/>
      <c r="AL8" s="744"/>
    </row>
    <row r="9" spans="1:38">
      <c r="A9" s="327"/>
      <c r="B9" s="325"/>
      <c r="C9" s="326"/>
      <c r="D9" s="1819"/>
      <c r="E9" s="1819"/>
      <c r="F9" s="1819"/>
      <c r="G9" s="1819"/>
      <c r="H9" s="1819"/>
      <c r="I9" s="1819"/>
      <c r="J9" s="1819"/>
      <c r="K9" s="1819"/>
      <c r="L9" s="1819"/>
      <c r="M9" s="1819"/>
      <c r="N9" s="1819"/>
      <c r="O9" s="1819"/>
      <c r="P9" s="1819"/>
      <c r="Q9" s="1819"/>
      <c r="R9" s="1819"/>
      <c r="S9" s="1819"/>
      <c r="T9" s="1819"/>
      <c r="U9" s="1819"/>
      <c r="V9" s="1819"/>
      <c r="W9" s="1819"/>
      <c r="X9" s="1819"/>
      <c r="Y9" s="1819"/>
      <c r="Z9" s="1819"/>
      <c r="AA9" s="1819"/>
      <c r="AB9" s="1819"/>
      <c r="AC9" s="1819"/>
      <c r="AD9" s="1819"/>
      <c r="AE9" s="1819"/>
      <c r="AF9" s="1819"/>
      <c r="AG9" s="1819"/>
      <c r="AH9" s="1819"/>
      <c r="AI9" s="1819"/>
      <c r="AJ9" s="1819"/>
      <c r="AK9" s="1819"/>
      <c r="AL9" s="744"/>
    </row>
    <row r="10" spans="1:38">
      <c r="A10" s="327"/>
      <c r="B10" s="325"/>
      <c r="C10" s="326"/>
      <c r="D10" s="769"/>
      <c r="E10" s="769"/>
      <c r="F10" s="769"/>
      <c r="G10" s="769"/>
      <c r="H10" s="769"/>
      <c r="I10" s="769"/>
      <c r="J10" s="769"/>
      <c r="K10" s="769"/>
      <c r="L10" s="769"/>
      <c r="M10" s="769"/>
      <c r="N10" s="769"/>
      <c r="O10" s="769"/>
      <c r="P10" s="769"/>
      <c r="Q10" s="769"/>
      <c r="R10" s="769"/>
      <c r="S10" s="769"/>
      <c r="T10" s="769"/>
      <c r="U10" s="769"/>
      <c r="V10" s="769"/>
      <c r="W10" s="769"/>
      <c r="X10" s="769"/>
      <c r="Y10" s="769"/>
      <c r="Z10" s="769"/>
      <c r="AA10" s="769"/>
      <c r="AB10" s="769"/>
      <c r="AC10" s="769"/>
      <c r="AD10" s="769"/>
      <c r="AE10" s="769"/>
      <c r="AF10" s="769"/>
      <c r="AG10" s="769"/>
      <c r="AH10" s="769"/>
      <c r="AI10" s="769"/>
      <c r="AJ10" s="769"/>
      <c r="AK10" s="769"/>
      <c r="AL10" s="744"/>
    </row>
    <row r="11" spans="1:38" ht="12.95" customHeight="1">
      <c r="A11" s="327"/>
      <c r="B11" s="325"/>
      <c r="C11" s="326"/>
      <c r="D11" s="1819" t="s">
        <v>1391</v>
      </c>
      <c r="E11" s="1819"/>
      <c r="F11" s="1819"/>
      <c r="G11" s="1819"/>
      <c r="H11" s="1819"/>
      <c r="I11" s="1819"/>
      <c r="J11" s="1819"/>
      <c r="K11" s="1819"/>
      <c r="L11" s="1819"/>
      <c r="M11" s="1819"/>
      <c r="N11" s="1819"/>
      <c r="O11" s="1819"/>
      <c r="P11" s="1819"/>
      <c r="Q11" s="1819"/>
      <c r="R11" s="1819"/>
      <c r="S11" s="1819"/>
      <c r="T11" s="1819"/>
      <c r="U11" s="1819"/>
      <c r="V11" s="1819"/>
      <c r="W11" s="1819"/>
      <c r="X11" s="1819"/>
      <c r="Y11" s="1819"/>
      <c r="Z11" s="1819"/>
      <c r="AA11" s="1819"/>
      <c r="AB11" s="1819"/>
      <c r="AC11" s="1819"/>
      <c r="AD11" s="1819"/>
      <c r="AE11" s="1819"/>
      <c r="AF11" s="1819"/>
      <c r="AG11" s="1819"/>
      <c r="AH11" s="1819"/>
      <c r="AI11" s="1819"/>
      <c r="AJ11" s="1819"/>
      <c r="AK11" s="1819"/>
      <c r="AL11" s="744"/>
    </row>
    <row r="12" spans="1:38">
      <c r="A12" s="327"/>
      <c r="B12" s="325"/>
      <c r="C12" s="326"/>
      <c r="D12" s="1819"/>
      <c r="E12" s="1819"/>
      <c r="F12" s="1819"/>
      <c r="G12" s="1819"/>
      <c r="H12" s="1819"/>
      <c r="I12" s="1819"/>
      <c r="J12" s="1819"/>
      <c r="K12" s="1819"/>
      <c r="L12" s="1819"/>
      <c r="M12" s="1819"/>
      <c r="N12" s="1819"/>
      <c r="O12" s="1819"/>
      <c r="P12" s="1819"/>
      <c r="Q12" s="1819"/>
      <c r="R12" s="1819"/>
      <c r="S12" s="1819"/>
      <c r="T12" s="1819"/>
      <c r="U12" s="1819"/>
      <c r="V12" s="1819"/>
      <c r="W12" s="1819"/>
      <c r="X12" s="1819"/>
      <c r="Y12" s="1819"/>
      <c r="Z12" s="1819"/>
      <c r="AA12" s="1819"/>
      <c r="AB12" s="1819"/>
      <c r="AC12" s="1819"/>
      <c r="AD12" s="1819"/>
      <c r="AE12" s="1819"/>
      <c r="AF12" s="1819"/>
      <c r="AG12" s="1819"/>
      <c r="AH12" s="1819"/>
      <c r="AI12" s="1819"/>
      <c r="AJ12" s="1819"/>
      <c r="AK12" s="1819"/>
      <c r="AL12" s="744"/>
    </row>
    <row r="13" spans="1:38" s="715" customFormat="1">
      <c r="A13" s="327"/>
      <c r="B13" s="325"/>
      <c r="C13" s="326"/>
      <c r="D13" s="1819"/>
      <c r="E13" s="1819"/>
      <c r="F13" s="1819"/>
      <c r="G13" s="1819"/>
      <c r="H13" s="1819"/>
      <c r="I13" s="1819"/>
      <c r="J13" s="1819"/>
      <c r="K13" s="1819"/>
      <c r="L13" s="1819"/>
      <c r="M13" s="1819"/>
      <c r="N13" s="1819"/>
      <c r="O13" s="1819"/>
      <c r="P13" s="1819"/>
      <c r="Q13" s="1819"/>
      <c r="R13" s="1819"/>
      <c r="S13" s="1819"/>
      <c r="T13" s="1819"/>
      <c r="U13" s="1819"/>
      <c r="V13" s="1819"/>
      <c r="W13" s="1819"/>
      <c r="X13" s="1819"/>
      <c r="Y13" s="1819"/>
      <c r="Z13" s="1819"/>
      <c r="AA13" s="1819"/>
      <c r="AB13" s="1819"/>
      <c r="AC13" s="1819"/>
      <c r="AD13" s="1819"/>
      <c r="AE13" s="1819"/>
      <c r="AF13" s="1819"/>
      <c r="AG13" s="1819"/>
      <c r="AH13" s="1819"/>
      <c r="AI13" s="1819"/>
      <c r="AJ13" s="1819"/>
      <c r="AK13" s="1819"/>
      <c r="AL13" s="744"/>
    </row>
    <row r="14" spans="1:38" s="715" customFormat="1" ht="13.15" customHeight="1">
      <c r="A14" s="327"/>
      <c r="B14" s="325"/>
      <c r="C14" s="326"/>
      <c r="E14" s="1821" t="s">
        <v>2100</v>
      </c>
      <c r="F14" s="1821"/>
      <c r="G14" s="1821"/>
      <c r="H14" s="1821"/>
      <c r="I14" s="1821"/>
      <c r="J14" s="1821"/>
      <c r="K14" s="1821"/>
      <c r="L14" s="1821"/>
      <c r="M14" s="1821"/>
      <c r="N14" s="1821"/>
      <c r="O14" s="1821"/>
      <c r="P14" s="1821"/>
      <c r="Q14" s="1821"/>
      <c r="R14" s="1821"/>
      <c r="S14" s="1821"/>
      <c r="T14" s="1821"/>
      <c r="U14" s="1821"/>
      <c r="V14" s="1821"/>
      <c r="W14" s="1821"/>
      <c r="X14" s="1821"/>
      <c r="Y14" s="1821"/>
      <c r="Z14" s="1821"/>
      <c r="AA14" s="1821"/>
      <c r="AB14" s="1821"/>
      <c r="AC14" s="1821"/>
      <c r="AD14" s="1821"/>
      <c r="AE14" s="1821"/>
      <c r="AF14" s="1821"/>
      <c r="AG14" s="1821"/>
      <c r="AH14" s="1821"/>
      <c r="AI14" s="1821"/>
      <c r="AJ14" s="1821"/>
      <c r="AK14" s="1821"/>
      <c r="AL14" s="744"/>
    </row>
    <row r="15" spans="1:38" s="715" customFormat="1" ht="13.15" customHeight="1">
      <c r="A15" s="327"/>
      <c r="B15" s="325"/>
      <c r="C15" s="326"/>
      <c r="E15" s="1821"/>
      <c r="F15" s="1821"/>
      <c r="G15" s="1821"/>
      <c r="H15" s="1821"/>
      <c r="I15" s="1821"/>
      <c r="J15" s="1821"/>
      <c r="K15" s="1821"/>
      <c r="L15" s="1821"/>
      <c r="M15" s="1821"/>
      <c r="N15" s="1821"/>
      <c r="O15" s="1821"/>
      <c r="P15" s="1821"/>
      <c r="Q15" s="1821"/>
      <c r="R15" s="1821"/>
      <c r="S15" s="1821"/>
      <c r="T15" s="1821"/>
      <c r="U15" s="1821"/>
      <c r="V15" s="1821"/>
      <c r="W15" s="1821"/>
      <c r="X15" s="1821"/>
      <c r="Y15" s="1821"/>
      <c r="Z15" s="1821"/>
      <c r="AA15" s="1821"/>
      <c r="AB15" s="1821"/>
      <c r="AC15" s="1821"/>
      <c r="AD15" s="1821"/>
      <c r="AE15" s="1821"/>
      <c r="AF15" s="1821"/>
      <c r="AG15" s="1821"/>
      <c r="AH15" s="1821"/>
      <c r="AI15" s="1821"/>
      <c r="AJ15" s="1821"/>
      <c r="AK15" s="1821"/>
      <c r="AL15" s="744"/>
    </row>
    <row r="16" spans="1:38" s="715" customFormat="1">
      <c r="A16" s="327"/>
      <c r="B16" s="325"/>
      <c r="C16" s="326"/>
      <c r="D16" s="744"/>
      <c r="E16" s="1821"/>
      <c r="F16" s="1821"/>
      <c r="G16" s="1821"/>
      <c r="H16" s="1821"/>
      <c r="I16" s="1821"/>
      <c r="J16" s="1821"/>
      <c r="K16" s="1821"/>
      <c r="L16" s="1821"/>
      <c r="M16" s="1821"/>
      <c r="N16" s="1821"/>
      <c r="O16" s="1821"/>
      <c r="P16" s="1821"/>
      <c r="Q16" s="1821"/>
      <c r="R16" s="1821"/>
      <c r="S16" s="1821"/>
      <c r="T16" s="1821"/>
      <c r="U16" s="1821"/>
      <c r="V16" s="1821"/>
      <c r="W16" s="1821"/>
      <c r="X16" s="1821"/>
      <c r="Y16" s="1821"/>
      <c r="Z16" s="1821"/>
      <c r="AA16" s="1821"/>
      <c r="AB16" s="1821"/>
      <c r="AC16" s="1821"/>
      <c r="AD16" s="1821"/>
      <c r="AE16" s="1821"/>
      <c r="AF16" s="1821"/>
      <c r="AG16" s="1821"/>
      <c r="AH16" s="1821"/>
      <c r="AI16" s="1821"/>
      <c r="AJ16" s="1821"/>
      <c r="AK16" s="1821"/>
      <c r="AL16" s="744"/>
    </row>
    <row r="17" spans="1:38" s="715" customFormat="1">
      <c r="A17" s="327"/>
      <c r="B17" s="325"/>
      <c r="C17" s="326"/>
      <c r="D17" s="766"/>
      <c r="E17" s="766"/>
      <c r="F17" s="766"/>
      <c r="G17" s="766"/>
      <c r="H17" s="766"/>
      <c r="I17" s="766"/>
      <c r="J17" s="766"/>
      <c r="K17" s="766"/>
      <c r="L17" s="766"/>
      <c r="M17" s="766"/>
      <c r="N17" s="766"/>
      <c r="O17" s="766"/>
      <c r="P17" s="766"/>
      <c r="Q17" s="766"/>
      <c r="R17" s="766"/>
      <c r="S17" s="766"/>
      <c r="T17" s="766"/>
      <c r="U17" s="766"/>
      <c r="V17" s="766"/>
      <c r="W17" s="766"/>
      <c r="X17" s="766"/>
      <c r="Y17" s="766"/>
      <c r="Z17" s="766"/>
      <c r="AA17" s="766"/>
      <c r="AB17" s="766"/>
      <c r="AC17" s="766"/>
      <c r="AD17" s="766"/>
      <c r="AE17" s="766"/>
      <c r="AF17" s="766"/>
      <c r="AG17" s="766"/>
      <c r="AH17" s="766"/>
      <c r="AI17" s="766"/>
      <c r="AJ17" s="766"/>
      <c r="AK17" s="766"/>
      <c r="AL17" s="744"/>
    </row>
    <row r="18" spans="1:38" ht="13.15" customHeight="1">
      <c r="A18" s="327"/>
      <c r="B18" s="325"/>
      <c r="C18" s="326"/>
      <c r="D18" s="1821" t="s">
        <v>2510</v>
      </c>
      <c r="E18" s="1821"/>
      <c r="F18" s="1821"/>
      <c r="G18" s="1821"/>
      <c r="H18" s="1821"/>
      <c r="I18" s="1821"/>
      <c r="J18" s="1821"/>
      <c r="K18" s="1821"/>
      <c r="L18" s="1821"/>
      <c r="M18" s="1821"/>
      <c r="N18" s="1821"/>
      <c r="O18" s="1821"/>
      <c r="P18" s="1821"/>
      <c r="Q18" s="1821"/>
      <c r="R18" s="1821"/>
      <c r="S18" s="1821"/>
      <c r="T18" s="1821"/>
      <c r="U18" s="1821"/>
      <c r="V18" s="1821"/>
      <c r="W18" s="1821"/>
      <c r="X18" s="1821"/>
      <c r="Y18" s="1821"/>
      <c r="Z18" s="1821"/>
      <c r="AA18" s="1821"/>
      <c r="AB18" s="1821"/>
      <c r="AC18" s="1821"/>
      <c r="AD18" s="1821"/>
      <c r="AE18" s="1821"/>
      <c r="AF18" s="1821"/>
      <c r="AG18" s="1821"/>
      <c r="AH18" s="1821"/>
      <c r="AI18" s="1821"/>
      <c r="AJ18" s="1821"/>
      <c r="AK18" s="1821"/>
      <c r="AL18" s="325"/>
    </row>
    <row r="19" spans="1:38">
      <c r="A19" s="327"/>
      <c r="B19" s="325"/>
      <c r="C19" s="326"/>
      <c r="D19" s="1821"/>
      <c r="E19" s="1821"/>
      <c r="F19" s="1821"/>
      <c r="G19" s="1821"/>
      <c r="H19" s="1821"/>
      <c r="I19" s="1821"/>
      <c r="J19" s="1821"/>
      <c r="K19" s="1821"/>
      <c r="L19" s="1821"/>
      <c r="M19" s="1821"/>
      <c r="N19" s="1821"/>
      <c r="O19" s="1821"/>
      <c r="P19" s="1821"/>
      <c r="Q19" s="1821"/>
      <c r="R19" s="1821"/>
      <c r="S19" s="1821"/>
      <c r="T19" s="1821"/>
      <c r="U19" s="1821"/>
      <c r="V19" s="1821"/>
      <c r="W19" s="1821"/>
      <c r="X19" s="1821"/>
      <c r="Y19" s="1821"/>
      <c r="Z19" s="1821"/>
      <c r="AA19" s="1821"/>
      <c r="AB19" s="1821"/>
      <c r="AC19" s="1821"/>
      <c r="AD19" s="1821"/>
      <c r="AE19" s="1821"/>
      <c r="AF19" s="1821"/>
      <c r="AG19" s="1821"/>
      <c r="AH19" s="1821"/>
      <c r="AI19" s="1821"/>
      <c r="AJ19" s="1821"/>
      <c r="AK19" s="1821"/>
      <c r="AL19" s="325"/>
    </row>
    <row r="20" spans="1:38" s="715" customFormat="1">
      <c r="A20" s="327"/>
      <c r="B20" s="325"/>
      <c r="C20" s="326"/>
      <c r="D20" s="1821"/>
      <c r="E20" s="1821"/>
      <c r="F20" s="1821"/>
      <c r="G20" s="1821"/>
      <c r="H20" s="1821"/>
      <c r="I20" s="1821"/>
      <c r="J20" s="1821"/>
      <c r="K20" s="1821"/>
      <c r="L20" s="1821"/>
      <c r="M20" s="1821"/>
      <c r="N20" s="1821"/>
      <c r="O20" s="1821"/>
      <c r="P20" s="1821"/>
      <c r="Q20" s="1821"/>
      <c r="R20" s="1821"/>
      <c r="S20" s="1821"/>
      <c r="T20" s="1821"/>
      <c r="U20" s="1821"/>
      <c r="V20" s="1821"/>
      <c r="W20" s="1821"/>
      <c r="X20" s="1821"/>
      <c r="Y20" s="1821"/>
      <c r="Z20" s="1821"/>
      <c r="AA20" s="1821"/>
      <c r="AB20" s="1821"/>
      <c r="AC20" s="1821"/>
      <c r="AD20" s="1821"/>
      <c r="AE20" s="1821"/>
      <c r="AF20" s="1821"/>
      <c r="AG20" s="1821"/>
      <c r="AH20" s="1821"/>
      <c r="AI20" s="1821"/>
      <c r="AJ20" s="1821"/>
      <c r="AK20" s="1821"/>
      <c r="AL20" s="325"/>
    </row>
    <row r="21" spans="1:38" s="715" customFormat="1" ht="13.15" customHeight="1">
      <c r="A21" s="327"/>
      <c r="B21" s="325"/>
      <c r="C21" s="326"/>
      <c r="D21" s="1821"/>
      <c r="E21" s="1821"/>
      <c r="F21" s="1821"/>
      <c r="G21" s="1821"/>
      <c r="H21" s="1821"/>
      <c r="I21" s="1821"/>
      <c r="J21" s="1821"/>
      <c r="K21" s="1821"/>
      <c r="L21" s="1821"/>
      <c r="M21" s="1821"/>
      <c r="N21" s="1821"/>
      <c r="O21" s="1821"/>
      <c r="P21" s="1821"/>
      <c r="Q21" s="1821"/>
      <c r="R21" s="1821"/>
      <c r="S21" s="1821"/>
      <c r="T21" s="1821"/>
      <c r="U21" s="1821"/>
      <c r="V21" s="1821"/>
      <c r="W21" s="1821"/>
      <c r="X21" s="1821"/>
      <c r="Y21" s="1821"/>
      <c r="Z21" s="1821"/>
      <c r="AA21" s="1821"/>
      <c r="AB21" s="1821"/>
      <c r="AC21" s="1821"/>
      <c r="AD21" s="1821"/>
      <c r="AE21" s="1821"/>
      <c r="AF21" s="1821"/>
      <c r="AG21" s="1821"/>
      <c r="AH21" s="1821"/>
      <c r="AI21" s="1821"/>
      <c r="AJ21" s="1821"/>
      <c r="AK21" s="1821"/>
      <c r="AL21" s="325"/>
    </row>
    <row r="22" spans="1:38" s="715" customFormat="1">
      <c r="A22" s="327"/>
      <c r="B22" s="325"/>
      <c r="C22" s="326"/>
      <c r="D22" s="1821"/>
      <c r="E22" s="1821"/>
      <c r="F22" s="1821"/>
      <c r="G22" s="1821"/>
      <c r="H22" s="1821"/>
      <c r="I22" s="1821"/>
      <c r="J22" s="1821"/>
      <c r="K22" s="1821"/>
      <c r="L22" s="1821"/>
      <c r="M22" s="1821"/>
      <c r="N22" s="1821"/>
      <c r="O22" s="1821"/>
      <c r="P22" s="1821"/>
      <c r="Q22" s="1821"/>
      <c r="R22" s="1821"/>
      <c r="S22" s="1821"/>
      <c r="T22" s="1821"/>
      <c r="U22" s="1821"/>
      <c r="V22" s="1821"/>
      <c r="W22" s="1821"/>
      <c r="X22" s="1821"/>
      <c r="Y22" s="1821"/>
      <c r="Z22" s="1821"/>
      <c r="AA22" s="1821"/>
      <c r="AB22" s="1821"/>
      <c r="AC22" s="1821"/>
      <c r="AD22" s="1821"/>
      <c r="AE22" s="1821"/>
      <c r="AF22" s="1821"/>
      <c r="AG22" s="1821"/>
      <c r="AH22" s="1821"/>
      <c r="AI22" s="1821"/>
      <c r="AJ22" s="1821"/>
      <c r="AK22" s="1821"/>
      <c r="AL22" s="325"/>
    </row>
    <row r="23" spans="1:38" s="715" customFormat="1">
      <c r="A23" s="327"/>
      <c r="B23" s="325"/>
      <c r="C23" s="326"/>
      <c r="D23" s="1821"/>
      <c r="E23" s="1821"/>
      <c r="F23" s="1821"/>
      <c r="G23" s="1821"/>
      <c r="H23" s="1821"/>
      <c r="I23" s="1821"/>
      <c r="J23" s="1821"/>
      <c r="K23" s="1821"/>
      <c r="L23" s="1821"/>
      <c r="M23" s="1821"/>
      <c r="N23" s="1821"/>
      <c r="O23" s="1821"/>
      <c r="P23" s="1821"/>
      <c r="Q23" s="1821"/>
      <c r="R23" s="1821"/>
      <c r="S23" s="1821"/>
      <c r="T23" s="1821"/>
      <c r="U23" s="1821"/>
      <c r="V23" s="1821"/>
      <c r="W23" s="1821"/>
      <c r="X23" s="1821"/>
      <c r="Y23" s="1821"/>
      <c r="Z23" s="1821"/>
      <c r="AA23" s="1821"/>
      <c r="AB23" s="1821"/>
      <c r="AC23" s="1821"/>
      <c r="AD23" s="1821"/>
      <c r="AE23" s="1821"/>
      <c r="AF23" s="1821"/>
      <c r="AG23" s="1821"/>
      <c r="AH23" s="1821"/>
      <c r="AI23" s="1821"/>
      <c r="AJ23" s="1821"/>
      <c r="AK23" s="1821"/>
      <c r="AL23" s="325"/>
    </row>
    <row r="24" spans="1:38">
      <c r="A24" s="327"/>
      <c r="B24" s="325"/>
      <c r="C24" s="326"/>
      <c r="D24" s="1821"/>
      <c r="E24" s="1821"/>
      <c r="F24" s="1821"/>
      <c r="G24" s="1821"/>
      <c r="H24" s="1821"/>
      <c r="I24" s="1821"/>
      <c r="J24" s="1821"/>
      <c r="K24" s="1821"/>
      <c r="L24" s="1821"/>
      <c r="M24" s="1821"/>
      <c r="N24" s="1821"/>
      <c r="O24" s="1821"/>
      <c r="P24" s="1821"/>
      <c r="Q24" s="1821"/>
      <c r="R24" s="1821"/>
      <c r="S24" s="1821"/>
      <c r="T24" s="1821"/>
      <c r="U24" s="1821"/>
      <c r="V24" s="1821"/>
      <c r="W24" s="1821"/>
      <c r="X24" s="1821"/>
      <c r="Y24" s="1821"/>
      <c r="Z24" s="1821"/>
      <c r="AA24" s="1821"/>
      <c r="AB24" s="1821"/>
      <c r="AC24" s="1821"/>
      <c r="AD24" s="1821"/>
      <c r="AE24" s="1821"/>
      <c r="AF24" s="1821"/>
      <c r="AG24" s="1821"/>
      <c r="AH24" s="1821"/>
      <c r="AI24" s="1821"/>
      <c r="AJ24" s="1821"/>
      <c r="AK24" s="1821"/>
      <c r="AL24" s="325"/>
    </row>
    <row r="25" spans="1:38" s="715" customFormat="1">
      <c r="A25" s="327"/>
      <c r="B25" s="325"/>
      <c r="C25" s="326"/>
      <c r="D25" s="1821"/>
      <c r="E25" s="1821"/>
      <c r="F25" s="1821"/>
      <c r="G25" s="1821"/>
      <c r="H25" s="1821"/>
      <c r="I25" s="1821"/>
      <c r="J25" s="1821"/>
      <c r="K25" s="1821"/>
      <c r="L25" s="1821"/>
      <c r="M25" s="1821"/>
      <c r="N25" s="1821"/>
      <c r="O25" s="1821"/>
      <c r="P25" s="1821"/>
      <c r="Q25" s="1821"/>
      <c r="R25" s="1821"/>
      <c r="S25" s="1821"/>
      <c r="T25" s="1821"/>
      <c r="U25" s="1821"/>
      <c r="V25" s="1821"/>
      <c r="W25" s="1821"/>
      <c r="X25" s="1821"/>
      <c r="Y25" s="1821"/>
      <c r="Z25" s="1821"/>
      <c r="AA25" s="1821"/>
      <c r="AB25" s="1821"/>
      <c r="AC25" s="1821"/>
      <c r="AD25" s="1821"/>
      <c r="AE25" s="1821"/>
      <c r="AF25" s="1821"/>
      <c r="AG25" s="1821"/>
      <c r="AH25" s="1821"/>
      <c r="AI25" s="1821"/>
      <c r="AJ25" s="1821"/>
      <c r="AK25" s="1821"/>
      <c r="AL25" s="325"/>
    </row>
    <row r="26" spans="1:38" s="715" customFormat="1">
      <c r="A26" s="327"/>
      <c r="B26" s="325"/>
      <c r="C26" s="326"/>
      <c r="D26" s="1821"/>
      <c r="E26" s="1821"/>
      <c r="F26" s="1821"/>
      <c r="G26" s="1821"/>
      <c r="H26" s="1821"/>
      <c r="I26" s="1821"/>
      <c r="J26" s="1821"/>
      <c r="K26" s="1821"/>
      <c r="L26" s="1821"/>
      <c r="M26" s="1821"/>
      <c r="N26" s="1821"/>
      <c r="O26" s="1821"/>
      <c r="P26" s="1821"/>
      <c r="Q26" s="1821"/>
      <c r="R26" s="1821"/>
      <c r="S26" s="1821"/>
      <c r="T26" s="1821"/>
      <c r="U26" s="1821"/>
      <c r="V26" s="1821"/>
      <c r="W26" s="1821"/>
      <c r="X26" s="1821"/>
      <c r="Y26" s="1821"/>
      <c r="Z26" s="1821"/>
      <c r="AA26" s="1821"/>
      <c r="AB26" s="1821"/>
      <c r="AC26" s="1821"/>
      <c r="AD26" s="1821"/>
      <c r="AE26" s="1821"/>
      <c r="AF26" s="1821"/>
      <c r="AG26" s="1821"/>
      <c r="AH26" s="1821"/>
      <c r="AI26" s="1821"/>
      <c r="AJ26" s="1821"/>
      <c r="AK26" s="1821"/>
      <c r="AL26" s="325"/>
    </row>
    <row r="27" spans="1:38" s="715" customFormat="1" ht="11.85" customHeight="1">
      <c r="A27" s="327"/>
      <c r="B27" s="325"/>
      <c r="C27" s="326"/>
      <c r="D27" s="1821"/>
      <c r="E27" s="1821"/>
      <c r="F27" s="1821"/>
      <c r="G27" s="1821"/>
      <c r="H27" s="1821"/>
      <c r="I27" s="1821"/>
      <c r="J27" s="1821"/>
      <c r="K27" s="1821"/>
      <c r="L27" s="1821"/>
      <c r="M27" s="1821"/>
      <c r="N27" s="1821"/>
      <c r="O27" s="1821"/>
      <c r="P27" s="1821"/>
      <c r="Q27" s="1821"/>
      <c r="R27" s="1821"/>
      <c r="S27" s="1821"/>
      <c r="T27" s="1821"/>
      <c r="U27" s="1821"/>
      <c r="V27" s="1821"/>
      <c r="W27" s="1821"/>
      <c r="X27" s="1821"/>
      <c r="Y27" s="1821"/>
      <c r="Z27" s="1821"/>
      <c r="AA27" s="1821"/>
      <c r="AB27" s="1821"/>
      <c r="AC27" s="1821"/>
      <c r="AD27" s="1821"/>
      <c r="AE27" s="1821"/>
      <c r="AF27" s="1821"/>
      <c r="AG27" s="1821"/>
      <c r="AH27" s="1821"/>
      <c r="AI27" s="1821"/>
      <c r="AJ27" s="1821"/>
      <c r="AK27" s="1821"/>
      <c r="AL27" s="325"/>
    </row>
    <row r="28" spans="1:38" s="715" customFormat="1" ht="13.15" customHeight="1">
      <c r="A28" s="327"/>
      <c r="B28" s="325"/>
      <c r="C28" s="326"/>
      <c r="E28" s="1821" t="s">
        <v>2101</v>
      </c>
      <c r="F28" s="1821"/>
      <c r="G28" s="1821"/>
      <c r="H28" s="1821"/>
      <c r="I28" s="1821"/>
      <c r="J28" s="1821"/>
      <c r="K28" s="1821"/>
      <c r="L28" s="1821"/>
      <c r="M28" s="1821"/>
      <c r="N28" s="1821"/>
      <c r="O28" s="1821"/>
      <c r="P28" s="1821"/>
      <c r="Q28" s="1821"/>
      <c r="R28" s="1821"/>
      <c r="S28" s="1821"/>
      <c r="T28" s="1821"/>
      <c r="U28" s="1821"/>
      <c r="V28" s="1821"/>
      <c r="W28" s="1821"/>
      <c r="X28" s="1821"/>
      <c r="Y28" s="1821"/>
      <c r="Z28" s="1821"/>
      <c r="AA28" s="1821"/>
      <c r="AB28" s="1821"/>
      <c r="AC28" s="1821"/>
      <c r="AD28" s="1821"/>
      <c r="AE28" s="1821"/>
      <c r="AF28" s="1821"/>
      <c r="AG28" s="1821"/>
      <c r="AH28" s="1821"/>
      <c r="AI28" s="1821"/>
      <c r="AJ28" s="1821"/>
      <c r="AK28" s="1821"/>
      <c r="AL28" s="325"/>
    </row>
    <row r="29" spans="1:38" s="715" customFormat="1" ht="13.15" customHeight="1">
      <c r="A29" s="327"/>
      <c r="B29" s="325"/>
      <c r="C29" s="326"/>
      <c r="E29" s="1821"/>
      <c r="F29" s="1821"/>
      <c r="G29" s="1821"/>
      <c r="H29" s="1821"/>
      <c r="I29" s="1821"/>
      <c r="J29" s="1821"/>
      <c r="K29" s="1821"/>
      <c r="L29" s="1821"/>
      <c r="M29" s="1821"/>
      <c r="N29" s="1821"/>
      <c r="O29" s="1821"/>
      <c r="P29" s="1821"/>
      <c r="Q29" s="1821"/>
      <c r="R29" s="1821"/>
      <c r="S29" s="1821"/>
      <c r="T29" s="1821"/>
      <c r="U29" s="1821"/>
      <c r="V29" s="1821"/>
      <c r="W29" s="1821"/>
      <c r="X29" s="1821"/>
      <c r="Y29" s="1821"/>
      <c r="Z29" s="1821"/>
      <c r="AA29" s="1821"/>
      <c r="AB29" s="1821"/>
      <c r="AC29" s="1821"/>
      <c r="AD29" s="1821"/>
      <c r="AE29" s="1821"/>
      <c r="AF29" s="1821"/>
      <c r="AG29" s="1821"/>
      <c r="AH29" s="1821"/>
      <c r="AI29" s="1821"/>
      <c r="AJ29" s="1821"/>
      <c r="AK29" s="1821"/>
      <c r="AL29" s="325"/>
    </row>
    <row r="30" spans="1:38" s="715" customFormat="1">
      <c r="A30" s="327"/>
      <c r="B30" s="325"/>
      <c r="C30" s="326"/>
      <c r="D30" s="744"/>
      <c r="E30" s="1821"/>
      <c r="F30" s="1821"/>
      <c r="G30" s="1821"/>
      <c r="H30" s="1821"/>
      <c r="I30" s="1821"/>
      <c r="J30" s="1821"/>
      <c r="K30" s="1821"/>
      <c r="L30" s="1821"/>
      <c r="M30" s="1821"/>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325"/>
    </row>
    <row r="31" spans="1:38" s="715" customFormat="1">
      <c r="A31" s="327"/>
      <c r="B31" s="325"/>
      <c r="C31" s="326"/>
      <c r="D31" s="744"/>
      <c r="E31" s="744"/>
      <c r="F31" s="744"/>
      <c r="G31" s="744"/>
      <c r="H31" s="744"/>
      <c r="I31" s="744"/>
      <c r="J31" s="744"/>
      <c r="K31" s="744"/>
      <c r="L31" s="744"/>
      <c r="M31" s="744"/>
      <c r="N31" s="744"/>
      <c r="O31" s="744"/>
      <c r="P31" s="744"/>
      <c r="Q31" s="744"/>
      <c r="R31" s="744"/>
      <c r="S31" s="744"/>
      <c r="T31" s="744"/>
      <c r="U31" s="744"/>
      <c r="V31" s="744"/>
      <c r="W31" s="744"/>
      <c r="X31" s="744"/>
      <c r="Y31" s="744"/>
      <c r="Z31" s="744"/>
      <c r="AA31" s="744"/>
      <c r="AB31" s="744"/>
      <c r="AC31" s="744"/>
      <c r="AD31" s="744"/>
      <c r="AE31" s="744"/>
      <c r="AF31" s="744"/>
      <c r="AG31" s="744"/>
      <c r="AH31" s="744"/>
      <c r="AI31" s="744"/>
      <c r="AJ31" s="744"/>
      <c r="AK31" s="744"/>
      <c r="AL31" s="325"/>
    </row>
    <row r="32" spans="1:38" s="715" customFormat="1" ht="13.15" customHeight="1">
      <c r="A32" s="327"/>
      <c r="B32" s="325"/>
      <c r="C32" s="326"/>
      <c r="D32" s="1822" t="s">
        <v>1392</v>
      </c>
      <c r="E32" s="1822"/>
      <c r="F32" s="1822"/>
      <c r="G32" s="1822"/>
      <c r="H32" s="1822"/>
      <c r="I32" s="1822"/>
      <c r="J32" s="1822"/>
      <c r="K32" s="1822"/>
      <c r="L32" s="1822"/>
      <c r="M32" s="1822"/>
      <c r="N32" s="1822"/>
      <c r="O32" s="1822"/>
      <c r="P32" s="1822"/>
      <c r="Q32" s="1822"/>
      <c r="R32" s="1822"/>
      <c r="S32" s="1822"/>
      <c r="T32" s="1822"/>
      <c r="U32" s="1822"/>
      <c r="V32" s="1822"/>
      <c r="W32" s="1822"/>
      <c r="X32" s="1822"/>
      <c r="Y32" s="1822"/>
      <c r="Z32" s="1822"/>
      <c r="AA32" s="1822"/>
      <c r="AB32" s="1822"/>
      <c r="AC32" s="1822"/>
      <c r="AD32" s="1822"/>
      <c r="AE32" s="1822"/>
      <c r="AF32" s="1822"/>
      <c r="AG32" s="1822"/>
      <c r="AH32" s="1822"/>
      <c r="AI32" s="1822"/>
      <c r="AJ32" s="1822"/>
      <c r="AK32" s="1822"/>
      <c r="AL32" s="325"/>
    </row>
    <row r="33" spans="1:38" s="715" customFormat="1">
      <c r="A33" s="327"/>
      <c r="B33" s="325"/>
      <c r="C33" s="326"/>
      <c r="D33" s="744"/>
      <c r="E33" s="1828" t="s">
        <v>2483</v>
      </c>
      <c r="F33" s="1828"/>
      <c r="G33" s="1828"/>
      <c r="H33" s="1828"/>
      <c r="I33" s="1828"/>
      <c r="J33" s="1828"/>
      <c r="K33" s="1828"/>
      <c r="L33" s="1828"/>
      <c r="M33" s="1828"/>
      <c r="N33" s="1828"/>
      <c r="O33" s="1828"/>
      <c r="P33" s="1828"/>
      <c r="Q33" s="1828"/>
      <c r="R33" s="1828"/>
      <c r="S33" s="1828"/>
      <c r="T33" s="1828"/>
      <c r="U33" s="1828"/>
      <c r="V33" s="1828"/>
      <c r="W33" s="1828"/>
      <c r="X33" s="1828"/>
      <c r="Y33" s="1828"/>
      <c r="Z33" s="1828"/>
      <c r="AA33" s="1828"/>
      <c r="AB33" s="1828"/>
      <c r="AC33" s="1828"/>
      <c r="AD33" s="1828"/>
      <c r="AE33" s="1828"/>
      <c r="AF33" s="1828"/>
      <c r="AG33" s="1828"/>
      <c r="AH33" s="1828"/>
      <c r="AI33" s="1828"/>
      <c r="AJ33" s="1828"/>
      <c r="AK33" s="1828"/>
      <c r="AL33" s="325"/>
    </row>
    <row r="34" spans="1:38">
      <c r="A34" s="149"/>
      <c r="C34" s="5"/>
    </row>
    <row r="35" spans="1:38">
      <c r="A35" s="149"/>
      <c r="D35" s="1820" t="s">
        <v>2325</v>
      </c>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D35" s="1820"/>
      <c r="AE35" s="1820"/>
      <c r="AF35" s="1820"/>
      <c r="AG35" s="1820"/>
      <c r="AH35" s="1820"/>
      <c r="AI35" s="1820"/>
      <c r="AJ35" s="1820"/>
      <c r="AK35" s="1820"/>
    </row>
    <row r="36" spans="1:38">
      <c r="A36" s="149"/>
      <c r="D36" s="1820"/>
      <c r="E36" s="1820"/>
      <c r="F36" s="1820"/>
      <c r="G36" s="1820"/>
      <c r="H36" s="1820"/>
      <c r="I36" s="1820"/>
      <c r="J36" s="1820"/>
      <c r="K36" s="1820"/>
      <c r="L36" s="1820"/>
      <c r="M36" s="1820"/>
      <c r="N36" s="1820"/>
      <c r="O36" s="1820"/>
      <c r="P36" s="1820"/>
      <c r="Q36" s="1820"/>
      <c r="R36" s="1820"/>
      <c r="S36" s="1820"/>
      <c r="T36" s="1820"/>
      <c r="U36" s="1820"/>
      <c r="V36" s="1820"/>
      <c r="W36" s="1820"/>
      <c r="X36" s="1820"/>
      <c r="Y36" s="1820"/>
      <c r="Z36" s="1820"/>
      <c r="AA36" s="1820"/>
      <c r="AB36" s="1820"/>
      <c r="AC36" s="1820"/>
      <c r="AD36" s="1820"/>
      <c r="AE36" s="1820"/>
      <c r="AF36" s="1820"/>
      <c r="AG36" s="1820"/>
      <c r="AH36" s="1820"/>
      <c r="AI36" s="1820"/>
      <c r="AJ36" s="1820"/>
      <c r="AK36" s="1820"/>
    </row>
    <row r="37" spans="1:38">
      <c r="A37" s="149"/>
      <c r="D37" s="250"/>
      <c r="E37" s="1827" t="s">
        <v>1091</v>
      </c>
      <c r="F37" s="1827"/>
      <c r="G37" s="1827"/>
      <c r="H37" s="1827"/>
      <c r="I37" s="1827"/>
      <c r="J37" s="1827"/>
      <c r="K37" s="1827"/>
      <c r="L37" s="1827"/>
      <c r="M37" s="1827"/>
      <c r="N37" s="1827"/>
      <c r="O37" s="1827"/>
      <c r="P37" s="1827"/>
      <c r="Q37" s="1827"/>
      <c r="R37" s="1827"/>
      <c r="S37" s="1827"/>
      <c r="T37" s="1827"/>
      <c r="U37" s="1827"/>
      <c r="V37" s="1827"/>
      <c r="W37" s="1827"/>
      <c r="X37" s="1827"/>
      <c r="Y37" s="1827"/>
      <c r="Z37" s="1827"/>
      <c r="AA37" s="1827"/>
      <c r="AB37" s="1827"/>
      <c r="AC37" s="1827"/>
      <c r="AD37" s="1827"/>
      <c r="AE37" s="1827"/>
      <c r="AF37" s="1827"/>
      <c r="AG37" s="1827"/>
      <c r="AH37" s="1827"/>
      <c r="AI37" s="1827"/>
      <c r="AJ37" s="1827"/>
      <c r="AK37" s="1827"/>
    </row>
    <row r="38" spans="1:38">
      <c r="A38" s="149"/>
      <c r="D38" s="250"/>
      <c r="E38" s="1827" t="s">
        <v>1390</v>
      </c>
      <c r="F38" s="1827"/>
      <c r="G38" s="1827"/>
      <c r="H38" s="1827"/>
      <c r="I38" s="1827"/>
      <c r="J38" s="1827"/>
      <c r="K38" s="1827"/>
      <c r="L38" s="1827"/>
      <c r="M38" s="1827"/>
      <c r="N38" s="1827"/>
      <c r="O38" s="1827"/>
      <c r="P38" s="1827"/>
      <c r="Q38" s="1827"/>
      <c r="R38" s="1827"/>
      <c r="S38" s="1827"/>
      <c r="T38" s="1827"/>
      <c r="U38" s="1827"/>
      <c r="V38" s="1827"/>
      <c r="W38" s="1827"/>
      <c r="X38" s="1827"/>
      <c r="Y38" s="1827"/>
      <c r="Z38" s="1827"/>
      <c r="AA38" s="1827"/>
      <c r="AB38" s="1827"/>
      <c r="AC38" s="1827"/>
      <c r="AD38" s="1827"/>
      <c r="AE38" s="1827"/>
      <c r="AF38" s="1827"/>
      <c r="AG38" s="1827"/>
      <c r="AH38" s="1827"/>
      <c r="AI38" s="1827"/>
      <c r="AJ38" s="1827"/>
      <c r="AK38" s="1827"/>
    </row>
    <row r="39" spans="1:38">
      <c r="A39" s="149"/>
      <c r="C39" s="5"/>
      <c r="D39" s="5"/>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row>
    <row r="40" spans="1:38">
      <c r="A40" s="149"/>
      <c r="C40" s="5" t="s">
        <v>351</v>
      </c>
      <c r="D40" s="5" t="s">
        <v>778</v>
      </c>
      <c r="F40" s="149"/>
      <c r="G40" s="149"/>
      <c r="H40" s="149"/>
      <c r="I40" s="149"/>
      <c r="J40" s="149"/>
      <c r="K40" s="149"/>
      <c r="L40" s="149"/>
      <c r="M40" s="149"/>
      <c r="N40" s="149"/>
      <c r="O40" s="149"/>
      <c r="P40" s="149"/>
      <c r="Q40" s="149"/>
      <c r="R40" s="149"/>
      <c r="S40" s="149"/>
      <c r="T40" s="149"/>
      <c r="U40" s="149"/>
      <c r="V40" s="149"/>
      <c r="W40" s="149"/>
      <c r="X40" s="149"/>
      <c r="Y40" s="149"/>
      <c r="Z40" s="149"/>
      <c r="AA40" s="149"/>
      <c r="AB40" s="149"/>
    </row>
    <row r="41" spans="1:38">
      <c r="A41" s="149"/>
      <c r="B41" s="149"/>
      <c r="C41" s="149"/>
      <c r="D41" s="10" t="s">
        <v>117</v>
      </c>
      <c r="E41" s="149" t="s">
        <v>779</v>
      </c>
      <c r="F41" s="149"/>
      <c r="G41" s="149"/>
      <c r="H41" s="149"/>
      <c r="I41" s="149"/>
      <c r="J41" s="149"/>
      <c r="K41" s="149"/>
      <c r="L41" s="149"/>
      <c r="M41" s="149"/>
      <c r="N41" s="149"/>
      <c r="O41" s="149"/>
      <c r="P41" s="149"/>
      <c r="Q41" s="149"/>
      <c r="R41" s="149"/>
      <c r="S41" s="149"/>
      <c r="T41" s="149"/>
      <c r="U41" s="149"/>
      <c r="V41" s="149"/>
      <c r="W41" s="149"/>
      <c r="X41" s="149"/>
      <c r="Y41" s="149"/>
      <c r="Z41" s="149"/>
      <c r="AA41" s="149"/>
      <c r="AB41" s="149"/>
    </row>
    <row r="42" spans="1:38" s="1821" customFormat="1" ht="13.15" customHeight="1">
      <c r="A42" s="149"/>
      <c r="B42"/>
      <c r="C42" s="5"/>
      <c r="D42" s="149"/>
      <c r="E42" s="149" t="s">
        <v>690</v>
      </c>
      <c r="F42" s="1821" t="s">
        <v>1357</v>
      </c>
    </row>
    <row r="43" spans="1:38" s="1821" customFormat="1" ht="13.15" customHeight="1">
      <c r="A43" s="149"/>
      <c r="B43" s="715"/>
      <c r="C43" s="5"/>
      <c r="D43" s="149"/>
      <c r="E43" s="149"/>
    </row>
    <row r="44" spans="1:38">
      <c r="A44" s="149"/>
      <c r="C44" s="5"/>
      <c r="D44" s="149"/>
      <c r="E44" s="149"/>
      <c r="F44" s="151" t="s">
        <v>725</v>
      </c>
      <c r="G44" s="149" t="s">
        <v>181</v>
      </c>
      <c r="H44" s="744"/>
      <c r="I44" s="744"/>
      <c r="J44" s="744"/>
      <c r="K44" s="744"/>
      <c r="L44" s="744"/>
      <c r="M44" s="744"/>
      <c r="N44" s="744"/>
      <c r="O44" s="744"/>
      <c r="P44" s="744"/>
      <c r="Q44" s="744"/>
      <c r="R44" s="744"/>
      <c r="S44" s="744"/>
      <c r="T44" s="744"/>
      <c r="U44" s="744"/>
      <c r="V44" s="744"/>
      <c r="W44" s="744"/>
      <c r="X44" s="744"/>
      <c r="Y44" s="744"/>
      <c r="Z44" s="744"/>
      <c r="AA44" s="744"/>
      <c r="AB44" s="744"/>
      <c r="AC44" s="744"/>
      <c r="AD44" s="744"/>
      <c r="AE44" s="744"/>
      <c r="AF44" s="744"/>
      <c r="AG44" s="744"/>
      <c r="AH44" s="744"/>
      <c r="AI44" s="744"/>
      <c r="AJ44" s="744"/>
      <c r="AK44" s="744"/>
    </row>
    <row r="45" spans="1:38" s="768" customFormat="1" ht="13.15" customHeight="1">
      <c r="A45" s="149"/>
      <c r="B45"/>
      <c r="C45" s="5"/>
      <c r="D45" s="149"/>
      <c r="E45" s="6" t="s">
        <v>358</v>
      </c>
      <c r="F45" s="1832" t="s">
        <v>1469</v>
      </c>
      <c r="G45" s="1832"/>
      <c r="H45" s="1832"/>
      <c r="I45" s="1832"/>
      <c r="J45" s="1832"/>
      <c r="K45" s="1832"/>
      <c r="L45" s="1832"/>
      <c r="M45" s="1832"/>
      <c r="N45" s="1832"/>
      <c r="O45" s="1832"/>
      <c r="P45" s="1832"/>
      <c r="Q45" s="1832"/>
      <c r="R45" s="1832"/>
      <c r="S45" s="1832"/>
      <c r="T45" s="1832"/>
      <c r="U45" s="1832"/>
      <c r="V45" s="1832"/>
      <c r="W45" s="1832"/>
      <c r="X45" s="1832"/>
      <c r="Y45" s="1832"/>
      <c r="Z45" s="1832"/>
      <c r="AA45" s="1832"/>
      <c r="AB45" s="1832"/>
      <c r="AC45" s="1832"/>
      <c r="AD45" s="1832"/>
      <c r="AE45" s="1832"/>
      <c r="AF45" s="1832"/>
      <c r="AG45" s="1832"/>
      <c r="AH45" s="1832"/>
      <c r="AI45" s="1832"/>
      <c r="AJ45" s="1832"/>
      <c r="AK45" s="1832"/>
      <c r="AL45" s="1832"/>
    </row>
    <row r="46" spans="1:38" s="768" customFormat="1">
      <c r="A46" s="149"/>
      <c r="B46" s="715"/>
      <c r="C46" s="5"/>
      <c r="D46" s="149"/>
      <c r="E46" s="149"/>
      <c r="F46" s="1832"/>
      <c r="G46" s="1832"/>
      <c r="H46" s="1832"/>
      <c r="I46" s="1832"/>
      <c r="J46" s="1832"/>
      <c r="K46" s="1832"/>
      <c r="L46" s="1832"/>
      <c r="M46" s="1832"/>
      <c r="N46" s="1832"/>
      <c r="O46" s="1832"/>
      <c r="P46" s="1832"/>
      <c r="Q46" s="1832"/>
      <c r="R46" s="1832"/>
      <c r="S46" s="1832"/>
      <c r="T46" s="1832"/>
      <c r="U46" s="1832"/>
      <c r="V46" s="1832"/>
      <c r="W46" s="1832"/>
      <c r="X46" s="1832"/>
      <c r="Y46" s="1832"/>
      <c r="Z46" s="1832"/>
      <c r="AA46" s="1832"/>
      <c r="AB46" s="1832"/>
      <c r="AC46" s="1832"/>
      <c r="AD46" s="1832"/>
      <c r="AE46" s="1832"/>
      <c r="AF46" s="1832"/>
      <c r="AG46" s="1832"/>
      <c r="AH46" s="1832"/>
      <c r="AI46" s="1832"/>
      <c r="AJ46" s="1832"/>
      <c r="AK46" s="1832"/>
      <c r="AL46" s="1832"/>
    </row>
    <row r="47" spans="1:38" s="768" customFormat="1" ht="13.15" customHeight="1">
      <c r="A47" s="149"/>
      <c r="B47" s="715"/>
      <c r="C47" s="5"/>
      <c r="D47" s="149"/>
      <c r="E47" s="149"/>
      <c r="F47" s="1832"/>
      <c r="G47" s="1832"/>
      <c r="H47" s="1832"/>
      <c r="I47" s="1832"/>
      <c r="J47" s="1832"/>
      <c r="K47" s="1832"/>
      <c r="L47" s="1832"/>
      <c r="M47" s="1832"/>
      <c r="N47" s="1832"/>
      <c r="O47" s="1832"/>
      <c r="P47" s="1832"/>
      <c r="Q47" s="1832"/>
      <c r="R47" s="1832"/>
      <c r="S47" s="1832"/>
      <c r="T47" s="1832"/>
      <c r="U47" s="1832"/>
      <c r="V47" s="1832"/>
      <c r="W47" s="1832"/>
      <c r="X47" s="1832"/>
      <c r="Y47" s="1832"/>
      <c r="Z47" s="1832"/>
      <c r="AA47" s="1832"/>
      <c r="AB47" s="1832"/>
      <c r="AC47" s="1832"/>
      <c r="AD47" s="1832"/>
      <c r="AE47" s="1832"/>
      <c r="AF47" s="1832"/>
      <c r="AG47" s="1832"/>
      <c r="AH47" s="1832"/>
      <c r="AI47" s="1832"/>
      <c r="AJ47" s="1832"/>
      <c r="AK47" s="1832"/>
      <c r="AL47" s="1832"/>
    </row>
    <row r="48" spans="1:38">
      <c r="A48" s="149"/>
      <c r="C48" s="5"/>
      <c r="D48" s="149"/>
      <c r="E48" s="149"/>
      <c r="F48" s="768" t="s">
        <v>725</v>
      </c>
      <c r="G48" s="6" t="s">
        <v>687</v>
      </c>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c r="AG48" s="773"/>
      <c r="AH48" s="773"/>
      <c r="AI48" s="773"/>
      <c r="AJ48" s="773"/>
      <c r="AK48" s="773"/>
      <c r="AL48" s="773"/>
    </row>
    <row r="49" spans="1:38" s="715" customFormat="1">
      <c r="A49" s="149"/>
      <c r="C49" s="5"/>
      <c r="D49" s="149"/>
      <c r="E49" s="149"/>
      <c r="F49" s="151" t="s">
        <v>542</v>
      </c>
      <c r="G49" s="149" t="s">
        <v>580</v>
      </c>
      <c r="I49" s="149"/>
      <c r="J49" s="149"/>
      <c r="K49" s="149"/>
      <c r="L49" s="149"/>
      <c r="O49" s="149"/>
      <c r="P49" s="149"/>
      <c r="Q49" s="149"/>
      <c r="R49" s="149"/>
      <c r="S49" s="149"/>
      <c r="T49" s="149"/>
      <c r="U49" s="149"/>
      <c r="V49" s="149"/>
      <c r="W49" s="149"/>
      <c r="X49" s="149"/>
      <c r="Y49" s="149"/>
      <c r="Z49" s="149"/>
      <c r="AA49" s="149"/>
      <c r="AB49" s="149"/>
    </row>
    <row r="50" spans="1:38" s="715" customFormat="1">
      <c r="A50" s="149"/>
      <c r="C50" s="5"/>
      <c r="D50" s="149"/>
      <c r="E50" s="6" t="s">
        <v>359</v>
      </c>
      <c r="F50" s="1821" t="s">
        <v>1470</v>
      </c>
      <c r="G50" s="1821"/>
      <c r="H50" s="1821"/>
      <c r="I50" s="1821"/>
      <c r="J50" s="1821"/>
      <c r="K50" s="1821"/>
      <c r="L50" s="1821"/>
      <c r="M50" s="1821"/>
      <c r="N50" s="1821"/>
      <c r="O50" s="1821"/>
      <c r="P50" s="1821"/>
      <c r="Q50" s="1821"/>
      <c r="R50" s="1821"/>
      <c r="S50" s="1821"/>
      <c r="T50" s="1821"/>
      <c r="U50" s="1821"/>
      <c r="V50" s="1821"/>
      <c r="W50" s="1821"/>
      <c r="X50" s="1821"/>
      <c r="Y50" s="1821"/>
      <c r="Z50" s="1821"/>
      <c r="AA50" s="1821"/>
      <c r="AB50" s="1821"/>
      <c r="AC50" s="1821"/>
      <c r="AD50" s="1821"/>
      <c r="AE50" s="1821"/>
      <c r="AF50" s="1821"/>
      <c r="AG50" s="1821"/>
      <c r="AH50" s="1821"/>
      <c r="AI50" s="1821"/>
      <c r="AJ50" s="1821"/>
      <c r="AK50" s="1821"/>
    </row>
    <row r="51" spans="1:38">
      <c r="A51" s="149"/>
      <c r="C51" s="5"/>
      <c r="D51" s="149"/>
      <c r="E51" s="149"/>
      <c r="F51" s="1821"/>
      <c r="G51" s="1821"/>
      <c r="H51" s="1821"/>
      <c r="I51" s="1821"/>
      <c r="J51" s="1821"/>
      <c r="K51" s="1821"/>
      <c r="L51" s="1821"/>
      <c r="M51" s="1821"/>
      <c r="N51" s="1821"/>
      <c r="O51" s="1821"/>
      <c r="P51" s="1821"/>
      <c r="Q51" s="1821"/>
      <c r="R51" s="1821"/>
      <c r="S51" s="1821"/>
      <c r="T51" s="1821"/>
      <c r="U51" s="1821"/>
      <c r="V51" s="1821"/>
      <c r="W51" s="1821"/>
      <c r="X51" s="1821"/>
      <c r="Y51" s="1821"/>
      <c r="Z51" s="1821"/>
      <c r="AA51" s="1821"/>
      <c r="AB51" s="1821"/>
      <c r="AC51" s="1821"/>
      <c r="AD51" s="1821"/>
      <c r="AE51" s="1821"/>
      <c r="AF51" s="1821"/>
      <c r="AG51" s="1821"/>
      <c r="AH51" s="1821"/>
      <c r="AI51" s="1821"/>
      <c r="AJ51" s="1821"/>
      <c r="AK51" s="1821"/>
    </row>
    <row r="52" spans="1:38">
      <c r="A52" s="149"/>
      <c r="C52" s="5"/>
      <c r="D52" s="149"/>
      <c r="F52" s="1821"/>
      <c r="G52" s="1821"/>
      <c r="H52" s="1821"/>
      <c r="I52" s="1821"/>
      <c r="J52" s="1821"/>
      <c r="K52" s="1821"/>
      <c r="L52" s="1821"/>
      <c r="M52" s="1821"/>
      <c r="N52" s="1821"/>
      <c r="O52" s="1821"/>
      <c r="P52" s="1821"/>
      <c r="Q52" s="1821"/>
      <c r="R52" s="1821"/>
      <c r="S52" s="1821"/>
      <c r="T52" s="1821"/>
      <c r="U52" s="1821"/>
      <c r="V52" s="1821"/>
      <c r="W52" s="1821"/>
      <c r="X52" s="1821"/>
      <c r="Y52" s="1821"/>
      <c r="Z52" s="1821"/>
      <c r="AA52" s="1821"/>
      <c r="AB52" s="1821"/>
      <c r="AC52" s="1821"/>
      <c r="AD52" s="1821"/>
      <c r="AE52" s="1821"/>
      <c r="AF52" s="1821"/>
      <c r="AG52" s="1821"/>
      <c r="AH52" s="1821"/>
      <c r="AI52" s="1821"/>
      <c r="AJ52" s="1821"/>
      <c r="AK52" s="1821"/>
    </row>
    <row r="53" spans="1:38">
      <c r="A53" s="149"/>
      <c r="C53" s="5"/>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row>
    <row r="54" spans="1:38">
      <c r="A54" s="149"/>
      <c r="C54" s="5"/>
      <c r="D54" s="149" t="s">
        <v>118</v>
      </c>
      <c r="E54" s="149" t="s">
        <v>688</v>
      </c>
      <c r="F54" s="149"/>
      <c r="G54" s="149"/>
      <c r="H54" s="149"/>
      <c r="I54" s="149"/>
      <c r="J54" s="253"/>
      <c r="K54" s="253"/>
      <c r="L54" s="253"/>
      <c r="M54" s="253"/>
      <c r="N54" s="253"/>
      <c r="O54" s="184"/>
      <c r="P54" s="184"/>
      <c r="Q54" s="184"/>
      <c r="R54" s="184"/>
      <c r="S54" s="184"/>
      <c r="T54" s="184"/>
      <c r="U54" s="149"/>
      <c r="V54" s="149"/>
      <c r="W54" s="149"/>
      <c r="X54" s="149"/>
      <c r="Y54" s="149"/>
      <c r="Z54" s="149"/>
      <c r="AA54" s="149"/>
      <c r="AB54" s="149"/>
    </row>
    <row r="55" spans="1:38">
      <c r="A55" s="149"/>
      <c r="C55" s="5"/>
      <c r="D55" s="5"/>
      <c r="E55" s="149" t="s">
        <v>690</v>
      </c>
      <c r="F55" s="6" t="s">
        <v>1394</v>
      </c>
      <c r="G55" s="5"/>
      <c r="H55" s="184"/>
      <c r="I55" s="184"/>
      <c r="L55" s="184"/>
      <c r="M55" s="184"/>
      <c r="N55" s="184"/>
      <c r="O55" s="184"/>
      <c r="P55" s="184"/>
      <c r="Q55" s="184"/>
      <c r="R55" s="184"/>
      <c r="S55" s="184"/>
      <c r="T55" s="184"/>
      <c r="U55" s="184"/>
      <c r="V55" s="184"/>
      <c r="W55" s="184"/>
      <c r="X55" s="184"/>
      <c r="Y55" s="184"/>
      <c r="Z55" s="184"/>
      <c r="AA55" s="184"/>
      <c r="AB55" s="184"/>
      <c r="AC55" s="184"/>
      <c r="AD55" s="184"/>
      <c r="AE55" s="184"/>
      <c r="AF55" s="184"/>
      <c r="AG55" s="5"/>
    </row>
    <row r="56" spans="1:38" ht="13.15" customHeight="1">
      <c r="A56" s="327"/>
      <c r="B56" s="325"/>
      <c r="C56" s="326"/>
      <c r="D56" s="326"/>
      <c r="E56" s="327"/>
      <c r="F56" s="331" t="s">
        <v>725</v>
      </c>
      <c r="G56" s="1823" t="s">
        <v>1393</v>
      </c>
      <c r="H56" s="1823"/>
      <c r="I56" s="1823"/>
      <c r="J56" s="1823"/>
      <c r="K56" s="1823"/>
      <c r="L56" s="1823"/>
      <c r="M56" s="1823"/>
      <c r="N56" s="1823"/>
      <c r="O56" s="1823"/>
      <c r="P56" s="1823"/>
      <c r="Q56" s="1823"/>
      <c r="R56" s="1823"/>
      <c r="S56" s="1823"/>
      <c r="T56" s="1823"/>
      <c r="U56" s="1823"/>
      <c r="V56" s="1823"/>
      <c r="W56" s="1823"/>
      <c r="X56" s="1823"/>
      <c r="Y56" s="1823"/>
      <c r="Z56" s="1823"/>
      <c r="AA56" s="1823"/>
      <c r="AB56" s="1823"/>
      <c r="AC56" s="1823"/>
      <c r="AD56" s="1823"/>
      <c r="AE56" s="1823"/>
      <c r="AF56" s="1823"/>
      <c r="AG56" s="1823"/>
      <c r="AH56" s="1823"/>
      <c r="AI56" s="1823"/>
      <c r="AJ56" s="1823"/>
      <c r="AK56" s="1823"/>
      <c r="AL56" s="325"/>
    </row>
    <row r="57" spans="1:38" s="715" customFormat="1" ht="13.15" customHeight="1">
      <c r="A57" s="327"/>
      <c r="B57" s="325"/>
      <c r="C57" s="326"/>
      <c r="D57" s="326"/>
      <c r="E57" s="327"/>
      <c r="F57" s="331"/>
      <c r="G57" s="775" t="s">
        <v>1395</v>
      </c>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325"/>
    </row>
    <row r="58" spans="1:38" s="2" customFormat="1">
      <c r="A58" s="327"/>
      <c r="B58" s="325"/>
      <c r="C58" s="326"/>
      <c r="D58" s="326"/>
      <c r="E58" s="327"/>
      <c r="F58" s="331"/>
      <c r="G58" s="1823" t="s">
        <v>610</v>
      </c>
      <c r="H58" s="1823"/>
      <c r="I58" s="1823"/>
      <c r="J58" s="740"/>
      <c r="K58" s="740"/>
      <c r="L58" s="740"/>
      <c r="M58" s="740"/>
      <c r="N58" s="740"/>
      <c r="O58" s="740"/>
      <c r="P58" s="740"/>
      <c r="Q58" s="740"/>
      <c r="R58" s="740"/>
      <c r="S58" s="740"/>
      <c r="T58" s="740"/>
      <c r="U58" s="740"/>
      <c r="V58" s="740"/>
      <c r="W58" s="740"/>
      <c r="X58" s="740"/>
      <c r="Y58" s="740"/>
      <c r="Z58" s="740"/>
      <c r="AA58" s="740"/>
      <c r="AB58" s="740"/>
      <c r="AC58" s="740"/>
      <c r="AD58" s="740"/>
      <c r="AE58" s="740"/>
      <c r="AF58" s="740"/>
      <c r="AG58" s="740"/>
      <c r="AH58" s="740"/>
      <c r="AI58" s="740"/>
      <c r="AJ58" s="740"/>
      <c r="AK58" s="740"/>
      <c r="AL58" s="325"/>
    </row>
    <row r="59" spans="1:38" s="2" customFormat="1" ht="13.15" customHeight="1">
      <c r="A59" s="327"/>
      <c r="B59" s="326"/>
      <c r="C59" s="326"/>
      <c r="D59" s="326"/>
      <c r="E59" s="327"/>
      <c r="F59" s="331" t="s">
        <v>542</v>
      </c>
      <c r="G59" s="1831" t="s">
        <v>1471</v>
      </c>
      <c r="H59" s="1831"/>
      <c r="I59" s="1831"/>
      <c r="J59" s="1831"/>
      <c r="K59" s="1831"/>
      <c r="L59" s="1831"/>
      <c r="M59" s="1831"/>
      <c r="N59" s="1831"/>
      <c r="O59" s="1831"/>
      <c r="P59" s="1831"/>
      <c r="Q59" s="1831"/>
      <c r="R59" s="1831"/>
      <c r="S59" s="1831"/>
      <c r="T59" s="1831"/>
      <c r="U59" s="1831"/>
      <c r="V59" s="1831"/>
      <c r="W59" s="1831"/>
      <c r="X59" s="1831"/>
      <c r="Y59" s="1831"/>
      <c r="Z59" s="1831"/>
      <c r="AA59" s="1831"/>
      <c r="AB59" s="1831"/>
      <c r="AC59" s="1831"/>
      <c r="AD59" s="1831"/>
      <c r="AE59" s="1831"/>
      <c r="AF59" s="1831"/>
      <c r="AG59" s="1831"/>
      <c r="AH59" s="1831"/>
      <c r="AI59" s="1831"/>
      <c r="AJ59" s="1831"/>
      <c r="AK59" s="1831"/>
      <c r="AL59" s="1831"/>
    </row>
    <row r="60" spans="1:38" s="2" customFormat="1">
      <c r="A60" s="327"/>
      <c r="B60" s="325"/>
      <c r="C60" s="326"/>
      <c r="D60" s="326"/>
      <c r="E60" s="327"/>
      <c r="F60" s="331"/>
      <c r="G60" s="1831"/>
      <c r="H60" s="1831"/>
      <c r="I60" s="1831"/>
      <c r="J60" s="1831"/>
      <c r="K60" s="1831"/>
      <c r="L60" s="1831"/>
      <c r="M60" s="1831"/>
      <c r="N60" s="1831"/>
      <c r="O60" s="1831"/>
      <c r="P60" s="1831"/>
      <c r="Q60" s="1831"/>
      <c r="R60" s="1831"/>
      <c r="S60" s="1831"/>
      <c r="T60" s="1831"/>
      <c r="U60" s="1831"/>
      <c r="V60" s="1831"/>
      <c r="W60" s="1831"/>
      <c r="X60" s="1831"/>
      <c r="Y60" s="1831"/>
      <c r="Z60" s="1831"/>
      <c r="AA60" s="1831"/>
      <c r="AB60" s="1831"/>
      <c r="AC60" s="1831"/>
      <c r="AD60" s="1831"/>
      <c r="AE60" s="1831"/>
      <c r="AF60" s="1831"/>
      <c r="AG60" s="1831"/>
      <c r="AH60" s="1831"/>
      <c r="AI60" s="1831"/>
      <c r="AJ60" s="1831"/>
      <c r="AK60" s="1831"/>
      <c r="AL60" s="1831"/>
    </row>
    <row r="61" spans="1:38">
      <c r="A61" s="329"/>
      <c r="B61" s="328"/>
      <c r="C61" s="330"/>
      <c r="D61" s="330"/>
      <c r="E61" s="329"/>
      <c r="F61" s="332"/>
      <c r="G61" s="776" t="s">
        <v>1514</v>
      </c>
      <c r="H61" s="774"/>
      <c r="I61" s="774"/>
      <c r="J61" s="774"/>
      <c r="K61" s="774"/>
      <c r="L61" s="774"/>
      <c r="M61" s="774"/>
      <c r="N61" s="774"/>
      <c r="O61" s="774"/>
      <c r="P61" s="774"/>
      <c r="Q61" s="774"/>
      <c r="R61" s="774"/>
      <c r="S61" s="774"/>
      <c r="T61" s="774"/>
      <c r="U61" s="774"/>
      <c r="V61" s="774"/>
      <c r="W61" s="774"/>
      <c r="X61" s="774"/>
      <c r="Y61" s="774"/>
      <c r="Z61" s="774"/>
      <c r="AA61" s="774"/>
      <c r="AB61" s="774"/>
      <c r="AC61" s="774"/>
      <c r="AD61" s="774"/>
      <c r="AE61" s="774"/>
      <c r="AF61" s="774"/>
      <c r="AG61" s="774"/>
      <c r="AH61" s="774"/>
      <c r="AI61" s="774"/>
      <c r="AJ61" s="774"/>
      <c r="AK61" s="774"/>
      <c r="AL61" s="328"/>
    </row>
    <row r="62" spans="1:38">
      <c r="A62" s="182"/>
      <c r="B62" s="2"/>
      <c r="C62" s="183"/>
      <c r="D62" s="183"/>
      <c r="E62" s="182"/>
      <c r="F62" s="183"/>
      <c r="G62" s="183"/>
      <c r="H62" s="675"/>
      <c r="I62" s="183"/>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
      <c r="AI62" s="2"/>
      <c r="AJ62" s="2"/>
      <c r="AK62" s="2"/>
      <c r="AL62" s="2"/>
    </row>
    <row r="63" spans="1:38">
      <c r="A63" s="149"/>
      <c r="B63" s="149"/>
      <c r="C63" s="149"/>
      <c r="D63" s="149" t="s">
        <v>124</v>
      </c>
      <c r="E63" s="149" t="s">
        <v>180</v>
      </c>
      <c r="F63" s="149"/>
      <c r="G63" s="149"/>
      <c r="H63" s="149"/>
      <c r="I63" s="149"/>
      <c r="J63" s="149"/>
      <c r="K63" s="149"/>
      <c r="L63" s="149"/>
      <c r="M63" s="149"/>
      <c r="N63" s="149"/>
      <c r="O63" s="149"/>
      <c r="P63" s="149"/>
      <c r="Q63" s="149"/>
      <c r="R63" s="149"/>
      <c r="S63" s="149"/>
      <c r="T63" s="149"/>
      <c r="U63" s="184"/>
      <c r="V63" s="184"/>
      <c r="W63" s="184"/>
      <c r="X63" s="184"/>
      <c r="Y63" s="184"/>
      <c r="Z63" s="184"/>
      <c r="AA63" s="184"/>
      <c r="AB63" s="184"/>
      <c r="AC63" s="184"/>
      <c r="AD63" s="184"/>
      <c r="AE63" s="184"/>
      <c r="AF63" s="184"/>
      <c r="AG63" s="5"/>
    </row>
    <row r="64" spans="1:38">
      <c r="A64" s="149"/>
      <c r="C64" s="5"/>
      <c r="E64" s="6" t="s">
        <v>1358</v>
      </c>
      <c r="G64" s="149"/>
      <c r="H64" s="149"/>
      <c r="I64" s="149"/>
      <c r="J64" s="149"/>
      <c r="K64" s="149"/>
      <c r="L64" s="149"/>
      <c r="M64" s="149"/>
      <c r="N64" s="149"/>
      <c r="O64" s="149"/>
      <c r="P64" s="149"/>
      <c r="Q64" s="149"/>
      <c r="R64" s="149"/>
      <c r="S64" s="149"/>
      <c r="T64" s="149"/>
      <c r="U64" s="149"/>
      <c r="V64" s="149"/>
      <c r="W64" s="149"/>
      <c r="X64" s="149"/>
      <c r="Y64" s="149"/>
      <c r="Z64" s="149"/>
      <c r="AA64" s="149"/>
      <c r="AB64" s="149"/>
    </row>
    <row r="65" spans="1:37">
      <c r="A65" s="149"/>
      <c r="C65" s="5"/>
      <c r="D65" s="149"/>
      <c r="E65" s="149" t="s">
        <v>690</v>
      </c>
      <c r="F65" s="149" t="s">
        <v>541</v>
      </c>
      <c r="G65" s="149"/>
      <c r="H65" s="149"/>
      <c r="I65" s="149"/>
      <c r="J65" s="149"/>
      <c r="K65" s="149"/>
      <c r="L65" s="149"/>
      <c r="M65" s="149"/>
      <c r="P65" s="149"/>
      <c r="Q65" s="149"/>
      <c r="R65" s="149"/>
      <c r="S65" s="149"/>
      <c r="T65" s="149"/>
      <c r="U65" s="149"/>
      <c r="V65" s="149"/>
      <c r="W65" s="149"/>
      <c r="X65" s="149"/>
      <c r="Y65" s="149"/>
      <c r="Z65" s="149"/>
      <c r="AA65" s="149"/>
      <c r="AB65" s="149"/>
    </row>
    <row r="66" spans="1:37">
      <c r="A66" s="149"/>
      <c r="C66" s="5"/>
      <c r="D66" s="149"/>
      <c r="E66" s="149"/>
      <c r="F66" s="9" t="s">
        <v>725</v>
      </c>
      <c r="G66" s="1821" t="s">
        <v>1359</v>
      </c>
      <c r="H66" s="1821"/>
      <c r="I66" s="1821"/>
      <c r="J66" s="1821"/>
      <c r="K66" s="1821"/>
      <c r="L66" s="1821"/>
      <c r="M66" s="1821"/>
      <c r="N66" s="1821"/>
      <c r="O66" s="1821"/>
      <c r="P66" s="1821"/>
      <c r="Q66" s="1821"/>
      <c r="R66" s="1821"/>
      <c r="S66" s="1821"/>
      <c r="T66" s="1821"/>
      <c r="U66" s="1821"/>
      <c r="V66" s="1821"/>
      <c r="W66" s="1821"/>
      <c r="X66" s="1821"/>
      <c r="Y66" s="1821"/>
      <c r="Z66" s="1821"/>
      <c r="AA66" s="1821"/>
      <c r="AB66" s="1821"/>
      <c r="AC66" s="1821"/>
      <c r="AD66" s="1821"/>
      <c r="AE66" s="1821"/>
      <c r="AF66" s="1821"/>
      <c r="AG66" s="1821"/>
      <c r="AH66" s="1821"/>
      <c r="AI66" s="1821"/>
      <c r="AJ66" s="1821"/>
      <c r="AK66" s="1821"/>
    </row>
    <row r="67" spans="1:37">
      <c r="A67" s="149"/>
      <c r="C67" s="5"/>
      <c r="D67" s="149"/>
      <c r="E67" s="149"/>
      <c r="F67" s="9"/>
      <c r="G67" s="1821"/>
      <c r="H67" s="1821"/>
      <c r="I67" s="1821"/>
      <c r="J67" s="1821"/>
      <c r="K67" s="1821"/>
      <c r="L67" s="1821"/>
      <c r="M67" s="1821"/>
      <c r="N67" s="1821"/>
      <c r="O67" s="1821"/>
      <c r="P67" s="1821"/>
      <c r="Q67" s="1821"/>
      <c r="R67" s="1821"/>
      <c r="S67" s="1821"/>
      <c r="T67" s="1821"/>
      <c r="U67" s="1821"/>
      <c r="V67" s="1821"/>
      <c r="W67" s="1821"/>
      <c r="X67" s="1821"/>
      <c r="Y67" s="1821"/>
      <c r="Z67" s="1821"/>
      <c r="AA67" s="1821"/>
      <c r="AB67" s="1821"/>
      <c r="AC67" s="1821"/>
      <c r="AD67" s="1821"/>
      <c r="AE67" s="1821"/>
      <c r="AF67" s="1821"/>
      <c r="AG67" s="1821"/>
      <c r="AH67" s="1821"/>
      <c r="AI67" s="1821"/>
      <c r="AJ67" s="1821"/>
      <c r="AK67" s="1821"/>
    </row>
    <row r="68" spans="1:37">
      <c r="A68" s="149"/>
      <c r="C68" s="5"/>
      <c r="D68" s="149"/>
      <c r="E68" s="149"/>
      <c r="F68" s="9"/>
      <c r="G68" s="1821"/>
      <c r="H68" s="1821"/>
      <c r="I68" s="1821"/>
      <c r="J68" s="1821"/>
      <c r="K68" s="1821"/>
      <c r="L68" s="1821"/>
      <c r="M68" s="1821"/>
      <c r="N68" s="1821"/>
      <c r="O68" s="1821"/>
      <c r="P68" s="1821"/>
      <c r="Q68" s="1821"/>
      <c r="R68" s="1821"/>
      <c r="S68" s="1821"/>
      <c r="T68" s="1821"/>
      <c r="U68" s="1821"/>
      <c r="V68" s="1821"/>
      <c r="W68" s="1821"/>
      <c r="X68" s="1821"/>
      <c r="Y68" s="1821"/>
      <c r="Z68" s="1821"/>
      <c r="AA68" s="1821"/>
      <c r="AB68" s="1821"/>
      <c r="AC68" s="1821"/>
      <c r="AD68" s="1821"/>
      <c r="AE68" s="1821"/>
      <c r="AF68" s="1821"/>
      <c r="AG68" s="1821"/>
      <c r="AH68" s="1821"/>
      <c r="AI68" s="1821"/>
      <c r="AJ68" s="1821"/>
      <c r="AK68" s="1821"/>
    </row>
    <row r="69" spans="1:37" ht="13.15" customHeight="1">
      <c r="A69" s="149"/>
      <c r="C69" s="5"/>
      <c r="D69" s="149"/>
      <c r="E69" s="149"/>
      <c r="F69" s="9" t="s">
        <v>542</v>
      </c>
      <c r="G69" s="1821" t="s">
        <v>1360</v>
      </c>
      <c r="H69" s="1821"/>
      <c r="I69" s="1821"/>
      <c r="J69" s="1821"/>
      <c r="K69" s="1821"/>
      <c r="L69" s="1821"/>
      <c r="M69" s="1821"/>
      <c r="N69" s="1821"/>
      <c r="O69" s="1821"/>
      <c r="P69" s="1821"/>
      <c r="Q69" s="1821"/>
      <c r="R69" s="1821"/>
      <c r="S69" s="1821"/>
      <c r="T69" s="1821"/>
      <c r="U69" s="1821"/>
      <c r="V69" s="1821"/>
      <c r="W69" s="1821"/>
      <c r="X69" s="1821"/>
      <c r="Y69" s="1821"/>
      <c r="Z69" s="1821"/>
      <c r="AA69" s="1821"/>
      <c r="AB69" s="1821"/>
      <c r="AC69" s="1821"/>
      <c r="AD69" s="1821"/>
      <c r="AE69" s="1821"/>
      <c r="AF69" s="1821"/>
      <c r="AG69" s="1821"/>
      <c r="AH69" s="1821"/>
      <c r="AI69" s="1821"/>
      <c r="AJ69" s="1821"/>
      <c r="AK69" s="1821"/>
    </row>
    <row r="70" spans="1:37">
      <c r="A70" s="149"/>
      <c r="C70" s="5"/>
      <c r="D70" s="149"/>
      <c r="E70" s="149"/>
      <c r="F70" s="379"/>
      <c r="G70" s="1821"/>
      <c r="H70" s="1821"/>
      <c r="I70" s="1821"/>
      <c r="J70" s="1821"/>
      <c r="K70" s="1821"/>
      <c r="L70" s="1821"/>
      <c r="M70" s="1821"/>
      <c r="N70" s="1821"/>
      <c r="O70" s="1821"/>
      <c r="P70" s="1821"/>
      <c r="Q70" s="1821"/>
      <c r="R70" s="1821"/>
      <c r="S70" s="1821"/>
      <c r="T70" s="1821"/>
      <c r="U70" s="1821"/>
      <c r="V70" s="1821"/>
      <c r="W70" s="1821"/>
      <c r="X70" s="1821"/>
      <c r="Y70" s="1821"/>
      <c r="Z70" s="1821"/>
      <c r="AA70" s="1821"/>
      <c r="AB70" s="1821"/>
      <c r="AC70" s="1821"/>
      <c r="AD70" s="1821"/>
      <c r="AE70" s="1821"/>
      <c r="AF70" s="1821"/>
      <c r="AG70" s="1821"/>
      <c r="AH70" s="1821"/>
      <c r="AI70" s="1821"/>
      <c r="AJ70" s="1821"/>
      <c r="AK70" s="1821"/>
    </row>
    <row r="71" spans="1:37">
      <c r="A71" s="149"/>
      <c r="C71" s="5"/>
      <c r="D71" s="149"/>
      <c r="E71" s="149" t="s">
        <v>358</v>
      </c>
      <c r="F71" s="149" t="s">
        <v>442</v>
      </c>
      <c r="G71" s="744"/>
      <c r="H71" s="744"/>
      <c r="I71" s="744"/>
      <c r="J71" s="744"/>
      <c r="K71" s="744"/>
      <c r="L71" s="744"/>
      <c r="M71" s="744"/>
      <c r="N71" s="744"/>
      <c r="O71" s="744"/>
      <c r="P71" s="744"/>
      <c r="Q71" s="744"/>
      <c r="R71" s="744"/>
      <c r="S71" s="744"/>
      <c r="T71" s="744"/>
      <c r="U71" s="744"/>
      <c r="V71" s="744"/>
      <c r="W71" s="744"/>
      <c r="X71" s="744"/>
      <c r="Y71" s="744"/>
      <c r="Z71" s="744"/>
      <c r="AA71" s="744"/>
      <c r="AB71" s="744"/>
      <c r="AC71" s="744"/>
      <c r="AD71" s="744"/>
      <c r="AE71" s="744"/>
      <c r="AF71" s="744"/>
      <c r="AG71" s="744"/>
      <c r="AH71" s="744"/>
      <c r="AI71" s="744"/>
      <c r="AJ71" s="744"/>
      <c r="AK71" s="744"/>
    </row>
    <row r="72" spans="1:37">
      <c r="A72" s="149"/>
      <c r="C72" s="5"/>
      <c r="D72" s="149"/>
      <c r="E72" s="149"/>
      <c r="F72" s="249" t="s">
        <v>725</v>
      </c>
      <c r="G72" s="1821" t="s">
        <v>1361</v>
      </c>
      <c r="H72" s="1821"/>
      <c r="I72" s="1821"/>
      <c r="J72" s="1821"/>
      <c r="K72" s="1821"/>
      <c r="L72" s="1821"/>
      <c r="M72" s="1821"/>
      <c r="N72" s="1821"/>
      <c r="O72" s="1821"/>
      <c r="P72" s="1821"/>
      <c r="Q72" s="1821"/>
      <c r="R72" s="1821"/>
      <c r="S72" s="1821"/>
      <c r="T72" s="1821"/>
      <c r="U72" s="1821"/>
      <c r="V72" s="1821"/>
      <c r="W72" s="1821"/>
      <c r="X72" s="1821"/>
      <c r="Y72" s="1821"/>
      <c r="Z72" s="1821"/>
      <c r="AA72" s="1821"/>
      <c r="AB72" s="1821"/>
      <c r="AC72" s="1821"/>
      <c r="AD72" s="1821"/>
      <c r="AE72" s="1821"/>
      <c r="AF72" s="1821"/>
      <c r="AG72" s="1821"/>
      <c r="AH72" s="1821"/>
      <c r="AI72" s="1821"/>
      <c r="AJ72" s="1821"/>
      <c r="AK72" s="1821"/>
    </row>
    <row r="73" spans="1:37">
      <c r="A73" s="149"/>
      <c r="C73" s="5"/>
      <c r="D73" s="149"/>
      <c r="E73" s="149"/>
      <c r="F73" s="249"/>
      <c r="G73" s="1821"/>
      <c r="H73" s="1821"/>
      <c r="I73" s="1821"/>
      <c r="J73" s="1821"/>
      <c r="K73" s="1821"/>
      <c r="L73" s="1821"/>
      <c r="M73" s="1821"/>
      <c r="N73" s="1821"/>
      <c r="O73" s="1821"/>
      <c r="P73" s="1821"/>
      <c r="Q73" s="1821"/>
      <c r="R73" s="1821"/>
      <c r="S73" s="1821"/>
      <c r="T73" s="1821"/>
      <c r="U73" s="1821"/>
      <c r="V73" s="1821"/>
      <c r="W73" s="1821"/>
      <c r="X73" s="1821"/>
      <c r="Y73" s="1821"/>
      <c r="Z73" s="1821"/>
      <c r="AA73" s="1821"/>
      <c r="AB73" s="1821"/>
      <c r="AC73" s="1821"/>
      <c r="AD73" s="1821"/>
      <c r="AE73" s="1821"/>
      <c r="AF73" s="1821"/>
      <c r="AG73" s="1821"/>
      <c r="AH73" s="1821"/>
      <c r="AI73" s="1821"/>
      <c r="AJ73" s="1821"/>
      <c r="AK73" s="1821"/>
    </row>
    <row r="74" spans="1:37">
      <c r="A74" s="149"/>
      <c r="C74" s="5"/>
      <c r="D74" s="149"/>
      <c r="E74" s="149"/>
      <c r="F74" s="249" t="s">
        <v>542</v>
      </c>
      <c r="G74" s="1821" t="s">
        <v>1362</v>
      </c>
      <c r="H74" s="1821"/>
      <c r="I74" s="1821"/>
      <c r="J74" s="1821"/>
      <c r="K74" s="1821"/>
      <c r="L74" s="1821"/>
      <c r="M74" s="1821"/>
      <c r="N74" s="1821"/>
      <c r="O74" s="1821"/>
      <c r="P74" s="1821"/>
      <c r="Q74" s="1821"/>
      <c r="R74" s="1821"/>
      <c r="S74" s="1821"/>
      <c r="T74" s="1821"/>
      <c r="U74" s="1821"/>
      <c r="V74" s="1821"/>
      <c r="W74" s="1821"/>
      <c r="X74" s="1821"/>
      <c r="Y74" s="1821"/>
      <c r="Z74" s="1821"/>
      <c r="AA74" s="1821"/>
      <c r="AB74" s="1821"/>
      <c r="AC74" s="1821"/>
      <c r="AD74" s="1821"/>
      <c r="AE74" s="1821"/>
      <c r="AF74" s="1821"/>
      <c r="AG74" s="1821"/>
      <c r="AH74" s="1821"/>
      <c r="AI74" s="1821"/>
      <c r="AJ74" s="1821"/>
      <c r="AK74" s="1821"/>
    </row>
    <row r="75" spans="1:37">
      <c r="A75" s="149"/>
      <c r="C75" s="5"/>
      <c r="D75" s="149"/>
      <c r="E75" s="149"/>
      <c r="F75" s="249"/>
      <c r="G75" s="1821"/>
      <c r="H75" s="1821"/>
      <c r="I75" s="1821"/>
      <c r="J75" s="1821"/>
      <c r="K75" s="1821"/>
      <c r="L75" s="1821"/>
      <c r="M75" s="1821"/>
      <c r="N75" s="1821"/>
      <c r="O75" s="1821"/>
      <c r="P75" s="1821"/>
      <c r="Q75" s="1821"/>
      <c r="R75" s="1821"/>
      <c r="S75" s="1821"/>
      <c r="T75" s="1821"/>
      <c r="U75" s="1821"/>
      <c r="V75" s="1821"/>
      <c r="W75" s="1821"/>
      <c r="X75" s="1821"/>
      <c r="Y75" s="1821"/>
      <c r="Z75" s="1821"/>
      <c r="AA75" s="1821"/>
      <c r="AB75" s="1821"/>
      <c r="AC75" s="1821"/>
      <c r="AD75" s="1821"/>
      <c r="AE75" s="1821"/>
      <c r="AF75" s="1821"/>
      <c r="AG75" s="1821"/>
      <c r="AH75" s="1821"/>
      <c r="AI75" s="1821"/>
      <c r="AJ75" s="1821"/>
      <c r="AK75" s="1821"/>
    </row>
    <row r="76" spans="1:37">
      <c r="A76" s="149"/>
      <c r="C76" s="5"/>
      <c r="D76" s="149"/>
      <c r="E76" s="149"/>
      <c r="F76" s="249"/>
      <c r="G76" s="184" t="s">
        <v>791</v>
      </c>
      <c r="H76" s="149"/>
      <c r="J76" s="184"/>
      <c r="K76" s="184"/>
      <c r="L76" s="184"/>
      <c r="P76" s="149"/>
      <c r="Q76" s="149"/>
      <c r="R76" s="149"/>
      <c r="S76" s="149"/>
      <c r="T76" s="149"/>
      <c r="U76" s="149"/>
      <c r="V76" s="149"/>
      <c r="W76" s="149"/>
      <c r="X76" s="149"/>
      <c r="Y76" s="149"/>
      <c r="Z76" s="149"/>
      <c r="AA76" s="149"/>
      <c r="AB76" s="149"/>
    </row>
    <row r="77" spans="1:37">
      <c r="A77" s="149"/>
      <c r="C77" s="5"/>
      <c r="D77" s="149"/>
      <c r="E77" s="149"/>
      <c r="F77" s="249"/>
      <c r="G77" s="184" t="s">
        <v>927</v>
      </c>
      <c r="J77" s="184"/>
      <c r="K77" s="184"/>
      <c r="L77" s="184"/>
      <c r="P77" s="149"/>
      <c r="Q77" s="149"/>
      <c r="R77" s="149"/>
      <c r="S77" s="149"/>
      <c r="T77" s="149"/>
      <c r="U77" s="149"/>
      <c r="V77" s="149"/>
      <c r="W77" s="149"/>
      <c r="X77" s="149"/>
      <c r="Y77" s="149"/>
      <c r="Z77" s="149"/>
      <c r="AA77" s="149"/>
      <c r="AB77" s="149"/>
    </row>
    <row r="78" spans="1:37">
      <c r="A78" s="149"/>
      <c r="C78" s="5"/>
      <c r="D78" s="149"/>
      <c r="E78" s="149"/>
      <c r="F78" s="249" t="s">
        <v>284</v>
      </c>
      <c r="G78" s="149" t="s">
        <v>1119</v>
      </c>
      <c r="H78" s="149"/>
      <c r="I78" s="149"/>
      <c r="K78" s="149"/>
      <c r="L78" s="149"/>
      <c r="M78" s="149"/>
      <c r="P78" s="149"/>
      <c r="Q78" s="149"/>
      <c r="R78" s="149"/>
      <c r="S78" s="149"/>
      <c r="T78" s="149"/>
      <c r="U78" s="149"/>
      <c r="V78" s="149"/>
      <c r="W78" s="149"/>
      <c r="X78" s="149"/>
      <c r="Y78" s="149"/>
      <c r="Z78" s="149"/>
      <c r="AA78" s="149"/>
      <c r="AB78" s="149"/>
    </row>
    <row r="79" spans="1:37">
      <c r="A79" s="149"/>
      <c r="C79" s="5"/>
      <c r="D79" s="149"/>
      <c r="E79" s="149"/>
      <c r="F79" s="149"/>
      <c r="G79" s="149" t="s">
        <v>540</v>
      </c>
      <c r="H79" s="149" t="s">
        <v>928</v>
      </c>
      <c r="K79" s="149"/>
      <c r="L79" s="149"/>
      <c r="M79" s="149"/>
      <c r="P79" s="149"/>
      <c r="Q79" s="149"/>
      <c r="R79" s="149"/>
      <c r="S79" s="149"/>
      <c r="T79" s="149"/>
      <c r="U79" s="149"/>
      <c r="V79" s="149"/>
      <c r="W79" s="149"/>
      <c r="X79" s="149"/>
      <c r="Y79" s="149"/>
      <c r="Z79" s="149"/>
      <c r="AA79" s="149"/>
      <c r="AB79" s="149"/>
    </row>
    <row r="80" spans="1:37">
      <c r="A80" s="149"/>
      <c r="C80" s="5"/>
      <c r="D80" s="149"/>
      <c r="E80" s="149"/>
      <c r="F80" s="149"/>
      <c r="G80" s="149" t="s">
        <v>798</v>
      </c>
      <c r="H80" s="149" t="s">
        <v>794</v>
      </c>
      <c r="K80" s="149"/>
      <c r="L80" s="149"/>
      <c r="M80" s="149"/>
      <c r="P80" s="149"/>
      <c r="Q80" s="149"/>
      <c r="R80" s="149"/>
      <c r="S80" s="149"/>
      <c r="T80" s="149"/>
      <c r="U80" s="149"/>
      <c r="V80" s="149"/>
      <c r="W80" s="149"/>
      <c r="X80" s="149"/>
      <c r="Y80" s="149"/>
      <c r="Z80" s="149"/>
      <c r="AA80" s="149"/>
      <c r="AB80" s="149"/>
    </row>
    <row r="81" spans="1:37">
      <c r="A81" s="149"/>
      <c r="C81" s="5"/>
      <c r="D81" s="149"/>
      <c r="E81" s="149" t="s">
        <v>359</v>
      </c>
      <c r="F81" s="149" t="s">
        <v>23</v>
      </c>
      <c r="G81" s="149"/>
      <c r="H81" s="149"/>
      <c r="I81" s="149"/>
      <c r="J81" s="149"/>
      <c r="K81" s="149"/>
      <c r="L81" s="149"/>
      <c r="M81" s="149"/>
      <c r="P81" s="149"/>
      <c r="Q81" s="149"/>
      <c r="R81" s="149"/>
      <c r="S81" s="149"/>
      <c r="T81" s="149"/>
      <c r="U81" s="149"/>
      <c r="V81" s="149"/>
      <c r="W81" s="149"/>
      <c r="X81" s="149"/>
      <c r="Y81" s="149"/>
      <c r="Z81" s="149"/>
      <c r="AA81" s="149"/>
      <c r="AB81" s="149"/>
    </row>
    <row r="82" spans="1:37">
      <c r="A82" s="149"/>
      <c r="C82" s="5"/>
      <c r="D82" s="149"/>
      <c r="E82" s="149"/>
      <c r="F82" s="249"/>
      <c r="G82" s="1821" t="s">
        <v>1363</v>
      </c>
      <c r="H82" s="1821"/>
      <c r="I82" s="1821"/>
      <c r="J82" s="1821"/>
      <c r="K82" s="1821"/>
      <c r="L82" s="1821"/>
      <c r="M82" s="1821"/>
      <c r="N82" s="1821"/>
      <c r="O82" s="1821"/>
      <c r="P82" s="1821"/>
      <c r="Q82" s="1821"/>
      <c r="R82" s="1821"/>
      <c r="S82" s="1821"/>
      <c r="T82" s="1821"/>
      <c r="U82" s="1821"/>
      <c r="V82" s="1821"/>
      <c r="W82" s="1821"/>
      <c r="X82" s="1821"/>
      <c r="Y82" s="1821"/>
      <c r="Z82" s="1821"/>
      <c r="AA82" s="1821"/>
      <c r="AB82" s="1821"/>
      <c r="AC82" s="1821"/>
      <c r="AD82" s="1821"/>
      <c r="AE82" s="1821"/>
      <c r="AF82" s="1821"/>
      <c r="AG82" s="1821"/>
      <c r="AH82" s="1821"/>
      <c r="AI82" s="1821"/>
      <c r="AJ82" s="1821"/>
      <c r="AK82" s="1821"/>
    </row>
    <row r="83" spans="1:37">
      <c r="A83" s="149"/>
      <c r="C83" s="5"/>
      <c r="D83" s="149"/>
      <c r="E83" s="149"/>
      <c r="F83" s="149"/>
      <c r="G83" s="1821"/>
      <c r="H83" s="1821"/>
      <c r="I83" s="1821"/>
      <c r="J83" s="1821"/>
      <c r="K83" s="1821"/>
      <c r="L83" s="1821"/>
      <c r="M83" s="1821"/>
      <c r="N83" s="1821"/>
      <c r="O83" s="1821"/>
      <c r="P83" s="1821"/>
      <c r="Q83" s="1821"/>
      <c r="R83" s="1821"/>
      <c r="S83" s="1821"/>
      <c r="T83" s="1821"/>
      <c r="U83" s="1821"/>
      <c r="V83" s="1821"/>
      <c r="W83" s="1821"/>
      <c r="X83" s="1821"/>
      <c r="Y83" s="1821"/>
      <c r="Z83" s="1821"/>
      <c r="AA83" s="1821"/>
      <c r="AB83" s="1821"/>
      <c r="AC83" s="1821"/>
      <c r="AD83" s="1821"/>
      <c r="AE83" s="1821"/>
      <c r="AF83" s="1821"/>
      <c r="AG83" s="1821"/>
      <c r="AH83" s="1821"/>
      <c r="AI83" s="1821"/>
      <c r="AJ83" s="1821"/>
      <c r="AK83" s="1821"/>
    </row>
    <row r="84" spans="1:37" s="715" customFormat="1">
      <c r="A84" s="149"/>
      <c r="C84" s="5"/>
      <c r="D84" s="149"/>
      <c r="E84" s="149"/>
      <c r="F84" s="149"/>
      <c r="G84" s="1821"/>
      <c r="H84" s="1821"/>
      <c r="I84" s="1821"/>
      <c r="J84" s="1821"/>
      <c r="K84" s="1821"/>
      <c r="L84" s="1821"/>
      <c r="M84" s="1821"/>
      <c r="N84" s="1821"/>
      <c r="O84" s="1821"/>
      <c r="P84" s="1821"/>
      <c r="Q84" s="1821"/>
      <c r="R84" s="1821"/>
      <c r="S84" s="1821"/>
      <c r="T84" s="1821"/>
      <c r="U84" s="1821"/>
      <c r="V84" s="1821"/>
      <c r="W84" s="1821"/>
      <c r="X84" s="1821"/>
      <c r="Y84" s="1821"/>
      <c r="Z84" s="1821"/>
      <c r="AA84" s="1821"/>
      <c r="AB84" s="1821"/>
      <c r="AC84" s="1821"/>
      <c r="AD84" s="1821"/>
      <c r="AE84" s="1821"/>
      <c r="AF84" s="1821"/>
      <c r="AG84" s="1821"/>
      <c r="AH84" s="1821"/>
      <c r="AI84" s="1821"/>
      <c r="AJ84" s="1821"/>
      <c r="AK84" s="1821"/>
    </row>
    <row r="85" spans="1:37">
      <c r="A85" s="149"/>
      <c r="C85" s="5"/>
      <c r="D85" s="149"/>
      <c r="E85" s="149" t="s">
        <v>468</v>
      </c>
      <c r="F85" s="149" t="s">
        <v>651</v>
      </c>
      <c r="G85" s="149"/>
      <c r="H85" s="149"/>
      <c r="I85" s="149"/>
      <c r="J85" s="149"/>
      <c r="K85" s="149"/>
      <c r="L85" s="149"/>
      <c r="M85" s="149"/>
      <c r="P85" s="149"/>
      <c r="Q85" s="149"/>
      <c r="R85" s="149"/>
      <c r="S85" s="149"/>
      <c r="T85" s="149"/>
      <c r="U85" s="149"/>
      <c r="V85" s="149"/>
      <c r="W85" s="149"/>
      <c r="X85" s="149"/>
      <c r="Y85" s="149"/>
      <c r="Z85" s="149"/>
      <c r="AA85" s="149"/>
      <c r="AB85" s="149"/>
    </row>
    <row r="86" spans="1:37">
      <c r="A86" s="149"/>
      <c r="C86" s="5"/>
      <c r="D86" s="149"/>
      <c r="E86" s="149"/>
      <c r="F86" s="249"/>
      <c r="G86" s="1821" t="s">
        <v>1364</v>
      </c>
      <c r="H86" s="1821"/>
      <c r="I86" s="1821"/>
      <c r="J86" s="1821"/>
      <c r="K86" s="1821"/>
      <c r="L86" s="1821"/>
      <c r="M86" s="1821"/>
      <c r="N86" s="1821"/>
      <c r="O86" s="1821"/>
      <c r="P86" s="1821"/>
      <c r="Q86" s="1821"/>
      <c r="R86" s="1821"/>
      <c r="S86" s="1821"/>
      <c r="T86" s="1821"/>
      <c r="U86" s="1821"/>
      <c r="V86" s="1821"/>
      <c r="W86" s="1821"/>
      <c r="X86" s="1821"/>
      <c r="Y86" s="1821"/>
      <c r="Z86" s="1821"/>
      <c r="AA86" s="1821"/>
      <c r="AB86" s="1821"/>
      <c r="AC86" s="1821"/>
      <c r="AD86" s="1821"/>
      <c r="AE86" s="1821"/>
      <c r="AF86" s="1821"/>
      <c r="AG86" s="1821"/>
      <c r="AH86" s="1821"/>
      <c r="AI86" s="1821"/>
      <c r="AJ86" s="1821"/>
      <c r="AK86" s="1821"/>
    </row>
    <row r="87" spans="1:37">
      <c r="A87" s="149"/>
      <c r="C87" s="5"/>
      <c r="D87" s="149"/>
      <c r="E87" s="149"/>
      <c r="F87" s="149"/>
      <c r="G87" s="1821"/>
      <c r="H87" s="1821"/>
      <c r="I87" s="1821"/>
      <c r="J87" s="1821"/>
      <c r="K87" s="1821"/>
      <c r="L87" s="1821"/>
      <c r="M87" s="1821"/>
      <c r="N87" s="1821"/>
      <c r="O87" s="1821"/>
      <c r="P87" s="1821"/>
      <c r="Q87" s="1821"/>
      <c r="R87" s="1821"/>
      <c r="S87" s="1821"/>
      <c r="T87" s="1821"/>
      <c r="U87" s="1821"/>
      <c r="V87" s="1821"/>
      <c r="W87" s="1821"/>
      <c r="X87" s="1821"/>
      <c r="Y87" s="1821"/>
      <c r="Z87" s="1821"/>
      <c r="AA87" s="1821"/>
      <c r="AB87" s="1821"/>
      <c r="AC87" s="1821"/>
      <c r="AD87" s="1821"/>
      <c r="AE87" s="1821"/>
      <c r="AF87" s="1821"/>
      <c r="AG87" s="1821"/>
      <c r="AH87" s="1821"/>
      <c r="AI87" s="1821"/>
      <c r="AJ87" s="1821"/>
      <c r="AK87" s="1821"/>
    </row>
    <row r="88" spans="1:37">
      <c r="A88" s="149"/>
      <c r="C88" s="5"/>
      <c r="D88" s="149"/>
      <c r="E88" s="149"/>
      <c r="G88" s="1821"/>
      <c r="H88" s="1821"/>
      <c r="I88" s="1821"/>
      <c r="J88" s="1821"/>
      <c r="K88" s="1821"/>
      <c r="L88" s="1821"/>
      <c r="M88" s="1821"/>
      <c r="N88" s="1821"/>
      <c r="O88" s="1821"/>
      <c r="P88" s="1821"/>
      <c r="Q88" s="1821"/>
      <c r="R88" s="1821"/>
      <c r="S88" s="1821"/>
      <c r="T88" s="1821"/>
      <c r="U88" s="1821"/>
      <c r="V88" s="1821"/>
      <c r="W88" s="1821"/>
      <c r="X88" s="1821"/>
      <c r="Y88" s="1821"/>
      <c r="Z88" s="1821"/>
      <c r="AA88" s="1821"/>
      <c r="AB88" s="1821"/>
      <c r="AC88" s="1821"/>
      <c r="AD88" s="1821"/>
      <c r="AE88" s="1821"/>
      <c r="AF88" s="1821"/>
      <c r="AG88" s="1821"/>
      <c r="AH88" s="1821"/>
      <c r="AI88" s="1821"/>
      <c r="AJ88" s="1821"/>
      <c r="AK88" s="1821"/>
    </row>
    <row r="89" spans="1:37">
      <c r="A89" s="149"/>
      <c r="C89" s="5"/>
      <c r="D89" s="149"/>
      <c r="E89" s="149" t="s">
        <v>268</v>
      </c>
      <c r="F89" t="s">
        <v>929</v>
      </c>
      <c r="G89" s="149"/>
      <c r="L89" s="149"/>
      <c r="M89" s="149"/>
      <c r="P89" s="149"/>
      <c r="Q89" s="149"/>
      <c r="R89" s="149"/>
      <c r="S89" s="149"/>
      <c r="T89" s="149"/>
      <c r="U89" s="149"/>
      <c r="V89" s="149"/>
      <c r="W89" s="149"/>
      <c r="X89" s="149"/>
      <c r="Y89" s="149"/>
      <c r="Z89" s="149"/>
      <c r="AA89" s="149"/>
      <c r="AB89" s="149"/>
    </row>
    <row r="90" spans="1:37">
      <c r="A90" s="149"/>
      <c r="C90" s="5"/>
      <c r="D90" s="149"/>
      <c r="E90" s="149"/>
      <c r="G90" s="1829" t="s">
        <v>1365</v>
      </c>
      <c r="H90" s="1829"/>
      <c r="I90" s="1829"/>
      <c r="J90" s="1829"/>
      <c r="K90" s="1829"/>
      <c r="L90" s="1829"/>
      <c r="M90" s="1829"/>
      <c r="N90" s="1829"/>
      <c r="O90" s="1829"/>
      <c r="P90" s="1829"/>
      <c r="Q90" s="1829"/>
      <c r="R90" s="1829"/>
      <c r="S90" s="1829"/>
      <c r="T90" s="1829"/>
      <c r="U90" s="1829"/>
      <c r="V90" s="1829"/>
      <c r="W90" s="1829"/>
      <c r="X90" s="1829"/>
      <c r="Y90" s="1829"/>
      <c r="Z90" s="1829"/>
      <c r="AA90" s="1829"/>
      <c r="AB90" s="1829"/>
      <c r="AC90" s="1829"/>
      <c r="AD90" s="1829"/>
      <c r="AE90" s="1829"/>
      <c r="AF90" s="1829"/>
      <c r="AG90" s="1829"/>
      <c r="AH90" s="1829"/>
      <c r="AI90" s="1829"/>
      <c r="AJ90" s="1829"/>
      <c r="AK90" s="1829"/>
    </row>
    <row r="91" spans="1:37" s="715" customFormat="1">
      <c r="A91" s="149"/>
      <c r="C91" s="5"/>
      <c r="D91" s="149"/>
      <c r="E91" s="149"/>
      <c r="G91" s="1829"/>
      <c r="H91" s="1829"/>
      <c r="I91" s="1829"/>
      <c r="J91" s="1829"/>
      <c r="K91" s="1829"/>
      <c r="L91" s="1829"/>
      <c r="M91" s="1829"/>
      <c r="N91" s="1829"/>
      <c r="O91" s="1829"/>
      <c r="P91" s="1829"/>
      <c r="Q91" s="1829"/>
      <c r="R91" s="1829"/>
      <c r="S91" s="1829"/>
      <c r="T91" s="1829"/>
      <c r="U91" s="1829"/>
      <c r="V91" s="1829"/>
      <c r="W91" s="1829"/>
      <c r="X91" s="1829"/>
      <c r="Y91" s="1829"/>
      <c r="Z91" s="1829"/>
      <c r="AA91" s="1829"/>
      <c r="AB91" s="1829"/>
      <c r="AC91" s="1829"/>
      <c r="AD91" s="1829"/>
      <c r="AE91" s="1829"/>
      <c r="AF91" s="1829"/>
      <c r="AG91" s="1829"/>
      <c r="AH91" s="1829"/>
      <c r="AI91" s="1829"/>
      <c r="AJ91" s="1829"/>
      <c r="AK91" s="1829"/>
    </row>
    <row r="92" spans="1:37">
      <c r="A92" s="149"/>
      <c r="C92" s="5"/>
      <c r="D92" s="149"/>
      <c r="E92" s="149"/>
      <c r="G92" s="1829"/>
      <c r="H92" s="1829"/>
      <c r="I92" s="1829"/>
      <c r="J92" s="1829"/>
      <c r="K92" s="1829"/>
      <c r="L92" s="1829"/>
      <c r="M92" s="1829"/>
      <c r="N92" s="1829"/>
      <c r="O92" s="1829"/>
      <c r="P92" s="1829"/>
      <c r="Q92" s="1829"/>
      <c r="R92" s="1829"/>
      <c r="S92" s="1829"/>
      <c r="T92" s="1829"/>
      <c r="U92" s="1829"/>
      <c r="V92" s="1829"/>
      <c r="W92" s="1829"/>
      <c r="X92" s="1829"/>
      <c r="Y92" s="1829"/>
      <c r="Z92" s="1829"/>
      <c r="AA92" s="1829"/>
      <c r="AB92" s="1829"/>
      <c r="AC92" s="1829"/>
      <c r="AD92" s="1829"/>
      <c r="AE92" s="1829"/>
      <c r="AF92" s="1829"/>
      <c r="AG92" s="1829"/>
      <c r="AH92" s="1829"/>
      <c r="AI92" s="1829"/>
      <c r="AJ92" s="1829"/>
      <c r="AK92" s="1829"/>
    </row>
    <row r="93" spans="1:37">
      <c r="A93" s="149"/>
      <c r="C93" s="5"/>
      <c r="D93" s="149"/>
      <c r="E93" s="149" t="s">
        <v>269</v>
      </c>
      <c r="F93" s="149" t="s">
        <v>549</v>
      </c>
      <c r="G93" s="149"/>
      <c r="H93" s="149"/>
      <c r="I93" s="149"/>
      <c r="J93" s="149"/>
      <c r="K93" s="149"/>
      <c r="L93" s="149"/>
      <c r="M93" s="149"/>
      <c r="P93" s="149"/>
      <c r="Q93" s="149"/>
      <c r="R93" s="149"/>
      <c r="S93" s="149"/>
      <c r="T93" s="149"/>
      <c r="U93" s="149"/>
      <c r="V93" s="149"/>
      <c r="W93" s="149"/>
      <c r="X93" s="149"/>
      <c r="Y93" s="149"/>
      <c r="Z93" s="149"/>
      <c r="AA93" s="149"/>
      <c r="AB93" s="149"/>
    </row>
    <row r="94" spans="1:37">
      <c r="A94" s="149"/>
      <c r="C94" s="5"/>
      <c r="D94" s="149"/>
      <c r="E94" s="149"/>
      <c r="F94" s="149"/>
      <c r="G94" s="1821" t="s">
        <v>1366</v>
      </c>
      <c r="H94" s="1821"/>
      <c r="I94" s="1821"/>
      <c r="J94" s="1821"/>
      <c r="K94" s="1821"/>
      <c r="L94" s="1821"/>
      <c r="M94" s="1821"/>
      <c r="N94" s="1821"/>
      <c r="O94" s="1821"/>
      <c r="P94" s="1821"/>
      <c r="Q94" s="1821"/>
      <c r="R94" s="1821"/>
      <c r="S94" s="1821"/>
      <c r="T94" s="1821"/>
      <c r="U94" s="1821"/>
      <c r="V94" s="1821"/>
      <c r="W94" s="1821"/>
      <c r="X94" s="1821"/>
      <c r="Y94" s="1821"/>
      <c r="Z94" s="1821"/>
      <c r="AA94" s="1821"/>
      <c r="AB94" s="1821"/>
      <c r="AC94" s="1821"/>
      <c r="AD94" s="1821"/>
      <c r="AE94" s="1821"/>
      <c r="AF94" s="1821"/>
      <c r="AG94" s="1821"/>
      <c r="AH94" s="1821"/>
      <c r="AI94" s="1821"/>
      <c r="AJ94" s="1821"/>
      <c r="AK94" s="1821"/>
    </row>
    <row r="95" spans="1:37">
      <c r="A95" s="149"/>
      <c r="C95" s="5"/>
      <c r="D95" s="149"/>
      <c r="E95" s="149"/>
      <c r="G95" s="1821"/>
      <c r="H95" s="1821"/>
      <c r="I95" s="1821"/>
      <c r="J95" s="1821"/>
      <c r="K95" s="1821"/>
      <c r="L95" s="1821"/>
      <c r="M95" s="1821"/>
      <c r="N95" s="1821"/>
      <c r="O95" s="1821"/>
      <c r="P95" s="1821"/>
      <c r="Q95" s="1821"/>
      <c r="R95" s="1821"/>
      <c r="S95" s="1821"/>
      <c r="T95" s="1821"/>
      <c r="U95" s="1821"/>
      <c r="V95" s="1821"/>
      <c r="W95" s="1821"/>
      <c r="X95" s="1821"/>
      <c r="Y95" s="1821"/>
      <c r="Z95" s="1821"/>
      <c r="AA95" s="1821"/>
      <c r="AB95" s="1821"/>
      <c r="AC95" s="1821"/>
      <c r="AD95" s="1821"/>
      <c r="AE95" s="1821"/>
      <c r="AF95" s="1821"/>
      <c r="AG95" s="1821"/>
      <c r="AH95" s="1821"/>
      <c r="AI95" s="1821"/>
      <c r="AJ95" s="1821"/>
      <c r="AK95" s="1821"/>
    </row>
    <row r="96" spans="1:37">
      <c r="A96" s="149"/>
      <c r="C96" s="5"/>
      <c r="D96" s="149"/>
      <c r="E96" s="149" t="s">
        <v>973</v>
      </c>
      <c r="F96" s="327" t="s">
        <v>974</v>
      </c>
      <c r="G96" s="327"/>
      <c r="L96" s="149"/>
      <c r="M96" s="149"/>
      <c r="P96" s="149"/>
      <c r="Q96" s="149"/>
      <c r="R96" s="149"/>
      <c r="S96" s="149"/>
      <c r="T96" s="149"/>
      <c r="U96" s="149"/>
      <c r="V96" s="149"/>
      <c r="W96" s="149"/>
      <c r="X96" s="149"/>
      <c r="Y96" s="149"/>
      <c r="Z96" s="149"/>
      <c r="AA96" s="149"/>
      <c r="AB96" s="149"/>
    </row>
    <row r="97" spans="1:38">
      <c r="A97" s="149"/>
      <c r="C97" s="5"/>
      <c r="D97" s="149"/>
      <c r="E97" s="149"/>
      <c r="G97" s="1821" t="s">
        <v>1367</v>
      </c>
      <c r="H97" s="1821"/>
      <c r="I97" s="1821"/>
      <c r="J97" s="1821"/>
      <c r="K97" s="1821"/>
      <c r="L97" s="1821"/>
      <c r="M97" s="1821"/>
      <c r="N97" s="1821"/>
      <c r="O97" s="1821"/>
      <c r="P97" s="1821"/>
      <c r="Q97" s="1821"/>
      <c r="R97" s="1821"/>
      <c r="S97" s="1821"/>
      <c r="T97" s="1821"/>
      <c r="U97" s="1821"/>
      <c r="V97" s="1821"/>
      <c r="W97" s="1821"/>
      <c r="X97" s="1821"/>
      <c r="Y97" s="1821"/>
      <c r="Z97" s="1821"/>
      <c r="AA97" s="1821"/>
      <c r="AB97" s="1821"/>
      <c r="AC97" s="1821"/>
      <c r="AD97" s="1821"/>
      <c r="AE97" s="1821"/>
      <c r="AF97" s="1821"/>
      <c r="AG97" s="1821"/>
      <c r="AH97" s="1821"/>
      <c r="AI97" s="1821"/>
      <c r="AJ97" s="1821"/>
      <c r="AK97" s="1821"/>
    </row>
    <row r="98" spans="1:38">
      <c r="A98" s="149"/>
      <c r="C98" s="183"/>
      <c r="D98" s="182"/>
      <c r="E98" s="182"/>
      <c r="F98" s="2"/>
      <c r="G98" s="1821"/>
      <c r="H98" s="1821"/>
      <c r="I98" s="1821"/>
      <c r="J98" s="1821"/>
      <c r="K98" s="1821"/>
      <c r="L98" s="1821"/>
      <c r="M98" s="1821"/>
      <c r="N98" s="1821"/>
      <c r="O98" s="1821"/>
      <c r="P98" s="1821"/>
      <c r="Q98" s="1821"/>
      <c r="R98" s="1821"/>
      <c r="S98" s="1821"/>
      <c r="T98" s="1821"/>
      <c r="U98" s="1821"/>
      <c r="V98" s="1821"/>
      <c r="W98" s="1821"/>
      <c r="X98" s="1821"/>
      <c r="Y98" s="1821"/>
      <c r="Z98" s="1821"/>
      <c r="AA98" s="1821"/>
      <c r="AB98" s="1821"/>
      <c r="AC98" s="1821"/>
      <c r="AD98" s="1821"/>
      <c r="AE98" s="1821"/>
      <c r="AF98" s="1821"/>
      <c r="AG98" s="1821"/>
      <c r="AH98" s="1821"/>
      <c r="AI98" s="1821"/>
      <c r="AJ98" s="1821"/>
      <c r="AK98" s="1821"/>
      <c r="AL98" s="2"/>
    </row>
    <row r="99" spans="1:38">
      <c r="A99" s="149"/>
      <c r="C99" s="183"/>
      <c r="D99" s="182"/>
      <c r="E99" s="182"/>
      <c r="F99" s="2"/>
      <c r="G99" s="1821"/>
      <c r="H99" s="1821"/>
      <c r="I99" s="1821"/>
      <c r="J99" s="1821"/>
      <c r="K99" s="1821"/>
      <c r="L99" s="1821"/>
      <c r="M99" s="1821"/>
      <c r="N99" s="1821"/>
      <c r="O99" s="1821"/>
      <c r="P99" s="1821"/>
      <c r="Q99" s="1821"/>
      <c r="R99" s="1821"/>
      <c r="S99" s="1821"/>
      <c r="T99" s="1821"/>
      <c r="U99" s="1821"/>
      <c r="V99" s="1821"/>
      <c r="W99" s="1821"/>
      <c r="X99" s="1821"/>
      <c r="Y99" s="1821"/>
      <c r="Z99" s="1821"/>
      <c r="AA99" s="1821"/>
      <c r="AB99" s="1821"/>
      <c r="AC99" s="1821"/>
      <c r="AD99" s="1821"/>
      <c r="AE99" s="1821"/>
      <c r="AF99" s="1821"/>
      <c r="AG99" s="1821"/>
      <c r="AH99" s="1821"/>
      <c r="AI99" s="1821"/>
      <c r="AJ99" s="1821"/>
      <c r="AK99" s="1821"/>
      <c r="AL99" s="2"/>
    </row>
    <row r="100" spans="1:38">
      <c r="A100" s="149"/>
      <c r="C100" s="2"/>
      <c r="D100" s="491"/>
      <c r="E100" s="1830" t="s">
        <v>1368</v>
      </c>
      <c r="F100" s="1830"/>
      <c r="G100" s="1830"/>
      <c r="H100" s="1830"/>
      <c r="I100" s="1830"/>
      <c r="J100" s="1830"/>
      <c r="K100" s="1830"/>
      <c r="L100" s="1830"/>
      <c r="M100" s="1830"/>
      <c r="N100" s="1830"/>
      <c r="O100" s="1830"/>
      <c r="P100" s="1830"/>
      <c r="Q100" s="1830"/>
      <c r="R100" s="1830"/>
      <c r="S100" s="1830"/>
      <c r="T100" s="1830"/>
      <c r="U100" s="1830"/>
      <c r="V100" s="1830"/>
      <c r="W100" s="1830"/>
      <c r="X100" s="1830"/>
      <c r="Y100" s="1830"/>
      <c r="Z100" s="1830"/>
      <c r="AA100" s="1830"/>
      <c r="AB100" s="1830"/>
      <c r="AC100" s="1830"/>
      <c r="AD100" s="1830"/>
      <c r="AE100" s="1830"/>
      <c r="AF100" s="1830"/>
      <c r="AG100" s="1830"/>
      <c r="AH100" s="1830"/>
      <c r="AI100" s="1830"/>
      <c r="AJ100" s="1830"/>
      <c r="AK100" s="1830"/>
      <c r="AL100" s="2"/>
    </row>
    <row r="101" spans="1:38">
      <c r="A101" s="149"/>
      <c r="D101" s="153"/>
      <c r="E101" s="1830"/>
      <c r="F101" s="1830"/>
      <c r="G101" s="1830"/>
      <c r="H101" s="1830"/>
      <c r="I101" s="1830"/>
      <c r="J101" s="1830"/>
      <c r="K101" s="1830"/>
      <c r="L101" s="1830"/>
      <c r="M101" s="1830"/>
      <c r="N101" s="1830"/>
      <c r="O101" s="1830"/>
      <c r="P101" s="1830"/>
      <c r="Q101" s="1830"/>
      <c r="R101" s="1830"/>
      <c r="S101" s="1830"/>
      <c r="T101" s="1830"/>
      <c r="U101" s="1830"/>
      <c r="V101" s="1830"/>
      <c r="W101" s="1830"/>
      <c r="X101" s="1830"/>
      <c r="Y101" s="1830"/>
      <c r="Z101" s="1830"/>
      <c r="AA101" s="1830"/>
      <c r="AB101" s="1830"/>
      <c r="AC101" s="1830"/>
      <c r="AD101" s="1830"/>
      <c r="AE101" s="1830"/>
      <c r="AF101" s="1830"/>
      <c r="AG101" s="1830"/>
      <c r="AH101" s="1830"/>
      <c r="AI101" s="1830"/>
      <c r="AJ101" s="1830"/>
      <c r="AK101" s="1830"/>
    </row>
    <row r="102" spans="1:38">
      <c r="A102" s="149"/>
      <c r="B102" s="191"/>
      <c r="C102" s="153"/>
      <c r="D102" s="153"/>
      <c r="E102" s="191"/>
      <c r="F102" s="153"/>
      <c r="G102" s="153"/>
      <c r="H102" s="153"/>
      <c r="I102" s="5"/>
      <c r="J102" s="5"/>
      <c r="K102" s="5"/>
      <c r="L102" s="5"/>
      <c r="M102" s="5"/>
      <c r="N102" s="5"/>
      <c r="P102" s="149"/>
      <c r="Q102" s="149"/>
      <c r="R102" s="149"/>
      <c r="S102" s="149"/>
      <c r="T102" s="149"/>
      <c r="U102" s="149"/>
      <c r="V102" s="149"/>
      <c r="W102" s="149"/>
      <c r="X102" s="149"/>
      <c r="Y102" s="149"/>
      <c r="Z102" s="149"/>
      <c r="AA102" s="149"/>
      <c r="AB102" s="149"/>
    </row>
    <row r="103" spans="1:38">
      <c r="A103" s="8"/>
      <c r="B103" s="17" t="s">
        <v>350</v>
      </c>
      <c r="C103" s="17" t="s">
        <v>442</v>
      </c>
      <c r="D103" s="17"/>
      <c r="E103" s="17"/>
      <c r="F103" s="17"/>
      <c r="G103" s="17"/>
      <c r="H103" s="17"/>
      <c r="I103" s="17"/>
      <c r="J103" s="17"/>
      <c r="K103" s="17"/>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row>
    <row r="104" spans="1:38">
      <c r="B104" s="5"/>
      <c r="C104" s="5"/>
      <c r="D104" s="5"/>
      <c r="E104" s="5"/>
      <c r="F104" s="5"/>
      <c r="G104" s="5"/>
      <c r="H104" s="5"/>
      <c r="I104" s="5"/>
      <c r="J104" s="5"/>
      <c r="K104" s="5"/>
    </row>
    <row r="105" spans="1:38">
      <c r="A105" s="1"/>
      <c r="B105" s="194"/>
      <c r="C105" s="5" t="s">
        <v>451</v>
      </c>
      <c r="D105" s="9"/>
      <c r="E105" s="5"/>
      <c r="F105" s="5"/>
      <c r="G105" s="5" t="s">
        <v>1384</v>
      </c>
      <c r="H105" s="5"/>
      <c r="I105" s="194"/>
      <c r="J105" s="251"/>
      <c r="K105" s="194"/>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251"/>
    </row>
    <row r="106" spans="1:38">
      <c r="B106" s="5"/>
      <c r="C106" s="5"/>
      <c r="D106" s="5" t="s">
        <v>213</v>
      </c>
      <c r="E106" s="5" t="s">
        <v>1386</v>
      </c>
      <c r="F106" s="5"/>
      <c r="G106" s="5"/>
      <c r="H106" s="5"/>
      <c r="I106" s="5"/>
      <c r="J106" s="5"/>
      <c r="K106" s="5"/>
      <c r="L106" s="5"/>
      <c r="M106" s="5"/>
    </row>
    <row r="107" spans="1:38">
      <c r="B107" s="5"/>
      <c r="C107" s="5"/>
      <c r="E107" s="149" t="s">
        <v>117</v>
      </c>
      <c r="F107" s="152" t="s">
        <v>689</v>
      </c>
      <c r="G107" s="5"/>
      <c r="H107" s="5"/>
      <c r="I107" s="5"/>
      <c r="J107" s="5"/>
      <c r="K107" s="5"/>
    </row>
    <row r="108" spans="1:38">
      <c r="E108" s="182"/>
      <c r="F108" s="2" t="s">
        <v>691</v>
      </c>
      <c r="G108" s="2"/>
      <c r="H108" s="2"/>
      <c r="I108" s="2"/>
      <c r="J108" s="2"/>
      <c r="K108" s="2"/>
      <c r="L108" s="2"/>
      <c r="M108" s="2"/>
    </row>
    <row r="109" spans="1:38">
      <c r="E109" s="149"/>
      <c r="F109" t="s">
        <v>692</v>
      </c>
      <c r="G109" s="9"/>
    </row>
    <row r="110" spans="1:38">
      <c r="E110" s="149"/>
    </row>
    <row r="111" spans="1:38">
      <c r="E111" s="149" t="s">
        <v>118</v>
      </c>
      <c r="F111" s="152" t="s">
        <v>693</v>
      </c>
      <c r="G111" s="5"/>
      <c r="H111" s="5"/>
      <c r="I111" s="5"/>
      <c r="J111" s="5"/>
    </row>
    <row r="112" spans="1:38" s="1" customFormat="1">
      <c r="A112"/>
      <c r="B112"/>
      <c r="C112"/>
      <c r="D112"/>
      <c r="E112" s="149"/>
      <c r="F112" t="s">
        <v>694</v>
      </c>
      <c r="G112"/>
      <c r="H112"/>
      <c r="I112"/>
      <c r="J112"/>
      <c r="K112"/>
      <c r="L112"/>
      <c r="M112"/>
      <c r="N112"/>
      <c r="O112"/>
      <c r="P112"/>
      <c r="Q112"/>
      <c r="R112"/>
      <c r="S112"/>
      <c r="T112"/>
      <c r="U112"/>
      <c r="V112"/>
      <c r="W112"/>
      <c r="X112"/>
      <c r="Y112"/>
      <c r="Z112"/>
      <c r="AA112"/>
      <c r="AB112"/>
      <c r="AC112"/>
      <c r="AD112"/>
      <c r="AE112"/>
      <c r="AF112"/>
      <c r="AG112"/>
      <c r="AH112"/>
      <c r="AI112"/>
      <c r="AJ112"/>
      <c r="AK112"/>
      <c r="AL112"/>
    </row>
    <row r="113" spans="1:38">
      <c r="E113" s="149"/>
    </row>
    <row r="114" spans="1:38">
      <c r="E114" s="149" t="s">
        <v>124</v>
      </c>
      <c r="F114" s="152" t="s">
        <v>695</v>
      </c>
      <c r="G114" s="5"/>
      <c r="H114" s="5"/>
      <c r="I114" s="5"/>
      <c r="J114" s="5"/>
      <c r="K114" s="5"/>
      <c r="L114" s="5"/>
      <c r="M114" s="5"/>
      <c r="N114" s="5"/>
      <c r="O114" s="5"/>
      <c r="P114" s="5"/>
    </row>
    <row r="115" spans="1:38">
      <c r="E115" s="149"/>
      <c r="F115" s="149" t="s">
        <v>997</v>
      </c>
    </row>
    <row r="116" spans="1:38" s="9" customFormat="1" ht="12.75" customHeight="1">
      <c r="A116"/>
      <c r="B116"/>
      <c r="C116"/>
      <c r="D116"/>
      <c r="E116"/>
      <c r="F116" s="149" t="s">
        <v>1029</v>
      </c>
      <c r="G116"/>
      <c r="H116"/>
      <c r="I116"/>
      <c r="J116"/>
      <c r="K116"/>
      <c r="L116"/>
      <c r="M116"/>
      <c r="N116"/>
      <c r="O116"/>
      <c r="P116"/>
      <c r="Q116"/>
      <c r="R116"/>
      <c r="S116"/>
      <c r="T116"/>
      <c r="U116"/>
      <c r="V116"/>
      <c r="W116"/>
      <c r="X116"/>
      <c r="Y116"/>
      <c r="Z116"/>
      <c r="AA116"/>
      <c r="AB116"/>
      <c r="AC116"/>
      <c r="AD116"/>
      <c r="AE116"/>
      <c r="AF116"/>
      <c r="AG116"/>
      <c r="AH116"/>
      <c r="AI116"/>
      <c r="AJ116"/>
      <c r="AK116"/>
      <c r="AL116"/>
    </row>
    <row r="117" spans="1:38"/>
    <row r="118" spans="1:38">
      <c r="E118" t="s">
        <v>616</v>
      </c>
      <c r="F118" s="152" t="s">
        <v>998</v>
      </c>
    </row>
    <row r="119" spans="1:38">
      <c r="F119" s="149" t="s">
        <v>1120</v>
      </c>
      <c r="G119" s="149"/>
    </row>
    <row r="120" spans="1:38">
      <c r="F120" s="153" t="s">
        <v>1385</v>
      </c>
      <c r="G120" s="153"/>
    </row>
    <row r="121" spans="1:38">
      <c r="G121" s="153"/>
    </row>
    <row r="122" spans="1:38">
      <c r="E122" s="149" t="s">
        <v>821</v>
      </c>
      <c r="F122" s="152" t="s">
        <v>396</v>
      </c>
    </row>
    <row r="123" spans="1:38">
      <c r="E123" s="149"/>
      <c r="F123" s="149" t="s">
        <v>1111</v>
      </c>
    </row>
    <row r="124" spans="1:38">
      <c r="B124" s="5"/>
      <c r="C124" s="5"/>
      <c r="F124" s="5"/>
    </row>
    <row r="125" spans="1:38">
      <c r="B125" s="5"/>
      <c r="C125" s="5" t="s">
        <v>452</v>
      </c>
      <c r="G125" s="5" t="s">
        <v>397</v>
      </c>
    </row>
    <row r="126" spans="1:38">
      <c r="B126" s="5"/>
      <c r="C126" s="5"/>
      <c r="D126" s="5" t="s">
        <v>213</v>
      </c>
      <c r="E126" s="154" t="s">
        <v>329</v>
      </c>
      <c r="F126" s="5"/>
      <c r="G126" s="5"/>
      <c r="H126" s="5"/>
      <c r="I126" s="5"/>
      <c r="J126" s="5"/>
    </row>
    <row r="127" spans="1:38">
      <c r="B127" s="5"/>
      <c r="C127" s="5"/>
      <c r="E127" s="149" t="s">
        <v>999</v>
      </c>
      <c r="F127" s="149"/>
    </row>
    <row r="128" spans="1:38"/>
    <row r="129" spans="4:37">
      <c r="D129" s="5" t="s">
        <v>351</v>
      </c>
      <c r="E129" s="5" t="s">
        <v>612</v>
      </c>
    </row>
    <row r="130" spans="4:37">
      <c r="E130" s="149" t="s">
        <v>999</v>
      </c>
      <c r="F130" s="149"/>
    </row>
    <row r="131" spans="4:37"/>
    <row r="132" spans="4:37">
      <c r="D132" s="5" t="s">
        <v>609</v>
      </c>
      <c r="E132" s="5" t="s">
        <v>765</v>
      </c>
      <c r="G132" s="5"/>
      <c r="H132" s="5"/>
      <c r="I132" s="5"/>
      <c r="J132" s="5"/>
      <c r="K132" s="5"/>
      <c r="L132" s="5"/>
      <c r="M132" s="5"/>
      <c r="N132" s="5"/>
    </row>
    <row r="133" spans="4:37" s="715" customFormat="1">
      <c r="D133" s="5"/>
      <c r="E133" s="882" t="s">
        <v>1484</v>
      </c>
      <c r="G133" s="5"/>
      <c r="H133" s="5"/>
      <c r="I133" s="5"/>
      <c r="J133" s="5"/>
      <c r="K133" s="5"/>
      <c r="L133" s="5"/>
      <c r="M133" s="5"/>
      <c r="N133" s="5"/>
    </row>
    <row r="134" spans="4:37" ht="12.75" customHeight="1">
      <c r="E134" s="882" t="s">
        <v>1482</v>
      </c>
      <c r="F134" s="744"/>
      <c r="G134" s="744"/>
      <c r="H134" s="744"/>
      <c r="I134" s="744"/>
      <c r="J134" s="744"/>
      <c r="K134" s="744"/>
      <c r="L134" s="744"/>
      <c r="M134" s="744"/>
      <c r="N134" s="744"/>
      <c r="O134" s="744"/>
      <c r="P134" s="744"/>
      <c r="Q134" s="744"/>
      <c r="R134" s="744"/>
      <c r="S134" s="744"/>
      <c r="T134" s="744"/>
      <c r="U134" s="744"/>
      <c r="V134" s="744"/>
      <c r="W134" s="744"/>
      <c r="X134" s="744"/>
      <c r="Y134" s="744"/>
      <c r="Z134" s="744"/>
      <c r="AA134" s="744"/>
      <c r="AB134" s="744"/>
      <c r="AC134" s="744"/>
      <c r="AD134" s="744"/>
      <c r="AE134" s="744"/>
      <c r="AF134" s="744"/>
      <c r="AG134" s="744"/>
      <c r="AH134" s="744"/>
      <c r="AI134" s="744"/>
      <c r="AJ134" s="744"/>
      <c r="AK134" s="744"/>
    </row>
    <row r="135" spans="4:37" s="715" customFormat="1">
      <c r="E135" s="882" t="s">
        <v>1483</v>
      </c>
      <c r="F135" s="744"/>
      <c r="G135" s="744"/>
      <c r="H135" s="744"/>
      <c r="I135" s="744"/>
      <c r="J135" s="744"/>
      <c r="K135" s="744"/>
      <c r="L135" s="744"/>
      <c r="M135" s="744"/>
      <c r="N135" s="744"/>
      <c r="O135" s="744"/>
      <c r="P135" s="744"/>
      <c r="Q135" s="744"/>
      <c r="R135" s="744"/>
      <c r="S135" s="744"/>
      <c r="T135" s="744"/>
      <c r="U135" s="744"/>
      <c r="V135" s="744"/>
      <c r="W135" s="744"/>
      <c r="X135" s="744"/>
      <c r="Y135" s="744"/>
      <c r="Z135" s="744"/>
      <c r="AA135" s="744"/>
      <c r="AB135" s="744"/>
      <c r="AC135" s="744"/>
      <c r="AD135" s="744"/>
      <c r="AE135" s="744"/>
      <c r="AF135" s="744"/>
      <c r="AG135" s="744"/>
      <c r="AH135" s="744"/>
      <c r="AI135" s="744"/>
      <c r="AJ135" s="744"/>
      <c r="AK135" s="744"/>
    </row>
    <row r="136" spans="4:37">
      <c r="F136" s="149"/>
    </row>
    <row r="137" spans="4:37">
      <c r="D137" s="5" t="s">
        <v>547</v>
      </c>
      <c r="E137" s="5" t="s">
        <v>550</v>
      </c>
      <c r="F137" s="5"/>
    </row>
    <row r="138" spans="4:37">
      <c r="E138" s="881" t="s">
        <v>1419</v>
      </c>
      <c r="F138" s="149"/>
    </row>
    <row r="139" spans="4:37">
      <c r="F139" s="149"/>
    </row>
    <row r="140" spans="4:37">
      <c r="D140" s="5" t="s">
        <v>311</v>
      </c>
      <c r="E140" s="5" t="s">
        <v>978</v>
      </c>
      <c r="F140" s="5"/>
      <c r="G140" s="5"/>
      <c r="H140" s="5"/>
    </row>
    <row r="141" spans="4:37">
      <c r="E141" t="s">
        <v>117</v>
      </c>
      <c r="F141" t="s">
        <v>55</v>
      </c>
    </row>
    <row r="142" spans="4:37">
      <c r="E142" t="s">
        <v>118</v>
      </c>
      <c r="F142" t="s">
        <v>499</v>
      </c>
    </row>
    <row r="143" spans="4:37"/>
    <row r="144" spans="4:37">
      <c r="D144" s="5" t="s">
        <v>450</v>
      </c>
      <c r="E144" s="5" t="s">
        <v>1001</v>
      </c>
    </row>
    <row r="145" spans="3:7">
      <c r="E145" s="327" t="s">
        <v>1002</v>
      </c>
      <c r="F145" s="327"/>
    </row>
    <row r="146" spans="3:7"/>
    <row r="147" spans="3:7">
      <c r="C147" s="5" t="s">
        <v>6</v>
      </c>
      <c r="G147" s="5" t="s">
        <v>398</v>
      </c>
    </row>
    <row r="148" spans="3:7">
      <c r="D148" s="183" t="s">
        <v>213</v>
      </c>
      <c r="E148" s="183" t="s">
        <v>140</v>
      </c>
    </row>
    <row r="149" spans="3:7">
      <c r="D149" s="2"/>
      <c r="E149" t="s">
        <v>855</v>
      </c>
    </row>
    <row r="150" spans="3:7">
      <c r="D150" s="2"/>
      <c r="E150" s="2"/>
    </row>
    <row r="151" spans="3:7">
      <c r="D151" s="183" t="s">
        <v>351</v>
      </c>
      <c r="E151" s="183" t="s">
        <v>557</v>
      </c>
      <c r="F151" s="5"/>
    </row>
    <row r="152" spans="3:7">
      <c r="D152" s="2"/>
      <c r="E152" s="149" t="s">
        <v>1003</v>
      </c>
      <c r="F152" s="149"/>
    </row>
    <row r="153" spans="3:7">
      <c r="D153" s="2"/>
      <c r="E153" s="2"/>
    </row>
    <row r="154" spans="3:7">
      <c r="D154" s="183" t="s">
        <v>609</v>
      </c>
      <c r="E154" s="183" t="s">
        <v>586</v>
      </c>
    </row>
    <row r="155" spans="3:7">
      <c r="D155" s="2"/>
      <c r="E155" s="149" t="s">
        <v>1004</v>
      </c>
    </row>
    <row r="156" spans="3:7">
      <c r="D156" s="2"/>
      <c r="E156" s="149" t="s">
        <v>1000</v>
      </c>
      <c r="G156" s="149"/>
    </row>
    <row r="157" spans="3:7">
      <c r="D157" s="2"/>
      <c r="E157" s="2"/>
    </row>
    <row r="158" spans="3:7">
      <c r="D158" s="183" t="s">
        <v>547</v>
      </c>
      <c r="E158" s="50" t="s">
        <v>566</v>
      </c>
    </row>
    <row r="159" spans="3:7">
      <c r="D159" s="2"/>
      <c r="E159" s="2" t="s">
        <v>117</v>
      </c>
      <c r="F159" s="149" t="s">
        <v>1005</v>
      </c>
    </row>
    <row r="160" spans="3:7">
      <c r="D160" s="2"/>
      <c r="E160" s="182" t="s">
        <v>118</v>
      </c>
      <c r="F160" s="149" t="s">
        <v>1006</v>
      </c>
    </row>
    <row r="161" spans="3:20">
      <c r="D161" s="2"/>
      <c r="E161" s="182" t="s">
        <v>124</v>
      </c>
      <c r="F161" t="s">
        <v>766</v>
      </c>
    </row>
    <row r="162" spans="3:20">
      <c r="D162" s="2"/>
      <c r="E162" s="2"/>
    </row>
    <row r="163" spans="3:20">
      <c r="D163" s="183" t="s">
        <v>311</v>
      </c>
      <c r="E163" s="183" t="s">
        <v>399</v>
      </c>
    </row>
    <row r="164" spans="3:20">
      <c r="D164" s="2"/>
      <c r="E164" s="149" t="s">
        <v>1007</v>
      </c>
      <c r="F164" s="149"/>
    </row>
    <row r="165" spans="3:20">
      <c r="D165" s="2"/>
      <c r="E165" s="2"/>
    </row>
    <row r="166" spans="3:20">
      <c r="D166" s="183" t="s">
        <v>450</v>
      </c>
      <c r="E166" s="183" t="s">
        <v>177</v>
      </c>
    </row>
    <row r="167" spans="3:20">
      <c r="D167" s="2"/>
      <c r="E167" s="149" t="s">
        <v>1009</v>
      </c>
    </row>
    <row r="168" spans="3:20">
      <c r="D168" s="2"/>
      <c r="E168" s="149" t="s">
        <v>1008</v>
      </c>
    </row>
    <row r="169" spans="3:20">
      <c r="D169" s="2"/>
      <c r="E169" s="2"/>
    </row>
    <row r="170" spans="3:20">
      <c r="D170" s="183" t="s">
        <v>590</v>
      </c>
      <c r="E170" s="183" t="s">
        <v>657</v>
      </c>
    </row>
    <row r="171" spans="3:20">
      <c r="D171" s="2"/>
      <c r="E171" s="2" t="s">
        <v>117</v>
      </c>
      <c r="F171" t="s">
        <v>767</v>
      </c>
    </row>
    <row r="172" spans="3:20">
      <c r="E172" s="2" t="s">
        <v>118</v>
      </c>
      <c r="F172" t="s">
        <v>305</v>
      </c>
    </row>
    <row r="173" spans="3:20">
      <c r="F173" s="149"/>
    </row>
    <row r="174" spans="3:20">
      <c r="C174" s="5" t="s">
        <v>7</v>
      </c>
      <c r="E174" s="149"/>
      <c r="G174" s="5" t="s">
        <v>400</v>
      </c>
    </row>
    <row r="175" spans="3:20">
      <c r="E175" s="149" t="s">
        <v>930</v>
      </c>
      <c r="F175" s="149"/>
      <c r="I175" s="149"/>
      <c r="J175" s="149"/>
      <c r="K175" s="149"/>
      <c r="L175" s="149"/>
      <c r="M175" s="149"/>
      <c r="N175" s="149"/>
      <c r="O175" s="149"/>
      <c r="P175" s="149"/>
      <c r="Q175" s="149"/>
      <c r="R175" s="149"/>
      <c r="S175" s="149"/>
      <c r="T175" s="149"/>
    </row>
    <row r="176" spans="3:20">
      <c r="F176" s="149"/>
      <c r="H176" s="149"/>
      <c r="I176" s="149"/>
      <c r="J176" s="149"/>
      <c r="K176" s="149"/>
      <c r="L176" s="149"/>
      <c r="M176" s="149"/>
      <c r="N176" s="149"/>
      <c r="O176" s="149"/>
      <c r="P176" s="149"/>
      <c r="Q176" s="149"/>
      <c r="R176" s="149"/>
      <c r="S176" s="149"/>
      <c r="T176" s="149"/>
    </row>
    <row r="177" spans="2:19">
      <c r="C177" s="5" t="s">
        <v>8</v>
      </c>
      <c r="D177" s="5"/>
      <c r="F177" s="149"/>
      <c r="G177" s="5" t="s">
        <v>612</v>
      </c>
    </row>
    <row r="178" spans="2:19">
      <c r="D178" s="5" t="s">
        <v>213</v>
      </c>
      <c r="E178" s="5" t="s">
        <v>306</v>
      </c>
      <c r="G178" s="149"/>
      <c r="H178" s="149"/>
      <c r="I178" s="149"/>
      <c r="J178" s="149"/>
      <c r="K178" s="149"/>
      <c r="L178" s="149"/>
      <c r="M178" s="149"/>
      <c r="N178" s="149"/>
    </row>
    <row r="179" spans="2:19">
      <c r="E179" t="s">
        <v>117</v>
      </c>
      <c r="F179" s="149" t="s">
        <v>1010</v>
      </c>
    </row>
    <row r="180" spans="2:19">
      <c r="F180" s="184" t="s">
        <v>1337</v>
      </c>
      <c r="I180" s="184"/>
    </row>
    <row r="181" spans="2:19">
      <c r="I181" s="184"/>
    </row>
    <row r="182" spans="2:19">
      <c r="B182" s="149"/>
      <c r="C182" s="149"/>
      <c r="E182" t="s">
        <v>118</v>
      </c>
      <c r="F182" s="6" t="s">
        <v>931</v>
      </c>
      <c r="H182" s="149"/>
    </row>
    <row r="183" spans="2:19">
      <c r="B183" s="149"/>
      <c r="C183" s="149"/>
      <c r="F183" t="s">
        <v>690</v>
      </c>
      <c r="G183" t="s">
        <v>749</v>
      </c>
      <c r="H183" s="149"/>
      <c r="O183" s="149"/>
      <c r="P183" s="149"/>
      <c r="Q183" s="149"/>
      <c r="R183" s="149"/>
      <c r="S183" s="149"/>
    </row>
    <row r="184" spans="2:19">
      <c r="B184" s="149"/>
      <c r="C184" s="149"/>
      <c r="H184" s="149"/>
      <c r="O184" s="149"/>
      <c r="P184" s="149"/>
      <c r="Q184" s="149"/>
      <c r="R184" s="149"/>
      <c r="S184" s="149"/>
    </row>
    <row r="185" spans="2:19">
      <c r="D185" s="5" t="s">
        <v>351</v>
      </c>
      <c r="E185" s="50" t="s">
        <v>1112</v>
      </c>
    </row>
    <row r="186" spans="2:19">
      <c r="B186" s="149"/>
      <c r="C186" s="149"/>
      <c r="E186" s="149" t="s">
        <v>750</v>
      </c>
      <c r="F186" s="149"/>
      <c r="I186" s="149"/>
    </row>
    <row r="187" spans="2:19">
      <c r="B187" s="149"/>
      <c r="C187" s="149"/>
      <c r="E187" s="149" t="s">
        <v>1110</v>
      </c>
      <c r="F187" s="184"/>
      <c r="G187" s="149"/>
      <c r="I187" s="184"/>
    </row>
    <row r="188" spans="2:19">
      <c r="B188" s="149"/>
      <c r="C188" s="149"/>
      <c r="F188" s="184"/>
      <c r="G188" s="149"/>
      <c r="I188" s="184"/>
    </row>
    <row r="189" spans="2:19">
      <c r="B189" s="149"/>
      <c r="C189" s="149"/>
      <c r="D189" s="5" t="s">
        <v>609</v>
      </c>
      <c r="E189" s="5" t="s">
        <v>3</v>
      </c>
      <c r="F189" s="184"/>
      <c r="G189" s="149"/>
      <c r="I189" s="184"/>
    </row>
    <row r="190" spans="2:19">
      <c r="B190" s="149"/>
      <c r="C190" s="149"/>
      <c r="D190" s="5"/>
      <c r="E190" s="149" t="s">
        <v>307</v>
      </c>
      <c r="F190" s="149"/>
      <c r="G190" s="149"/>
      <c r="I190" s="184"/>
    </row>
    <row r="191" spans="2:19">
      <c r="B191" s="149"/>
      <c r="C191" s="149"/>
      <c r="F191" s="184"/>
      <c r="G191" s="149"/>
      <c r="I191" s="184"/>
    </row>
    <row r="192" spans="2:19">
      <c r="D192" s="5" t="s">
        <v>547</v>
      </c>
      <c r="E192" s="5" t="s">
        <v>116</v>
      </c>
    </row>
    <row r="193" spans="2:37">
      <c r="B193" s="149"/>
      <c r="C193" s="5"/>
      <c r="E193" t="s">
        <v>117</v>
      </c>
      <c r="F193" s="149" t="s">
        <v>1121</v>
      </c>
      <c r="G193" s="149"/>
      <c r="H193" s="149"/>
      <c r="I193" s="149"/>
    </row>
    <row r="194" spans="2:37">
      <c r="B194" s="149"/>
      <c r="C194" s="5"/>
      <c r="F194" s="149" t="s">
        <v>690</v>
      </c>
      <c r="G194" s="6" t="s">
        <v>1412</v>
      </c>
    </row>
    <row r="195" spans="2:37">
      <c r="B195" s="149"/>
      <c r="C195" s="149"/>
      <c r="F195" s="149" t="s">
        <v>358</v>
      </c>
      <c r="G195" s="155" t="s">
        <v>1413</v>
      </c>
      <c r="I195" s="149"/>
      <c r="J195" s="149"/>
      <c r="M195" s="149"/>
      <c r="N195" s="149"/>
      <c r="O195" s="149"/>
      <c r="P195" s="149"/>
      <c r="Q195" s="149"/>
      <c r="R195" s="149"/>
      <c r="S195" s="149"/>
    </row>
    <row r="196" spans="2:37">
      <c r="B196" s="149"/>
      <c r="C196" s="149"/>
      <c r="F196" s="149" t="s">
        <v>359</v>
      </c>
      <c r="G196" s="149" t="s">
        <v>1011</v>
      </c>
      <c r="I196" s="149"/>
      <c r="J196" s="149"/>
      <c r="M196" s="149"/>
      <c r="N196" s="149"/>
      <c r="O196" s="149"/>
      <c r="P196" s="149"/>
      <c r="Q196" s="149"/>
      <c r="R196" s="149"/>
      <c r="S196" s="149"/>
    </row>
    <row r="197" spans="2:37">
      <c r="B197" s="149"/>
      <c r="C197" s="149"/>
      <c r="F197" s="149"/>
      <c r="G197" s="149"/>
      <c r="I197" s="149"/>
      <c r="J197" s="149"/>
      <c r="M197" s="149"/>
      <c r="N197" s="149"/>
      <c r="O197" s="149"/>
      <c r="P197" s="149"/>
      <c r="Q197" s="149"/>
      <c r="R197" s="149"/>
      <c r="S197" s="149"/>
    </row>
    <row r="198" spans="2:37">
      <c r="B198" s="149"/>
      <c r="C198" s="149"/>
      <c r="D198" s="5" t="s">
        <v>311</v>
      </c>
      <c r="E198" s="5" t="s">
        <v>119</v>
      </c>
      <c r="G198" s="149"/>
      <c r="H198" s="149"/>
      <c r="I198" s="149"/>
      <c r="J198" s="149"/>
      <c r="M198" s="149"/>
      <c r="N198" s="149"/>
      <c r="O198" s="149"/>
      <c r="P198" s="149"/>
      <c r="Q198" s="149"/>
      <c r="R198" s="149"/>
      <c r="S198" s="149"/>
    </row>
    <row r="199" spans="2:37">
      <c r="B199" s="149"/>
      <c r="C199" s="149"/>
      <c r="D199" s="149"/>
      <c r="E199" s="149" t="s">
        <v>1012</v>
      </c>
      <c r="F199" s="149"/>
      <c r="G199" s="149"/>
      <c r="H199" s="149"/>
      <c r="I199" s="149"/>
      <c r="J199" s="149"/>
      <c r="M199" s="149"/>
      <c r="N199" s="149"/>
      <c r="O199" s="149"/>
      <c r="P199" s="149"/>
      <c r="Q199" s="149"/>
      <c r="R199" s="149"/>
      <c r="S199" s="149"/>
    </row>
    <row r="200" spans="2:37">
      <c r="B200" s="149"/>
      <c r="C200" s="149"/>
      <c r="D200" s="149"/>
      <c r="F200" s="149"/>
      <c r="G200" s="149"/>
      <c r="H200" s="149"/>
      <c r="I200" s="149"/>
      <c r="J200" s="149"/>
      <c r="M200" s="149"/>
      <c r="N200" s="149"/>
      <c r="O200" s="149"/>
      <c r="P200" s="149"/>
      <c r="Q200" s="149"/>
      <c r="R200" s="149"/>
      <c r="S200" s="149"/>
    </row>
    <row r="201" spans="2:37">
      <c r="B201" s="149"/>
      <c r="C201" s="149"/>
      <c r="D201" s="5" t="s">
        <v>450</v>
      </c>
      <c r="E201" s="5" t="s">
        <v>125</v>
      </c>
      <c r="G201" s="149"/>
      <c r="H201" s="149"/>
      <c r="I201" s="149"/>
      <c r="J201" s="149"/>
      <c r="M201" s="149"/>
      <c r="N201" s="149"/>
      <c r="O201" s="149"/>
      <c r="P201" s="149"/>
      <c r="Q201" s="149"/>
      <c r="R201" s="149"/>
      <c r="S201" s="149"/>
    </row>
    <row r="202" spans="2:37">
      <c r="B202" s="149"/>
      <c r="C202" s="149"/>
      <c r="D202" s="5"/>
      <c r="E202" s="149" t="s">
        <v>117</v>
      </c>
      <c r="F202" s="149" t="s">
        <v>1013</v>
      </c>
      <c r="M202" s="149"/>
      <c r="N202" s="149"/>
      <c r="O202" s="149"/>
      <c r="P202" s="149"/>
      <c r="Q202" s="149"/>
      <c r="R202" s="149"/>
      <c r="S202" s="149"/>
    </row>
    <row r="203" spans="2:37">
      <c r="B203" s="149"/>
      <c r="C203" s="149"/>
      <c r="D203" s="5"/>
      <c r="E203" s="149" t="s">
        <v>118</v>
      </c>
      <c r="F203" s="149" t="s">
        <v>1122</v>
      </c>
      <c r="I203" s="149"/>
      <c r="J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row>
    <row r="204" spans="2:37">
      <c r="B204" s="149"/>
      <c r="C204" s="149"/>
      <c r="D204" s="5"/>
      <c r="E204" s="149" t="s">
        <v>124</v>
      </c>
      <c r="F204" s="149" t="s">
        <v>751</v>
      </c>
      <c r="I204" s="149"/>
      <c r="J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row>
    <row r="205" spans="2:37">
      <c r="B205" s="149"/>
      <c r="C205" s="149"/>
      <c r="F205" s="149" t="s">
        <v>690</v>
      </c>
      <c r="G205" s="149" t="s">
        <v>1014</v>
      </c>
      <c r="I205" s="149"/>
      <c r="J205" s="149"/>
      <c r="M205" s="149"/>
      <c r="N205" s="149"/>
      <c r="O205" s="149"/>
      <c r="P205" s="149"/>
      <c r="Q205" s="149"/>
      <c r="R205" s="149"/>
      <c r="S205" s="149"/>
      <c r="T205" s="149"/>
      <c r="U205" s="149"/>
      <c r="V205" s="149"/>
      <c r="W205" s="149"/>
      <c r="X205" s="149"/>
      <c r="Y205" s="149"/>
    </row>
    <row r="206" spans="2:37">
      <c r="B206" s="149"/>
      <c r="C206" s="149"/>
      <c r="D206" s="5"/>
      <c r="E206" s="149" t="s">
        <v>616</v>
      </c>
      <c r="F206" s="149" t="s">
        <v>1015</v>
      </c>
      <c r="M206" s="149"/>
      <c r="N206" s="149"/>
      <c r="O206" s="149"/>
      <c r="P206" s="149"/>
      <c r="Q206" s="149"/>
      <c r="R206" s="149"/>
      <c r="S206" s="149"/>
    </row>
    <row r="207" spans="2:37">
      <c r="B207" s="149"/>
      <c r="C207" s="149"/>
      <c r="D207" s="5"/>
      <c r="F207" t="s">
        <v>690</v>
      </c>
      <c r="G207" s="1821" t="s">
        <v>1369</v>
      </c>
      <c r="H207" s="1821"/>
      <c r="I207" s="1821"/>
      <c r="J207" s="1821"/>
      <c r="K207" s="1821"/>
      <c r="L207" s="1821"/>
      <c r="M207" s="1821"/>
      <c r="N207" s="1821"/>
      <c r="O207" s="1821"/>
      <c r="P207" s="1821"/>
      <c r="Q207" s="1821"/>
      <c r="R207" s="1821"/>
      <c r="S207" s="1821"/>
      <c r="T207" s="1821"/>
      <c r="U207" s="1821"/>
      <c r="V207" s="1821"/>
      <c r="W207" s="1821"/>
      <c r="X207" s="1821"/>
      <c r="Y207" s="1821"/>
      <c r="Z207" s="1821"/>
      <c r="AA207" s="1821"/>
      <c r="AB207" s="1821"/>
      <c r="AC207" s="1821"/>
      <c r="AD207" s="1821"/>
      <c r="AE207" s="1821"/>
      <c r="AF207" s="1821"/>
      <c r="AG207" s="1821"/>
      <c r="AH207" s="1821"/>
      <c r="AI207" s="1821"/>
      <c r="AJ207" s="1821"/>
      <c r="AK207" s="1821"/>
    </row>
    <row r="208" spans="2:37">
      <c r="B208" s="149"/>
      <c r="C208" s="149"/>
      <c r="D208" s="5"/>
      <c r="G208" s="1821"/>
      <c r="H208" s="1821"/>
      <c r="I208" s="1821"/>
      <c r="J208" s="1821"/>
      <c r="K208" s="1821"/>
      <c r="L208" s="1821"/>
      <c r="M208" s="1821"/>
      <c r="N208" s="1821"/>
      <c r="O208" s="1821"/>
      <c r="P208" s="1821"/>
      <c r="Q208" s="1821"/>
      <c r="R208" s="1821"/>
      <c r="S208" s="1821"/>
      <c r="T208" s="1821"/>
      <c r="U208" s="1821"/>
      <c r="V208" s="1821"/>
      <c r="W208" s="1821"/>
      <c r="X208" s="1821"/>
      <c r="Y208" s="1821"/>
      <c r="Z208" s="1821"/>
      <c r="AA208" s="1821"/>
      <c r="AB208" s="1821"/>
      <c r="AC208" s="1821"/>
      <c r="AD208" s="1821"/>
      <c r="AE208" s="1821"/>
      <c r="AF208" s="1821"/>
      <c r="AG208" s="1821"/>
      <c r="AH208" s="1821"/>
      <c r="AI208" s="1821"/>
      <c r="AJ208" s="1821"/>
      <c r="AK208" s="1821"/>
    </row>
    <row r="209" spans="1:38">
      <c r="B209" s="149"/>
      <c r="C209" s="149"/>
      <c r="D209" s="5"/>
      <c r="M209" s="149"/>
      <c r="N209" s="149"/>
      <c r="O209" s="149"/>
      <c r="P209" s="149"/>
      <c r="Q209" s="149"/>
      <c r="R209" s="149"/>
      <c r="S209" s="149"/>
    </row>
    <row r="210" spans="1:38">
      <c r="B210" s="149"/>
      <c r="C210" s="149"/>
      <c r="D210" s="5" t="s">
        <v>590</v>
      </c>
      <c r="E210" s="5" t="s">
        <v>822</v>
      </c>
      <c r="G210" s="149"/>
      <c r="H210" s="149"/>
      <c r="I210" s="149"/>
      <c r="J210" s="149"/>
      <c r="M210" s="149"/>
      <c r="N210" s="149"/>
      <c r="O210" s="149"/>
      <c r="P210" s="149"/>
      <c r="Q210" s="149"/>
      <c r="R210" s="149"/>
      <c r="S210" s="149"/>
      <c r="T210" s="149"/>
      <c r="U210" s="149"/>
      <c r="V210" s="149"/>
      <c r="W210" s="149"/>
    </row>
    <row r="211" spans="1:38">
      <c r="B211" s="149"/>
      <c r="C211" s="149"/>
      <c r="E211" s="149" t="s">
        <v>752</v>
      </c>
      <c r="F211" s="149"/>
      <c r="I211" s="149"/>
      <c r="J211" s="149"/>
      <c r="M211" s="149"/>
      <c r="N211" s="149"/>
      <c r="O211" s="149"/>
      <c r="P211" s="149"/>
      <c r="Q211" s="149"/>
      <c r="R211" s="149"/>
      <c r="S211" s="149"/>
      <c r="T211" s="149"/>
      <c r="U211" s="149"/>
      <c r="V211" s="149"/>
      <c r="W211" s="149"/>
    </row>
    <row r="212" spans="1:38">
      <c r="B212" s="149"/>
      <c r="C212" s="149"/>
      <c r="F212" s="149"/>
      <c r="G212" s="149"/>
      <c r="I212" s="149"/>
      <c r="J212" s="149"/>
      <c r="M212" s="149"/>
      <c r="N212" s="149"/>
      <c r="O212" s="149"/>
      <c r="P212" s="149"/>
      <c r="Q212" s="149"/>
      <c r="R212" s="149"/>
      <c r="S212" s="149"/>
      <c r="T212" s="149"/>
      <c r="U212" s="149"/>
      <c r="V212" s="149"/>
      <c r="W212" s="149"/>
    </row>
    <row r="213" spans="1:38">
      <c r="B213" s="149"/>
      <c r="C213" s="149"/>
      <c r="D213" s="5" t="s">
        <v>588</v>
      </c>
      <c r="E213" s="5" t="s">
        <v>254</v>
      </c>
      <c r="F213" s="149"/>
      <c r="G213" s="149"/>
      <c r="I213" s="149"/>
      <c r="J213" s="149"/>
      <c r="M213" s="149"/>
      <c r="N213" s="149"/>
      <c r="O213" s="149"/>
      <c r="P213" s="149"/>
      <c r="Q213" s="149"/>
      <c r="R213" s="149"/>
      <c r="S213" s="149"/>
      <c r="T213" s="149"/>
      <c r="U213" s="149"/>
      <c r="V213" s="149"/>
      <c r="W213" s="149"/>
    </row>
    <row r="214" spans="1:38">
      <c r="B214" s="149"/>
      <c r="C214" s="149"/>
      <c r="D214" s="5"/>
      <c r="E214" s="149" t="s">
        <v>307</v>
      </c>
      <c r="F214" s="149"/>
      <c r="G214" s="149"/>
      <c r="I214" s="149"/>
      <c r="J214" s="149"/>
      <c r="M214" s="149"/>
      <c r="N214" s="149"/>
      <c r="O214" s="149"/>
      <c r="P214" s="149"/>
      <c r="Q214" s="149"/>
      <c r="R214" s="149"/>
      <c r="S214" s="149"/>
      <c r="T214" s="149"/>
      <c r="U214" s="149"/>
      <c r="V214" s="149"/>
      <c r="W214" s="149"/>
    </row>
    <row r="215" spans="1:38">
      <c r="B215" s="149"/>
      <c r="C215" s="149"/>
      <c r="D215" s="5"/>
      <c r="M215" s="149"/>
      <c r="N215" s="149"/>
      <c r="O215" s="149"/>
      <c r="P215" s="149"/>
      <c r="Q215" s="149"/>
      <c r="R215" s="149"/>
      <c r="S215" s="149"/>
    </row>
    <row r="216" spans="1:38">
      <c r="C216" s="5" t="s">
        <v>753</v>
      </c>
      <c r="D216" s="5"/>
      <c r="G216" s="5" t="s">
        <v>868</v>
      </c>
      <c r="M216" s="149"/>
      <c r="N216" s="149"/>
      <c r="O216" s="149"/>
      <c r="P216" s="149"/>
      <c r="Q216" s="149"/>
      <c r="R216" s="149"/>
      <c r="S216" s="149"/>
    </row>
    <row r="217" spans="1:38">
      <c r="B217" s="149"/>
      <c r="C217" s="149"/>
      <c r="E217" t="s">
        <v>117</v>
      </c>
      <c r="F217" s="149" t="s">
        <v>867</v>
      </c>
      <c r="G217" s="149"/>
      <c r="H217" s="149"/>
      <c r="I217" s="149"/>
      <c r="L217" s="149"/>
      <c r="N217" s="149"/>
      <c r="O217" s="149"/>
      <c r="P217" s="149"/>
      <c r="Q217" s="149"/>
      <c r="R217" s="149"/>
      <c r="S217" s="149"/>
    </row>
    <row r="218" spans="1:38">
      <c r="B218" s="149"/>
      <c r="C218" s="149"/>
      <c r="F218" s="149" t="s">
        <v>690</v>
      </c>
      <c r="G218" s="149" t="s">
        <v>756</v>
      </c>
      <c r="I218" s="149"/>
      <c r="M218" s="149"/>
      <c r="N218" s="149"/>
      <c r="O218" s="149"/>
      <c r="P218" s="149"/>
      <c r="Q218" s="149"/>
      <c r="R218" s="149"/>
      <c r="S218" s="149"/>
    </row>
    <row r="219" spans="1:38">
      <c r="B219" s="149"/>
      <c r="C219" s="149"/>
      <c r="E219" t="s">
        <v>118</v>
      </c>
      <c r="F219" s="149" t="s">
        <v>421</v>
      </c>
      <c r="G219" s="149"/>
      <c r="H219" s="149"/>
      <c r="I219" s="149"/>
      <c r="M219" s="149"/>
      <c r="N219" s="149"/>
      <c r="O219" s="149"/>
      <c r="P219" s="149"/>
      <c r="Q219" s="149"/>
      <c r="R219" s="149"/>
      <c r="S219" s="149"/>
    </row>
    <row r="220" spans="1:38">
      <c r="B220" s="149"/>
      <c r="C220" s="149"/>
      <c r="F220" s="149" t="s">
        <v>690</v>
      </c>
      <c r="G220" s="149" t="s">
        <v>754</v>
      </c>
      <c r="I220" s="149"/>
      <c r="M220" s="149"/>
      <c r="N220" s="149"/>
      <c r="O220" s="149"/>
      <c r="P220" s="149"/>
      <c r="Q220" s="149"/>
      <c r="R220" s="149"/>
      <c r="S220" s="149"/>
    </row>
    <row r="221" spans="1:38">
      <c r="B221" s="149"/>
      <c r="C221" s="149"/>
      <c r="F221" s="149"/>
      <c r="G221" s="149" t="s">
        <v>755</v>
      </c>
      <c r="I221" s="149"/>
      <c r="M221" s="149"/>
      <c r="N221" s="149"/>
      <c r="O221" s="149"/>
      <c r="P221" s="149"/>
      <c r="Q221" s="149"/>
      <c r="R221" s="149"/>
      <c r="S221" s="149"/>
    </row>
    <row r="222" spans="1:38">
      <c r="B222" s="149"/>
      <c r="C222" s="149"/>
      <c r="F222" s="149"/>
      <c r="K222" s="149"/>
      <c r="M222" s="149"/>
      <c r="N222" s="149"/>
      <c r="O222" s="149"/>
      <c r="P222" s="149"/>
      <c r="Q222" s="149"/>
      <c r="R222" s="149"/>
      <c r="S222" s="149"/>
    </row>
    <row r="223" spans="1:38">
      <c r="A223" s="8"/>
      <c r="B223" s="17" t="s">
        <v>9</v>
      </c>
      <c r="C223" s="17" t="s">
        <v>184</v>
      </c>
      <c r="D223" s="8"/>
      <c r="E223" s="192"/>
      <c r="F223" s="192"/>
      <c r="G223" s="192"/>
      <c r="H223" s="192"/>
      <c r="I223" s="192"/>
      <c r="J223" s="192"/>
      <c r="K223" s="8"/>
      <c r="L223" s="192"/>
      <c r="M223" s="192"/>
      <c r="N223" s="192"/>
      <c r="O223" s="192"/>
      <c r="P223" s="192"/>
      <c r="Q223" s="192"/>
      <c r="R223" s="192"/>
      <c r="S223" s="192"/>
      <c r="T223" s="8"/>
      <c r="U223" s="8"/>
      <c r="V223" s="8"/>
      <c r="W223" s="8"/>
      <c r="X223" s="8"/>
      <c r="Y223" s="8"/>
      <c r="Z223" s="8"/>
      <c r="AA223" s="8"/>
      <c r="AB223" s="8"/>
      <c r="AC223" s="8"/>
      <c r="AD223" s="8"/>
      <c r="AE223" s="8"/>
      <c r="AF223" s="8"/>
      <c r="AG223" s="8"/>
      <c r="AH223" s="8"/>
      <c r="AI223" s="8"/>
      <c r="AJ223" s="8"/>
      <c r="AK223" s="8"/>
      <c r="AL223" s="8"/>
    </row>
    <row r="224" spans="1:38">
      <c r="B224" s="5"/>
      <c r="D224" s="5"/>
      <c r="E224" s="149"/>
      <c r="F224" s="149"/>
      <c r="G224" s="149"/>
      <c r="H224" s="149"/>
      <c r="I224" s="149"/>
      <c r="J224" s="149"/>
      <c r="L224" s="149"/>
      <c r="M224" s="149"/>
      <c r="N224" s="149"/>
      <c r="O224" s="149"/>
      <c r="P224" s="149"/>
      <c r="Q224" s="149"/>
      <c r="R224" s="149"/>
      <c r="S224" s="149"/>
    </row>
    <row r="225" spans="2:19">
      <c r="B225" s="149"/>
      <c r="C225" s="5" t="s">
        <v>451</v>
      </c>
      <c r="D225" s="149"/>
      <c r="E225" s="149"/>
      <c r="F225" s="149"/>
      <c r="G225" s="5" t="s">
        <v>483</v>
      </c>
      <c r="I225" s="149"/>
      <c r="J225" s="149"/>
      <c r="K225" s="149"/>
      <c r="M225" s="149"/>
      <c r="N225" s="149"/>
      <c r="O225" s="149"/>
      <c r="P225" s="149"/>
      <c r="Q225" s="149"/>
      <c r="R225" s="149"/>
      <c r="S225" s="149"/>
    </row>
    <row r="226" spans="2:19">
      <c r="B226" s="5"/>
      <c r="E226" s="149" t="s">
        <v>117</v>
      </c>
      <c r="F226" s="149" t="s">
        <v>757</v>
      </c>
      <c r="G226" s="149"/>
      <c r="I226" s="149"/>
      <c r="J226" s="149"/>
      <c r="K226" s="149"/>
      <c r="L226" s="149"/>
      <c r="M226" s="149"/>
      <c r="N226" s="149"/>
      <c r="O226" s="149"/>
      <c r="P226" s="149"/>
      <c r="Q226" s="149"/>
      <c r="R226" s="149"/>
      <c r="S226" s="149"/>
    </row>
    <row r="227" spans="2:19">
      <c r="B227" s="5"/>
      <c r="E227" s="149" t="s">
        <v>118</v>
      </c>
      <c r="F227" s="149" t="s">
        <v>717</v>
      </c>
      <c r="G227" s="149"/>
      <c r="I227" s="149"/>
      <c r="J227" s="149"/>
      <c r="K227" s="149"/>
      <c r="L227" s="149"/>
      <c r="M227" s="149"/>
      <c r="N227" s="149"/>
      <c r="O227" s="149"/>
      <c r="P227" s="149"/>
      <c r="Q227" s="149"/>
      <c r="R227" s="149"/>
      <c r="S227" s="149"/>
    </row>
    <row r="228" spans="2:19">
      <c r="B228" s="5"/>
      <c r="E228" s="149"/>
      <c r="F228" s="149"/>
      <c r="G228" s="149"/>
      <c r="H228" s="149"/>
      <c r="I228" s="149"/>
      <c r="J228" s="149"/>
      <c r="K228" s="149"/>
      <c r="L228" s="149"/>
      <c r="M228" s="149"/>
      <c r="N228" s="149"/>
      <c r="O228" s="149"/>
      <c r="P228" s="149"/>
      <c r="Q228" s="149"/>
      <c r="R228" s="149"/>
      <c r="S228" s="149"/>
    </row>
    <row r="229" spans="2:19">
      <c r="B229" s="5"/>
      <c r="C229" s="5" t="s">
        <v>452</v>
      </c>
      <c r="D229" s="149"/>
      <c r="E229" s="149"/>
      <c r="F229" s="149"/>
      <c r="G229" s="5" t="s">
        <v>21</v>
      </c>
      <c r="I229" s="149"/>
      <c r="J229" s="149"/>
      <c r="K229" s="149"/>
      <c r="L229" s="149"/>
      <c r="M229" s="149"/>
      <c r="N229" s="149"/>
      <c r="O229" s="149"/>
      <c r="P229" s="149"/>
      <c r="Q229" s="149"/>
      <c r="R229" s="149"/>
      <c r="S229" s="149"/>
    </row>
    <row r="230" spans="2:19">
      <c r="B230" s="5"/>
      <c r="E230" s="149" t="s">
        <v>117</v>
      </c>
      <c r="F230" s="149" t="s">
        <v>758</v>
      </c>
      <c r="G230" s="149"/>
      <c r="I230" s="149"/>
      <c r="J230" s="149"/>
      <c r="K230" s="149"/>
      <c r="L230" s="149"/>
      <c r="M230" s="149"/>
      <c r="N230" s="149"/>
      <c r="O230" s="149"/>
      <c r="P230" s="149"/>
      <c r="Q230" s="149"/>
      <c r="R230" s="149"/>
      <c r="S230" s="149"/>
    </row>
    <row r="231" spans="2:19">
      <c r="B231" s="5"/>
      <c r="E231" s="149"/>
      <c r="F231" s="149" t="s">
        <v>759</v>
      </c>
      <c r="G231" s="149"/>
      <c r="H231" s="149"/>
      <c r="I231" s="149"/>
      <c r="J231" s="149"/>
      <c r="K231" s="149"/>
      <c r="L231" s="149"/>
      <c r="M231" s="149"/>
      <c r="N231" s="149"/>
      <c r="O231" s="149"/>
      <c r="P231" s="149"/>
      <c r="Q231" s="149"/>
      <c r="R231" s="149"/>
      <c r="S231" s="149"/>
    </row>
    <row r="232" spans="2:19">
      <c r="B232" s="5"/>
      <c r="D232" s="149"/>
      <c r="E232" s="149" t="s">
        <v>118</v>
      </c>
      <c r="F232" s="149" t="s">
        <v>717</v>
      </c>
      <c r="G232" s="149"/>
      <c r="I232" s="149"/>
      <c r="J232" s="149"/>
      <c r="K232" s="149"/>
      <c r="L232" s="149"/>
      <c r="M232" s="149"/>
      <c r="N232" s="149"/>
      <c r="O232" s="149"/>
      <c r="P232" s="149"/>
      <c r="Q232" s="149"/>
      <c r="R232" s="149"/>
      <c r="S232" s="149"/>
    </row>
    <row r="233" spans="2:19">
      <c r="B233" s="5"/>
      <c r="E233" s="149" t="s">
        <v>124</v>
      </c>
      <c r="F233" s="152" t="s">
        <v>1030</v>
      </c>
      <c r="G233" s="149"/>
      <c r="I233" s="149"/>
      <c r="J233" s="149"/>
      <c r="K233" s="149"/>
      <c r="L233" s="149"/>
      <c r="M233" s="149"/>
      <c r="N233" s="149"/>
      <c r="O233" s="149"/>
      <c r="P233" s="149"/>
      <c r="Q233" s="149"/>
      <c r="R233" s="149"/>
      <c r="S233" s="149"/>
    </row>
    <row r="234" spans="2:19">
      <c r="B234" s="5"/>
      <c r="D234" s="149"/>
      <c r="E234" s="149"/>
      <c r="F234" s="149"/>
      <c r="G234" s="149"/>
      <c r="H234" s="149"/>
      <c r="I234" s="149"/>
      <c r="J234" s="149"/>
      <c r="K234" s="149"/>
      <c r="L234" s="149"/>
      <c r="M234" s="149"/>
      <c r="N234" s="149"/>
      <c r="O234" s="149"/>
      <c r="P234" s="149"/>
      <c r="Q234" s="149"/>
      <c r="R234" s="149"/>
      <c r="S234" s="149"/>
    </row>
    <row r="235" spans="2:19">
      <c r="B235" s="149"/>
      <c r="C235" s="5"/>
      <c r="E235" s="5" t="s">
        <v>336</v>
      </c>
      <c r="F235" s="149"/>
      <c r="J235" s="149"/>
      <c r="K235" s="149"/>
      <c r="M235" s="149"/>
      <c r="N235" s="149"/>
      <c r="O235" s="149"/>
      <c r="P235" s="149"/>
      <c r="Q235" s="149"/>
      <c r="R235" s="149"/>
      <c r="S235" s="149"/>
    </row>
    <row r="236" spans="2:19">
      <c r="B236" s="149"/>
      <c r="C236" s="149"/>
      <c r="E236" t="s">
        <v>117</v>
      </c>
      <c r="F236" s="149" t="s">
        <v>336</v>
      </c>
      <c r="G236" s="5"/>
      <c r="H236" s="5"/>
      <c r="I236" s="5"/>
      <c r="L236" s="5"/>
      <c r="M236" s="5"/>
      <c r="N236" s="5"/>
      <c r="O236" s="5"/>
      <c r="P236" s="5"/>
      <c r="Q236" s="5"/>
      <c r="R236" s="149"/>
      <c r="S236" s="149"/>
    </row>
    <row r="237" spans="2:19">
      <c r="B237" s="149"/>
      <c r="C237" s="149"/>
      <c r="F237" s="149" t="s">
        <v>690</v>
      </c>
      <c r="G237" s="149" t="s">
        <v>760</v>
      </c>
      <c r="I237" s="149"/>
      <c r="M237" s="149"/>
      <c r="N237" s="149"/>
      <c r="O237" s="149"/>
      <c r="P237" s="149"/>
      <c r="Q237" s="149"/>
      <c r="R237" s="149"/>
      <c r="S237" s="149"/>
    </row>
    <row r="238" spans="2:19">
      <c r="B238" s="149"/>
      <c r="C238" s="149"/>
      <c r="F238" s="149"/>
      <c r="G238" s="149" t="s">
        <v>856</v>
      </c>
      <c r="I238" s="149"/>
      <c r="M238" s="149"/>
      <c r="N238" s="149"/>
      <c r="O238" s="149"/>
      <c r="P238" s="149"/>
      <c r="Q238" s="149"/>
      <c r="R238" s="149"/>
      <c r="S238" s="149"/>
    </row>
    <row r="239" spans="2:19">
      <c r="B239" s="149"/>
      <c r="C239" s="149"/>
      <c r="E239" t="s">
        <v>118</v>
      </c>
      <c r="F239" s="205" t="s">
        <v>469</v>
      </c>
      <c r="G239" s="5"/>
      <c r="H239" s="5"/>
      <c r="I239" s="5"/>
      <c r="L239" s="5"/>
      <c r="M239" s="5"/>
      <c r="N239" s="5"/>
      <c r="O239" s="5"/>
      <c r="P239" s="5"/>
      <c r="Q239" s="5"/>
      <c r="R239" s="5"/>
      <c r="S239" s="5"/>
    </row>
    <row r="240" spans="2:19">
      <c r="B240" s="149"/>
      <c r="C240" s="149"/>
      <c r="F240" s="149" t="s">
        <v>690</v>
      </c>
      <c r="G240" s="149" t="s">
        <v>763</v>
      </c>
      <c r="I240" s="149"/>
      <c r="M240" s="149"/>
      <c r="N240" s="149"/>
      <c r="O240" s="149"/>
      <c r="P240" s="149"/>
      <c r="Q240" s="149"/>
      <c r="R240" s="149"/>
      <c r="S240" s="149"/>
    </row>
    <row r="241" spans="2:21">
      <c r="B241" s="149"/>
      <c r="C241" s="149"/>
      <c r="F241" s="149"/>
      <c r="G241" s="149" t="s">
        <v>725</v>
      </c>
      <c r="H241" s="149" t="s">
        <v>1019</v>
      </c>
      <c r="I241" s="149"/>
      <c r="M241" s="149"/>
      <c r="N241" s="149"/>
      <c r="O241" s="149"/>
      <c r="P241" s="149"/>
      <c r="Q241" s="149"/>
      <c r="R241" s="149"/>
      <c r="S241" s="149"/>
    </row>
    <row r="242" spans="2:21">
      <c r="B242" s="149"/>
      <c r="C242" s="149"/>
      <c r="F242" s="149" t="s">
        <v>358</v>
      </c>
      <c r="G242" s="203" t="s">
        <v>764</v>
      </c>
      <c r="I242" s="149"/>
      <c r="M242" s="149"/>
      <c r="N242" s="149"/>
      <c r="O242" s="149"/>
      <c r="P242" s="149"/>
      <c r="Q242" s="149"/>
      <c r="R242" s="149"/>
      <c r="S242" s="149"/>
    </row>
    <row r="243" spans="2:21">
      <c r="B243" s="149"/>
      <c r="C243" s="149"/>
      <c r="E243" t="s">
        <v>124</v>
      </c>
      <c r="F243" s="149" t="s">
        <v>690</v>
      </c>
      <c r="G243" s="203" t="s">
        <v>1020</v>
      </c>
      <c r="I243" s="149"/>
      <c r="M243" s="149"/>
      <c r="N243" s="149"/>
      <c r="O243" s="149"/>
      <c r="P243" s="149"/>
      <c r="Q243" s="149"/>
      <c r="R243" s="149"/>
      <c r="S243" s="149"/>
    </row>
    <row r="244" spans="2:21">
      <c r="B244" s="149"/>
      <c r="C244" s="149"/>
      <c r="F244" s="149" t="s">
        <v>358</v>
      </c>
      <c r="G244" s="203" t="s">
        <v>1021</v>
      </c>
      <c r="I244" s="149"/>
      <c r="M244" s="149"/>
      <c r="N244" s="149"/>
      <c r="O244" s="149"/>
      <c r="P244" s="149"/>
      <c r="Q244" s="149"/>
      <c r="R244" s="149"/>
      <c r="S244" s="149"/>
    </row>
    <row r="245" spans="2:21">
      <c r="B245" s="149"/>
      <c r="C245" s="149"/>
      <c r="F245" s="149" t="s">
        <v>359</v>
      </c>
      <c r="G245" s="205" t="s">
        <v>761</v>
      </c>
      <c r="I245" s="149"/>
      <c r="M245" s="149"/>
      <c r="N245" s="149"/>
      <c r="O245" s="149"/>
      <c r="P245" s="149"/>
      <c r="Q245" s="149"/>
      <c r="R245" s="149"/>
      <c r="S245" s="149"/>
    </row>
    <row r="246" spans="2:21">
      <c r="B246" s="149"/>
      <c r="C246" s="149"/>
      <c r="F246" s="149"/>
      <c r="G246" s="205" t="s">
        <v>762</v>
      </c>
      <c r="I246" s="149"/>
      <c r="M246" s="149"/>
      <c r="N246" s="149"/>
      <c r="O246" s="149"/>
      <c r="P246" s="149"/>
      <c r="Q246" s="149"/>
      <c r="R246" s="149"/>
      <c r="S246" s="149"/>
    </row>
    <row r="247" spans="2:21">
      <c r="B247" s="149"/>
      <c r="C247" s="149"/>
      <c r="D247" s="5"/>
      <c r="E247" s="149" t="s">
        <v>124</v>
      </c>
      <c r="F247" s="149" t="s">
        <v>337</v>
      </c>
      <c r="H247" s="149"/>
      <c r="I247" s="149"/>
      <c r="M247" s="149"/>
      <c r="N247" s="149"/>
      <c r="O247" s="149"/>
      <c r="P247" s="149"/>
      <c r="Q247" s="149"/>
      <c r="R247" s="149"/>
      <c r="S247" s="149"/>
    </row>
    <row r="248" spans="2:21">
      <c r="B248" s="149"/>
      <c r="C248" s="149"/>
      <c r="D248" s="5"/>
      <c r="E248" s="5"/>
      <c r="F248" t="s">
        <v>690</v>
      </c>
      <c r="G248" s="149" t="s">
        <v>454</v>
      </c>
      <c r="I248" s="149"/>
      <c r="M248" s="149"/>
      <c r="N248" s="149"/>
      <c r="O248" s="149"/>
      <c r="P248" s="149"/>
      <c r="Q248" s="149"/>
      <c r="R248" s="149"/>
      <c r="S248" s="149"/>
    </row>
    <row r="249" spans="2:21">
      <c r="B249" s="149"/>
      <c r="C249" s="149"/>
      <c r="D249" s="5"/>
      <c r="E249" s="5"/>
      <c r="F249" s="149"/>
      <c r="G249" s="149" t="s">
        <v>455</v>
      </c>
      <c r="I249" s="149"/>
      <c r="M249" s="149"/>
      <c r="N249" s="149"/>
      <c r="O249" s="149"/>
      <c r="P249" s="149"/>
      <c r="Q249" s="149"/>
      <c r="R249" s="149"/>
      <c r="S249" s="149"/>
    </row>
    <row r="250" spans="2:21">
      <c r="B250" s="149"/>
      <c r="C250" s="149"/>
      <c r="D250" s="5"/>
      <c r="E250" s="5"/>
      <c r="F250" s="149"/>
      <c r="G250" s="149"/>
      <c r="I250" s="149"/>
      <c r="M250" s="149"/>
      <c r="N250" s="149"/>
      <c r="O250" s="149"/>
      <c r="P250" s="149"/>
      <c r="Q250" s="149"/>
      <c r="R250" s="149"/>
      <c r="S250" s="149"/>
    </row>
    <row r="251" spans="2:21">
      <c r="B251" s="5"/>
      <c r="C251" s="5" t="s">
        <v>6</v>
      </c>
      <c r="E251" s="149"/>
      <c r="F251" s="149"/>
      <c r="G251" s="5" t="s">
        <v>401</v>
      </c>
      <c r="I251" s="149"/>
      <c r="J251" s="149"/>
      <c r="K251" s="149"/>
      <c r="L251" s="149"/>
      <c r="M251" s="149"/>
      <c r="N251" s="149"/>
      <c r="O251" s="149"/>
      <c r="P251" s="149"/>
      <c r="Q251" s="149"/>
      <c r="R251" s="149"/>
      <c r="S251" s="149"/>
    </row>
    <row r="252" spans="2:21">
      <c r="B252" s="5"/>
      <c r="C252" s="5"/>
      <c r="E252" s="149" t="s">
        <v>117</v>
      </c>
      <c r="F252" s="149" t="s">
        <v>75</v>
      </c>
      <c r="G252" s="149"/>
      <c r="I252" s="149"/>
      <c r="J252" s="149"/>
      <c r="K252" s="149"/>
      <c r="L252" s="149"/>
      <c r="M252" s="149"/>
      <c r="N252" s="149"/>
      <c r="O252" s="149"/>
      <c r="P252" s="149"/>
      <c r="Q252" s="149"/>
      <c r="R252" s="149"/>
      <c r="S252" s="149"/>
      <c r="T252" s="149"/>
      <c r="U252" s="149"/>
    </row>
    <row r="253" spans="2:21">
      <c r="B253" s="5"/>
      <c r="C253" s="5"/>
      <c r="E253" s="149"/>
      <c r="F253" s="184" t="s">
        <v>1338</v>
      </c>
      <c r="G253" s="149"/>
      <c r="I253" s="184"/>
      <c r="J253" s="149"/>
      <c r="K253" s="149"/>
      <c r="L253" s="149"/>
      <c r="M253" s="149"/>
      <c r="N253" s="149"/>
      <c r="O253" s="149"/>
      <c r="P253" s="149"/>
      <c r="Q253" s="149"/>
      <c r="R253" s="149"/>
      <c r="S253" s="149"/>
      <c r="T253" s="149"/>
      <c r="U253" s="149"/>
    </row>
    <row r="254" spans="2:21">
      <c r="B254" s="5"/>
      <c r="C254" s="5"/>
      <c r="E254" s="149" t="s">
        <v>118</v>
      </c>
      <c r="F254" s="149" t="s">
        <v>1016</v>
      </c>
      <c r="I254" s="149"/>
      <c r="J254" s="149"/>
      <c r="K254" s="149"/>
      <c r="L254" s="149"/>
      <c r="M254" s="149"/>
      <c r="N254" s="149"/>
      <c r="O254" s="149"/>
      <c r="P254" s="149"/>
      <c r="Q254" s="149"/>
      <c r="R254" s="149"/>
      <c r="S254" s="149"/>
      <c r="T254" s="149"/>
      <c r="U254" s="149"/>
    </row>
    <row r="255" spans="2:21">
      <c r="B255" s="5"/>
      <c r="C255" s="5"/>
      <c r="E255" s="149"/>
      <c r="F255" s="327" t="s">
        <v>690</v>
      </c>
      <c r="G255" s="327" t="s">
        <v>871</v>
      </c>
      <c r="I255" s="6"/>
      <c r="K255" s="155"/>
      <c r="L255" s="155"/>
      <c r="M255" s="155"/>
      <c r="N255" s="155"/>
      <c r="O255" s="155"/>
      <c r="P255" s="1"/>
      <c r="Q255" s="149"/>
      <c r="R255" s="149"/>
      <c r="S255" s="149"/>
      <c r="T255" s="149"/>
      <c r="U255" s="149"/>
    </row>
    <row r="256" spans="2:21">
      <c r="B256" s="5"/>
      <c r="C256" s="5"/>
      <c r="E256" s="149"/>
      <c r="F256" s="325"/>
      <c r="G256" s="327" t="s">
        <v>872</v>
      </c>
      <c r="I256" s="6"/>
      <c r="K256" s="155"/>
      <c r="L256" s="155"/>
      <c r="M256" s="155"/>
      <c r="N256" s="155"/>
      <c r="O256" s="155"/>
      <c r="P256" s="155"/>
    </row>
    <row r="257" spans="2:21">
      <c r="B257" s="5"/>
      <c r="C257" s="5"/>
      <c r="E257" s="149"/>
      <c r="F257" s="325" t="s">
        <v>358</v>
      </c>
      <c r="G257" s="327" t="s">
        <v>1022</v>
      </c>
      <c r="I257" s="149"/>
      <c r="K257" s="149"/>
      <c r="L257" s="149"/>
      <c r="M257" s="149"/>
      <c r="N257" s="149"/>
      <c r="O257" s="149"/>
      <c r="P257" s="155"/>
      <c r="Q257" s="1"/>
      <c r="R257" s="1"/>
      <c r="S257" s="1"/>
      <c r="T257" s="1"/>
      <c r="U257" s="1"/>
    </row>
    <row r="258" spans="2:21">
      <c r="B258" s="5"/>
      <c r="C258" s="5"/>
      <c r="E258" s="149"/>
      <c r="F258" s="325"/>
      <c r="G258" s="327" t="s">
        <v>933</v>
      </c>
      <c r="I258" s="149"/>
      <c r="K258" s="149"/>
      <c r="L258" s="149"/>
      <c r="M258" s="149"/>
      <c r="N258" s="149"/>
      <c r="O258" s="149"/>
      <c r="P258" s="149"/>
      <c r="Q258" s="155"/>
      <c r="R258" s="155"/>
      <c r="S258" s="155"/>
      <c r="T258" s="155"/>
      <c r="U258" s="155"/>
    </row>
    <row r="259" spans="2:21">
      <c r="B259" s="5"/>
      <c r="C259" s="5"/>
      <c r="E259" s="149"/>
      <c r="G259" s="149"/>
      <c r="I259" s="149"/>
      <c r="K259" s="149"/>
      <c r="L259" s="149"/>
      <c r="M259" s="149"/>
      <c r="N259" s="149"/>
      <c r="O259" s="149"/>
      <c r="P259" s="149"/>
      <c r="Q259" s="155"/>
      <c r="R259" s="155"/>
      <c r="S259" s="155"/>
      <c r="T259" s="155"/>
      <c r="U259" s="155"/>
    </row>
    <row r="260" spans="2:21">
      <c r="B260" s="5"/>
      <c r="C260" s="5"/>
      <c r="D260" s="5" t="s">
        <v>213</v>
      </c>
      <c r="E260" s="5" t="s">
        <v>402</v>
      </c>
      <c r="G260" s="149"/>
      <c r="H260" s="149"/>
      <c r="I260" s="149"/>
      <c r="J260" s="149"/>
      <c r="K260" s="149"/>
      <c r="L260" s="149"/>
      <c r="M260" s="149"/>
      <c r="N260" s="149"/>
      <c r="O260" s="149"/>
      <c r="P260" s="149"/>
      <c r="Q260" s="149"/>
      <c r="R260" s="149"/>
      <c r="S260" s="149"/>
    </row>
    <row r="261" spans="2:21">
      <c r="B261" s="5"/>
      <c r="C261" s="5"/>
      <c r="E261" s="149" t="s">
        <v>117</v>
      </c>
      <c r="F261" s="149" t="s">
        <v>259</v>
      </c>
      <c r="G261" s="149"/>
      <c r="I261" s="149"/>
      <c r="J261" s="149"/>
      <c r="K261" s="149"/>
      <c r="L261" s="149"/>
      <c r="M261" s="149"/>
      <c r="N261" s="149"/>
      <c r="O261" s="149"/>
      <c r="P261" s="149"/>
      <c r="Q261" s="149"/>
      <c r="R261" s="149"/>
      <c r="S261" s="149"/>
    </row>
    <row r="262" spans="2:21">
      <c r="B262" s="5"/>
      <c r="C262" s="5"/>
      <c r="E262" s="149" t="s">
        <v>118</v>
      </c>
      <c r="F262" s="149" t="s">
        <v>862</v>
      </c>
      <c r="G262" s="149"/>
      <c r="I262" s="149"/>
      <c r="J262" s="149"/>
      <c r="K262" s="149"/>
      <c r="L262" s="149"/>
      <c r="M262" s="149"/>
      <c r="N262" s="149"/>
      <c r="O262" s="149"/>
      <c r="P262" s="149"/>
      <c r="Q262" s="149"/>
      <c r="R262" s="149"/>
      <c r="S262" s="149"/>
    </row>
    <row r="263" spans="2:21">
      <c r="B263" s="5"/>
      <c r="C263" s="5"/>
      <c r="E263" s="149" t="s">
        <v>124</v>
      </c>
      <c r="F263" s="149" t="s">
        <v>260</v>
      </c>
      <c r="I263" s="149"/>
      <c r="J263" s="149"/>
      <c r="K263" s="149"/>
      <c r="L263" s="149"/>
      <c r="M263" s="149"/>
      <c r="N263" s="149"/>
      <c r="O263" s="149"/>
      <c r="P263" s="149"/>
      <c r="Q263" s="149"/>
      <c r="R263" s="149"/>
      <c r="S263" s="149"/>
    </row>
    <row r="264" spans="2:21">
      <c r="B264" s="5"/>
      <c r="C264" s="5"/>
      <c r="E264" s="5"/>
      <c r="F264" s="149" t="s">
        <v>863</v>
      </c>
      <c r="I264" s="149"/>
      <c r="J264" s="149"/>
      <c r="K264" s="149"/>
      <c r="L264" s="149"/>
      <c r="M264" s="149"/>
      <c r="N264" s="149"/>
      <c r="O264" s="149"/>
      <c r="P264" s="149"/>
      <c r="Q264" s="149"/>
      <c r="R264" s="149"/>
      <c r="S264" s="149"/>
    </row>
    <row r="265" spans="2:21">
      <c r="B265" s="5"/>
      <c r="C265" s="5"/>
      <c r="E265" s="149" t="s">
        <v>616</v>
      </c>
      <c r="F265" s="327" t="s">
        <v>873</v>
      </c>
      <c r="I265" s="149"/>
      <c r="J265" s="149"/>
      <c r="K265" s="149"/>
      <c r="L265" s="149"/>
      <c r="M265" s="149"/>
      <c r="N265" s="149"/>
      <c r="O265" s="149"/>
      <c r="P265" s="149"/>
      <c r="Q265" s="149"/>
      <c r="R265" s="149"/>
      <c r="S265" s="149"/>
    </row>
    <row r="266" spans="2:21">
      <c r="B266" s="5"/>
      <c r="C266" s="5"/>
      <c r="E266" s="5"/>
      <c r="F266" s="149"/>
      <c r="H266" s="149"/>
      <c r="I266" s="149"/>
      <c r="J266" s="149"/>
      <c r="K266" s="149"/>
      <c r="L266" s="149"/>
      <c r="M266" s="149"/>
      <c r="N266" s="149"/>
      <c r="O266" s="149"/>
      <c r="P266" s="149"/>
      <c r="Q266" s="149"/>
      <c r="R266" s="149"/>
      <c r="S266" s="149"/>
    </row>
    <row r="267" spans="2:21">
      <c r="B267" s="5"/>
      <c r="C267" s="5"/>
      <c r="D267" s="5" t="s">
        <v>351</v>
      </c>
      <c r="E267" s="5" t="s">
        <v>76</v>
      </c>
      <c r="G267" s="149"/>
      <c r="H267" s="149"/>
      <c r="I267" s="149"/>
      <c r="J267" s="149"/>
      <c r="K267" s="149"/>
      <c r="L267" s="149"/>
      <c r="M267" s="149"/>
      <c r="N267" s="149"/>
      <c r="O267" s="149"/>
      <c r="P267" s="149"/>
      <c r="Q267" s="149"/>
      <c r="R267" s="149"/>
      <c r="S267" s="149"/>
    </row>
    <row r="268" spans="2:21">
      <c r="B268" s="5"/>
      <c r="C268" s="5"/>
      <c r="E268" s="149" t="s">
        <v>1123</v>
      </c>
      <c r="F268" s="149"/>
      <c r="G268" s="149"/>
      <c r="O268" s="149"/>
      <c r="P268" s="149"/>
      <c r="Q268" s="149"/>
      <c r="R268" s="149"/>
      <c r="S268" s="149"/>
    </row>
    <row r="269" spans="2:21">
      <c r="B269" s="5"/>
      <c r="C269" s="5"/>
      <c r="E269" s="5"/>
      <c r="G269" s="149"/>
      <c r="H269" s="149"/>
      <c r="O269" s="149"/>
      <c r="P269" s="149"/>
      <c r="Q269" s="149"/>
      <c r="R269" s="149"/>
      <c r="S269" s="149"/>
    </row>
    <row r="270" spans="2:21">
      <c r="B270" s="5"/>
      <c r="C270" s="5"/>
      <c r="D270" s="5" t="s">
        <v>609</v>
      </c>
      <c r="E270" s="5" t="s">
        <v>295</v>
      </c>
      <c r="G270" s="149"/>
    </row>
    <row r="271" spans="2:21">
      <c r="B271" s="5"/>
      <c r="C271" s="5"/>
      <c r="E271" s="149" t="s">
        <v>261</v>
      </c>
      <c r="F271" s="149"/>
      <c r="G271" s="149"/>
      <c r="J271" s="149"/>
      <c r="K271" s="149"/>
      <c r="L271" s="149"/>
      <c r="M271" s="149"/>
      <c r="N271" s="149"/>
    </row>
    <row r="272" spans="2:21">
      <c r="B272" s="5"/>
      <c r="C272" s="5"/>
      <c r="E272" s="149" t="s">
        <v>1023</v>
      </c>
      <c r="F272" s="149"/>
      <c r="G272" s="149"/>
      <c r="J272" s="149"/>
      <c r="K272" s="149"/>
      <c r="L272" s="149"/>
      <c r="M272" s="149"/>
      <c r="N272" s="149"/>
    </row>
    <row r="273" spans="2:21">
      <c r="B273" s="5"/>
      <c r="C273" s="5"/>
      <c r="E273" s="5"/>
      <c r="G273" s="149"/>
      <c r="H273" s="149"/>
      <c r="J273" s="149"/>
      <c r="K273" s="149"/>
      <c r="L273" s="149"/>
      <c r="M273" s="149"/>
      <c r="N273" s="149"/>
      <c r="O273" s="149"/>
      <c r="P273" s="149"/>
      <c r="Q273" s="149"/>
      <c r="R273" s="149"/>
      <c r="S273" s="149"/>
      <c r="T273" s="149"/>
      <c r="U273" s="149"/>
    </row>
    <row r="274" spans="2:21">
      <c r="B274" s="5"/>
      <c r="D274" s="5" t="s">
        <v>547</v>
      </c>
      <c r="E274" s="5" t="s">
        <v>647</v>
      </c>
      <c r="G274" s="149"/>
      <c r="H274" s="149"/>
      <c r="J274" s="149"/>
      <c r="K274" s="149"/>
      <c r="L274" s="149"/>
      <c r="M274" s="149"/>
      <c r="N274" s="149"/>
      <c r="O274" s="149"/>
      <c r="P274" s="149"/>
      <c r="Q274" s="149"/>
      <c r="R274" s="149"/>
      <c r="S274" s="149"/>
      <c r="T274" s="149"/>
      <c r="U274" s="149"/>
    </row>
    <row r="275" spans="2:21">
      <c r="B275" s="5"/>
      <c r="D275" s="149"/>
      <c r="E275" s="149" t="s">
        <v>1115</v>
      </c>
      <c r="J275" s="149"/>
      <c r="K275" s="149"/>
      <c r="L275" s="149"/>
      <c r="M275" s="149"/>
      <c r="N275" s="149"/>
      <c r="O275" s="149"/>
      <c r="P275" s="149"/>
      <c r="Q275" s="149"/>
      <c r="R275" s="149"/>
      <c r="S275" s="149"/>
      <c r="T275" s="149"/>
      <c r="U275" s="149"/>
    </row>
    <row r="276" spans="2:21">
      <c r="B276" s="5"/>
      <c r="D276" s="149"/>
      <c r="E276" s="149" t="s">
        <v>1017</v>
      </c>
      <c r="J276" s="149"/>
      <c r="K276" s="149"/>
      <c r="L276" s="149"/>
      <c r="M276" s="149"/>
      <c r="N276" s="149"/>
      <c r="O276" s="149"/>
      <c r="P276" s="149"/>
      <c r="Q276" s="149"/>
      <c r="R276" s="149"/>
      <c r="S276" s="149"/>
      <c r="T276" s="149"/>
      <c r="U276" s="149"/>
    </row>
    <row r="277" spans="2:21">
      <c r="B277" s="5"/>
      <c r="D277" s="149"/>
      <c r="E277" s="149"/>
      <c r="J277" s="149"/>
      <c r="K277" s="149"/>
      <c r="L277" s="149"/>
      <c r="M277" s="149"/>
      <c r="N277" s="149"/>
      <c r="O277" s="149"/>
      <c r="P277" s="149"/>
      <c r="Q277" s="149"/>
      <c r="R277" s="149"/>
      <c r="S277" s="149"/>
      <c r="T277" s="149"/>
      <c r="U277" s="149"/>
    </row>
    <row r="278" spans="2:21">
      <c r="B278" s="5"/>
      <c r="D278" s="5" t="s">
        <v>311</v>
      </c>
      <c r="E278" s="5" t="s">
        <v>296</v>
      </c>
      <c r="K278" s="149"/>
      <c r="L278" s="149"/>
      <c r="M278" s="149"/>
      <c r="N278" s="149"/>
      <c r="O278" s="149"/>
      <c r="P278" s="149"/>
      <c r="Q278" s="149"/>
      <c r="R278" s="149"/>
      <c r="S278" s="149"/>
      <c r="T278" s="149"/>
      <c r="U278" s="149"/>
    </row>
    <row r="279" spans="2:21">
      <c r="B279" s="5"/>
      <c r="D279" s="5"/>
      <c r="E279" t="s">
        <v>262</v>
      </c>
      <c r="K279" s="149"/>
      <c r="L279" s="149"/>
      <c r="M279" s="149"/>
      <c r="N279" s="149"/>
      <c r="O279" s="149"/>
      <c r="P279" s="149"/>
      <c r="Q279" s="149"/>
      <c r="R279" s="149"/>
      <c r="S279" s="149"/>
    </row>
    <row r="280" spans="2:21">
      <c r="B280" s="5"/>
      <c r="D280" s="149"/>
      <c r="E280" s="149" t="s">
        <v>1024</v>
      </c>
      <c r="I280" s="149"/>
      <c r="J280" s="149"/>
      <c r="K280" s="149"/>
      <c r="L280" s="149"/>
      <c r="M280" s="149"/>
      <c r="N280" s="149"/>
      <c r="O280" s="149"/>
      <c r="P280" s="149"/>
      <c r="Q280" s="149"/>
      <c r="R280" s="149"/>
      <c r="S280" s="149"/>
    </row>
    <row r="281" spans="2:21">
      <c r="B281" s="5"/>
      <c r="D281" s="149"/>
      <c r="E281" s="149"/>
      <c r="I281" s="149"/>
      <c r="J281" s="149"/>
      <c r="K281" s="149"/>
      <c r="L281" s="149"/>
      <c r="M281" s="149"/>
      <c r="N281" s="149"/>
      <c r="O281" s="149"/>
      <c r="P281" s="149"/>
      <c r="Q281" s="149"/>
      <c r="R281" s="149"/>
      <c r="S281" s="149"/>
    </row>
    <row r="282" spans="2:21">
      <c r="B282" s="5"/>
      <c r="D282" s="5" t="s">
        <v>450</v>
      </c>
      <c r="E282" s="5" t="s">
        <v>446</v>
      </c>
      <c r="G282" s="149"/>
      <c r="H282" s="149"/>
      <c r="I282" s="149"/>
      <c r="J282" s="149"/>
      <c r="K282" s="149"/>
      <c r="L282" s="149"/>
      <c r="M282" s="149"/>
      <c r="O282" s="149"/>
      <c r="P282" s="149"/>
      <c r="Q282" s="149"/>
      <c r="R282" s="149"/>
      <c r="S282" s="149"/>
    </row>
    <row r="283" spans="2:21">
      <c r="B283" s="5"/>
      <c r="D283" s="5"/>
      <c r="E283" t="s">
        <v>263</v>
      </c>
      <c r="G283" s="149"/>
      <c r="H283" s="149"/>
      <c r="I283" s="149"/>
      <c r="J283" s="149"/>
      <c r="K283" s="149"/>
      <c r="L283" s="149"/>
      <c r="M283" s="149"/>
      <c r="P283" s="149"/>
      <c r="Q283" s="149"/>
      <c r="R283" s="149"/>
      <c r="S283" s="149"/>
    </row>
    <row r="284" spans="2:21">
      <c r="B284" s="5"/>
      <c r="D284" s="5"/>
      <c r="E284" t="s">
        <v>264</v>
      </c>
      <c r="G284" s="149"/>
      <c r="H284" s="149"/>
      <c r="I284" s="149"/>
      <c r="J284" s="149"/>
      <c r="K284" s="149"/>
      <c r="L284" s="149"/>
      <c r="M284" s="149"/>
      <c r="P284" s="149"/>
      <c r="Q284" s="149"/>
      <c r="R284" s="149"/>
      <c r="S284" s="149"/>
    </row>
    <row r="285" spans="2:21">
      <c r="B285" s="5"/>
      <c r="D285" s="5"/>
      <c r="E285" s="184" t="s">
        <v>1025</v>
      </c>
      <c r="F285" s="184"/>
      <c r="G285" s="149"/>
      <c r="H285" s="184"/>
      <c r="I285" s="184"/>
      <c r="J285" s="149"/>
      <c r="K285" s="149"/>
      <c r="L285" s="149"/>
      <c r="M285" s="149"/>
      <c r="P285" s="149"/>
      <c r="Q285" s="149"/>
      <c r="R285" s="149"/>
      <c r="S285" s="149"/>
    </row>
    <row r="286" spans="2:21">
      <c r="B286" s="5"/>
      <c r="D286" s="5"/>
      <c r="E286" s="735" t="s">
        <v>932</v>
      </c>
      <c r="G286" s="149"/>
      <c r="H286" s="184"/>
      <c r="I286" s="184"/>
      <c r="J286" s="149"/>
      <c r="K286" s="149"/>
      <c r="L286" s="149"/>
      <c r="M286" s="149"/>
      <c r="O286" s="149"/>
      <c r="P286" s="149"/>
      <c r="Q286" s="149"/>
      <c r="R286" s="149"/>
      <c r="S286" s="149"/>
    </row>
    <row r="287" spans="2:21">
      <c r="B287" s="5"/>
      <c r="D287" s="5"/>
      <c r="E287" s="149"/>
      <c r="F287" s="149"/>
      <c r="G287" s="149"/>
      <c r="H287" s="149"/>
      <c r="I287" s="149"/>
      <c r="J287" s="149"/>
      <c r="K287" s="149"/>
      <c r="L287" s="149"/>
      <c r="M287" s="149"/>
    </row>
    <row r="288" spans="2:21">
      <c r="B288" s="5"/>
      <c r="D288" s="5" t="s">
        <v>590</v>
      </c>
      <c r="E288" s="5" t="s">
        <v>591</v>
      </c>
      <c r="K288" s="149"/>
      <c r="L288" s="149"/>
      <c r="M288" s="149"/>
      <c r="N288" s="149"/>
    </row>
    <row r="289" spans="2:38">
      <c r="B289" s="5"/>
      <c r="D289" s="149"/>
      <c r="E289" s="149" t="s">
        <v>117</v>
      </c>
      <c r="F289" s="149" t="s">
        <v>592</v>
      </c>
      <c r="G289" s="149"/>
      <c r="O289" s="149"/>
      <c r="P289" s="149"/>
      <c r="Q289" s="149"/>
      <c r="R289" s="149"/>
      <c r="S289" s="149"/>
      <c r="T289" s="149"/>
      <c r="U289" s="149"/>
      <c r="V289" s="149"/>
      <c r="W289" s="149"/>
    </row>
    <row r="290" spans="2:38">
      <c r="B290" s="5"/>
      <c r="D290" s="149"/>
      <c r="E290" s="149"/>
      <c r="F290" s="184" t="s">
        <v>1339</v>
      </c>
      <c r="G290" s="184"/>
      <c r="H290" s="184"/>
      <c r="I290" s="184"/>
      <c r="J290" s="184"/>
      <c r="K290" s="184"/>
      <c r="L290" s="184"/>
      <c r="M290" s="184"/>
      <c r="N290" s="184"/>
      <c r="O290" s="149"/>
      <c r="P290" s="149"/>
      <c r="Q290" s="149"/>
      <c r="R290" s="149"/>
      <c r="S290" s="149"/>
      <c r="T290" s="149"/>
      <c r="U290" s="149"/>
      <c r="V290" s="149"/>
      <c r="W290" s="149"/>
    </row>
    <row r="291" spans="2:38">
      <c r="B291" s="5"/>
      <c r="D291" s="149"/>
      <c r="E291" s="149" t="s">
        <v>118</v>
      </c>
      <c r="F291" s="149" t="s">
        <v>593</v>
      </c>
      <c r="G291" s="149"/>
      <c r="L291" s="149"/>
      <c r="M291" s="149"/>
      <c r="N291" s="149"/>
      <c r="O291" s="149"/>
      <c r="P291" s="149"/>
      <c r="Q291" s="149"/>
      <c r="R291" s="149"/>
      <c r="S291" s="149"/>
      <c r="T291" s="149"/>
      <c r="U291" s="149"/>
      <c r="V291" s="149"/>
      <c r="W291" s="149"/>
    </row>
    <row r="292" spans="2:38">
      <c r="B292" s="5"/>
      <c r="D292" s="149"/>
      <c r="E292" s="149" t="s">
        <v>124</v>
      </c>
      <c r="F292" s="149" t="s">
        <v>265</v>
      </c>
      <c r="G292" s="149"/>
      <c r="H292" s="149"/>
      <c r="K292" s="149"/>
      <c r="L292" s="149"/>
      <c r="M292" s="149"/>
      <c r="N292" s="149"/>
      <c r="O292" s="149"/>
      <c r="P292" s="149"/>
      <c r="Q292" s="149"/>
      <c r="R292" s="149"/>
      <c r="S292" s="149"/>
      <c r="T292" s="149"/>
      <c r="U292" s="149"/>
      <c r="V292" s="149"/>
      <c r="W292" s="149"/>
    </row>
    <row r="293" spans="2:38">
      <c r="B293" s="5"/>
      <c r="D293" s="149"/>
      <c r="E293" s="149"/>
      <c r="F293" s="149" t="s">
        <v>690</v>
      </c>
      <c r="G293" s="149" t="s">
        <v>266</v>
      </c>
      <c r="K293" s="149"/>
      <c r="L293" s="149"/>
      <c r="M293" s="149"/>
      <c r="N293" s="149"/>
      <c r="O293" s="149"/>
      <c r="P293" s="149"/>
      <c r="Q293" s="149"/>
      <c r="R293" s="149"/>
      <c r="S293" s="149"/>
      <c r="T293" s="149"/>
      <c r="U293" s="149"/>
      <c r="V293" s="149"/>
      <c r="W293" s="149"/>
    </row>
    <row r="294" spans="2:38">
      <c r="B294" s="5"/>
      <c r="D294" s="149"/>
      <c r="E294" s="149"/>
      <c r="F294" s="149" t="s">
        <v>358</v>
      </c>
      <c r="G294" s="149" t="s">
        <v>1018</v>
      </c>
      <c r="H294" s="149"/>
      <c r="K294" s="149"/>
      <c r="L294" s="149"/>
      <c r="M294" s="149"/>
      <c r="N294" s="149"/>
      <c r="O294" s="149"/>
      <c r="P294" s="149"/>
      <c r="Q294" s="149"/>
      <c r="R294" s="149"/>
      <c r="S294" s="149"/>
      <c r="T294" s="149"/>
      <c r="U294" s="149"/>
      <c r="V294" s="149"/>
      <c r="W294" s="149"/>
    </row>
    <row r="295" spans="2:38">
      <c r="B295" s="5"/>
      <c r="D295" s="149"/>
      <c r="E295" s="149"/>
      <c r="F295" s="149" t="s">
        <v>359</v>
      </c>
      <c r="G295" s="149" t="s">
        <v>594</v>
      </c>
      <c r="K295" s="149"/>
      <c r="L295" s="149"/>
      <c r="M295" s="149"/>
      <c r="N295" s="149"/>
      <c r="O295" s="149"/>
      <c r="P295" s="149"/>
      <c r="Q295" s="149"/>
      <c r="R295" s="149"/>
      <c r="S295" s="149"/>
      <c r="T295" s="149"/>
      <c r="U295" s="149"/>
      <c r="V295" s="149"/>
      <c r="W295" s="149"/>
    </row>
    <row r="296" spans="2:38">
      <c r="B296" s="5"/>
      <c r="D296" s="149"/>
      <c r="E296" s="149"/>
      <c r="F296" s="149" t="s">
        <v>468</v>
      </c>
      <c r="G296" s="149" t="s">
        <v>267</v>
      </c>
      <c r="H296" s="149"/>
      <c r="K296" s="149"/>
      <c r="L296" s="149"/>
      <c r="M296" s="149"/>
      <c r="N296" s="149"/>
      <c r="O296" s="149"/>
      <c r="P296" s="149"/>
      <c r="Q296" s="149"/>
      <c r="R296" s="149"/>
      <c r="S296" s="149"/>
      <c r="T296" s="149"/>
      <c r="U296" s="149"/>
      <c r="V296" s="149"/>
      <c r="W296" s="149"/>
    </row>
    <row r="297" spans="2:38">
      <c r="B297" s="5"/>
      <c r="D297" s="149"/>
      <c r="E297" s="149"/>
      <c r="F297" s="149" t="s">
        <v>268</v>
      </c>
      <c r="G297" s="149" t="s">
        <v>409</v>
      </c>
      <c r="K297" s="149"/>
      <c r="L297" s="149"/>
      <c r="M297" s="149"/>
      <c r="N297" s="149"/>
      <c r="O297" s="149"/>
      <c r="P297" s="149"/>
      <c r="Q297" s="149"/>
      <c r="R297" s="149"/>
      <c r="S297" s="149"/>
      <c r="T297" s="149"/>
      <c r="U297" s="149"/>
      <c r="V297" s="149"/>
      <c r="W297" s="149"/>
    </row>
    <row r="298" spans="2:38">
      <c r="B298" s="5"/>
      <c r="D298" s="149"/>
      <c r="E298" s="149"/>
      <c r="F298" s="149" t="s">
        <v>269</v>
      </c>
      <c r="G298" s="149" t="s">
        <v>175</v>
      </c>
      <c r="H298" s="149"/>
      <c r="K298" s="149"/>
      <c r="L298" s="149"/>
      <c r="M298" s="149"/>
      <c r="N298" s="149"/>
      <c r="O298" s="149"/>
      <c r="P298" s="149"/>
      <c r="Q298" s="149"/>
      <c r="R298" s="149"/>
      <c r="S298" s="149"/>
      <c r="T298" s="149"/>
      <c r="U298" s="149"/>
      <c r="V298" s="149"/>
      <c r="W298" s="149"/>
    </row>
    <row r="299" spans="2:38">
      <c r="B299" s="5"/>
      <c r="D299" s="149"/>
      <c r="E299" s="149" t="s">
        <v>616</v>
      </c>
      <c r="F299" s="149" t="s">
        <v>783</v>
      </c>
      <c r="G299" s="149"/>
      <c r="K299" s="149"/>
      <c r="L299" s="149"/>
      <c r="M299" s="149"/>
      <c r="N299" s="149"/>
      <c r="O299" s="149"/>
      <c r="P299" s="149"/>
      <c r="Q299" s="149"/>
      <c r="R299" s="149"/>
      <c r="S299" s="149"/>
      <c r="T299" s="149"/>
      <c r="U299" s="149"/>
      <c r="V299" s="149"/>
      <c r="W299" s="149"/>
    </row>
    <row r="300" spans="2:38">
      <c r="B300" s="5"/>
      <c r="D300" s="149"/>
      <c r="E300" s="149" t="s">
        <v>821</v>
      </c>
      <c r="F300" s="149" t="s">
        <v>790</v>
      </c>
      <c r="G300" s="149"/>
      <c r="K300" s="149"/>
      <c r="L300" s="149"/>
      <c r="M300" s="149"/>
      <c r="N300" s="149"/>
      <c r="O300" s="149"/>
      <c r="P300" s="149"/>
      <c r="Q300" s="149"/>
      <c r="R300" s="149"/>
      <c r="S300" s="149"/>
      <c r="T300" s="149"/>
      <c r="U300" s="149"/>
      <c r="V300" s="149"/>
      <c r="W300" s="149"/>
    </row>
    <row r="301" spans="2:38">
      <c r="B301" s="5"/>
      <c r="D301" s="149"/>
      <c r="E301" s="149"/>
      <c r="F301" s="248" t="s">
        <v>1042</v>
      </c>
      <c r="G301" s="184"/>
      <c r="H301" s="184"/>
      <c r="I301" s="248"/>
      <c r="J301" s="248"/>
      <c r="K301" s="248"/>
      <c r="L301" s="248"/>
      <c r="M301" s="182"/>
      <c r="N301" s="182"/>
      <c r="O301" s="182"/>
      <c r="P301" s="182"/>
      <c r="Q301" s="182"/>
      <c r="R301" s="182"/>
      <c r="S301" s="182"/>
      <c r="T301" s="182"/>
      <c r="U301" s="182"/>
      <c r="V301" s="182"/>
      <c r="W301" s="182"/>
      <c r="X301" s="2"/>
      <c r="Y301" s="2"/>
      <c r="Z301" s="2"/>
      <c r="AA301" s="2"/>
      <c r="AB301" s="2"/>
      <c r="AC301" s="2"/>
      <c r="AD301" s="2"/>
      <c r="AE301" s="2"/>
      <c r="AF301" s="2"/>
      <c r="AG301" s="2"/>
      <c r="AH301" s="2"/>
      <c r="AI301" s="2"/>
      <c r="AJ301" s="2"/>
      <c r="AK301" s="2"/>
      <c r="AL301" s="2"/>
    </row>
    <row r="302" spans="2:38">
      <c r="B302" s="5"/>
      <c r="D302" s="149"/>
      <c r="E302" s="149"/>
      <c r="F302" s="248" t="s">
        <v>1043</v>
      </c>
      <c r="G302" s="184"/>
      <c r="H302" s="184"/>
      <c r="I302" s="248"/>
      <c r="J302" s="248"/>
      <c r="K302" s="248"/>
      <c r="L302" s="248"/>
      <c r="M302" s="182"/>
      <c r="N302" s="182"/>
      <c r="O302" s="182"/>
      <c r="P302" s="182"/>
      <c r="Q302" s="182"/>
      <c r="R302" s="182"/>
      <c r="S302" s="182"/>
      <c r="T302" s="182"/>
      <c r="U302" s="182"/>
      <c r="V302" s="182"/>
      <c r="W302" s="182"/>
      <c r="X302" s="2"/>
      <c r="Y302" s="2"/>
      <c r="Z302" s="2"/>
      <c r="AA302" s="2"/>
      <c r="AB302" s="2"/>
      <c r="AC302" s="2"/>
      <c r="AD302" s="2"/>
      <c r="AE302" s="2"/>
      <c r="AF302" s="2"/>
      <c r="AG302" s="2"/>
      <c r="AH302" s="2"/>
      <c r="AI302" s="2"/>
      <c r="AJ302" s="2"/>
      <c r="AK302" s="2"/>
      <c r="AL302" s="2"/>
    </row>
    <row r="303" spans="2:38">
      <c r="B303" s="5"/>
      <c r="D303" s="149"/>
      <c r="E303" s="149"/>
      <c r="F303" s="248" t="s">
        <v>1044</v>
      </c>
      <c r="G303" s="184"/>
      <c r="H303" s="184"/>
      <c r="I303" s="248"/>
      <c r="J303" s="248"/>
      <c r="K303" s="248"/>
      <c r="L303" s="248"/>
      <c r="M303" s="182"/>
      <c r="N303" s="182"/>
      <c r="O303" s="182"/>
      <c r="P303" s="182"/>
      <c r="Q303" s="182"/>
      <c r="R303" s="182"/>
      <c r="S303" s="182"/>
      <c r="T303" s="182"/>
      <c r="U303" s="182"/>
      <c r="V303" s="182"/>
      <c r="W303" s="182"/>
      <c r="X303" s="2"/>
      <c r="Y303" s="2"/>
      <c r="Z303" s="2"/>
      <c r="AA303" s="2"/>
      <c r="AB303" s="2"/>
      <c r="AC303" s="2"/>
      <c r="AD303" s="2"/>
      <c r="AE303" s="2"/>
      <c r="AF303" s="2"/>
      <c r="AG303" s="2"/>
      <c r="AH303" s="2"/>
      <c r="AI303" s="2"/>
      <c r="AJ303" s="2"/>
      <c r="AK303" s="2"/>
      <c r="AL303" s="2"/>
    </row>
    <row r="304" spans="2:38">
      <c r="B304" s="5"/>
      <c r="D304" s="149"/>
      <c r="E304" s="149"/>
      <c r="F304" s="184"/>
      <c r="G304" s="184"/>
      <c r="H304" s="184"/>
      <c r="I304" s="184"/>
      <c r="J304" s="184"/>
      <c r="K304" s="184"/>
      <c r="L304" s="184"/>
      <c r="M304" s="149"/>
      <c r="N304" s="149"/>
      <c r="O304" s="149"/>
      <c r="P304" s="149"/>
      <c r="Q304" s="149"/>
      <c r="R304" s="149"/>
      <c r="S304" s="149"/>
      <c r="T304" s="149"/>
      <c r="U304" s="149"/>
      <c r="V304" s="149"/>
      <c r="W304" s="149"/>
    </row>
    <row r="305" spans="2:23">
      <c r="B305" s="5"/>
      <c r="D305" s="5" t="s">
        <v>588</v>
      </c>
      <c r="E305" s="5" t="s">
        <v>297</v>
      </c>
      <c r="G305" s="149"/>
      <c r="H305" s="149"/>
      <c r="I305" s="149"/>
      <c r="J305" s="149"/>
      <c r="K305" s="149"/>
      <c r="L305" s="149"/>
      <c r="M305" s="149"/>
      <c r="N305" s="149"/>
      <c r="O305" s="149"/>
      <c r="P305" s="149"/>
      <c r="Q305" s="149"/>
      <c r="R305" s="149"/>
      <c r="S305" s="149"/>
      <c r="T305" s="149"/>
      <c r="U305" s="149"/>
      <c r="V305" s="149"/>
      <c r="W305" s="149"/>
    </row>
    <row r="306" spans="2:23">
      <c r="B306" s="5"/>
      <c r="D306" s="5"/>
      <c r="E306" s="149" t="s">
        <v>1026</v>
      </c>
      <c r="F306" s="149"/>
      <c r="K306" s="149"/>
      <c r="L306" s="149"/>
      <c r="M306" s="149"/>
      <c r="N306" s="149"/>
      <c r="O306" s="149"/>
      <c r="P306" s="149"/>
      <c r="Q306" s="149"/>
      <c r="R306" s="149"/>
      <c r="S306" s="149"/>
      <c r="T306" s="149"/>
      <c r="U306" s="149"/>
      <c r="V306" s="149"/>
      <c r="W306" s="149"/>
    </row>
    <row r="307" spans="2:23">
      <c r="B307" s="5"/>
      <c r="D307" s="5"/>
      <c r="E307" s="149" t="s">
        <v>1024</v>
      </c>
      <c r="F307" s="149"/>
      <c r="I307" s="149"/>
      <c r="J307" s="149"/>
      <c r="K307" s="149"/>
      <c r="L307" s="149"/>
      <c r="M307" s="149"/>
      <c r="N307" s="149"/>
      <c r="O307" s="149"/>
      <c r="P307" s="149"/>
      <c r="Q307" s="149"/>
      <c r="R307" s="149"/>
      <c r="S307" s="149"/>
      <c r="T307" s="149"/>
      <c r="U307" s="149"/>
      <c r="V307" s="149"/>
      <c r="W307" s="149"/>
    </row>
    <row r="308" spans="2:23">
      <c r="B308" s="5"/>
      <c r="D308" s="149"/>
      <c r="E308" s="149"/>
      <c r="F308" s="184"/>
      <c r="G308" s="184"/>
      <c r="H308" s="184"/>
      <c r="I308" s="184"/>
      <c r="J308" s="184"/>
      <c r="K308" s="184"/>
      <c r="L308" s="184"/>
      <c r="M308" s="149"/>
      <c r="N308" s="149"/>
      <c r="O308" s="149"/>
      <c r="P308" s="149"/>
      <c r="Q308" s="149"/>
      <c r="R308" s="149"/>
      <c r="S308" s="149"/>
      <c r="T308" s="149"/>
      <c r="U308" s="149"/>
      <c r="V308" s="149"/>
      <c r="W308" s="149"/>
    </row>
    <row r="309" spans="2:23">
      <c r="B309" s="5"/>
      <c r="C309" s="5" t="s">
        <v>7</v>
      </c>
      <c r="D309" s="5"/>
      <c r="F309" s="5"/>
      <c r="G309" s="5" t="s">
        <v>649</v>
      </c>
      <c r="I309" s="149"/>
      <c r="J309" s="149"/>
      <c r="K309" s="149"/>
      <c r="L309" s="149"/>
      <c r="M309" s="149"/>
      <c r="N309" s="149"/>
      <c r="O309" s="149"/>
      <c r="P309" s="149"/>
    </row>
    <row r="310" spans="2:23">
      <c r="B310" s="5"/>
      <c r="D310" s="5" t="s">
        <v>213</v>
      </c>
      <c r="E310" s="5" t="s">
        <v>270</v>
      </c>
      <c r="G310" s="5"/>
      <c r="H310" s="5"/>
      <c r="I310" s="5"/>
      <c r="J310" s="5"/>
      <c r="K310" s="5"/>
      <c r="L310" s="5"/>
      <c r="M310" s="5"/>
      <c r="N310" s="5"/>
      <c r="O310" s="5"/>
      <c r="P310" s="5"/>
      <c r="Q310" s="5"/>
      <c r="R310" s="5"/>
    </row>
    <row r="311" spans="2:23">
      <c r="B311" s="5"/>
      <c r="D311" s="5"/>
      <c r="E311" t="s">
        <v>271</v>
      </c>
      <c r="G311" s="149"/>
      <c r="I311" s="149"/>
      <c r="K311" s="149"/>
    </row>
    <row r="312" spans="2:23">
      <c r="B312" s="5"/>
      <c r="D312" s="5"/>
      <c r="E312" s="149" t="s">
        <v>857</v>
      </c>
      <c r="F312" s="149"/>
      <c r="G312" s="149"/>
      <c r="I312" s="149"/>
      <c r="K312" s="149"/>
    </row>
    <row r="313" spans="2:23">
      <c r="B313" s="5"/>
      <c r="D313" s="5"/>
      <c r="E313" s="149" t="s">
        <v>1027</v>
      </c>
      <c r="F313" s="149"/>
      <c r="G313" s="149"/>
      <c r="I313" s="149"/>
      <c r="K313" s="149"/>
    </row>
    <row r="314" spans="2:23">
      <c r="B314" s="5"/>
      <c r="D314" s="5"/>
      <c r="E314" s="149" t="s">
        <v>858</v>
      </c>
      <c r="F314" s="149"/>
      <c r="G314" s="149"/>
      <c r="I314" s="149"/>
      <c r="K314" s="149"/>
    </row>
    <row r="315" spans="2:23">
      <c r="B315" s="5"/>
      <c r="D315" s="5"/>
      <c r="G315" s="149"/>
      <c r="I315" s="149"/>
      <c r="K315" s="149"/>
    </row>
    <row r="316" spans="2:23">
      <c r="B316" s="5"/>
      <c r="D316" s="5" t="s">
        <v>351</v>
      </c>
      <c r="E316" s="5" t="s">
        <v>792</v>
      </c>
      <c r="G316" s="149"/>
      <c r="H316" s="149"/>
      <c r="I316" s="149"/>
      <c r="J316" s="149"/>
      <c r="K316" s="149"/>
      <c r="P316" s="149"/>
      <c r="Q316" s="149"/>
      <c r="R316" s="149"/>
      <c r="S316" s="149"/>
    </row>
    <row r="317" spans="2:23">
      <c r="B317" s="5"/>
      <c r="D317" s="5"/>
      <c r="E317" t="s">
        <v>272</v>
      </c>
      <c r="G317" s="149"/>
      <c r="I317" s="149"/>
      <c r="J317" s="149"/>
      <c r="K317" s="149"/>
      <c r="L317" s="149"/>
      <c r="M317" s="149"/>
      <c r="N317" s="149"/>
      <c r="O317" s="149"/>
      <c r="P317" s="149"/>
      <c r="Q317" s="149"/>
      <c r="R317" s="149"/>
      <c r="S317" s="149"/>
    </row>
    <row r="318" spans="2:23">
      <c r="B318" s="5"/>
      <c r="D318" s="5"/>
      <c r="G318" s="149"/>
      <c r="I318" s="149"/>
      <c r="J318" s="149"/>
      <c r="K318" s="149"/>
      <c r="L318" s="149"/>
      <c r="M318" s="149"/>
      <c r="N318" s="149"/>
      <c r="O318" s="149"/>
      <c r="P318" s="149"/>
      <c r="Q318" s="149"/>
      <c r="R318" s="149"/>
      <c r="S318" s="149"/>
    </row>
    <row r="319" spans="2:23">
      <c r="B319" s="5"/>
      <c r="D319" s="252" t="s">
        <v>609</v>
      </c>
      <c r="E319" s="252" t="s">
        <v>776</v>
      </c>
      <c r="F319" s="22"/>
      <c r="G319" s="149"/>
      <c r="H319" s="149"/>
      <c r="I319" s="149"/>
      <c r="J319" s="149"/>
      <c r="K319" s="149"/>
      <c r="L319" s="149"/>
      <c r="M319" s="149"/>
      <c r="N319" s="149"/>
      <c r="O319" s="149"/>
      <c r="P319" s="149"/>
      <c r="Q319" s="149"/>
      <c r="R319" s="149"/>
      <c r="S319" s="149"/>
    </row>
    <row r="320" spans="2:23">
      <c r="B320" s="5"/>
      <c r="E320" t="s">
        <v>773</v>
      </c>
      <c r="I320" s="149"/>
      <c r="J320" s="149"/>
      <c r="K320" s="149"/>
      <c r="L320" s="149"/>
      <c r="M320" s="149"/>
      <c r="N320" s="149"/>
      <c r="O320" s="149"/>
      <c r="P320" s="149"/>
      <c r="Q320" s="149"/>
      <c r="R320" s="149"/>
      <c r="S320" s="149"/>
    </row>
    <row r="321" spans="1:38">
      <c r="B321" s="5"/>
      <c r="E321" t="s">
        <v>774</v>
      </c>
      <c r="I321" s="149"/>
      <c r="J321" s="149"/>
      <c r="K321" s="149"/>
      <c r="L321" s="149"/>
      <c r="M321" s="149"/>
      <c r="N321" s="149"/>
      <c r="O321" s="149"/>
      <c r="P321" s="149"/>
      <c r="Q321" s="149"/>
      <c r="R321" s="149"/>
      <c r="S321" s="149"/>
    </row>
    <row r="322" spans="1:38">
      <c r="B322" s="5"/>
      <c r="E322" t="s">
        <v>775</v>
      </c>
      <c r="I322" s="149"/>
      <c r="J322" s="149"/>
      <c r="K322" s="149"/>
      <c r="L322" s="149"/>
      <c r="M322" s="149"/>
      <c r="N322" s="149"/>
      <c r="O322" s="149"/>
      <c r="P322" s="149"/>
      <c r="Q322" s="149"/>
      <c r="R322" s="149"/>
      <c r="S322" s="149"/>
    </row>
    <row r="323" spans="1:38">
      <c r="B323" s="5"/>
      <c r="I323" s="149"/>
      <c r="J323" s="149"/>
      <c r="K323" s="149"/>
      <c r="L323" s="149"/>
      <c r="M323" s="149"/>
      <c r="N323" s="149"/>
      <c r="O323" s="149"/>
      <c r="P323" s="149"/>
      <c r="Q323" s="149"/>
      <c r="R323" s="149"/>
      <c r="S323" s="149"/>
    </row>
    <row r="324" spans="1:38">
      <c r="B324" s="5"/>
      <c r="C324" s="183" t="s">
        <v>8</v>
      </c>
      <c r="G324" s="183" t="s">
        <v>650</v>
      </c>
      <c r="I324" s="149"/>
      <c r="J324" s="149"/>
      <c r="K324" s="149"/>
      <c r="L324" s="149"/>
      <c r="M324" s="149"/>
      <c r="N324" s="149"/>
      <c r="O324" s="149"/>
      <c r="P324" s="149"/>
      <c r="Q324" s="149"/>
      <c r="R324" s="149"/>
      <c r="S324" s="149"/>
    </row>
    <row r="325" spans="1:38">
      <c r="A325" t="s">
        <v>256</v>
      </c>
      <c r="D325" s="5" t="s">
        <v>213</v>
      </c>
      <c r="E325" s="183" t="s">
        <v>650</v>
      </c>
      <c r="J325" s="183"/>
      <c r="K325" s="183"/>
      <c r="L325" s="183"/>
      <c r="M325" s="182"/>
      <c r="N325" s="182"/>
      <c r="O325" s="182"/>
      <c r="P325" s="182"/>
      <c r="Q325" s="182"/>
      <c r="R325" s="182"/>
      <c r="S325" s="149"/>
    </row>
    <row r="326" spans="1:38">
      <c r="E326" t="s">
        <v>117</v>
      </c>
      <c r="F326" s="149" t="s">
        <v>1028</v>
      </c>
      <c r="J326" s="149"/>
      <c r="K326" s="149"/>
      <c r="L326" s="149"/>
      <c r="M326" s="149"/>
      <c r="N326" s="149"/>
      <c r="O326" s="149"/>
      <c r="P326" s="149"/>
      <c r="Q326" s="149"/>
      <c r="R326" s="149"/>
      <c r="S326" s="149"/>
    </row>
    <row r="327" spans="1:38">
      <c r="E327" s="149" t="s">
        <v>118</v>
      </c>
      <c r="F327" t="s">
        <v>777</v>
      </c>
      <c r="J327" s="149"/>
      <c r="K327" s="149"/>
      <c r="L327" s="149"/>
      <c r="M327" s="149"/>
      <c r="N327" s="149"/>
      <c r="O327" s="149"/>
      <c r="P327" s="149"/>
      <c r="Q327" s="149"/>
      <c r="R327" s="149"/>
      <c r="S327" s="149"/>
    </row>
    <row r="328" spans="1:38">
      <c r="F328" s="184" t="s">
        <v>1340</v>
      </c>
      <c r="I328" s="184"/>
      <c r="J328" s="149"/>
      <c r="K328" s="149"/>
      <c r="L328" s="149"/>
      <c r="M328" s="149"/>
      <c r="N328" s="149"/>
      <c r="O328" s="149"/>
      <c r="P328" s="149"/>
      <c r="Q328" s="149"/>
      <c r="R328" s="149"/>
      <c r="S328" s="149"/>
    </row>
    <row r="329" spans="1:38">
      <c r="F329" s="184" t="s">
        <v>1341</v>
      </c>
      <c r="I329" s="184"/>
      <c r="J329" s="149"/>
      <c r="K329" s="149"/>
      <c r="L329" s="149"/>
      <c r="M329" s="149"/>
      <c r="N329" s="149"/>
      <c r="O329" s="149"/>
      <c r="P329" s="149"/>
      <c r="Q329" s="149"/>
      <c r="R329" s="149"/>
      <c r="S329" s="149"/>
    </row>
    <row r="330" spans="1:38">
      <c r="J330" s="149"/>
      <c r="K330" s="149"/>
      <c r="L330" s="149"/>
      <c r="M330" s="149"/>
      <c r="N330" s="149"/>
      <c r="O330" s="149"/>
      <c r="P330" s="149"/>
      <c r="Q330" s="149"/>
      <c r="R330" s="149"/>
      <c r="S330" s="149"/>
    </row>
    <row r="331" spans="1:38">
      <c r="A331" s="8"/>
      <c r="B331" s="17" t="s">
        <v>548</v>
      </c>
      <c r="C331" s="193" t="s">
        <v>23</v>
      </c>
      <c r="D331" s="8"/>
      <c r="E331" s="193"/>
      <c r="F331" s="193"/>
      <c r="G331" s="193"/>
      <c r="H331" s="193"/>
      <c r="I331" s="193"/>
      <c r="J331" s="192"/>
      <c r="K331" s="192"/>
      <c r="L331" s="192"/>
      <c r="M331" s="192"/>
      <c r="N331" s="192"/>
      <c r="O331" s="192"/>
      <c r="P331" s="192"/>
      <c r="Q331" s="192"/>
      <c r="R331" s="192"/>
      <c r="S331" s="192"/>
      <c r="T331" s="8"/>
      <c r="U331" s="8"/>
      <c r="V331" s="8"/>
      <c r="W331" s="8"/>
      <c r="X331" s="8"/>
      <c r="Y331" s="8"/>
      <c r="Z331" s="8"/>
      <c r="AA331" s="8"/>
      <c r="AB331" s="8"/>
      <c r="AC331" s="8"/>
      <c r="AD331" s="8"/>
      <c r="AE331" s="8"/>
      <c r="AF331" s="8"/>
      <c r="AG331" s="8"/>
      <c r="AH331" s="8"/>
      <c r="AI331" s="8"/>
      <c r="AJ331" s="8"/>
      <c r="AK331" s="8"/>
      <c r="AL331" s="8"/>
    </row>
    <row r="332" spans="1:38">
      <c r="A332" s="1"/>
      <c r="B332" s="194"/>
      <c r="C332" s="1"/>
      <c r="D332" s="195"/>
      <c r="E332" s="195"/>
      <c r="F332" s="195"/>
      <c r="G332" s="195"/>
      <c r="H332" s="195"/>
      <c r="I332" s="195"/>
      <c r="J332" s="150"/>
      <c r="K332" s="150"/>
      <c r="L332" s="150"/>
      <c r="M332" s="150"/>
      <c r="N332" s="150"/>
      <c r="O332" s="150"/>
      <c r="P332" s="150"/>
      <c r="Q332" s="150"/>
      <c r="R332" s="150"/>
      <c r="S332" s="150"/>
      <c r="T332" s="1"/>
      <c r="U332" s="1"/>
      <c r="V332" s="1"/>
      <c r="W332" s="1"/>
      <c r="X332" s="1"/>
      <c r="Y332" s="1"/>
      <c r="Z332" s="1"/>
      <c r="AA332" s="1"/>
      <c r="AB332" s="1"/>
      <c r="AC332" s="1"/>
      <c r="AD332" s="1"/>
      <c r="AE332" s="1"/>
      <c r="AF332" s="1"/>
      <c r="AG332" s="1"/>
      <c r="AH332" s="1"/>
      <c r="AI332" s="1"/>
      <c r="AJ332" s="1"/>
      <c r="AK332" s="1"/>
      <c r="AL332" s="1"/>
    </row>
    <row r="333" spans="1:38">
      <c r="B333" s="5"/>
      <c r="C333" s="183" t="s">
        <v>451</v>
      </c>
      <c r="G333" s="195" t="s">
        <v>23</v>
      </c>
      <c r="I333" s="183"/>
      <c r="J333" s="149"/>
      <c r="K333" s="149"/>
      <c r="L333" s="149"/>
      <c r="M333" s="149"/>
      <c r="N333" s="149"/>
      <c r="O333" s="149"/>
      <c r="P333" s="149"/>
      <c r="Q333" s="149"/>
      <c r="R333" s="149"/>
      <c r="S333" s="149"/>
    </row>
    <row r="334" spans="1:38" s="1" customFormat="1">
      <c r="A334"/>
      <c r="B334" s="5"/>
      <c r="C334" s="183"/>
      <c r="D334" s="5" t="s">
        <v>213</v>
      </c>
      <c r="E334" s="5" t="s">
        <v>23</v>
      </c>
      <c r="F334"/>
      <c r="G334" s="195"/>
      <c r="H334"/>
      <c r="I334" s="183"/>
      <c r="J334" s="149"/>
      <c r="K334" s="149"/>
      <c r="L334" s="149"/>
      <c r="M334" s="149"/>
      <c r="N334" s="149"/>
      <c r="O334" s="149"/>
      <c r="P334" s="149"/>
      <c r="Q334" s="149"/>
      <c r="R334" s="149"/>
      <c r="S334" s="149"/>
      <c r="T334"/>
      <c r="U334"/>
      <c r="V334"/>
      <c r="W334"/>
      <c r="X334"/>
      <c r="Y334"/>
      <c r="Z334"/>
      <c r="AA334"/>
      <c r="AB334"/>
      <c r="AC334"/>
      <c r="AD334"/>
      <c r="AE334"/>
      <c r="AF334"/>
      <c r="AG334"/>
      <c r="AH334"/>
      <c r="AI334"/>
      <c r="AJ334"/>
      <c r="AK334"/>
      <c r="AL334"/>
    </row>
    <row r="335" spans="1:38">
      <c r="B335" s="5"/>
      <c r="E335" t="s">
        <v>117</v>
      </c>
      <c r="F335" t="s">
        <v>780</v>
      </c>
      <c r="J335" s="149"/>
      <c r="K335" s="149"/>
      <c r="L335" s="149"/>
      <c r="M335" s="149"/>
      <c r="N335" s="149"/>
      <c r="O335" s="149"/>
      <c r="P335" s="149"/>
      <c r="Q335" s="149"/>
      <c r="R335" s="149"/>
      <c r="S335" s="149"/>
    </row>
    <row r="336" spans="1:38">
      <c r="B336" s="5"/>
      <c r="E336" s="149"/>
      <c r="F336" s="149" t="s">
        <v>781</v>
      </c>
      <c r="J336" s="149"/>
      <c r="K336" s="149"/>
      <c r="L336" s="149"/>
      <c r="M336" s="149"/>
      <c r="N336" s="149"/>
      <c r="O336" s="149"/>
      <c r="P336" s="149"/>
      <c r="Q336" s="149"/>
      <c r="R336" s="149"/>
      <c r="S336" s="149"/>
    </row>
    <row r="337" spans="2:37">
      <c r="B337" s="5"/>
      <c r="E337" s="149"/>
      <c r="F337" s="149" t="s">
        <v>782</v>
      </c>
      <c r="I337" s="149"/>
      <c r="J337" s="149"/>
      <c r="K337" s="149"/>
      <c r="L337" s="149"/>
      <c r="M337" s="149"/>
      <c r="N337" s="149"/>
      <c r="O337" s="149"/>
      <c r="P337" s="149"/>
      <c r="Q337" s="149"/>
      <c r="R337" s="149"/>
      <c r="S337" s="149"/>
    </row>
    <row r="338" spans="2:37">
      <c r="B338" s="5"/>
      <c r="E338" s="149" t="s">
        <v>118</v>
      </c>
      <c r="F338" s="1821" t="s">
        <v>1344</v>
      </c>
      <c r="G338" s="1821"/>
      <c r="H338" s="1821"/>
      <c r="I338" s="1821"/>
      <c r="J338" s="1821"/>
      <c r="K338" s="1821"/>
      <c r="L338" s="1821"/>
      <c r="M338" s="1821"/>
      <c r="N338" s="1821"/>
      <c r="O338" s="1821"/>
      <c r="P338" s="1821"/>
      <c r="Q338" s="1821"/>
      <c r="R338" s="1821"/>
      <c r="S338" s="1821"/>
      <c r="T338" s="1821"/>
      <c r="U338" s="1821"/>
      <c r="V338" s="1821"/>
      <c r="W338" s="1821"/>
      <c r="X338" s="1821"/>
      <c r="Y338" s="1821"/>
      <c r="Z338" s="1821"/>
      <c r="AA338" s="1821"/>
      <c r="AB338" s="1821"/>
      <c r="AC338" s="1821"/>
      <c r="AD338" s="1821"/>
      <c r="AE338" s="1821"/>
      <c r="AF338" s="1821"/>
      <c r="AG338" s="1821"/>
      <c r="AH338" s="1821"/>
      <c r="AI338" s="1821"/>
      <c r="AJ338" s="1821"/>
      <c r="AK338" s="1821"/>
    </row>
    <row r="339" spans="2:37">
      <c r="B339" s="5"/>
      <c r="E339" s="149"/>
      <c r="F339" s="1821"/>
      <c r="G339" s="1821"/>
      <c r="H339" s="1821"/>
      <c r="I339" s="1821"/>
      <c r="J339" s="1821"/>
      <c r="K339" s="1821"/>
      <c r="L339" s="1821"/>
      <c r="M339" s="1821"/>
      <c r="N339" s="1821"/>
      <c r="O339" s="1821"/>
      <c r="P339" s="1821"/>
      <c r="Q339" s="1821"/>
      <c r="R339" s="1821"/>
      <c r="S339" s="1821"/>
      <c r="T339" s="1821"/>
      <c r="U339" s="1821"/>
      <c r="V339" s="1821"/>
      <c r="W339" s="1821"/>
      <c r="X339" s="1821"/>
      <c r="Y339" s="1821"/>
      <c r="Z339" s="1821"/>
      <c r="AA339" s="1821"/>
      <c r="AB339" s="1821"/>
      <c r="AC339" s="1821"/>
      <c r="AD339" s="1821"/>
      <c r="AE339" s="1821"/>
      <c r="AF339" s="1821"/>
      <c r="AG339" s="1821"/>
      <c r="AH339" s="1821"/>
      <c r="AI339" s="1821"/>
      <c r="AJ339" s="1821"/>
      <c r="AK339" s="1821"/>
    </row>
    <row r="340" spans="2:37">
      <c r="B340" s="5"/>
      <c r="E340" s="149"/>
      <c r="F340" s="1821"/>
      <c r="G340" s="1821"/>
      <c r="H340" s="1821"/>
      <c r="I340" s="1821"/>
      <c r="J340" s="1821"/>
      <c r="K340" s="1821"/>
      <c r="L340" s="1821"/>
      <c r="M340" s="1821"/>
      <c r="N340" s="1821"/>
      <c r="O340" s="1821"/>
      <c r="P340" s="1821"/>
      <c r="Q340" s="1821"/>
      <c r="R340" s="1821"/>
      <c r="S340" s="1821"/>
      <c r="T340" s="1821"/>
      <c r="U340" s="1821"/>
      <c r="V340" s="1821"/>
      <c r="W340" s="1821"/>
      <c r="X340" s="1821"/>
      <c r="Y340" s="1821"/>
      <c r="Z340" s="1821"/>
      <c r="AA340" s="1821"/>
      <c r="AB340" s="1821"/>
      <c r="AC340" s="1821"/>
      <c r="AD340" s="1821"/>
      <c r="AE340" s="1821"/>
      <c r="AF340" s="1821"/>
      <c r="AG340" s="1821"/>
      <c r="AH340" s="1821"/>
      <c r="AI340" s="1821"/>
      <c r="AJ340" s="1821"/>
      <c r="AK340" s="1821"/>
    </row>
    <row r="341" spans="2:37">
      <c r="B341" s="5"/>
      <c r="F341" s="149"/>
      <c r="H341" s="149"/>
      <c r="I341" s="149"/>
      <c r="J341" s="149"/>
      <c r="K341" s="149"/>
      <c r="L341" s="149"/>
      <c r="M341" s="149"/>
      <c r="N341" s="149"/>
      <c r="O341" s="149"/>
      <c r="P341" s="149"/>
      <c r="Q341" s="149"/>
      <c r="R341" s="149"/>
      <c r="S341" s="149"/>
    </row>
    <row r="342" spans="2:37" s="715" customFormat="1">
      <c r="B342" s="5"/>
      <c r="C342" s="183" t="s">
        <v>452</v>
      </c>
      <c r="G342" s="195" t="s">
        <v>1439</v>
      </c>
      <c r="I342" s="183"/>
      <c r="J342" s="149"/>
      <c r="K342" s="149"/>
      <c r="L342" s="149"/>
      <c r="M342" s="149"/>
      <c r="N342" s="149"/>
      <c r="O342" s="149"/>
      <c r="P342" s="149"/>
      <c r="Q342" s="149"/>
      <c r="R342" s="149"/>
      <c r="S342" s="149"/>
    </row>
    <row r="343" spans="2:37" s="715" customFormat="1" ht="13.15" customHeight="1">
      <c r="B343" s="5"/>
      <c r="E343" s="1823" t="s">
        <v>1446</v>
      </c>
      <c r="F343" s="1823"/>
      <c r="G343" s="1823"/>
      <c r="H343" s="1823"/>
      <c r="I343" s="1823"/>
      <c r="J343" s="1823"/>
      <c r="K343" s="1823"/>
      <c r="L343" s="1823"/>
      <c r="M343" s="1823"/>
      <c r="N343" s="1823"/>
      <c r="O343" s="1823"/>
      <c r="P343" s="1823"/>
      <c r="Q343" s="1823"/>
      <c r="R343" s="1823"/>
      <c r="S343" s="1823"/>
      <c r="T343" s="1823"/>
      <c r="U343" s="1823"/>
      <c r="V343" s="1823"/>
      <c r="W343" s="1823"/>
      <c r="X343" s="1823"/>
      <c r="Y343" s="1823"/>
      <c r="Z343" s="1823"/>
      <c r="AA343" s="1823"/>
      <c r="AB343" s="1823"/>
      <c r="AC343" s="1823"/>
      <c r="AD343" s="1823"/>
      <c r="AE343" s="1823"/>
      <c r="AF343" s="1823"/>
      <c r="AG343" s="1823"/>
      <c r="AH343" s="1823"/>
      <c r="AI343" s="1823"/>
      <c r="AJ343" s="1823"/>
      <c r="AK343" s="1823"/>
    </row>
    <row r="344" spans="2:37" s="715" customFormat="1">
      <c r="B344" s="5"/>
      <c r="E344" s="1823"/>
      <c r="F344" s="1823"/>
      <c r="G344" s="1823"/>
      <c r="H344" s="1823"/>
      <c r="I344" s="1823"/>
      <c r="J344" s="1823"/>
      <c r="K344" s="1823"/>
      <c r="L344" s="1823"/>
      <c r="M344" s="1823"/>
      <c r="N344" s="1823"/>
      <c r="O344" s="1823"/>
      <c r="P344" s="1823"/>
      <c r="Q344" s="1823"/>
      <c r="R344" s="1823"/>
      <c r="S344" s="1823"/>
      <c r="T344" s="1823"/>
      <c r="U344" s="1823"/>
      <c r="V344" s="1823"/>
      <c r="W344" s="1823"/>
      <c r="X344" s="1823"/>
      <c r="Y344" s="1823"/>
      <c r="Z344" s="1823"/>
      <c r="AA344" s="1823"/>
      <c r="AB344" s="1823"/>
      <c r="AC344" s="1823"/>
      <c r="AD344" s="1823"/>
      <c r="AE344" s="1823"/>
      <c r="AF344" s="1823"/>
      <c r="AG344" s="1823"/>
      <c r="AH344" s="1823"/>
      <c r="AI344" s="1823"/>
      <c r="AJ344" s="1823"/>
      <c r="AK344" s="1823"/>
    </row>
    <row r="345" spans="2:37" s="715" customFormat="1">
      <c r="B345" s="5"/>
      <c r="E345" s="1823"/>
      <c r="F345" s="1823"/>
      <c r="G345" s="1823"/>
      <c r="H345" s="1823"/>
      <c r="I345" s="1823"/>
      <c r="J345" s="1823"/>
      <c r="K345" s="1823"/>
      <c r="L345" s="1823"/>
      <c r="M345" s="1823"/>
      <c r="N345" s="1823"/>
      <c r="O345" s="1823"/>
      <c r="P345" s="1823"/>
      <c r="Q345" s="1823"/>
      <c r="R345" s="1823"/>
      <c r="S345" s="1823"/>
      <c r="T345" s="1823"/>
      <c r="U345" s="1823"/>
      <c r="V345" s="1823"/>
      <c r="W345" s="1823"/>
      <c r="X345" s="1823"/>
      <c r="Y345" s="1823"/>
      <c r="Z345" s="1823"/>
      <c r="AA345" s="1823"/>
      <c r="AB345" s="1823"/>
      <c r="AC345" s="1823"/>
      <c r="AD345" s="1823"/>
      <c r="AE345" s="1823"/>
      <c r="AF345" s="1823"/>
      <c r="AG345" s="1823"/>
      <c r="AH345" s="1823"/>
      <c r="AI345" s="1823"/>
      <c r="AJ345" s="1823"/>
      <c r="AK345" s="1823"/>
    </row>
    <row r="346" spans="2:37" s="715" customFormat="1">
      <c r="B346" s="5"/>
      <c r="E346" s="1823"/>
      <c r="F346" s="1823"/>
      <c r="G346" s="1823"/>
      <c r="H346" s="1823"/>
      <c r="I346" s="1823"/>
      <c r="J346" s="1823"/>
      <c r="K346" s="1823"/>
      <c r="L346" s="1823"/>
      <c r="M346" s="1823"/>
      <c r="N346" s="1823"/>
      <c r="O346" s="1823"/>
      <c r="P346" s="1823"/>
      <c r="Q346" s="1823"/>
      <c r="R346" s="1823"/>
      <c r="S346" s="1823"/>
      <c r="T346" s="1823"/>
      <c r="U346" s="1823"/>
      <c r="V346" s="1823"/>
      <c r="W346" s="1823"/>
      <c r="X346" s="1823"/>
      <c r="Y346" s="1823"/>
      <c r="Z346" s="1823"/>
      <c r="AA346" s="1823"/>
      <c r="AB346" s="1823"/>
      <c r="AC346" s="1823"/>
      <c r="AD346" s="1823"/>
      <c r="AE346" s="1823"/>
      <c r="AF346" s="1823"/>
      <c r="AG346" s="1823"/>
      <c r="AH346" s="1823"/>
      <c r="AI346" s="1823"/>
      <c r="AJ346" s="1823"/>
      <c r="AK346" s="1823"/>
    </row>
    <row r="347" spans="2:37" s="715" customFormat="1">
      <c r="B347" s="5"/>
      <c r="E347" s="1823"/>
      <c r="F347" s="1823"/>
      <c r="G347" s="1823"/>
      <c r="H347" s="1823"/>
      <c r="I347" s="1823"/>
      <c r="J347" s="1823"/>
      <c r="K347" s="1823"/>
      <c r="L347" s="1823"/>
      <c r="M347" s="1823"/>
      <c r="N347" s="1823"/>
      <c r="O347" s="1823"/>
      <c r="P347" s="1823"/>
      <c r="Q347" s="1823"/>
      <c r="R347" s="1823"/>
      <c r="S347" s="1823"/>
      <c r="T347" s="1823"/>
      <c r="U347" s="1823"/>
      <c r="V347" s="1823"/>
      <c r="W347" s="1823"/>
      <c r="X347" s="1823"/>
      <c r="Y347" s="1823"/>
      <c r="Z347" s="1823"/>
      <c r="AA347" s="1823"/>
      <c r="AB347" s="1823"/>
      <c r="AC347" s="1823"/>
      <c r="AD347" s="1823"/>
      <c r="AE347" s="1823"/>
      <c r="AF347" s="1823"/>
      <c r="AG347" s="1823"/>
      <c r="AH347" s="1823"/>
      <c r="AI347" s="1823"/>
      <c r="AJ347" s="1823"/>
      <c r="AK347" s="1823"/>
    </row>
    <row r="348" spans="2:37" s="715" customFormat="1">
      <c r="B348" s="5"/>
      <c r="E348" s="6" t="s">
        <v>117</v>
      </c>
      <c r="F348" s="1821" t="s">
        <v>1448</v>
      </c>
      <c r="G348" s="1821"/>
      <c r="H348" s="1821"/>
      <c r="I348" s="1821"/>
      <c r="J348" s="1821"/>
      <c r="K348" s="1821"/>
      <c r="L348" s="1821"/>
      <c r="M348" s="1821"/>
      <c r="N348" s="1821"/>
      <c r="O348" s="1821"/>
      <c r="P348" s="1821"/>
      <c r="Q348" s="1821"/>
      <c r="R348" s="1821"/>
      <c r="S348" s="1821"/>
      <c r="T348" s="1821"/>
      <c r="U348" s="1821"/>
      <c r="V348" s="1821"/>
      <c r="W348" s="1821"/>
      <c r="X348" s="1821"/>
      <c r="Y348" s="1821"/>
      <c r="Z348" s="1821"/>
      <c r="AA348" s="1821"/>
      <c r="AB348" s="1821"/>
      <c r="AC348" s="1821"/>
      <c r="AD348" s="1821"/>
      <c r="AE348" s="1821"/>
      <c r="AF348" s="1821"/>
      <c r="AG348" s="1821"/>
      <c r="AH348" s="1821"/>
      <c r="AI348" s="1821"/>
      <c r="AJ348" s="1821"/>
      <c r="AK348" s="1821"/>
    </row>
    <row r="349" spans="2:37" s="715" customFormat="1">
      <c r="B349" s="5"/>
      <c r="E349" s="6"/>
      <c r="F349" s="1821"/>
      <c r="G349" s="1821"/>
      <c r="H349" s="1821"/>
      <c r="I349" s="1821"/>
      <c r="J349" s="1821"/>
      <c r="K349" s="1821"/>
      <c r="L349" s="1821"/>
      <c r="M349" s="1821"/>
      <c r="N349" s="1821"/>
      <c r="O349" s="1821"/>
      <c r="P349" s="1821"/>
      <c r="Q349" s="1821"/>
      <c r="R349" s="1821"/>
      <c r="S349" s="1821"/>
      <c r="T349" s="1821"/>
      <c r="U349" s="1821"/>
      <c r="V349" s="1821"/>
      <c r="W349" s="1821"/>
      <c r="X349" s="1821"/>
      <c r="Y349" s="1821"/>
      <c r="Z349" s="1821"/>
      <c r="AA349" s="1821"/>
      <c r="AB349" s="1821"/>
      <c r="AC349" s="1821"/>
      <c r="AD349" s="1821"/>
      <c r="AE349" s="1821"/>
      <c r="AF349" s="1821"/>
      <c r="AG349" s="1821"/>
      <c r="AH349" s="1821"/>
      <c r="AI349" s="1821"/>
      <c r="AJ349" s="1821"/>
      <c r="AK349" s="1821"/>
    </row>
    <row r="350" spans="2:37" s="715" customFormat="1">
      <c r="B350" s="5"/>
      <c r="E350" s="6"/>
      <c r="F350" s="1821"/>
      <c r="G350" s="1821"/>
      <c r="H350" s="1821"/>
      <c r="I350" s="1821"/>
      <c r="J350" s="1821"/>
      <c r="K350" s="1821"/>
      <c r="L350" s="1821"/>
      <c r="M350" s="1821"/>
      <c r="N350" s="1821"/>
      <c r="O350" s="1821"/>
      <c r="P350" s="1821"/>
      <c r="Q350" s="1821"/>
      <c r="R350" s="1821"/>
      <c r="S350" s="1821"/>
      <c r="T350" s="1821"/>
      <c r="U350" s="1821"/>
      <c r="V350" s="1821"/>
      <c r="W350" s="1821"/>
      <c r="X350" s="1821"/>
      <c r="Y350" s="1821"/>
      <c r="Z350" s="1821"/>
      <c r="AA350" s="1821"/>
      <c r="AB350" s="1821"/>
      <c r="AC350" s="1821"/>
      <c r="AD350" s="1821"/>
      <c r="AE350" s="1821"/>
      <c r="AF350" s="1821"/>
      <c r="AG350" s="1821"/>
      <c r="AH350" s="1821"/>
      <c r="AI350" s="1821"/>
      <c r="AJ350" s="1821"/>
      <c r="AK350" s="1821"/>
    </row>
    <row r="351" spans="2:37" s="715" customFormat="1">
      <c r="B351" s="5"/>
      <c r="E351" s="6"/>
      <c r="F351" s="1821"/>
      <c r="G351" s="1821"/>
      <c r="H351" s="1821"/>
      <c r="I351" s="1821"/>
      <c r="J351" s="1821"/>
      <c r="K351" s="1821"/>
      <c r="L351" s="1821"/>
      <c r="M351" s="1821"/>
      <c r="N351" s="1821"/>
      <c r="O351" s="1821"/>
      <c r="P351" s="1821"/>
      <c r="Q351" s="1821"/>
      <c r="R351" s="1821"/>
      <c r="S351" s="1821"/>
      <c r="T351" s="1821"/>
      <c r="U351" s="1821"/>
      <c r="V351" s="1821"/>
      <c r="W351" s="1821"/>
      <c r="X351" s="1821"/>
      <c r="Y351" s="1821"/>
      <c r="Z351" s="1821"/>
      <c r="AA351" s="1821"/>
      <c r="AB351" s="1821"/>
      <c r="AC351" s="1821"/>
      <c r="AD351" s="1821"/>
      <c r="AE351" s="1821"/>
      <c r="AF351" s="1821"/>
      <c r="AG351" s="1821"/>
      <c r="AH351" s="1821"/>
      <c r="AI351" s="1821"/>
      <c r="AJ351" s="1821"/>
      <c r="AK351" s="1821"/>
    </row>
    <row r="352" spans="2:37" s="715" customFormat="1">
      <c r="B352" s="5"/>
      <c r="E352" s="6" t="s">
        <v>118</v>
      </c>
      <c r="F352" s="1821" t="s">
        <v>1447</v>
      </c>
      <c r="G352" s="1821"/>
      <c r="H352" s="1821"/>
      <c r="I352" s="1821"/>
      <c r="J352" s="1821"/>
      <c r="K352" s="1821"/>
      <c r="L352" s="1821"/>
      <c r="M352" s="1821"/>
      <c r="N352" s="1821"/>
      <c r="O352" s="1821"/>
      <c r="P352" s="1821"/>
      <c r="Q352" s="1821"/>
      <c r="R352" s="1821"/>
      <c r="S352" s="1821"/>
      <c r="T352" s="1821"/>
      <c r="U352" s="1821"/>
      <c r="V352" s="1821"/>
      <c r="W352" s="1821"/>
      <c r="X352" s="1821"/>
      <c r="Y352" s="1821"/>
      <c r="Z352" s="1821"/>
      <c r="AA352" s="1821"/>
      <c r="AB352" s="1821"/>
      <c r="AC352" s="1821"/>
      <c r="AD352" s="1821"/>
      <c r="AE352" s="1821"/>
      <c r="AF352" s="1821"/>
      <c r="AG352" s="1821"/>
      <c r="AH352" s="1821"/>
      <c r="AI352" s="1821"/>
      <c r="AJ352" s="1821"/>
      <c r="AK352" s="1821"/>
    </row>
    <row r="353" spans="1:38" s="715" customFormat="1">
      <c r="B353" s="5"/>
      <c r="F353" s="1821"/>
      <c r="G353" s="1821"/>
      <c r="H353" s="1821"/>
      <c r="I353" s="1821"/>
      <c r="J353" s="1821"/>
      <c r="K353" s="1821"/>
      <c r="L353" s="1821"/>
      <c r="M353" s="1821"/>
      <c r="N353" s="1821"/>
      <c r="O353" s="1821"/>
      <c r="P353" s="1821"/>
      <c r="Q353" s="1821"/>
      <c r="R353" s="1821"/>
      <c r="S353" s="1821"/>
      <c r="T353" s="1821"/>
      <c r="U353" s="1821"/>
      <c r="V353" s="1821"/>
      <c r="W353" s="1821"/>
      <c r="X353" s="1821"/>
      <c r="Y353" s="1821"/>
      <c r="Z353" s="1821"/>
      <c r="AA353" s="1821"/>
      <c r="AB353" s="1821"/>
      <c r="AC353" s="1821"/>
      <c r="AD353" s="1821"/>
      <c r="AE353" s="1821"/>
      <c r="AF353" s="1821"/>
      <c r="AG353" s="1821"/>
      <c r="AH353" s="1821"/>
      <c r="AI353" s="1821"/>
      <c r="AJ353" s="1821"/>
      <c r="AK353" s="1821"/>
    </row>
    <row r="354" spans="1:38" s="715" customFormat="1">
      <c r="B354" s="5"/>
      <c r="F354" s="1821"/>
      <c r="G354" s="1821"/>
      <c r="H354" s="1821"/>
      <c r="I354" s="1821"/>
      <c r="J354" s="1821"/>
      <c r="K354" s="1821"/>
      <c r="L354" s="1821"/>
      <c r="M354" s="1821"/>
      <c r="N354" s="1821"/>
      <c r="O354" s="1821"/>
      <c r="P354" s="1821"/>
      <c r="Q354" s="1821"/>
      <c r="R354" s="1821"/>
      <c r="S354" s="1821"/>
      <c r="T354" s="1821"/>
      <c r="U354" s="1821"/>
      <c r="V354" s="1821"/>
      <c r="W354" s="1821"/>
      <c r="X354" s="1821"/>
      <c r="Y354" s="1821"/>
      <c r="Z354" s="1821"/>
      <c r="AA354" s="1821"/>
      <c r="AB354" s="1821"/>
      <c r="AC354" s="1821"/>
      <c r="AD354" s="1821"/>
      <c r="AE354" s="1821"/>
      <c r="AF354" s="1821"/>
      <c r="AG354" s="1821"/>
      <c r="AH354" s="1821"/>
      <c r="AI354" s="1821"/>
      <c r="AJ354" s="1821"/>
      <c r="AK354" s="1821"/>
    </row>
    <row r="355" spans="1:38" s="715" customFormat="1">
      <c r="B355" s="5"/>
      <c r="F355" s="149"/>
      <c r="H355" s="149"/>
      <c r="I355" s="149"/>
      <c r="J355" s="149"/>
      <c r="K355" s="149"/>
      <c r="L355" s="149"/>
      <c r="M355" s="149"/>
      <c r="N355" s="149"/>
      <c r="O355" s="149"/>
      <c r="P355" s="149"/>
      <c r="Q355" s="149"/>
      <c r="R355" s="149"/>
      <c r="S355" s="149"/>
    </row>
    <row r="356" spans="1:38">
      <c r="A356" s="8"/>
      <c r="B356" s="17" t="s">
        <v>793</v>
      </c>
      <c r="C356" s="17" t="s">
        <v>651</v>
      </c>
      <c r="D356" s="8"/>
      <c r="E356" s="17"/>
      <c r="F356" s="8"/>
      <c r="G356" s="8"/>
      <c r="H356" s="8"/>
      <c r="I356" s="8"/>
      <c r="J356" s="8"/>
      <c r="K356" s="8"/>
      <c r="L356" s="8"/>
      <c r="M356" s="192"/>
      <c r="N356" s="192"/>
      <c r="O356" s="192"/>
      <c r="P356" s="192"/>
      <c r="Q356" s="192"/>
      <c r="R356" s="192"/>
      <c r="S356" s="192"/>
      <c r="T356" s="192"/>
      <c r="U356" s="8"/>
      <c r="V356" s="8"/>
      <c r="W356" s="8"/>
      <c r="X356" s="8"/>
      <c r="Y356" s="8"/>
      <c r="Z356" s="8"/>
      <c r="AA356" s="8"/>
      <c r="AB356" s="8"/>
      <c r="AC356" s="8"/>
      <c r="AD356" s="8"/>
      <c r="AE356" s="8"/>
      <c r="AF356" s="8"/>
      <c r="AG356" s="8"/>
      <c r="AH356" s="8"/>
      <c r="AI356" s="8"/>
      <c r="AJ356" s="8"/>
      <c r="AK356" s="8"/>
      <c r="AL356" s="8"/>
    </row>
    <row r="357" spans="1:38" s="715" customFormat="1">
      <c r="A357" s="1"/>
      <c r="B357" s="194"/>
      <c r="D357" s="861"/>
      <c r="E357" s="194"/>
      <c r="F357" s="1"/>
      <c r="G357" s="1"/>
      <c r="H357" s="1"/>
      <c r="I357" s="1"/>
      <c r="J357" s="1"/>
      <c r="K357" s="1"/>
      <c r="L357" s="1"/>
      <c r="M357" s="150"/>
      <c r="N357" s="150"/>
      <c r="O357" s="150"/>
      <c r="P357" s="150"/>
      <c r="Q357" s="150"/>
      <c r="R357" s="150"/>
      <c r="S357" s="150"/>
      <c r="T357" s="150"/>
      <c r="U357" s="1"/>
      <c r="V357" s="1"/>
      <c r="W357" s="1"/>
      <c r="X357" s="1"/>
      <c r="Y357" s="1"/>
      <c r="Z357" s="1"/>
      <c r="AA357" s="1"/>
      <c r="AB357" s="1"/>
      <c r="AC357" s="1"/>
      <c r="AD357" s="1"/>
      <c r="AE357" s="1"/>
      <c r="AF357" s="1"/>
      <c r="AG357" s="1"/>
      <c r="AH357" s="1"/>
      <c r="AI357" s="1"/>
      <c r="AJ357" s="1"/>
      <c r="AK357" s="1"/>
      <c r="AL357" s="1"/>
    </row>
    <row r="358" spans="1:38" s="715" customFormat="1" ht="13.15" customHeight="1">
      <c r="B358" s="5"/>
      <c r="C358" s="17" t="s">
        <v>1425</v>
      </c>
      <c r="D358" s="8"/>
      <c r="E358" s="8"/>
      <c r="F358" s="8"/>
      <c r="G358" s="8"/>
      <c r="H358" s="8"/>
      <c r="I358" s="740"/>
      <c r="J358" s="740"/>
      <c r="K358" s="740"/>
      <c r="L358" s="740"/>
      <c r="M358" s="740"/>
      <c r="N358" s="740"/>
      <c r="O358" s="740"/>
      <c r="P358" s="740"/>
      <c r="Q358" s="740"/>
      <c r="R358" s="740"/>
      <c r="S358" s="740"/>
      <c r="T358" s="740"/>
      <c r="U358" s="740"/>
      <c r="V358" s="740"/>
      <c r="W358" s="740"/>
      <c r="X358" s="740"/>
      <c r="Y358" s="740"/>
      <c r="Z358" s="740"/>
      <c r="AA358" s="740"/>
      <c r="AB358" s="740"/>
      <c r="AC358" s="740"/>
      <c r="AD358" s="740"/>
      <c r="AE358" s="740"/>
      <c r="AF358" s="740"/>
      <c r="AG358" s="740"/>
      <c r="AH358" s="740"/>
      <c r="AI358" s="740"/>
      <c r="AJ358" s="740"/>
      <c r="AK358" s="740"/>
    </row>
    <row r="359" spans="1:38" s="715" customFormat="1" ht="13.15" customHeight="1">
      <c r="B359" s="5"/>
      <c r="C359" s="5"/>
      <c r="E359" s="855"/>
      <c r="F359" s="855"/>
      <c r="G359" s="855"/>
      <c r="H359" s="855"/>
      <c r="I359" s="855"/>
      <c r="J359" s="855"/>
      <c r="K359" s="855"/>
      <c r="L359" s="855"/>
      <c r="M359" s="855"/>
      <c r="N359" s="855"/>
      <c r="O359" s="855"/>
      <c r="P359" s="855"/>
      <c r="Q359" s="855"/>
      <c r="R359" s="855"/>
      <c r="S359" s="855"/>
      <c r="T359" s="855"/>
      <c r="U359" s="855"/>
      <c r="V359" s="855"/>
      <c r="W359" s="855"/>
      <c r="X359" s="855"/>
      <c r="Y359" s="855"/>
      <c r="Z359" s="855"/>
      <c r="AA359" s="855"/>
      <c r="AB359" s="855"/>
      <c r="AC359" s="855"/>
      <c r="AD359" s="855"/>
      <c r="AE359" s="855"/>
      <c r="AF359" s="855"/>
      <c r="AG359" s="855"/>
      <c r="AH359" s="855"/>
      <c r="AI359" s="855"/>
      <c r="AJ359" s="855"/>
      <c r="AK359" s="855"/>
    </row>
    <row r="360" spans="1:38">
      <c r="B360" s="5"/>
      <c r="D360" s="5" t="s">
        <v>213</v>
      </c>
      <c r="E360" s="5" t="s">
        <v>127</v>
      </c>
      <c r="I360" s="149"/>
      <c r="J360" s="149"/>
      <c r="K360" s="149"/>
      <c r="L360" s="149"/>
      <c r="M360" s="149"/>
      <c r="N360" s="149"/>
      <c r="O360" s="149"/>
      <c r="P360" s="149"/>
      <c r="Q360" s="149"/>
      <c r="R360" s="149"/>
      <c r="S360" s="149"/>
    </row>
    <row r="361" spans="1:38">
      <c r="B361" s="5"/>
      <c r="E361" t="s">
        <v>117</v>
      </c>
      <c r="F361" s="149" t="s">
        <v>784</v>
      </c>
      <c r="I361" s="149"/>
      <c r="J361" s="149"/>
      <c r="K361" s="149"/>
      <c r="L361" s="149"/>
      <c r="M361" s="149"/>
      <c r="N361" s="149"/>
      <c r="O361" s="149"/>
      <c r="P361" s="149"/>
      <c r="Q361" s="149"/>
      <c r="R361" s="149"/>
      <c r="S361" s="149"/>
    </row>
    <row r="362" spans="1:38">
      <c r="B362" s="5"/>
      <c r="F362" s="149" t="s">
        <v>785</v>
      </c>
      <c r="I362" s="149"/>
      <c r="J362" s="149"/>
      <c r="K362" s="149"/>
      <c r="L362" s="149"/>
      <c r="M362" s="149"/>
      <c r="N362" s="149"/>
      <c r="O362" s="149"/>
      <c r="P362" s="149"/>
      <c r="Q362" s="149"/>
      <c r="R362" s="149"/>
      <c r="S362" s="149"/>
    </row>
    <row r="363" spans="1:38">
      <c r="B363" s="5"/>
      <c r="F363" s="149" t="s">
        <v>935</v>
      </c>
      <c r="G363" s="149"/>
      <c r="K363" s="149"/>
      <c r="L363" s="149"/>
      <c r="M363" s="149"/>
      <c r="N363" s="149"/>
      <c r="O363" s="149"/>
      <c r="P363" s="149"/>
      <c r="Q363" s="149"/>
      <c r="R363" s="149"/>
      <c r="S363" s="149"/>
    </row>
    <row r="364" spans="1:38">
      <c r="B364" s="5"/>
      <c r="E364" t="s">
        <v>118</v>
      </c>
      <c r="F364" s="149" t="s">
        <v>934</v>
      </c>
      <c r="I364" s="149"/>
      <c r="J364" s="149"/>
      <c r="K364" s="149"/>
      <c r="L364" s="149"/>
      <c r="M364" s="150"/>
      <c r="N364" s="150"/>
      <c r="O364" s="150"/>
      <c r="P364" s="150"/>
      <c r="Q364" s="150"/>
      <c r="R364" s="150"/>
      <c r="S364" s="150"/>
      <c r="T364" s="1"/>
      <c r="U364" s="1"/>
      <c r="V364" s="1"/>
      <c r="W364" s="1"/>
      <c r="X364" s="1"/>
      <c r="Y364" s="1"/>
      <c r="Z364" s="1"/>
      <c r="AA364" s="1"/>
      <c r="AB364" s="1"/>
      <c r="AC364" s="1"/>
      <c r="AD364" s="1"/>
      <c r="AE364" s="1"/>
      <c r="AF364" s="1"/>
      <c r="AG364" s="1"/>
      <c r="AH364" s="1"/>
      <c r="AI364" s="1"/>
      <c r="AJ364" s="1"/>
      <c r="AK364" s="1"/>
      <c r="AL364" s="1"/>
    </row>
    <row r="365" spans="1:38">
      <c r="B365" s="5"/>
      <c r="E365" t="s">
        <v>124</v>
      </c>
      <c r="F365" s="149" t="s">
        <v>786</v>
      </c>
      <c r="I365" s="149"/>
      <c r="J365" s="149"/>
      <c r="K365" s="149"/>
      <c r="L365" s="149"/>
      <c r="M365" s="149"/>
      <c r="N365" s="149"/>
      <c r="O365" s="149"/>
      <c r="P365" s="149"/>
      <c r="Q365" s="149"/>
      <c r="R365" s="149"/>
      <c r="S365" s="149"/>
    </row>
    <row r="366" spans="1:38">
      <c r="B366" s="5"/>
      <c r="F366" s="149" t="s">
        <v>787</v>
      </c>
      <c r="J366" s="149"/>
      <c r="K366" s="149"/>
      <c r="L366" s="149"/>
      <c r="M366" s="149"/>
      <c r="N366" s="149"/>
      <c r="O366" s="149"/>
      <c r="P366" s="149"/>
      <c r="Q366" s="149"/>
      <c r="R366" s="149"/>
      <c r="S366" s="149"/>
    </row>
    <row r="367" spans="1:38" s="715" customFormat="1">
      <c r="B367" s="5"/>
      <c r="E367" s="1824" t="s">
        <v>1437</v>
      </c>
      <c r="F367" s="1824"/>
      <c r="G367" s="1824"/>
      <c r="H367" s="1824"/>
      <c r="I367" s="1824"/>
      <c r="J367" s="1824"/>
      <c r="K367" s="1824"/>
      <c r="L367" s="1824"/>
      <c r="M367" s="1824"/>
      <c r="N367" s="1824"/>
      <c r="O367" s="1824"/>
      <c r="P367" s="1824"/>
      <c r="Q367" s="1824"/>
      <c r="R367" s="1824"/>
      <c r="S367" s="1824"/>
      <c r="T367" s="1824"/>
      <c r="U367" s="1824"/>
      <c r="V367" s="1824"/>
      <c r="W367" s="1824"/>
      <c r="X367" s="1824"/>
      <c r="Y367" s="1824"/>
      <c r="Z367" s="1824"/>
      <c r="AA367" s="1824"/>
      <c r="AB367" s="1824"/>
      <c r="AC367" s="1824"/>
      <c r="AD367" s="1824"/>
      <c r="AE367" s="1824"/>
      <c r="AF367" s="1824"/>
      <c r="AG367" s="1824"/>
      <c r="AH367" s="1824"/>
      <c r="AI367" s="1824"/>
      <c r="AJ367" s="1824"/>
      <c r="AK367" s="1824"/>
      <c r="AL367" s="1824"/>
    </row>
    <row r="368" spans="1:38" s="715" customFormat="1">
      <c r="B368" s="5"/>
      <c r="E368" s="1824"/>
      <c r="F368" s="1824"/>
      <c r="G368" s="1824"/>
      <c r="H368" s="1824"/>
      <c r="I368" s="1824"/>
      <c r="J368" s="1824"/>
      <c r="K368" s="1824"/>
      <c r="L368" s="1824"/>
      <c r="M368" s="1824"/>
      <c r="N368" s="1824"/>
      <c r="O368" s="1824"/>
      <c r="P368" s="1824"/>
      <c r="Q368" s="1824"/>
      <c r="R368" s="1824"/>
      <c r="S368" s="1824"/>
      <c r="T368" s="1824"/>
      <c r="U368" s="1824"/>
      <c r="V368" s="1824"/>
      <c r="W368" s="1824"/>
      <c r="X368" s="1824"/>
      <c r="Y368" s="1824"/>
      <c r="Z368" s="1824"/>
      <c r="AA368" s="1824"/>
      <c r="AB368" s="1824"/>
      <c r="AC368" s="1824"/>
      <c r="AD368" s="1824"/>
      <c r="AE368" s="1824"/>
      <c r="AF368" s="1824"/>
      <c r="AG368" s="1824"/>
      <c r="AH368" s="1824"/>
      <c r="AI368" s="1824"/>
      <c r="AJ368" s="1824"/>
      <c r="AK368" s="1824"/>
      <c r="AL368" s="1824"/>
    </row>
    <row r="369" spans="1:38" s="1826" customFormat="1">
      <c r="A369"/>
      <c r="B369" s="5"/>
      <c r="C369"/>
      <c r="D369"/>
      <c r="E369" s="1825" t="s">
        <v>1485</v>
      </c>
    </row>
    <row r="370" spans="1:38" s="1826" customFormat="1">
      <c r="A370" s="675"/>
      <c r="B370" s="183"/>
      <c r="C370" s="183"/>
      <c r="D370" s="675"/>
    </row>
    <row r="371" spans="1:38" s="715" customFormat="1">
      <c r="A371" s="675"/>
      <c r="B371" s="183"/>
      <c r="C371" s="675"/>
      <c r="D371" s="675"/>
      <c r="E371" s="182"/>
      <c r="F371" s="862"/>
      <c r="G371" s="862"/>
      <c r="H371" s="862"/>
      <c r="I371" s="862"/>
      <c r="J371" s="862"/>
      <c r="K371" s="862"/>
      <c r="L371" s="862"/>
      <c r="M371" s="862"/>
      <c r="N371" s="862"/>
      <c r="O371" s="862"/>
      <c r="P371" s="862"/>
      <c r="Q371" s="862"/>
      <c r="R371" s="862"/>
      <c r="S371" s="862"/>
      <c r="T371" s="862"/>
      <c r="U371" s="862"/>
      <c r="V371" s="862"/>
      <c r="W371" s="862"/>
      <c r="X371" s="862"/>
      <c r="Y371" s="862"/>
      <c r="Z371" s="862"/>
      <c r="AA371" s="862"/>
      <c r="AB371" s="862"/>
      <c r="AC371" s="862"/>
      <c r="AD371" s="862"/>
      <c r="AE371" s="862"/>
      <c r="AF371" s="862"/>
      <c r="AG371" s="862"/>
      <c r="AH371" s="862"/>
      <c r="AI371" s="862"/>
      <c r="AJ371" s="862"/>
      <c r="AK371" s="862"/>
      <c r="AL371" s="675"/>
    </row>
    <row r="372" spans="1:38" s="2" customFormat="1">
      <c r="A372"/>
      <c r="B372" s="5"/>
      <c r="C372"/>
      <c r="D372" s="5" t="s">
        <v>351</v>
      </c>
      <c r="E372" s="5" t="s">
        <v>601</v>
      </c>
      <c r="F372"/>
      <c r="G372"/>
      <c r="H372"/>
      <c r="I372"/>
      <c r="J372" s="149"/>
      <c r="K372" s="149"/>
      <c r="L372" s="149"/>
      <c r="M372" s="149"/>
      <c r="N372" s="149"/>
      <c r="O372" s="149"/>
      <c r="P372" s="149"/>
      <c r="Q372" s="149"/>
      <c r="R372" s="149"/>
      <c r="S372" s="149"/>
      <c r="T372"/>
      <c r="U372"/>
      <c r="V372"/>
      <c r="W372"/>
      <c r="X372"/>
      <c r="Y372"/>
      <c r="Z372"/>
      <c r="AA372"/>
      <c r="AB372"/>
      <c r="AC372"/>
      <c r="AD372"/>
      <c r="AE372"/>
      <c r="AF372"/>
      <c r="AG372"/>
      <c r="AH372"/>
      <c r="AI372"/>
      <c r="AJ372"/>
      <c r="AK372"/>
      <c r="AL372"/>
    </row>
    <row r="373" spans="1:38" s="2" customFormat="1">
      <c r="A373"/>
      <c r="B373" s="5"/>
      <c r="C373"/>
      <c r="D373"/>
      <c r="E373" s="149" t="s">
        <v>788</v>
      </c>
      <c r="F373" s="149"/>
      <c r="G373" s="149"/>
      <c r="H373" s="149"/>
      <c r="I373" s="149"/>
      <c r="J373" s="149"/>
      <c r="K373" s="149"/>
      <c r="L373" s="149"/>
      <c r="M373" s="149"/>
      <c r="N373" s="149"/>
      <c r="O373" s="149"/>
      <c r="P373" s="149"/>
      <c r="Q373" s="149"/>
      <c r="R373" s="149"/>
      <c r="S373" s="149"/>
      <c r="T373"/>
      <c r="U373"/>
      <c r="V373"/>
      <c r="W373"/>
      <c r="X373"/>
      <c r="Y373"/>
      <c r="Z373"/>
      <c r="AA373"/>
      <c r="AB373"/>
      <c r="AC373"/>
      <c r="AD373"/>
      <c r="AE373"/>
      <c r="AF373"/>
      <c r="AG373"/>
      <c r="AH373"/>
      <c r="AI373"/>
      <c r="AJ373"/>
      <c r="AK373"/>
      <c r="AL373"/>
    </row>
    <row r="374" spans="1:38" s="2" customFormat="1">
      <c r="A374"/>
      <c r="B374" s="5"/>
      <c r="C374"/>
      <c r="D374"/>
      <c r="E374" s="149" t="s">
        <v>789</v>
      </c>
      <c r="F374" s="149"/>
      <c r="G374" s="149"/>
      <c r="H374" s="149"/>
      <c r="I374" s="149"/>
      <c r="J374" s="149"/>
      <c r="K374" s="149"/>
      <c r="L374" s="149"/>
      <c r="M374" s="149"/>
      <c r="N374" s="149"/>
      <c r="O374" s="149"/>
      <c r="P374" s="149"/>
      <c r="Q374" s="149"/>
      <c r="R374" s="149"/>
      <c r="S374" s="149"/>
      <c r="T374"/>
      <c r="U374"/>
      <c r="V374"/>
      <c r="W374"/>
      <c r="X374"/>
      <c r="Y374"/>
      <c r="Z374"/>
      <c r="AA374"/>
      <c r="AB374"/>
      <c r="AC374"/>
      <c r="AD374"/>
      <c r="AE374"/>
      <c r="AF374"/>
      <c r="AG374"/>
      <c r="AH374"/>
      <c r="AI374"/>
      <c r="AJ374"/>
      <c r="AK374"/>
      <c r="AL374"/>
    </row>
    <row r="375" spans="1:38" s="2" customFormat="1">
      <c r="A375"/>
      <c r="B375" s="5"/>
      <c r="C375"/>
      <c r="D375"/>
      <c r="E375" s="149"/>
      <c r="F375" s="149"/>
      <c r="G375" s="149"/>
      <c r="H375" s="149"/>
      <c r="I375" s="149"/>
      <c r="J375" s="149"/>
      <c r="K375" s="149"/>
      <c r="L375" s="149"/>
      <c r="M375" s="149"/>
      <c r="N375" s="149"/>
      <c r="O375" s="149"/>
      <c r="P375" s="149"/>
      <c r="Q375" s="149"/>
      <c r="R375" s="149"/>
      <c r="S375" s="149"/>
      <c r="T375"/>
      <c r="U375"/>
      <c r="V375"/>
      <c r="W375"/>
      <c r="X375"/>
      <c r="Y375"/>
      <c r="Z375"/>
      <c r="AA375"/>
      <c r="AB375"/>
      <c r="AC375"/>
      <c r="AD375"/>
      <c r="AE375"/>
      <c r="AF375"/>
      <c r="AG375"/>
      <c r="AH375"/>
      <c r="AI375"/>
      <c r="AJ375"/>
      <c r="AK375"/>
      <c r="AL375"/>
    </row>
    <row r="376" spans="1:38" s="2" customFormat="1">
      <c r="B376" s="183"/>
      <c r="D376" s="183" t="s">
        <v>609</v>
      </c>
      <c r="E376" s="183" t="s">
        <v>288</v>
      </c>
      <c r="J376" s="182"/>
      <c r="K376" s="182"/>
      <c r="L376" s="182"/>
      <c r="M376" s="182"/>
      <c r="N376" s="182"/>
      <c r="O376" s="182"/>
      <c r="P376" s="182"/>
      <c r="Q376" s="182"/>
      <c r="R376" s="182"/>
      <c r="S376" s="182"/>
    </row>
    <row r="377" spans="1:38" s="2" customFormat="1">
      <c r="B377" s="183"/>
      <c r="E377" s="182" t="s">
        <v>117</v>
      </c>
      <c r="F377" s="182" t="s">
        <v>257</v>
      </c>
      <c r="G377" s="182"/>
      <c r="I377" s="182"/>
      <c r="J377" s="182"/>
      <c r="K377" s="182"/>
      <c r="L377" s="182"/>
      <c r="M377" s="182"/>
      <c r="N377" s="182"/>
      <c r="O377" s="182"/>
      <c r="P377" s="182"/>
      <c r="Q377" s="182"/>
      <c r="R377" s="182"/>
      <c r="S377" s="182"/>
    </row>
    <row r="378" spans="1:38" s="2" customFormat="1">
      <c r="B378" s="183"/>
      <c r="E378" s="182"/>
      <c r="F378" s="248" t="s">
        <v>1342</v>
      </c>
      <c r="G378" s="182"/>
      <c r="I378" s="248"/>
      <c r="J378" s="182"/>
      <c r="K378" s="182"/>
      <c r="L378" s="182"/>
      <c r="M378" s="182"/>
      <c r="N378" s="182"/>
      <c r="O378" s="182"/>
      <c r="P378" s="182"/>
      <c r="Q378" s="182"/>
      <c r="R378" s="182"/>
      <c r="S378" s="182"/>
    </row>
    <row r="379" spans="1:38">
      <c r="A379" s="2"/>
      <c r="B379" s="183"/>
      <c r="C379" s="2"/>
      <c r="D379" s="2"/>
      <c r="E379" s="182" t="s">
        <v>118</v>
      </c>
      <c r="F379" s="182" t="s">
        <v>258</v>
      </c>
      <c r="G379" s="182"/>
      <c r="H379" s="2"/>
      <c r="I379" s="248"/>
      <c r="J379" s="182"/>
      <c r="K379" s="182"/>
      <c r="L379" s="182"/>
      <c r="M379" s="182"/>
      <c r="N379" s="182"/>
      <c r="O379" s="182"/>
      <c r="P379" s="182"/>
      <c r="Q379" s="182"/>
      <c r="R379" s="182"/>
      <c r="S379" s="182"/>
      <c r="T379" s="2"/>
      <c r="U379" s="2"/>
      <c r="V379" s="2"/>
      <c r="W379" s="2"/>
      <c r="X379" s="2"/>
      <c r="Y379" s="2"/>
      <c r="Z379" s="2"/>
      <c r="AA379" s="2"/>
      <c r="AB379" s="2"/>
      <c r="AC379" s="2"/>
      <c r="AD379" s="2"/>
      <c r="AE379" s="2"/>
      <c r="AF379" s="2"/>
      <c r="AG379" s="2"/>
      <c r="AH379" s="2"/>
      <c r="AI379" s="2"/>
      <c r="AJ379" s="2"/>
      <c r="AK379" s="2"/>
      <c r="AL379" s="2"/>
    </row>
    <row r="380" spans="1:38" s="715" customFormat="1">
      <c r="A380" s="675"/>
      <c r="B380" s="183"/>
      <c r="C380" s="675"/>
      <c r="D380" s="675"/>
      <c r="E380" s="182"/>
      <c r="F380" s="182"/>
      <c r="G380" s="182"/>
      <c r="H380" s="675"/>
      <c r="I380" s="248"/>
      <c r="J380" s="182"/>
      <c r="K380" s="182"/>
      <c r="L380" s="182"/>
      <c r="M380" s="182"/>
      <c r="N380" s="182"/>
      <c r="O380" s="182"/>
      <c r="P380" s="182"/>
      <c r="Q380" s="182"/>
      <c r="R380" s="182"/>
      <c r="S380" s="182"/>
      <c r="T380" s="675"/>
      <c r="U380" s="675"/>
      <c r="V380" s="675"/>
      <c r="W380" s="675"/>
      <c r="X380" s="675"/>
      <c r="Y380" s="675"/>
      <c r="Z380" s="675"/>
      <c r="AA380" s="675"/>
      <c r="AB380" s="675"/>
      <c r="AC380" s="675"/>
      <c r="AD380" s="675"/>
      <c r="AE380" s="675"/>
      <c r="AF380" s="675"/>
      <c r="AG380" s="675"/>
      <c r="AH380" s="675"/>
      <c r="AI380" s="675"/>
      <c r="AJ380" s="675"/>
      <c r="AK380" s="675"/>
      <c r="AL380" s="675"/>
    </row>
    <row r="381" spans="1:38" s="675" customFormat="1">
      <c r="A381" s="715"/>
      <c r="B381" s="5"/>
      <c r="C381" s="715"/>
      <c r="D381" s="5" t="s">
        <v>547</v>
      </c>
      <c r="E381" s="5" t="s">
        <v>1486</v>
      </c>
      <c r="F381" s="715"/>
      <c r="G381" s="715"/>
      <c r="H381" s="715"/>
      <c r="I381" s="715"/>
      <c r="J381" s="6"/>
      <c r="K381" s="6"/>
      <c r="L381" s="6"/>
      <c r="M381" s="6"/>
      <c r="N381" s="6"/>
      <c r="O381" s="6"/>
      <c r="P381" s="6"/>
      <c r="Q381" s="6"/>
      <c r="R381" s="6"/>
      <c r="S381" s="6"/>
      <c r="T381" s="715"/>
      <c r="U381" s="715"/>
      <c r="V381" s="715"/>
      <c r="W381" s="715"/>
      <c r="X381" s="715"/>
      <c r="Y381" s="715"/>
      <c r="Z381" s="715"/>
      <c r="AA381" s="715"/>
      <c r="AB381" s="715"/>
      <c r="AC381" s="715"/>
      <c r="AD381" s="715"/>
      <c r="AE381" s="715"/>
      <c r="AF381" s="715"/>
      <c r="AG381" s="715"/>
      <c r="AH381" s="715"/>
      <c r="AI381" s="715"/>
      <c r="AJ381" s="715"/>
      <c r="AK381" s="715"/>
      <c r="AL381" s="715"/>
    </row>
    <row r="382" spans="1:38" s="675" customFormat="1">
      <c r="A382" s="715"/>
      <c r="B382" s="5"/>
      <c r="C382" s="715"/>
      <c r="D382" s="5"/>
      <c r="E382" s="6" t="s">
        <v>788</v>
      </c>
      <c r="F382" s="6"/>
      <c r="G382" s="6"/>
      <c r="H382" s="715"/>
      <c r="I382" s="715"/>
      <c r="J382" s="6"/>
      <c r="K382" s="6"/>
      <c r="L382" s="6"/>
      <c r="M382" s="6"/>
      <c r="N382" s="6"/>
      <c r="O382" s="6"/>
      <c r="P382" s="6"/>
      <c r="Q382" s="6"/>
      <c r="R382" s="6"/>
      <c r="S382" s="6"/>
      <c r="T382" s="715"/>
      <c r="U382" s="715"/>
      <c r="V382" s="715"/>
      <c r="W382" s="715"/>
      <c r="X382" s="715"/>
      <c r="Y382" s="715"/>
      <c r="Z382" s="715"/>
      <c r="AA382" s="715"/>
      <c r="AB382" s="715"/>
      <c r="AC382" s="715"/>
      <c r="AD382" s="715"/>
      <c r="AE382" s="715"/>
      <c r="AF382" s="715"/>
      <c r="AG382" s="715"/>
      <c r="AH382" s="715"/>
      <c r="AI382" s="715"/>
      <c r="AJ382" s="715"/>
      <c r="AK382" s="715"/>
      <c r="AL382" s="715"/>
    </row>
    <row r="383" spans="1:38" s="675" customFormat="1">
      <c r="A383" s="715"/>
      <c r="B383" s="5"/>
      <c r="C383" s="715"/>
      <c r="D383" s="5"/>
      <c r="E383" s="6" t="s">
        <v>1345</v>
      </c>
      <c r="F383" s="6"/>
      <c r="G383" s="6"/>
      <c r="H383" s="715"/>
      <c r="I383" s="715"/>
      <c r="J383" s="6"/>
      <c r="K383" s="6"/>
      <c r="L383" s="6"/>
      <c r="M383" s="6"/>
      <c r="N383" s="6"/>
      <c r="O383" s="6"/>
      <c r="P383" s="6"/>
      <c r="Q383" s="6"/>
      <c r="R383" s="6"/>
      <c r="S383" s="6"/>
      <c r="T383" s="715"/>
      <c r="U383" s="715"/>
      <c r="V383" s="715"/>
      <c r="W383" s="715"/>
      <c r="X383" s="715"/>
      <c r="Y383" s="715"/>
      <c r="Z383" s="715"/>
      <c r="AA383" s="715"/>
      <c r="AB383" s="715"/>
      <c r="AC383" s="715"/>
      <c r="AD383" s="715"/>
      <c r="AE383" s="715"/>
      <c r="AF383" s="715"/>
      <c r="AG383" s="715"/>
      <c r="AH383" s="715"/>
      <c r="AI383" s="715"/>
      <c r="AJ383" s="715"/>
      <c r="AK383" s="715"/>
      <c r="AL383" s="715"/>
    </row>
    <row r="384" spans="1:38" s="675" customFormat="1">
      <c r="A384" s="715"/>
      <c r="B384" s="5"/>
      <c r="C384" s="715"/>
      <c r="D384" s="5"/>
      <c r="E384" s="6"/>
      <c r="F384" s="6"/>
      <c r="G384" s="6"/>
      <c r="H384" s="715"/>
      <c r="I384" s="715"/>
      <c r="J384" s="6"/>
      <c r="K384" s="6"/>
      <c r="L384" s="6"/>
      <c r="M384" s="6"/>
      <c r="N384" s="6"/>
      <c r="O384" s="6"/>
      <c r="P384" s="6"/>
      <c r="Q384" s="6"/>
      <c r="R384" s="6"/>
      <c r="S384" s="6"/>
      <c r="T384" s="715"/>
      <c r="U384" s="715"/>
      <c r="V384" s="715"/>
      <c r="W384" s="715"/>
      <c r="X384" s="715"/>
      <c r="Y384" s="715"/>
      <c r="Z384" s="715"/>
      <c r="AA384" s="715"/>
      <c r="AB384" s="715"/>
      <c r="AC384" s="715"/>
      <c r="AD384" s="715"/>
      <c r="AE384" s="715"/>
      <c r="AF384" s="715"/>
      <c r="AG384" s="715"/>
      <c r="AH384" s="715"/>
      <c r="AI384" s="715"/>
      <c r="AJ384" s="715"/>
      <c r="AK384" s="715"/>
      <c r="AL384" s="715"/>
    </row>
    <row r="385" spans="1:38" s="247" customFormat="1">
      <c r="A385" s="715"/>
      <c r="B385" s="5"/>
      <c r="C385" s="715"/>
      <c r="D385" s="5" t="s">
        <v>311</v>
      </c>
      <c r="E385" s="5" t="s">
        <v>290</v>
      </c>
      <c r="F385" s="715"/>
      <c r="G385" s="715"/>
      <c r="H385" s="715"/>
      <c r="I385" s="715"/>
      <c r="J385" s="6"/>
      <c r="K385" s="6"/>
      <c r="L385" s="6"/>
      <c r="M385" s="6"/>
      <c r="N385" s="6"/>
      <c r="O385" s="6"/>
      <c r="P385" s="6"/>
      <c r="Q385" s="6"/>
      <c r="R385" s="6"/>
      <c r="S385" s="6"/>
      <c r="T385" s="715"/>
      <c r="U385" s="715"/>
      <c r="V385" s="715"/>
      <c r="W385" s="715"/>
      <c r="X385" s="715"/>
      <c r="Y385" s="715"/>
      <c r="Z385" s="715"/>
      <c r="AA385" s="715"/>
      <c r="AB385" s="715"/>
      <c r="AC385" s="715"/>
      <c r="AD385" s="715"/>
      <c r="AE385" s="715"/>
      <c r="AF385" s="715"/>
      <c r="AG385" s="715"/>
      <c r="AH385" s="715"/>
      <c r="AI385" s="715"/>
      <c r="AJ385" s="715"/>
      <c r="AK385" s="715"/>
      <c r="AL385" s="715"/>
    </row>
    <row r="386" spans="1:38" s="247" customFormat="1">
      <c r="A386" s="675"/>
      <c r="B386" s="183"/>
      <c r="C386" s="675"/>
      <c r="D386" s="675"/>
      <c r="E386" s="676" t="s">
        <v>117</v>
      </c>
      <c r="F386" s="676" t="s">
        <v>1487</v>
      </c>
      <c r="G386" s="676"/>
      <c r="H386" s="675"/>
      <c r="I386" s="676"/>
      <c r="J386" s="676"/>
      <c r="K386" s="676"/>
      <c r="L386" s="676"/>
      <c r="M386" s="676"/>
      <c r="N386" s="676"/>
      <c r="O386" s="676"/>
      <c r="P386" s="676"/>
      <c r="Q386" s="676"/>
      <c r="R386" s="676"/>
      <c r="S386" s="676"/>
      <c r="T386" s="675"/>
      <c r="U386" s="675"/>
      <c r="V386" s="675"/>
      <c r="W386" s="675"/>
      <c r="X386" s="675"/>
      <c r="Y386" s="675"/>
      <c r="Z386" s="675"/>
      <c r="AA386" s="675"/>
      <c r="AB386" s="675"/>
      <c r="AC386" s="675"/>
      <c r="AD386" s="675"/>
      <c r="AE386" s="675"/>
      <c r="AF386" s="675"/>
      <c r="AG386" s="675"/>
      <c r="AH386" s="675"/>
      <c r="AI386" s="675"/>
      <c r="AJ386" s="675"/>
      <c r="AK386" s="675"/>
      <c r="AL386" s="675"/>
    </row>
    <row r="387" spans="1:38" s="247" customFormat="1">
      <c r="A387" s="675"/>
      <c r="B387" s="183"/>
      <c r="C387" s="675"/>
      <c r="D387" s="675"/>
      <c r="E387" s="676"/>
      <c r="F387" s="248" t="s">
        <v>1342</v>
      </c>
      <c r="G387" s="6"/>
      <c r="H387" s="715"/>
      <c r="I387" s="6"/>
      <c r="J387" s="6"/>
      <c r="K387" s="676"/>
      <c r="L387" s="676"/>
      <c r="M387" s="676"/>
      <c r="N387" s="676"/>
      <c r="O387" s="676"/>
      <c r="P387" s="676"/>
      <c r="Q387" s="676"/>
      <c r="R387" s="676"/>
      <c r="S387" s="676"/>
      <c r="T387" s="675"/>
      <c r="U387" s="675"/>
      <c r="V387" s="675"/>
      <c r="W387" s="675"/>
      <c r="X387" s="675"/>
      <c r="Y387" s="675"/>
      <c r="Z387" s="675"/>
      <c r="AA387" s="675"/>
      <c r="AB387" s="675"/>
      <c r="AC387" s="675"/>
      <c r="AD387" s="675"/>
      <c r="AE387" s="675"/>
      <c r="AF387" s="675"/>
      <c r="AG387" s="675"/>
      <c r="AH387" s="675"/>
      <c r="AI387" s="675"/>
      <c r="AJ387" s="675"/>
      <c r="AK387" s="675"/>
      <c r="AL387" s="675"/>
    </row>
    <row r="388" spans="1:38" s="715" customFormat="1">
      <c r="A388" s="675"/>
      <c r="B388" s="183"/>
      <c r="C388" s="675"/>
      <c r="D388" s="675"/>
      <c r="E388" s="676" t="s">
        <v>118</v>
      </c>
      <c r="F388" s="1822" t="s">
        <v>1497</v>
      </c>
      <c r="G388" s="1822"/>
      <c r="H388" s="1822"/>
      <c r="I388" s="1822"/>
      <c r="J388" s="1822"/>
      <c r="K388" s="1822"/>
      <c r="L388" s="1822"/>
      <c r="M388" s="1822"/>
      <c r="N388" s="1822"/>
      <c r="O388" s="1822"/>
      <c r="P388" s="1822"/>
      <c r="Q388" s="1822"/>
      <c r="R388" s="1822"/>
      <c r="S388" s="1822"/>
      <c r="T388" s="1822"/>
      <c r="U388" s="1822"/>
      <c r="V388" s="1822"/>
      <c r="W388" s="1822"/>
      <c r="X388" s="1822"/>
      <c r="Y388" s="1822"/>
      <c r="Z388" s="1822"/>
      <c r="AA388" s="1822"/>
      <c r="AB388" s="1822"/>
      <c r="AC388" s="1822"/>
      <c r="AD388" s="1822"/>
      <c r="AE388" s="1822"/>
      <c r="AF388" s="1822"/>
      <c r="AG388" s="1822"/>
      <c r="AH388" s="1822"/>
      <c r="AI388" s="1822"/>
      <c r="AJ388" s="1822"/>
      <c r="AK388" s="1822"/>
      <c r="AL388" s="675"/>
    </row>
    <row r="389" spans="1:38" s="715" customFormat="1">
      <c r="A389" s="675"/>
      <c r="B389" s="183"/>
      <c r="C389" s="675"/>
      <c r="D389" s="675"/>
      <c r="E389" s="676"/>
      <c r="F389" s="1822"/>
      <c r="G389" s="1822"/>
      <c r="H389" s="1822"/>
      <c r="I389" s="1822"/>
      <c r="J389" s="1822"/>
      <c r="K389" s="1822"/>
      <c r="L389" s="1822"/>
      <c r="M389" s="1822"/>
      <c r="N389" s="1822"/>
      <c r="O389" s="1822"/>
      <c r="P389" s="1822"/>
      <c r="Q389" s="1822"/>
      <c r="R389" s="1822"/>
      <c r="S389" s="1822"/>
      <c r="T389" s="1822"/>
      <c r="U389" s="1822"/>
      <c r="V389" s="1822"/>
      <c r="W389" s="1822"/>
      <c r="X389" s="1822"/>
      <c r="Y389" s="1822"/>
      <c r="Z389" s="1822"/>
      <c r="AA389" s="1822"/>
      <c r="AB389" s="1822"/>
      <c r="AC389" s="1822"/>
      <c r="AD389" s="1822"/>
      <c r="AE389" s="1822"/>
      <c r="AF389" s="1822"/>
      <c r="AG389" s="1822"/>
      <c r="AH389" s="1822"/>
      <c r="AI389" s="1822"/>
      <c r="AJ389" s="1822"/>
      <c r="AK389" s="1822"/>
      <c r="AL389" s="675"/>
    </row>
    <row r="390" spans="1:38" s="715" customFormat="1">
      <c r="A390" s="675"/>
      <c r="B390" s="183"/>
      <c r="C390" s="675"/>
      <c r="D390" s="675"/>
      <c r="E390" s="676"/>
      <c r="F390" s="1822"/>
      <c r="G390" s="1822"/>
      <c r="H390" s="1822"/>
      <c r="I390" s="1822"/>
      <c r="J390" s="1822"/>
      <c r="K390" s="1822"/>
      <c r="L390" s="1822"/>
      <c r="M390" s="1822"/>
      <c r="N390" s="1822"/>
      <c r="O390" s="1822"/>
      <c r="P390" s="1822"/>
      <c r="Q390" s="1822"/>
      <c r="R390" s="1822"/>
      <c r="S390" s="1822"/>
      <c r="T390" s="1822"/>
      <c r="U390" s="1822"/>
      <c r="V390" s="1822"/>
      <c r="W390" s="1822"/>
      <c r="X390" s="1822"/>
      <c r="Y390" s="1822"/>
      <c r="Z390" s="1822"/>
      <c r="AA390" s="1822"/>
      <c r="AB390" s="1822"/>
      <c r="AC390" s="1822"/>
      <c r="AD390" s="1822"/>
      <c r="AE390" s="1822"/>
      <c r="AF390" s="1822"/>
      <c r="AG390" s="1822"/>
      <c r="AH390" s="1822"/>
      <c r="AI390" s="1822"/>
      <c r="AJ390" s="1822"/>
      <c r="AK390" s="1822"/>
      <c r="AL390" s="675"/>
    </row>
    <row r="391" spans="1:38" s="715" customFormat="1">
      <c r="A391" s="675"/>
      <c r="B391" s="183"/>
      <c r="C391" s="675"/>
      <c r="D391" s="675"/>
      <c r="E391" s="182"/>
      <c r="F391" s="738"/>
      <c r="G391" s="738"/>
      <c r="H391" s="738"/>
      <c r="I391" s="738"/>
      <c r="J391" s="738"/>
      <c r="K391" s="738"/>
      <c r="L391" s="738"/>
      <c r="M391" s="738"/>
      <c r="N391" s="738"/>
      <c r="O391" s="738"/>
      <c r="P391" s="738"/>
      <c r="Q391" s="738"/>
      <c r="R391" s="738"/>
      <c r="S391" s="738"/>
      <c r="T391" s="738"/>
      <c r="U391" s="738"/>
      <c r="V391" s="738"/>
      <c r="W391" s="738"/>
      <c r="X391" s="738"/>
      <c r="Y391" s="738"/>
      <c r="Z391" s="738"/>
      <c r="AA391" s="738"/>
      <c r="AB391" s="738"/>
      <c r="AC391" s="738"/>
      <c r="AD391" s="738"/>
      <c r="AE391" s="738"/>
      <c r="AF391" s="738"/>
      <c r="AG391" s="738"/>
      <c r="AH391" s="738"/>
      <c r="AI391" s="738"/>
      <c r="AJ391" s="738"/>
      <c r="AK391" s="738"/>
      <c r="AL391" s="741"/>
    </row>
    <row r="392" spans="1:38" s="715" customFormat="1">
      <c r="A392" s="675"/>
      <c r="B392" s="183"/>
      <c r="C392" s="183"/>
      <c r="D392" s="5" t="s">
        <v>450</v>
      </c>
      <c r="E392" s="5" t="s">
        <v>1504</v>
      </c>
      <c r="F392" s="676"/>
      <c r="G392" s="183"/>
      <c r="H392" s="675"/>
      <c r="I392" s="248"/>
      <c r="J392" s="676"/>
      <c r="K392" s="676"/>
      <c r="L392" s="676"/>
      <c r="M392" s="676"/>
      <c r="N392" s="676"/>
      <c r="O392" s="676"/>
      <c r="P392" s="676"/>
      <c r="Q392" s="676"/>
      <c r="R392" s="676"/>
      <c r="S392" s="676"/>
      <c r="T392" s="675"/>
      <c r="U392" s="675"/>
      <c r="V392" s="675"/>
      <c r="W392" s="675"/>
      <c r="X392" s="675"/>
      <c r="Y392" s="675"/>
      <c r="Z392" s="675"/>
      <c r="AA392" s="675"/>
      <c r="AB392" s="675"/>
      <c r="AC392" s="675"/>
      <c r="AD392" s="675"/>
      <c r="AE392" s="675"/>
      <c r="AF392" s="675"/>
      <c r="AG392" s="675"/>
      <c r="AH392" s="675"/>
      <c r="AI392" s="675"/>
      <c r="AJ392" s="675"/>
      <c r="AK392" s="675"/>
      <c r="AL392" s="675"/>
    </row>
    <row r="393" spans="1:38" s="715" customFormat="1" ht="13.15" customHeight="1">
      <c r="A393" s="675"/>
      <c r="B393" s="183"/>
      <c r="C393" s="675"/>
      <c r="D393" s="5"/>
      <c r="E393" s="6" t="s">
        <v>1503</v>
      </c>
      <c r="F393" s="862"/>
      <c r="G393" s="862"/>
      <c r="H393" s="862"/>
      <c r="I393" s="862"/>
      <c r="J393" s="862"/>
      <c r="K393" s="862"/>
      <c r="L393" s="862"/>
      <c r="M393" s="862"/>
      <c r="N393" s="862"/>
      <c r="O393" s="862"/>
      <c r="P393" s="862"/>
      <c r="Q393" s="862"/>
      <c r="R393" s="862"/>
      <c r="S393" s="862"/>
      <c r="T393" s="862"/>
      <c r="U393" s="862"/>
      <c r="V393" s="862"/>
      <c r="W393" s="862"/>
      <c r="X393" s="862"/>
      <c r="Y393" s="862"/>
      <c r="Z393" s="862"/>
      <c r="AA393" s="862"/>
      <c r="AB393" s="862"/>
      <c r="AC393" s="862"/>
      <c r="AD393" s="862"/>
      <c r="AE393" s="862"/>
      <c r="AF393" s="862"/>
      <c r="AG393" s="862"/>
      <c r="AH393" s="862"/>
      <c r="AI393" s="862"/>
      <c r="AJ393" s="862"/>
      <c r="AK393" s="862"/>
      <c r="AL393" s="675"/>
    </row>
    <row r="394" spans="1:38">
      <c r="B394" s="5"/>
      <c r="E394" t="s">
        <v>1345</v>
      </c>
      <c r="F394" s="740"/>
      <c r="G394" s="740"/>
      <c r="H394" s="740"/>
      <c r="I394" s="740"/>
      <c r="J394" s="740"/>
      <c r="K394" s="740"/>
      <c r="L394" s="740"/>
      <c r="M394" s="740"/>
      <c r="N394" s="740"/>
      <c r="O394" s="740"/>
      <c r="P394" s="740"/>
      <c r="Q394" s="740"/>
      <c r="R394" s="740"/>
      <c r="S394" s="740"/>
      <c r="T394" s="740"/>
      <c r="U394" s="740"/>
      <c r="V394" s="740"/>
      <c r="W394" s="740"/>
      <c r="X394" s="740"/>
      <c r="Y394" s="740"/>
      <c r="Z394" s="740"/>
      <c r="AA394" s="740"/>
      <c r="AB394" s="740"/>
      <c r="AC394" s="740"/>
      <c r="AD394" s="740"/>
      <c r="AE394" s="740"/>
      <c r="AF394" s="740"/>
      <c r="AG394" s="740"/>
      <c r="AH394" s="740"/>
      <c r="AI394" s="740"/>
      <c r="AJ394" s="740"/>
      <c r="AK394" s="740"/>
      <c r="AL394" s="740"/>
    </row>
    <row r="395" spans="1:38" s="247" customFormat="1">
      <c r="A395"/>
      <c r="B395" s="5"/>
      <c r="C395"/>
      <c r="D395"/>
      <c r="E395"/>
      <c r="F395"/>
      <c r="G395"/>
      <c r="H395"/>
      <c r="I395"/>
      <c r="J395"/>
      <c r="K395"/>
      <c r="L395"/>
      <c r="M395"/>
      <c r="N395"/>
      <c r="O395"/>
      <c r="P395"/>
      <c r="Q395"/>
      <c r="R395"/>
      <c r="S395" s="149"/>
      <c r="T395"/>
      <c r="U395"/>
      <c r="V395"/>
      <c r="W395"/>
      <c r="X395"/>
      <c r="Y395"/>
      <c r="Z395"/>
      <c r="AA395"/>
      <c r="AB395"/>
      <c r="AC395"/>
      <c r="AD395"/>
      <c r="AE395"/>
      <c r="AF395"/>
      <c r="AG395"/>
      <c r="AH395"/>
      <c r="AI395"/>
      <c r="AJ395"/>
      <c r="AK395"/>
      <c r="AL395"/>
    </row>
    <row r="396" spans="1:38" s="247" customFormat="1" hidden="1">
      <c r="A396"/>
      <c r="B396" s="5"/>
      <c r="C396"/>
      <c r="D396"/>
      <c r="E396"/>
      <c r="F396"/>
      <c r="G396"/>
      <c r="H396"/>
      <c r="I396"/>
      <c r="J396"/>
      <c r="K396"/>
      <c r="L396"/>
      <c r="M396"/>
      <c r="N396"/>
      <c r="O396"/>
      <c r="P396"/>
      <c r="Q396"/>
      <c r="R396"/>
      <c r="S396" s="149"/>
      <c r="T396"/>
      <c r="U396"/>
      <c r="V396"/>
      <c r="W396"/>
      <c r="X396"/>
      <c r="Y396"/>
      <c r="Z396"/>
      <c r="AA396"/>
      <c r="AB396"/>
      <c r="AC396"/>
      <c r="AD396"/>
      <c r="AE396"/>
      <c r="AF396"/>
      <c r="AG396"/>
      <c r="AH396"/>
      <c r="AI396"/>
      <c r="AJ396"/>
      <c r="AK396"/>
      <c r="AL396"/>
    </row>
    <row r="397" spans="1:38" hidden="1">
      <c r="B397" s="5"/>
      <c r="S397" s="149"/>
    </row>
    <row r="398" spans="1:38" hidden="1">
      <c r="B398" s="5"/>
      <c r="S398" s="149"/>
    </row>
    <row r="399" spans="1:38" hidden="1">
      <c r="B399" s="5"/>
      <c r="S399" s="149"/>
    </row>
    <row r="400" spans="1:38" hidden="1">
      <c r="B400" s="5"/>
      <c r="S400" s="149"/>
    </row>
    <row r="401" spans="2:19" hidden="1">
      <c r="B401" s="5"/>
      <c r="S401" s="149"/>
    </row>
    <row r="402" spans="2:19" hidden="1">
      <c r="B402" s="5"/>
      <c r="S402" s="149"/>
    </row>
    <row r="403" spans="2:19" hidden="1">
      <c r="B403" s="5"/>
      <c r="S403" s="149"/>
    </row>
    <row r="404" spans="2:19" hidden="1">
      <c r="B404" s="5"/>
      <c r="S404" s="149"/>
    </row>
    <row r="405" spans="2:19" hidden="1">
      <c r="B405" s="5"/>
      <c r="S405" s="149"/>
    </row>
    <row r="406" spans="2:19" hidden="1">
      <c r="B406" s="5"/>
      <c r="S406" s="149"/>
    </row>
    <row r="407" spans="2:19" hidden="1">
      <c r="B407" s="5"/>
      <c r="S407" s="149"/>
    </row>
    <row r="408" spans="2:19" hidden="1">
      <c r="B408" s="5"/>
      <c r="D408" s="5"/>
      <c r="E408" s="149"/>
      <c r="F408" s="149"/>
      <c r="G408" s="149"/>
      <c r="H408" s="149"/>
      <c r="I408" s="149"/>
      <c r="J408" s="149"/>
      <c r="K408" s="149"/>
      <c r="L408" s="149"/>
      <c r="M408" s="149"/>
      <c r="N408" s="149"/>
      <c r="O408" s="149"/>
      <c r="P408" s="149"/>
      <c r="Q408" s="149"/>
      <c r="R408" s="149"/>
      <c r="S408" s="149"/>
    </row>
    <row r="409" spans="2:19" hidden="1">
      <c r="B409" s="5"/>
      <c r="D409" s="5"/>
      <c r="E409" s="149"/>
      <c r="F409" s="149"/>
      <c r="G409" s="149"/>
      <c r="H409" s="149"/>
      <c r="I409" s="149"/>
      <c r="J409" s="149"/>
      <c r="K409" s="149"/>
      <c r="L409" s="149"/>
      <c r="M409" s="149"/>
      <c r="N409" s="149"/>
      <c r="O409" s="149"/>
      <c r="P409" s="149"/>
      <c r="Q409" s="149"/>
      <c r="R409" s="149"/>
      <c r="S409" s="149"/>
    </row>
    <row r="410" spans="2:19" hidden="1">
      <c r="J410" s="149"/>
      <c r="K410" s="149"/>
      <c r="L410" s="149"/>
      <c r="M410" s="149"/>
      <c r="N410" s="149"/>
      <c r="O410" s="149"/>
      <c r="P410" s="149"/>
      <c r="Q410" s="149"/>
      <c r="R410" s="149"/>
      <c r="S410" s="149"/>
    </row>
    <row r="411" spans="2:19" hidden="1">
      <c r="J411" s="149"/>
      <c r="K411" s="149"/>
      <c r="L411" s="149"/>
      <c r="M411" s="149"/>
      <c r="N411" s="149"/>
      <c r="O411" s="149"/>
      <c r="P411" s="149"/>
      <c r="Q411" s="149"/>
      <c r="R411" s="149"/>
      <c r="S411" s="149"/>
    </row>
    <row r="412" spans="2:19" hidden="1">
      <c r="J412" s="149"/>
      <c r="K412" s="149"/>
      <c r="L412" s="149"/>
      <c r="M412" s="149"/>
      <c r="N412" s="149"/>
      <c r="O412" s="149"/>
      <c r="P412" s="149"/>
      <c r="Q412" s="149"/>
      <c r="R412" s="149"/>
      <c r="S412" s="149"/>
    </row>
    <row r="413" spans="2:19" hidden="1">
      <c r="J413" s="149"/>
      <c r="K413" s="149"/>
      <c r="L413" s="149"/>
      <c r="M413" s="149"/>
      <c r="N413" s="149"/>
      <c r="O413" s="149"/>
      <c r="P413" s="149"/>
      <c r="Q413" s="149"/>
      <c r="R413" s="149"/>
      <c r="S413" s="149"/>
    </row>
    <row r="414" spans="2:19" hidden="1">
      <c r="J414" s="149"/>
      <c r="K414" s="149"/>
      <c r="L414" s="149"/>
      <c r="M414" s="149"/>
      <c r="N414" s="149"/>
      <c r="O414" s="149"/>
      <c r="P414" s="149"/>
      <c r="Q414" s="149"/>
      <c r="R414" s="149"/>
      <c r="S414" s="149"/>
    </row>
    <row r="415" spans="2:19" hidden="1">
      <c r="J415" s="149"/>
      <c r="K415" s="149"/>
      <c r="L415" s="149"/>
      <c r="M415" s="149"/>
      <c r="N415" s="149"/>
      <c r="O415" s="149"/>
      <c r="P415" s="149"/>
      <c r="Q415" s="149"/>
      <c r="R415" s="149"/>
      <c r="S415" s="149"/>
    </row>
    <row r="416" spans="2:19" hidden="1">
      <c r="J416" s="149"/>
      <c r="K416" s="149"/>
      <c r="L416" s="149"/>
      <c r="M416" s="149"/>
      <c r="N416" s="149"/>
      <c r="O416" s="149"/>
      <c r="P416" s="149"/>
      <c r="Q416" s="149"/>
      <c r="R416" s="149"/>
      <c r="S416" s="149"/>
    </row>
    <row r="417" spans="2:19" hidden="1">
      <c r="J417" s="149"/>
      <c r="K417" s="149"/>
      <c r="L417" s="149"/>
      <c r="M417" s="149"/>
      <c r="N417" s="149"/>
      <c r="O417" s="149"/>
      <c r="P417" s="149"/>
      <c r="Q417" s="149"/>
      <c r="R417" s="149"/>
      <c r="S417" s="149"/>
    </row>
    <row r="418" spans="2:19" hidden="1">
      <c r="J418" s="149"/>
      <c r="K418" s="149"/>
      <c r="L418" s="149"/>
      <c r="M418" s="149"/>
      <c r="N418" s="149"/>
      <c r="O418" s="149"/>
      <c r="P418" s="149"/>
      <c r="Q418" s="149"/>
      <c r="R418" s="149"/>
      <c r="S418" s="149"/>
    </row>
    <row r="419" spans="2:19" hidden="1">
      <c r="L419" s="149"/>
      <c r="M419" s="149"/>
      <c r="N419" s="149"/>
      <c r="O419" s="149"/>
      <c r="P419" s="149"/>
      <c r="Q419" s="149"/>
      <c r="R419" s="149"/>
      <c r="S419" s="149"/>
    </row>
    <row r="420" spans="2:19" hidden="1">
      <c r="J420" s="149"/>
      <c r="K420" s="149"/>
      <c r="L420" s="149"/>
      <c r="M420" s="149"/>
      <c r="N420" s="149"/>
      <c r="O420" s="149"/>
      <c r="P420" s="149"/>
      <c r="Q420" s="149"/>
      <c r="R420" s="149"/>
      <c r="S420" s="149"/>
    </row>
    <row r="421" spans="2:19" hidden="1">
      <c r="B421" s="5"/>
      <c r="D421" s="5"/>
      <c r="E421" s="149"/>
      <c r="F421" s="149"/>
      <c r="G421" s="149"/>
      <c r="H421" s="149"/>
      <c r="I421" s="149"/>
      <c r="J421" s="149"/>
      <c r="K421" s="149"/>
      <c r="L421" s="149"/>
      <c r="M421" s="149"/>
      <c r="N421" s="149"/>
      <c r="O421" s="149"/>
      <c r="P421" s="149"/>
      <c r="Q421" s="149"/>
      <c r="R421" s="149"/>
      <c r="S421" s="149"/>
    </row>
    <row r="422" spans="2:19" hidden="1">
      <c r="B422" s="5"/>
      <c r="C422" s="5"/>
      <c r="D422" s="5"/>
      <c r="E422" s="149"/>
      <c r="F422" s="149"/>
      <c r="G422" s="149"/>
      <c r="H422" s="149"/>
      <c r="I422" s="149"/>
      <c r="J422" s="149"/>
      <c r="K422" s="149"/>
      <c r="L422" s="149"/>
      <c r="M422" s="149"/>
      <c r="N422" s="149"/>
      <c r="O422" s="149"/>
      <c r="P422" s="149"/>
      <c r="Q422" s="149"/>
      <c r="R422" s="149"/>
      <c r="S422" s="149"/>
    </row>
    <row r="423" spans="2:19" hidden="1">
      <c r="D423" s="5"/>
    </row>
    <row r="439" spans="1:37" hidden="1">
      <c r="A439" s="9"/>
      <c r="B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sheetData>
  <sheetProtection algorithmName="SHA-512" hashValue="XnwMfxE5ltvw5J1oZKkpdpzAfSfwuO0VTgz19Om1VlQmrDTzhbpUm04+v6fBk2tfM0A1GvPEtWV7qTyjnEoL0Q==" saltValue="jRm4c7CbpgwkKN98RQAsCg=="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xr:uid="{00000000-0004-0000-0000-000000000000}"/>
    <hyperlink ref="E33" r:id="rId3" xr:uid="{00000000-0004-0000-0000-000001000000}"/>
    <hyperlink ref="E37" r:id="rId4" xr:uid="{00000000-0004-0000-0000-000002000000}"/>
    <hyperlink ref="E37:AK37" r:id="rId5" display="http://www.treasurer.ca.gov/ctcac/assignments.asp" xr:uid="{00000000-0004-0000-0000-000003000000}"/>
    <hyperlink ref="E33:AK33" r:id="rId6" display="https://www.treasurer.ca.gov/ctcac/2019/submitals/non_competitive.asp" xr:uid="{00000000-0004-0000-0000-000004000000}"/>
    <hyperlink ref="E38:AK38" r:id="rId7" display="http://www.treasurer.ca.gov/ctcac/contacts.asp" xr:uid="{00000000-0004-0000-0000-000005000000}"/>
  </hyperlinks>
  <pageMargins left="0.75" right="0.75" top="0.75" bottom="0.75" header="0.5" footer="0.5"/>
  <pageSetup scale="89" fitToHeight="10" orientation="portrait" r:id="rId8"/>
  <headerFooter alignWithMargins="0"/>
  <rowBreaks count="7" manualBreakCount="7">
    <brk id="61" max="67" man="1"/>
    <brk id="102" max="67" man="1"/>
    <brk id="162" max="67" man="1"/>
    <brk id="222" max="67" man="1"/>
    <brk id="281" max="67" man="1"/>
    <brk id="330" max="67" man="1"/>
    <brk id="355" max="67" man="1"/>
  </rowBreaks>
  <legacy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5"/>
  <sheetViews>
    <sheetView zoomScaleNormal="100" workbookViewId="0">
      <selection activeCell="K25" sqref="K25"/>
    </sheetView>
  </sheetViews>
  <sheetFormatPr defaultColWidth="9.140625" defaultRowHeight="14.25"/>
  <cols>
    <col min="1" max="1" width="3.7109375" style="1330" customWidth="1"/>
    <col min="2" max="2" width="1.7109375" style="1330" customWidth="1"/>
    <col min="3" max="3" width="2.7109375" style="1330" customWidth="1"/>
    <col min="4" max="4" width="40.7109375" style="1330" customWidth="1"/>
    <col min="5" max="5" width="13.42578125" style="1330" customWidth="1"/>
    <col min="6" max="6" width="2.7109375" style="1334" customWidth="1"/>
    <col min="7" max="7" width="10.7109375" style="1330" customWidth="1"/>
    <col min="8" max="8" width="2.7109375" style="1334" customWidth="1"/>
    <col min="9" max="9" width="10.7109375" style="1330" customWidth="1"/>
    <col min="10" max="10" width="1.5703125" style="1330" customWidth="1"/>
    <col min="11" max="11" width="47.42578125" style="1331" customWidth="1"/>
    <col min="12" max="16384" width="9.140625" style="1330"/>
  </cols>
  <sheetData>
    <row r="1" spans="1:11" ht="30" customHeight="1">
      <c r="A1" s="3264" t="s">
        <v>1871</v>
      </c>
      <c r="B1" s="3264"/>
      <c r="C1" s="3264"/>
      <c r="D1" s="3264"/>
      <c r="E1" s="3264"/>
      <c r="F1" s="3264"/>
      <c r="G1" s="3264"/>
      <c r="H1" s="3264"/>
      <c r="I1" s="3264"/>
    </row>
    <row r="2" spans="1:11" ht="15">
      <c r="A2" s="1332"/>
      <c r="B2" s="1332"/>
      <c r="E2" s="1333"/>
      <c r="I2" s="1335"/>
      <c r="K2" s="1336"/>
    </row>
    <row r="3" spans="1:11">
      <c r="A3" s="1337" t="s">
        <v>1578</v>
      </c>
      <c r="B3" s="1337"/>
      <c r="C3" s="1330" t="s">
        <v>2111</v>
      </c>
      <c r="E3" s="1722">
        <f>ROUND(Application!AM564+'Basis &amp; Credits'!AB77,0)</f>
        <v>50250000</v>
      </c>
      <c r="F3" s="1338"/>
      <c r="K3" s="1409"/>
    </row>
    <row r="4" spans="1:11" s="1339" customFormat="1" ht="15" customHeight="1">
      <c r="C4" s="1339" t="s">
        <v>1872</v>
      </c>
      <c r="E4" s="1415">
        <f>Application!AD1037</f>
        <v>-0.14639175257731959</v>
      </c>
      <c r="F4" s="1340"/>
      <c r="H4" s="1341"/>
      <c r="K4" s="1536"/>
    </row>
    <row r="5" spans="1:11" s="1342" customFormat="1" ht="15" customHeight="1">
      <c r="A5" s="3265"/>
      <c r="B5" s="3265"/>
      <c r="D5" s="1342" t="s">
        <v>2112</v>
      </c>
      <c r="E5" s="1343">
        <f>IF('Points System'!C274="Yes",0.2,0)</f>
        <v>0</v>
      </c>
      <c r="F5" s="1340"/>
      <c r="H5" s="1341"/>
      <c r="K5" s="1537"/>
    </row>
    <row r="6" spans="1:11" s="1342" customFormat="1" ht="15" customHeight="1">
      <c r="A6" s="1445"/>
      <c r="B6" s="1445"/>
      <c r="D6" s="1342" t="s">
        <v>2113</v>
      </c>
      <c r="E6" s="1343" t="str">
        <f>IF(AND((Application!W464&gt;=(0.5*Application!G753)),Application!D210="Special Needs",(OR(Application!M354="Yes",Application!M355="Yes"))),0.2," ")</f>
        <v xml:space="preserve"> </v>
      </c>
      <c r="F6" s="1340"/>
      <c r="H6" s="1341"/>
      <c r="K6" s="1537"/>
    </row>
    <row r="7" spans="1:11" ht="15">
      <c r="A7" s="1332"/>
      <c r="B7" s="1332"/>
      <c r="C7" s="1330" t="s">
        <v>2115</v>
      </c>
      <c r="E7" s="1413">
        <f>E3-(E3*(E4+(MAX(E5,E6))))</f>
        <v>57606185.567010313</v>
      </c>
      <c r="F7" s="1338"/>
      <c r="I7" s="1344"/>
      <c r="K7" s="1538"/>
    </row>
    <row r="8" spans="1:11" ht="15">
      <c r="A8" s="1332"/>
      <c r="B8" s="1332"/>
      <c r="E8" s="1344"/>
      <c r="F8" s="1345"/>
      <c r="G8" s="1346"/>
      <c r="H8" s="1347"/>
      <c r="I8" s="1344"/>
    </row>
    <row r="9" spans="1:11" s="1350" customFormat="1" ht="15" customHeight="1">
      <c r="A9" s="1348"/>
      <c r="B9" s="1348"/>
      <c r="C9" s="1349"/>
      <c r="E9" s="1351" t="s">
        <v>1873</v>
      </c>
      <c r="F9" s="1352"/>
      <c r="G9" s="1353" t="s">
        <v>1874</v>
      </c>
      <c r="H9" s="1347"/>
      <c r="I9" s="1353" t="s">
        <v>1875</v>
      </c>
      <c r="K9" s="1354"/>
    </row>
    <row r="10" spans="1:11">
      <c r="A10" s="1337" t="s">
        <v>1580</v>
      </c>
      <c r="B10" s="1337"/>
      <c r="C10" s="1330" t="s">
        <v>1876</v>
      </c>
      <c r="E10" s="1355" t="s">
        <v>1877</v>
      </c>
      <c r="F10" s="1347"/>
      <c r="G10" s="1355" t="s">
        <v>1878</v>
      </c>
      <c r="H10" s="1347"/>
      <c r="I10" s="1355" t="s">
        <v>1877</v>
      </c>
    </row>
    <row r="11" spans="1:11" ht="15">
      <c r="A11" s="1332"/>
      <c r="B11" s="1332"/>
      <c r="C11" s="1356" t="s">
        <v>1879</v>
      </c>
      <c r="D11" s="1356"/>
      <c r="E11" s="1410">
        <f>Application!BN635+Application!BN644+Application!CS658</f>
        <v>0</v>
      </c>
      <c r="G11" s="1357">
        <v>0.9</v>
      </c>
      <c r="H11" s="1358"/>
      <c r="I11" s="1359">
        <f>E11*G11</f>
        <v>0</v>
      </c>
      <c r="J11" s="1350"/>
      <c r="K11" s="1354"/>
    </row>
    <row r="12" spans="1:11" ht="15">
      <c r="A12" s="1332"/>
      <c r="B12" s="1332"/>
      <c r="C12" s="1350" t="s">
        <v>1880</v>
      </c>
      <c r="D12" s="1350"/>
      <c r="E12" s="1410">
        <f>Application!BS635+Application!BS644+Application!CX658</f>
        <v>69</v>
      </c>
      <c r="G12" s="1357">
        <v>1</v>
      </c>
      <c r="H12" s="1358"/>
      <c r="I12" s="1359">
        <f>E12*G12</f>
        <v>69</v>
      </c>
      <c r="J12" s="1350"/>
    </row>
    <row r="13" spans="1:11" ht="15">
      <c r="A13" s="1332"/>
      <c r="B13" s="1332"/>
      <c r="C13" s="1350" t="s">
        <v>1881</v>
      </c>
      <c r="D13" s="1350"/>
      <c r="E13" s="1410">
        <f>Application!BX635+Application!BX644+Application!DC658</f>
        <v>48</v>
      </c>
      <c r="G13" s="1357">
        <v>1.25</v>
      </c>
      <c r="H13" s="1358"/>
      <c r="I13" s="1359">
        <f>E13*G13</f>
        <v>60</v>
      </c>
      <c r="J13" s="1350"/>
    </row>
    <row r="14" spans="1:11" ht="15">
      <c r="A14" s="1332"/>
      <c r="B14" s="1332"/>
      <c r="C14" s="1350" t="s">
        <v>1882</v>
      </c>
      <c r="D14" s="1350"/>
      <c r="E14" s="1410">
        <f>Application!CC635+Application!CC644+Application!DH658</f>
        <v>39</v>
      </c>
      <c r="G14" s="1357">
        <f>1.5+0.25*0</f>
        <v>1.5</v>
      </c>
      <c r="H14" s="1358"/>
      <c r="I14" s="1359">
        <f>IF(E14/E16&lt;=30%,E14*G14,TRUNC(0.3*E16)*G14+(E14-TRUNC(0.3*E16))*G13)</f>
        <v>58.5</v>
      </c>
      <c r="J14" s="1350"/>
    </row>
    <row r="15" spans="1:11" ht="15">
      <c r="A15" s="1332"/>
      <c r="B15" s="1332"/>
      <c r="C15" s="1350" t="s">
        <v>1883</v>
      </c>
      <c r="D15" s="1350"/>
      <c r="E15" s="1411">
        <f>Application!CH635+Application!CM635+Application!CH644+Application!CM644+Application!DM658+Application!DR658</f>
        <v>0</v>
      </c>
      <c r="G15" s="1357">
        <f>1.75+0.25*0</f>
        <v>1.75</v>
      </c>
      <c r="H15" s="1358"/>
      <c r="I15" s="1360">
        <f>IF(E15/E16&lt;=10%,E15*G15,TRUNC(0.1*E16)*G15+(E15-TRUNC(0.1*E16))*G13)</f>
        <v>0</v>
      </c>
      <c r="J15" s="1350"/>
    </row>
    <row r="16" spans="1:11" ht="15">
      <c r="A16" s="1332"/>
      <c r="B16" s="1332"/>
      <c r="E16" s="1333">
        <f>SUM(E11:E15)</f>
        <v>156</v>
      </c>
      <c r="G16" s="1333"/>
      <c r="I16" s="1414">
        <f>SUM(I11:I15)</f>
        <v>187.5</v>
      </c>
    </row>
    <row r="17" spans="1:9" ht="15">
      <c r="A17" s="1332"/>
      <c r="B17" s="1332"/>
      <c r="E17" s="1333"/>
      <c r="I17" s="1361"/>
    </row>
    <row r="18" spans="1:9" ht="15">
      <c r="A18" s="1337" t="s">
        <v>1583</v>
      </c>
      <c r="B18" s="1337"/>
      <c r="C18" s="1362" t="s">
        <v>1884</v>
      </c>
      <c r="D18" s="1334"/>
      <c r="E18" s="1363">
        <f>E7/I16</f>
        <v>307232.98969072168</v>
      </c>
      <c r="F18" s="1364"/>
      <c r="G18" s="1365"/>
      <c r="H18" s="1366"/>
      <c r="I18" s="1361"/>
    </row>
    <row r="21" spans="1:9" ht="14.25" customHeight="1">
      <c r="A21" s="3266" t="s">
        <v>2480</v>
      </c>
      <c r="B21" s="3266"/>
      <c r="C21" s="3266"/>
      <c r="D21" s="3266"/>
      <c r="E21" s="3266"/>
      <c r="F21" s="3266"/>
      <c r="G21" s="3266"/>
      <c r="H21" s="3266"/>
      <c r="I21" s="3266"/>
    </row>
    <row r="22" spans="1:9">
      <c r="A22" s="3266"/>
      <c r="B22" s="3266"/>
      <c r="C22" s="3266"/>
      <c r="D22" s="3266"/>
      <c r="E22" s="3266"/>
      <c r="F22" s="3266"/>
      <c r="G22" s="3266"/>
      <c r="H22" s="3266"/>
      <c r="I22" s="3266"/>
    </row>
    <row r="23" spans="1:9">
      <c r="A23" s="3266"/>
      <c r="B23" s="3266"/>
      <c r="C23" s="3266"/>
      <c r="D23" s="3266"/>
      <c r="E23" s="3266"/>
      <c r="F23" s="3266"/>
      <c r="G23" s="3266"/>
      <c r="H23" s="3266"/>
      <c r="I23" s="3266"/>
    </row>
    <row r="25" spans="1:9" ht="20.100000000000001" customHeight="1">
      <c r="A25" s="1330" t="s">
        <v>2114</v>
      </c>
    </row>
  </sheetData>
  <sheetProtection algorithmName="SHA-512" hashValue="jzwhX6VB5vI8Nz0zaLtwzx1KHD5lwJmovr1wdGR7iPifFqCq9oACwJUwvDGY+vE6rVzNGduz3jjHXk9wSpJuBg==" saltValue="FZDuOfox6wojy6upQf4wsA==" spinCount="100000" sheet="1" objects="1" scenarios="1"/>
  <mergeCells count="3">
    <mergeCell ref="A1:I1"/>
    <mergeCell ref="A5:B5"/>
    <mergeCell ref="A21:I23"/>
  </mergeCells>
  <printOptions horizontalCentered="1"/>
  <pageMargins left="0.45" right="0.45" top="0.5" bottom="0.25" header="0.3" footer="0.3"/>
  <pageSetup firstPageNumber="43"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94"/>
  <sheetViews>
    <sheetView showGridLines="0" showZeros="0" view="pageBreakPreview" topLeftCell="A49" zoomScaleNormal="100" zoomScaleSheetLayoutView="100" workbookViewId="0">
      <selection activeCell="AB71" sqref="AB71:AF71"/>
    </sheetView>
  </sheetViews>
  <sheetFormatPr defaultColWidth="0" defaultRowHeight="0" customHeight="1" zeroHeight="1"/>
  <cols>
    <col min="1" max="1" width="1.5703125" style="788" customWidth="1"/>
    <col min="2" max="2" width="0.85546875" style="788" customWidth="1"/>
    <col min="3" max="18" width="2.5703125" style="788" customWidth="1"/>
    <col min="19" max="19" width="4" style="788" customWidth="1"/>
    <col min="20" max="39" width="2.7109375" style="788" customWidth="1"/>
    <col min="40" max="40" width="1.5703125" style="788" customWidth="1"/>
    <col min="41" max="76" width="2.5703125" style="788" hidden="1"/>
    <col min="77" max="256" width="2.5703125" style="615" hidden="1"/>
    <col min="257" max="257" width="1.5703125" style="615" hidden="1" customWidth="1"/>
    <col min="258" max="258" width="0.85546875" style="615" hidden="1" customWidth="1"/>
    <col min="259" max="274" width="2.5703125" style="615" hidden="1" customWidth="1"/>
    <col min="275" max="275" width="4" style="615" hidden="1" customWidth="1"/>
    <col min="276" max="279" width="2.5703125" style="615" hidden="1" customWidth="1"/>
    <col min="280" max="280" width="2.42578125" style="615" hidden="1" customWidth="1"/>
    <col min="281" max="284" width="2.5703125" style="615" hidden="1" customWidth="1"/>
    <col min="285" max="285" width="2.42578125" style="615" hidden="1" customWidth="1"/>
    <col min="286" max="289" width="2.5703125" style="615" hidden="1" customWidth="1"/>
    <col min="290" max="295" width="2.42578125" style="615" hidden="1" customWidth="1"/>
    <col min="296" max="296" width="1.5703125" style="615" hidden="1" customWidth="1"/>
    <col min="297" max="512" width="2.5703125" style="615" hidden="1"/>
    <col min="513" max="513" width="1.5703125" style="615" hidden="1" customWidth="1"/>
    <col min="514" max="514" width="0.85546875" style="615" hidden="1" customWidth="1"/>
    <col min="515" max="530" width="2.5703125" style="615" hidden="1" customWidth="1"/>
    <col min="531" max="531" width="4" style="615" hidden="1" customWidth="1"/>
    <col min="532" max="535" width="2.5703125" style="615" hidden="1" customWidth="1"/>
    <col min="536" max="536" width="2.42578125" style="615" hidden="1" customWidth="1"/>
    <col min="537" max="540" width="2.5703125" style="615" hidden="1" customWidth="1"/>
    <col min="541" max="541" width="2.42578125" style="615" hidden="1" customWidth="1"/>
    <col min="542" max="545" width="2.5703125" style="615" hidden="1" customWidth="1"/>
    <col min="546" max="551" width="2.42578125" style="615" hidden="1" customWidth="1"/>
    <col min="552" max="552" width="1.5703125" style="615" hidden="1" customWidth="1"/>
    <col min="553" max="768" width="2.5703125" style="615" hidden="1"/>
    <col min="769" max="769" width="1.5703125" style="615" hidden="1" customWidth="1"/>
    <col min="770" max="770" width="0.85546875" style="615" hidden="1" customWidth="1"/>
    <col min="771" max="786" width="2.5703125" style="615" hidden="1" customWidth="1"/>
    <col min="787" max="787" width="4" style="615" hidden="1" customWidth="1"/>
    <col min="788" max="791" width="2.5703125" style="615" hidden="1" customWidth="1"/>
    <col min="792" max="792" width="2.42578125" style="615" hidden="1" customWidth="1"/>
    <col min="793" max="796" width="2.5703125" style="615" hidden="1" customWidth="1"/>
    <col min="797" max="797" width="2.42578125" style="615" hidden="1" customWidth="1"/>
    <col min="798" max="801" width="2.5703125" style="615" hidden="1" customWidth="1"/>
    <col min="802" max="807" width="2.42578125" style="615" hidden="1" customWidth="1"/>
    <col min="808" max="808" width="1.5703125" style="615" hidden="1" customWidth="1"/>
    <col min="809" max="1024" width="2.5703125" style="615" hidden="1"/>
    <col min="1025" max="1025" width="1.5703125" style="615" hidden="1" customWidth="1"/>
    <col min="1026" max="1026" width="0.85546875" style="615" hidden="1" customWidth="1"/>
    <col min="1027" max="1042" width="2.5703125" style="615" hidden="1" customWidth="1"/>
    <col min="1043" max="1043" width="4" style="615" hidden="1" customWidth="1"/>
    <col min="1044" max="1047" width="2.5703125" style="615" hidden="1" customWidth="1"/>
    <col min="1048" max="1048" width="2.42578125" style="615" hidden="1" customWidth="1"/>
    <col min="1049" max="1052" width="2.5703125" style="615" hidden="1" customWidth="1"/>
    <col min="1053" max="1053" width="2.42578125" style="615" hidden="1" customWidth="1"/>
    <col min="1054" max="1057" width="2.5703125" style="615" hidden="1" customWidth="1"/>
    <col min="1058" max="1063" width="2.42578125" style="615" hidden="1" customWidth="1"/>
    <col min="1064" max="1064" width="1.5703125" style="615" hidden="1" customWidth="1"/>
    <col min="1065" max="1280" width="2.5703125" style="615" hidden="1"/>
    <col min="1281" max="1281" width="1.5703125" style="615" hidden="1" customWidth="1"/>
    <col min="1282" max="1282" width="0.85546875" style="615" hidden="1" customWidth="1"/>
    <col min="1283" max="1298" width="2.5703125" style="615" hidden="1" customWidth="1"/>
    <col min="1299" max="1299" width="4" style="615" hidden="1" customWidth="1"/>
    <col min="1300" max="1303" width="2.5703125" style="615" hidden="1" customWidth="1"/>
    <col min="1304" max="1304" width="2.42578125" style="615" hidden="1" customWidth="1"/>
    <col min="1305" max="1308" width="2.5703125" style="615" hidden="1" customWidth="1"/>
    <col min="1309" max="1309" width="2.42578125" style="615" hidden="1" customWidth="1"/>
    <col min="1310" max="1313" width="2.5703125" style="615" hidden="1" customWidth="1"/>
    <col min="1314" max="1319" width="2.42578125" style="615" hidden="1" customWidth="1"/>
    <col min="1320" max="1320" width="1.5703125" style="615" hidden="1" customWidth="1"/>
    <col min="1321" max="1536" width="2.5703125" style="615" hidden="1"/>
    <col min="1537" max="1537" width="1.5703125" style="615" hidden="1" customWidth="1"/>
    <col min="1538" max="1538" width="0.85546875" style="615" hidden="1" customWidth="1"/>
    <col min="1539" max="1554" width="2.5703125" style="615" hidden="1" customWidth="1"/>
    <col min="1555" max="1555" width="4" style="615" hidden="1" customWidth="1"/>
    <col min="1556" max="1559" width="2.5703125" style="615" hidden="1" customWidth="1"/>
    <col min="1560" max="1560" width="2.42578125" style="615" hidden="1" customWidth="1"/>
    <col min="1561" max="1564" width="2.5703125" style="615" hidden="1" customWidth="1"/>
    <col min="1565" max="1565" width="2.42578125" style="615" hidden="1" customWidth="1"/>
    <col min="1566" max="1569" width="2.5703125" style="615" hidden="1" customWidth="1"/>
    <col min="1570" max="1575" width="2.42578125" style="615" hidden="1" customWidth="1"/>
    <col min="1576" max="1576" width="1.5703125" style="615" hidden="1" customWidth="1"/>
    <col min="1577" max="1792" width="2.5703125" style="615" hidden="1"/>
    <col min="1793" max="1793" width="1.5703125" style="615" hidden="1" customWidth="1"/>
    <col min="1794" max="1794" width="0.85546875" style="615" hidden="1" customWidth="1"/>
    <col min="1795" max="1810" width="2.5703125" style="615" hidden="1" customWidth="1"/>
    <col min="1811" max="1811" width="4" style="615" hidden="1" customWidth="1"/>
    <col min="1812" max="1815" width="2.5703125" style="615" hidden="1" customWidth="1"/>
    <col min="1816" max="1816" width="2.42578125" style="615" hidden="1" customWidth="1"/>
    <col min="1817" max="1820" width="2.5703125" style="615" hidden="1" customWidth="1"/>
    <col min="1821" max="1821" width="2.42578125" style="615" hidden="1" customWidth="1"/>
    <col min="1822" max="1825" width="2.5703125" style="615" hidden="1" customWidth="1"/>
    <col min="1826" max="1831" width="2.42578125" style="615" hidden="1" customWidth="1"/>
    <col min="1832" max="1832" width="1.5703125" style="615" hidden="1" customWidth="1"/>
    <col min="1833" max="2048" width="2.5703125" style="615" hidden="1"/>
    <col min="2049" max="2049" width="1.5703125" style="615" hidden="1" customWidth="1"/>
    <col min="2050" max="2050" width="0.85546875" style="615" hidden="1" customWidth="1"/>
    <col min="2051" max="2066" width="2.5703125" style="615" hidden="1" customWidth="1"/>
    <col min="2067" max="2067" width="4" style="615" hidden="1" customWidth="1"/>
    <col min="2068" max="2071" width="2.5703125" style="615" hidden="1" customWidth="1"/>
    <col min="2072" max="2072" width="2.42578125" style="615" hidden="1" customWidth="1"/>
    <col min="2073" max="2076" width="2.5703125" style="615" hidden="1" customWidth="1"/>
    <col min="2077" max="2077" width="2.42578125" style="615" hidden="1" customWidth="1"/>
    <col min="2078" max="2081" width="2.5703125" style="615" hidden="1" customWidth="1"/>
    <col min="2082" max="2087" width="2.42578125" style="615" hidden="1" customWidth="1"/>
    <col min="2088" max="2088" width="1.5703125" style="615" hidden="1" customWidth="1"/>
    <col min="2089" max="2304" width="2.5703125" style="615" hidden="1"/>
    <col min="2305" max="2305" width="1.5703125" style="615" hidden="1" customWidth="1"/>
    <col min="2306" max="2306" width="0.85546875" style="615" hidden="1" customWidth="1"/>
    <col min="2307" max="2322" width="2.5703125" style="615" hidden="1" customWidth="1"/>
    <col min="2323" max="2323" width="4" style="615" hidden="1" customWidth="1"/>
    <col min="2324" max="2327" width="2.5703125" style="615" hidden="1" customWidth="1"/>
    <col min="2328" max="2328" width="2.42578125" style="615" hidden="1" customWidth="1"/>
    <col min="2329" max="2332" width="2.5703125" style="615" hidden="1" customWidth="1"/>
    <col min="2333" max="2333" width="2.42578125" style="615" hidden="1" customWidth="1"/>
    <col min="2334" max="2337" width="2.5703125" style="615" hidden="1" customWidth="1"/>
    <col min="2338" max="2343" width="2.42578125" style="615" hidden="1" customWidth="1"/>
    <col min="2344" max="2344" width="1.5703125" style="615" hidden="1" customWidth="1"/>
    <col min="2345" max="2560" width="2.5703125" style="615" hidden="1"/>
    <col min="2561" max="2561" width="1.5703125" style="615" hidden="1" customWidth="1"/>
    <col min="2562" max="2562" width="0.85546875" style="615" hidden="1" customWidth="1"/>
    <col min="2563" max="2578" width="2.5703125" style="615" hidden="1" customWidth="1"/>
    <col min="2579" max="2579" width="4" style="615" hidden="1" customWidth="1"/>
    <col min="2580" max="2583" width="2.5703125" style="615" hidden="1" customWidth="1"/>
    <col min="2584" max="2584" width="2.42578125" style="615" hidden="1" customWidth="1"/>
    <col min="2585" max="2588" width="2.5703125" style="615" hidden="1" customWidth="1"/>
    <col min="2589" max="2589" width="2.42578125" style="615" hidden="1" customWidth="1"/>
    <col min="2590" max="2593" width="2.5703125" style="615" hidden="1" customWidth="1"/>
    <col min="2594" max="2599" width="2.42578125" style="615" hidden="1" customWidth="1"/>
    <col min="2600" max="2600" width="1.5703125" style="615" hidden="1" customWidth="1"/>
    <col min="2601" max="2816" width="2.5703125" style="615" hidden="1"/>
    <col min="2817" max="2817" width="1.5703125" style="615" hidden="1" customWidth="1"/>
    <col min="2818" max="2818" width="0.85546875" style="615" hidden="1" customWidth="1"/>
    <col min="2819" max="2834" width="2.5703125" style="615" hidden="1" customWidth="1"/>
    <col min="2835" max="2835" width="4" style="615" hidden="1" customWidth="1"/>
    <col min="2836" max="2839" width="2.5703125" style="615" hidden="1" customWidth="1"/>
    <col min="2840" max="2840" width="2.42578125" style="615" hidden="1" customWidth="1"/>
    <col min="2841" max="2844" width="2.5703125" style="615" hidden="1" customWidth="1"/>
    <col min="2845" max="2845" width="2.42578125" style="615" hidden="1" customWidth="1"/>
    <col min="2846" max="2849" width="2.5703125" style="615" hidden="1" customWidth="1"/>
    <col min="2850" max="2855" width="2.42578125" style="615" hidden="1" customWidth="1"/>
    <col min="2856" max="2856" width="1.5703125" style="615" hidden="1" customWidth="1"/>
    <col min="2857" max="3072" width="2.5703125" style="615" hidden="1"/>
    <col min="3073" max="3073" width="1.5703125" style="615" hidden="1" customWidth="1"/>
    <col min="3074" max="3074" width="0.85546875" style="615" hidden="1" customWidth="1"/>
    <col min="3075" max="3090" width="2.5703125" style="615" hidden="1" customWidth="1"/>
    <col min="3091" max="3091" width="4" style="615" hidden="1" customWidth="1"/>
    <col min="3092" max="3095" width="2.5703125" style="615" hidden="1" customWidth="1"/>
    <col min="3096" max="3096" width="2.42578125" style="615" hidden="1" customWidth="1"/>
    <col min="3097" max="3100" width="2.5703125" style="615" hidden="1" customWidth="1"/>
    <col min="3101" max="3101" width="2.42578125" style="615" hidden="1" customWidth="1"/>
    <col min="3102" max="3105" width="2.5703125" style="615" hidden="1" customWidth="1"/>
    <col min="3106" max="3111" width="2.42578125" style="615" hidden="1" customWidth="1"/>
    <col min="3112" max="3112" width="1.5703125" style="615" hidden="1" customWidth="1"/>
    <col min="3113" max="3328" width="2.5703125" style="615" hidden="1"/>
    <col min="3329" max="3329" width="1.5703125" style="615" hidden="1" customWidth="1"/>
    <col min="3330" max="3330" width="0.85546875" style="615" hidden="1" customWidth="1"/>
    <col min="3331" max="3346" width="2.5703125" style="615" hidden="1" customWidth="1"/>
    <col min="3347" max="3347" width="4" style="615" hidden="1" customWidth="1"/>
    <col min="3348" max="3351" width="2.5703125" style="615" hidden="1" customWidth="1"/>
    <col min="3352" max="3352" width="2.42578125" style="615" hidden="1" customWidth="1"/>
    <col min="3353" max="3356" width="2.5703125" style="615" hidden="1" customWidth="1"/>
    <col min="3357" max="3357" width="2.42578125" style="615" hidden="1" customWidth="1"/>
    <col min="3358" max="3361" width="2.5703125" style="615" hidden="1" customWidth="1"/>
    <col min="3362" max="3367" width="2.42578125" style="615" hidden="1" customWidth="1"/>
    <col min="3368" max="3368" width="1.5703125" style="615" hidden="1" customWidth="1"/>
    <col min="3369" max="3584" width="2.5703125" style="615" hidden="1"/>
    <col min="3585" max="3585" width="1.5703125" style="615" hidden="1" customWidth="1"/>
    <col min="3586" max="3586" width="0.85546875" style="615" hidden="1" customWidth="1"/>
    <col min="3587" max="3602" width="2.5703125" style="615" hidden="1" customWidth="1"/>
    <col min="3603" max="3603" width="4" style="615" hidden="1" customWidth="1"/>
    <col min="3604" max="3607" width="2.5703125" style="615" hidden="1" customWidth="1"/>
    <col min="3608" max="3608" width="2.42578125" style="615" hidden="1" customWidth="1"/>
    <col min="3609" max="3612" width="2.5703125" style="615" hidden="1" customWidth="1"/>
    <col min="3613" max="3613" width="2.42578125" style="615" hidden="1" customWidth="1"/>
    <col min="3614" max="3617" width="2.5703125" style="615" hidden="1" customWidth="1"/>
    <col min="3618" max="3623" width="2.42578125" style="615" hidden="1" customWidth="1"/>
    <col min="3624" max="3624" width="1.5703125" style="615" hidden="1" customWidth="1"/>
    <col min="3625" max="3840" width="2.5703125" style="615" hidden="1"/>
    <col min="3841" max="3841" width="1.5703125" style="615" hidden="1" customWidth="1"/>
    <col min="3842" max="3842" width="0.85546875" style="615" hidden="1" customWidth="1"/>
    <col min="3843" max="3858" width="2.5703125" style="615" hidden="1" customWidth="1"/>
    <col min="3859" max="3859" width="4" style="615" hidden="1" customWidth="1"/>
    <col min="3860" max="3863" width="2.5703125" style="615" hidden="1" customWidth="1"/>
    <col min="3864" max="3864" width="2.42578125" style="615" hidden="1" customWidth="1"/>
    <col min="3865" max="3868" width="2.5703125" style="615" hidden="1" customWidth="1"/>
    <col min="3869" max="3869" width="2.42578125" style="615" hidden="1" customWidth="1"/>
    <col min="3870" max="3873" width="2.5703125" style="615" hidden="1" customWidth="1"/>
    <col min="3874" max="3879" width="2.42578125" style="615" hidden="1" customWidth="1"/>
    <col min="3880" max="3880" width="1.5703125" style="615" hidden="1" customWidth="1"/>
    <col min="3881" max="4096" width="2.5703125" style="615" hidden="1"/>
    <col min="4097" max="4097" width="1.5703125" style="615" hidden="1" customWidth="1"/>
    <col min="4098" max="4098" width="0.85546875" style="615" hidden="1" customWidth="1"/>
    <col min="4099" max="4114" width="2.5703125" style="615" hidden="1" customWidth="1"/>
    <col min="4115" max="4115" width="4" style="615" hidden="1" customWidth="1"/>
    <col min="4116" max="4119" width="2.5703125" style="615" hidden="1" customWidth="1"/>
    <col min="4120" max="4120" width="2.42578125" style="615" hidden="1" customWidth="1"/>
    <col min="4121" max="4124" width="2.5703125" style="615" hidden="1" customWidth="1"/>
    <col min="4125" max="4125" width="2.42578125" style="615" hidden="1" customWidth="1"/>
    <col min="4126" max="4129" width="2.5703125" style="615" hidden="1" customWidth="1"/>
    <col min="4130" max="4135" width="2.42578125" style="615" hidden="1" customWidth="1"/>
    <col min="4136" max="4136" width="1.5703125" style="615" hidden="1" customWidth="1"/>
    <col min="4137" max="4352" width="2.5703125" style="615" hidden="1"/>
    <col min="4353" max="4353" width="1.5703125" style="615" hidden="1" customWidth="1"/>
    <col min="4354" max="4354" width="0.85546875" style="615" hidden="1" customWidth="1"/>
    <col min="4355" max="4370" width="2.5703125" style="615" hidden="1" customWidth="1"/>
    <col min="4371" max="4371" width="4" style="615" hidden="1" customWidth="1"/>
    <col min="4372" max="4375" width="2.5703125" style="615" hidden="1" customWidth="1"/>
    <col min="4376" max="4376" width="2.42578125" style="615" hidden="1" customWidth="1"/>
    <col min="4377" max="4380" width="2.5703125" style="615" hidden="1" customWidth="1"/>
    <col min="4381" max="4381" width="2.42578125" style="615" hidden="1" customWidth="1"/>
    <col min="4382" max="4385" width="2.5703125" style="615" hidden="1" customWidth="1"/>
    <col min="4386" max="4391" width="2.42578125" style="615" hidden="1" customWidth="1"/>
    <col min="4392" max="4392" width="1.5703125" style="615" hidden="1" customWidth="1"/>
    <col min="4393" max="4608" width="2.5703125" style="615" hidden="1"/>
    <col min="4609" max="4609" width="1.5703125" style="615" hidden="1" customWidth="1"/>
    <col min="4610" max="4610" width="0.85546875" style="615" hidden="1" customWidth="1"/>
    <col min="4611" max="4626" width="2.5703125" style="615" hidden="1" customWidth="1"/>
    <col min="4627" max="4627" width="4" style="615" hidden="1" customWidth="1"/>
    <col min="4628" max="4631" width="2.5703125" style="615" hidden="1" customWidth="1"/>
    <col min="4632" max="4632" width="2.42578125" style="615" hidden="1" customWidth="1"/>
    <col min="4633" max="4636" width="2.5703125" style="615" hidden="1" customWidth="1"/>
    <col min="4637" max="4637" width="2.42578125" style="615" hidden="1" customWidth="1"/>
    <col min="4638" max="4641" width="2.5703125" style="615" hidden="1" customWidth="1"/>
    <col min="4642" max="4647" width="2.42578125" style="615" hidden="1" customWidth="1"/>
    <col min="4648" max="4648" width="1.5703125" style="615" hidden="1" customWidth="1"/>
    <col min="4649" max="4864" width="2.5703125" style="615" hidden="1"/>
    <col min="4865" max="4865" width="1.5703125" style="615" hidden="1" customWidth="1"/>
    <col min="4866" max="4866" width="0.85546875" style="615" hidden="1" customWidth="1"/>
    <col min="4867" max="4882" width="2.5703125" style="615" hidden="1" customWidth="1"/>
    <col min="4883" max="4883" width="4" style="615" hidden="1" customWidth="1"/>
    <col min="4884" max="4887" width="2.5703125" style="615" hidden="1" customWidth="1"/>
    <col min="4888" max="4888" width="2.42578125" style="615" hidden="1" customWidth="1"/>
    <col min="4889" max="4892" width="2.5703125" style="615" hidden="1" customWidth="1"/>
    <col min="4893" max="4893" width="2.42578125" style="615" hidden="1" customWidth="1"/>
    <col min="4894" max="4897" width="2.5703125" style="615" hidden="1" customWidth="1"/>
    <col min="4898" max="4903" width="2.42578125" style="615" hidden="1" customWidth="1"/>
    <col min="4904" max="4904" width="1.5703125" style="615" hidden="1" customWidth="1"/>
    <col min="4905" max="5120" width="2.5703125" style="615" hidden="1"/>
    <col min="5121" max="5121" width="1.5703125" style="615" hidden="1" customWidth="1"/>
    <col min="5122" max="5122" width="0.85546875" style="615" hidden="1" customWidth="1"/>
    <col min="5123" max="5138" width="2.5703125" style="615" hidden="1" customWidth="1"/>
    <col min="5139" max="5139" width="4" style="615" hidden="1" customWidth="1"/>
    <col min="5140" max="5143" width="2.5703125" style="615" hidden="1" customWidth="1"/>
    <col min="5144" max="5144" width="2.42578125" style="615" hidden="1" customWidth="1"/>
    <col min="5145" max="5148" width="2.5703125" style="615" hidden="1" customWidth="1"/>
    <col min="5149" max="5149" width="2.42578125" style="615" hidden="1" customWidth="1"/>
    <col min="5150" max="5153" width="2.5703125" style="615" hidden="1" customWidth="1"/>
    <col min="5154" max="5159" width="2.42578125" style="615" hidden="1" customWidth="1"/>
    <col min="5160" max="5160" width="1.5703125" style="615" hidden="1" customWidth="1"/>
    <col min="5161" max="5376" width="2.5703125" style="615" hidden="1"/>
    <col min="5377" max="5377" width="1.5703125" style="615" hidden="1" customWidth="1"/>
    <col min="5378" max="5378" width="0.85546875" style="615" hidden="1" customWidth="1"/>
    <col min="5379" max="5394" width="2.5703125" style="615" hidden="1" customWidth="1"/>
    <col min="5395" max="5395" width="4" style="615" hidden="1" customWidth="1"/>
    <col min="5396" max="5399" width="2.5703125" style="615" hidden="1" customWidth="1"/>
    <col min="5400" max="5400" width="2.42578125" style="615" hidden="1" customWidth="1"/>
    <col min="5401" max="5404" width="2.5703125" style="615" hidden="1" customWidth="1"/>
    <col min="5405" max="5405" width="2.42578125" style="615" hidden="1" customWidth="1"/>
    <col min="5406" max="5409" width="2.5703125" style="615" hidden="1" customWidth="1"/>
    <col min="5410" max="5415" width="2.42578125" style="615" hidden="1" customWidth="1"/>
    <col min="5416" max="5416" width="1.5703125" style="615" hidden="1" customWidth="1"/>
    <col min="5417" max="5632" width="2.5703125" style="615" hidden="1"/>
    <col min="5633" max="5633" width="1.5703125" style="615" hidden="1" customWidth="1"/>
    <col min="5634" max="5634" width="0.85546875" style="615" hidden="1" customWidth="1"/>
    <col min="5635" max="5650" width="2.5703125" style="615" hidden="1" customWidth="1"/>
    <col min="5651" max="5651" width="4" style="615" hidden="1" customWidth="1"/>
    <col min="5652" max="5655" width="2.5703125" style="615" hidden="1" customWidth="1"/>
    <col min="5656" max="5656" width="2.42578125" style="615" hidden="1" customWidth="1"/>
    <col min="5657" max="5660" width="2.5703125" style="615" hidden="1" customWidth="1"/>
    <col min="5661" max="5661" width="2.42578125" style="615" hidden="1" customWidth="1"/>
    <col min="5662" max="5665" width="2.5703125" style="615" hidden="1" customWidth="1"/>
    <col min="5666" max="5671" width="2.42578125" style="615" hidden="1" customWidth="1"/>
    <col min="5672" max="5672" width="1.5703125" style="615" hidden="1" customWidth="1"/>
    <col min="5673" max="5888" width="2.5703125" style="615" hidden="1"/>
    <col min="5889" max="5889" width="1.5703125" style="615" hidden="1" customWidth="1"/>
    <col min="5890" max="5890" width="0.85546875" style="615" hidden="1" customWidth="1"/>
    <col min="5891" max="5906" width="2.5703125" style="615" hidden="1" customWidth="1"/>
    <col min="5907" max="5907" width="4" style="615" hidden="1" customWidth="1"/>
    <col min="5908" max="5911" width="2.5703125" style="615" hidden="1" customWidth="1"/>
    <col min="5912" max="5912" width="2.42578125" style="615" hidden="1" customWidth="1"/>
    <col min="5913" max="5916" width="2.5703125" style="615" hidden="1" customWidth="1"/>
    <col min="5917" max="5917" width="2.42578125" style="615" hidden="1" customWidth="1"/>
    <col min="5918" max="5921" width="2.5703125" style="615" hidden="1" customWidth="1"/>
    <col min="5922" max="5927" width="2.42578125" style="615" hidden="1" customWidth="1"/>
    <col min="5928" max="5928" width="1.5703125" style="615" hidden="1" customWidth="1"/>
    <col min="5929" max="6144" width="2.5703125" style="615" hidden="1"/>
    <col min="6145" max="6145" width="1.5703125" style="615" hidden="1" customWidth="1"/>
    <col min="6146" max="6146" width="0.85546875" style="615" hidden="1" customWidth="1"/>
    <col min="6147" max="6162" width="2.5703125" style="615" hidden="1" customWidth="1"/>
    <col min="6163" max="6163" width="4" style="615" hidden="1" customWidth="1"/>
    <col min="6164" max="6167" width="2.5703125" style="615" hidden="1" customWidth="1"/>
    <col min="6168" max="6168" width="2.42578125" style="615" hidden="1" customWidth="1"/>
    <col min="6169" max="6172" width="2.5703125" style="615" hidden="1" customWidth="1"/>
    <col min="6173" max="6173" width="2.42578125" style="615" hidden="1" customWidth="1"/>
    <col min="6174" max="6177" width="2.5703125" style="615" hidden="1" customWidth="1"/>
    <col min="6178" max="6183" width="2.42578125" style="615" hidden="1" customWidth="1"/>
    <col min="6184" max="6184" width="1.5703125" style="615" hidden="1" customWidth="1"/>
    <col min="6185" max="6400" width="2.5703125" style="615" hidden="1"/>
    <col min="6401" max="6401" width="1.5703125" style="615" hidden="1" customWidth="1"/>
    <col min="6402" max="6402" width="0.85546875" style="615" hidden="1" customWidth="1"/>
    <col min="6403" max="6418" width="2.5703125" style="615" hidden="1" customWidth="1"/>
    <col min="6419" max="6419" width="4" style="615" hidden="1" customWidth="1"/>
    <col min="6420" max="6423" width="2.5703125" style="615" hidden="1" customWidth="1"/>
    <col min="6424" max="6424" width="2.42578125" style="615" hidden="1" customWidth="1"/>
    <col min="6425" max="6428" width="2.5703125" style="615" hidden="1" customWidth="1"/>
    <col min="6429" max="6429" width="2.42578125" style="615" hidden="1" customWidth="1"/>
    <col min="6430" max="6433" width="2.5703125" style="615" hidden="1" customWidth="1"/>
    <col min="6434" max="6439" width="2.42578125" style="615" hidden="1" customWidth="1"/>
    <col min="6440" max="6440" width="1.5703125" style="615" hidden="1" customWidth="1"/>
    <col min="6441" max="6656" width="2.5703125" style="615" hidden="1"/>
    <col min="6657" max="6657" width="1.5703125" style="615" hidden="1" customWidth="1"/>
    <col min="6658" max="6658" width="0.85546875" style="615" hidden="1" customWidth="1"/>
    <col min="6659" max="6674" width="2.5703125" style="615" hidden="1" customWidth="1"/>
    <col min="6675" max="6675" width="4" style="615" hidden="1" customWidth="1"/>
    <col min="6676" max="6679" width="2.5703125" style="615" hidden="1" customWidth="1"/>
    <col min="6680" max="6680" width="2.42578125" style="615" hidden="1" customWidth="1"/>
    <col min="6681" max="6684" width="2.5703125" style="615" hidden="1" customWidth="1"/>
    <col min="6685" max="6685" width="2.42578125" style="615" hidden="1" customWidth="1"/>
    <col min="6686" max="6689" width="2.5703125" style="615" hidden="1" customWidth="1"/>
    <col min="6690" max="6695" width="2.42578125" style="615" hidden="1" customWidth="1"/>
    <col min="6696" max="6696" width="1.5703125" style="615" hidden="1" customWidth="1"/>
    <col min="6697" max="6912" width="2.5703125" style="615" hidden="1"/>
    <col min="6913" max="6913" width="1.5703125" style="615" hidden="1" customWidth="1"/>
    <col min="6914" max="6914" width="0.85546875" style="615" hidden="1" customWidth="1"/>
    <col min="6915" max="6930" width="2.5703125" style="615" hidden="1" customWidth="1"/>
    <col min="6931" max="6931" width="4" style="615" hidden="1" customWidth="1"/>
    <col min="6932" max="6935" width="2.5703125" style="615" hidden="1" customWidth="1"/>
    <col min="6936" max="6936" width="2.42578125" style="615" hidden="1" customWidth="1"/>
    <col min="6937" max="6940" width="2.5703125" style="615" hidden="1" customWidth="1"/>
    <col min="6941" max="6941" width="2.42578125" style="615" hidden="1" customWidth="1"/>
    <col min="6942" max="6945" width="2.5703125" style="615" hidden="1" customWidth="1"/>
    <col min="6946" max="6951" width="2.42578125" style="615" hidden="1" customWidth="1"/>
    <col min="6952" max="6952" width="1.5703125" style="615" hidden="1" customWidth="1"/>
    <col min="6953" max="7168" width="2.5703125" style="615" hidden="1"/>
    <col min="7169" max="7169" width="1.5703125" style="615" hidden="1" customWidth="1"/>
    <col min="7170" max="7170" width="0.85546875" style="615" hidden="1" customWidth="1"/>
    <col min="7171" max="7186" width="2.5703125" style="615" hidden="1" customWidth="1"/>
    <col min="7187" max="7187" width="4" style="615" hidden="1" customWidth="1"/>
    <col min="7188" max="7191" width="2.5703125" style="615" hidden="1" customWidth="1"/>
    <col min="7192" max="7192" width="2.42578125" style="615" hidden="1" customWidth="1"/>
    <col min="7193" max="7196" width="2.5703125" style="615" hidden="1" customWidth="1"/>
    <col min="7197" max="7197" width="2.42578125" style="615" hidden="1" customWidth="1"/>
    <col min="7198" max="7201" width="2.5703125" style="615" hidden="1" customWidth="1"/>
    <col min="7202" max="7207" width="2.42578125" style="615" hidden="1" customWidth="1"/>
    <col min="7208" max="7208" width="1.5703125" style="615" hidden="1" customWidth="1"/>
    <col min="7209" max="7424" width="2.5703125" style="615" hidden="1"/>
    <col min="7425" max="7425" width="1.5703125" style="615" hidden="1" customWidth="1"/>
    <col min="7426" max="7426" width="0.85546875" style="615" hidden="1" customWidth="1"/>
    <col min="7427" max="7442" width="2.5703125" style="615" hidden="1" customWidth="1"/>
    <col min="7443" max="7443" width="4" style="615" hidden="1" customWidth="1"/>
    <col min="7444" max="7447" width="2.5703125" style="615" hidden="1" customWidth="1"/>
    <col min="7448" max="7448" width="2.42578125" style="615" hidden="1" customWidth="1"/>
    <col min="7449" max="7452" width="2.5703125" style="615" hidden="1" customWidth="1"/>
    <col min="7453" max="7453" width="2.42578125" style="615" hidden="1" customWidth="1"/>
    <col min="7454" max="7457" width="2.5703125" style="615" hidden="1" customWidth="1"/>
    <col min="7458" max="7463" width="2.42578125" style="615" hidden="1" customWidth="1"/>
    <col min="7464" max="7464" width="1.5703125" style="615" hidden="1" customWidth="1"/>
    <col min="7465" max="7680" width="2.5703125" style="615" hidden="1"/>
    <col min="7681" max="7681" width="1.5703125" style="615" hidden="1" customWidth="1"/>
    <col min="7682" max="7682" width="0.85546875" style="615" hidden="1" customWidth="1"/>
    <col min="7683" max="7698" width="2.5703125" style="615" hidden="1" customWidth="1"/>
    <col min="7699" max="7699" width="4" style="615" hidden="1" customWidth="1"/>
    <col min="7700" max="7703" width="2.5703125" style="615" hidden="1" customWidth="1"/>
    <col min="7704" max="7704" width="2.42578125" style="615" hidden="1" customWidth="1"/>
    <col min="7705" max="7708" width="2.5703125" style="615" hidden="1" customWidth="1"/>
    <col min="7709" max="7709" width="2.42578125" style="615" hidden="1" customWidth="1"/>
    <col min="7710" max="7713" width="2.5703125" style="615" hidden="1" customWidth="1"/>
    <col min="7714" max="7719" width="2.42578125" style="615" hidden="1" customWidth="1"/>
    <col min="7720" max="7720" width="1.5703125" style="615" hidden="1" customWidth="1"/>
    <col min="7721" max="7936" width="2.5703125" style="615" hidden="1"/>
    <col min="7937" max="7937" width="1.5703125" style="615" hidden="1" customWidth="1"/>
    <col min="7938" max="7938" width="0.85546875" style="615" hidden="1" customWidth="1"/>
    <col min="7939" max="7954" width="2.5703125" style="615" hidden="1" customWidth="1"/>
    <col min="7955" max="7955" width="4" style="615" hidden="1" customWidth="1"/>
    <col min="7956" max="7959" width="2.5703125" style="615" hidden="1" customWidth="1"/>
    <col min="7960" max="7960" width="2.42578125" style="615" hidden="1" customWidth="1"/>
    <col min="7961" max="7964" width="2.5703125" style="615" hidden="1" customWidth="1"/>
    <col min="7965" max="7965" width="2.42578125" style="615" hidden="1" customWidth="1"/>
    <col min="7966" max="7969" width="2.5703125" style="615" hidden="1" customWidth="1"/>
    <col min="7970" max="7975" width="2.42578125" style="615" hidden="1" customWidth="1"/>
    <col min="7976" max="7976" width="1.5703125" style="615" hidden="1" customWidth="1"/>
    <col min="7977" max="8192" width="2.5703125" style="615" hidden="1"/>
    <col min="8193" max="8193" width="1.5703125" style="615" hidden="1" customWidth="1"/>
    <col min="8194" max="8194" width="0.85546875" style="615" hidden="1" customWidth="1"/>
    <col min="8195" max="8210" width="2.5703125" style="615" hidden="1" customWidth="1"/>
    <col min="8211" max="8211" width="4" style="615" hidden="1" customWidth="1"/>
    <col min="8212" max="8215" width="2.5703125" style="615" hidden="1" customWidth="1"/>
    <col min="8216" max="8216" width="2.42578125" style="615" hidden="1" customWidth="1"/>
    <col min="8217" max="8220" width="2.5703125" style="615" hidden="1" customWidth="1"/>
    <col min="8221" max="8221" width="2.42578125" style="615" hidden="1" customWidth="1"/>
    <col min="8222" max="8225" width="2.5703125" style="615" hidden="1" customWidth="1"/>
    <col min="8226" max="8231" width="2.42578125" style="615" hidden="1" customWidth="1"/>
    <col min="8232" max="8232" width="1.5703125" style="615" hidden="1" customWidth="1"/>
    <col min="8233" max="8448" width="2.5703125" style="615" hidden="1"/>
    <col min="8449" max="8449" width="1.5703125" style="615" hidden="1" customWidth="1"/>
    <col min="8450" max="8450" width="0.85546875" style="615" hidden="1" customWidth="1"/>
    <col min="8451" max="8466" width="2.5703125" style="615" hidden="1" customWidth="1"/>
    <col min="8467" max="8467" width="4" style="615" hidden="1" customWidth="1"/>
    <col min="8468" max="8471" width="2.5703125" style="615" hidden="1" customWidth="1"/>
    <col min="8472" max="8472" width="2.42578125" style="615" hidden="1" customWidth="1"/>
    <col min="8473" max="8476" width="2.5703125" style="615" hidden="1" customWidth="1"/>
    <col min="8477" max="8477" width="2.42578125" style="615" hidden="1" customWidth="1"/>
    <col min="8478" max="8481" width="2.5703125" style="615" hidden="1" customWidth="1"/>
    <col min="8482" max="8487" width="2.42578125" style="615" hidden="1" customWidth="1"/>
    <col min="8488" max="8488" width="1.5703125" style="615" hidden="1" customWidth="1"/>
    <col min="8489" max="8704" width="2.5703125" style="615" hidden="1"/>
    <col min="8705" max="8705" width="1.5703125" style="615" hidden="1" customWidth="1"/>
    <col min="8706" max="8706" width="0.85546875" style="615" hidden="1" customWidth="1"/>
    <col min="8707" max="8722" width="2.5703125" style="615" hidden="1" customWidth="1"/>
    <col min="8723" max="8723" width="4" style="615" hidden="1" customWidth="1"/>
    <col min="8724" max="8727" width="2.5703125" style="615" hidden="1" customWidth="1"/>
    <col min="8728" max="8728" width="2.42578125" style="615" hidden="1" customWidth="1"/>
    <col min="8729" max="8732" width="2.5703125" style="615" hidden="1" customWidth="1"/>
    <col min="8733" max="8733" width="2.42578125" style="615" hidden="1" customWidth="1"/>
    <col min="8734" max="8737" width="2.5703125" style="615" hidden="1" customWidth="1"/>
    <col min="8738" max="8743" width="2.42578125" style="615" hidden="1" customWidth="1"/>
    <col min="8744" max="8744" width="1.5703125" style="615" hidden="1" customWidth="1"/>
    <col min="8745" max="8960" width="2.5703125" style="615" hidden="1"/>
    <col min="8961" max="8961" width="1.5703125" style="615" hidden="1" customWidth="1"/>
    <col min="8962" max="8962" width="0.85546875" style="615" hidden="1" customWidth="1"/>
    <col min="8963" max="8978" width="2.5703125" style="615" hidden="1" customWidth="1"/>
    <col min="8979" max="8979" width="4" style="615" hidden="1" customWidth="1"/>
    <col min="8980" max="8983" width="2.5703125" style="615" hidden="1" customWidth="1"/>
    <col min="8984" max="8984" width="2.42578125" style="615" hidden="1" customWidth="1"/>
    <col min="8985" max="8988" width="2.5703125" style="615" hidden="1" customWidth="1"/>
    <col min="8989" max="8989" width="2.42578125" style="615" hidden="1" customWidth="1"/>
    <col min="8990" max="8993" width="2.5703125" style="615" hidden="1" customWidth="1"/>
    <col min="8994" max="8999" width="2.42578125" style="615" hidden="1" customWidth="1"/>
    <col min="9000" max="9000" width="1.5703125" style="615" hidden="1" customWidth="1"/>
    <col min="9001" max="9216" width="2.5703125" style="615" hidden="1"/>
    <col min="9217" max="9217" width="1.5703125" style="615" hidden="1" customWidth="1"/>
    <col min="9218" max="9218" width="0.85546875" style="615" hidden="1" customWidth="1"/>
    <col min="9219" max="9234" width="2.5703125" style="615" hidden="1" customWidth="1"/>
    <col min="9235" max="9235" width="4" style="615" hidden="1" customWidth="1"/>
    <col min="9236" max="9239" width="2.5703125" style="615" hidden="1" customWidth="1"/>
    <col min="9240" max="9240" width="2.42578125" style="615" hidden="1" customWidth="1"/>
    <col min="9241" max="9244" width="2.5703125" style="615" hidden="1" customWidth="1"/>
    <col min="9245" max="9245" width="2.42578125" style="615" hidden="1" customWidth="1"/>
    <col min="9246" max="9249" width="2.5703125" style="615" hidden="1" customWidth="1"/>
    <col min="9250" max="9255" width="2.42578125" style="615" hidden="1" customWidth="1"/>
    <col min="9256" max="9256" width="1.5703125" style="615" hidden="1" customWidth="1"/>
    <col min="9257" max="9472" width="2.5703125" style="615" hidden="1"/>
    <col min="9473" max="9473" width="1.5703125" style="615" hidden="1" customWidth="1"/>
    <col min="9474" max="9474" width="0.85546875" style="615" hidden="1" customWidth="1"/>
    <col min="9475" max="9490" width="2.5703125" style="615" hidden="1" customWidth="1"/>
    <col min="9491" max="9491" width="4" style="615" hidden="1" customWidth="1"/>
    <col min="9492" max="9495" width="2.5703125" style="615" hidden="1" customWidth="1"/>
    <col min="9496" max="9496" width="2.42578125" style="615" hidden="1" customWidth="1"/>
    <col min="9497" max="9500" width="2.5703125" style="615" hidden="1" customWidth="1"/>
    <col min="9501" max="9501" width="2.42578125" style="615" hidden="1" customWidth="1"/>
    <col min="9502" max="9505" width="2.5703125" style="615" hidden="1" customWidth="1"/>
    <col min="9506" max="9511" width="2.42578125" style="615" hidden="1" customWidth="1"/>
    <col min="9512" max="9512" width="1.5703125" style="615" hidden="1" customWidth="1"/>
    <col min="9513" max="9728" width="2.5703125" style="615" hidden="1"/>
    <col min="9729" max="9729" width="1.5703125" style="615" hidden="1" customWidth="1"/>
    <col min="9730" max="9730" width="0.85546875" style="615" hidden="1" customWidth="1"/>
    <col min="9731" max="9746" width="2.5703125" style="615" hidden="1" customWidth="1"/>
    <col min="9747" max="9747" width="4" style="615" hidden="1" customWidth="1"/>
    <col min="9748" max="9751" width="2.5703125" style="615" hidden="1" customWidth="1"/>
    <col min="9752" max="9752" width="2.42578125" style="615" hidden="1" customWidth="1"/>
    <col min="9753" max="9756" width="2.5703125" style="615" hidden="1" customWidth="1"/>
    <col min="9757" max="9757" width="2.42578125" style="615" hidden="1" customWidth="1"/>
    <col min="9758" max="9761" width="2.5703125" style="615" hidden="1" customWidth="1"/>
    <col min="9762" max="9767" width="2.42578125" style="615" hidden="1" customWidth="1"/>
    <col min="9768" max="9768" width="1.5703125" style="615" hidden="1" customWidth="1"/>
    <col min="9769" max="9984" width="2.5703125" style="615" hidden="1"/>
    <col min="9985" max="9985" width="1.5703125" style="615" hidden="1" customWidth="1"/>
    <col min="9986" max="9986" width="0.85546875" style="615" hidden="1" customWidth="1"/>
    <col min="9987" max="10002" width="2.5703125" style="615" hidden="1" customWidth="1"/>
    <col min="10003" max="10003" width="4" style="615" hidden="1" customWidth="1"/>
    <col min="10004" max="10007" width="2.5703125" style="615" hidden="1" customWidth="1"/>
    <col min="10008" max="10008" width="2.42578125" style="615" hidden="1" customWidth="1"/>
    <col min="10009" max="10012" width="2.5703125" style="615" hidden="1" customWidth="1"/>
    <col min="10013" max="10013" width="2.42578125" style="615" hidden="1" customWidth="1"/>
    <col min="10014" max="10017" width="2.5703125" style="615" hidden="1" customWidth="1"/>
    <col min="10018" max="10023" width="2.42578125" style="615" hidden="1" customWidth="1"/>
    <col min="10024" max="10024" width="1.5703125" style="615" hidden="1" customWidth="1"/>
    <col min="10025" max="10240" width="2.5703125" style="615" hidden="1"/>
    <col min="10241" max="10241" width="1.5703125" style="615" hidden="1" customWidth="1"/>
    <col min="10242" max="10242" width="0.85546875" style="615" hidden="1" customWidth="1"/>
    <col min="10243" max="10258" width="2.5703125" style="615" hidden="1" customWidth="1"/>
    <col min="10259" max="10259" width="4" style="615" hidden="1" customWidth="1"/>
    <col min="10260" max="10263" width="2.5703125" style="615" hidden="1" customWidth="1"/>
    <col min="10264" max="10264" width="2.42578125" style="615" hidden="1" customWidth="1"/>
    <col min="10265" max="10268" width="2.5703125" style="615" hidden="1" customWidth="1"/>
    <col min="10269" max="10269" width="2.42578125" style="615" hidden="1" customWidth="1"/>
    <col min="10270" max="10273" width="2.5703125" style="615" hidden="1" customWidth="1"/>
    <col min="10274" max="10279" width="2.42578125" style="615" hidden="1" customWidth="1"/>
    <col min="10280" max="10280" width="1.5703125" style="615" hidden="1" customWidth="1"/>
    <col min="10281" max="10496" width="2.5703125" style="615" hidden="1"/>
    <col min="10497" max="10497" width="1.5703125" style="615" hidden="1" customWidth="1"/>
    <col min="10498" max="10498" width="0.85546875" style="615" hidden="1" customWidth="1"/>
    <col min="10499" max="10514" width="2.5703125" style="615" hidden="1" customWidth="1"/>
    <col min="10515" max="10515" width="4" style="615" hidden="1" customWidth="1"/>
    <col min="10516" max="10519" width="2.5703125" style="615" hidden="1" customWidth="1"/>
    <col min="10520" max="10520" width="2.42578125" style="615" hidden="1" customWidth="1"/>
    <col min="10521" max="10524" width="2.5703125" style="615" hidden="1" customWidth="1"/>
    <col min="10525" max="10525" width="2.42578125" style="615" hidden="1" customWidth="1"/>
    <col min="10526" max="10529" width="2.5703125" style="615" hidden="1" customWidth="1"/>
    <col min="10530" max="10535" width="2.42578125" style="615" hidden="1" customWidth="1"/>
    <col min="10536" max="10536" width="1.5703125" style="615" hidden="1" customWidth="1"/>
    <col min="10537" max="10752" width="2.5703125" style="615" hidden="1"/>
    <col min="10753" max="10753" width="1.5703125" style="615" hidden="1" customWidth="1"/>
    <col min="10754" max="10754" width="0.85546875" style="615" hidden="1" customWidth="1"/>
    <col min="10755" max="10770" width="2.5703125" style="615" hidden="1" customWidth="1"/>
    <col min="10771" max="10771" width="4" style="615" hidden="1" customWidth="1"/>
    <col min="10772" max="10775" width="2.5703125" style="615" hidden="1" customWidth="1"/>
    <col min="10776" max="10776" width="2.42578125" style="615" hidden="1" customWidth="1"/>
    <col min="10777" max="10780" width="2.5703125" style="615" hidden="1" customWidth="1"/>
    <col min="10781" max="10781" width="2.42578125" style="615" hidden="1" customWidth="1"/>
    <col min="10782" max="10785" width="2.5703125" style="615" hidden="1" customWidth="1"/>
    <col min="10786" max="10791" width="2.42578125" style="615" hidden="1" customWidth="1"/>
    <col min="10792" max="10792" width="1.5703125" style="615" hidden="1" customWidth="1"/>
    <col min="10793" max="11008" width="2.5703125" style="615" hidden="1"/>
    <col min="11009" max="11009" width="1.5703125" style="615" hidden="1" customWidth="1"/>
    <col min="11010" max="11010" width="0.85546875" style="615" hidden="1" customWidth="1"/>
    <col min="11011" max="11026" width="2.5703125" style="615" hidden="1" customWidth="1"/>
    <col min="11027" max="11027" width="4" style="615" hidden="1" customWidth="1"/>
    <col min="11028" max="11031" width="2.5703125" style="615" hidden="1" customWidth="1"/>
    <col min="11032" max="11032" width="2.42578125" style="615" hidden="1" customWidth="1"/>
    <col min="11033" max="11036" width="2.5703125" style="615" hidden="1" customWidth="1"/>
    <col min="11037" max="11037" width="2.42578125" style="615" hidden="1" customWidth="1"/>
    <col min="11038" max="11041" width="2.5703125" style="615" hidden="1" customWidth="1"/>
    <col min="11042" max="11047" width="2.42578125" style="615" hidden="1" customWidth="1"/>
    <col min="11048" max="11048" width="1.5703125" style="615" hidden="1" customWidth="1"/>
    <col min="11049" max="11264" width="2.5703125" style="615" hidden="1"/>
    <col min="11265" max="11265" width="1.5703125" style="615" hidden="1" customWidth="1"/>
    <col min="11266" max="11266" width="0.85546875" style="615" hidden="1" customWidth="1"/>
    <col min="11267" max="11282" width="2.5703125" style="615" hidden="1" customWidth="1"/>
    <col min="11283" max="11283" width="4" style="615" hidden="1" customWidth="1"/>
    <col min="11284" max="11287" width="2.5703125" style="615" hidden="1" customWidth="1"/>
    <col min="11288" max="11288" width="2.42578125" style="615" hidden="1" customWidth="1"/>
    <col min="11289" max="11292" width="2.5703125" style="615" hidden="1" customWidth="1"/>
    <col min="11293" max="11293" width="2.42578125" style="615" hidden="1" customWidth="1"/>
    <col min="11294" max="11297" width="2.5703125" style="615" hidden="1" customWidth="1"/>
    <col min="11298" max="11303" width="2.42578125" style="615" hidden="1" customWidth="1"/>
    <col min="11304" max="11304" width="1.5703125" style="615" hidden="1" customWidth="1"/>
    <col min="11305" max="11520" width="2.5703125" style="615" hidden="1"/>
    <col min="11521" max="11521" width="1.5703125" style="615" hidden="1" customWidth="1"/>
    <col min="11522" max="11522" width="0.85546875" style="615" hidden="1" customWidth="1"/>
    <col min="11523" max="11538" width="2.5703125" style="615" hidden="1" customWidth="1"/>
    <col min="11539" max="11539" width="4" style="615" hidden="1" customWidth="1"/>
    <col min="11540" max="11543" width="2.5703125" style="615" hidden="1" customWidth="1"/>
    <col min="11544" max="11544" width="2.42578125" style="615" hidden="1" customWidth="1"/>
    <col min="11545" max="11548" width="2.5703125" style="615" hidden="1" customWidth="1"/>
    <col min="11549" max="11549" width="2.42578125" style="615" hidden="1" customWidth="1"/>
    <col min="11550" max="11553" width="2.5703125" style="615" hidden="1" customWidth="1"/>
    <col min="11554" max="11559" width="2.42578125" style="615" hidden="1" customWidth="1"/>
    <col min="11560" max="11560" width="1.5703125" style="615" hidden="1" customWidth="1"/>
    <col min="11561" max="11776" width="2.5703125" style="615" hidden="1"/>
    <col min="11777" max="11777" width="1.5703125" style="615" hidden="1" customWidth="1"/>
    <col min="11778" max="11778" width="0.85546875" style="615" hidden="1" customWidth="1"/>
    <col min="11779" max="11794" width="2.5703125" style="615" hidden="1" customWidth="1"/>
    <col min="11795" max="11795" width="4" style="615" hidden="1" customWidth="1"/>
    <col min="11796" max="11799" width="2.5703125" style="615" hidden="1" customWidth="1"/>
    <col min="11800" max="11800" width="2.42578125" style="615" hidden="1" customWidth="1"/>
    <col min="11801" max="11804" width="2.5703125" style="615" hidden="1" customWidth="1"/>
    <col min="11805" max="11805" width="2.42578125" style="615" hidden="1" customWidth="1"/>
    <col min="11806" max="11809" width="2.5703125" style="615" hidden="1" customWidth="1"/>
    <col min="11810" max="11815" width="2.42578125" style="615" hidden="1" customWidth="1"/>
    <col min="11816" max="11816" width="1.5703125" style="615" hidden="1" customWidth="1"/>
    <col min="11817" max="12032" width="2.5703125" style="615" hidden="1"/>
    <col min="12033" max="12033" width="1.5703125" style="615" hidden="1" customWidth="1"/>
    <col min="12034" max="12034" width="0.85546875" style="615" hidden="1" customWidth="1"/>
    <col min="12035" max="12050" width="2.5703125" style="615" hidden="1" customWidth="1"/>
    <col min="12051" max="12051" width="4" style="615" hidden="1" customWidth="1"/>
    <col min="12052" max="12055" width="2.5703125" style="615" hidden="1" customWidth="1"/>
    <col min="12056" max="12056" width="2.42578125" style="615" hidden="1" customWidth="1"/>
    <col min="12057" max="12060" width="2.5703125" style="615" hidden="1" customWidth="1"/>
    <col min="12061" max="12061" width="2.42578125" style="615" hidden="1" customWidth="1"/>
    <col min="12062" max="12065" width="2.5703125" style="615" hidden="1" customWidth="1"/>
    <col min="12066" max="12071" width="2.42578125" style="615" hidden="1" customWidth="1"/>
    <col min="12072" max="12072" width="1.5703125" style="615" hidden="1" customWidth="1"/>
    <col min="12073" max="12288" width="2.5703125" style="615" hidden="1"/>
    <col min="12289" max="12289" width="1.5703125" style="615" hidden="1" customWidth="1"/>
    <col min="12290" max="12290" width="0.85546875" style="615" hidden="1" customWidth="1"/>
    <col min="12291" max="12306" width="2.5703125" style="615" hidden="1" customWidth="1"/>
    <col min="12307" max="12307" width="4" style="615" hidden="1" customWidth="1"/>
    <col min="12308" max="12311" width="2.5703125" style="615" hidden="1" customWidth="1"/>
    <col min="12312" max="12312" width="2.42578125" style="615" hidden="1" customWidth="1"/>
    <col min="12313" max="12316" width="2.5703125" style="615" hidden="1" customWidth="1"/>
    <col min="12317" max="12317" width="2.42578125" style="615" hidden="1" customWidth="1"/>
    <col min="12318" max="12321" width="2.5703125" style="615" hidden="1" customWidth="1"/>
    <col min="12322" max="12327" width="2.42578125" style="615" hidden="1" customWidth="1"/>
    <col min="12328" max="12328" width="1.5703125" style="615" hidden="1" customWidth="1"/>
    <col min="12329" max="12544" width="2.5703125" style="615" hidden="1"/>
    <col min="12545" max="12545" width="1.5703125" style="615" hidden="1" customWidth="1"/>
    <col min="12546" max="12546" width="0.85546875" style="615" hidden="1" customWidth="1"/>
    <col min="12547" max="12562" width="2.5703125" style="615" hidden="1" customWidth="1"/>
    <col min="12563" max="12563" width="4" style="615" hidden="1" customWidth="1"/>
    <col min="12564" max="12567" width="2.5703125" style="615" hidden="1" customWidth="1"/>
    <col min="12568" max="12568" width="2.42578125" style="615" hidden="1" customWidth="1"/>
    <col min="12569" max="12572" width="2.5703125" style="615" hidden="1" customWidth="1"/>
    <col min="12573" max="12573" width="2.42578125" style="615" hidden="1" customWidth="1"/>
    <col min="12574" max="12577" width="2.5703125" style="615" hidden="1" customWidth="1"/>
    <col min="12578" max="12583" width="2.42578125" style="615" hidden="1" customWidth="1"/>
    <col min="12584" max="12584" width="1.5703125" style="615" hidden="1" customWidth="1"/>
    <col min="12585" max="12800" width="2.5703125" style="615" hidden="1"/>
    <col min="12801" max="12801" width="1.5703125" style="615" hidden="1" customWidth="1"/>
    <col min="12802" max="12802" width="0.85546875" style="615" hidden="1" customWidth="1"/>
    <col min="12803" max="12818" width="2.5703125" style="615" hidden="1" customWidth="1"/>
    <col min="12819" max="12819" width="4" style="615" hidden="1" customWidth="1"/>
    <col min="12820" max="12823" width="2.5703125" style="615" hidden="1" customWidth="1"/>
    <col min="12824" max="12824" width="2.42578125" style="615" hidden="1" customWidth="1"/>
    <col min="12825" max="12828" width="2.5703125" style="615" hidden="1" customWidth="1"/>
    <col min="12829" max="12829" width="2.42578125" style="615" hidden="1" customWidth="1"/>
    <col min="12830" max="12833" width="2.5703125" style="615" hidden="1" customWidth="1"/>
    <col min="12834" max="12839" width="2.42578125" style="615" hidden="1" customWidth="1"/>
    <col min="12840" max="12840" width="1.5703125" style="615" hidden="1" customWidth="1"/>
    <col min="12841" max="13056" width="2.5703125" style="615" hidden="1"/>
    <col min="13057" max="13057" width="1.5703125" style="615" hidden="1" customWidth="1"/>
    <col min="13058" max="13058" width="0.85546875" style="615" hidden="1" customWidth="1"/>
    <col min="13059" max="13074" width="2.5703125" style="615" hidden="1" customWidth="1"/>
    <col min="13075" max="13075" width="4" style="615" hidden="1" customWidth="1"/>
    <col min="13076" max="13079" width="2.5703125" style="615" hidden="1" customWidth="1"/>
    <col min="13080" max="13080" width="2.42578125" style="615" hidden="1" customWidth="1"/>
    <col min="13081" max="13084" width="2.5703125" style="615" hidden="1" customWidth="1"/>
    <col min="13085" max="13085" width="2.42578125" style="615" hidden="1" customWidth="1"/>
    <col min="13086" max="13089" width="2.5703125" style="615" hidden="1" customWidth="1"/>
    <col min="13090" max="13095" width="2.42578125" style="615" hidden="1" customWidth="1"/>
    <col min="13096" max="13096" width="1.5703125" style="615" hidden="1" customWidth="1"/>
    <col min="13097" max="13312" width="2.5703125" style="615" hidden="1"/>
    <col min="13313" max="13313" width="1.5703125" style="615" hidden="1" customWidth="1"/>
    <col min="13314" max="13314" width="0.85546875" style="615" hidden="1" customWidth="1"/>
    <col min="13315" max="13330" width="2.5703125" style="615" hidden="1" customWidth="1"/>
    <col min="13331" max="13331" width="4" style="615" hidden="1" customWidth="1"/>
    <col min="13332" max="13335" width="2.5703125" style="615" hidden="1" customWidth="1"/>
    <col min="13336" max="13336" width="2.42578125" style="615" hidden="1" customWidth="1"/>
    <col min="13337" max="13340" width="2.5703125" style="615" hidden="1" customWidth="1"/>
    <col min="13341" max="13341" width="2.42578125" style="615" hidden="1" customWidth="1"/>
    <col min="13342" max="13345" width="2.5703125" style="615" hidden="1" customWidth="1"/>
    <col min="13346" max="13351" width="2.42578125" style="615" hidden="1" customWidth="1"/>
    <col min="13352" max="13352" width="1.5703125" style="615" hidden="1" customWidth="1"/>
    <col min="13353" max="13568" width="2.5703125" style="615" hidden="1"/>
    <col min="13569" max="13569" width="1.5703125" style="615" hidden="1" customWidth="1"/>
    <col min="13570" max="13570" width="0.85546875" style="615" hidden="1" customWidth="1"/>
    <col min="13571" max="13586" width="2.5703125" style="615" hidden="1" customWidth="1"/>
    <col min="13587" max="13587" width="4" style="615" hidden="1" customWidth="1"/>
    <col min="13588" max="13591" width="2.5703125" style="615" hidden="1" customWidth="1"/>
    <col min="13592" max="13592" width="2.42578125" style="615" hidden="1" customWidth="1"/>
    <col min="13593" max="13596" width="2.5703125" style="615" hidden="1" customWidth="1"/>
    <col min="13597" max="13597" width="2.42578125" style="615" hidden="1" customWidth="1"/>
    <col min="13598" max="13601" width="2.5703125" style="615" hidden="1" customWidth="1"/>
    <col min="13602" max="13607" width="2.42578125" style="615" hidden="1" customWidth="1"/>
    <col min="13608" max="13608" width="1.5703125" style="615" hidden="1" customWidth="1"/>
    <col min="13609" max="13824" width="2.5703125" style="615" hidden="1"/>
    <col min="13825" max="13825" width="1.5703125" style="615" hidden="1" customWidth="1"/>
    <col min="13826" max="13826" width="0.85546875" style="615" hidden="1" customWidth="1"/>
    <col min="13827" max="13842" width="2.5703125" style="615" hidden="1" customWidth="1"/>
    <col min="13843" max="13843" width="4" style="615" hidden="1" customWidth="1"/>
    <col min="13844" max="13847" width="2.5703125" style="615" hidden="1" customWidth="1"/>
    <col min="13848" max="13848" width="2.42578125" style="615" hidden="1" customWidth="1"/>
    <col min="13849" max="13852" width="2.5703125" style="615" hidden="1" customWidth="1"/>
    <col min="13853" max="13853" width="2.42578125" style="615" hidden="1" customWidth="1"/>
    <col min="13854" max="13857" width="2.5703125" style="615" hidden="1" customWidth="1"/>
    <col min="13858" max="13863" width="2.42578125" style="615" hidden="1" customWidth="1"/>
    <col min="13864" max="13864" width="1.5703125" style="615" hidden="1" customWidth="1"/>
    <col min="13865" max="14080" width="2.5703125" style="615" hidden="1"/>
    <col min="14081" max="14081" width="1.5703125" style="615" hidden="1" customWidth="1"/>
    <col min="14082" max="14082" width="0.85546875" style="615" hidden="1" customWidth="1"/>
    <col min="14083" max="14098" width="2.5703125" style="615" hidden="1" customWidth="1"/>
    <col min="14099" max="14099" width="4" style="615" hidden="1" customWidth="1"/>
    <col min="14100" max="14103" width="2.5703125" style="615" hidden="1" customWidth="1"/>
    <col min="14104" max="14104" width="2.42578125" style="615" hidden="1" customWidth="1"/>
    <col min="14105" max="14108" width="2.5703125" style="615" hidden="1" customWidth="1"/>
    <col min="14109" max="14109" width="2.42578125" style="615" hidden="1" customWidth="1"/>
    <col min="14110" max="14113" width="2.5703125" style="615" hidden="1" customWidth="1"/>
    <col min="14114" max="14119" width="2.42578125" style="615" hidden="1" customWidth="1"/>
    <col min="14120" max="14120" width="1.5703125" style="615" hidden="1" customWidth="1"/>
    <col min="14121" max="14336" width="2.5703125" style="615" hidden="1"/>
    <col min="14337" max="14337" width="1.5703125" style="615" hidden="1" customWidth="1"/>
    <col min="14338" max="14338" width="0.85546875" style="615" hidden="1" customWidth="1"/>
    <col min="14339" max="14354" width="2.5703125" style="615" hidden="1" customWidth="1"/>
    <col min="14355" max="14355" width="4" style="615" hidden="1" customWidth="1"/>
    <col min="14356" max="14359" width="2.5703125" style="615" hidden="1" customWidth="1"/>
    <col min="14360" max="14360" width="2.42578125" style="615" hidden="1" customWidth="1"/>
    <col min="14361" max="14364" width="2.5703125" style="615" hidden="1" customWidth="1"/>
    <col min="14365" max="14365" width="2.42578125" style="615" hidden="1" customWidth="1"/>
    <col min="14366" max="14369" width="2.5703125" style="615" hidden="1" customWidth="1"/>
    <col min="14370" max="14375" width="2.42578125" style="615" hidden="1" customWidth="1"/>
    <col min="14376" max="14376" width="1.5703125" style="615" hidden="1" customWidth="1"/>
    <col min="14377" max="14592" width="2.5703125" style="615" hidden="1"/>
    <col min="14593" max="14593" width="1.5703125" style="615" hidden="1" customWidth="1"/>
    <col min="14594" max="14594" width="0.85546875" style="615" hidden="1" customWidth="1"/>
    <col min="14595" max="14610" width="2.5703125" style="615" hidden="1" customWidth="1"/>
    <col min="14611" max="14611" width="4" style="615" hidden="1" customWidth="1"/>
    <col min="14612" max="14615" width="2.5703125" style="615" hidden="1" customWidth="1"/>
    <col min="14616" max="14616" width="2.42578125" style="615" hidden="1" customWidth="1"/>
    <col min="14617" max="14620" width="2.5703125" style="615" hidden="1" customWidth="1"/>
    <col min="14621" max="14621" width="2.42578125" style="615" hidden="1" customWidth="1"/>
    <col min="14622" max="14625" width="2.5703125" style="615" hidden="1" customWidth="1"/>
    <col min="14626" max="14631" width="2.42578125" style="615" hidden="1" customWidth="1"/>
    <col min="14632" max="14632" width="1.5703125" style="615" hidden="1" customWidth="1"/>
    <col min="14633" max="14848" width="2.5703125" style="615" hidden="1"/>
    <col min="14849" max="14849" width="1.5703125" style="615" hidden="1" customWidth="1"/>
    <col min="14850" max="14850" width="0.85546875" style="615" hidden="1" customWidth="1"/>
    <col min="14851" max="14866" width="2.5703125" style="615" hidden="1" customWidth="1"/>
    <col min="14867" max="14867" width="4" style="615" hidden="1" customWidth="1"/>
    <col min="14868" max="14871" width="2.5703125" style="615" hidden="1" customWidth="1"/>
    <col min="14872" max="14872" width="2.42578125" style="615" hidden="1" customWidth="1"/>
    <col min="14873" max="14876" width="2.5703125" style="615" hidden="1" customWidth="1"/>
    <col min="14877" max="14877" width="2.42578125" style="615" hidden="1" customWidth="1"/>
    <col min="14878" max="14881" width="2.5703125" style="615" hidden="1" customWidth="1"/>
    <col min="14882" max="14887" width="2.42578125" style="615" hidden="1" customWidth="1"/>
    <col min="14888" max="14888" width="1.5703125" style="615" hidden="1" customWidth="1"/>
    <col min="14889" max="15104" width="2.5703125" style="615" hidden="1"/>
    <col min="15105" max="15105" width="1.5703125" style="615" hidden="1" customWidth="1"/>
    <col min="15106" max="15106" width="0.85546875" style="615" hidden="1" customWidth="1"/>
    <col min="15107" max="15122" width="2.5703125" style="615" hidden="1" customWidth="1"/>
    <col min="15123" max="15123" width="4" style="615" hidden="1" customWidth="1"/>
    <col min="15124" max="15127" width="2.5703125" style="615" hidden="1" customWidth="1"/>
    <col min="15128" max="15128" width="2.42578125" style="615" hidden="1" customWidth="1"/>
    <col min="15129" max="15132" width="2.5703125" style="615" hidden="1" customWidth="1"/>
    <col min="15133" max="15133" width="2.42578125" style="615" hidden="1" customWidth="1"/>
    <col min="15134" max="15137" width="2.5703125" style="615" hidden="1" customWidth="1"/>
    <col min="15138" max="15143" width="2.42578125" style="615" hidden="1" customWidth="1"/>
    <col min="15144" max="15144" width="1.5703125" style="615" hidden="1" customWidth="1"/>
    <col min="15145" max="15360" width="2.5703125" style="615" hidden="1"/>
    <col min="15361" max="15361" width="1.5703125" style="615" hidden="1" customWidth="1"/>
    <col min="15362" max="15362" width="0.85546875" style="615" hidden="1" customWidth="1"/>
    <col min="15363" max="15378" width="2.5703125" style="615" hidden="1" customWidth="1"/>
    <col min="15379" max="15379" width="4" style="615" hidden="1" customWidth="1"/>
    <col min="15380" max="15383" width="2.5703125" style="615" hidden="1" customWidth="1"/>
    <col min="15384" max="15384" width="2.42578125" style="615" hidden="1" customWidth="1"/>
    <col min="15385" max="15388" width="2.5703125" style="615" hidden="1" customWidth="1"/>
    <col min="15389" max="15389" width="2.42578125" style="615" hidden="1" customWidth="1"/>
    <col min="15390" max="15393" width="2.5703125" style="615" hidden="1" customWidth="1"/>
    <col min="15394" max="15399" width="2.42578125" style="615" hidden="1" customWidth="1"/>
    <col min="15400" max="15400" width="1.5703125" style="615" hidden="1" customWidth="1"/>
    <col min="15401" max="15616" width="2.5703125" style="615" hidden="1"/>
    <col min="15617" max="15617" width="1.5703125" style="615" hidden="1" customWidth="1"/>
    <col min="15618" max="15618" width="0.85546875" style="615" hidden="1" customWidth="1"/>
    <col min="15619" max="15634" width="2.5703125" style="615" hidden="1" customWidth="1"/>
    <col min="15635" max="15635" width="4" style="615" hidden="1" customWidth="1"/>
    <col min="15636" max="15639" width="2.5703125" style="615" hidden="1" customWidth="1"/>
    <col min="15640" max="15640" width="2.42578125" style="615" hidden="1" customWidth="1"/>
    <col min="15641" max="15644" width="2.5703125" style="615" hidden="1" customWidth="1"/>
    <col min="15645" max="15645" width="2.42578125" style="615" hidden="1" customWidth="1"/>
    <col min="15646" max="15649" width="2.5703125" style="615" hidden="1" customWidth="1"/>
    <col min="15650" max="15655" width="2.42578125" style="615" hidden="1" customWidth="1"/>
    <col min="15656" max="15656" width="1.5703125" style="615" hidden="1" customWidth="1"/>
    <col min="15657" max="15872" width="2.5703125" style="615" hidden="1"/>
    <col min="15873" max="15873" width="1.5703125" style="615" hidden="1" customWidth="1"/>
    <col min="15874" max="15874" width="0.85546875" style="615" hidden="1" customWidth="1"/>
    <col min="15875" max="15890" width="2.5703125" style="615" hidden="1" customWidth="1"/>
    <col min="15891" max="15891" width="4" style="615" hidden="1" customWidth="1"/>
    <col min="15892" max="15895" width="2.5703125" style="615" hidden="1" customWidth="1"/>
    <col min="15896" max="15896" width="2.42578125" style="615" hidden="1" customWidth="1"/>
    <col min="15897" max="15900" width="2.5703125" style="615" hidden="1" customWidth="1"/>
    <col min="15901" max="15901" width="2.42578125" style="615" hidden="1" customWidth="1"/>
    <col min="15902" max="15905" width="2.5703125" style="615" hidden="1" customWidth="1"/>
    <col min="15906" max="15911" width="2.42578125" style="615" hidden="1" customWidth="1"/>
    <col min="15912" max="15912" width="1.5703125" style="615" hidden="1" customWidth="1"/>
    <col min="15913" max="16128" width="2.5703125" style="615" hidden="1"/>
    <col min="16129" max="16129" width="1.5703125" style="615" hidden="1" customWidth="1"/>
    <col min="16130" max="16130" width="0.85546875" style="615" hidden="1" customWidth="1"/>
    <col min="16131" max="16146" width="2.5703125" style="615" hidden="1" customWidth="1"/>
    <col min="16147" max="16147" width="4" style="615" hidden="1" customWidth="1"/>
    <col min="16148" max="16151" width="2.5703125" style="615" hidden="1" customWidth="1"/>
    <col min="16152" max="16152" width="2.42578125" style="615" hidden="1" customWidth="1"/>
    <col min="16153" max="16156" width="2.5703125" style="615" hidden="1" customWidth="1"/>
    <col min="16157" max="16157" width="2.42578125" style="615" hidden="1" customWidth="1"/>
    <col min="16158" max="16161" width="2.5703125" style="615" hidden="1" customWidth="1"/>
    <col min="16162" max="16167" width="2.42578125" style="615" hidden="1" customWidth="1"/>
    <col min="16168" max="16168" width="1.5703125" style="615" hidden="1" customWidth="1"/>
    <col min="16169" max="16384" width="2.5703125" style="615" hidden="1"/>
  </cols>
  <sheetData>
    <row r="1" spans="1:98" ht="12.75" customHeight="1">
      <c r="A1" s="3323" t="s">
        <v>1515</v>
      </c>
      <c r="B1" s="3323"/>
      <c r="C1" s="3323"/>
      <c r="D1" s="3323"/>
      <c r="E1" s="3323"/>
      <c r="F1" s="3323"/>
      <c r="G1" s="3323"/>
      <c r="H1" s="3323"/>
      <c r="I1" s="3323"/>
      <c r="J1" s="3323"/>
      <c r="K1" s="3323"/>
      <c r="L1" s="3323"/>
      <c r="M1" s="3323"/>
      <c r="N1" s="3323"/>
      <c r="O1" s="3323"/>
      <c r="P1" s="3323"/>
      <c r="Q1" s="3323"/>
      <c r="R1" s="3323"/>
      <c r="S1" s="3323"/>
      <c r="T1" s="3323"/>
      <c r="U1" s="3323"/>
      <c r="V1" s="3323"/>
      <c r="W1" s="3323"/>
      <c r="X1" s="3323"/>
      <c r="Y1" s="3323"/>
      <c r="Z1" s="3323"/>
      <c r="AA1" s="3323"/>
      <c r="AB1" s="3323"/>
      <c r="AC1" s="3323"/>
      <c r="AD1" s="3323"/>
      <c r="AE1" s="3323"/>
      <c r="AF1" s="3323"/>
      <c r="AG1" s="3323"/>
      <c r="AH1" s="3323"/>
      <c r="AI1" s="3323"/>
      <c r="AJ1" s="3323"/>
      <c r="AK1" s="3323"/>
      <c r="AL1" s="3323"/>
      <c r="AM1" s="3323"/>
      <c r="AN1" s="3323"/>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row>
    <row r="2" spans="1:98" ht="13.5" thickBot="1">
      <c r="A2" s="3324"/>
      <c r="B2" s="3324"/>
      <c r="C2" s="3324"/>
      <c r="D2" s="3324"/>
      <c r="E2" s="3324"/>
      <c r="F2" s="3324"/>
      <c r="G2" s="3324"/>
      <c r="H2" s="3324"/>
      <c r="I2" s="3324"/>
      <c r="J2" s="3324"/>
      <c r="K2" s="3324"/>
      <c r="L2" s="3324"/>
      <c r="M2" s="3324"/>
      <c r="N2" s="3324"/>
      <c r="O2" s="3324"/>
      <c r="P2" s="3324"/>
      <c r="Q2" s="3324"/>
      <c r="R2" s="3324"/>
      <c r="S2" s="3324"/>
      <c r="T2" s="3324"/>
      <c r="U2" s="3324"/>
      <c r="V2" s="3324"/>
      <c r="W2" s="3324"/>
      <c r="X2" s="3324"/>
      <c r="Y2" s="3324"/>
      <c r="Z2" s="3324"/>
      <c r="AA2" s="3324"/>
      <c r="AB2" s="3324"/>
      <c r="AC2" s="3324"/>
      <c r="AD2" s="3324"/>
      <c r="AE2" s="3324"/>
      <c r="AF2" s="3324"/>
      <c r="AG2" s="3324"/>
      <c r="AH2" s="3324"/>
      <c r="AI2" s="3324"/>
      <c r="AJ2" s="3324"/>
      <c r="AK2" s="3324"/>
      <c r="AL2" s="3324"/>
      <c r="AM2" s="3324"/>
      <c r="AN2" s="332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row>
    <row r="3" spans="1:98" s="616" customFormat="1" ht="13.5" thickTop="1">
      <c r="A3" s="616" t="str">
        <f>+A1</f>
        <v>V. BASIS AND CREDITS : 4% FEDERAL AND STATE CREDIT</v>
      </c>
      <c r="B3" s="617"/>
      <c r="C3" s="157"/>
      <c r="D3" s="157"/>
      <c r="E3" s="157"/>
      <c r="F3" s="157"/>
      <c r="G3" s="157"/>
      <c r="H3" s="157"/>
      <c r="I3" s="157"/>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9"/>
      <c r="AP3" s="619"/>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19"/>
      <c r="CC3" s="619"/>
      <c r="CD3" s="619"/>
      <c r="CE3" s="619"/>
      <c r="CF3" s="619"/>
      <c r="CG3" s="619"/>
      <c r="CH3" s="619"/>
      <c r="CI3" s="619"/>
      <c r="CJ3" s="619"/>
      <c r="CK3" s="619"/>
      <c r="CL3" s="619"/>
      <c r="CM3" s="619"/>
      <c r="CN3" s="619"/>
      <c r="CO3" s="619"/>
      <c r="CP3" s="619"/>
      <c r="CQ3" s="619"/>
      <c r="CR3" s="619"/>
      <c r="CS3" s="619"/>
      <c r="CT3" s="619"/>
    </row>
    <row r="4" spans="1:98" ht="12.75">
      <c r="A4" s="620"/>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row>
    <row r="5" spans="1:98" ht="12.75">
      <c r="A5" s="620" t="s">
        <v>328</v>
      </c>
      <c r="B5" s="720"/>
      <c r="C5" s="620" t="s">
        <v>127</v>
      </c>
      <c r="D5" s="615"/>
      <c r="E5" s="615"/>
      <c r="F5" s="620"/>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c r="AO5" s="614"/>
      <c r="AP5" s="614"/>
      <c r="AQ5" s="614"/>
      <c r="AR5" s="614"/>
      <c r="AS5" s="614"/>
      <c r="AT5" s="614"/>
      <c r="AU5" s="614"/>
      <c r="AV5" s="614"/>
      <c r="AW5" s="614"/>
      <c r="AX5" s="614"/>
      <c r="AY5" s="614"/>
      <c r="AZ5" s="614"/>
      <c r="BA5" s="614"/>
      <c r="BB5" s="614"/>
      <c r="BC5" s="614"/>
      <c r="BD5" s="614"/>
      <c r="BE5" s="614"/>
      <c r="BF5" s="614"/>
      <c r="BG5" s="614"/>
      <c r="BH5" s="614"/>
      <c r="BI5" s="614"/>
      <c r="BJ5" s="614"/>
      <c r="BK5" s="614"/>
      <c r="BL5" s="614"/>
      <c r="BM5" s="614"/>
      <c r="BN5" s="614"/>
      <c r="BO5" s="614"/>
      <c r="BP5" s="614"/>
      <c r="BQ5" s="614"/>
      <c r="BR5" s="614"/>
      <c r="BS5" s="614"/>
      <c r="BT5" s="614"/>
      <c r="BU5" s="614"/>
      <c r="BV5" s="614"/>
      <c r="BW5" s="614"/>
      <c r="BX5" s="614"/>
      <c r="BY5" s="614"/>
      <c r="BZ5" s="614"/>
      <c r="CA5" s="614"/>
      <c r="CB5" s="614"/>
      <c r="CC5" s="614"/>
      <c r="CD5" s="614"/>
      <c r="CE5" s="614"/>
      <c r="CF5" s="614"/>
      <c r="CG5" s="614"/>
      <c r="CH5" s="614"/>
      <c r="CI5" s="614"/>
      <c r="CJ5" s="614"/>
      <c r="CK5" s="614"/>
      <c r="CL5" s="614"/>
      <c r="CM5" s="614"/>
      <c r="CN5" s="614"/>
      <c r="CO5" s="614"/>
      <c r="CP5" s="614"/>
      <c r="CQ5" s="614"/>
      <c r="CR5" s="614"/>
      <c r="CS5" s="614"/>
      <c r="CT5" s="614"/>
    </row>
    <row r="6" spans="1:98" ht="12.75">
      <c r="A6" s="620"/>
      <c r="B6" s="615"/>
      <c r="C6" s="670" t="s">
        <v>1449</v>
      </c>
      <c r="D6" s="615"/>
      <c r="E6" s="615"/>
      <c r="F6" s="615"/>
      <c r="G6" s="615"/>
      <c r="H6" s="615"/>
      <c r="I6" s="615"/>
      <c r="J6" s="615"/>
      <c r="K6" s="615"/>
      <c r="L6" s="615"/>
      <c r="M6" s="615"/>
      <c r="N6" s="615"/>
      <c r="O6" s="615"/>
      <c r="P6" s="615"/>
      <c r="Q6" s="615"/>
      <c r="R6" s="615"/>
      <c r="S6" s="615"/>
      <c r="T6" s="615"/>
      <c r="U6" s="615"/>
      <c r="V6" s="615"/>
      <c r="W6" s="615"/>
      <c r="X6" s="615"/>
      <c r="Y6" s="615"/>
      <c r="Z6" s="615"/>
      <c r="AA6" s="616"/>
      <c r="AB6" s="615"/>
      <c r="AC6" s="615"/>
      <c r="AD6" s="615"/>
      <c r="AE6" s="615"/>
      <c r="AF6" s="615"/>
      <c r="AG6" s="615"/>
      <c r="AH6" s="615"/>
      <c r="AI6" s="615"/>
      <c r="AJ6" s="615"/>
      <c r="AK6" s="615"/>
      <c r="AL6" s="615"/>
      <c r="AM6" s="615"/>
      <c r="AN6" s="615"/>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row>
    <row r="7" spans="1:98" ht="13.15" customHeight="1">
      <c r="A7" s="615"/>
      <c r="B7" s="621"/>
      <c r="C7" s="622"/>
      <c r="D7" s="622"/>
      <c r="E7" s="622"/>
      <c r="F7" s="622"/>
      <c r="G7" s="622"/>
      <c r="H7" s="622"/>
      <c r="I7" s="622"/>
      <c r="J7" s="622"/>
      <c r="K7" s="622"/>
      <c r="L7" s="622"/>
      <c r="M7" s="622"/>
      <c r="N7" s="622"/>
      <c r="O7" s="622"/>
      <c r="P7" s="622"/>
      <c r="Q7" s="622"/>
      <c r="R7" s="622"/>
      <c r="S7" s="622"/>
      <c r="T7" s="3298" t="str">
        <f xml:space="preserve"> IF(T25=100%,'Sources and Basis Breakdown'!G2,'Sources and Basis Breakdown'!F2)</f>
        <v>30% PVC for New Const/
Rehabilitation
DDA/QCT
Building(s)</v>
      </c>
      <c r="U7" s="3298"/>
      <c r="V7" s="3298"/>
      <c r="W7" s="3298"/>
      <c r="X7" s="3298"/>
      <c r="Y7" s="3298" t="str">
        <f>IF(T25=100%," ",'Sources and Basis Breakdown'!G2)</f>
        <v>30% PVC for New Const/
Rehabilitation
NON-DDA/
NON-QCT Building(s)</v>
      </c>
      <c r="Z7" s="3298"/>
      <c r="AA7" s="3298"/>
      <c r="AB7" s="3298"/>
      <c r="AC7" s="3298"/>
      <c r="AD7" s="3298" t="str">
        <f xml:space="preserve"> IF(T25=100%, 'Sources and Basis Breakdown'!J2,'Sources and Basis Breakdown'!I2)</f>
        <v>30% PVC for Acquisition
DDA/QCT Building(s)</v>
      </c>
      <c r="AE7" s="3298"/>
      <c r="AF7" s="3298"/>
      <c r="AG7" s="3298"/>
      <c r="AH7" s="3298"/>
      <c r="AI7" s="3298" t="str">
        <f>IF(T25=100%," ",'Sources and Basis Breakdown'!J2)</f>
        <v>30% PVC for Acquisition
NON-DDA/
NON-QCT Building(s)</v>
      </c>
      <c r="AJ7" s="3298"/>
      <c r="AK7" s="3298"/>
      <c r="AL7" s="3298"/>
      <c r="AM7" s="3298"/>
      <c r="AN7" s="615"/>
      <c r="AO7" s="614"/>
      <c r="AP7" s="614"/>
      <c r="AQ7" s="614"/>
      <c r="AR7" s="614"/>
      <c r="AS7" s="614"/>
      <c r="AT7" s="614"/>
      <c r="AU7" s="614"/>
      <c r="AV7" s="614"/>
      <c r="AW7" s="614"/>
      <c r="AX7" s="614"/>
      <c r="AY7" s="614"/>
      <c r="AZ7" s="614"/>
      <c r="BA7" s="614"/>
      <c r="BB7" s="614"/>
      <c r="BC7" s="614"/>
      <c r="BD7" s="614"/>
      <c r="BE7" s="614"/>
      <c r="BF7" s="614"/>
      <c r="BG7" s="614"/>
      <c r="BH7" s="614"/>
      <c r="BI7" s="614"/>
      <c r="BJ7" s="614"/>
      <c r="BK7" s="614"/>
      <c r="BL7" s="614"/>
      <c r="BM7" s="614"/>
      <c r="BN7" s="614"/>
      <c r="BO7" s="614"/>
      <c r="BP7" s="614"/>
      <c r="BQ7" s="614"/>
      <c r="BR7" s="614"/>
      <c r="BS7" s="614"/>
      <c r="BT7" s="614"/>
      <c r="BU7" s="614"/>
      <c r="BV7" s="614"/>
      <c r="BW7" s="614"/>
      <c r="BX7" s="614"/>
      <c r="BY7" s="614"/>
      <c r="BZ7" s="614"/>
      <c r="CA7" s="614"/>
      <c r="CB7" s="614"/>
      <c r="CC7" s="614"/>
      <c r="CD7" s="614"/>
      <c r="CE7" s="614"/>
      <c r="CF7" s="614"/>
      <c r="CG7" s="614"/>
      <c r="CH7" s="614"/>
      <c r="CI7" s="614"/>
      <c r="CJ7" s="614"/>
      <c r="CK7" s="614"/>
      <c r="CL7" s="614"/>
      <c r="CM7" s="614"/>
      <c r="CN7" s="614"/>
      <c r="CO7" s="614"/>
      <c r="CP7" s="614"/>
      <c r="CQ7" s="614"/>
      <c r="CR7" s="614"/>
      <c r="CS7" s="614"/>
      <c r="CT7" s="614"/>
    </row>
    <row r="8" spans="1:98" ht="12.75" customHeight="1">
      <c r="A8" s="615"/>
      <c r="B8" s="623"/>
      <c r="C8" s="624"/>
      <c r="D8" s="624"/>
      <c r="E8" s="624"/>
      <c r="F8" s="624"/>
      <c r="G8" s="624"/>
      <c r="H8" s="624"/>
      <c r="I8" s="624"/>
      <c r="J8" s="624"/>
      <c r="K8" s="624"/>
      <c r="L8" s="624"/>
      <c r="M8" s="624"/>
      <c r="N8" s="624"/>
      <c r="O8" s="624"/>
      <c r="P8" s="624"/>
      <c r="Q8" s="624"/>
      <c r="R8" s="624"/>
      <c r="S8" s="624"/>
      <c r="T8" s="3298"/>
      <c r="U8" s="3298"/>
      <c r="V8" s="3298"/>
      <c r="W8" s="3298"/>
      <c r="X8" s="3298"/>
      <c r="Y8" s="3298"/>
      <c r="Z8" s="3298"/>
      <c r="AA8" s="3298"/>
      <c r="AB8" s="3298"/>
      <c r="AC8" s="3298"/>
      <c r="AD8" s="3298"/>
      <c r="AE8" s="3298"/>
      <c r="AF8" s="3298"/>
      <c r="AG8" s="3298"/>
      <c r="AH8" s="3298"/>
      <c r="AI8" s="3298"/>
      <c r="AJ8" s="3298"/>
      <c r="AK8" s="3298"/>
      <c r="AL8" s="3298"/>
      <c r="AM8" s="3298"/>
      <c r="AN8" s="615"/>
      <c r="AO8" s="614"/>
      <c r="AP8" s="614"/>
      <c r="AQ8" s="614"/>
      <c r="AR8" s="614"/>
      <c r="AS8" s="614"/>
      <c r="AT8" s="614"/>
      <c r="AU8" s="614"/>
      <c r="AV8" s="614"/>
      <c r="AW8" s="614"/>
      <c r="AX8" s="614"/>
      <c r="AY8" s="614"/>
      <c r="AZ8" s="614"/>
      <c r="BA8" s="614"/>
      <c r="BB8" s="614"/>
      <c r="BC8" s="614"/>
      <c r="BD8" s="614"/>
      <c r="BE8" s="614"/>
      <c r="BF8" s="614"/>
      <c r="BG8" s="614"/>
      <c r="BH8" s="614"/>
      <c r="BI8" s="614"/>
      <c r="BJ8" s="614"/>
      <c r="BK8" s="614"/>
      <c r="BL8" s="614"/>
      <c r="BM8" s="614"/>
      <c r="BN8" s="614"/>
      <c r="BO8" s="614"/>
      <c r="BP8" s="614"/>
      <c r="BQ8" s="614"/>
      <c r="BR8" s="614"/>
      <c r="BS8" s="614"/>
      <c r="BT8" s="614"/>
      <c r="BU8" s="614"/>
      <c r="BV8" s="614"/>
      <c r="BW8" s="614"/>
      <c r="BX8" s="614"/>
      <c r="BY8" s="614"/>
      <c r="BZ8" s="614"/>
      <c r="CA8" s="614"/>
      <c r="CB8" s="614"/>
      <c r="CC8" s="614"/>
      <c r="CD8" s="614"/>
      <c r="CE8" s="614"/>
      <c r="CF8" s="614"/>
      <c r="CG8" s="614"/>
      <c r="CH8" s="614"/>
      <c r="CI8" s="614"/>
      <c r="CJ8" s="614"/>
      <c r="CK8" s="614"/>
      <c r="CL8" s="614"/>
      <c r="CM8" s="614"/>
      <c r="CN8" s="614"/>
      <c r="CO8" s="614"/>
      <c r="CP8" s="614"/>
      <c r="CQ8" s="614"/>
      <c r="CR8" s="614"/>
      <c r="CS8" s="614"/>
      <c r="CT8" s="614"/>
    </row>
    <row r="9" spans="1:98" ht="12.75">
      <c r="A9" s="615"/>
      <c r="B9" s="623"/>
      <c r="C9" s="624"/>
      <c r="D9" s="624"/>
      <c r="E9" s="624"/>
      <c r="F9" s="624"/>
      <c r="G9" s="624"/>
      <c r="H9" s="624"/>
      <c r="I9" s="624"/>
      <c r="J9" s="624"/>
      <c r="K9" s="624"/>
      <c r="L9" s="624"/>
      <c r="M9" s="624"/>
      <c r="N9" s="624"/>
      <c r="O9" s="624"/>
      <c r="P9" s="624"/>
      <c r="Q9" s="624"/>
      <c r="R9" s="624"/>
      <c r="S9" s="624"/>
      <c r="T9" s="3298"/>
      <c r="U9" s="3298"/>
      <c r="V9" s="3298"/>
      <c r="W9" s="3298"/>
      <c r="X9" s="3298"/>
      <c r="Y9" s="3298"/>
      <c r="Z9" s="3298"/>
      <c r="AA9" s="3298"/>
      <c r="AB9" s="3298"/>
      <c r="AC9" s="3298"/>
      <c r="AD9" s="3298"/>
      <c r="AE9" s="3298"/>
      <c r="AF9" s="3298"/>
      <c r="AG9" s="3298"/>
      <c r="AH9" s="3298"/>
      <c r="AI9" s="3298"/>
      <c r="AJ9" s="3298"/>
      <c r="AK9" s="3298"/>
      <c r="AL9" s="3298"/>
      <c r="AM9" s="3298"/>
      <c r="AN9" s="615"/>
      <c r="AO9" s="614"/>
      <c r="AP9" s="614"/>
      <c r="AQ9" s="614"/>
      <c r="AR9" s="614"/>
      <c r="AS9" s="614"/>
      <c r="AT9" s="614"/>
      <c r="AU9" s="614"/>
      <c r="AV9" s="614"/>
      <c r="AW9" s="614"/>
      <c r="AX9" s="614"/>
      <c r="AY9" s="614"/>
      <c r="AZ9" s="614"/>
      <c r="BA9" s="614"/>
      <c r="BB9" s="614"/>
      <c r="BC9" s="614"/>
      <c r="BD9" s="614"/>
      <c r="BE9" s="614"/>
      <c r="BF9" s="614"/>
      <c r="BG9" s="614"/>
      <c r="BH9" s="614"/>
      <c r="BI9" s="614"/>
      <c r="BJ9" s="614"/>
      <c r="BK9" s="614"/>
      <c r="BL9" s="614"/>
      <c r="BM9" s="614"/>
      <c r="BN9" s="614"/>
      <c r="BO9" s="614"/>
      <c r="BP9" s="614"/>
      <c r="BQ9" s="614"/>
      <c r="BR9" s="614"/>
      <c r="BS9" s="614"/>
      <c r="BT9" s="614"/>
      <c r="BU9" s="614"/>
      <c r="BV9" s="614"/>
      <c r="BW9" s="614"/>
      <c r="BX9" s="614"/>
      <c r="BY9" s="614"/>
      <c r="BZ9" s="614"/>
      <c r="CA9" s="614"/>
      <c r="CB9" s="614"/>
      <c r="CC9" s="614"/>
      <c r="CD9" s="614"/>
      <c r="CE9" s="614"/>
      <c r="CF9" s="614"/>
      <c r="CG9" s="614"/>
      <c r="CH9" s="614"/>
      <c r="CI9" s="614"/>
      <c r="CJ9" s="614"/>
      <c r="CK9" s="614"/>
      <c r="CL9" s="614"/>
      <c r="CM9" s="614"/>
      <c r="CN9" s="614"/>
      <c r="CO9" s="614"/>
      <c r="CP9" s="614"/>
      <c r="CQ9" s="614"/>
      <c r="CR9" s="614"/>
      <c r="CS9" s="614"/>
      <c r="CT9" s="614"/>
    </row>
    <row r="10" spans="1:98" ht="44.65" customHeight="1">
      <c r="A10" s="615"/>
      <c r="B10" s="625"/>
      <c r="C10" s="626"/>
      <c r="D10" s="626"/>
      <c r="E10" s="626"/>
      <c r="F10" s="626"/>
      <c r="G10" s="626"/>
      <c r="H10" s="626"/>
      <c r="I10" s="626"/>
      <c r="J10" s="626"/>
      <c r="K10" s="626"/>
      <c r="L10" s="626"/>
      <c r="M10" s="626"/>
      <c r="N10" s="626"/>
      <c r="O10" s="626"/>
      <c r="P10" s="626"/>
      <c r="Q10" s="626"/>
      <c r="R10" s="626"/>
      <c r="S10" s="626"/>
      <c r="T10" s="3298"/>
      <c r="U10" s="3298"/>
      <c r="V10" s="3298"/>
      <c r="W10" s="3298"/>
      <c r="X10" s="3298"/>
      <c r="Y10" s="3298"/>
      <c r="Z10" s="3298"/>
      <c r="AA10" s="3298"/>
      <c r="AB10" s="3298"/>
      <c r="AC10" s="3298"/>
      <c r="AD10" s="3298"/>
      <c r="AE10" s="3298"/>
      <c r="AF10" s="3298"/>
      <c r="AG10" s="3298"/>
      <c r="AH10" s="3298"/>
      <c r="AI10" s="3298"/>
      <c r="AJ10" s="3298"/>
      <c r="AK10" s="3298"/>
      <c r="AL10" s="3298"/>
      <c r="AM10" s="3298"/>
      <c r="AN10" s="615"/>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4"/>
      <c r="CO10" s="614"/>
      <c r="CP10" s="614"/>
      <c r="CQ10" s="614"/>
      <c r="CR10" s="614"/>
      <c r="CS10" s="614"/>
      <c r="CT10" s="614"/>
    </row>
    <row r="11" spans="1:98" ht="12.75">
      <c r="A11" s="615"/>
      <c r="B11" s="3280" t="s">
        <v>393</v>
      </c>
      <c r="C11" s="3281"/>
      <c r="D11" s="3281"/>
      <c r="E11" s="3281"/>
      <c r="F11" s="3281"/>
      <c r="G11" s="3281"/>
      <c r="H11" s="3281"/>
      <c r="I11" s="3281"/>
      <c r="J11" s="3281"/>
      <c r="K11" s="3281"/>
      <c r="L11" s="3281"/>
      <c r="M11" s="3281"/>
      <c r="N11" s="3281"/>
      <c r="O11" s="3281"/>
      <c r="P11" s="3281"/>
      <c r="Q11" s="3281"/>
      <c r="R11" s="3281"/>
      <c r="S11" s="3282"/>
      <c r="T11" s="3325">
        <f>IF('Sources and Basis Breakdown'!F107=0,'Sources and Basis Breakdown'!E107,'Sources and Basis Breakdown'!F107)</f>
        <v>63474912.788333341</v>
      </c>
      <c r="U11" s="3326"/>
      <c r="V11" s="3326"/>
      <c r="W11" s="3326"/>
      <c r="X11" s="3326"/>
      <c r="Y11" s="3325">
        <f>IF(Y7=" ",0,IF('Sources and Basis Breakdown'!G107+'Sources and Basis Breakdown'!F107='Sources and Basis Breakdown'!E107,'Sources and Basis Breakdown'!G107,0))</f>
        <v>0</v>
      </c>
      <c r="Z11" s="3326"/>
      <c r="AA11" s="3326"/>
      <c r="AB11" s="3326"/>
      <c r="AC11" s="3326"/>
      <c r="AD11" s="3326">
        <f>IF('Sources and Basis Breakdown'!I107=0,'Sources and Basis Breakdown'!H107,'Sources and Basis Breakdown'!I107)</f>
        <v>0</v>
      </c>
      <c r="AE11" s="3326"/>
      <c r="AF11" s="3326"/>
      <c r="AG11" s="3326"/>
      <c r="AH11" s="3326"/>
      <c r="AI11" s="3326">
        <f>IF(Y7=" ",0,IF('Sources and Basis Breakdown'!I107+'Sources and Basis Breakdown'!J107='Sources and Basis Breakdown'!H107,'Sources and Basis Breakdown'!J107,0))</f>
        <v>0</v>
      </c>
      <c r="AJ11" s="3326"/>
      <c r="AK11" s="3326"/>
      <c r="AL11" s="3326"/>
      <c r="AM11" s="3326"/>
      <c r="AN11" s="615"/>
      <c r="AO11" s="614"/>
      <c r="AP11" s="614"/>
      <c r="AQ11" s="614"/>
      <c r="AR11" s="614"/>
      <c r="AS11" s="614"/>
      <c r="AT11" s="614"/>
      <c r="AU11" s="614"/>
      <c r="AV11" s="614"/>
      <c r="AW11" s="614"/>
      <c r="AX11" s="614"/>
      <c r="AY11" s="614"/>
      <c r="AZ11" s="614"/>
      <c r="BA11" s="614"/>
      <c r="BB11" s="614"/>
      <c r="BC11" s="614"/>
      <c r="BD11" s="614"/>
      <c r="BE11" s="614"/>
      <c r="BF11" s="614"/>
      <c r="BG11" s="614"/>
      <c r="BH11" s="614"/>
      <c r="BI11" s="614"/>
      <c r="BJ11" s="614"/>
      <c r="BK11" s="614"/>
      <c r="BL11" s="614"/>
      <c r="BM11" s="614"/>
      <c r="BN11" s="614"/>
      <c r="BO11" s="614"/>
      <c r="BP11" s="614"/>
      <c r="BQ11" s="614"/>
      <c r="BR11" s="614"/>
      <c r="BS11" s="614"/>
      <c r="BT11" s="614"/>
      <c r="BU11" s="614"/>
      <c r="BV11" s="614"/>
      <c r="BW11" s="614"/>
      <c r="BX11" s="614"/>
      <c r="BY11" s="614"/>
      <c r="BZ11" s="614"/>
      <c r="CA11" s="614"/>
      <c r="CB11" s="614"/>
      <c r="CC11" s="614"/>
      <c r="CD11" s="614"/>
      <c r="CE11" s="614"/>
      <c r="CF11" s="614"/>
      <c r="CG11" s="614"/>
      <c r="CH11" s="614"/>
      <c r="CI11" s="614"/>
      <c r="CJ11" s="614"/>
      <c r="CK11" s="614"/>
      <c r="CL11" s="614"/>
      <c r="CM11" s="614"/>
      <c r="CN11" s="614"/>
      <c r="CO11" s="614"/>
      <c r="CP11" s="614"/>
      <c r="CQ11" s="614"/>
      <c r="CR11" s="614"/>
      <c r="CS11" s="614"/>
      <c r="CT11" s="614"/>
    </row>
    <row r="12" spans="1:98" ht="12.75">
      <c r="A12" s="615"/>
      <c r="B12" s="3329" t="s">
        <v>530</v>
      </c>
      <c r="C12" s="3330"/>
      <c r="D12" s="3330"/>
      <c r="E12" s="3330"/>
      <c r="F12" s="3330"/>
      <c r="G12" s="3330"/>
      <c r="H12" s="3330"/>
      <c r="I12" s="3330"/>
      <c r="J12" s="3330"/>
      <c r="K12" s="3330"/>
      <c r="L12" s="3330"/>
      <c r="M12" s="3330"/>
      <c r="N12" s="3330"/>
      <c r="O12" s="3330"/>
      <c r="P12" s="3330"/>
      <c r="Q12" s="3330"/>
      <c r="R12" s="3330"/>
      <c r="S12" s="3331"/>
      <c r="T12" s="3318"/>
      <c r="U12" s="3319"/>
      <c r="V12" s="3319"/>
      <c r="W12" s="3319"/>
      <c r="X12" s="3320"/>
      <c r="Y12" s="3318"/>
      <c r="Z12" s="3319"/>
      <c r="AA12" s="3319"/>
      <c r="AB12" s="3319"/>
      <c r="AC12" s="3320"/>
      <c r="AD12" s="3318"/>
      <c r="AE12" s="3319"/>
      <c r="AF12" s="3319"/>
      <c r="AG12" s="3319"/>
      <c r="AH12" s="3320"/>
      <c r="AI12" s="3318"/>
      <c r="AJ12" s="3319"/>
      <c r="AK12" s="3319"/>
      <c r="AL12" s="3319"/>
      <c r="AM12" s="3320"/>
      <c r="AN12" s="615"/>
      <c r="AO12" s="614"/>
      <c r="AP12" s="614"/>
      <c r="AQ12" s="614"/>
      <c r="AR12" s="614"/>
      <c r="AS12" s="614"/>
      <c r="AT12" s="614"/>
      <c r="AU12" s="614"/>
      <c r="AV12" s="614"/>
      <c r="AW12" s="614"/>
      <c r="AX12" s="614"/>
      <c r="AY12" s="614"/>
      <c r="AZ12" s="614"/>
      <c r="BA12" s="614"/>
      <c r="BB12" s="614"/>
      <c r="BC12" s="614"/>
      <c r="BD12" s="614"/>
      <c r="BE12" s="614"/>
      <c r="BF12" s="614"/>
      <c r="BG12" s="614"/>
      <c r="BH12" s="614"/>
      <c r="BI12" s="614"/>
      <c r="BJ12" s="614"/>
      <c r="BK12" s="614"/>
      <c r="BL12" s="614"/>
      <c r="BM12" s="614"/>
      <c r="BN12" s="614"/>
      <c r="BO12" s="614"/>
      <c r="BP12" s="614"/>
      <c r="BQ12" s="614"/>
      <c r="BR12" s="614"/>
      <c r="BS12" s="614"/>
      <c r="BT12" s="614"/>
      <c r="BU12" s="614"/>
      <c r="BV12" s="614"/>
      <c r="BW12" s="614"/>
      <c r="BX12" s="614"/>
      <c r="BY12" s="614"/>
      <c r="BZ12" s="614"/>
      <c r="CA12" s="614"/>
      <c r="CB12" s="614"/>
      <c r="CC12" s="614"/>
      <c r="CD12" s="614"/>
      <c r="CE12" s="614"/>
      <c r="CF12" s="614"/>
      <c r="CG12" s="614"/>
      <c r="CH12" s="614"/>
      <c r="CI12" s="614"/>
      <c r="CJ12" s="614"/>
      <c r="CK12" s="614"/>
      <c r="CL12" s="614"/>
      <c r="CM12" s="614"/>
      <c r="CN12" s="614"/>
      <c r="CO12" s="614"/>
      <c r="CP12" s="614"/>
      <c r="CQ12" s="614"/>
      <c r="CR12" s="614"/>
      <c r="CS12" s="614"/>
      <c r="CT12" s="614"/>
    </row>
    <row r="13" spans="1:98" ht="12.75">
      <c r="A13" s="615"/>
      <c r="B13" s="667"/>
      <c r="C13" s="3332" t="s">
        <v>531</v>
      </c>
      <c r="D13" s="3332"/>
      <c r="E13" s="3332"/>
      <c r="F13" s="3332"/>
      <c r="G13" s="3332"/>
      <c r="H13" s="3332"/>
      <c r="I13" s="3332"/>
      <c r="J13" s="3332"/>
      <c r="K13" s="3332"/>
      <c r="L13" s="3332"/>
      <c r="M13" s="3332"/>
      <c r="N13" s="3332"/>
      <c r="O13" s="3332"/>
      <c r="P13" s="3332"/>
      <c r="Q13" s="3332"/>
      <c r="R13" s="3332"/>
      <c r="S13" s="3333"/>
      <c r="T13" s="3321"/>
      <c r="U13" s="3322"/>
      <c r="V13" s="3322"/>
      <c r="W13" s="3322"/>
      <c r="X13" s="3322"/>
      <c r="Y13" s="3321"/>
      <c r="Z13" s="3322"/>
      <c r="AA13" s="3322"/>
      <c r="AB13" s="3322"/>
      <c r="AC13" s="3322"/>
      <c r="AD13" s="3322"/>
      <c r="AE13" s="3322"/>
      <c r="AF13" s="3322"/>
      <c r="AG13" s="3322"/>
      <c r="AH13" s="3322"/>
      <c r="AI13" s="3322"/>
      <c r="AJ13" s="3322"/>
      <c r="AK13" s="3322"/>
      <c r="AL13" s="3322"/>
      <c r="AM13" s="3322"/>
      <c r="AN13" s="615"/>
      <c r="AO13" s="614"/>
      <c r="AP13" s="614"/>
      <c r="AQ13" s="614"/>
      <c r="AR13" s="614"/>
      <c r="AS13" s="614"/>
      <c r="AT13" s="614"/>
      <c r="AU13" s="614"/>
      <c r="AV13" s="614"/>
      <c r="AW13" s="614"/>
      <c r="AX13" s="614"/>
      <c r="AY13" s="614"/>
      <c r="AZ13" s="614"/>
      <c r="BA13" s="614"/>
      <c r="BB13" s="614"/>
      <c r="BC13" s="614"/>
      <c r="BD13" s="614"/>
      <c r="BE13" s="614"/>
      <c r="BF13" s="614"/>
      <c r="BG13" s="614"/>
      <c r="BH13" s="614"/>
      <c r="BI13" s="614"/>
      <c r="BJ13" s="614"/>
      <c r="BK13" s="614"/>
      <c r="BL13" s="614"/>
      <c r="BM13" s="614"/>
      <c r="BN13" s="614"/>
      <c r="BO13" s="614"/>
      <c r="BP13" s="614"/>
      <c r="BQ13" s="614"/>
      <c r="BR13" s="614"/>
      <c r="BS13" s="614"/>
      <c r="BT13" s="614"/>
      <c r="BU13" s="614"/>
      <c r="BV13" s="614"/>
      <c r="BW13" s="614"/>
      <c r="BX13" s="614"/>
      <c r="BY13" s="614"/>
      <c r="BZ13" s="614"/>
      <c r="CA13" s="614"/>
      <c r="CB13" s="614"/>
      <c r="CC13" s="614"/>
      <c r="CD13" s="614"/>
      <c r="CE13" s="614"/>
      <c r="CF13" s="614"/>
      <c r="CG13" s="614"/>
      <c r="CH13" s="614"/>
      <c r="CI13" s="614"/>
      <c r="CJ13" s="614"/>
      <c r="CK13" s="614"/>
      <c r="CL13" s="614"/>
      <c r="CM13" s="614"/>
      <c r="CN13" s="614"/>
      <c r="CO13" s="614"/>
      <c r="CP13" s="614"/>
      <c r="CQ13" s="614"/>
      <c r="CR13" s="614"/>
      <c r="CS13" s="614"/>
      <c r="CT13" s="614"/>
    </row>
    <row r="14" spans="1:98" ht="12.75">
      <c r="A14" s="615"/>
      <c r="B14" s="667"/>
      <c r="C14" s="3332" t="s">
        <v>532</v>
      </c>
      <c r="D14" s="3332"/>
      <c r="E14" s="3332"/>
      <c r="F14" s="3332"/>
      <c r="G14" s="3332"/>
      <c r="H14" s="3332"/>
      <c r="I14" s="3332"/>
      <c r="J14" s="3332"/>
      <c r="K14" s="3332"/>
      <c r="L14" s="3332"/>
      <c r="M14" s="3332"/>
      <c r="N14" s="3332"/>
      <c r="O14" s="3332"/>
      <c r="P14" s="3332"/>
      <c r="Q14" s="3332"/>
      <c r="R14" s="3332"/>
      <c r="S14" s="3333"/>
      <c r="T14" s="3307"/>
      <c r="U14" s="3308"/>
      <c r="V14" s="3308"/>
      <c r="W14" s="3308"/>
      <c r="X14" s="3308"/>
      <c r="Y14" s="3307"/>
      <c r="Z14" s="3308"/>
      <c r="AA14" s="3308"/>
      <c r="AB14" s="3308"/>
      <c r="AC14" s="3308"/>
      <c r="AD14" s="3308"/>
      <c r="AE14" s="3308"/>
      <c r="AF14" s="3308"/>
      <c r="AG14" s="3308"/>
      <c r="AH14" s="3308"/>
      <c r="AI14" s="3308"/>
      <c r="AJ14" s="3308"/>
      <c r="AK14" s="3308"/>
      <c r="AL14" s="3308"/>
      <c r="AM14" s="3308"/>
      <c r="AN14" s="615"/>
      <c r="AO14" s="614"/>
      <c r="AP14" s="614"/>
      <c r="AQ14" s="614"/>
      <c r="AR14" s="614"/>
      <c r="AS14" s="614"/>
      <c r="AT14" s="614"/>
      <c r="AU14" s="614"/>
      <c r="AV14" s="614"/>
      <c r="AW14" s="614"/>
      <c r="AX14" s="614"/>
      <c r="AY14" s="614"/>
      <c r="AZ14" s="614"/>
      <c r="BA14" s="614"/>
      <c r="BB14" s="614"/>
      <c r="BC14" s="614"/>
      <c r="BD14" s="614"/>
      <c r="BE14" s="614"/>
      <c r="BF14" s="614"/>
      <c r="BG14" s="614"/>
      <c r="BH14" s="614"/>
      <c r="BI14" s="614"/>
      <c r="BJ14" s="614"/>
      <c r="BK14" s="614"/>
      <c r="BL14" s="614"/>
      <c r="BM14" s="614"/>
      <c r="BN14" s="614"/>
      <c r="BO14" s="614"/>
      <c r="BP14" s="614"/>
      <c r="BQ14" s="614"/>
      <c r="BR14" s="614"/>
      <c r="BS14" s="614"/>
      <c r="BT14" s="614"/>
      <c r="BU14" s="614"/>
      <c r="BV14" s="614"/>
      <c r="BW14" s="614"/>
      <c r="BX14" s="614"/>
      <c r="BY14" s="614"/>
      <c r="BZ14" s="614"/>
      <c r="CA14" s="614"/>
      <c r="CB14" s="614"/>
      <c r="CC14" s="614"/>
      <c r="CD14" s="614"/>
      <c r="CE14" s="614"/>
      <c r="CF14" s="614"/>
      <c r="CG14" s="614"/>
      <c r="CH14" s="614"/>
      <c r="CI14" s="614"/>
      <c r="CJ14" s="614"/>
      <c r="CK14" s="614"/>
      <c r="CL14" s="614"/>
      <c r="CM14" s="614"/>
      <c r="CN14" s="614"/>
      <c r="CO14" s="614"/>
      <c r="CP14" s="614"/>
      <c r="CQ14" s="614"/>
      <c r="CR14" s="614"/>
      <c r="CS14" s="614"/>
      <c r="CT14" s="614"/>
    </row>
    <row r="15" spans="1:98" ht="12.75">
      <c r="A15" s="615"/>
      <c r="B15" s="667"/>
      <c r="C15" s="3332" t="s">
        <v>533</v>
      </c>
      <c r="D15" s="3332"/>
      <c r="E15" s="3332"/>
      <c r="F15" s="3332"/>
      <c r="G15" s="3332"/>
      <c r="H15" s="3332"/>
      <c r="I15" s="3332"/>
      <c r="J15" s="3332"/>
      <c r="K15" s="3332"/>
      <c r="L15" s="3332"/>
      <c r="M15" s="3332"/>
      <c r="N15" s="3332"/>
      <c r="O15" s="3332"/>
      <c r="P15" s="3332"/>
      <c r="Q15" s="3332"/>
      <c r="R15" s="3332"/>
      <c r="S15" s="3333"/>
      <c r="T15" s="3307"/>
      <c r="U15" s="3308"/>
      <c r="V15" s="3308"/>
      <c r="W15" s="3308"/>
      <c r="X15" s="3308"/>
      <c r="Y15" s="3307"/>
      <c r="Z15" s="3308"/>
      <c r="AA15" s="3308"/>
      <c r="AB15" s="3308"/>
      <c r="AC15" s="3308"/>
      <c r="AD15" s="3308"/>
      <c r="AE15" s="3308"/>
      <c r="AF15" s="3308"/>
      <c r="AG15" s="3308"/>
      <c r="AH15" s="3308"/>
      <c r="AI15" s="3308"/>
      <c r="AJ15" s="3308"/>
      <c r="AK15" s="3308"/>
      <c r="AL15" s="3308"/>
      <c r="AM15" s="3308"/>
      <c r="AN15" s="615"/>
      <c r="AO15" s="614"/>
      <c r="AP15" s="614"/>
      <c r="AQ15" s="614"/>
      <c r="AR15" s="614"/>
      <c r="AS15" s="614"/>
      <c r="AT15" s="614"/>
      <c r="AU15" s="614"/>
      <c r="AV15" s="614"/>
      <c r="AW15" s="614"/>
      <c r="AX15" s="614"/>
      <c r="AY15" s="614"/>
      <c r="AZ15" s="614"/>
      <c r="BA15" s="614"/>
      <c r="BB15" s="614"/>
      <c r="BC15" s="614"/>
      <c r="BD15" s="614"/>
      <c r="BE15" s="614"/>
      <c r="BF15" s="614"/>
      <c r="BG15" s="614"/>
      <c r="BH15" s="614"/>
      <c r="BI15" s="614"/>
      <c r="BJ15" s="614"/>
      <c r="BK15" s="614"/>
      <c r="BL15" s="614"/>
      <c r="BM15" s="614"/>
      <c r="BN15" s="614"/>
      <c r="BO15" s="614"/>
      <c r="BP15" s="614"/>
      <c r="BQ15" s="614"/>
      <c r="BR15" s="614"/>
      <c r="BS15" s="614"/>
      <c r="BT15" s="614"/>
      <c r="BU15" s="614"/>
      <c r="BV15" s="614"/>
      <c r="BW15" s="614"/>
      <c r="BX15" s="614"/>
      <c r="BY15" s="614"/>
      <c r="BZ15" s="614"/>
      <c r="CA15" s="614"/>
      <c r="CB15" s="614"/>
      <c r="CC15" s="614"/>
      <c r="CD15" s="614"/>
      <c r="CE15" s="614"/>
      <c r="CF15" s="614"/>
      <c r="CG15" s="614"/>
      <c r="CH15" s="614"/>
      <c r="CI15" s="614"/>
      <c r="CJ15" s="614"/>
      <c r="CK15" s="614"/>
      <c r="CL15" s="614"/>
      <c r="CM15" s="614"/>
      <c r="CN15" s="614"/>
      <c r="CO15" s="614"/>
      <c r="CP15" s="614"/>
      <c r="CQ15" s="614"/>
      <c r="CR15" s="614"/>
      <c r="CS15" s="614"/>
      <c r="CT15" s="614"/>
    </row>
    <row r="16" spans="1:98" ht="12.75">
      <c r="A16" s="615"/>
      <c r="B16" s="667"/>
      <c r="C16" s="3332" t="s">
        <v>864</v>
      </c>
      <c r="D16" s="3332"/>
      <c r="E16" s="3332"/>
      <c r="F16" s="3332"/>
      <c r="G16" s="3332"/>
      <c r="H16" s="3332"/>
      <c r="I16" s="3332"/>
      <c r="J16" s="3332"/>
      <c r="K16" s="3332"/>
      <c r="L16" s="3332"/>
      <c r="M16" s="3332"/>
      <c r="N16" s="3332"/>
      <c r="O16" s="3332"/>
      <c r="P16" s="3332"/>
      <c r="Q16" s="3332"/>
      <c r="R16" s="3332"/>
      <c r="S16" s="3333"/>
      <c r="T16" s="3307"/>
      <c r="U16" s="3308"/>
      <c r="V16" s="3308"/>
      <c r="W16" s="3308"/>
      <c r="X16" s="3308"/>
      <c r="Y16" s="3307"/>
      <c r="Z16" s="3308"/>
      <c r="AA16" s="3308"/>
      <c r="AB16" s="3308"/>
      <c r="AC16" s="3308"/>
      <c r="AD16" s="3308"/>
      <c r="AE16" s="3308"/>
      <c r="AF16" s="3308"/>
      <c r="AG16" s="3308"/>
      <c r="AH16" s="3308"/>
      <c r="AI16" s="3308"/>
      <c r="AJ16" s="3308"/>
      <c r="AK16" s="3308"/>
      <c r="AL16" s="3308"/>
      <c r="AM16" s="3308"/>
      <c r="AN16" s="615"/>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4"/>
      <c r="BY16" s="614"/>
      <c r="BZ16" s="614"/>
      <c r="CA16" s="614"/>
      <c r="CB16" s="614"/>
      <c r="CC16" s="614"/>
      <c r="CD16" s="614"/>
      <c r="CE16" s="614"/>
      <c r="CF16" s="614"/>
      <c r="CG16" s="614"/>
      <c r="CH16" s="614"/>
      <c r="CI16" s="614"/>
      <c r="CJ16" s="614"/>
      <c r="CK16" s="614"/>
      <c r="CL16" s="614"/>
      <c r="CM16" s="614"/>
      <c r="CN16" s="614"/>
      <c r="CO16" s="614"/>
      <c r="CP16" s="614"/>
      <c r="CQ16" s="614"/>
      <c r="CR16" s="614"/>
      <c r="CS16" s="614"/>
      <c r="CT16" s="614"/>
    </row>
    <row r="17" spans="1:98" ht="12.75">
      <c r="A17" s="615"/>
      <c r="B17" s="667"/>
      <c r="C17" s="3332" t="s">
        <v>534</v>
      </c>
      <c r="D17" s="3332"/>
      <c r="E17" s="3332"/>
      <c r="F17" s="3332"/>
      <c r="G17" s="3332"/>
      <c r="H17" s="3332"/>
      <c r="I17" s="3332"/>
      <c r="J17" s="3332"/>
      <c r="K17" s="3332"/>
      <c r="L17" s="3332"/>
      <c r="M17" s="3332"/>
      <c r="N17" s="3332"/>
      <c r="O17" s="3332"/>
      <c r="P17" s="3332"/>
      <c r="Q17" s="3332"/>
      <c r="R17" s="3332"/>
      <c r="S17" s="3333"/>
      <c r="T17" s="3307"/>
      <c r="U17" s="3308"/>
      <c r="V17" s="3308"/>
      <c r="W17" s="3308"/>
      <c r="X17" s="3308"/>
      <c r="Y17" s="3307"/>
      <c r="Z17" s="3308"/>
      <c r="AA17" s="3308"/>
      <c r="AB17" s="3308"/>
      <c r="AC17" s="3308"/>
      <c r="AD17" s="3308"/>
      <c r="AE17" s="3308"/>
      <c r="AF17" s="3308"/>
      <c r="AG17" s="3308"/>
      <c r="AH17" s="3308"/>
      <c r="AI17" s="3308"/>
      <c r="AJ17" s="3308"/>
      <c r="AK17" s="3308"/>
      <c r="AL17" s="3308"/>
      <c r="AM17" s="3308"/>
      <c r="AN17" s="615"/>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14"/>
      <c r="BY17" s="614"/>
      <c r="BZ17" s="614"/>
      <c r="CA17" s="614"/>
      <c r="CB17" s="614"/>
      <c r="CC17" s="614"/>
      <c r="CD17" s="614"/>
      <c r="CE17" s="614"/>
      <c r="CF17" s="614"/>
      <c r="CG17" s="614"/>
      <c r="CH17" s="614"/>
      <c r="CI17" s="614"/>
      <c r="CJ17" s="614"/>
      <c r="CK17" s="614"/>
      <c r="CL17" s="614"/>
      <c r="CM17" s="614"/>
      <c r="CN17" s="614"/>
      <c r="CO17" s="614"/>
      <c r="CP17" s="614"/>
      <c r="CQ17" s="614"/>
      <c r="CR17" s="614"/>
      <c r="CS17" s="614"/>
      <c r="CT17" s="614"/>
    </row>
    <row r="18" spans="1:98" ht="12.75">
      <c r="A18" s="615"/>
      <c r="B18" s="668"/>
      <c r="C18" s="3327" t="s">
        <v>1039</v>
      </c>
      <c r="D18" s="3327"/>
      <c r="E18" s="3327"/>
      <c r="F18" s="3327"/>
      <c r="G18" s="3327"/>
      <c r="H18" s="3327"/>
      <c r="I18" s="3327"/>
      <c r="J18" s="3327"/>
      <c r="K18" s="3327"/>
      <c r="L18" s="3327"/>
      <c r="M18" s="3327"/>
      <c r="N18" s="3327"/>
      <c r="O18" s="3327"/>
      <c r="P18" s="3327"/>
      <c r="Q18" s="3327"/>
      <c r="R18" s="3327"/>
      <c r="S18" s="3328"/>
      <c r="T18" s="3307"/>
      <c r="U18" s="3308"/>
      <c r="V18" s="3308"/>
      <c r="W18" s="3308"/>
      <c r="X18" s="3308"/>
      <c r="Y18" s="3307"/>
      <c r="Z18" s="3308"/>
      <c r="AA18" s="3308"/>
      <c r="AB18" s="3308"/>
      <c r="AC18" s="3308"/>
      <c r="AD18" s="3308"/>
      <c r="AE18" s="3308"/>
      <c r="AF18" s="3308"/>
      <c r="AG18" s="3308"/>
      <c r="AH18" s="3308"/>
      <c r="AI18" s="3308"/>
      <c r="AJ18" s="3308"/>
      <c r="AK18" s="3308"/>
      <c r="AL18" s="3308"/>
      <c r="AM18" s="3308"/>
      <c r="AN18" s="615"/>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14"/>
      <c r="BY18" s="614"/>
      <c r="BZ18" s="614"/>
      <c r="CA18" s="614"/>
      <c r="CB18" s="614"/>
      <c r="CC18" s="614"/>
      <c r="CD18" s="614"/>
      <c r="CE18" s="614"/>
      <c r="CF18" s="614"/>
      <c r="CG18" s="614"/>
      <c r="CH18" s="614"/>
      <c r="CI18" s="614"/>
      <c r="CJ18" s="614"/>
      <c r="CK18" s="614"/>
      <c r="CL18" s="614"/>
      <c r="CM18" s="614"/>
      <c r="CN18" s="614"/>
      <c r="CO18" s="614"/>
      <c r="CP18" s="614"/>
      <c r="CQ18" s="614"/>
      <c r="CR18" s="614"/>
      <c r="CS18" s="614"/>
      <c r="CT18" s="614"/>
    </row>
    <row r="19" spans="1:98" ht="12.75">
      <c r="A19" s="615"/>
      <c r="B19" s="668"/>
      <c r="C19" s="3327" t="s">
        <v>1039</v>
      </c>
      <c r="D19" s="3327"/>
      <c r="E19" s="3327"/>
      <c r="F19" s="3327"/>
      <c r="G19" s="3327"/>
      <c r="H19" s="3327"/>
      <c r="I19" s="3327"/>
      <c r="J19" s="3327"/>
      <c r="K19" s="3327"/>
      <c r="L19" s="3327"/>
      <c r="M19" s="3327"/>
      <c r="N19" s="3327"/>
      <c r="O19" s="3327"/>
      <c r="P19" s="3327"/>
      <c r="Q19" s="3327"/>
      <c r="R19" s="3327"/>
      <c r="S19" s="3328"/>
      <c r="T19" s="3307"/>
      <c r="U19" s="3308"/>
      <c r="V19" s="3308"/>
      <c r="W19" s="3308"/>
      <c r="X19" s="3308"/>
      <c r="Y19" s="3307"/>
      <c r="Z19" s="3308"/>
      <c r="AA19" s="3308"/>
      <c r="AB19" s="3308"/>
      <c r="AC19" s="3308"/>
      <c r="AD19" s="3308"/>
      <c r="AE19" s="3308"/>
      <c r="AF19" s="3308"/>
      <c r="AG19" s="3308"/>
      <c r="AH19" s="3308"/>
      <c r="AI19" s="3308"/>
      <c r="AJ19" s="3308"/>
      <c r="AK19" s="3308"/>
      <c r="AL19" s="3308"/>
      <c r="AM19" s="3308"/>
      <c r="AN19" s="615"/>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14"/>
      <c r="BY19" s="614"/>
      <c r="BZ19" s="614"/>
      <c r="CA19" s="614"/>
      <c r="CB19" s="614"/>
      <c r="CC19" s="614"/>
      <c r="CD19" s="614"/>
      <c r="CE19" s="614"/>
      <c r="CF19" s="614"/>
      <c r="CG19" s="614"/>
      <c r="CH19" s="614"/>
      <c r="CI19" s="614"/>
      <c r="CJ19" s="614"/>
      <c r="CK19" s="614"/>
      <c r="CL19" s="614"/>
      <c r="CM19" s="614"/>
      <c r="CN19" s="614"/>
      <c r="CO19" s="614"/>
      <c r="CP19" s="614"/>
      <c r="CQ19" s="614"/>
      <c r="CR19" s="614"/>
      <c r="CS19" s="614"/>
      <c r="CT19" s="614"/>
    </row>
    <row r="20" spans="1:98" ht="12.75">
      <c r="A20" s="615"/>
      <c r="B20" s="3280" t="s">
        <v>535</v>
      </c>
      <c r="C20" s="3281"/>
      <c r="D20" s="3281"/>
      <c r="E20" s="3281"/>
      <c r="F20" s="3281"/>
      <c r="G20" s="3281"/>
      <c r="H20" s="3281"/>
      <c r="I20" s="3281"/>
      <c r="J20" s="3281"/>
      <c r="K20" s="3281"/>
      <c r="L20" s="3281"/>
      <c r="M20" s="3281"/>
      <c r="N20" s="3281"/>
      <c r="O20" s="3281"/>
      <c r="P20" s="3281"/>
      <c r="Q20" s="3281"/>
      <c r="R20" s="3281"/>
      <c r="S20" s="3282"/>
      <c r="T20" s="3297">
        <f>SUM(T13:X19)</f>
        <v>0</v>
      </c>
      <c r="U20" s="3300"/>
      <c r="V20" s="3300"/>
      <c r="W20" s="3300"/>
      <c r="X20" s="3300"/>
      <c r="Y20" s="3297">
        <f>SUM(Y13:AC19)</f>
        <v>0</v>
      </c>
      <c r="Z20" s="3300"/>
      <c r="AA20" s="3300"/>
      <c r="AB20" s="3300"/>
      <c r="AC20" s="3300"/>
      <c r="AD20" s="3295">
        <f>SUM(AD13:AH19)</f>
        <v>0</v>
      </c>
      <c r="AE20" s="3296"/>
      <c r="AF20" s="3296"/>
      <c r="AG20" s="3296"/>
      <c r="AH20" s="3297"/>
      <c r="AI20" s="3295">
        <f>SUM(AI13:AM19)</f>
        <v>0</v>
      </c>
      <c r="AJ20" s="3296"/>
      <c r="AK20" s="3296"/>
      <c r="AL20" s="3296"/>
      <c r="AM20" s="3297"/>
      <c r="AN20" s="615"/>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14"/>
      <c r="BY20" s="614"/>
      <c r="BZ20" s="614"/>
      <c r="CA20" s="614"/>
      <c r="CB20" s="614"/>
      <c r="CC20" s="614"/>
      <c r="CD20" s="614"/>
      <c r="CE20" s="614"/>
      <c r="CF20" s="614"/>
      <c r="CG20" s="614"/>
      <c r="CH20" s="614"/>
      <c r="CI20" s="614"/>
      <c r="CJ20" s="614"/>
      <c r="CK20" s="614"/>
      <c r="CL20" s="614"/>
      <c r="CM20" s="614"/>
      <c r="CN20" s="614"/>
      <c r="CO20" s="614"/>
      <c r="CP20" s="614"/>
      <c r="CQ20" s="614"/>
      <c r="CR20" s="614"/>
      <c r="CS20" s="614"/>
      <c r="CT20" s="614"/>
    </row>
    <row r="21" spans="1:98" ht="12.75">
      <c r="A21" s="615"/>
      <c r="B21" s="3280" t="s">
        <v>1490</v>
      </c>
      <c r="C21" s="3281"/>
      <c r="D21" s="3281"/>
      <c r="E21" s="3281"/>
      <c r="F21" s="3281"/>
      <c r="G21" s="3281"/>
      <c r="H21" s="3281"/>
      <c r="I21" s="3281"/>
      <c r="J21" s="3281"/>
      <c r="K21" s="3281"/>
      <c r="L21" s="3281"/>
      <c r="M21" s="3281"/>
      <c r="N21" s="3281"/>
      <c r="O21" s="3281"/>
      <c r="P21" s="3281"/>
      <c r="Q21" s="3281"/>
      <c r="R21" s="3281"/>
      <c r="S21" s="3282"/>
      <c r="T21" s="3307"/>
      <c r="U21" s="3308"/>
      <c r="V21" s="3308"/>
      <c r="W21" s="3308"/>
      <c r="X21" s="3308"/>
      <c r="Y21" s="3307"/>
      <c r="Z21" s="3308"/>
      <c r="AA21" s="3308"/>
      <c r="AB21" s="3308"/>
      <c r="AC21" s="3308"/>
      <c r="AD21" s="3318"/>
      <c r="AE21" s="3319"/>
      <c r="AF21" s="3319"/>
      <c r="AG21" s="3319"/>
      <c r="AH21" s="3320"/>
      <c r="AI21" s="3318"/>
      <c r="AJ21" s="3319"/>
      <c r="AK21" s="3319"/>
      <c r="AL21" s="3319"/>
      <c r="AM21" s="3320"/>
      <c r="AN21" s="615"/>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4"/>
      <c r="CF21" s="614"/>
      <c r="CG21" s="614"/>
      <c r="CH21" s="614"/>
      <c r="CI21" s="614"/>
      <c r="CJ21" s="614"/>
      <c r="CK21" s="614"/>
      <c r="CL21" s="614"/>
      <c r="CM21" s="614"/>
      <c r="CN21" s="614"/>
      <c r="CO21" s="614"/>
      <c r="CP21" s="614"/>
      <c r="CQ21" s="614"/>
      <c r="CR21" s="614"/>
      <c r="CS21" s="614"/>
      <c r="CT21" s="614"/>
    </row>
    <row r="22" spans="1:98" ht="12.75">
      <c r="A22" s="615"/>
      <c r="B22" s="3280" t="s">
        <v>536</v>
      </c>
      <c r="C22" s="3281"/>
      <c r="D22" s="3281"/>
      <c r="E22" s="3281"/>
      <c r="F22" s="3281"/>
      <c r="G22" s="3281"/>
      <c r="H22" s="3281"/>
      <c r="I22" s="3281"/>
      <c r="J22" s="3281"/>
      <c r="K22" s="3281"/>
      <c r="L22" s="3281"/>
      <c r="M22" s="3281"/>
      <c r="N22" s="3281"/>
      <c r="O22" s="3281"/>
      <c r="P22" s="3281"/>
      <c r="Q22" s="3281"/>
      <c r="R22" s="3281"/>
      <c r="S22" s="3282"/>
      <c r="T22" s="3303">
        <f>(T20+T21)*-1</f>
        <v>0</v>
      </c>
      <c r="U22" s="3304"/>
      <c r="V22" s="3304"/>
      <c r="W22" s="3304"/>
      <c r="X22" s="3304"/>
      <c r="Y22" s="3303">
        <f>(Y20+Y21)*-1</f>
        <v>0</v>
      </c>
      <c r="Z22" s="3304"/>
      <c r="AA22" s="3304"/>
      <c r="AB22" s="3304"/>
      <c r="AC22" s="3304"/>
      <c r="AD22" s="3305">
        <f>(AD20)*-1</f>
        <v>0</v>
      </c>
      <c r="AE22" s="3306"/>
      <c r="AF22" s="3306"/>
      <c r="AG22" s="3306"/>
      <c r="AH22" s="3303"/>
      <c r="AI22" s="3305">
        <f>(AI20)*-1</f>
        <v>0</v>
      </c>
      <c r="AJ22" s="3306"/>
      <c r="AK22" s="3306"/>
      <c r="AL22" s="3306"/>
      <c r="AM22" s="3303"/>
      <c r="AN22" s="615"/>
      <c r="AO22" s="614"/>
      <c r="AP22" s="614"/>
      <c r="AQ22" s="614"/>
      <c r="AR22" s="614"/>
      <c r="AS22" s="614"/>
      <c r="AT22" s="614"/>
      <c r="AU22" s="614"/>
      <c r="AV22" s="614"/>
      <c r="AW22" s="614"/>
      <c r="AX22" s="614"/>
      <c r="AY22" s="614"/>
      <c r="AZ22" s="614"/>
      <c r="BA22" s="614"/>
      <c r="BB22" s="614"/>
      <c r="BC22" s="614"/>
      <c r="BD22" s="614"/>
      <c r="BE22" s="614"/>
      <c r="BF22" s="614"/>
      <c r="BG22" s="614"/>
      <c r="BH22" s="614"/>
      <c r="BI22" s="614"/>
      <c r="BJ22" s="614"/>
      <c r="BK22" s="614"/>
      <c r="BL22" s="614"/>
      <c r="BM22" s="614"/>
      <c r="BN22" s="614"/>
      <c r="BO22" s="614"/>
      <c r="BP22" s="614"/>
      <c r="BQ22" s="614"/>
      <c r="BR22" s="614"/>
      <c r="BS22" s="614"/>
      <c r="BT22" s="614"/>
      <c r="BU22" s="614"/>
      <c r="BV22" s="614"/>
      <c r="BW22" s="614"/>
      <c r="BX22" s="614"/>
      <c r="BY22" s="614"/>
      <c r="BZ22" s="614"/>
      <c r="CA22" s="614"/>
      <c r="CB22" s="614"/>
      <c r="CC22" s="614"/>
      <c r="CD22" s="614"/>
      <c r="CE22" s="614"/>
      <c r="CF22" s="614"/>
      <c r="CG22" s="614"/>
      <c r="CH22" s="614"/>
      <c r="CI22" s="614"/>
      <c r="CJ22" s="614"/>
      <c r="CK22" s="614"/>
      <c r="CL22" s="614"/>
      <c r="CM22" s="614"/>
      <c r="CN22" s="614"/>
      <c r="CO22" s="614"/>
      <c r="CP22" s="614"/>
      <c r="CQ22" s="614"/>
      <c r="CR22" s="614"/>
      <c r="CS22" s="614"/>
      <c r="CT22" s="614"/>
    </row>
    <row r="23" spans="1:98" ht="12.75">
      <c r="A23" s="616"/>
      <c r="B23" s="3336" t="s">
        <v>537</v>
      </c>
      <c r="C23" s="3337"/>
      <c r="D23" s="3337"/>
      <c r="E23" s="3337"/>
      <c r="F23" s="3337"/>
      <c r="G23" s="3337"/>
      <c r="H23" s="3337"/>
      <c r="I23" s="3337"/>
      <c r="J23" s="3337"/>
      <c r="K23" s="3337"/>
      <c r="L23" s="3337"/>
      <c r="M23" s="3337"/>
      <c r="N23" s="3337"/>
      <c r="O23" s="3337"/>
      <c r="P23" s="3337"/>
      <c r="Q23" s="3337"/>
      <c r="R23" s="3337"/>
      <c r="S23" s="3338"/>
      <c r="T23" s="3297">
        <f>T11+T22</f>
        <v>63474912.788333341</v>
      </c>
      <c r="U23" s="3300"/>
      <c r="V23" s="3300"/>
      <c r="W23" s="3300"/>
      <c r="X23" s="3300"/>
      <c r="Y23" s="3297">
        <f>Y11+Y22</f>
        <v>0</v>
      </c>
      <c r="Z23" s="3300"/>
      <c r="AA23" s="3300"/>
      <c r="AB23" s="3300"/>
      <c r="AC23" s="3300"/>
      <c r="AD23" s="3297">
        <f>AD11+AD22</f>
        <v>0</v>
      </c>
      <c r="AE23" s="3300"/>
      <c r="AF23" s="3300"/>
      <c r="AG23" s="3300"/>
      <c r="AH23" s="3300"/>
      <c r="AI23" s="3297">
        <f>AI11+AI22</f>
        <v>0</v>
      </c>
      <c r="AJ23" s="3300"/>
      <c r="AK23" s="3300"/>
      <c r="AL23" s="3300"/>
      <c r="AM23" s="3300"/>
      <c r="AN23" s="615"/>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4"/>
      <c r="BM23" s="614"/>
      <c r="BN23" s="614"/>
      <c r="BO23" s="614"/>
      <c r="BP23" s="614"/>
      <c r="BQ23" s="614"/>
      <c r="BR23" s="614"/>
      <c r="BS23" s="614"/>
      <c r="BT23" s="614"/>
      <c r="BU23" s="614"/>
      <c r="BV23" s="614"/>
      <c r="BW23" s="614"/>
      <c r="BX23" s="614"/>
      <c r="BY23" s="614"/>
      <c r="BZ23" s="614"/>
      <c r="CA23" s="614"/>
      <c r="CB23" s="614"/>
      <c r="CC23" s="614"/>
      <c r="CD23" s="614"/>
      <c r="CE23" s="614"/>
      <c r="CF23" s="614"/>
      <c r="CG23" s="614"/>
      <c r="CH23" s="614"/>
      <c r="CI23" s="614"/>
      <c r="CJ23" s="614"/>
      <c r="CK23" s="614"/>
      <c r="CL23" s="614"/>
      <c r="CM23" s="614"/>
      <c r="CN23" s="614"/>
      <c r="CO23" s="614"/>
      <c r="CP23" s="614"/>
      <c r="CQ23" s="614"/>
      <c r="CR23" s="614"/>
      <c r="CS23" s="614"/>
      <c r="CT23" s="614"/>
    </row>
    <row r="24" spans="1:98" ht="12.75">
      <c r="A24" s="615"/>
      <c r="B24" s="3280" t="s">
        <v>1040</v>
      </c>
      <c r="C24" s="3281"/>
      <c r="D24" s="3281"/>
      <c r="E24" s="3281"/>
      <c r="F24" s="3281"/>
      <c r="G24" s="3281"/>
      <c r="H24" s="3281"/>
      <c r="I24" s="3281"/>
      <c r="J24" s="3281"/>
      <c r="K24" s="3281"/>
      <c r="L24" s="3281"/>
      <c r="M24" s="3281"/>
      <c r="N24" s="3281"/>
      <c r="O24" s="3281"/>
      <c r="P24" s="3281"/>
      <c r="Q24" s="3281"/>
      <c r="R24" s="3281"/>
      <c r="S24" s="3282"/>
      <c r="T24" s="3295">
        <f>Application!AJ1032</f>
        <v>72227145.040000007</v>
      </c>
      <c r="U24" s="3296"/>
      <c r="V24" s="3296"/>
      <c r="W24" s="3296"/>
      <c r="X24" s="3296"/>
      <c r="Y24" s="3296"/>
      <c r="Z24" s="3296"/>
      <c r="AA24" s="3296"/>
      <c r="AB24" s="3296"/>
      <c r="AC24" s="3296"/>
      <c r="AD24" s="3296"/>
      <c r="AE24" s="3296"/>
      <c r="AF24" s="3296"/>
      <c r="AG24" s="3296"/>
      <c r="AH24" s="3296"/>
      <c r="AI24" s="3296"/>
      <c r="AJ24" s="3296"/>
      <c r="AK24" s="3296"/>
      <c r="AL24" s="3296"/>
      <c r="AM24" s="3297"/>
      <c r="AN24" s="615"/>
      <c r="AO24" s="614"/>
      <c r="AP24" s="614"/>
      <c r="AQ24" s="614"/>
      <c r="AR24" s="614"/>
      <c r="AS24" s="614"/>
      <c r="AT24" s="614"/>
      <c r="AU24" s="614"/>
      <c r="AV24" s="614"/>
      <c r="AW24" s="614"/>
      <c r="AX24" s="614"/>
      <c r="AY24" s="614"/>
      <c r="AZ24" s="614"/>
      <c r="BA24" s="614"/>
      <c r="BB24" s="614"/>
      <c r="BC24" s="614"/>
      <c r="BD24" s="614"/>
      <c r="BE24" s="614"/>
      <c r="BF24" s="614"/>
      <c r="BG24" s="614"/>
      <c r="BH24" s="614"/>
      <c r="BI24" s="614"/>
      <c r="BJ24" s="614"/>
      <c r="BK24" s="614"/>
      <c r="BL24" s="614"/>
      <c r="BM24" s="614"/>
      <c r="BN24" s="614"/>
      <c r="BO24" s="614"/>
      <c r="BP24" s="614"/>
      <c r="BQ24" s="614"/>
      <c r="BR24" s="614"/>
      <c r="BS24" s="614"/>
      <c r="BT24" s="614"/>
      <c r="BU24" s="614"/>
      <c r="BV24" s="614"/>
      <c r="BW24" s="614"/>
      <c r="BX24" s="614"/>
      <c r="BY24" s="614"/>
      <c r="BZ24" s="614"/>
      <c r="CA24" s="614"/>
      <c r="CB24" s="614"/>
      <c r="CC24" s="614"/>
      <c r="CD24" s="614"/>
      <c r="CE24" s="614"/>
      <c r="CF24" s="614"/>
      <c r="CG24" s="614"/>
      <c r="CH24" s="614"/>
      <c r="CI24" s="614"/>
      <c r="CJ24" s="614"/>
      <c r="CK24" s="614"/>
      <c r="CL24" s="614"/>
      <c r="CM24" s="614"/>
      <c r="CN24" s="614"/>
      <c r="CO24" s="614"/>
      <c r="CP24" s="614"/>
      <c r="CQ24" s="614"/>
      <c r="CR24" s="614"/>
      <c r="CS24" s="614"/>
      <c r="CT24" s="614"/>
    </row>
    <row r="25" spans="1:98" ht="12.75">
      <c r="A25" s="615"/>
      <c r="B25" s="3339" t="s">
        <v>1491</v>
      </c>
      <c r="C25" s="3340"/>
      <c r="D25" s="3340"/>
      <c r="E25" s="3340"/>
      <c r="F25" s="3340"/>
      <c r="G25" s="3340"/>
      <c r="H25" s="3340"/>
      <c r="I25" s="3340"/>
      <c r="J25" s="3340"/>
      <c r="K25" s="3340"/>
      <c r="L25" s="3340"/>
      <c r="M25" s="3340"/>
      <c r="N25" s="3340"/>
      <c r="O25" s="3340"/>
      <c r="P25" s="3340"/>
      <c r="Q25" s="3340"/>
      <c r="R25" s="3340"/>
      <c r="S25" s="3341"/>
      <c r="T25" s="3313">
        <f>IF(OR(Application!T195="yes",Application!T194="yes"),1.3,1)</f>
        <v>1.3</v>
      </c>
      <c r="U25" s="3314"/>
      <c r="V25" s="3314"/>
      <c r="W25" s="3314"/>
      <c r="X25" s="3314"/>
      <c r="Y25" s="3313">
        <v>1</v>
      </c>
      <c r="Z25" s="3314"/>
      <c r="AA25" s="3314"/>
      <c r="AB25" s="3314"/>
      <c r="AC25" s="3314"/>
      <c r="AD25" s="3313">
        <v>1</v>
      </c>
      <c r="AE25" s="3314"/>
      <c r="AF25" s="3314"/>
      <c r="AG25" s="3314"/>
      <c r="AH25" s="3315"/>
      <c r="AI25" s="3313">
        <v>1</v>
      </c>
      <c r="AJ25" s="3314"/>
      <c r="AK25" s="3314"/>
      <c r="AL25" s="3314"/>
      <c r="AM25" s="3315"/>
      <c r="AN25" s="615"/>
      <c r="AO25" s="614"/>
      <c r="AP25" s="614"/>
      <c r="AQ25" s="614"/>
      <c r="AR25" s="614"/>
      <c r="AS25" s="614"/>
      <c r="AT25" s="614"/>
      <c r="AU25" s="614"/>
      <c r="AV25" s="614"/>
      <c r="AW25" s="614"/>
      <c r="AX25" s="614"/>
      <c r="AY25" s="614"/>
      <c r="AZ25" s="614"/>
      <c r="BA25" s="614"/>
      <c r="BB25" s="614"/>
      <c r="BC25" s="614"/>
      <c r="BD25" s="614"/>
      <c r="BE25" s="614"/>
      <c r="BF25" s="614"/>
      <c r="BG25" s="614"/>
      <c r="BH25" s="614"/>
      <c r="BI25" s="614"/>
      <c r="BJ25" s="614"/>
      <c r="BK25" s="614"/>
      <c r="BL25" s="614"/>
      <c r="BM25" s="614"/>
      <c r="BN25" s="614"/>
      <c r="BO25" s="614"/>
      <c r="BP25" s="614"/>
      <c r="BQ25" s="614"/>
      <c r="BR25" s="614"/>
      <c r="BS25" s="614"/>
      <c r="BT25" s="614"/>
      <c r="BU25" s="614"/>
      <c r="BV25" s="614"/>
      <c r="BW25" s="614"/>
      <c r="BX25" s="614"/>
      <c r="BY25" s="614"/>
      <c r="BZ25" s="614"/>
      <c r="CA25" s="614"/>
      <c r="CB25" s="614"/>
      <c r="CC25" s="614"/>
      <c r="CD25" s="614"/>
      <c r="CE25" s="614"/>
      <c r="CF25" s="614"/>
      <c r="CG25" s="614"/>
      <c r="CH25" s="614"/>
      <c r="CI25" s="614"/>
      <c r="CJ25" s="614"/>
      <c r="CK25" s="614"/>
      <c r="CL25" s="614"/>
      <c r="CM25" s="614"/>
      <c r="CN25" s="614"/>
      <c r="CO25" s="614"/>
      <c r="CP25" s="614"/>
      <c r="CQ25" s="614"/>
      <c r="CR25" s="614"/>
      <c r="CS25" s="614"/>
      <c r="CT25" s="614"/>
    </row>
    <row r="26" spans="1:98" ht="12.75">
      <c r="A26" s="615"/>
      <c r="B26" s="3280" t="s">
        <v>538</v>
      </c>
      <c r="C26" s="3281"/>
      <c r="D26" s="3281"/>
      <c r="E26" s="3281"/>
      <c r="F26" s="3281"/>
      <c r="G26" s="3281"/>
      <c r="H26" s="3281"/>
      <c r="I26" s="3281"/>
      <c r="J26" s="3281"/>
      <c r="K26" s="3281"/>
      <c r="L26" s="3281"/>
      <c r="M26" s="3281"/>
      <c r="N26" s="3281"/>
      <c r="O26" s="3281"/>
      <c r="P26" s="3281"/>
      <c r="Q26" s="3281"/>
      <c r="R26" s="3281"/>
      <c r="S26" s="3282"/>
      <c r="T26" s="3316">
        <f>T23*T25</f>
        <v>82517386.624833345</v>
      </c>
      <c r="U26" s="3317"/>
      <c r="V26" s="3317"/>
      <c r="W26" s="3317"/>
      <c r="X26" s="3317"/>
      <c r="Y26" s="3316">
        <f>Y23*Y25</f>
        <v>0</v>
      </c>
      <c r="Z26" s="3317"/>
      <c r="AA26" s="3317"/>
      <c r="AB26" s="3317"/>
      <c r="AC26" s="3317"/>
      <c r="AD26" s="3316">
        <f>AD23*AD25</f>
        <v>0</v>
      </c>
      <c r="AE26" s="3317"/>
      <c r="AF26" s="3317"/>
      <c r="AG26" s="3317"/>
      <c r="AH26" s="3317"/>
      <c r="AI26" s="3316">
        <f>AI23*AI25</f>
        <v>0</v>
      </c>
      <c r="AJ26" s="3317"/>
      <c r="AK26" s="3317"/>
      <c r="AL26" s="3317"/>
      <c r="AM26" s="3317"/>
      <c r="AN26" s="615"/>
      <c r="AO26" s="614"/>
      <c r="AP26" s="614"/>
      <c r="AQ26" s="614"/>
      <c r="AR26" s="614"/>
      <c r="AS26" s="614"/>
      <c r="AT26" s="614"/>
      <c r="AU26" s="614"/>
      <c r="AV26" s="614"/>
      <c r="AW26" s="614"/>
      <c r="AX26" s="614"/>
      <c r="AY26" s="614"/>
      <c r="AZ26" s="614"/>
      <c r="BA26" s="614"/>
      <c r="BB26" s="614"/>
      <c r="BC26" s="614"/>
      <c r="BD26" s="614"/>
      <c r="BE26" s="614"/>
      <c r="BF26" s="614"/>
      <c r="BG26" s="614"/>
      <c r="BH26" s="614"/>
      <c r="BI26" s="614"/>
      <c r="BJ26" s="614"/>
      <c r="BK26" s="614"/>
      <c r="BL26" s="614"/>
      <c r="BM26" s="614"/>
      <c r="BN26" s="614"/>
      <c r="BO26" s="614"/>
      <c r="BP26" s="614"/>
      <c r="BQ26" s="614"/>
      <c r="BR26" s="614"/>
      <c r="BS26" s="614"/>
      <c r="BT26" s="614"/>
      <c r="BU26" s="614"/>
      <c r="BV26" s="614"/>
      <c r="BW26" s="614"/>
      <c r="BX26" s="614"/>
      <c r="BY26" s="614"/>
      <c r="BZ26" s="614"/>
      <c r="CA26" s="614"/>
      <c r="CB26" s="614"/>
      <c r="CC26" s="614"/>
      <c r="CD26" s="614"/>
      <c r="CE26" s="614"/>
      <c r="CF26" s="614"/>
      <c r="CG26" s="614"/>
      <c r="CH26" s="614"/>
      <c r="CI26" s="614"/>
      <c r="CJ26" s="614"/>
      <c r="CK26" s="614"/>
      <c r="CL26" s="614"/>
      <c r="CM26" s="614"/>
      <c r="CN26" s="614"/>
      <c r="CO26" s="614"/>
      <c r="CP26" s="614"/>
      <c r="CQ26" s="614"/>
      <c r="CR26" s="614"/>
      <c r="CS26" s="614"/>
      <c r="CT26" s="614"/>
    </row>
    <row r="27" spans="1:98" ht="12.75">
      <c r="A27" s="627"/>
      <c r="B27" s="3342" t="s">
        <v>447</v>
      </c>
      <c r="C27" s="3343"/>
      <c r="D27" s="3343"/>
      <c r="E27" s="3343"/>
      <c r="F27" s="3343"/>
      <c r="G27" s="3343"/>
      <c r="H27" s="3343"/>
      <c r="I27" s="3343"/>
      <c r="J27" s="3343"/>
      <c r="K27" s="3343"/>
      <c r="L27" s="3343"/>
      <c r="M27" s="3343"/>
      <c r="N27" s="3343"/>
      <c r="O27" s="3343"/>
      <c r="P27" s="3343"/>
      <c r="Q27" s="3343"/>
      <c r="R27" s="3343"/>
      <c r="S27" s="3344"/>
      <c r="T27" s="3311">
        <f>Application!$AG$444</f>
        <v>1</v>
      </c>
      <c r="U27" s="3312"/>
      <c r="V27" s="3312"/>
      <c r="W27" s="3312"/>
      <c r="X27" s="3312"/>
      <c r="Y27" s="3311">
        <f>Application!$AG$444</f>
        <v>1</v>
      </c>
      <c r="Z27" s="3312"/>
      <c r="AA27" s="3312"/>
      <c r="AB27" s="3312"/>
      <c r="AC27" s="3312"/>
      <c r="AD27" s="3311">
        <f>Application!$AG$444</f>
        <v>1</v>
      </c>
      <c r="AE27" s="3312"/>
      <c r="AF27" s="3312"/>
      <c r="AG27" s="3312"/>
      <c r="AH27" s="3312"/>
      <c r="AI27" s="3311">
        <f>Application!$AG$444</f>
        <v>1</v>
      </c>
      <c r="AJ27" s="3312"/>
      <c r="AK27" s="3312"/>
      <c r="AL27" s="3312"/>
      <c r="AM27" s="3312"/>
      <c r="AN27" s="615"/>
      <c r="AO27" s="614"/>
      <c r="AP27" s="614"/>
      <c r="AQ27" s="614"/>
      <c r="AR27" s="614"/>
      <c r="AS27" s="614"/>
      <c r="AT27" s="614"/>
      <c r="AU27" s="614"/>
      <c r="AV27" s="614"/>
      <c r="AW27" s="614"/>
      <c r="AX27" s="614"/>
      <c r="AY27" s="614"/>
      <c r="AZ27" s="614"/>
      <c r="BA27" s="614"/>
      <c r="BB27" s="614"/>
      <c r="BC27" s="614"/>
      <c r="BD27" s="614"/>
      <c r="BE27" s="614"/>
      <c r="BF27" s="614"/>
      <c r="BG27" s="614"/>
      <c r="BH27" s="614"/>
      <c r="BI27" s="614"/>
      <c r="BJ27" s="614"/>
      <c r="BK27" s="614"/>
      <c r="BL27" s="614"/>
      <c r="BM27" s="614"/>
      <c r="BN27" s="614"/>
      <c r="BO27" s="614"/>
      <c r="BP27" s="614"/>
      <c r="BQ27" s="614"/>
      <c r="BR27" s="614"/>
      <c r="BS27" s="614"/>
      <c r="BT27" s="614"/>
      <c r="BU27" s="614"/>
      <c r="BV27" s="614"/>
      <c r="BW27" s="614"/>
      <c r="BX27" s="614"/>
      <c r="BY27" s="614"/>
      <c r="BZ27" s="614"/>
      <c r="CA27" s="614"/>
      <c r="CB27" s="614"/>
      <c r="CC27" s="614"/>
      <c r="CD27" s="614"/>
      <c r="CE27" s="614"/>
      <c r="CF27" s="614"/>
      <c r="CG27" s="614"/>
      <c r="CH27" s="614"/>
      <c r="CI27" s="614"/>
      <c r="CJ27" s="614"/>
      <c r="CK27" s="614"/>
      <c r="CL27" s="614"/>
      <c r="CM27" s="614"/>
      <c r="CN27" s="614"/>
      <c r="CO27" s="614"/>
      <c r="CP27" s="614"/>
      <c r="CQ27" s="614"/>
      <c r="CR27" s="614"/>
      <c r="CS27" s="614"/>
      <c r="CT27" s="614"/>
    </row>
    <row r="28" spans="1:98" ht="12.75" customHeight="1">
      <c r="A28" s="620"/>
      <c r="B28" s="3280" t="s">
        <v>539</v>
      </c>
      <c r="C28" s="3281"/>
      <c r="D28" s="3281"/>
      <c r="E28" s="3281"/>
      <c r="F28" s="3281"/>
      <c r="G28" s="3281"/>
      <c r="H28" s="3281"/>
      <c r="I28" s="3281"/>
      <c r="J28" s="3281"/>
      <c r="K28" s="3281"/>
      <c r="L28" s="3281"/>
      <c r="M28" s="3281"/>
      <c r="N28" s="3281"/>
      <c r="O28" s="3281"/>
      <c r="P28" s="3281"/>
      <c r="Q28" s="3281"/>
      <c r="R28" s="3281"/>
      <c r="S28" s="3282"/>
      <c r="T28" s="3309">
        <f>IF(ISERROR((T26*T27)),0,(T26*T27))</f>
        <v>82517386.624833345</v>
      </c>
      <c r="U28" s="3310"/>
      <c r="V28" s="3310"/>
      <c r="W28" s="3310"/>
      <c r="X28" s="3310"/>
      <c r="Y28" s="3309">
        <f>IF(ISERROR((Y26*Y27)),0,(Y26*Y27))</f>
        <v>0</v>
      </c>
      <c r="Z28" s="3310"/>
      <c r="AA28" s="3310"/>
      <c r="AB28" s="3310"/>
      <c r="AC28" s="3310"/>
      <c r="AD28" s="3309">
        <f>IF(ISERROR((AD26*AD27)),0,(AD26*AD27))</f>
        <v>0</v>
      </c>
      <c r="AE28" s="3310"/>
      <c r="AF28" s="3310"/>
      <c r="AG28" s="3310"/>
      <c r="AH28" s="3310"/>
      <c r="AI28" s="3309">
        <f>IF(ISERROR((AI26*AI27)),0,(AI26*AI27))</f>
        <v>0</v>
      </c>
      <c r="AJ28" s="3310"/>
      <c r="AK28" s="3310"/>
      <c r="AL28" s="3310"/>
      <c r="AM28" s="3310"/>
      <c r="AN28" s="615"/>
      <c r="AO28" s="614"/>
      <c r="AP28" s="614"/>
      <c r="AQ28" s="614"/>
      <c r="AR28" s="614"/>
      <c r="AS28" s="614"/>
      <c r="AT28" s="614"/>
      <c r="AU28" s="614"/>
      <c r="AV28" s="614"/>
      <c r="AW28" s="614"/>
      <c r="AX28" s="614"/>
      <c r="AY28" s="614"/>
      <c r="AZ28" s="614"/>
      <c r="BA28" s="614"/>
      <c r="BB28" s="614"/>
      <c r="BC28" s="614"/>
      <c r="BD28" s="614"/>
      <c r="BE28" s="614"/>
      <c r="BF28" s="614"/>
      <c r="BG28" s="614"/>
      <c r="BH28" s="614"/>
      <c r="BI28" s="614"/>
      <c r="BJ28" s="614"/>
      <c r="BK28" s="614"/>
      <c r="BL28" s="614"/>
      <c r="BM28" s="614"/>
      <c r="BN28" s="614"/>
      <c r="BO28" s="614"/>
      <c r="BP28" s="614"/>
      <c r="BQ28" s="614"/>
      <c r="BR28" s="614"/>
      <c r="BS28" s="614"/>
      <c r="BT28" s="614"/>
      <c r="BU28" s="614"/>
      <c r="BV28" s="614"/>
      <c r="BW28" s="614"/>
      <c r="BX28" s="614"/>
      <c r="BY28" s="614"/>
      <c r="BZ28" s="614"/>
      <c r="CA28" s="614"/>
      <c r="CB28" s="614"/>
      <c r="CC28" s="614"/>
      <c r="CD28" s="614"/>
      <c r="CE28" s="614"/>
      <c r="CF28" s="614"/>
      <c r="CG28" s="614"/>
      <c r="CH28" s="614"/>
      <c r="CI28" s="614"/>
      <c r="CJ28" s="614"/>
      <c r="CK28" s="614"/>
      <c r="CL28" s="614"/>
      <c r="CM28" s="614"/>
      <c r="CN28" s="614"/>
      <c r="CO28" s="614"/>
      <c r="CP28" s="614"/>
      <c r="CQ28" s="614"/>
      <c r="CR28" s="614"/>
      <c r="CS28" s="614"/>
      <c r="CT28" s="614"/>
    </row>
    <row r="29" spans="1:98" ht="12.75">
      <c r="A29" s="615"/>
      <c r="B29" s="3280" t="s">
        <v>556</v>
      </c>
      <c r="C29" s="3281"/>
      <c r="D29" s="3281"/>
      <c r="E29" s="3281"/>
      <c r="F29" s="3281"/>
      <c r="G29" s="3281"/>
      <c r="H29" s="3281"/>
      <c r="I29" s="3281"/>
      <c r="J29" s="3281"/>
      <c r="K29" s="3281"/>
      <c r="L29" s="3281"/>
      <c r="M29" s="3281"/>
      <c r="N29" s="3281"/>
      <c r="O29" s="3281"/>
      <c r="P29" s="3281"/>
      <c r="Q29" s="3281"/>
      <c r="R29" s="3281"/>
      <c r="S29" s="3282"/>
      <c r="T29" s="3295">
        <f>T28+Y28+AD28+AI28</f>
        <v>82517386.624833345</v>
      </c>
      <c r="U29" s="3296"/>
      <c r="V29" s="3296"/>
      <c r="W29" s="3296"/>
      <c r="X29" s="3296"/>
      <c r="Y29" s="3296"/>
      <c r="Z29" s="3296"/>
      <c r="AA29" s="3296"/>
      <c r="AB29" s="3296"/>
      <c r="AC29" s="3296"/>
      <c r="AD29" s="3296"/>
      <c r="AE29" s="3296"/>
      <c r="AF29" s="3296"/>
      <c r="AG29" s="3296"/>
      <c r="AH29" s="3296"/>
      <c r="AI29" s="3296"/>
      <c r="AJ29" s="3296"/>
      <c r="AK29" s="3296"/>
      <c r="AL29" s="3296"/>
      <c r="AM29" s="3297"/>
      <c r="AN29" s="615"/>
      <c r="AO29" s="614"/>
      <c r="AP29" s="614"/>
      <c r="AQ29" s="614"/>
      <c r="AR29" s="614"/>
      <c r="AS29" s="614"/>
      <c r="AT29" s="614"/>
      <c r="AU29" s="614"/>
      <c r="AV29" s="614"/>
      <c r="AW29" s="614"/>
      <c r="AX29" s="614"/>
      <c r="AY29" s="614"/>
      <c r="AZ29" s="614"/>
      <c r="BA29" s="614"/>
      <c r="BB29" s="614"/>
      <c r="BC29" s="614"/>
      <c r="BD29" s="614"/>
      <c r="BE29" s="614"/>
      <c r="BF29" s="614"/>
      <c r="BG29" s="614"/>
      <c r="BH29" s="614"/>
      <c r="BI29" s="614"/>
      <c r="BJ29" s="614"/>
      <c r="BK29" s="614"/>
      <c r="BL29" s="614"/>
      <c r="BM29" s="614"/>
      <c r="BN29" s="614"/>
      <c r="BO29" s="614"/>
      <c r="BP29" s="614"/>
      <c r="BQ29" s="614"/>
      <c r="BR29" s="614"/>
      <c r="BS29" s="614"/>
      <c r="BT29" s="614"/>
      <c r="BU29" s="614"/>
      <c r="BV29" s="614"/>
      <c r="BW29" s="614"/>
      <c r="BX29" s="614"/>
      <c r="BY29" s="614"/>
      <c r="BZ29" s="614"/>
      <c r="CA29" s="614"/>
      <c r="CB29" s="614"/>
      <c r="CC29" s="614"/>
      <c r="CD29" s="614"/>
      <c r="CE29" s="614"/>
      <c r="CF29" s="614"/>
      <c r="CG29" s="614"/>
      <c r="CH29" s="614"/>
      <c r="CI29" s="614"/>
      <c r="CJ29" s="614"/>
      <c r="CK29" s="614"/>
      <c r="CL29" s="614"/>
      <c r="CM29" s="614"/>
      <c r="CN29" s="614"/>
      <c r="CO29" s="614"/>
      <c r="CP29" s="614"/>
      <c r="CQ29" s="614"/>
      <c r="CR29" s="614"/>
      <c r="CS29" s="614"/>
      <c r="CT29" s="614"/>
    </row>
    <row r="30" spans="1:98" ht="12.75" customHeight="1">
      <c r="A30" s="615"/>
      <c r="B30" s="3302" t="s">
        <v>1493</v>
      </c>
      <c r="C30" s="3302"/>
      <c r="D30" s="3302"/>
      <c r="E30" s="3302"/>
      <c r="F30" s="3302"/>
      <c r="G30" s="3302"/>
      <c r="H30" s="3302"/>
      <c r="I30" s="3302"/>
      <c r="J30" s="3302"/>
      <c r="K30" s="3302"/>
      <c r="L30" s="3302"/>
      <c r="M30" s="3302"/>
      <c r="N30" s="3302"/>
      <c r="O30" s="3302"/>
      <c r="P30" s="3302"/>
      <c r="Q30" s="3302"/>
      <c r="R30" s="3302"/>
      <c r="S30" s="3302"/>
      <c r="T30" s="3302"/>
      <c r="U30" s="3302"/>
      <c r="V30" s="3302"/>
      <c r="W30" s="3302"/>
      <c r="X30" s="3302"/>
      <c r="Y30" s="3302"/>
      <c r="Z30" s="3302"/>
      <c r="AA30" s="3302"/>
      <c r="AB30" s="3302"/>
      <c r="AC30" s="3302"/>
      <c r="AD30" s="3302"/>
      <c r="AE30" s="3302"/>
      <c r="AF30" s="3302"/>
      <c r="AG30" s="3302"/>
      <c r="AH30" s="3302"/>
      <c r="AI30" s="3302"/>
      <c r="AJ30" s="3302"/>
      <c r="AK30" s="3302"/>
      <c r="AL30" s="3302"/>
      <c r="AM30" s="3302"/>
      <c r="AN30" s="615"/>
      <c r="AO30" s="614"/>
      <c r="AP30" s="614"/>
      <c r="AQ30" s="614"/>
      <c r="AR30" s="614"/>
      <c r="AS30" s="614"/>
      <c r="AT30" s="614"/>
      <c r="AU30" s="614"/>
      <c r="AV30" s="614"/>
      <c r="AW30" s="614"/>
      <c r="AX30" s="614"/>
      <c r="AY30" s="614"/>
      <c r="AZ30" s="614"/>
      <c r="BA30" s="614"/>
      <c r="BB30" s="614"/>
      <c r="BC30" s="614"/>
      <c r="BD30" s="614"/>
      <c r="BE30" s="614"/>
      <c r="BF30" s="614"/>
      <c r="BG30" s="614"/>
      <c r="BH30" s="614"/>
      <c r="BI30" s="614"/>
      <c r="BJ30" s="614"/>
      <c r="BK30" s="614"/>
      <c r="BL30" s="614"/>
      <c r="BM30" s="614"/>
      <c r="BN30" s="614"/>
      <c r="BO30" s="614"/>
      <c r="BP30" s="614"/>
      <c r="BQ30" s="614"/>
      <c r="BR30" s="614"/>
      <c r="BS30" s="614"/>
      <c r="BT30" s="614"/>
      <c r="BU30" s="614"/>
      <c r="BV30" s="614"/>
      <c r="BW30" s="614"/>
      <c r="BX30" s="614"/>
      <c r="BY30" s="614"/>
      <c r="BZ30" s="614"/>
      <c r="CA30" s="614"/>
      <c r="CB30" s="614"/>
      <c r="CC30" s="614"/>
      <c r="CD30" s="614"/>
      <c r="CE30" s="614"/>
      <c r="CF30" s="614"/>
      <c r="CG30" s="614"/>
      <c r="CH30" s="614"/>
      <c r="CI30" s="614"/>
      <c r="CJ30" s="614"/>
      <c r="CK30" s="614"/>
      <c r="CL30" s="614"/>
      <c r="CM30" s="614"/>
      <c r="CN30" s="614"/>
      <c r="CO30" s="614"/>
      <c r="CP30" s="614"/>
      <c r="CQ30" s="614"/>
      <c r="CR30" s="614"/>
      <c r="CS30" s="614"/>
      <c r="CT30" s="614"/>
    </row>
    <row r="31" spans="1:98" s="669" customFormat="1" ht="12.75" customHeight="1">
      <c r="A31" s="624"/>
      <c r="B31" s="3302" t="s">
        <v>1492</v>
      </c>
      <c r="C31" s="3302"/>
      <c r="D31" s="3302"/>
      <c r="E31" s="3302"/>
      <c r="F31" s="3302"/>
      <c r="G31" s="3302"/>
      <c r="H31" s="3302"/>
      <c r="I31" s="3302"/>
      <c r="J31" s="3302"/>
      <c r="K31" s="3302"/>
      <c r="L31" s="3302"/>
      <c r="M31" s="3302"/>
      <c r="N31" s="3302"/>
      <c r="O31" s="3302"/>
      <c r="P31" s="3302"/>
      <c r="Q31" s="3302"/>
      <c r="R31" s="3302"/>
      <c r="S31" s="3302"/>
      <c r="T31" s="3302"/>
      <c r="U31" s="3302"/>
      <c r="V31" s="3302"/>
      <c r="W31" s="3302"/>
      <c r="X31" s="3302"/>
      <c r="Y31" s="3302"/>
      <c r="Z31" s="3302"/>
      <c r="AA31" s="3302"/>
      <c r="AB31" s="3302"/>
      <c r="AC31" s="3302"/>
      <c r="AD31" s="3302"/>
      <c r="AE31" s="3302"/>
      <c r="AF31" s="3302"/>
      <c r="AG31" s="3302"/>
      <c r="AH31" s="3302"/>
      <c r="AI31" s="3302"/>
      <c r="AJ31" s="3302"/>
      <c r="AK31" s="3302"/>
      <c r="AL31" s="3302"/>
      <c r="AM31" s="3302"/>
      <c r="AN31" s="884"/>
      <c r="AO31" s="670"/>
      <c r="AP31" s="670"/>
      <c r="AQ31" s="670"/>
      <c r="AR31" s="670"/>
      <c r="AS31" s="670"/>
      <c r="AT31" s="670"/>
      <c r="AU31" s="670"/>
      <c r="AV31" s="670"/>
      <c r="AW31" s="670"/>
      <c r="AX31" s="670"/>
      <c r="AY31" s="670"/>
      <c r="AZ31" s="670"/>
      <c r="BA31" s="670"/>
      <c r="BB31" s="670"/>
      <c r="BC31" s="670"/>
      <c r="BD31" s="670"/>
      <c r="BE31" s="670"/>
      <c r="BF31" s="670"/>
      <c r="BG31" s="670"/>
      <c r="BH31" s="670"/>
      <c r="BI31" s="670"/>
      <c r="BJ31" s="670"/>
      <c r="BK31" s="670"/>
      <c r="BL31" s="670"/>
      <c r="BM31" s="670"/>
      <c r="BN31" s="670"/>
      <c r="BO31" s="670"/>
      <c r="BP31" s="670"/>
      <c r="BQ31" s="670"/>
      <c r="BR31" s="670"/>
      <c r="BS31" s="670"/>
      <c r="BT31" s="670"/>
      <c r="BU31" s="670"/>
      <c r="BV31" s="670"/>
      <c r="BW31" s="670"/>
      <c r="BX31" s="670"/>
      <c r="BY31" s="670"/>
      <c r="BZ31" s="670"/>
      <c r="CA31" s="670"/>
      <c r="CB31" s="670"/>
      <c r="CC31" s="670"/>
      <c r="CD31" s="670"/>
      <c r="CE31" s="670"/>
      <c r="CF31" s="670"/>
      <c r="CG31" s="670"/>
      <c r="CH31" s="670"/>
      <c r="CI31" s="670"/>
      <c r="CJ31" s="670"/>
      <c r="CK31" s="670"/>
      <c r="CL31" s="670"/>
      <c r="CM31" s="670"/>
      <c r="CN31" s="670"/>
      <c r="CO31" s="670"/>
      <c r="CP31" s="670"/>
      <c r="CQ31" s="670"/>
      <c r="CR31" s="670"/>
      <c r="CS31" s="670"/>
      <c r="CT31" s="670"/>
    </row>
    <row r="32" spans="1:98" ht="12.75">
      <c r="A32" s="615"/>
      <c r="B32" s="666"/>
      <c r="C32" s="860" t="s">
        <v>405</v>
      </c>
      <c r="D32" s="666"/>
      <c r="E32" s="666"/>
      <c r="F32" s="666"/>
      <c r="G32" s="666"/>
      <c r="H32" s="666"/>
      <c r="I32" s="666"/>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c r="AI32" s="666"/>
      <c r="AJ32" s="666"/>
      <c r="AK32" s="666"/>
      <c r="AL32" s="666"/>
      <c r="AM32" s="666"/>
      <c r="AN32" s="615"/>
      <c r="AO32" s="614"/>
      <c r="AP32" s="614"/>
      <c r="AQ32" s="614"/>
      <c r="AR32" s="614"/>
      <c r="AS32" s="614"/>
      <c r="AT32" s="614"/>
      <c r="AU32" s="614"/>
      <c r="AV32" s="614"/>
      <c r="AW32" s="614"/>
      <c r="AX32" s="614"/>
      <c r="AY32" s="614"/>
      <c r="AZ32" s="614"/>
      <c r="BA32" s="614"/>
      <c r="BB32" s="614"/>
      <c r="BC32" s="614"/>
      <c r="BD32" s="614"/>
      <c r="BE32" s="614"/>
      <c r="BF32" s="614"/>
      <c r="BG32" s="614"/>
      <c r="BH32" s="614"/>
      <c r="BI32" s="614"/>
      <c r="BJ32" s="614"/>
      <c r="BK32" s="614"/>
      <c r="BL32" s="614"/>
      <c r="BM32" s="614"/>
      <c r="BN32" s="614"/>
      <c r="BO32" s="614"/>
      <c r="BP32" s="614"/>
      <c r="BQ32" s="614"/>
      <c r="BR32" s="614"/>
      <c r="BS32" s="614"/>
      <c r="BT32" s="614"/>
      <c r="BU32" s="614"/>
      <c r="BV32" s="614"/>
      <c r="BW32" s="614"/>
      <c r="BX32" s="614"/>
      <c r="BY32" s="614"/>
      <c r="BZ32" s="614"/>
      <c r="CA32" s="614"/>
      <c r="CB32" s="614"/>
      <c r="CC32" s="614"/>
      <c r="CD32" s="614"/>
      <c r="CE32" s="614"/>
      <c r="CF32" s="614"/>
      <c r="CG32" s="614"/>
      <c r="CH32" s="614"/>
      <c r="CI32" s="614"/>
      <c r="CJ32" s="614"/>
      <c r="CK32" s="614"/>
      <c r="CL32" s="614"/>
      <c r="CM32" s="614"/>
      <c r="CN32" s="614"/>
      <c r="CO32" s="614"/>
      <c r="CP32" s="614"/>
      <c r="CQ32" s="614"/>
      <c r="CR32" s="614"/>
      <c r="CS32" s="614"/>
      <c r="CT32" s="614"/>
    </row>
    <row r="33" spans="1:98" ht="12.75">
      <c r="A33" s="615"/>
      <c r="B33" s="615"/>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c r="AA33" s="615"/>
      <c r="AB33" s="615"/>
      <c r="AC33" s="615"/>
      <c r="AD33" s="615"/>
      <c r="AE33" s="615"/>
      <c r="AF33" s="615"/>
      <c r="AG33" s="615"/>
      <c r="AH33" s="615"/>
      <c r="AI33" s="615"/>
      <c r="AJ33" s="615"/>
      <c r="AK33" s="615"/>
      <c r="AL33" s="615"/>
      <c r="AM33" s="615"/>
      <c r="AN33" s="615"/>
      <c r="AO33" s="614"/>
      <c r="AP33" s="614"/>
      <c r="AQ33" s="614"/>
      <c r="AR33" s="614"/>
      <c r="AS33" s="614"/>
      <c r="AT33" s="614"/>
      <c r="AU33" s="614"/>
      <c r="AV33" s="614"/>
      <c r="AW33" s="614"/>
      <c r="AX33" s="614"/>
      <c r="AY33" s="614"/>
      <c r="AZ33" s="614"/>
      <c r="BA33" s="614"/>
      <c r="BB33" s="614"/>
      <c r="BC33" s="614"/>
      <c r="BD33" s="614"/>
      <c r="BE33" s="614"/>
      <c r="BF33" s="614"/>
      <c r="BG33" s="614"/>
      <c r="BH33" s="614"/>
      <c r="BI33" s="614"/>
      <c r="BJ33" s="614"/>
      <c r="BK33" s="614"/>
      <c r="BL33" s="614"/>
      <c r="BM33" s="614"/>
      <c r="BN33" s="614"/>
      <c r="BO33" s="614"/>
      <c r="BP33" s="614"/>
      <c r="BQ33" s="614"/>
      <c r="BR33" s="614"/>
      <c r="BS33" s="614"/>
      <c r="BT33" s="614"/>
      <c r="BU33" s="614"/>
      <c r="BV33" s="614"/>
      <c r="BW33" s="614"/>
      <c r="BX33" s="614"/>
      <c r="BY33" s="614"/>
      <c r="BZ33" s="614"/>
      <c r="CA33" s="614"/>
      <c r="CB33" s="614"/>
      <c r="CC33" s="614"/>
      <c r="CD33" s="614"/>
      <c r="CE33" s="614"/>
      <c r="CF33" s="614"/>
      <c r="CG33" s="614"/>
      <c r="CH33" s="614"/>
      <c r="CI33" s="614"/>
      <c r="CJ33" s="614"/>
      <c r="CK33" s="614"/>
      <c r="CL33" s="614"/>
      <c r="CM33" s="614"/>
      <c r="CN33" s="614"/>
      <c r="CO33" s="614"/>
      <c r="CP33" s="614"/>
      <c r="CQ33" s="614"/>
      <c r="CR33" s="614"/>
      <c r="CS33" s="614"/>
      <c r="CT33" s="614"/>
    </row>
    <row r="34" spans="1:98" ht="12.75">
      <c r="A34" s="620" t="s">
        <v>611</v>
      </c>
      <c r="B34" s="615"/>
      <c r="C34" s="620" t="s">
        <v>601</v>
      </c>
      <c r="D34" s="615"/>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c r="AI34" s="615"/>
      <c r="AJ34" s="615"/>
      <c r="AK34" s="615"/>
      <c r="AL34" s="615"/>
      <c r="AM34" s="615"/>
      <c r="AN34" s="615"/>
      <c r="AO34" s="614"/>
      <c r="AP34" s="614"/>
      <c r="AQ34" s="614"/>
      <c r="AR34" s="614"/>
      <c r="AS34" s="614"/>
      <c r="AT34" s="614"/>
      <c r="AU34" s="614"/>
      <c r="AV34" s="614"/>
      <c r="AW34" s="614"/>
      <c r="AX34" s="614"/>
      <c r="AY34" s="614"/>
      <c r="AZ34" s="614"/>
      <c r="BA34" s="614"/>
      <c r="BB34" s="614"/>
      <c r="BC34" s="614"/>
      <c r="BD34" s="614"/>
      <c r="BE34" s="614"/>
      <c r="BF34" s="614"/>
      <c r="BG34" s="614"/>
      <c r="BH34" s="614"/>
      <c r="BI34" s="614"/>
      <c r="BJ34" s="614"/>
      <c r="BK34" s="614"/>
      <c r="BL34" s="614"/>
      <c r="BM34" s="614"/>
      <c r="BN34" s="614"/>
      <c r="BO34" s="614"/>
      <c r="BP34" s="614"/>
      <c r="BQ34" s="614"/>
      <c r="BR34" s="614"/>
      <c r="BS34" s="614"/>
      <c r="BT34" s="614"/>
      <c r="BU34" s="614"/>
      <c r="BV34" s="614"/>
      <c r="BW34" s="614"/>
      <c r="BX34" s="614"/>
      <c r="BY34" s="614"/>
      <c r="BZ34" s="614"/>
      <c r="CA34" s="614"/>
      <c r="CB34" s="614"/>
      <c r="CC34" s="614"/>
      <c r="CD34" s="614"/>
      <c r="CE34" s="614"/>
      <c r="CF34" s="614"/>
      <c r="CG34" s="614"/>
      <c r="CH34" s="614"/>
      <c r="CI34" s="614"/>
      <c r="CJ34" s="614"/>
      <c r="CK34" s="614"/>
      <c r="CL34" s="614"/>
      <c r="CM34" s="614"/>
      <c r="CN34" s="614"/>
      <c r="CO34" s="614"/>
      <c r="CP34" s="614"/>
      <c r="CQ34" s="614"/>
      <c r="CR34" s="614"/>
      <c r="CS34" s="614"/>
      <c r="CT34" s="614"/>
    </row>
    <row r="35" spans="1:98" ht="12.75" customHeight="1">
      <c r="A35" s="615"/>
      <c r="B35" s="621"/>
      <c r="C35" s="622"/>
      <c r="D35" s="622"/>
      <c r="E35" s="622"/>
      <c r="F35" s="622"/>
      <c r="G35" s="622"/>
      <c r="H35" s="622"/>
      <c r="I35" s="622"/>
      <c r="J35" s="622"/>
      <c r="K35" s="622"/>
      <c r="L35" s="622"/>
      <c r="M35" s="622"/>
      <c r="N35" s="622"/>
      <c r="O35" s="622"/>
      <c r="P35" s="622"/>
      <c r="Q35" s="622"/>
      <c r="R35" s="622"/>
      <c r="S35" s="622"/>
      <c r="T35" s="622"/>
      <c r="U35" s="622"/>
      <c r="V35" s="622"/>
      <c r="W35" s="622"/>
      <c r="X35" s="628"/>
      <c r="Y35" s="3298" t="s">
        <v>1343</v>
      </c>
      <c r="Z35" s="3298"/>
      <c r="AA35" s="3298"/>
      <c r="AB35" s="3298"/>
      <c r="AC35" s="3298"/>
      <c r="AD35" s="3299" t="s">
        <v>380</v>
      </c>
      <c r="AE35" s="3299"/>
      <c r="AF35" s="3299"/>
      <c r="AG35" s="3299"/>
      <c r="AH35" s="3299"/>
      <c r="AI35" s="615"/>
      <c r="AJ35" s="615"/>
      <c r="AK35" s="615"/>
      <c r="AL35" s="615"/>
      <c r="AM35" s="615"/>
      <c r="AN35" s="615"/>
      <c r="AO35" s="614"/>
      <c r="AP35" s="614"/>
      <c r="AQ35" s="614"/>
      <c r="AR35" s="614"/>
      <c r="AS35" s="614"/>
      <c r="AT35" s="614"/>
      <c r="AU35" s="614"/>
      <c r="AV35" s="614"/>
      <c r="AW35" s="614"/>
      <c r="AX35" s="614"/>
      <c r="AY35" s="614"/>
      <c r="AZ35" s="614"/>
      <c r="BA35" s="614"/>
      <c r="BB35" s="614"/>
      <c r="BC35" s="614"/>
      <c r="BD35" s="614"/>
      <c r="BE35" s="614"/>
      <c r="BF35" s="614"/>
      <c r="BG35" s="614"/>
      <c r="BH35" s="614"/>
      <c r="BI35" s="614"/>
      <c r="BJ35" s="614"/>
      <c r="BK35" s="614"/>
      <c r="BL35" s="614"/>
      <c r="BM35" s="614"/>
      <c r="BN35" s="614"/>
      <c r="BO35" s="614"/>
      <c r="BP35" s="614"/>
      <c r="BQ35" s="614"/>
      <c r="BR35" s="614"/>
      <c r="BS35" s="614"/>
      <c r="BT35" s="614"/>
      <c r="BU35" s="614"/>
      <c r="BV35" s="614"/>
      <c r="BW35" s="614"/>
      <c r="BX35" s="614"/>
      <c r="BY35" s="614"/>
      <c r="BZ35" s="614"/>
      <c r="CA35" s="614"/>
      <c r="CB35" s="614"/>
      <c r="CC35" s="614"/>
      <c r="CD35" s="614"/>
      <c r="CE35" s="614"/>
      <c r="CF35" s="614"/>
      <c r="CG35" s="614"/>
      <c r="CH35" s="614"/>
      <c r="CI35" s="614"/>
      <c r="CJ35" s="614"/>
      <c r="CK35" s="614"/>
      <c r="CL35" s="614"/>
      <c r="CM35" s="614"/>
      <c r="CN35" s="614"/>
      <c r="CO35" s="614"/>
      <c r="CP35" s="614"/>
      <c r="CQ35" s="614"/>
      <c r="CR35" s="614"/>
      <c r="CS35" s="614"/>
      <c r="CT35" s="614"/>
    </row>
    <row r="36" spans="1:98" ht="12.75" customHeight="1">
      <c r="A36" s="615"/>
      <c r="B36" s="623"/>
      <c r="C36" s="624"/>
      <c r="D36" s="624"/>
      <c r="E36" s="624"/>
      <c r="F36" s="624"/>
      <c r="G36" s="624"/>
      <c r="H36" s="624"/>
      <c r="I36" s="624"/>
      <c r="J36" s="624"/>
      <c r="K36" s="624"/>
      <c r="L36" s="624"/>
      <c r="M36" s="624"/>
      <c r="N36" s="624"/>
      <c r="O36" s="624"/>
      <c r="P36" s="624"/>
      <c r="Q36" s="624"/>
      <c r="R36" s="624"/>
      <c r="S36" s="624"/>
      <c r="T36" s="624"/>
      <c r="U36" s="624"/>
      <c r="V36" s="624"/>
      <c r="W36" s="624"/>
      <c r="X36" s="629"/>
      <c r="Y36" s="3298"/>
      <c r="Z36" s="3298"/>
      <c r="AA36" s="3298"/>
      <c r="AB36" s="3298"/>
      <c r="AC36" s="3298"/>
      <c r="AD36" s="3299"/>
      <c r="AE36" s="3299"/>
      <c r="AF36" s="3299"/>
      <c r="AG36" s="3299"/>
      <c r="AH36" s="3299"/>
      <c r="AI36" s="615"/>
      <c r="AJ36" s="615"/>
      <c r="AK36" s="615"/>
      <c r="AL36" s="615"/>
      <c r="AM36" s="615"/>
      <c r="AN36" s="615"/>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614"/>
      <c r="BR36" s="614"/>
      <c r="BS36" s="614"/>
      <c r="BT36" s="614"/>
      <c r="BU36" s="614"/>
      <c r="BV36" s="614"/>
      <c r="BW36" s="614"/>
      <c r="BX36" s="614"/>
      <c r="BY36" s="614"/>
      <c r="BZ36" s="614"/>
      <c r="CA36" s="614"/>
      <c r="CB36" s="614"/>
      <c r="CC36" s="614"/>
      <c r="CD36" s="614"/>
      <c r="CE36" s="614"/>
      <c r="CF36" s="614"/>
      <c r="CG36" s="614"/>
      <c r="CH36" s="614"/>
      <c r="CI36" s="614"/>
      <c r="CJ36" s="614"/>
      <c r="CK36" s="614"/>
      <c r="CL36" s="614"/>
      <c r="CM36" s="614"/>
      <c r="CN36" s="614"/>
      <c r="CO36" s="614"/>
      <c r="CP36" s="614"/>
      <c r="CQ36" s="614"/>
      <c r="CR36" s="614"/>
      <c r="CS36" s="614"/>
      <c r="CT36" s="614"/>
    </row>
    <row r="37" spans="1:98" ht="12.75">
      <c r="A37" s="615"/>
      <c r="B37" s="625"/>
      <c r="C37" s="626"/>
      <c r="D37" s="626"/>
      <c r="E37" s="626"/>
      <c r="F37" s="626"/>
      <c r="G37" s="626"/>
      <c r="H37" s="626"/>
      <c r="I37" s="626"/>
      <c r="J37" s="626"/>
      <c r="K37" s="626"/>
      <c r="L37" s="626"/>
      <c r="M37" s="626"/>
      <c r="N37" s="626"/>
      <c r="O37" s="626"/>
      <c r="P37" s="626"/>
      <c r="Q37" s="626"/>
      <c r="R37" s="626"/>
      <c r="S37" s="626"/>
      <c r="T37" s="626"/>
      <c r="U37" s="626"/>
      <c r="V37" s="626"/>
      <c r="W37" s="626"/>
      <c r="X37" s="630"/>
      <c r="Y37" s="3298"/>
      <c r="Z37" s="3298"/>
      <c r="AA37" s="3298"/>
      <c r="AB37" s="3298"/>
      <c r="AC37" s="3298"/>
      <c r="AD37" s="3299"/>
      <c r="AE37" s="3299"/>
      <c r="AF37" s="3299"/>
      <c r="AG37" s="3299"/>
      <c r="AH37" s="3299"/>
      <c r="AI37" s="615"/>
      <c r="AJ37" s="615"/>
      <c r="AK37" s="615"/>
      <c r="AL37" s="615"/>
      <c r="AM37" s="615"/>
      <c r="AN37" s="615"/>
      <c r="AO37" s="614"/>
      <c r="AP37" s="614"/>
      <c r="AQ37" s="614"/>
      <c r="AR37" s="614"/>
      <c r="AS37" s="614"/>
      <c r="AT37" s="614"/>
      <c r="AU37" s="614"/>
      <c r="AV37" s="614"/>
      <c r="AW37" s="614"/>
      <c r="AX37" s="614"/>
      <c r="AY37" s="614"/>
      <c r="AZ37" s="614"/>
      <c r="BA37" s="614"/>
      <c r="BB37" s="614"/>
      <c r="BC37" s="614"/>
      <c r="BD37" s="614"/>
      <c r="BE37" s="614"/>
      <c r="BF37" s="614"/>
      <c r="BG37" s="614"/>
      <c r="BH37" s="614"/>
      <c r="BI37" s="614"/>
      <c r="BJ37" s="614"/>
      <c r="BK37" s="614"/>
      <c r="BL37" s="614"/>
      <c r="BM37" s="614"/>
      <c r="BN37" s="614"/>
      <c r="BO37" s="614"/>
      <c r="BP37" s="614"/>
      <c r="BQ37" s="614"/>
      <c r="BR37" s="614"/>
      <c r="BS37" s="614"/>
      <c r="BT37" s="614"/>
      <c r="BU37" s="614"/>
      <c r="BV37" s="614"/>
      <c r="BW37" s="614"/>
      <c r="BX37" s="614"/>
      <c r="BY37" s="614"/>
      <c r="BZ37" s="614"/>
      <c r="CA37" s="614"/>
      <c r="CB37" s="614"/>
      <c r="CC37" s="614"/>
      <c r="CD37" s="614"/>
      <c r="CE37" s="614"/>
      <c r="CF37" s="614"/>
      <c r="CG37" s="614"/>
      <c r="CH37" s="614"/>
      <c r="CI37" s="614"/>
      <c r="CJ37" s="614"/>
      <c r="CK37" s="614"/>
      <c r="CL37" s="614"/>
      <c r="CM37" s="614"/>
      <c r="CN37" s="614"/>
      <c r="CO37" s="614"/>
      <c r="CP37" s="614"/>
      <c r="CQ37" s="614"/>
      <c r="CR37" s="614"/>
      <c r="CS37" s="614"/>
      <c r="CT37" s="614"/>
    </row>
    <row r="38" spans="1:98" ht="12.75" customHeight="1">
      <c r="A38" s="620"/>
      <c r="B38" s="3280" t="s">
        <v>539</v>
      </c>
      <c r="C38" s="3281"/>
      <c r="D38" s="3281"/>
      <c r="E38" s="3281"/>
      <c r="F38" s="3281"/>
      <c r="G38" s="3281"/>
      <c r="H38" s="3281"/>
      <c r="I38" s="3281"/>
      <c r="J38" s="3281"/>
      <c r="K38" s="3281"/>
      <c r="L38" s="3281"/>
      <c r="M38" s="3281"/>
      <c r="N38" s="3281"/>
      <c r="O38" s="3281"/>
      <c r="P38" s="3281"/>
      <c r="Q38" s="3281"/>
      <c r="R38" s="3281"/>
      <c r="S38" s="3281"/>
      <c r="T38" s="3281"/>
      <c r="U38" s="3281"/>
      <c r="V38" s="3281"/>
      <c r="W38" s="3281"/>
      <c r="X38" s="3282"/>
      <c r="Y38" s="3300">
        <f>IF(T24&gt;=(T23+Y23+AD23+AI23),T28+Y28,0)</f>
        <v>82517386.624833345</v>
      </c>
      <c r="Z38" s="3300"/>
      <c r="AA38" s="3300"/>
      <c r="AB38" s="3300"/>
      <c r="AC38" s="3300"/>
      <c r="AD38" s="3300">
        <f>IF(T24&gt;=(T23+Y23+AD23+AI23),AD28+AI28,0)</f>
        <v>0</v>
      </c>
      <c r="AE38" s="3300"/>
      <c r="AF38" s="3300"/>
      <c r="AG38" s="3300"/>
      <c r="AH38" s="3300"/>
      <c r="AI38" s="615"/>
      <c r="AJ38" s="615"/>
      <c r="AK38" s="615"/>
      <c r="AL38" s="615"/>
      <c r="AM38" s="615"/>
      <c r="AN38" s="615"/>
      <c r="AO38" s="614"/>
      <c r="AP38" s="614"/>
      <c r="AQ38" s="614"/>
      <c r="AR38" s="614"/>
      <c r="AS38" s="614"/>
      <c r="AT38" s="614"/>
      <c r="AU38" s="614"/>
      <c r="AV38" s="614"/>
      <c r="AW38" s="614"/>
      <c r="AX38" s="614"/>
      <c r="AY38" s="614"/>
      <c r="AZ38" s="614"/>
      <c r="BA38" s="614"/>
      <c r="BB38" s="614"/>
      <c r="BC38" s="614"/>
      <c r="BD38" s="614"/>
      <c r="BE38" s="614"/>
      <c r="BF38" s="614"/>
      <c r="BG38" s="614"/>
      <c r="BH38" s="614"/>
      <c r="BI38" s="614"/>
      <c r="BJ38" s="614"/>
      <c r="BK38" s="614"/>
      <c r="BL38" s="614"/>
      <c r="BM38" s="614"/>
      <c r="BN38" s="614"/>
      <c r="BO38" s="614"/>
      <c r="BP38" s="614"/>
      <c r="BQ38" s="614"/>
      <c r="BR38" s="614"/>
      <c r="BS38" s="614"/>
      <c r="BT38" s="614"/>
      <c r="BU38" s="614"/>
      <c r="BV38" s="614"/>
      <c r="BW38" s="614"/>
      <c r="BX38" s="614"/>
      <c r="BY38" s="614"/>
      <c r="BZ38" s="614"/>
      <c r="CA38" s="614"/>
      <c r="CB38" s="614"/>
      <c r="CC38" s="614"/>
      <c r="CD38" s="614"/>
      <c r="CE38" s="614"/>
      <c r="CF38" s="614"/>
      <c r="CG38" s="614"/>
      <c r="CH38" s="614"/>
      <c r="CI38" s="614"/>
      <c r="CJ38" s="614"/>
      <c r="CK38" s="614"/>
      <c r="CL38" s="614"/>
      <c r="CM38" s="614"/>
      <c r="CN38" s="614"/>
      <c r="CO38" s="614"/>
      <c r="CP38" s="614"/>
      <c r="CQ38" s="614"/>
      <c r="CR38" s="614"/>
      <c r="CS38" s="614"/>
      <c r="CT38" s="614"/>
    </row>
    <row r="39" spans="1:98" ht="12.75">
      <c r="A39" s="615"/>
      <c r="B39" s="3280" t="s">
        <v>2110</v>
      </c>
      <c r="C39" s="3281"/>
      <c r="D39" s="3281"/>
      <c r="E39" s="3281"/>
      <c r="F39" s="3281"/>
      <c r="G39" s="3281"/>
      <c r="H39" s="3281"/>
      <c r="I39" s="3281"/>
      <c r="J39" s="3281"/>
      <c r="K39" s="3281"/>
      <c r="L39" s="3281"/>
      <c r="M39" s="3281"/>
      <c r="N39" s="3281"/>
      <c r="O39" s="3281"/>
      <c r="P39" s="3281"/>
      <c r="Q39" s="3281"/>
      <c r="R39" s="3281"/>
      <c r="S39" s="3281"/>
      <c r="T39" s="3281"/>
      <c r="U39" s="3281"/>
      <c r="V39" s="3281"/>
      <c r="W39" s="3281"/>
      <c r="X39" s="3282"/>
      <c r="Y39" s="3301">
        <v>0.04</v>
      </c>
      <c r="Z39" s="3301"/>
      <c r="AA39" s="3301"/>
      <c r="AB39" s="3301"/>
      <c r="AC39" s="3301"/>
      <c r="AD39" s="3301">
        <v>0.04</v>
      </c>
      <c r="AE39" s="3301"/>
      <c r="AF39" s="3301"/>
      <c r="AG39" s="3301"/>
      <c r="AH39" s="3301"/>
      <c r="AI39" s="615"/>
      <c r="AJ39" s="615"/>
      <c r="AK39" s="615"/>
      <c r="AL39" s="615"/>
      <c r="AM39" s="615"/>
      <c r="AN39" s="615"/>
      <c r="AO39" s="614"/>
      <c r="AP39" s="614"/>
      <c r="AQ39" s="614"/>
      <c r="AR39" s="614"/>
      <c r="AS39" s="614"/>
      <c r="AT39" s="614"/>
      <c r="AU39" s="614"/>
      <c r="AV39" s="614"/>
      <c r="AW39" s="614"/>
      <c r="AX39" s="614"/>
      <c r="AY39" s="614"/>
      <c r="AZ39" s="614"/>
      <c r="BA39" s="614"/>
      <c r="BB39" s="614"/>
      <c r="BC39" s="614"/>
      <c r="BD39" s="614"/>
      <c r="BE39" s="614"/>
      <c r="BF39" s="614"/>
      <c r="BG39" s="614"/>
      <c r="BH39" s="614"/>
      <c r="BI39" s="614"/>
      <c r="BJ39" s="614"/>
      <c r="BK39" s="614"/>
      <c r="BL39" s="614"/>
      <c r="BM39" s="614"/>
      <c r="BN39" s="614"/>
      <c r="BO39" s="614"/>
      <c r="BP39" s="614"/>
      <c r="BQ39" s="614"/>
      <c r="BR39" s="614"/>
      <c r="BS39" s="614"/>
      <c r="BT39" s="614"/>
      <c r="BU39" s="614"/>
      <c r="BV39" s="614"/>
      <c r="BW39" s="614"/>
      <c r="BX39" s="614"/>
      <c r="BY39" s="614"/>
      <c r="BZ39" s="614"/>
      <c r="CA39" s="614"/>
      <c r="CB39" s="614"/>
      <c r="CC39" s="614"/>
      <c r="CD39" s="614"/>
      <c r="CE39" s="614"/>
      <c r="CF39" s="614"/>
      <c r="CG39" s="614"/>
      <c r="CH39" s="614"/>
      <c r="CI39" s="614"/>
      <c r="CJ39" s="614"/>
      <c r="CK39" s="614"/>
      <c r="CL39" s="614"/>
      <c r="CM39" s="614"/>
      <c r="CN39" s="614"/>
      <c r="CO39" s="614"/>
      <c r="CP39" s="614"/>
      <c r="CQ39" s="614"/>
      <c r="CR39" s="614"/>
      <c r="CS39" s="614"/>
      <c r="CT39" s="614"/>
    </row>
    <row r="40" spans="1:98" ht="12.75" customHeight="1">
      <c r="A40" s="620"/>
      <c r="B40" s="3280" t="s">
        <v>677</v>
      </c>
      <c r="C40" s="3281"/>
      <c r="D40" s="3281"/>
      <c r="E40" s="3281"/>
      <c r="F40" s="3281"/>
      <c r="G40" s="3281"/>
      <c r="H40" s="3281"/>
      <c r="I40" s="3281"/>
      <c r="J40" s="3281"/>
      <c r="K40" s="3281"/>
      <c r="L40" s="3281"/>
      <c r="M40" s="3281"/>
      <c r="N40" s="3281"/>
      <c r="O40" s="3281"/>
      <c r="P40" s="3281"/>
      <c r="Q40" s="3281"/>
      <c r="R40" s="3281"/>
      <c r="S40" s="3281"/>
      <c r="T40" s="3281"/>
      <c r="U40" s="3281"/>
      <c r="V40" s="3281"/>
      <c r="W40" s="3281"/>
      <c r="X40" s="3282"/>
      <c r="Y40" s="3300">
        <f>ROUND(Y38*Y39,0)</f>
        <v>3300695</v>
      </c>
      <c r="Z40" s="3300"/>
      <c r="AA40" s="3300"/>
      <c r="AB40" s="3300"/>
      <c r="AC40" s="3300"/>
      <c r="AD40" s="3297">
        <f>ROUND(AD38*AD39,0)</f>
        <v>0</v>
      </c>
      <c r="AE40" s="3300"/>
      <c r="AF40" s="3300"/>
      <c r="AG40" s="3300"/>
      <c r="AH40" s="3300"/>
      <c r="AI40" s="615"/>
      <c r="AJ40" s="615"/>
      <c r="AK40" s="615"/>
      <c r="AL40" s="615"/>
      <c r="AM40" s="615"/>
      <c r="AN40" s="615"/>
      <c r="AO40" s="614"/>
      <c r="AP40" s="614"/>
      <c r="AQ40" s="614"/>
      <c r="AR40" s="614"/>
      <c r="AS40" s="614"/>
      <c r="AT40" s="614"/>
      <c r="AU40" s="614"/>
      <c r="AV40" s="614"/>
      <c r="AW40" s="614"/>
      <c r="AX40" s="614"/>
      <c r="AY40" s="614"/>
      <c r="AZ40" s="614"/>
      <c r="BA40" s="614"/>
      <c r="BB40" s="614"/>
      <c r="BC40" s="614"/>
      <c r="BD40" s="614"/>
      <c r="BE40" s="614"/>
      <c r="BF40" s="614"/>
      <c r="BG40" s="614"/>
      <c r="BH40" s="614"/>
      <c r="BI40" s="614"/>
      <c r="BJ40" s="614"/>
      <c r="BK40" s="614"/>
      <c r="BL40" s="614"/>
      <c r="BM40" s="614"/>
      <c r="BN40" s="614"/>
      <c r="BO40" s="614"/>
      <c r="BP40" s="614"/>
      <c r="BQ40" s="614"/>
      <c r="BR40" s="614"/>
      <c r="BS40" s="614"/>
      <c r="BT40" s="614"/>
      <c r="BU40" s="614"/>
      <c r="BV40" s="614"/>
      <c r="BW40" s="614"/>
      <c r="BX40" s="614"/>
      <c r="BY40" s="614"/>
      <c r="BZ40" s="614"/>
      <c r="CA40" s="614"/>
      <c r="CB40" s="614"/>
      <c r="CC40" s="614"/>
      <c r="CD40" s="614"/>
      <c r="CE40" s="614"/>
      <c r="CF40" s="614"/>
      <c r="CG40" s="614"/>
      <c r="CH40" s="614"/>
      <c r="CI40" s="614"/>
      <c r="CJ40" s="614"/>
      <c r="CK40" s="614"/>
      <c r="CL40" s="614"/>
      <c r="CM40" s="614"/>
      <c r="CN40" s="614"/>
      <c r="CO40" s="614"/>
      <c r="CP40" s="614"/>
      <c r="CQ40" s="614"/>
      <c r="CR40" s="614"/>
      <c r="CS40" s="614"/>
      <c r="CT40" s="614"/>
    </row>
    <row r="41" spans="1:98" ht="12.75">
      <c r="A41" s="615"/>
      <c r="B41" s="3280" t="s">
        <v>678</v>
      </c>
      <c r="C41" s="3281"/>
      <c r="D41" s="3281"/>
      <c r="E41" s="3281"/>
      <c r="F41" s="3281"/>
      <c r="G41" s="3281"/>
      <c r="H41" s="3281"/>
      <c r="I41" s="3281"/>
      <c r="J41" s="3281"/>
      <c r="K41" s="3281"/>
      <c r="L41" s="3281"/>
      <c r="M41" s="3281"/>
      <c r="N41" s="3281"/>
      <c r="O41" s="3281"/>
      <c r="P41" s="3281"/>
      <c r="Q41" s="3281"/>
      <c r="R41" s="3281"/>
      <c r="S41" s="3281"/>
      <c r="T41" s="3281"/>
      <c r="U41" s="3281"/>
      <c r="V41" s="3281"/>
      <c r="W41" s="3281"/>
      <c r="X41" s="3282"/>
      <c r="Y41" s="3345">
        <f>Y40+AD40</f>
        <v>3300695</v>
      </c>
      <c r="Z41" s="3346"/>
      <c r="AA41" s="3346"/>
      <c r="AB41" s="3346"/>
      <c r="AC41" s="3346"/>
      <c r="AD41" s="3346"/>
      <c r="AE41" s="3346"/>
      <c r="AF41" s="3346"/>
      <c r="AG41" s="3346"/>
      <c r="AH41" s="3347"/>
      <c r="AI41" s="720"/>
      <c r="AJ41" s="720"/>
      <c r="AK41" s="720"/>
      <c r="AL41" s="720"/>
      <c r="AM41" s="720"/>
      <c r="AN41" s="615"/>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4"/>
      <c r="BW41" s="614"/>
      <c r="BX41" s="614"/>
      <c r="BY41" s="614"/>
      <c r="BZ41" s="614"/>
      <c r="CA41" s="614"/>
      <c r="CB41" s="614"/>
      <c r="CC41" s="614"/>
      <c r="CD41" s="614"/>
      <c r="CE41" s="614"/>
      <c r="CF41" s="614"/>
      <c r="CG41" s="614"/>
      <c r="CH41" s="614"/>
      <c r="CI41" s="614"/>
      <c r="CJ41" s="614"/>
      <c r="CK41" s="614"/>
      <c r="CL41" s="614"/>
      <c r="CM41" s="614"/>
      <c r="CN41" s="614"/>
      <c r="CO41" s="614"/>
      <c r="CP41" s="614"/>
      <c r="CQ41" s="614"/>
      <c r="CR41" s="614"/>
      <c r="CS41" s="614"/>
      <c r="CT41" s="614"/>
    </row>
    <row r="42" spans="1:98" ht="12.75" customHeight="1">
      <c r="A42" s="620"/>
      <c r="B42" s="1534"/>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615"/>
      <c r="AJ42" s="615"/>
      <c r="AK42" s="615"/>
      <c r="AL42" s="615"/>
      <c r="AM42" s="615"/>
      <c r="AN42" s="615"/>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4"/>
      <c r="BQ42" s="614"/>
      <c r="BR42" s="614"/>
      <c r="BS42" s="614"/>
      <c r="BT42" s="614"/>
      <c r="BU42" s="614"/>
      <c r="BV42" s="614"/>
      <c r="BW42" s="614"/>
      <c r="BX42" s="614"/>
      <c r="BY42" s="614"/>
      <c r="BZ42" s="614"/>
      <c r="CA42" s="614"/>
      <c r="CB42" s="614"/>
      <c r="CC42" s="614"/>
      <c r="CD42" s="614"/>
      <c r="CE42" s="614"/>
      <c r="CF42" s="614"/>
      <c r="CG42" s="614"/>
      <c r="CH42" s="614"/>
      <c r="CI42" s="614"/>
      <c r="CJ42" s="614"/>
      <c r="CK42" s="614"/>
      <c r="CL42" s="614"/>
      <c r="CM42" s="614"/>
      <c r="CN42" s="614"/>
      <c r="CO42" s="614"/>
      <c r="CP42" s="614"/>
      <c r="CQ42" s="614"/>
      <c r="CR42" s="614"/>
      <c r="CS42" s="614"/>
      <c r="CT42" s="614"/>
    </row>
    <row r="43" spans="1:98" ht="12.75">
      <c r="A43" s="615"/>
      <c r="B43" s="631"/>
      <c r="C43" s="631"/>
      <c r="D43" s="631"/>
      <c r="E43" s="631"/>
      <c r="F43" s="631"/>
      <c r="G43" s="631"/>
      <c r="H43" s="631"/>
      <c r="I43" s="631"/>
      <c r="J43" s="631"/>
      <c r="K43" s="631"/>
      <c r="L43" s="631"/>
      <c r="M43" s="631"/>
      <c r="N43" s="631"/>
      <c r="O43" s="631"/>
      <c r="P43" s="631"/>
      <c r="Q43" s="631"/>
      <c r="R43" s="631"/>
      <c r="S43" s="631"/>
      <c r="T43" s="631"/>
      <c r="U43" s="631"/>
      <c r="V43" s="631"/>
      <c r="W43" s="631"/>
      <c r="X43" s="631"/>
      <c r="Y43" s="631"/>
      <c r="Z43" s="631"/>
      <c r="AA43" s="631"/>
      <c r="AB43" s="631"/>
      <c r="AC43" s="631"/>
      <c r="AD43" s="631"/>
      <c r="AE43" s="631"/>
      <c r="AF43" s="631"/>
      <c r="AG43" s="631"/>
      <c r="AH43" s="631"/>
      <c r="AI43" s="615"/>
      <c r="AJ43" s="615"/>
      <c r="AK43" s="615"/>
      <c r="AL43" s="615"/>
      <c r="AM43" s="615"/>
      <c r="AN43" s="615"/>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4"/>
      <c r="BY43" s="614"/>
      <c r="BZ43" s="614"/>
      <c r="CA43" s="614"/>
      <c r="CB43" s="614"/>
      <c r="CC43" s="614"/>
      <c r="CD43" s="614"/>
      <c r="CE43" s="614"/>
      <c r="CF43" s="614"/>
      <c r="CG43" s="614"/>
      <c r="CH43" s="614"/>
      <c r="CI43" s="614"/>
      <c r="CJ43" s="614"/>
      <c r="CK43" s="614"/>
      <c r="CL43" s="614"/>
      <c r="CM43" s="614"/>
      <c r="CN43" s="614"/>
      <c r="CO43" s="614"/>
      <c r="CP43" s="614"/>
      <c r="CQ43" s="614"/>
      <c r="CR43" s="614"/>
      <c r="CS43" s="614"/>
      <c r="CT43" s="614"/>
    </row>
    <row r="44" spans="1:98" s="325" customFormat="1" ht="13.5" thickBot="1">
      <c r="A44" s="3294" t="s">
        <v>1505</v>
      </c>
      <c r="B44" s="3294"/>
      <c r="C44" s="3294"/>
      <c r="D44" s="3294"/>
      <c r="E44" s="3294"/>
      <c r="F44" s="3294"/>
      <c r="G44" s="3294"/>
      <c r="H44" s="3294"/>
      <c r="I44" s="3294"/>
      <c r="J44" s="3294"/>
      <c r="K44" s="3294"/>
      <c r="L44" s="3294"/>
      <c r="M44" s="3294"/>
      <c r="N44" s="3294"/>
      <c r="O44" s="3294"/>
      <c r="P44" s="3294"/>
      <c r="Q44" s="3294"/>
      <c r="R44" s="3294"/>
      <c r="S44" s="3294"/>
      <c r="T44" s="3294"/>
      <c r="U44" s="3294"/>
      <c r="V44" s="3294"/>
      <c r="W44" s="3294"/>
      <c r="X44" s="3294"/>
      <c r="Y44" s="3294"/>
      <c r="Z44" s="3294"/>
      <c r="AA44" s="3294"/>
      <c r="AB44" s="3294"/>
      <c r="AC44" s="3294"/>
      <c r="AD44" s="3294"/>
      <c r="AE44" s="3294"/>
      <c r="AF44" s="3294"/>
      <c r="AG44" s="3294"/>
      <c r="AH44" s="3294"/>
      <c r="AI44" s="3294"/>
      <c r="AJ44" s="3294"/>
      <c r="AK44" s="3294"/>
      <c r="AL44" s="3294"/>
      <c r="AM44" s="3294"/>
      <c r="AN44" s="3294"/>
      <c r="AO44" s="3294"/>
      <c r="AP44" s="3294"/>
      <c r="AQ44" s="3294"/>
      <c r="AR44" s="3294"/>
      <c r="AS44" s="3294"/>
      <c r="AT44" s="3294"/>
      <c r="AU44" s="3294"/>
      <c r="AV44" s="3294"/>
      <c r="AW44" s="3294"/>
      <c r="AX44" s="3294"/>
      <c r="AY44" s="3294"/>
      <c r="AZ44" s="3294"/>
      <c r="BA44" s="3294"/>
      <c r="BB44" s="3294"/>
      <c r="BC44" s="3294"/>
      <c r="BD44" s="3294"/>
      <c r="BE44" s="3294"/>
      <c r="BF44" s="3294"/>
      <c r="BG44" s="3294"/>
      <c r="BH44" s="3294"/>
      <c r="BI44" s="3294"/>
      <c r="BJ44" s="3294"/>
      <c r="BK44" s="3294"/>
      <c r="BL44" s="3294"/>
      <c r="BM44" s="3294"/>
      <c r="BN44" s="3294"/>
      <c r="BO44" s="3294"/>
      <c r="BP44" s="3294"/>
      <c r="BQ44" s="3294"/>
      <c r="BR44" s="3294"/>
      <c r="BS44" s="3294"/>
      <c r="BT44" s="3294"/>
      <c r="BU44" s="3294"/>
      <c r="BV44" s="3294"/>
      <c r="BW44" s="3294"/>
      <c r="BX44" s="3294"/>
      <c r="BY44" s="327"/>
      <c r="BZ44" s="327"/>
      <c r="CA44" s="327"/>
      <c r="CB44" s="327"/>
      <c r="CC44" s="327"/>
      <c r="CD44" s="327"/>
      <c r="CE44" s="327"/>
      <c r="CF44" s="327"/>
      <c r="CG44" s="327"/>
      <c r="CH44" s="327"/>
      <c r="CI44" s="327"/>
      <c r="CJ44" s="327"/>
      <c r="CK44" s="327"/>
      <c r="CL44" s="327"/>
      <c r="CM44" s="327"/>
      <c r="CN44" s="327"/>
      <c r="CO44" s="327"/>
      <c r="CP44" s="327"/>
      <c r="CQ44" s="327"/>
      <c r="CR44" s="327"/>
    </row>
    <row r="45" spans="1:98" s="325" customFormat="1" ht="12.75" customHeight="1" thickTop="1">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7"/>
      <c r="CG45" s="327"/>
      <c r="CH45" s="327"/>
      <c r="CI45" s="327"/>
      <c r="CJ45" s="327"/>
      <c r="CK45" s="327"/>
      <c r="CL45" s="327"/>
      <c r="CM45" s="327"/>
      <c r="CN45" s="327"/>
      <c r="CO45" s="327"/>
      <c r="CP45" s="327"/>
      <c r="CQ45" s="327"/>
      <c r="CR45" s="327"/>
    </row>
    <row r="46" spans="1:98" ht="12.75">
      <c r="A46" s="620" t="s">
        <v>621</v>
      </c>
      <c r="B46" s="615"/>
      <c r="C46" s="620" t="s">
        <v>288</v>
      </c>
      <c r="D46" s="615"/>
      <c r="E46" s="615"/>
      <c r="F46" s="615"/>
      <c r="G46" s="615"/>
      <c r="H46" s="615"/>
      <c r="I46" s="615"/>
      <c r="J46" s="615"/>
      <c r="K46" s="615"/>
      <c r="L46" s="615"/>
      <c r="M46" s="615"/>
      <c r="N46" s="615"/>
      <c r="O46" s="615"/>
      <c r="P46" s="615"/>
      <c r="Q46" s="615"/>
      <c r="R46" s="615"/>
      <c r="S46" s="615"/>
      <c r="T46" s="615"/>
      <c r="U46" s="615"/>
      <c r="V46" s="615"/>
      <c r="W46" s="615"/>
      <c r="X46" s="615"/>
      <c r="Y46" s="615"/>
      <c r="Z46" s="615"/>
      <c r="AA46" s="615"/>
      <c r="AB46" s="615"/>
      <c r="AC46" s="615"/>
      <c r="AD46" s="615"/>
      <c r="AE46" s="615"/>
      <c r="AF46" s="615"/>
      <c r="AG46" s="615"/>
      <c r="AH46" s="615"/>
      <c r="AI46" s="615"/>
      <c r="AJ46" s="615"/>
      <c r="AK46" s="615"/>
      <c r="AL46" s="615"/>
      <c r="AM46" s="615"/>
      <c r="AN46" s="615"/>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4"/>
      <c r="BY46" s="614"/>
      <c r="BZ46" s="614"/>
      <c r="CA46" s="614"/>
      <c r="CB46" s="614"/>
      <c r="CC46" s="614"/>
      <c r="CD46" s="614"/>
      <c r="CE46" s="614"/>
      <c r="CF46" s="614"/>
      <c r="CG46" s="614"/>
      <c r="CH46" s="614"/>
      <c r="CI46" s="614"/>
      <c r="CJ46" s="614"/>
      <c r="CK46" s="614"/>
      <c r="CL46" s="614"/>
      <c r="CM46" s="614"/>
      <c r="CN46" s="614"/>
      <c r="CO46" s="614"/>
      <c r="CP46" s="614"/>
      <c r="CQ46" s="614"/>
      <c r="CR46" s="614"/>
      <c r="CS46" s="614"/>
      <c r="CT46" s="614"/>
    </row>
    <row r="47" spans="1:98" ht="12.75">
      <c r="A47" s="615"/>
      <c r="B47" s="615"/>
      <c r="C47" s="615"/>
      <c r="D47" s="620" t="s">
        <v>289</v>
      </c>
      <c r="E47" s="615"/>
      <c r="F47" s="615"/>
      <c r="G47" s="615"/>
      <c r="H47" s="615"/>
      <c r="I47" s="615"/>
      <c r="J47" s="615"/>
      <c r="K47" s="615"/>
      <c r="L47" s="615"/>
      <c r="M47" s="615"/>
      <c r="N47" s="615"/>
      <c r="O47" s="615"/>
      <c r="P47" s="615"/>
      <c r="Q47" s="615"/>
      <c r="R47" s="615"/>
      <c r="S47" s="615"/>
      <c r="T47" s="615"/>
      <c r="U47" s="615"/>
      <c r="V47" s="615"/>
      <c r="W47" s="615"/>
      <c r="X47" s="615"/>
      <c r="Y47" s="615"/>
      <c r="Z47" s="615"/>
      <c r="AA47" s="615"/>
      <c r="AB47" s="3288">
        <f>'Sources and Uses Budget'!B105-'Sources and Uses Budget'!B15</f>
        <v>65431535.144693881</v>
      </c>
      <c r="AC47" s="3289"/>
      <c r="AD47" s="3289"/>
      <c r="AE47" s="3289"/>
      <c r="AF47" s="3290"/>
      <c r="AG47" s="615"/>
      <c r="AH47" s="615"/>
      <c r="AI47" s="615"/>
      <c r="AJ47" s="615"/>
      <c r="AK47" s="615"/>
      <c r="AL47" s="615"/>
      <c r="AM47" s="615"/>
      <c r="AN47" s="615"/>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4"/>
      <c r="BY47" s="614"/>
      <c r="BZ47" s="614"/>
      <c r="CA47" s="614"/>
      <c r="CB47" s="614"/>
      <c r="CC47" s="614"/>
      <c r="CD47" s="614"/>
      <c r="CE47" s="614"/>
      <c r="CF47" s="614"/>
      <c r="CG47" s="614"/>
      <c r="CH47" s="614"/>
      <c r="CI47" s="614"/>
      <c r="CJ47" s="614"/>
      <c r="CK47" s="614"/>
      <c r="CL47" s="614"/>
      <c r="CM47" s="614"/>
      <c r="CN47" s="614"/>
      <c r="CO47" s="614"/>
      <c r="CP47" s="614"/>
      <c r="CQ47" s="614"/>
      <c r="CR47" s="614"/>
      <c r="CS47" s="614"/>
      <c r="CT47" s="614"/>
    </row>
    <row r="48" spans="1:98" ht="12.75" customHeight="1">
      <c r="A48" s="615"/>
      <c r="B48" s="615"/>
      <c r="C48" s="615"/>
      <c r="D48" s="620" t="s">
        <v>21</v>
      </c>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3288">
        <f>Application!AO649-MIN('Sources and Uses Budget'!B15,Application!AG394)</f>
        <v>20765419.144693896</v>
      </c>
      <c r="AC48" s="3289"/>
      <c r="AD48" s="3289"/>
      <c r="AE48" s="3289"/>
      <c r="AF48" s="3290"/>
      <c r="AG48" s="615"/>
      <c r="AH48" s="615"/>
      <c r="AI48" s="615"/>
      <c r="AJ48" s="615"/>
      <c r="AK48" s="615"/>
      <c r="AL48" s="615"/>
      <c r="AM48" s="615"/>
      <c r="AN48" s="615"/>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4"/>
      <c r="BY48" s="614"/>
      <c r="BZ48" s="614"/>
      <c r="CA48" s="614"/>
      <c r="CB48" s="614"/>
      <c r="CC48" s="614"/>
      <c r="CD48" s="614"/>
      <c r="CE48" s="614"/>
      <c r="CF48" s="614"/>
      <c r="CG48" s="614"/>
      <c r="CH48" s="614"/>
      <c r="CI48" s="614"/>
      <c r="CJ48" s="614"/>
      <c r="CK48" s="614"/>
      <c r="CL48" s="614"/>
      <c r="CM48" s="614"/>
      <c r="CN48" s="614"/>
      <c r="CO48" s="614"/>
      <c r="CP48" s="614"/>
      <c r="CQ48" s="614"/>
      <c r="CR48" s="614"/>
      <c r="CS48" s="614"/>
      <c r="CT48" s="614"/>
    </row>
    <row r="49" spans="1:98" ht="12.75">
      <c r="A49" s="615"/>
      <c r="B49" s="615"/>
      <c r="C49" s="615"/>
      <c r="D49" s="620" t="s">
        <v>96</v>
      </c>
      <c r="E49" s="615"/>
      <c r="F49" s="615"/>
      <c r="G49" s="615"/>
      <c r="H49" s="615"/>
      <c r="I49" s="615"/>
      <c r="J49" s="615"/>
      <c r="K49" s="615"/>
      <c r="L49" s="615"/>
      <c r="M49" s="615"/>
      <c r="N49" s="615"/>
      <c r="O49" s="615"/>
      <c r="P49" s="615"/>
      <c r="Q49" s="615"/>
      <c r="R49" s="615"/>
      <c r="S49" s="615"/>
      <c r="T49" s="615"/>
      <c r="U49" s="615"/>
      <c r="V49" s="615"/>
      <c r="W49" s="615"/>
      <c r="X49" s="615"/>
      <c r="Y49" s="615"/>
      <c r="Z49" s="615"/>
      <c r="AA49" s="615"/>
      <c r="AB49" s="3288">
        <f>AB47-AB48</f>
        <v>44666115.999999985</v>
      </c>
      <c r="AC49" s="3289"/>
      <c r="AD49" s="3289"/>
      <c r="AE49" s="3289"/>
      <c r="AF49" s="3290"/>
      <c r="AG49" s="615"/>
      <c r="AH49" s="615"/>
      <c r="AI49" s="615"/>
      <c r="AJ49" s="615"/>
      <c r="AK49" s="615"/>
      <c r="AL49" s="615"/>
      <c r="AM49" s="615"/>
      <c r="AN49" s="615"/>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row>
    <row r="50" spans="1:98" ht="12.75">
      <c r="A50" s="615"/>
      <c r="B50" s="615"/>
      <c r="C50" s="615"/>
      <c r="D50" s="620" t="s">
        <v>718</v>
      </c>
      <c r="E50" s="615"/>
      <c r="F50" s="615"/>
      <c r="G50" s="615"/>
      <c r="H50" s="615"/>
      <c r="I50" s="615"/>
      <c r="J50" s="615"/>
      <c r="K50" s="615"/>
      <c r="L50" s="615"/>
      <c r="M50" s="615"/>
      <c r="N50" s="615"/>
      <c r="O50" s="615"/>
      <c r="P50" s="615"/>
      <c r="Q50" s="615"/>
      <c r="R50" s="615"/>
      <c r="S50" s="615"/>
      <c r="T50" s="615"/>
      <c r="U50" s="615"/>
      <c r="V50" s="615"/>
      <c r="W50" s="615"/>
      <c r="X50" s="616"/>
      <c r="Y50" s="616"/>
      <c r="Z50" s="616"/>
      <c r="AA50" s="632"/>
      <c r="AB50" s="3276">
        <v>0.88</v>
      </c>
      <c r="AC50" s="3277"/>
      <c r="AD50" s="3277"/>
      <c r="AE50" s="3277"/>
      <c r="AF50" s="3278"/>
      <c r="AG50" s="615"/>
      <c r="AH50" s="615"/>
      <c r="AI50" s="615"/>
      <c r="AJ50" s="615"/>
      <c r="AK50" s="615"/>
      <c r="AL50" s="615"/>
      <c r="AM50" s="615"/>
      <c r="AN50" s="615"/>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4"/>
      <c r="BY50" s="614"/>
      <c r="BZ50" s="614"/>
      <c r="CA50" s="614"/>
      <c r="CB50" s="614"/>
      <c r="CC50" s="614"/>
      <c r="CD50" s="614"/>
      <c r="CE50" s="614"/>
      <c r="CF50" s="614"/>
      <c r="CG50" s="614"/>
      <c r="CH50" s="614"/>
      <c r="CI50" s="614"/>
      <c r="CJ50" s="614"/>
      <c r="CK50" s="614"/>
      <c r="CL50" s="614"/>
      <c r="CM50" s="614"/>
      <c r="CN50" s="614"/>
      <c r="CO50" s="614"/>
      <c r="CP50" s="614"/>
      <c r="CQ50" s="614"/>
      <c r="CR50" s="614"/>
      <c r="CS50" s="614"/>
      <c r="CT50" s="614"/>
    </row>
    <row r="51" spans="1:98" s="636" customFormat="1" ht="15" customHeight="1">
      <c r="A51" s="616"/>
      <c r="B51" s="616"/>
      <c r="C51" s="616"/>
      <c r="D51" s="633"/>
      <c r="E51" s="3287" t="s">
        <v>2291</v>
      </c>
      <c r="F51" s="3287"/>
      <c r="G51" s="3287"/>
      <c r="H51" s="3287"/>
      <c r="I51" s="3287"/>
      <c r="J51" s="3287"/>
      <c r="K51" s="3287"/>
      <c r="L51" s="3287"/>
      <c r="M51" s="3287"/>
      <c r="N51" s="3287"/>
      <c r="O51" s="3287"/>
      <c r="P51" s="3287"/>
      <c r="Q51" s="3287"/>
      <c r="R51" s="3287"/>
      <c r="S51" s="3287"/>
      <c r="T51" s="3287"/>
      <c r="U51" s="3287"/>
      <c r="V51" s="3287"/>
      <c r="W51" s="3287"/>
      <c r="X51" s="3287"/>
      <c r="Y51" s="3287"/>
      <c r="Z51" s="3287"/>
      <c r="AA51" s="634"/>
      <c r="AB51" s="634"/>
      <c r="AC51" s="634"/>
      <c r="AD51" s="634"/>
      <c r="AE51" s="634"/>
      <c r="AF51" s="634"/>
      <c r="AG51" s="616"/>
      <c r="AH51" s="616"/>
      <c r="AI51" s="616"/>
      <c r="AJ51" s="616"/>
      <c r="AK51" s="616"/>
      <c r="AL51" s="616"/>
      <c r="AM51" s="616"/>
      <c r="AN51" s="616"/>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5"/>
      <c r="BW51" s="635"/>
      <c r="BX51" s="635"/>
      <c r="BY51" s="635"/>
      <c r="BZ51" s="635"/>
      <c r="CA51" s="635"/>
      <c r="CB51" s="635"/>
      <c r="CC51" s="635"/>
      <c r="CD51" s="635"/>
      <c r="CE51" s="635"/>
      <c r="CF51" s="635"/>
      <c r="CG51" s="635"/>
      <c r="CH51" s="635"/>
      <c r="CI51" s="635"/>
      <c r="CJ51" s="635"/>
      <c r="CK51" s="635"/>
      <c r="CL51" s="635"/>
      <c r="CM51" s="635"/>
      <c r="CN51" s="635"/>
      <c r="CO51" s="635"/>
      <c r="CP51" s="635"/>
      <c r="CQ51" s="635"/>
      <c r="CR51" s="635"/>
      <c r="CS51" s="635"/>
      <c r="CT51" s="635"/>
    </row>
    <row r="52" spans="1:98" s="636" customFormat="1" ht="12" customHeight="1">
      <c r="A52" s="616"/>
      <c r="B52" s="616"/>
      <c r="C52" s="616"/>
      <c r="D52" s="633"/>
      <c r="E52" s="3287"/>
      <c r="F52" s="3287"/>
      <c r="G52" s="3287"/>
      <c r="H52" s="3287"/>
      <c r="I52" s="3287"/>
      <c r="J52" s="3287"/>
      <c r="K52" s="3287"/>
      <c r="L52" s="3287"/>
      <c r="M52" s="3287"/>
      <c r="N52" s="3287"/>
      <c r="O52" s="3287"/>
      <c r="P52" s="3287"/>
      <c r="Q52" s="3287"/>
      <c r="R52" s="3287"/>
      <c r="S52" s="3287"/>
      <c r="T52" s="3287"/>
      <c r="U52" s="3287"/>
      <c r="V52" s="3287"/>
      <c r="W52" s="3287"/>
      <c r="X52" s="3287"/>
      <c r="Y52" s="3287"/>
      <c r="Z52" s="3287"/>
      <c r="AA52" s="637"/>
      <c r="AB52" s="637"/>
      <c r="AC52" s="637"/>
      <c r="AD52" s="637"/>
      <c r="AE52" s="637"/>
      <c r="AF52" s="637"/>
      <c r="AG52" s="638"/>
      <c r="AH52" s="616"/>
      <c r="AI52" s="616"/>
      <c r="AJ52" s="616"/>
      <c r="AK52" s="616"/>
      <c r="AL52" s="616"/>
      <c r="AM52" s="616"/>
      <c r="AN52" s="616"/>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5"/>
      <c r="BW52" s="635"/>
      <c r="BX52" s="635"/>
      <c r="BY52" s="635"/>
      <c r="BZ52" s="635"/>
      <c r="CA52" s="635"/>
      <c r="CB52" s="635"/>
      <c r="CC52" s="635"/>
      <c r="CD52" s="635"/>
      <c r="CE52" s="635"/>
      <c r="CF52" s="635"/>
      <c r="CG52" s="635"/>
      <c r="CH52" s="635"/>
      <c r="CI52" s="635"/>
      <c r="CJ52" s="635"/>
      <c r="CK52" s="635"/>
      <c r="CL52" s="635"/>
      <c r="CM52" s="635"/>
      <c r="CN52" s="635"/>
      <c r="CO52" s="635"/>
      <c r="CP52" s="635"/>
      <c r="CQ52" s="635"/>
      <c r="CR52" s="635"/>
      <c r="CS52" s="635"/>
      <c r="CT52" s="635"/>
    </row>
    <row r="53" spans="1:98" s="616" customFormat="1" ht="12" customHeight="1">
      <c r="D53" s="633"/>
      <c r="E53" s="639"/>
      <c r="F53" s="639"/>
      <c r="G53" s="639"/>
      <c r="H53" s="639"/>
      <c r="I53" s="639"/>
      <c r="J53" s="639"/>
      <c r="K53" s="639"/>
      <c r="L53" s="639"/>
      <c r="M53" s="639"/>
      <c r="N53" s="639"/>
      <c r="O53" s="639"/>
      <c r="P53" s="639"/>
      <c r="Q53" s="639"/>
      <c r="R53" s="639"/>
      <c r="S53" s="639"/>
      <c r="T53" s="639"/>
      <c r="U53" s="639"/>
      <c r="V53" s="639"/>
      <c r="W53" s="639"/>
      <c r="X53" s="639"/>
      <c r="Y53" s="639"/>
      <c r="Z53" s="639"/>
      <c r="AO53" s="619"/>
      <c r="AP53" s="619"/>
      <c r="AQ53" s="619"/>
      <c r="AR53" s="619"/>
      <c r="AS53" s="619"/>
      <c r="AT53" s="619"/>
      <c r="AU53" s="619"/>
      <c r="AV53" s="619"/>
      <c r="AW53" s="619"/>
      <c r="AX53" s="619"/>
      <c r="AY53" s="619"/>
      <c r="AZ53" s="619"/>
      <c r="BA53" s="619"/>
      <c r="BB53" s="619"/>
      <c r="BC53" s="619"/>
      <c r="BD53" s="619"/>
      <c r="BE53" s="619"/>
      <c r="BF53" s="619"/>
      <c r="BG53" s="619"/>
      <c r="BH53" s="619"/>
      <c r="BI53" s="619"/>
      <c r="BJ53" s="619"/>
      <c r="BK53" s="619"/>
      <c r="BL53" s="619"/>
      <c r="BM53" s="619"/>
      <c r="BN53" s="619"/>
      <c r="BO53" s="619"/>
      <c r="BP53" s="619"/>
      <c r="BQ53" s="619"/>
      <c r="BR53" s="619"/>
      <c r="BS53" s="619"/>
      <c r="BT53" s="619"/>
      <c r="BU53" s="619"/>
      <c r="BV53" s="619"/>
      <c r="BW53" s="619"/>
      <c r="BX53" s="619"/>
      <c r="BY53" s="619"/>
      <c r="BZ53" s="619"/>
      <c r="CA53" s="619"/>
      <c r="CB53" s="619"/>
      <c r="CC53" s="619"/>
      <c r="CD53" s="619"/>
      <c r="CE53" s="619"/>
      <c r="CF53" s="619"/>
      <c r="CG53" s="619"/>
      <c r="CH53" s="619"/>
      <c r="CI53" s="619"/>
      <c r="CJ53" s="619"/>
      <c r="CK53" s="619"/>
      <c r="CL53" s="619"/>
      <c r="CM53" s="619"/>
      <c r="CN53" s="619"/>
      <c r="CO53" s="619"/>
      <c r="CP53" s="619"/>
      <c r="CQ53" s="619"/>
      <c r="CR53" s="619"/>
      <c r="CS53" s="619"/>
      <c r="CT53" s="619"/>
    </row>
    <row r="54" spans="1:98" s="616" customFormat="1" ht="15" customHeight="1">
      <c r="A54" s="615"/>
      <c r="B54" s="615"/>
      <c r="C54" s="615"/>
      <c r="D54" s="620" t="s">
        <v>341</v>
      </c>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3288">
        <f>ROUND(IF(ISERROR((AB49/AB50)),0,(AB49/AB50)),0)</f>
        <v>50756950</v>
      </c>
      <c r="AC54" s="3289"/>
      <c r="AD54" s="3289"/>
      <c r="AE54" s="3289"/>
      <c r="AF54" s="3290"/>
      <c r="AG54" s="615"/>
      <c r="AH54" s="615"/>
      <c r="AI54" s="615"/>
      <c r="AJ54" s="615"/>
      <c r="AK54" s="615"/>
      <c r="AL54" s="615"/>
      <c r="AM54" s="615"/>
      <c r="AN54" s="615"/>
      <c r="AO54" s="619"/>
      <c r="AP54" s="619"/>
      <c r="AQ54" s="619"/>
      <c r="AR54" s="619"/>
      <c r="AS54" s="619"/>
      <c r="AT54" s="619"/>
      <c r="AU54" s="619"/>
      <c r="AV54" s="619"/>
      <c r="AW54" s="619"/>
      <c r="AX54" s="619"/>
      <c r="AY54" s="619"/>
      <c r="AZ54" s="619"/>
      <c r="BA54" s="619"/>
      <c r="BB54" s="619"/>
      <c r="BC54" s="619"/>
      <c r="BD54" s="619"/>
      <c r="BE54" s="619"/>
      <c r="BF54" s="619"/>
      <c r="BG54" s="619"/>
      <c r="BH54" s="619"/>
      <c r="BI54" s="619"/>
      <c r="BJ54" s="619"/>
      <c r="BK54" s="619"/>
      <c r="BL54" s="619"/>
      <c r="BM54" s="619"/>
      <c r="BN54" s="619"/>
      <c r="BO54" s="619"/>
      <c r="BP54" s="619"/>
      <c r="BQ54" s="619"/>
      <c r="BR54" s="619"/>
      <c r="BS54" s="619"/>
      <c r="BT54" s="619"/>
      <c r="BU54" s="619"/>
      <c r="BV54" s="619"/>
      <c r="BW54" s="619"/>
      <c r="BX54" s="619"/>
      <c r="BY54" s="619"/>
      <c r="BZ54" s="619"/>
      <c r="CA54" s="619"/>
      <c r="CB54" s="619"/>
      <c r="CC54" s="619"/>
      <c r="CD54" s="619"/>
      <c r="CE54" s="619"/>
      <c r="CF54" s="619"/>
      <c r="CG54" s="619"/>
      <c r="CH54" s="619"/>
      <c r="CI54" s="619"/>
      <c r="CJ54" s="619"/>
      <c r="CK54" s="619"/>
      <c r="CL54" s="619"/>
      <c r="CM54" s="619"/>
      <c r="CN54" s="619"/>
      <c r="CO54" s="619"/>
      <c r="CP54" s="619"/>
      <c r="CQ54" s="619"/>
      <c r="CR54" s="619"/>
      <c r="CS54" s="619"/>
      <c r="CT54" s="619"/>
    </row>
    <row r="55" spans="1:98" ht="12.75" customHeight="1">
      <c r="A55" s="615"/>
      <c r="B55" s="615"/>
      <c r="C55" s="615"/>
      <c r="D55" s="620" t="s">
        <v>342</v>
      </c>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3288">
        <f>(AB54/10)</f>
        <v>5075695</v>
      </c>
      <c r="AC55" s="3289"/>
      <c r="AD55" s="3289"/>
      <c r="AE55" s="3289"/>
      <c r="AF55" s="3290"/>
      <c r="AG55" s="615"/>
      <c r="AH55" s="615"/>
      <c r="AI55" s="615"/>
      <c r="AJ55" s="615"/>
      <c r="AK55" s="615"/>
      <c r="AL55" s="615"/>
      <c r="AM55" s="615"/>
      <c r="AN55" s="615"/>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4"/>
      <c r="BY55" s="614"/>
      <c r="BZ55" s="614"/>
      <c r="CA55" s="614"/>
      <c r="CB55" s="614"/>
      <c r="CC55" s="614"/>
      <c r="CD55" s="614"/>
      <c r="CE55" s="614"/>
      <c r="CF55" s="614"/>
      <c r="CG55" s="614"/>
      <c r="CH55" s="614"/>
      <c r="CI55" s="614"/>
      <c r="CJ55" s="614"/>
      <c r="CK55" s="614"/>
      <c r="CL55" s="614"/>
      <c r="CM55" s="614"/>
      <c r="CN55" s="614"/>
      <c r="CO55" s="614"/>
      <c r="CP55" s="614"/>
      <c r="CQ55" s="614"/>
      <c r="CR55" s="614"/>
      <c r="CS55" s="614"/>
      <c r="CT55" s="614"/>
    </row>
    <row r="56" spans="1:98" ht="12.75">
      <c r="A56" s="615"/>
      <c r="B56" s="615"/>
      <c r="C56" s="615"/>
      <c r="D56" s="620" t="s">
        <v>797</v>
      </c>
      <c r="E56" s="615"/>
      <c r="F56" s="615"/>
      <c r="G56" s="615"/>
      <c r="H56" s="615"/>
      <c r="I56" s="615"/>
      <c r="J56" s="615"/>
      <c r="K56" s="615"/>
      <c r="L56" s="615"/>
      <c r="M56" s="615"/>
      <c r="N56" s="615"/>
      <c r="O56" s="615"/>
      <c r="P56" s="615"/>
      <c r="Q56" s="615"/>
      <c r="R56" s="615"/>
      <c r="S56" s="615"/>
      <c r="T56" s="615"/>
      <c r="U56" s="615"/>
      <c r="V56" s="615"/>
      <c r="W56" s="615"/>
      <c r="X56" s="615"/>
      <c r="Y56" s="615"/>
      <c r="Z56" s="615"/>
      <c r="AA56" s="615"/>
      <c r="AB56" s="3291">
        <f>(IF((Y41&lt;AB55),Y41,AB55))</f>
        <v>3300695</v>
      </c>
      <c r="AC56" s="3292"/>
      <c r="AD56" s="3292"/>
      <c r="AE56" s="3292"/>
      <c r="AF56" s="3293"/>
      <c r="AG56" s="615"/>
      <c r="AH56" s="615"/>
      <c r="AI56" s="615"/>
      <c r="AJ56" s="615"/>
      <c r="AK56" s="615"/>
      <c r="AL56" s="615"/>
      <c r="AM56" s="615"/>
      <c r="AN56" s="615"/>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4"/>
      <c r="BY56" s="614"/>
      <c r="BZ56" s="614"/>
      <c r="CA56" s="614"/>
      <c r="CB56" s="614"/>
      <c r="CC56" s="614"/>
      <c r="CD56" s="614"/>
      <c r="CE56" s="614"/>
      <c r="CF56" s="614"/>
      <c r="CG56" s="614"/>
      <c r="CH56" s="614"/>
      <c r="CI56" s="614"/>
      <c r="CJ56" s="614"/>
      <c r="CK56" s="614"/>
      <c r="CL56" s="614"/>
      <c r="CM56" s="614"/>
      <c r="CN56" s="614"/>
      <c r="CO56" s="614"/>
      <c r="CP56" s="614"/>
      <c r="CQ56" s="614"/>
      <c r="CR56" s="614"/>
      <c r="CS56" s="614"/>
      <c r="CT56" s="614"/>
    </row>
    <row r="57" spans="1:98" ht="12.75">
      <c r="A57" s="615"/>
      <c r="B57" s="615"/>
      <c r="C57" s="615"/>
      <c r="D57" s="620" t="s">
        <v>796</v>
      </c>
      <c r="E57" s="615"/>
      <c r="F57" s="615"/>
      <c r="G57" s="615"/>
      <c r="H57" s="615"/>
      <c r="I57" s="615"/>
      <c r="J57" s="615"/>
      <c r="K57" s="615"/>
      <c r="L57" s="615"/>
      <c r="M57" s="615"/>
      <c r="N57" s="615"/>
      <c r="O57" s="615"/>
      <c r="P57" s="615"/>
      <c r="Q57" s="615"/>
      <c r="R57" s="615"/>
      <c r="S57" s="615"/>
      <c r="T57" s="615"/>
      <c r="U57" s="615"/>
      <c r="V57" s="615"/>
      <c r="W57" s="615"/>
      <c r="X57" s="615"/>
      <c r="Y57" s="615"/>
      <c r="Z57" s="615"/>
      <c r="AA57" s="615"/>
      <c r="AB57" s="3288">
        <f>ROUND((10*AB56*AB50),0)</f>
        <v>29046116</v>
      </c>
      <c r="AC57" s="3289"/>
      <c r="AD57" s="3289"/>
      <c r="AE57" s="3289"/>
      <c r="AF57" s="3290"/>
      <c r="AG57" s="615"/>
      <c r="AH57" s="615"/>
      <c r="AI57" s="615"/>
      <c r="AJ57" s="615"/>
      <c r="AK57" s="615"/>
      <c r="AL57" s="615"/>
      <c r="AM57" s="615"/>
      <c r="AN57" s="615"/>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4"/>
      <c r="BY57" s="614"/>
      <c r="BZ57" s="614"/>
      <c r="CA57" s="614"/>
      <c r="CB57" s="614"/>
      <c r="CC57" s="614"/>
      <c r="CD57" s="614"/>
      <c r="CE57" s="614"/>
      <c r="CF57" s="614"/>
      <c r="CG57" s="614"/>
      <c r="CH57" s="614"/>
      <c r="CI57" s="614"/>
      <c r="CJ57" s="614"/>
      <c r="CK57" s="614"/>
      <c r="CL57" s="614"/>
      <c r="CM57" s="614"/>
      <c r="CN57" s="614"/>
      <c r="CO57" s="614"/>
      <c r="CP57" s="614"/>
      <c r="CQ57" s="614"/>
      <c r="CR57" s="614"/>
      <c r="CS57" s="614"/>
      <c r="CT57" s="614"/>
    </row>
    <row r="58" spans="1:98" ht="12.75">
      <c r="A58" s="615"/>
      <c r="B58" s="615"/>
      <c r="C58" s="615"/>
      <c r="D58" s="620"/>
      <c r="E58" s="615"/>
      <c r="F58" s="615"/>
      <c r="G58" s="615"/>
      <c r="H58" s="615"/>
      <c r="I58" s="615"/>
      <c r="J58" s="615"/>
      <c r="K58" s="615"/>
      <c r="L58" s="615"/>
      <c r="M58" s="615"/>
      <c r="N58" s="615"/>
      <c r="O58" s="615"/>
      <c r="P58" s="615"/>
      <c r="Q58" s="615"/>
      <c r="R58" s="615"/>
      <c r="S58" s="615"/>
      <c r="T58" s="615"/>
      <c r="U58" s="615"/>
      <c r="V58" s="615"/>
      <c r="W58" s="615"/>
      <c r="X58" s="615"/>
      <c r="Y58" s="615"/>
      <c r="Z58" s="615"/>
      <c r="AA58" s="615"/>
      <c r="AB58" s="648"/>
      <c r="AC58" s="648"/>
      <c r="AD58" s="648"/>
      <c r="AE58" s="648"/>
      <c r="AF58" s="648"/>
      <c r="AG58" s="615"/>
      <c r="AH58" s="615"/>
      <c r="AI58" s="615"/>
      <c r="AJ58" s="615"/>
      <c r="AK58" s="615"/>
      <c r="AL58" s="615"/>
      <c r="AM58" s="615"/>
      <c r="AN58" s="615"/>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4"/>
      <c r="BY58" s="614"/>
      <c r="BZ58" s="614"/>
      <c r="CA58" s="614"/>
      <c r="CB58" s="614"/>
      <c r="CC58" s="614"/>
      <c r="CD58" s="614"/>
      <c r="CE58" s="614"/>
      <c r="CF58" s="614"/>
      <c r="CG58" s="614"/>
      <c r="CH58" s="614"/>
      <c r="CI58" s="614"/>
      <c r="CJ58" s="614"/>
      <c r="CK58" s="614"/>
      <c r="CL58" s="614"/>
      <c r="CM58" s="614"/>
      <c r="CN58" s="614"/>
      <c r="CO58" s="614"/>
      <c r="CP58" s="614"/>
      <c r="CQ58" s="614"/>
      <c r="CR58" s="614"/>
      <c r="CS58" s="614"/>
      <c r="CT58" s="614"/>
    </row>
    <row r="59" spans="1:98" ht="12.75" customHeight="1">
      <c r="A59" s="615"/>
      <c r="B59" s="615"/>
      <c r="C59" s="615"/>
      <c r="D59" s="620" t="s">
        <v>795</v>
      </c>
      <c r="E59" s="615"/>
      <c r="F59" s="615"/>
      <c r="G59" s="615"/>
      <c r="H59" s="615"/>
      <c r="I59" s="615"/>
      <c r="J59" s="615"/>
      <c r="K59" s="615"/>
      <c r="L59" s="615"/>
      <c r="M59" s="615"/>
      <c r="N59" s="615"/>
      <c r="O59" s="615"/>
      <c r="P59" s="615"/>
      <c r="Q59" s="615"/>
      <c r="R59" s="615"/>
      <c r="S59" s="615"/>
      <c r="T59" s="615"/>
      <c r="U59" s="615"/>
      <c r="V59" s="615"/>
      <c r="W59" s="615"/>
      <c r="X59" s="615"/>
      <c r="Y59" s="615"/>
      <c r="Z59" s="615"/>
      <c r="AA59" s="615"/>
      <c r="AB59" s="3272">
        <f>AB49-AB57</f>
        <v>15619999.999999985</v>
      </c>
      <c r="AC59" s="3272"/>
      <c r="AD59" s="3272"/>
      <c r="AE59" s="3272"/>
      <c r="AF59" s="3272"/>
      <c r="AG59" s="615"/>
      <c r="AH59" s="615"/>
      <c r="AI59" s="615"/>
      <c r="AJ59" s="615"/>
      <c r="AK59" s="615"/>
      <c r="AL59" s="615"/>
      <c r="AM59" s="615"/>
      <c r="AN59" s="615"/>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4"/>
      <c r="BY59" s="614"/>
      <c r="BZ59" s="614"/>
      <c r="CA59" s="614"/>
      <c r="CB59" s="614"/>
      <c r="CC59" s="614"/>
      <c r="CD59" s="614"/>
      <c r="CE59" s="614"/>
      <c r="CF59" s="614"/>
      <c r="CG59" s="614"/>
      <c r="CH59" s="614"/>
      <c r="CI59" s="614"/>
      <c r="CJ59" s="614"/>
      <c r="CK59" s="614"/>
      <c r="CL59" s="614"/>
      <c r="CM59" s="614"/>
      <c r="CN59" s="614"/>
      <c r="CO59" s="614"/>
      <c r="CP59" s="614"/>
      <c r="CQ59" s="614"/>
      <c r="CR59" s="614"/>
      <c r="CS59" s="614"/>
      <c r="CT59" s="614"/>
    </row>
    <row r="60" spans="1:98" ht="12.75" customHeight="1">
      <c r="A60" s="615"/>
      <c r="B60" s="615"/>
      <c r="C60" s="615"/>
      <c r="D60" s="620"/>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48"/>
      <c r="AC60" s="648"/>
      <c r="AD60" s="648"/>
      <c r="AE60" s="648"/>
      <c r="AF60" s="648"/>
      <c r="AG60" s="615"/>
      <c r="AH60" s="615"/>
      <c r="AI60" s="615"/>
      <c r="AJ60" s="615"/>
      <c r="AK60" s="615"/>
      <c r="AL60" s="615"/>
      <c r="AM60" s="615"/>
      <c r="AN60" s="615"/>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4"/>
      <c r="BY60" s="614"/>
      <c r="BZ60" s="614"/>
      <c r="CA60" s="614"/>
      <c r="CB60" s="614"/>
      <c r="CC60" s="614"/>
      <c r="CD60" s="614"/>
      <c r="CE60" s="614"/>
      <c r="CF60" s="614"/>
      <c r="CG60" s="614"/>
      <c r="CH60" s="614"/>
      <c r="CI60" s="614"/>
      <c r="CJ60" s="614"/>
      <c r="CK60" s="614"/>
      <c r="CL60" s="614"/>
      <c r="CM60" s="614"/>
      <c r="CN60" s="614"/>
      <c r="CO60" s="614"/>
      <c r="CP60" s="614"/>
      <c r="CQ60" s="614"/>
      <c r="CR60" s="614"/>
      <c r="CS60" s="614"/>
      <c r="CT60" s="614"/>
    </row>
    <row r="61" spans="1:98" s="325" customFormat="1" ht="13.5" thickBot="1">
      <c r="A61" s="3294" t="str">
        <f>IF(Application!AP204="yes","Farmworker State Credit", "State Credit" )</f>
        <v>State Credit</v>
      </c>
      <c r="B61" s="3294"/>
      <c r="C61" s="3294"/>
      <c r="D61" s="3294"/>
      <c r="E61" s="3294"/>
      <c r="F61" s="3294"/>
      <c r="G61" s="3294"/>
      <c r="H61" s="3294"/>
      <c r="I61" s="3294"/>
      <c r="J61" s="3294"/>
      <c r="K61" s="3294"/>
      <c r="L61" s="3294"/>
      <c r="M61" s="3294"/>
      <c r="N61" s="3294"/>
      <c r="O61" s="3294"/>
      <c r="P61" s="3294"/>
      <c r="Q61" s="3294"/>
      <c r="R61" s="3294"/>
      <c r="S61" s="3294"/>
      <c r="T61" s="3294"/>
      <c r="U61" s="3294"/>
      <c r="V61" s="3294"/>
      <c r="W61" s="3294"/>
      <c r="X61" s="3294"/>
      <c r="Y61" s="3294"/>
      <c r="Z61" s="3294"/>
      <c r="AA61" s="3294"/>
      <c r="AB61" s="3294"/>
      <c r="AC61" s="3294"/>
      <c r="AD61" s="3294"/>
      <c r="AE61" s="3294"/>
      <c r="AF61" s="3294"/>
      <c r="AG61" s="3294"/>
      <c r="AH61" s="3294"/>
      <c r="AI61" s="3294"/>
      <c r="AJ61" s="3294"/>
      <c r="AK61" s="3294"/>
      <c r="AL61" s="3294"/>
      <c r="AM61" s="3294"/>
      <c r="AN61" s="3294"/>
      <c r="AO61" s="3294"/>
      <c r="AP61" s="3294"/>
      <c r="AQ61" s="3294"/>
      <c r="AR61" s="3294"/>
      <c r="AS61" s="3294"/>
      <c r="AT61" s="3294"/>
      <c r="AU61" s="3294"/>
      <c r="AV61" s="3294"/>
      <c r="AW61" s="3294"/>
      <c r="AX61" s="3294"/>
      <c r="AY61" s="3294"/>
      <c r="AZ61" s="3294"/>
      <c r="BA61" s="3294"/>
      <c r="BB61" s="3294"/>
      <c r="BC61" s="3294"/>
      <c r="BD61" s="3294"/>
      <c r="BE61" s="3294"/>
      <c r="BF61" s="3294"/>
      <c r="BG61" s="3294"/>
      <c r="BH61" s="3294"/>
      <c r="BI61" s="3294"/>
      <c r="BJ61" s="3294"/>
      <c r="BK61" s="3294"/>
      <c r="BL61" s="3294"/>
      <c r="BM61" s="3294"/>
      <c r="BN61" s="3294"/>
      <c r="BO61" s="3294"/>
      <c r="BP61" s="3294"/>
      <c r="BQ61" s="3294"/>
      <c r="BR61" s="3294"/>
      <c r="BS61" s="3294"/>
      <c r="BT61" s="3294"/>
      <c r="BU61" s="3294"/>
      <c r="BV61" s="3294"/>
      <c r="BW61" s="3294"/>
      <c r="BX61" s="3294"/>
      <c r="BY61" s="327"/>
      <c r="BZ61" s="327"/>
      <c r="CA61" s="327"/>
      <c r="CB61" s="327"/>
      <c r="CC61" s="327"/>
      <c r="CD61" s="327"/>
      <c r="CE61" s="327"/>
      <c r="CF61" s="327"/>
      <c r="CG61" s="327"/>
      <c r="CH61" s="327"/>
      <c r="CI61" s="327"/>
      <c r="CJ61" s="327"/>
      <c r="CK61" s="327"/>
      <c r="CL61" s="327"/>
      <c r="CM61" s="327"/>
      <c r="CN61" s="327"/>
      <c r="CO61" s="327"/>
      <c r="CP61" s="327"/>
      <c r="CQ61" s="327"/>
      <c r="CR61" s="327"/>
    </row>
    <row r="62" spans="1:98" s="325" customFormat="1" ht="12.75" customHeight="1" thickTop="1">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7"/>
      <c r="CP62" s="327"/>
      <c r="CQ62" s="327"/>
      <c r="CR62" s="327"/>
    </row>
    <row r="63" spans="1:98" ht="12.75">
      <c r="A63" s="620" t="s">
        <v>624</v>
      </c>
      <c r="B63" s="615"/>
      <c r="C63" s="326" t="s">
        <v>1474</v>
      </c>
      <c r="D63" s="615"/>
      <c r="E63" s="615"/>
      <c r="F63" s="615"/>
      <c r="G63" s="615"/>
      <c r="H63" s="615"/>
      <c r="I63" s="615"/>
      <c r="J63" s="615"/>
      <c r="K63" s="615"/>
      <c r="L63" s="615"/>
      <c r="M63" s="615"/>
      <c r="N63" s="615"/>
      <c r="O63" s="615"/>
      <c r="P63" s="615"/>
      <c r="Q63" s="615"/>
      <c r="R63" s="615"/>
      <c r="S63" s="615"/>
      <c r="T63" s="615"/>
      <c r="U63" s="615"/>
      <c r="V63" s="615"/>
      <c r="W63" s="615"/>
      <c r="X63" s="615"/>
      <c r="Y63" s="3283" t="s">
        <v>1065</v>
      </c>
      <c r="Z63" s="3283"/>
      <c r="AA63" s="3283"/>
      <c r="AB63" s="3283"/>
      <c r="AC63" s="3283"/>
      <c r="AD63" s="3283" t="s">
        <v>380</v>
      </c>
      <c r="AE63" s="3283"/>
      <c r="AF63" s="3283"/>
      <c r="AG63" s="3283"/>
      <c r="AH63" s="3283"/>
      <c r="AI63" s="615"/>
      <c r="AJ63" s="615"/>
      <c r="AK63" s="615"/>
      <c r="AL63" s="615"/>
      <c r="AM63" s="615"/>
      <c r="AN63" s="615"/>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4"/>
      <c r="BY63" s="614"/>
      <c r="BZ63" s="614"/>
      <c r="CA63" s="614"/>
      <c r="CB63" s="614"/>
      <c r="CC63" s="614"/>
      <c r="CD63" s="614"/>
      <c r="CE63" s="614"/>
      <c r="CF63" s="614"/>
      <c r="CG63" s="614"/>
      <c r="CH63" s="614"/>
      <c r="CI63" s="614"/>
      <c r="CJ63" s="614"/>
      <c r="CK63" s="614"/>
      <c r="CL63" s="614"/>
      <c r="CM63" s="614"/>
      <c r="CN63" s="614"/>
      <c r="CO63" s="614"/>
      <c r="CP63" s="614"/>
      <c r="CQ63" s="614"/>
      <c r="CR63" s="614"/>
      <c r="CS63" s="614"/>
      <c r="CT63" s="614"/>
    </row>
    <row r="64" spans="1:98" ht="12.75">
      <c r="A64" s="615"/>
      <c r="B64" s="615"/>
      <c r="C64" s="640"/>
      <c r="D64" s="641" t="s">
        <v>1475</v>
      </c>
      <c r="E64" s="642"/>
      <c r="F64" s="642"/>
      <c r="G64" s="642"/>
      <c r="H64" s="642"/>
      <c r="I64" s="642"/>
      <c r="J64" s="642"/>
      <c r="K64" s="642"/>
      <c r="L64" s="643"/>
      <c r="M64" s="643"/>
      <c r="N64" s="643"/>
      <c r="O64" s="643"/>
      <c r="P64" s="643"/>
      <c r="Q64" s="643"/>
      <c r="R64" s="643"/>
      <c r="S64" s="643"/>
      <c r="T64" s="643"/>
      <c r="U64" s="643"/>
      <c r="V64" s="643"/>
      <c r="W64" s="643"/>
      <c r="X64" s="643"/>
      <c r="Y64" s="3284">
        <f>IF(Application!Z204="(select)",0,((T23*T27)+Y28))</f>
        <v>63474912.788333341</v>
      </c>
      <c r="Z64" s="3285"/>
      <c r="AA64" s="3285"/>
      <c r="AB64" s="3285"/>
      <c r="AC64" s="3286"/>
      <c r="AD64" s="3284">
        <f>IF(AND(Application!AP204="yes",Application!M357="yes"),AD28+AI28,0)</f>
        <v>0</v>
      </c>
      <c r="AE64" s="3285"/>
      <c r="AF64" s="3285"/>
      <c r="AG64" s="3285"/>
      <c r="AH64" s="3286"/>
      <c r="AI64" s="615"/>
      <c r="AJ64" s="615"/>
      <c r="AK64" s="615"/>
      <c r="AL64" s="615"/>
      <c r="AM64" s="615"/>
      <c r="AN64" s="615"/>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4"/>
      <c r="BY64" s="614"/>
      <c r="BZ64" s="614"/>
      <c r="CA64" s="614"/>
      <c r="CB64" s="614"/>
      <c r="CC64" s="614"/>
      <c r="CD64" s="614"/>
      <c r="CE64" s="614"/>
      <c r="CF64" s="614"/>
      <c r="CG64" s="614"/>
      <c r="CH64" s="614"/>
      <c r="CI64" s="614"/>
      <c r="CJ64" s="614"/>
      <c r="CK64" s="614"/>
      <c r="CL64" s="614"/>
      <c r="CM64" s="614"/>
      <c r="CN64" s="614"/>
      <c r="CO64" s="614"/>
      <c r="CP64" s="614"/>
      <c r="CQ64" s="614"/>
      <c r="CR64" s="614"/>
      <c r="CS64" s="614"/>
      <c r="CT64" s="614"/>
    </row>
    <row r="65" spans="1:98" ht="15" customHeight="1">
      <c r="A65" s="615"/>
      <c r="B65" s="615"/>
      <c r="C65" s="620"/>
      <c r="D65" s="615"/>
      <c r="E65" s="1714" t="s">
        <v>2289</v>
      </c>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c r="AI65" s="689"/>
      <c r="AJ65" s="689"/>
      <c r="AK65" s="615"/>
      <c r="AL65" s="615"/>
      <c r="AM65" s="615"/>
      <c r="AN65" s="615"/>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4"/>
      <c r="BY65" s="614"/>
      <c r="BZ65" s="614"/>
      <c r="CA65" s="614"/>
      <c r="CB65" s="614"/>
      <c r="CC65" s="614"/>
      <c r="CD65" s="614"/>
      <c r="CE65" s="614"/>
      <c r="CF65" s="614"/>
      <c r="CG65" s="614"/>
      <c r="CH65" s="614"/>
      <c r="CI65" s="614"/>
      <c r="CJ65" s="614"/>
      <c r="CK65" s="614"/>
      <c r="CL65" s="614"/>
      <c r="CM65" s="614"/>
      <c r="CN65" s="614"/>
      <c r="CO65" s="614"/>
      <c r="CP65" s="614"/>
      <c r="CQ65" s="614"/>
      <c r="CR65" s="614"/>
      <c r="CS65" s="614"/>
      <c r="CT65" s="614"/>
    </row>
    <row r="66" spans="1:98" ht="15" customHeight="1">
      <c r="A66" s="615"/>
      <c r="B66" s="615"/>
      <c r="C66" s="620"/>
      <c r="D66" s="616"/>
      <c r="E66" s="1714" t="s">
        <v>2290</v>
      </c>
      <c r="F66" s="1535"/>
      <c r="G66" s="1535"/>
      <c r="H66" s="1535"/>
      <c r="I66" s="1535"/>
      <c r="J66" s="1535"/>
      <c r="K66" s="1535"/>
      <c r="L66" s="1535"/>
      <c r="M66" s="1535"/>
      <c r="N66" s="1535"/>
      <c r="O66" s="1535"/>
      <c r="P66" s="1535"/>
      <c r="Q66" s="1535"/>
      <c r="R66" s="1535"/>
      <c r="S66" s="1535"/>
      <c r="T66" s="1535"/>
      <c r="U66" s="1535"/>
      <c r="V66" s="1535"/>
      <c r="W66" s="1535"/>
      <c r="X66" s="1535"/>
      <c r="Y66" s="1535"/>
      <c r="Z66" s="1535"/>
      <c r="AA66" s="1535"/>
      <c r="AB66" s="1535"/>
      <c r="AC66" s="1535"/>
      <c r="AD66" s="1535"/>
      <c r="AE66" s="1535"/>
      <c r="AF66" s="1535"/>
      <c r="AG66" s="1535"/>
      <c r="AH66" s="1535"/>
      <c r="AI66" s="689"/>
      <c r="AJ66" s="689"/>
      <c r="AK66" s="615"/>
      <c r="AL66" s="615"/>
      <c r="AM66" s="615"/>
      <c r="AN66" s="615"/>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4"/>
      <c r="BY66" s="614"/>
      <c r="BZ66" s="614"/>
      <c r="CA66" s="614"/>
      <c r="CB66" s="614"/>
      <c r="CC66" s="614"/>
      <c r="CD66" s="614"/>
      <c r="CE66" s="614"/>
      <c r="CF66" s="614"/>
      <c r="CG66" s="614"/>
      <c r="CH66" s="614"/>
      <c r="CI66" s="614"/>
      <c r="CJ66" s="614"/>
      <c r="CK66" s="614"/>
      <c r="CL66" s="614"/>
      <c r="CM66" s="614"/>
      <c r="CN66" s="614"/>
      <c r="CO66" s="614"/>
      <c r="CP66" s="614"/>
      <c r="CQ66" s="614"/>
      <c r="CR66" s="614"/>
      <c r="CS66" s="614"/>
      <c r="CT66" s="614"/>
    </row>
    <row r="67" spans="1:98" ht="12.75">
      <c r="A67" s="615"/>
      <c r="B67" s="615"/>
      <c r="C67" s="620"/>
      <c r="D67" s="620" t="s">
        <v>276</v>
      </c>
      <c r="E67" s="644"/>
      <c r="F67" s="644"/>
      <c r="G67" s="644"/>
      <c r="H67" s="644"/>
      <c r="I67" s="644"/>
      <c r="J67" s="644"/>
      <c r="K67" s="644"/>
      <c r="L67" s="644"/>
      <c r="M67" s="644"/>
      <c r="N67" s="644"/>
      <c r="O67" s="644"/>
      <c r="P67" s="644"/>
      <c r="Q67" s="644"/>
      <c r="R67" s="644"/>
      <c r="S67" s="644"/>
      <c r="T67" s="644"/>
      <c r="U67" s="644"/>
      <c r="V67" s="644"/>
      <c r="W67" s="644"/>
      <c r="X67" s="644"/>
      <c r="Y67" s="3273">
        <f>IF(Application!AP204="yes",0.75,IF(Application!Z203="15% set-aside",0.13,IF(Application!Z203="15% set-aside with qualifying low value rehab",0.95,0.3)))</f>
        <v>0.3</v>
      </c>
      <c r="Z67" s="3273"/>
      <c r="AA67" s="3273"/>
      <c r="AB67" s="3273"/>
      <c r="AC67" s="3273"/>
      <c r="AD67" s="3273">
        <f>IF(Application!AP204="yes",0.75,IF(Application!Z203="15% set-aside with qualifying low value rehab", 0.95,0.13))</f>
        <v>0.13</v>
      </c>
      <c r="AE67" s="3273"/>
      <c r="AF67" s="3273"/>
      <c r="AG67" s="3273"/>
      <c r="AH67" s="3273"/>
      <c r="AI67" s="615"/>
      <c r="AJ67" s="615"/>
      <c r="AK67" s="615"/>
      <c r="AL67" s="615"/>
      <c r="AM67" s="615"/>
      <c r="AN67" s="615"/>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4"/>
      <c r="BY67" s="614"/>
      <c r="BZ67" s="614"/>
      <c r="CA67" s="614"/>
      <c r="CB67" s="614"/>
      <c r="CC67" s="614"/>
      <c r="CD67" s="614"/>
      <c r="CE67" s="614"/>
      <c r="CF67" s="614"/>
      <c r="CG67" s="614"/>
      <c r="CH67" s="614"/>
      <c r="CI67" s="614"/>
      <c r="CJ67" s="614"/>
      <c r="CK67" s="614"/>
      <c r="CL67" s="614"/>
      <c r="CM67" s="614"/>
      <c r="CN67" s="614"/>
      <c r="CO67" s="614"/>
      <c r="CP67" s="614"/>
      <c r="CQ67" s="614"/>
      <c r="CR67" s="614"/>
      <c r="CS67" s="614"/>
      <c r="CT67" s="614"/>
    </row>
    <row r="68" spans="1:98" ht="12.75">
      <c r="A68" s="615"/>
      <c r="B68" s="615"/>
      <c r="C68" s="620"/>
      <c r="D68" s="334" t="s">
        <v>1476</v>
      </c>
      <c r="E68" s="615"/>
      <c r="F68" s="615"/>
      <c r="G68" s="615"/>
      <c r="H68" s="615"/>
      <c r="I68" s="615"/>
      <c r="J68" s="615"/>
      <c r="K68" s="615"/>
      <c r="L68" s="615"/>
      <c r="M68" s="615"/>
      <c r="N68" s="615"/>
      <c r="O68" s="615"/>
      <c r="P68" s="615"/>
      <c r="Q68" s="615"/>
      <c r="R68" s="615"/>
      <c r="S68" s="615"/>
      <c r="T68" s="615"/>
      <c r="U68" s="615"/>
      <c r="V68" s="615"/>
      <c r="W68" s="615"/>
      <c r="X68" s="615"/>
      <c r="Y68" s="3274">
        <f>ROUND(Y64*Y67,0)</f>
        <v>19042474</v>
      </c>
      <c r="Z68" s="3275"/>
      <c r="AA68" s="3275"/>
      <c r="AB68" s="3275"/>
      <c r="AC68" s="3275"/>
      <c r="AD68" s="3274" t="str">
        <f>IF(Application!D210="At-Risk",AD64*AD67,"$0")</f>
        <v>$0</v>
      </c>
      <c r="AE68" s="3275"/>
      <c r="AF68" s="3275"/>
      <c r="AG68" s="3275"/>
      <c r="AH68" s="3275"/>
      <c r="AI68" s="615"/>
      <c r="AJ68" s="615"/>
      <c r="AK68" s="615"/>
      <c r="AL68" s="615"/>
      <c r="AM68" s="615"/>
      <c r="AN68" s="615"/>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4"/>
      <c r="BY68" s="614"/>
      <c r="BZ68" s="614"/>
      <c r="CA68" s="614"/>
      <c r="CB68" s="614"/>
      <c r="CC68" s="614"/>
      <c r="CD68" s="614"/>
      <c r="CE68" s="614"/>
      <c r="CF68" s="614"/>
      <c r="CG68" s="614"/>
      <c r="CH68" s="614"/>
      <c r="CI68" s="614"/>
      <c r="CJ68" s="614"/>
      <c r="CK68" s="614"/>
      <c r="CL68" s="614"/>
      <c r="CM68" s="614"/>
      <c r="CN68" s="614"/>
      <c r="CO68" s="614"/>
      <c r="CP68" s="614"/>
      <c r="CQ68" s="614"/>
      <c r="CR68" s="614"/>
      <c r="CS68" s="614"/>
      <c r="CT68" s="614"/>
    </row>
    <row r="69" spans="1:98" ht="12.75">
      <c r="A69" s="615"/>
      <c r="B69" s="615"/>
      <c r="C69" s="620"/>
      <c r="D69" s="615"/>
      <c r="E69" s="620"/>
      <c r="F69" s="615"/>
      <c r="G69" s="615"/>
      <c r="H69" s="615"/>
      <c r="I69" s="615"/>
      <c r="J69" s="615"/>
      <c r="K69" s="615"/>
      <c r="L69" s="615"/>
      <c r="M69" s="615"/>
      <c r="N69" s="615"/>
      <c r="O69" s="615"/>
      <c r="P69" s="615"/>
      <c r="Q69" s="615"/>
      <c r="R69" s="615"/>
      <c r="S69" s="615"/>
      <c r="T69" s="615"/>
      <c r="U69" s="615"/>
      <c r="V69" s="615"/>
      <c r="W69" s="615"/>
      <c r="X69" s="615"/>
      <c r="Y69" s="615"/>
      <c r="Z69" s="615"/>
      <c r="AA69" s="615"/>
      <c r="AB69" s="645"/>
      <c r="AC69" s="645"/>
      <c r="AD69" s="645"/>
      <c r="AE69" s="645"/>
      <c r="AF69" s="645"/>
      <c r="AG69" s="615"/>
      <c r="AH69" s="615"/>
      <c r="AI69" s="615"/>
      <c r="AJ69" s="615"/>
      <c r="AK69" s="615"/>
      <c r="AL69" s="615"/>
      <c r="AM69" s="615"/>
      <c r="AN69" s="615"/>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4"/>
      <c r="BY69" s="614"/>
      <c r="BZ69" s="614"/>
      <c r="CA69" s="614"/>
      <c r="CB69" s="614"/>
      <c r="CC69" s="614"/>
      <c r="CD69" s="614"/>
      <c r="CE69" s="614"/>
      <c r="CF69" s="614"/>
      <c r="CG69" s="614"/>
      <c r="CH69" s="614"/>
      <c r="CI69" s="614"/>
      <c r="CJ69" s="614"/>
      <c r="CK69" s="614"/>
      <c r="CL69" s="614"/>
      <c r="CM69" s="614"/>
      <c r="CN69" s="614"/>
      <c r="CO69" s="614"/>
      <c r="CP69" s="614"/>
      <c r="CQ69" s="614"/>
      <c r="CR69" s="614"/>
      <c r="CS69" s="614"/>
      <c r="CT69" s="614"/>
    </row>
    <row r="70" spans="1:98" ht="12.75">
      <c r="A70" s="620" t="s">
        <v>625</v>
      </c>
      <c r="B70" s="615"/>
      <c r="C70" s="334" t="s">
        <v>290</v>
      </c>
      <c r="D70" s="615"/>
      <c r="E70" s="615"/>
      <c r="F70" s="615"/>
      <c r="G70" s="615"/>
      <c r="H70" s="615"/>
      <c r="I70" s="615"/>
      <c r="J70" s="615"/>
      <c r="K70" s="615"/>
      <c r="L70" s="615"/>
      <c r="M70" s="615"/>
      <c r="N70" s="615"/>
      <c r="O70" s="615"/>
      <c r="P70" s="615"/>
      <c r="Q70" s="615"/>
      <c r="R70" s="615"/>
      <c r="S70" s="615"/>
      <c r="T70" s="615"/>
      <c r="U70" s="615"/>
      <c r="V70" s="615"/>
      <c r="W70" s="615"/>
      <c r="X70" s="615"/>
      <c r="Y70" s="615"/>
      <c r="Z70" s="615"/>
      <c r="AA70" s="615"/>
      <c r="AB70" s="615"/>
      <c r="AC70" s="615"/>
      <c r="AD70" s="615"/>
      <c r="AE70" s="615"/>
      <c r="AF70" s="615"/>
      <c r="AG70" s="615"/>
      <c r="AH70" s="615"/>
      <c r="AI70" s="615"/>
      <c r="AJ70" s="615"/>
      <c r="AK70" s="615"/>
      <c r="AL70" s="615"/>
      <c r="AM70" s="615"/>
      <c r="AN70" s="615"/>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4"/>
      <c r="BY70" s="614"/>
      <c r="BZ70" s="614"/>
      <c r="CA70" s="614"/>
      <c r="CB70" s="614"/>
      <c r="CC70" s="614"/>
      <c r="CD70" s="614"/>
      <c r="CE70" s="614"/>
      <c r="CF70" s="614"/>
      <c r="CG70" s="614"/>
      <c r="CH70" s="614"/>
      <c r="CI70" s="614"/>
      <c r="CJ70" s="614"/>
      <c r="CK70" s="614"/>
      <c r="CL70" s="614"/>
      <c r="CM70" s="614"/>
      <c r="CN70" s="614"/>
      <c r="CO70" s="614"/>
      <c r="CP70" s="614"/>
      <c r="CQ70" s="614"/>
      <c r="CR70" s="614"/>
      <c r="CS70" s="614"/>
      <c r="CT70" s="614"/>
    </row>
    <row r="71" spans="1:98" ht="12.75">
      <c r="A71" s="640"/>
      <c r="B71" s="616"/>
      <c r="C71" s="640"/>
      <c r="D71" s="330" t="s">
        <v>1477</v>
      </c>
      <c r="E71" s="616"/>
      <c r="F71" s="616"/>
      <c r="G71" s="616"/>
      <c r="H71" s="616"/>
      <c r="I71" s="616"/>
      <c r="J71" s="616"/>
      <c r="K71" s="616"/>
      <c r="L71" s="616"/>
      <c r="M71" s="616"/>
      <c r="N71" s="616"/>
      <c r="O71" s="616"/>
      <c r="P71" s="616"/>
      <c r="Q71" s="616"/>
      <c r="R71" s="616"/>
      <c r="S71" s="616"/>
      <c r="T71" s="616"/>
      <c r="U71" s="616"/>
      <c r="V71" s="616"/>
      <c r="W71" s="616"/>
      <c r="X71" s="616"/>
      <c r="Y71" s="616"/>
      <c r="Z71" s="616"/>
      <c r="AA71" s="616"/>
      <c r="AB71" s="3276">
        <v>0.88</v>
      </c>
      <c r="AC71" s="3277"/>
      <c r="AD71" s="3277"/>
      <c r="AE71" s="3277"/>
      <c r="AF71" s="3278"/>
      <c r="AG71" s="616"/>
      <c r="AH71" s="616"/>
      <c r="AI71" s="616"/>
      <c r="AJ71" s="616"/>
      <c r="AK71" s="616"/>
      <c r="AL71" s="616"/>
      <c r="AM71" s="616"/>
      <c r="AN71" s="616"/>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4"/>
      <c r="BY71" s="614"/>
      <c r="BZ71" s="614"/>
      <c r="CA71" s="614"/>
      <c r="CB71" s="614"/>
      <c r="CC71" s="614"/>
      <c r="CD71" s="614"/>
      <c r="CE71" s="614"/>
      <c r="CF71" s="614"/>
      <c r="CG71" s="614"/>
      <c r="CH71" s="614"/>
      <c r="CI71" s="614"/>
      <c r="CJ71" s="614"/>
      <c r="CK71" s="614"/>
      <c r="CL71" s="614"/>
      <c r="CM71" s="614"/>
      <c r="CN71" s="614"/>
      <c r="CO71" s="614"/>
      <c r="CP71" s="614"/>
      <c r="CQ71" s="614"/>
      <c r="CR71" s="614"/>
      <c r="CS71" s="614"/>
      <c r="CT71" s="614"/>
    </row>
    <row r="72" spans="1:98" s="616" customFormat="1" ht="12.75" customHeight="1">
      <c r="A72" s="640"/>
      <c r="C72" s="640"/>
      <c r="D72" s="640"/>
      <c r="E72" s="3279" t="s">
        <v>1478</v>
      </c>
      <c r="F72" s="3279"/>
      <c r="G72" s="3279"/>
      <c r="H72" s="3279"/>
      <c r="I72" s="3279"/>
      <c r="J72" s="3279"/>
      <c r="K72" s="3279"/>
      <c r="L72" s="3279"/>
      <c r="M72" s="3279"/>
      <c r="N72" s="3279"/>
      <c r="O72" s="3279"/>
      <c r="P72" s="3279"/>
      <c r="Q72" s="3279"/>
      <c r="R72" s="3279"/>
      <c r="S72" s="3279"/>
      <c r="T72" s="3279"/>
      <c r="U72" s="3279"/>
      <c r="V72" s="3279"/>
      <c r="W72" s="3279"/>
      <c r="X72" s="3279"/>
      <c r="Y72" s="3279"/>
      <c r="Z72" s="3279"/>
      <c r="AA72" s="3279"/>
      <c r="AB72" s="688"/>
      <c r="AC72" s="688"/>
      <c r="AD72" s="615"/>
      <c r="AE72" s="615"/>
      <c r="AF72" s="615"/>
      <c r="AO72" s="619"/>
      <c r="AP72" s="619"/>
      <c r="AQ72" s="619"/>
      <c r="AR72" s="619"/>
      <c r="AS72" s="619"/>
      <c r="AT72" s="619"/>
      <c r="AU72" s="619"/>
      <c r="AV72" s="619"/>
      <c r="AW72" s="619"/>
      <c r="AX72" s="619"/>
      <c r="AY72" s="619"/>
      <c r="AZ72" s="619"/>
      <c r="BA72" s="619"/>
      <c r="BB72" s="619"/>
      <c r="BC72" s="619"/>
      <c r="BD72" s="619"/>
      <c r="BE72" s="619"/>
      <c r="BF72" s="619"/>
      <c r="BG72" s="619"/>
      <c r="BH72" s="619"/>
      <c r="BI72" s="619"/>
      <c r="BJ72" s="619"/>
      <c r="BK72" s="619"/>
      <c r="BL72" s="619"/>
      <c r="BM72" s="619"/>
      <c r="BN72" s="619"/>
      <c r="BO72" s="619"/>
      <c r="BP72" s="619"/>
      <c r="BQ72" s="619"/>
      <c r="BR72" s="619"/>
      <c r="BS72" s="619"/>
      <c r="BT72" s="619"/>
      <c r="BU72" s="619"/>
      <c r="BV72" s="619"/>
      <c r="BW72" s="619"/>
      <c r="BX72" s="619"/>
      <c r="BY72" s="619"/>
      <c r="BZ72" s="619"/>
      <c r="CA72" s="619"/>
      <c r="CB72" s="619"/>
      <c r="CC72" s="619"/>
      <c r="CD72" s="619"/>
      <c r="CE72" s="619"/>
      <c r="CF72" s="619"/>
      <c r="CG72" s="619"/>
      <c r="CH72" s="619"/>
      <c r="CI72" s="619"/>
      <c r="CJ72" s="619"/>
      <c r="CK72" s="619"/>
      <c r="CL72" s="619"/>
      <c r="CM72" s="619"/>
      <c r="CN72" s="619"/>
      <c r="CO72" s="619"/>
      <c r="CP72" s="619"/>
      <c r="CQ72" s="619"/>
      <c r="CR72" s="619"/>
      <c r="CS72" s="619"/>
      <c r="CT72" s="619"/>
    </row>
    <row r="73" spans="1:98" s="616" customFormat="1" ht="12.75" customHeight="1">
      <c r="A73" s="640"/>
      <c r="C73" s="640"/>
      <c r="D73" s="640"/>
      <c r="E73" s="3279"/>
      <c r="F73" s="3279"/>
      <c r="G73" s="3279"/>
      <c r="H73" s="3279"/>
      <c r="I73" s="3279"/>
      <c r="J73" s="3279"/>
      <c r="K73" s="3279"/>
      <c r="L73" s="3279"/>
      <c r="M73" s="3279"/>
      <c r="N73" s="3279"/>
      <c r="O73" s="3279"/>
      <c r="P73" s="3279"/>
      <c r="Q73" s="3279"/>
      <c r="R73" s="3279"/>
      <c r="S73" s="3279"/>
      <c r="T73" s="3279"/>
      <c r="U73" s="3279"/>
      <c r="V73" s="3279"/>
      <c r="W73" s="3279"/>
      <c r="X73" s="3279"/>
      <c r="Y73" s="3279"/>
      <c r="Z73" s="3279"/>
      <c r="AA73" s="3279"/>
      <c r="AB73" s="688"/>
      <c r="AC73" s="688"/>
      <c r="AD73" s="720"/>
      <c r="AE73" s="720"/>
      <c r="AF73" s="720"/>
      <c r="AO73" s="691"/>
      <c r="AP73" s="691"/>
      <c r="AQ73" s="691"/>
      <c r="AR73" s="691"/>
      <c r="AS73" s="691"/>
      <c r="AT73" s="691"/>
      <c r="AU73" s="691"/>
      <c r="AV73" s="691"/>
      <c r="AW73" s="691"/>
      <c r="AX73" s="691"/>
      <c r="AY73" s="691"/>
      <c r="AZ73" s="691"/>
      <c r="BA73" s="691"/>
      <c r="BB73" s="691"/>
      <c r="BC73" s="691"/>
      <c r="BD73" s="691"/>
      <c r="BE73" s="691"/>
      <c r="BF73" s="691"/>
      <c r="BG73" s="691"/>
      <c r="BH73" s="691"/>
      <c r="BI73" s="691"/>
      <c r="BJ73" s="691"/>
      <c r="BK73" s="691"/>
      <c r="BL73" s="691"/>
      <c r="BM73" s="691"/>
      <c r="BN73" s="691"/>
      <c r="BO73" s="691"/>
      <c r="BP73" s="691"/>
      <c r="BQ73" s="691"/>
      <c r="BR73" s="691"/>
      <c r="BS73" s="691"/>
      <c r="BT73" s="691"/>
      <c r="BU73" s="691"/>
      <c r="BV73" s="691"/>
      <c r="BW73" s="691"/>
      <c r="BX73" s="691"/>
      <c r="BY73" s="691"/>
      <c r="BZ73" s="691"/>
      <c r="CA73" s="691"/>
      <c r="CB73" s="691"/>
      <c r="CC73" s="691"/>
      <c r="CD73" s="691"/>
      <c r="CE73" s="691"/>
      <c r="CF73" s="691"/>
      <c r="CG73" s="691"/>
      <c r="CH73" s="691"/>
      <c r="CI73" s="691"/>
      <c r="CJ73" s="691"/>
      <c r="CK73" s="691"/>
      <c r="CL73" s="691"/>
      <c r="CM73" s="691"/>
      <c r="CN73" s="691"/>
      <c r="CO73" s="691"/>
      <c r="CP73" s="691"/>
      <c r="CQ73" s="691"/>
      <c r="CR73" s="691"/>
      <c r="CS73" s="691"/>
      <c r="CT73" s="691"/>
    </row>
    <row r="74" spans="1:98" ht="12" customHeight="1">
      <c r="A74" s="640"/>
      <c r="B74" s="616"/>
      <c r="C74" s="640"/>
      <c r="D74" s="640"/>
      <c r="E74" s="3279"/>
      <c r="F74" s="3279"/>
      <c r="G74" s="3279"/>
      <c r="H74" s="3279"/>
      <c r="I74" s="3279"/>
      <c r="J74" s="3279"/>
      <c r="K74" s="3279"/>
      <c r="L74" s="3279"/>
      <c r="M74" s="3279"/>
      <c r="N74" s="3279"/>
      <c r="O74" s="3279"/>
      <c r="P74" s="3279"/>
      <c r="Q74" s="3279"/>
      <c r="R74" s="3279"/>
      <c r="S74" s="3279"/>
      <c r="T74" s="3279"/>
      <c r="U74" s="3279"/>
      <c r="V74" s="3279"/>
      <c r="W74" s="3279"/>
      <c r="X74" s="3279"/>
      <c r="Y74" s="3279"/>
      <c r="Z74" s="3279"/>
      <c r="AA74" s="3279"/>
      <c r="AB74" s="688"/>
      <c r="AC74" s="688"/>
      <c r="AD74" s="647"/>
      <c r="AE74" s="647"/>
      <c r="AF74" s="647"/>
      <c r="AG74" s="616"/>
      <c r="AH74" s="616"/>
      <c r="AI74" s="616"/>
      <c r="AJ74" s="616"/>
      <c r="AK74" s="616"/>
      <c r="AL74" s="616"/>
      <c r="AM74" s="616"/>
      <c r="AN74" s="616"/>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4"/>
      <c r="BY74" s="614"/>
      <c r="BZ74" s="614"/>
      <c r="CA74" s="614"/>
      <c r="CB74" s="614"/>
      <c r="CC74" s="614"/>
      <c r="CD74" s="614"/>
      <c r="CE74" s="614"/>
      <c r="CF74" s="614"/>
      <c r="CG74" s="614"/>
      <c r="CH74" s="614"/>
      <c r="CI74" s="614"/>
      <c r="CJ74" s="614"/>
      <c r="CK74" s="614"/>
      <c r="CL74" s="614"/>
      <c r="CM74" s="614"/>
      <c r="CN74" s="614"/>
      <c r="CO74" s="614"/>
      <c r="CP74" s="614"/>
      <c r="CQ74" s="614"/>
      <c r="CR74" s="614"/>
      <c r="CS74" s="614"/>
      <c r="CT74" s="614"/>
    </row>
    <row r="75" spans="1:98" ht="12" customHeight="1">
      <c r="A75" s="640"/>
      <c r="B75" s="616"/>
      <c r="C75" s="640"/>
      <c r="D75" s="640"/>
      <c r="E75" s="649"/>
      <c r="F75" s="649"/>
      <c r="G75" s="649"/>
      <c r="H75" s="649"/>
      <c r="I75" s="649"/>
      <c r="J75" s="649"/>
      <c r="K75" s="649"/>
      <c r="L75" s="649"/>
      <c r="M75" s="649"/>
      <c r="N75" s="649"/>
      <c r="O75" s="649"/>
      <c r="P75" s="649"/>
      <c r="Q75" s="649"/>
      <c r="R75" s="649"/>
      <c r="S75" s="649"/>
      <c r="T75" s="649"/>
      <c r="U75" s="649"/>
      <c r="V75" s="649"/>
      <c r="W75" s="649"/>
      <c r="X75" s="649"/>
      <c r="Y75" s="649"/>
      <c r="Z75" s="649"/>
      <c r="AA75" s="646"/>
      <c r="AB75" s="646"/>
      <c r="AC75" s="646"/>
      <c r="AD75" s="647"/>
      <c r="AE75" s="647"/>
      <c r="AF75" s="647"/>
      <c r="AG75" s="616"/>
      <c r="AH75" s="616"/>
      <c r="AI75" s="616"/>
      <c r="AJ75" s="616"/>
      <c r="AK75" s="616"/>
      <c r="AL75" s="616"/>
      <c r="AM75" s="616"/>
      <c r="AN75" s="616"/>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4"/>
      <c r="BY75" s="614"/>
      <c r="BZ75" s="614"/>
      <c r="CA75" s="614"/>
      <c r="CB75" s="614"/>
      <c r="CC75" s="614"/>
      <c r="CD75" s="614"/>
      <c r="CE75" s="614"/>
      <c r="CF75" s="614"/>
      <c r="CG75" s="614"/>
      <c r="CH75" s="614"/>
      <c r="CI75" s="614"/>
      <c r="CJ75" s="614"/>
      <c r="CK75" s="614"/>
      <c r="CL75" s="614"/>
      <c r="CM75" s="614"/>
      <c r="CN75" s="614"/>
      <c r="CO75" s="614"/>
      <c r="CP75" s="614"/>
      <c r="CQ75" s="614"/>
      <c r="CR75" s="614"/>
      <c r="CS75" s="614"/>
      <c r="CT75" s="614"/>
    </row>
    <row r="76" spans="1:98" ht="12" customHeight="1">
      <c r="A76" s="615"/>
      <c r="B76" s="615"/>
      <c r="C76" s="620"/>
      <c r="D76" s="326" t="s">
        <v>1479</v>
      </c>
      <c r="E76" s="615"/>
      <c r="F76" s="615"/>
      <c r="G76" s="615"/>
      <c r="H76" s="615"/>
      <c r="I76" s="615"/>
      <c r="J76" s="615"/>
      <c r="K76" s="615"/>
      <c r="L76" s="615"/>
      <c r="M76" s="615"/>
      <c r="N76" s="615"/>
      <c r="O76" s="615"/>
      <c r="P76" s="615"/>
      <c r="Q76" s="615"/>
      <c r="R76" s="615"/>
      <c r="S76" s="615"/>
      <c r="T76" s="615"/>
      <c r="U76" s="615"/>
      <c r="V76" s="615"/>
      <c r="W76" s="615"/>
      <c r="X76" s="615"/>
      <c r="Y76" s="615"/>
      <c r="Z76" s="615"/>
      <c r="AA76" s="615"/>
      <c r="AB76" s="3267">
        <f>ROUND(IF(ISERROR((AB59/AB71)),0,(AB59/AB71)),0)</f>
        <v>17750000</v>
      </c>
      <c r="AC76" s="3267"/>
      <c r="AD76" s="3267"/>
      <c r="AE76" s="3267"/>
      <c r="AF76" s="3267"/>
      <c r="AG76" s="615"/>
      <c r="AH76" s="615"/>
      <c r="AI76" s="615"/>
      <c r="AJ76" s="615"/>
      <c r="AK76" s="615"/>
      <c r="AL76" s="615"/>
      <c r="AM76" s="615"/>
      <c r="AN76" s="615"/>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4"/>
      <c r="BY76" s="614"/>
      <c r="BZ76" s="614"/>
      <c r="CA76" s="614"/>
      <c r="CB76" s="614"/>
      <c r="CC76" s="614"/>
      <c r="CD76" s="614"/>
      <c r="CE76" s="614"/>
      <c r="CF76" s="614"/>
      <c r="CG76" s="614"/>
      <c r="CH76" s="614"/>
      <c r="CI76" s="614"/>
      <c r="CJ76" s="614"/>
      <c r="CK76" s="614"/>
      <c r="CL76" s="614"/>
      <c r="CM76" s="614"/>
      <c r="CN76" s="614"/>
      <c r="CO76" s="614"/>
      <c r="CP76" s="614"/>
      <c r="CQ76" s="614"/>
      <c r="CR76" s="614"/>
      <c r="CS76" s="614"/>
      <c r="CT76" s="614"/>
    </row>
    <row r="77" spans="1:98" ht="12.75" customHeight="1">
      <c r="A77" s="615"/>
      <c r="B77" s="615"/>
      <c r="C77" s="620"/>
      <c r="D77" s="326" t="s">
        <v>1480</v>
      </c>
      <c r="E77" s="615"/>
      <c r="F77" s="615"/>
      <c r="G77" s="615"/>
      <c r="H77" s="615"/>
      <c r="I77" s="615"/>
      <c r="J77" s="615"/>
      <c r="K77" s="615"/>
      <c r="L77" s="615"/>
      <c r="M77" s="615"/>
      <c r="N77" s="615"/>
      <c r="O77" s="615"/>
      <c r="P77" s="615"/>
      <c r="Q77" s="615"/>
      <c r="R77" s="615"/>
      <c r="S77" s="615"/>
      <c r="T77" s="615"/>
      <c r="U77" s="615"/>
      <c r="V77" s="615"/>
      <c r="W77" s="615"/>
      <c r="X77" s="615"/>
      <c r="Y77" s="615"/>
      <c r="Z77" s="615"/>
      <c r="AA77" s="615"/>
      <c r="AB77" s="3268">
        <f>IF((Y68+AD68&lt;AB76),Y68+AD68,AB76)</f>
        <v>17750000</v>
      </c>
      <c r="AC77" s="3269"/>
      <c r="AD77" s="3269"/>
      <c r="AE77" s="3269"/>
      <c r="AF77" s="3270"/>
      <c r="AG77" s="615"/>
      <c r="AH77" s="615"/>
      <c r="AI77" s="615"/>
      <c r="AJ77" s="615"/>
      <c r="AK77" s="615"/>
      <c r="AL77" s="615"/>
      <c r="AM77" s="615"/>
      <c r="AN77" s="615"/>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4"/>
      <c r="BY77" s="614"/>
      <c r="BZ77" s="614"/>
      <c r="CA77" s="614"/>
      <c r="CB77" s="614"/>
      <c r="CC77" s="614"/>
      <c r="CD77" s="614"/>
      <c r="CE77" s="614"/>
      <c r="CF77" s="614"/>
      <c r="CG77" s="614"/>
      <c r="CH77" s="614"/>
      <c r="CI77" s="614"/>
      <c r="CJ77" s="614"/>
      <c r="CK77" s="614"/>
      <c r="CL77" s="614"/>
      <c r="CM77" s="614"/>
      <c r="CN77" s="614"/>
      <c r="CO77" s="614"/>
      <c r="CP77" s="614"/>
      <c r="CQ77" s="614"/>
      <c r="CR77" s="614"/>
      <c r="CS77" s="614"/>
      <c r="CT77" s="614"/>
    </row>
    <row r="78" spans="1:98" ht="12.75" customHeight="1">
      <c r="A78" s="615"/>
      <c r="B78" s="615"/>
      <c r="C78" s="620"/>
      <c r="D78" s="326" t="s">
        <v>1481</v>
      </c>
      <c r="E78" s="615"/>
      <c r="F78" s="615"/>
      <c r="G78" s="615"/>
      <c r="H78" s="615"/>
      <c r="I78" s="615"/>
      <c r="J78" s="615"/>
      <c r="K78" s="615"/>
      <c r="L78" s="615"/>
      <c r="M78" s="615"/>
      <c r="N78" s="615"/>
      <c r="O78" s="615"/>
      <c r="P78" s="615"/>
      <c r="Q78" s="615"/>
      <c r="R78" s="615"/>
      <c r="S78" s="615"/>
      <c r="T78" s="615"/>
      <c r="U78" s="615"/>
      <c r="V78" s="615"/>
      <c r="W78" s="615"/>
      <c r="X78" s="615"/>
      <c r="Y78" s="615"/>
      <c r="Z78" s="615"/>
      <c r="AA78" s="615"/>
      <c r="AB78" s="3271">
        <f>AB77*AB71</f>
        <v>15620000</v>
      </c>
      <c r="AC78" s="3271"/>
      <c r="AD78" s="3271"/>
      <c r="AE78" s="3271"/>
      <c r="AF78" s="3271"/>
      <c r="AG78" s="615"/>
      <c r="AH78" s="615"/>
      <c r="AI78" s="615"/>
      <c r="AJ78" s="615"/>
      <c r="AK78" s="615"/>
      <c r="AL78" s="615"/>
      <c r="AM78" s="615"/>
      <c r="AN78" s="615"/>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4"/>
      <c r="BY78" s="614"/>
      <c r="BZ78" s="614"/>
      <c r="CA78" s="614"/>
      <c r="CB78" s="614"/>
      <c r="CC78" s="614"/>
      <c r="CD78" s="614"/>
      <c r="CE78" s="614"/>
      <c r="CF78" s="614"/>
      <c r="CG78" s="614"/>
      <c r="CH78" s="614"/>
      <c r="CI78" s="614"/>
      <c r="CJ78" s="614"/>
      <c r="CK78" s="614"/>
      <c r="CL78" s="614"/>
      <c r="CM78" s="614"/>
      <c r="CN78" s="614"/>
      <c r="CO78" s="614"/>
      <c r="CP78" s="614"/>
      <c r="CQ78" s="614"/>
      <c r="CR78" s="614"/>
      <c r="CS78" s="614"/>
      <c r="CT78" s="614"/>
    </row>
    <row r="79" spans="1:98" s="624" customFormat="1" ht="12.75" customHeight="1">
      <c r="C79" s="650"/>
      <c r="D79" s="650"/>
      <c r="AB79" s="651"/>
      <c r="AC79" s="651"/>
      <c r="AD79" s="651"/>
      <c r="AE79" s="651"/>
      <c r="AF79" s="651"/>
      <c r="AO79" s="652"/>
      <c r="AP79" s="652"/>
      <c r="AQ79" s="652"/>
      <c r="AR79" s="652"/>
      <c r="AS79" s="652"/>
      <c r="AT79" s="652"/>
      <c r="AU79" s="652"/>
      <c r="AV79" s="652"/>
      <c r="AW79" s="652"/>
      <c r="AX79" s="652"/>
      <c r="AY79" s="652"/>
      <c r="AZ79" s="652"/>
      <c r="BA79" s="652"/>
      <c r="BB79" s="652"/>
      <c r="BC79" s="652"/>
      <c r="BD79" s="652"/>
      <c r="BE79" s="652"/>
      <c r="BF79" s="652"/>
      <c r="BG79" s="652"/>
      <c r="BH79" s="652"/>
      <c r="BI79" s="652"/>
      <c r="BJ79" s="652"/>
      <c r="BK79" s="652"/>
      <c r="BL79" s="652"/>
      <c r="BM79" s="652"/>
      <c r="BN79" s="652"/>
      <c r="BO79" s="652"/>
      <c r="BP79" s="652"/>
      <c r="BQ79" s="652"/>
      <c r="BR79" s="652"/>
      <c r="BS79" s="652"/>
      <c r="BT79" s="652"/>
      <c r="BU79" s="652"/>
      <c r="BV79" s="652"/>
      <c r="BW79" s="652"/>
      <c r="BX79" s="652"/>
      <c r="BY79" s="652"/>
      <c r="BZ79" s="652"/>
      <c r="CA79" s="652"/>
      <c r="CB79" s="652"/>
      <c r="CC79" s="652"/>
      <c r="CD79" s="652"/>
      <c r="CE79" s="652"/>
      <c r="CF79" s="652"/>
      <c r="CG79" s="652"/>
      <c r="CH79" s="652"/>
      <c r="CI79" s="652"/>
      <c r="CJ79" s="652"/>
      <c r="CK79" s="652"/>
      <c r="CL79" s="652"/>
      <c r="CM79" s="652"/>
      <c r="CN79" s="652"/>
      <c r="CO79" s="652"/>
      <c r="CP79" s="652"/>
      <c r="CQ79" s="652"/>
      <c r="CR79" s="652"/>
      <c r="CS79" s="652"/>
      <c r="CT79" s="652"/>
    </row>
    <row r="80" spans="1:98" ht="12.75" customHeight="1">
      <c r="A80" s="624"/>
      <c r="B80" s="624"/>
      <c r="C80" s="624"/>
      <c r="D80" s="620" t="s">
        <v>795</v>
      </c>
      <c r="E80" s="615"/>
      <c r="F80" s="615"/>
      <c r="G80" s="615"/>
      <c r="H80" s="615"/>
      <c r="I80" s="615"/>
      <c r="J80" s="615"/>
      <c r="K80" s="615"/>
      <c r="L80" s="615"/>
      <c r="M80" s="615"/>
      <c r="N80" s="615"/>
      <c r="O80" s="615"/>
      <c r="P80" s="615"/>
      <c r="Q80" s="615"/>
      <c r="R80" s="615"/>
      <c r="S80" s="615"/>
      <c r="T80" s="615"/>
      <c r="U80" s="615"/>
      <c r="V80" s="615"/>
      <c r="W80" s="615"/>
      <c r="X80" s="615"/>
      <c r="Y80" s="615"/>
      <c r="Z80" s="615"/>
      <c r="AA80" s="615"/>
      <c r="AB80" s="3272">
        <f>AB49-(AB57+AB78)</f>
        <v>0</v>
      </c>
      <c r="AC80" s="3272"/>
      <c r="AD80" s="3272"/>
      <c r="AE80" s="3272"/>
      <c r="AF80" s="3272"/>
      <c r="AG80" s="624"/>
      <c r="AH80" s="624"/>
      <c r="AI80" s="624"/>
      <c r="AJ80" s="624"/>
      <c r="AK80" s="624"/>
      <c r="AL80" s="624"/>
      <c r="AM80" s="624"/>
      <c r="AN80" s="62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4"/>
      <c r="BY80" s="614"/>
      <c r="BZ80" s="614"/>
      <c r="CA80" s="614"/>
      <c r="CB80" s="614"/>
      <c r="CC80" s="614"/>
      <c r="CD80" s="614"/>
      <c r="CE80" s="614"/>
      <c r="CF80" s="614"/>
      <c r="CG80" s="614"/>
      <c r="CH80" s="614"/>
      <c r="CI80" s="614"/>
      <c r="CJ80" s="614"/>
      <c r="CK80" s="614"/>
      <c r="CL80" s="614"/>
      <c r="CM80" s="614"/>
      <c r="CN80" s="614"/>
      <c r="CO80" s="614"/>
      <c r="CP80" s="614"/>
      <c r="CQ80" s="614"/>
      <c r="CR80" s="614"/>
      <c r="CS80" s="614"/>
      <c r="CT80" s="614"/>
    </row>
    <row r="81" spans="1:98" ht="12.75" customHeight="1">
      <c r="A81" s="617"/>
      <c r="B81" s="617"/>
      <c r="C81" s="617"/>
      <c r="D81" s="617"/>
      <c r="F81" s="893"/>
      <c r="J81" s="893" t="str">
        <f>IF(AB80&gt;0,"FUNDING GAP MUST NOT EXCEED ZERO","")</f>
        <v/>
      </c>
      <c r="AB81" s="617"/>
      <c r="AC81" s="617"/>
      <c r="AD81" s="617"/>
      <c r="AE81" s="617"/>
      <c r="AF81" s="617"/>
      <c r="AG81" s="617"/>
      <c r="AH81" s="617"/>
      <c r="AI81" s="617"/>
      <c r="AJ81" s="617"/>
      <c r="AK81" s="617"/>
      <c r="AL81" s="617"/>
      <c r="AM81" s="617"/>
      <c r="AN81" s="617"/>
      <c r="AO81" s="787"/>
      <c r="AP81" s="787"/>
      <c r="AQ81" s="787"/>
      <c r="AR81" s="787"/>
      <c r="AS81" s="787"/>
      <c r="AT81" s="787"/>
      <c r="AU81" s="787"/>
      <c r="AV81" s="787"/>
      <c r="AW81" s="787"/>
      <c r="AX81" s="787"/>
      <c r="AY81" s="787"/>
      <c r="AZ81" s="787"/>
      <c r="BA81" s="787"/>
      <c r="BB81" s="787"/>
      <c r="BC81" s="787"/>
      <c r="BD81" s="787"/>
      <c r="BE81" s="787"/>
      <c r="BF81" s="787"/>
      <c r="BG81" s="787"/>
      <c r="BH81" s="787"/>
      <c r="BI81" s="787"/>
      <c r="BJ81" s="787"/>
      <c r="BK81" s="787"/>
      <c r="BL81" s="787"/>
      <c r="BM81" s="787"/>
      <c r="BN81" s="787"/>
      <c r="BO81" s="787"/>
      <c r="BP81" s="787"/>
      <c r="BQ81" s="787"/>
      <c r="BR81" s="787"/>
      <c r="BS81" s="787"/>
      <c r="BT81" s="787"/>
      <c r="BU81" s="787"/>
      <c r="BV81" s="787"/>
      <c r="BW81" s="787"/>
      <c r="BX81" s="787"/>
      <c r="BY81" s="614"/>
      <c r="BZ81" s="614"/>
      <c r="CA81" s="614"/>
      <c r="CB81" s="614"/>
      <c r="CC81" s="614"/>
      <c r="CD81" s="614"/>
      <c r="CE81" s="614"/>
      <c r="CF81" s="614"/>
      <c r="CG81" s="614"/>
      <c r="CH81" s="614"/>
      <c r="CI81" s="614"/>
      <c r="CJ81" s="614"/>
      <c r="CK81" s="614"/>
      <c r="CL81" s="614"/>
      <c r="CM81" s="614"/>
      <c r="CN81" s="614"/>
      <c r="CO81" s="614"/>
      <c r="CP81" s="614"/>
      <c r="CQ81" s="614"/>
      <c r="CR81" s="614"/>
      <c r="CS81" s="614"/>
      <c r="CT81" s="614"/>
    </row>
    <row r="82" spans="1:98" ht="12.75" customHeight="1">
      <c r="A82" s="617"/>
      <c r="B82" s="617"/>
      <c r="C82" s="617"/>
      <c r="D82" s="894"/>
      <c r="AB82" s="617"/>
      <c r="AC82" s="617"/>
      <c r="AD82" s="617"/>
      <c r="AE82" s="617"/>
      <c r="AF82" s="617"/>
      <c r="AG82" s="617"/>
      <c r="AH82" s="617"/>
      <c r="AI82" s="617"/>
      <c r="AJ82" s="617"/>
      <c r="AK82" s="617"/>
      <c r="AL82" s="617"/>
      <c r="AM82" s="617"/>
      <c r="AN82" s="617"/>
      <c r="AO82" s="787"/>
      <c r="AP82" s="787"/>
      <c r="AQ82" s="787"/>
      <c r="AR82" s="787"/>
      <c r="AS82" s="787"/>
      <c r="AT82" s="787"/>
      <c r="AU82" s="787"/>
      <c r="AV82" s="787"/>
      <c r="AW82" s="787"/>
      <c r="AX82" s="787"/>
      <c r="AY82" s="787"/>
      <c r="AZ82" s="787"/>
      <c r="BA82" s="787"/>
      <c r="BB82" s="787"/>
      <c r="BC82" s="787"/>
      <c r="BD82" s="787"/>
      <c r="BE82" s="787"/>
      <c r="BF82" s="787"/>
      <c r="BG82" s="787"/>
      <c r="BH82" s="787"/>
      <c r="BI82" s="787"/>
      <c r="BJ82" s="787"/>
      <c r="BK82" s="787"/>
      <c r="BL82" s="787"/>
      <c r="BM82" s="787"/>
      <c r="BN82" s="787"/>
      <c r="BO82" s="787"/>
      <c r="BP82" s="787"/>
      <c r="BQ82" s="787"/>
      <c r="BR82" s="787"/>
      <c r="BS82" s="787"/>
      <c r="BT82" s="787"/>
      <c r="BU82" s="787"/>
      <c r="BV82" s="787"/>
      <c r="BW82" s="787"/>
      <c r="BX82" s="787"/>
      <c r="BY82" s="614"/>
      <c r="BZ82" s="614"/>
      <c r="CA82" s="614"/>
      <c r="CB82" s="614"/>
      <c r="CC82" s="614"/>
      <c r="CD82" s="614"/>
      <c r="CE82" s="614"/>
      <c r="CF82" s="614"/>
      <c r="CG82" s="614"/>
      <c r="CH82" s="614"/>
      <c r="CI82" s="614"/>
      <c r="CJ82" s="614"/>
      <c r="CK82" s="614"/>
      <c r="CL82" s="614"/>
      <c r="CM82" s="614"/>
      <c r="CN82" s="614"/>
      <c r="CO82" s="614"/>
      <c r="CP82" s="614"/>
      <c r="CQ82" s="614"/>
      <c r="CR82" s="614"/>
      <c r="CS82" s="614"/>
      <c r="CT82" s="614"/>
    </row>
    <row r="83" spans="1:98" ht="13.5" thickBot="1">
      <c r="A83" s="3294"/>
      <c r="B83" s="3294"/>
      <c r="C83" s="3294"/>
      <c r="D83" s="3294"/>
      <c r="E83" s="3294"/>
      <c r="F83" s="3294"/>
      <c r="G83" s="3294"/>
      <c r="H83" s="3294"/>
      <c r="I83" s="3294"/>
      <c r="J83" s="3294"/>
      <c r="K83" s="3294"/>
      <c r="L83" s="3294"/>
      <c r="M83" s="3294"/>
      <c r="N83" s="3294"/>
      <c r="O83" s="3294"/>
      <c r="P83" s="3294"/>
      <c r="Q83" s="3294"/>
      <c r="R83" s="3294"/>
      <c r="S83" s="3294"/>
      <c r="T83" s="3294"/>
      <c r="U83" s="3294"/>
      <c r="V83" s="3294"/>
      <c r="W83" s="3294"/>
      <c r="X83" s="3294"/>
      <c r="Y83" s="3294"/>
      <c r="Z83" s="3294"/>
      <c r="AA83" s="3294"/>
      <c r="AB83" s="3294"/>
      <c r="AC83" s="3294"/>
      <c r="AD83" s="3294"/>
      <c r="AE83" s="3294"/>
      <c r="AF83" s="3294"/>
      <c r="AG83" s="3294"/>
      <c r="AH83" s="3294"/>
      <c r="AI83" s="3294"/>
      <c r="AJ83" s="3294"/>
      <c r="AK83" s="3294"/>
      <c r="AL83" s="3294"/>
      <c r="AM83" s="3294"/>
      <c r="AN83" s="3294"/>
      <c r="AO83" s="3294"/>
      <c r="AP83" s="3294"/>
      <c r="AQ83" s="3294"/>
      <c r="AR83" s="3294"/>
      <c r="AS83" s="3294"/>
      <c r="AT83" s="3294"/>
      <c r="AU83" s="3294"/>
      <c r="AV83" s="3294"/>
      <c r="AW83" s="3294"/>
      <c r="AX83" s="3294"/>
      <c r="AY83" s="3294"/>
      <c r="AZ83" s="3294"/>
      <c r="BA83" s="3294"/>
      <c r="BB83" s="3294"/>
      <c r="BC83" s="3294"/>
      <c r="BD83" s="3294"/>
      <c r="BE83" s="3294"/>
      <c r="BF83" s="3294"/>
      <c r="BG83" s="3294"/>
      <c r="BH83" s="3294"/>
      <c r="BI83" s="3294"/>
      <c r="BJ83" s="3294"/>
      <c r="BK83" s="3294"/>
      <c r="BL83" s="3294"/>
      <c r="BM83" s="3294"/>
      <c r="BN83" s="3294"/>
      <c r="BO83" s="3294"/>
      <c r="BP83" s="3294"/>
      <c r="BQ83" s="3294"/>
      <c r="BR83" s="3294"/>
      <c r="BS83" s="3294"/>
      <c r="BT83" s="3294"/>
      <c r="BU83" s="3294"/>
      <c r="BV83" s="3294"/>
      <c r="BW83" s="3294"/>
      <c r="BX83" s="3294"/>
    </row>
    <row r="84" spans="1:98" ht="13.5" thickTop="1"/>
    <row r="85" spans="1:98" ht="12.75">
      <c r="A85" s="792"/>
      <c r="C85" s="334"/>
      <c r="Z85" s="617"/>
      <c r="AA85" s="617"/>
      <c r="AB85" s="617"/>
      <c r="AC85" s="617"/>
      <c r="AD85" s="617"/>
      <c r="AE85" s="617"/>
      <c r="AF85" s="617"/>
      <c r="AG85" s="617"/>
      <c r="AH85" s="617"/>
    </row>
    <row r="86" spans="1:98" ht="12.75">
      <c r="D86" s="334"/>
      <c r="Z86" s="617"/>
      <c r="AA86" s="617"/>
      <c r="AB86" s="3335"/>
      <c r="AC86" s="3335"/>
      <c r="AD86" s="3335"/>
      <c r="AE86" s="3335"/>
      <c r="AF86" s="3335"/>
      <c r="AG86" s="617"/>
      <c r="AH86" s="617"/>
    </row>
    <row r="87" spans="1:98" ht="13.5" thickBot="1">
      <c r="D87" s="334"/>
      <c r="Z87" s="617"/>
      <c r="AA87" s="617"/>
      <c r="AB87" s="3334"/>
      <c r="AC87" s="3334"/>
      <c r="AD87" s="3334"/>
      <c r="AE87" s="3334"/>
      <c r="AF87" s="3334"/>
      <c r="AG87" s="617"/>
      <c r="AH87" s="617"/>
      <c r="AO87" s="892"/>
      <c r="AP87" s="892"/>
      <c r="AQ87" s="892"/>
      <c r="AR87" s="892"/>
      <c r="AS87" s="892"/>
      <c r="AT87" s="892"/>
      <c r="AU87" s="892"/>
      <c r="AV87" s="892"/>
      <c r="AW87" s="892"/>
      <c r="AX87" s="892"/>
      <c r="AY87" s="892"/>
      <c r="AZ87" s="892"/>
      <c r="BA87" s="892"/>
      <c r="BB87" s="892"/>
      <c r="BC87" s="892"/>
      <c r="BD87" s="892"/>
      <c r="BE87" s="892"/>
      <c r="BF87" s="892"/>
      <c r="BG87" s="892"/>
      <c r="BH87" s="892"/>
      <c r="BI87" s="892"/>
      <c r="BJ87" s="892"/>
      <c r="BK87" s="892"/>
      <c r="BL87" s="892"/>
      <c r="BM87" s="892"/>
      <c r="BN87" s="892"/>
      <c r="BO87" s="892"/>
      <c r="BP87" s="892"/>
      <c r="BQ87" s="892"/>
      <c r="BR87" s="892"/>
      <c r="BS87" s="892"/>
      <c r="BT87" s="892"/>
      <c r="BU87" s="892"/>
      <c r="BV87" s="892"/>
      <c r="BW87" s="892"/>
      <c r="BX87" s="892"/>
      <c r="BY87" s="892"/>
      <c r="BZ87" s="892"/>
    </row>
    <row r="88" spans="1:98" ht="13.5" thickTop="1">
      <c r="Z88" s="617"/>
      <c r="AA88" s="617"/>
      <c r="AB88" s="617"/>
      <c r="AC88" s="617"/>
      <c r="AD88" s="617"/>
      <c r="AE88" s="617"/>
      <c r="AF88" s="617"/>
      <c r="AG88" s="617"/>
      <c r="AH88" s="617"/>
    </row>
    <row r="89" spans="1:98" ht="12.75" hidden="1"/>
    <row r="90" spans="1:98" ht="12.75" hidden="1"/>
    <row r="91" spans="1:98" ht="12.75" hidden="1"/>
    <row r="92" spans="1:98" ht="12.75" hidden="1"/>
    <row r="93" spans="1:98" ht="12.75" hidden="1"/>
    <row r="94" spans="1:98" ht="12.75" hidden="1" customHeight="1"/>
  </sheetData>
  <sheetProtection algorithmName="SHA-512" hashValue="r0vO4LANbRIWrap57ujRORshGRliMmYVHEsCzfSp3yCCX/H+9Q310YDnfZSqk+qpalHzF6giDTs+A6mUku1fyw==" saltValue="Lzk43NTWoXlac6hrPcxUq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AB80:AF80 AB59:AF60">
    <cfRule type="cellIs" dxfId="0" priority="2" stopIfTrue="1" operator="greaterThan">
      <formula>0</formula>
    </cfRule>
  </conditionalFormatting>
  <dataValidations count="5">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T21:AM21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WWB983068:WWU983068"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6"/>
  <sheetViews>
    <sheetView zoomScaleNormal="100" zoomScaleSheetLayoutView="100" workbookViewId="0">
      <selection activeCell="M26" sqref="M26"/>
    </sheetView>
  </sheetViews>
  <sheetFormatPr defaultColWidth="0" defaultRowHeight="12.75" zeroHeight="1"/>
  <cols>
    <col min="1" max="1" width="3.7109375" customWidth="1"/>
    <col min="2" max="2" width="27.7109375" customWidth="1"/>
    <col min="3" max="3" width="9.140625" style="347"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340" t="s">
        <v>937</v>
      </c>
      <c r="B1" s="340"/>
    </row>
    <row r="2" spans="1:34"/>
    <row r="3" spans="1:34" ht="15.75">
      <c r="A3" s="341" t="s">
        <v>882</v>
      </c>
      <c r="B3" s="341"/>
      <c r="C3" s="371" t="s">
        <v>883</v>
      </c>
      <c r="D3" s="346"/>
      <c r="E3" s="372" t="s">
        <v>884</v>
      </c>
      <c r="F3" s="324"/>
      <c r="G3" s="372" t="s">
        <v>885</v>
      </c>
      <c r="H3" s="324"/>
      <c r="I3" s="372" t="s">
        <v>886</v>
      </c>
      <c r="J3" s="324"/>
      <c r="K3" s="372" t="s">
        <v>887</v>
      </c>
      <c r="L3" s="324"/>
      <c r="M3" s="372" t="s">
        <v>888</v>
      </c>
      <c r="N3" s="324"/>
      <c r="O3" s="372" t="s">
        <v>889</v>
      </c>
      <c r="P3" s="324"/>
      <c r="Q3" s="372" t="s">
        <v>890</v>
      </c>
      <c r="R3" s="324"/>
      <c r="S3" s="372" t="s">
        <v>891</v>
      </c>
      <c r="T3" s="324"/>
      <c r="U3" s="372" t="s">
        <v>892</v>
      </c>
      <c r="V3" s="324"/>
      <c r="W3" s="372" t="s">
        <v>893</v>
      </c>
      <c r="X3" s="324"/>
      <c r="Y3" s="372" t="s">
        <v>894</v>
      </c>
      <c r="Z3" s="324"/>
      <c r="AA3" s="372" t="s">
        <v>895</v>
      </c>
      <c r="AB3" s="324"/>
      <c r="AC3" s="372" t="s">
        <v>896</v>
      </c>
      <c r="AD3" s="324"/>
      <c r="AE3" s="372" t="s">
        <v>897</v>
      </c>
      <c r="AF3" s="324"/>
      <c r="AG3" s="372" t="s">
        <v>898</v>
      </c>
      <c r="AH3" s="346"/>
    </row>
    <row r="4" spans="1:34" s="354" customFormat="1" ht="14.25">
      <c r="A4" s="354" t="s">
        <v>900</v>
      </c>
      <c r="C4" s="374">
        <v>1.0249999999999999</v>
      </c>
      <c r="E4" s="354">
        <f>Application!Y799</f>
        <v>1585828.8000000003</v>
      </c>
      <c r="G4" s="354">
        <f>E4*$C$4</f>
        <v>1625474.5200000003</v>
      </c>
      <c r="I4" s="354">
        <f>G4*$C$4</f>
        <v>1666111.3830000001</v>
      </c>
      <c r="K4" s="354">
        <f>I4*$C$4</f>
        <v>1707764.1675750001</v>
      </c>
      <c r="M4" s="354">
        <f>K4*$C$4</f>
        <v>1750458.271764375</v>
      </c>
      <c r="O4" s="354">
        <f>M4*$C$4</f>
        <v>1794219.7285584842</v>
      </c>
      <c r="Q4" s="354">
        <f>O4*$C$4</f>
        <v>1839075.2217724461</v>
      </c>
      <c r="S4" s="354">
        <f>Q4*$C$4</f>
        <v>1885052.102316757</v>
      </c>
      <c r="U4" s="354">
        <f>S4*$C$4</f>
        <v>1932178.4048746757</v>
      </c>
      <c r="W4" s="354">
        <f>U4*$C$4</f>
        <v>1980482.8649965425</v>
      </c>
      <c r="Y4" s="354">
        <f>W4*$C$4</f>
        <v>2029994.9366214559</v>
      </c>
      <c r="AA4" s="354">
        <f>Y4*$C$4</f>
        <v>2080744.8100369922</v>
      </c>
      <c r="AC4" s="354">
        <f>AA4*$C$4</f>
        <v>2132763.4302879167</v>
      </c>
      <c r="AE4" s="354">
        <f>AC4*$C$4</f>
        <v>2186082.5160451145</v>
      </c>
      <c r="AG4" s="354">
        <f>AE4*$C$4</f>
        <v>2240734.5789462421</v>
      </c>
    </row>
    <row r="5" spans="1:34" s="339" customFormat="1" ht="14.25">
      <c r="B5" s="339" t="s">
        <v>901</v>
      </c>
      <c r="C5" s="375">
        <f>IF(Application!$D$210="Special Needs",0.1,0.05)</f>
        <v>0.05</v>
      </c>
      <c r="E5" s="356">
        <f>-E4*$C$5</f>
        <v>-79291.440000000017</v>
      </c>
      <c r="F5" s="356"/>
      <c r="G5" s="356">
        <f>-G4*$C$5</f>
        <v>-81273.726000000024</v>
      </c>
      <c r="H5" s="356"/>
      <c r="I5" s="356">
        <f>-I4*$C$5</f>
        <v>-83305.56915000001</v>
      </c>
      <c r="J5" s="356"/>
      <c r="K5" s="356">
        <f>-K4*$C$5</f>
        <v>-85388.208378750016</v>
      </c>
      <c r="L5" s="356"/>
      <c r="M5" s="356">
        <f>-M4*$C$5</f>
        <v>-87522.913588218755</v>
      </c>
      <c r="N5" s="356"/>
      <c r="O5" s="356">
        <f>-O4*$C$5</f>
        <v>-89710.986427924217</v>
      </c>
      <c r="P5" s="356"/>
      <c r="Q5" s="356">
        <f>-Q4*$C$5</f>
        <v>-91953.761088622312</v>
      </c>
      <c r="R5" s="356"/>
      <c r="S5" s="356">
        <f>-S4*$C$5</f>
        <v>-94252.605115837854</v>
      </c>
      <c r="T5" s="356"/>
      <c r="U5" s="356">
        <f>-U4*$C$5</f>
        <v>-96608.920243733795</v>
      </c>
      <c r="V5" s="356"/>
      <c r="W5" s="356">
        <f>-W4*$C$5</f>
        <v>-99024.143249827132</v>
      </c>
      <c r="X5" s="356"/>
      <c r="Y5" s="356">
        <f>-Y4*$C$5</f>
        <v>-101499.7468310728</v>
      </c>
      <c r="Z5" s="356"/>
      <c r="AA5" s="356">
        <f>-AA4*$C$5</f>
        <v>-104037.24050184962</v>
      </c>
      <c r="AB5" s="356"/>
      <c r="AC5" s="356">
        <f>-AC4*$C$5</f>
        <v>-106638.17151439584</v>
      </c>
      <c r="AD5" s="356"/>
      <c r="AE5" s="356">
        <f>-AE4*$C$5</f>
        <v>-109304.12580225573</v>
      </c>
      <c r="AF5" s="356"/>
      <c r="AG5" s="356">
        <f>-AG4*$C$5</f>
        <v>-112036.72894731211</v>
      </c>
    </row>
    <row r="6" spans="1:34" s="339" customFormat="1" ht="14.25">
      <c r="A6" s="339" t="s">
        <v>899</v>
      </c>
      <c r="C6" s="374">
        <v>1.0249999999999999</v>
      </c>
      <c r="E6" s="357">
        <f>Application!Z807</f>
        <v>0</v>
      </c>
      <c r="F6" s="357"/>
      <c r="G6" s="357">
        <f>E6*$C$6</f>
        <v>0</v>
      </c>
      <c r="H6" s="357"/>
      <c r="I6" s="357">
        <f>G6*$C$6</f>
        <v>0</v>
      </c>
      <c r="J6" s="357"/>
      <c r="K6" s="357">
        <f>I6*$C$6</f>
        <v>0</v>
      </c>
      <c r="L6" s="357"/>
      <c r="M6" s="357">
        <f>K6*$C$6</f>
        <v>0</v>
      </c>
      <c r="N6" s="357"/>
      <c r="O6" s="357">
        <f>M6*$C$6</f>
        <v>0</v>
      </c>
      <c r="P6" s="357"/>
      <c r="Q6" s="357">
        <f>O6*$C$6</f>
        <v>0</v>
      </c>
      <c r="R6" s="357"/>
      <c r="S6" s="357">
        <f>Q6*$C$6</f>
        <v>0</v>
      </c>
      <c r="T6" s="357"/>
      <c r="U6" s="357">
        <f>S6*$C$6</f>
        <v>0</v>
      </c>
      <c r="V6" s="357"/>
      <c r="W6" s="357">
        <f>U6*$C$6</f>
        <v>0</v>
      </c>
      <c r="X6" s="357"/>
      <c r="Y6" s="357">
        <f>W6*$C$6</f>
        <v>0</v>
      </c>
      <c r="Z6" s="357"/>
      <c r="AA6" s="357">
        <f>Y6*$C$6</f>
        <v>0</v>
      </c>
      <c r="AB6" s="357"/>
      <c r="AC6" s="357">
        <f>AA6*$C$6</f>
        <v>0</v>
      </c>
      <c r="AD6" s="357"/>
      <c r="AE6" s="357">
        <f>AC6*$C$6</f>
        <v>0</v>
      </c>
      <c r="AF6" s="357"/>
      <c r="AG6" s="357">
        <f>AE6*$C$6</f>
        <v>0</v>
      </c>
    </row>
    <row r="7" spans="1:34" s="339" customFormat="1" ht="14.25">
      <c r="B7" s="339" t="s">
        <v>901</v>
      </c>
      <c r="C7" s="375">
        <f>IF(Application!$D$210="Special Needs",0.1,0.05)</f>
        <v>0.05</v>
      </c>
      <c r="E7" s="356">
        <f>-E6*$C$7</f>
        <v>0</v>
      </c>
      <c r="F7" s="356"/>
      <c r="G7" s="356">
        <f>-G6*$C$7</f>
        <v>0</v>
      </c>
      <c r="H7" s="356"/>
      <c r="I7" s="356">
        <f>-I6*$C$7</f>
        <v>0</v>
      </c>
      <c r="J7" s="356"/>
      <c r="K7" s="356">
        <f>-K6*$C$7</f>
        <v>0</v>
      </c>
      <c r="L7" s="356"/>
      <c r="M7" s="356">
        <f>-M6*$C$7</f>
        <v>0</v>
      </c>
      <c r="N7" s="356"/>
      <c r="O7" s="356">
        <f>-O6*$C$7</f>
        <v>0</v>
      </c>
      <c r="P7" s="356"/>
      <c r="Q7" s="356">
        <f>-Q6*$C$7</f>
        <v>0</v>
      </c>
      <c r="R7" s="356"/>
      <c r="S7" s="356">
        <f>-S6*$C$7</f>
        <v>0</v>
      </c>
      <c r="T7" s="356"/>
      <c r="U7" s="356">
        <f>-U6*$C$7</f>
        <v>0</v>
      </c>
      <c r="V7" s="356"/>
      <c r="W7" s="356">
        <f>-W6*$C$7</f>
        <v>0</v>
      </c>
      <c r="X7" s="356"/>
      <c r="Y7" s="356">
        <f>-Y6*$C$7</f>
        <v>0</v>
      </c>
      <c r="Z7" s="356"/>
      <c r="AA7" s="356">
        <f>-AA6*$C$7</f>
        <v>0</v>
      </c>
      <c r="AB7" s="356"/>
      <c r="AC7" s="356">
        <f>-AC6*$C$7</f>
        <v>0</v>
      </c>
      <c r="AD7" s="356"/>
      <c r="AE7" s="356">
        <f>-AE6*$C$7</f>
        <v>0</v>
      </c>
      <c r="AF7" s="356"/>
      <c r="AG7" s="356">
        <f>-AG6*$C$7</f>
        <v>0</v>
      </c>
    </row>
    <row r="8" spans="1:34" s="339" customFormat="1" ht="14.25">
      <c r="A8" s="339" t="s">
        <v>296</v>
      </c>
      <c r="C8" s="374">
        <v>1.0249999999999999</v>
      </c>
      <c r="E8" s="357">
        <f>Application!Z815</f>
        <v>41184</v>
      </c>
      <c r="F8" s="357"/>
      <c r="G8" s="357">
        <f>E8*$C$8</f>
        <v>42213.599999999999</v>
      </c>
      <c r="H8" s="357"/>
      <c r="I8" s="357">
        <f>G8*$C$8</f>
        <v>43268.939999999995</v>
      </c>
      <c r="J8" s="357"/>
      <c r="K8" s="357">
        <f>I8*$C$8</f>
        <v>44350.663499999988</v>
      </c>
      <c r="L8" s="357"/>
      <c r="M8" s="357">
        <f>K8*$C$8</f>
        <v>45459.430087499983</v>
      </c>
      <c r="N8" s="357"/>
      <c r="O8" s="357">
        <f>M8*$C$8</f>
        <v>46595.915839687477</v>
      </c>
      <c r="P8" s="357"/>
      <c r="Q8" s="357">
        <f>O8*$C$8</f>
        <v>47760.813735679658</v>
      </c>
      <c r="R8" s="357"/>
      <c r="S8" s="357">
        <f>Q8*$C$8</f>
        <v>48954.834079071647</v>
      </c>
      <c r="T8" s="357"/>
      <c r="U8" s="357">
        <f>S8*$C$8</f>
        <v>50178.704931048436</v>
      </c>
      <c r="V8" s="357"/>
      <c r="W8" s="357">
        <f>U8*$C$8</f>
        <v>51433.172554324643</v>
      </c>
      <c r="X8" s="357"/>
      <c r="Y8" s="357">
        <f>W8*$C$8</f>
        <v>52719.001868182757</v>
      </c>
      <c r="Z8" s="357"/>
      <c r="AA8" s="357">
        <f>Y8*$C$8</f>
        <v>54036.976914887324</v>
      </c>
      <c r="AB8" s="357"/>
      <c r="AC8" s="357">
        <f>AA8*$C$8</f>
        <v>55387.901337759504</v>
      </c>
      <c r="AD8" s="357"/>
      <c r="AE8" s="357">
        <f>AC8*$C$8</f>
        <v>56772.598871203489</v>
      </c>
      <c r="AF8" s="357"/>
      <c r="AG8" s="357">
        <f>AE8*$C$8</f>
        <v>58191.913842983573</v>
      </c>
    </row>
    <row r="9" spans="1:34" s="339" customFormat="1" ht="14.25">
      <c r="B9" s="339" t="s">
        <v>901</v>
      </c>
      <c r="C9" s="375">
        <f>IF(Application!$D$210="Special Needs",0.1,0.05)</f>
        <v>0.05</v>
      </c>
      <c r="E9" s="373">
        <f>-E8*$C$9</f>
        <v>-2059.2000000000003</v>
      </c>
      <c r="F9" s="356"/>
      <c r="G9" s="373">
        <f>-G8*$C$9</f>
        <v>-2110.6799999999998</v>
      </c>
      <c r="H9" s="356"/>
      <c r="I9" s="373">
        <f>-I8*$C$9</f>
        <v>-2163.4469999999997</v>
      </c>
      <c r="J9" s="356"/>
      <c r="K9" s="373">
        <f>-K8*$C$9</f>
        <v>-2217.5331749999996</v>
      </c>
      <c r="L9" s="356"/>
      <c r="M9" s="373">
        <f>-M8*$C$9</f>
        <v>-2272.9715043749993</v>
      </c>
      <c r="N9" s="356"/>
      <c r="O9" s="373">
        <f>-O8*$C$9</f>
        <v>-2329.7957919843739</v>
      </c>
      <c r="P9" s="356"/>
      <c r="Q9" s="373">
        <f>-Q8*$C$9</f>
        <v>-2388.0406867839829</v>
      </c>
      <c r="R9" s="356"/>
      <c r="S9" s="373">
        <f>-S8*$C$9</f>
        <v>-2447.7417039535826</v>
      </c>
      <c r="T9" s="356"/>
      <c r="U9" s="373">
        <f>-U8*$C$9</f>
        <v>-2508.9352465524221</v>
      </c>
      <c r="V9" s="356"/>
      <c r="W9" s="373">
        <f>-W8*$C$9</f>
        <v>-2571.6586277162323</v>
      </c>
      <c r="X9" s="356"/>
      <c r="Y9" s="373">
        <f>-Y8*$C$9</f>
        <v>-2635.9500934091379</v>
      </c>
      <c r="Z9" s="356"/>
      <c r="AA9" s="373">
        <f>-AA8*$C$9</f>
        <v>-2701.8488457443664</v>
      </c>
      <c r="AB9" s="356"/>
      <c r="AC9" s="373">
        <f>-AC8*$C$9</f>
        <v>-2769.3950668879752</v>
      </c>
      <c r="AD9" s="356"/>
      <c r="AE9" s="373">
        <f>-AE8*$C$9</f>
        <v>-2838.6299435601745</v>
      </c>
      <c r="AF9" s="356"/>
      <c r="AG9" s="373">
        <f>-AG8*$C$9</f>
        <v>-2909.5956921491788</v>
      </c>
    </row>
    <row r="10" spans="1:34" s="358" customFormat="1" ht="15">
      <c r="A10" s="358" t="s">
        <v>922</v>
      </c>
      <c r="C10" s="349"/>
      <c r="E10" s="358">
        <f>SUM(E4:E9)</f>
        <v>1545662.1600000004</v>
      </c>
      <c r="G10" s="358">
        <f>SUM(G4:G9)</f>
        <v>1584303.7140000004</v>
      </c>
      <c r="I10" s="358">
        <f>SUM(I4:I9)</f>
        <v>1623911.3068500001</v>
      </c>
      <c r="K10" s="358">
        <f>SUM(K4:K9)</f>
        <v>1664509.08952125</v>
      </c>
      <c r="M10" s="358">
        <f>SUM(M4:M9)</f>
        <v>1706121.8167592811</v>
      </c>
      <c r="O10" s="358">
        <f>SUM(O4:O9)</f>
        <v>1748774.8621782633</v>
      </c>
      <c r="Q10" s="358">
        <f>SUM(Q4:Q9)</f>
        <v>1792494.2337327194</v>
      </c>
      <c r="S10" s="358">
        <f>SUM(S4:S9)</f>
        <v>1837306.5895760371</v>
      </c>
      <c r="U10" s="358">
        <f>SUM(U4:U9)</f>
        <v>1883239.254315438</v>
      </c>
      <c r="W10" s="358">
        <f>SUM(W4:W9)</f>
        <v>1930320.2356733237</v>
      </c>
      <c r="Y10" s="358">
        <f>SUM(Y4:Y9)</f>
        <v>1978578.241565157</v>
      </c>
      <c r="AA10" s="358">
        <f>SUM(AA4:AA9)</f>
        <v>2028042.6976042856</v>
      </c>
      <c r="AC10" s="358">
        <f>SUM(AC4:AC9)</f>
        <v>2078743.7650443923</v>
      </c>
      <c r="AE10" s="358">
        <f>SUM(AE4:AE9)</f>
        <v>2130712.3591705021</v>
      </c>
      <c r="AG10" s="358">
        <f>SUM(AG4:AG9)</f>
        <v>2183980.1681497642</v>
      </c>
    </row>
    <row r="11" spans="1:34">
      <c r="C11" s="36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row>
    <row r="12" spans="1:34" ht="15.75">
      <c r="A12" s="341" t="s">
        <v>902</v>
      </c>
      <c r="C12" s="36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row>
    <row r="13" spans="1:34" s="339" customFormat="1" ht="14.25">
      <c r="A13" s="339" t="s">
        <v>903</v>
      </c>
      <c r="C13" s="374">
        <v>1.0349999999999999</v>
      </c>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row>
    <row r="14" spans="1:34" s="354" customFormat="1" ht="14.25">
      <c r="A14" s="354" t="s">
        <v>904</v>
      </c>
      <c r="C14" s="369"/>
      <c r="E14" s="354">
        <f>Application!W845</f>
        <v>53690</v>
      </c>
      <c r="G14" s="354">
        <f>E14*$C$13</f>
        <v>55569.149999999994</v>
      </c>
      <c r="I14" s="354">
        <f>G14*$C$13</f>
        <v>57514.07024999999</v>
      </c>
      <c r="K14" s="354">
        <f>I14*$C$13</f>
        <v>59527.062708749982</v>
      </c>
      <c r="M14" s="354">
        <f>K14*$C$13</f>
        <v>61610.509903556223</v>
      </c>
      <c r="O14" s="354">
        <f>M14*$C$13</f>
        <v>63766.877750180684</v>
      </c>
      <c r="Q14" s="354">
        <f>O14*$C$13</f>
        <v>65998.718471437009</v>
      </c>
      <c r="S14" s="354">
        <f>Q14*$C$13</f>
        <v>68308.673617937297</v>
      </c>
      <c r="U14" s="354">
        <f>S14*$C$13</f>
        <v>70699.477194565101</v>
      </c>
      <c r="W14" s="354">
        <f>U14*$C$13</f>
        <v>73173.958896374868</v>
      </c>
      <c r="Y14" s="354">
        <f>W14*$C$13</f>
        <v>75735.047457747976</v>
      </c>
      <c r="AA14" s="354">
        <f>Y14*$C$13</f>
        <v>78385.774118769143</v>
      </c>
      <c r="AC14" s="354">
        <f>AA14*$C$13</f>
        <v>81129.276212926052</v>
      </c>
      <c r="AE14" s="354">
        <f>AC14*$C$13</f>
        <v>83968.800880378461</v>
      </c>
      <c r="AG14" s="354">
        <f>AE14*$C$13</f>
        <v>86907.708911191701</v>
      </c>
    </row>
    <row r="15" spans="1:34" s="339" customFormat="1" ht="14.25">
      <c r="A15" s="339" t="s">
        <v>354</v>
      </c>
      <c r="C15" s="368"/>
      <c r="E15" s="357">
        <f>Application!W847</f>
        <v>61835.606399999997</v>
      </c>
      <c r="F15" s="357"/>
      <c r="G15" s="357">
        <f t="shared" ref="G15:AG20" si="0">E15*$C$13</f>
        <v>63999.852623999992</v>
      </c>
      <c r="H15" s="357"/>
      <c r="I15" s="357">
        <f t="shared" si="0"/>
        <v>66239.847465839994</v>
      </c>
      <c r="J15" s="357"/>
      <c r="K15" s="357">
        <f t="shared" si="0"/>
        <v>68558.242127144389</v>
      </c>
      <c r="L15" s="357"/>
      <c r="M15" s="357">
        <f t="shared" si="0"/>
        <v>70957.780601594437</v>
      </c>
      <c r="N15" s="357"/>
      <c r="O15" s="357">
        <f t="shared" si="0"/>
        <v>73441.30292265024</v>
      </c>
      <c r="P15" s="357"/>
      <c r="Q15" s="357">
        <f t="shared" si="0"/>
        <v>76011.748524942988</v>
      </c>
      <c r="R15" s="357"/>
      <c r="S15" s="357">
        <f t="shared" si="0"/>
        <v>78672.159723315985</v>
      </c>
      <c r="T15" s="357"/>
      <c r="U15" s="357">
        <f t="shared" si="0"/>
        <v>81425.685313632042</v>
      </c>
      <c r="V15" s="357"/>
      <c r="W15" s="357">
        <f t="shared" si="0"/>
        <v>84275.584299609152</v>
      </c>
      <c r="X15" s="357"/>
      <c r="Y15" s="357">
        <f t="shared" si="0"/>
        <v>87225.229750095459</v>
      </c>
      <c r="Z15" s="357"/>
      <c r="AA15" s="357">
        <f t="shared" si="0"/>
        <v>90278.112791348787</v>
      </c>
      <c r="AB15" s="357"/>
      <c r="AC15" s="357">
        <f t="shared" si="0"/>
        <v>93437.846739045985</v>
      </c>
      <c r="AD15" s="357"/>
      <c r="AE15" s="357">
        <f t="shared" si="0"/>
        <v>96708.171374912592</v>
      </c>
      <c r="AF15" s="357"/>
      <c r="AG15" s="357">
        <f t="shared" si="0"/>
        <v>100092.95737303453</v>
      </c>
    </row>
    <row r="16" spans="1:34" s="339" customFormat="1" ht="14.25">
      <c r="A16" s="339" t="s">
        <v>594</v>
      </c>
      <c r="C16" s="368"/>
      <c r="E16" s="357">
        <f>Application!W853</f>
        <v>162928</v>
      </c>
      <c r="F16" s="357"/>
      <c r="G16" s="357">
        <f t="shared" si="0"/>
        <v>168630.47999999998</v>
      </c>
      <c r="H16" s="357"/>
      <c r="I16" s="357">
        <f t="shared" si="0"/>
        <v>174532.54679999995</v>
      </c>
      <c r="J16" s="357"/>
      <c r="K16" s="357">
        <f t="shared" si="0"/>
        <v>180641.18593799995</v>
      </c>
      <c r="L16" s="357"/>
      <c r="M16" s="357">
        <f t="shared" si="0"/>
        <v>186963.62744582994</v>
      </c>
      <c r="N16" s="357"/>
      <c r="O16" s="357">
        <f t="shared" si="0"/>
        <v>193507.35440643397</v>
      </c>
      <c r="P16" s="357"/>
      <c r="Q16" s="357">
        <f t="shared" si="0"/>
        <v>200280.11181065915</v>
      </c>
      <c r="R16" s="357"/>
      <c r="S16" s="357">
        <f t="shared" si="0"/>
        <v>207289.91572403221</v>
      </c>
      <c r="T16" s="357"/>
      <c r="U16" s="357">
        <f t="shared" si="0"/>
        <v>214545.06277437331</v>
      </c>
      <c r="V16" s="357"/>
      <c r="W16" s="357">
        <f t="shared" si="0"/>
        <v>222054.13997147637</v>
      </c>
      <c r="X16" s="357"/>
      <c r="Y16" s="357">
        <f t="shared" si="0"/>
        <v>229826.03487047803</v>
      </c>
      <c r="Z16" s="357"/>
      <c r="AA16" s="357">
        <f t="shared" si="0"/>
        <v>237869.94609094475</v>
      </c>
      <c r="AB16" s="357"/>
      <c r="AC16" s="357">
        <f t="shared" si="0"/>
        <v>246195.39420412781</v>
      </c>
      <c r="AD16" s="357"/>
      <c r="AE16" s="357">
        <f t="shared" si="0"/>
        <v>254812.23300127225</v>
      </c>
      <c r="AF16" s="357"/>
      <c r="AG16" s="357">
        <f t="shared" si="0"/>
        <v>263730.66115631675</v>
      </c>
    </row>
    <row r="17" spans="1:33" s="339" customFormat="1" ht="14.25">
      <c r="A17" s="339" t="s">
        <v>905</v>
      </c>
      <c r="C17" s="368"/>
      <c r="E17" s="357">
        <f>Application!W860</f>
        <v>219442.88</v>
      </c>
      <c r="F17" s="357"/>
      <c r="G17" s="357">
        <f t="shared" si="0"/>
        <v>227123.38079999998</v>
      </c>
      <c r="H17" s="357"/>
      <c r="I17" s="357">
        <f t="shared" si="0"/>
        <v>235072.69912799998</v>
      </c>
      <c r="J17" s="357"/>
      <c r="K17" s="357">
        <f t="shared" si="0"/>
        <v>243300.24359747994</v>
      </c>
      <c r="L17" s="357"/>
      <c r="M17" s="357">
        <f t="shared" si="0"/>
        <v>251815.75212339172</v>
      </c>
      <c r="N17" s="357"/>
      <c r="O17" s="357">
        <f t="shared" si="0"/>
        <v>260629.30344771041</v>
      </c>
      <c r="P17" s="357"/>
      <c r="Q17" s="357">
        <f t="shared" si="0"/>
        <v>269751.32906838023</v>
      </c>
      <c r="R17" s="357"/>
      <c r="S17" s="357">
        <f t="shared" si="0"/>
        <v>279192.62558577349</v>
      </c>
      <c r="T17" s="357"/>
      <c r="U17" s="357">
        <f t="shared" si="0"/>
        <v>288964.36748127552</v>
      </c>
      <c r="V17" s="357"/>
      <c r="W17" s="357">
        <f t="shared" si="0"/>
        <v>299078.12034312013</v>
      </c>
      <c r="X17" s="357"/>
      <c r="Y17" s="357">
        <f t="shared" si="0"/>
        <v>309545.85455512931</v>
      </c>
      <c r="Z17" s="357"/>
      <c r="AA17" s="357">
        <f t="shared" si="0"/>
        <v>320379.95946455881</v>
      </c>
      <c r="AB17" s="357"/>
      <c r="AC17" s="357">
        <f t="shared" si="0"/>
        <v>331593.25804581837</v>
      </c>
      <c r="AD17" s="357"/>
      <c r="AE17" s="357">
        <f t="shared" si="0"/>
        <v>343199.02207742201</v>
      </c>
      <c r="AF17" s="357"/>
      <c r="AG17" s="357">
        <f t="shared" si="0"/>
        <v>355210.98785013176</v>
      </c>
    </row>
    <row r="18" spans="1:33" s="339" customFormat="1" ht="14.25">
      <c r="A18" s="339" t="s">
        <v>160</v>
      </c>
      <c r="C18" s="368"/>
      <c r="E18" s="357">
        <f>Application!W861</f>
        <v>80200</v>
      </c>
      <c r="F18" s="357"/>
      <c r="G18" s="357">
        <f t="shared" si="0"/>
        <v>83007</v>
      </c>
      <c r="H18" s="357"/>
      <c r="I18" s="357">
        <f t="shared" si="0"/>
        <v>85912.244999999995</v>
      </c>
      <c r="J18" s="357"/>
      <c r="K18" s="357">
        <f t="shared" si="0"/>
        <v>88919.173574999993</v>
      </c>
      <c r="L18" s="357"/>
      <c r="M18" s="357">
        <f t="shared" si="0"/>
        <v>92031.344650124985</v>
      </c>
      <c r="N18" s="357"/>
      <c r="O18" s="357">
        <f t="shared" si="0"/>
        <v>95252.441712879358</v>
      </c>
      <c r="P18" s="357"/>
      <c r="Q18" s="357">
        <f t="shared" si="0"/>
        <v>98586.27717283013</v>
      </c>
      <c r="R18" s="357"/>
      <c r="S18" s="357">
        <f t="shared" si="0"/>
        <v>102036.79687387918</v>
      </c>
      <c r="T18" s="357"/>
      <c r="U18" s="357">
        <f t="shared" si="0"/>
        <v>105608.08476446495</v>
      </c>
      <c r="V18" s="357"/>
      <c r="W18" s="357">
        <f t="shared" si="0"/>
        <v>109304.36773122121</v>
      </c>
      <c r="X18" s="357"/>
      <c r="Y18" s="357">
        <f t="shared" si="0"/>
        <v>113130.02060181394</v>
      </c>
      <c r="Z18" s="357"/>
      <c r="AA18" s="357">
        <f t="shared" si="0"/>
        <v>117089.57132287743</v>
      </c>
      <c r="AB18" s="357"/>
      <c r="AC18" s="357">
        <f t="shared" si="0"/>
        <v>121187.70631917812</v>
      </c>
      <c r="AD18" s="357"/>
      <c r="AE18" s="357">
        <f t="shared" si="0"/>
        <v>125429.27604034934</v>
      </c>
      <c r="AF18" s="357"/>
      <c r="AG18" s="357">
        <f t="shared" si="0"/>
        <v>129819.30070176156</v>
      </c>
    </row>
    <row r="19" spans="1:33" s="339" customFormat="1" ht="14.25">
      <c r="A19" s="339" t="s">
        <v>409</v>
      </c>
      <c r="C19" s="368"/>
      <c r="E19" s="357">
        <f>Application!W870</f>
        <v>150356</v>
      </c>
      <c r="F19" s="357"/>
      <c r="G19" s="357">
        <f t="shared" si="0"/>
        <v>155618.46</v>
      </c>
      <c r="H19" s="357"/>
      <c r="I19" s="357">
        <f t="shared" si="0"/>
        <v>161065.10609999998</v>
      </c>
      <c r="J19" s="357"/>
      <c r="K19" s="357">
        <f t="shared" si="0"/>
        <v>166702.38481349996</v>
      </c>
      <c r="L19" s="357"/>
      <c r="M19" s="357">
        <f t="shared" si="0"/>
        <v>172536.96828197245</v>
      </c>
      <c r="N19" s="357"/>
      <c r="O19" s="357">
        <f t="shared" si="0"/>
        <v>178575.76217184149</v>
      </c>
      <c r="P19" s="357"/>
      <c r="Q19" s="357">
        <f t="shared" si="0"/>
        <v>184825.91384785593</v>
      </c>
      <c r="R19" s="357"/>
      <c r="S19" s="357">
        <f t="shared" si="0"/>
        <v>191294.82083253088</v>
      </c>
      <c r="T19" s="357"/>
      <c r="U19" s="357">
        <f t="shared" si="0"/>
        <v>197990.13956166944</v>
      </c>
      <c r="V19" s="357"/>
      <c r="W19" s="357">
        <f t="shared" si="0"/>
        <v>204919.79444632784</v>
      </c>
      <c r="X19" s="357"/>
      <c r="Y19" s="357">
        <f t="shared" si="0"/>
        <v>212091.98725194929</v>
      </c>
      <c r="Z19" s="357"/>
      <c r="AA19" s="357">
        <f t="shared" si="0"/>
        <v>219515.20680576749</v>
      </c>
      <c r="AB19" s="357"/>
      <c r="AC19" s="357">
        <f t="shared" si="0"/>
        <v>227198.23904396934</v>
      </c>
      <c r="AD19" s="357"/>
      <c r="AE19" s="357">
        <f t="shared" si="0"/>
        <v>235150.17741050824</v>
      </c>
      <c r="AF19" s="357"/>
      <c r="AG19" s="357">
        <f t="shared" si="0"/>
        <v>243380.43361987601</v>
      </c>
    </row>
    <row r="20" spans="1:33" s="339" customFormat="1" ht="14.25">
      <c r="A20" s="361" t="s">
        <v>1041</v>
      </c>
      <c r="B20" s="361"/>
      <c r="C20" s="368"/>
      <c r="E20" s="367">
        <f>Application!W877</f>
        <v>1000</v>
      </c>
      <c r="F20" s="357"/>
      <c r="G20" s="367">
        <f t="shared" si="0"/>
        <v>1035</v>
      </c>
      <c r="H20" s="357"/>
      <c r="I20" s="367">
        <f t="shared" si="0"/>
        <v>1071.2249999999999</v>
      </c>
      <c r="J20" s="357"/>
      <c r="K20" s="367">
        <f t="shared" si="0"/>
        <v>1108.7178749999998</v>
      </c>
      <c r="L20" s="357"/>
      <c r="M20" s="367">
        <f t="shared" si="0"/>
        <v>1147.5230006249997</v>
      </c>
      <c r="N20" s="357"/>
      <c r="O20" s="367">
        <f t="shared" si="0"/>
        <v>1187.6863056468746</v>
      </c>
      <c r="P20" s="357"/>
      <c r="Q20" s="367">
        <f t="shared" si="0"/>
        <v>1229.2553263445152</v>
      </c>
      <c r="R20" s="357"/>
      <c r="S20" s="367">
        <f t="shared" si="0"/>
        <v>1272.2792627665731</v>
      </c>
      <c r="T20" s="357"/>
      <c r="U20" s="367">
        <f t="shared" si="0"/>
        <v>1316.8090369634031</v>
      </c>
      <c r="V20" s="357"/>
      <c r="W20" s="367">
        <f t="shared" si="0"/>
        <v>1362.8973532571219</v>
      </c>
      <c r="X20" s="357"/>
      <c r="Y20" s="367">
        <f t="shared" si="0"/>
        <v>1410.5987606211211</v>
      </c>
      <c r="Z20" s="357"/>
      <c r="AA20" s="367">
        <f t="shared" si="0"/>
        <v>1459.9697172428603</v>
      </c>
      <c r="AB20" s="357"/>
      <c r="AC20" s="367">
        <f t="shared" si="0"/>
        <v>1511.0686573463602</v>
      </c>
      <c r="AD20" s="357"/>
      <c r="AE20" s="367">
        <f t="shared" si="0"/>
        <v>1563.9560603534826</v>
      </c>
      <c r="AF20" s="357"/>
      <c r="AG20" s="367">
        <f t="shared" si="0"/>
        <v>1618.6945224658543</v>
      </c>
    </row>
    <row r="21" spans="1:33" s="358" customFormat="1" ht="15">
      <c r="A21" s="358" t="s">
        <v>906</v>
      </c>
      <c r="C21" s="368"/>
      <c r="E21" s="358">
        <f>SUM(E14:E20)</f>
        <v>729452.48640000005</v>
      </c>
      <c r="G21" s="358">
        <f>SUM(G14:G20)</f>
        <v>754983.32342399983</v>
      </c>
      <c r="I21" s="358">
        <f>SUM(I14:I20)</f>
        <v>781407.73974383983</v>
      </c>
      <c r="K21" s="358">
        <f>SUM(K14:K20)</f>
        <v>808757.01063487434</v>
      </c>
      <c r="M21" s="358">
        <f>SUM(M14:M20)</f>
        <v>837063.50600709475</v>
      </c>
      <c r="O21" s="358">
        <f>SUM(O14:O20)</f>
        <v>866360.72871734307</v>
      </c>
      <c r="Q21" s="358">
        <f>SUM(Q14:Q20)</f>
        <v>896683.35422245006</v>
      </c>
      <c r="S21" s="358">
        <f>SUM(S14:S20)</f>
        <v>928067.27162023564</v>
      </c>
      <c r="U21" s="358">
        <f>SUM(U14:U20)</f>
        <v>960549.62612694385</v>
      </c>
      <c r="W21" s="358">
        <f>SUM(W14:W20)</f>
        <v>994168.86304138671</v>
      </c>
      <c r="Y21" s="358">
        <f>SUM(Y14:Y20)</f>
        <v>1028964.7732478351</v>
      </c>
      <c r="AA21" s="358">
        <f>SUM(AA14:AA20)</f>
        <v>1064978.5403115093</v>
      </c>
      <c r="AC21" s="358">
        <f>SUM(AC14:AC20)</f>
        <v>1102252.789222412</v>
      </c>
      <c r="AE21" s="358">
        <f>SUM(AE14:AE20)</f>
        <v>1140831.6368451964</v>
      </c>
      <c r="AG21" s="358">
        <f>SUM(AG14:AG20)</f>
        <v>1180760.7441347782</v>
      </c>
    </row>
    <row r="22" spans="1:33" s="339" customFormat="1" ht="14.25">
      <c r="C22" s="368"/>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row>
    <row r="23" spans="1:33" s="339" customFormat="1" ht="14.25">
      <c r="A23" s="339" t="s">
        <v>2098</v>
      </c>
      <c r="C23" s="368"/>
      <c r="E23" s="1509"/>
      <c r="F23" s="357"/>
      <c r="G23" s="357">
        <f>E23*$C$23</f>
        <v>0</v>
      </c>
      <c r="H23" s="357"/>
      <c r="I23" s="357">
        <f>G23*$C$23</f>
        <v>0</v>
      </c>
      <c r="J23" s="357"/>
      <c r="K23" s="357">
        <f>I23*$C$23</f>
        <v>0</v>
      </c>
      <c r="L23" s="357"/>
      <c r="M23" s="357">
        <f>K23*$C$23</f>
        <v>0</v>
      </c>
      <c r="N23" s="357"/>
      <c r="O23" s="357">
        <f>M23*$C$23</f>
        <v>0</v>
      </c>
      <c r="P23" s="357"/>
      <c r="Q23" s="357">
        <f>O23*$C$23</f>
        <v>0</v>
      </c>
      <c r="R23" s="357"/>
      <c r="S23" s="357">
        <f>Q23*$C$23</f>
        <v>0</v>
      </c>
      <c r="T23" s="357"/>
      <c r="U23" s="357">
        <f>S23*$C$23</f>
        <v>0</v>
      </c>
      <c r="V23" s="357"/>
      <c r="W23" s="357">
        <f>U23*$C$23</f>
        <v>0</v>
      </c>
      <c r="X23" s="357"/>
      <c r="Y23" s="357">
        <f>W23*$C$23</f>
        <v>0</v>
      </c>
      <c r="Z23" s="357"/>
      <c r="AA23" s="357">
        <f>Y23*$C$23</f>
        <v>0</v>
      </c>
      <c r="AB23" s="357"/>
      <c r="AC23" s="357">
        <f>AA23*$C$23</f>
        <v>0</v>
      </c>
      <c r="AD23" s="357"/>
      <c r="AE23" s="357">
        <f>AC23*$C$23</f>
        <v>0</v>
      </c>
      <c r="AF23" s="357"/>
      <c r="AG23" s="357">
        <f>AE23*$C$23</f>
        <v>0</v>
      </c>
    </row>
    <row r="24" spans="1:33" s="339" customFormat="1" ht="14.25">
      <c r="C24" s="368"/>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row>
    <row r="25" spans="1:33" s="339" customFormat="1" ht="14.25">
      <c r="A25" s="339" t="s">
        <v>1351</v>
      </c>
      <c r="C25" s="376">
        <v>1.0349999999999999</v>
      </c>
      <c r="E25" s="357">
        <f>Application!AC885</f>
        <v>0</v>
      </c>
      <c r="F25" s="357"/>
      <c r="G25" s="357">
        <f>E25*$C$25</f>
        <v>0</v>
      </c>
      <c r="H25" s="357"/>
      <c r="I25" s="357">
        <f>G25*$C$25</f>
        <v>0</v>
      </c>
      <c r="J25" s="357"/>
      <c r="K25" s="357">
        <f>I25*$C$25</f>
        <v>0</v>
      </c>
      <c r="L25" s="357"/>
      <c r="M25" s="357">
        <f>K25*$C$25</f>
        <v>0</v>
      </c>
      <c r="N25" s="357"/>
      <c r="O25" s="357">
        <f>M25*$C$25</f>
        <v>0</v>
      </c>
      <c r="P25" s="357"/>
      <c r="Q25" s="357">
        <f>O25*$C$25</f>
        <v>0</v>
      </c>
      <c r="R25" s="357"/>
      <c r="S25" s="357">
        <f>Q25*$C$25</f>
        <v>0</v>
      </c>
      <c r="T25" s="357"/>
      <c r="U25" s="357">
        <f>S25*$C$25</f>
        <v>0</v>
      </c>
      <c r="V25" s="357"/>
      <c r="W25" s="357">
        <f>U25*$C$25</f>
        <v>0</v>
      </c>
      <c r="X25" s="357"/>
      <c r="Y25" s="357">
        <f>W25*$C$25</f>
        <v>0</v>
      </c>
      <c r="Z25" s="357"/>
      <c r="AA25" s="357">
        <f>Y25*$C$25</f>
        <v>0</v>
      </c>
      <c r="AB25" s="357"/>
      <c r="AC25" s="357">
        <f>AA25*$C$25</f>
        <v>0</v>
      </c>
      <c r="AD25" s="357"/>
      <c r="AE25" s="357">
        <f>AC25*$C$25</f>
        <v>0</v>
      </c>
      <c r="AF25" s="357"/>
      <c r="AG25" s="357">
        <f>AE25*$C$25</f>
        <v>0</v>
      </c>
    </row>
    <row r="26" spans="1:33" s="339" customFormat="1" ht="14.25">
      <c r="A26" s="339" t="s">
        <v>908</v>
      </c>
      <c r="C26" s="376">
        <v>1.0349999999999999</v>
      </c>
      <c r="E26" s="357">
        <f>Application!AC886</f>
        <v>25000</v>
      </c>
      <c r="F26" s="357"/>
      <c r="G26" s="357">
        <f>E26*$C$26</f>
        <v>25874.999999999996</v>
      </c>
      <c r="H26" s="357"/>
      <c r="I26" s="357">
        <f>G26*$C$26</f>
        <v>26780.624999999993</v>
      </c>
      <c r="J26" s="357"/>
      <c r="K26" s="357">
        <f>I26*$C$26</f>
        <v>27717.946874999991</v>
      </c>
      <c r="L26" s="357"/>
      <c r="M26" s="357">
        <f>K26*$C$26</f>
        <v>28688.075015624989</v>
      </c>
      <c r="N26" s="357"/>
      <c r="O26" s="357">
        <f>M26*$C$26</f>
        <v>29692.15764117186</v>
      </c>
      <c r="P26" s="357"/>
      <c r="Q26" s="357">
        <f>O26*$C$26</f>
        <v>30731.383158612873</v>
      </c>
      <c r="R26" s="357"/>
      <c r="S26" s="357">
        <f>Q26*$C$26</f>
        <v>31806.98156916432</v>
      </c>
      <c r="T26" s="357"/>
      <c r="U26" s="357">
        <f>S26*$C$26</f>
        <v>32920.225924085069</v>
      </c>
      <c r="V26" s="357"/>
      <c r="W26" s="357">
        <f>U26*$C$26</f>
        <v>34072.433831428047</v>
      </c>
      <c r="X26" s="357"/>
      <c r="Y26" s="357">
        <f>W26*$C$26</f>
        <v>35264.969015528026</v>
      </c>
      <c r="Z26" s="357"/>
      <c r="AA26" s="357">
        <f>Y26*$C$26</f>
        <v>36499.242931071502</v>
      </c>
      <c r="AB26" s="357"/>
      <c r="AC26" s="357">
        <f>AA26*$C$26</f>
        <v>37776.716433658999</v>
      </c>
      <c r="AD26" s="357"/>
      <c r="AE26" s="357">
        <f>AC26*$C$26</f>
        <v>39098.901508837058</v>
      </c>
      <c r="AF26" s="357"/>
      <c r="AG26" s="357">
        <f>AE26*$C$26</f>
        <v>40467.363061646349</v>
      </c>
    </row>
    <row r="27" spans="1:33" s="339" customFormat="1" ht="14.25">
      <c r="A27" s="339" t="s">
        <v>909</v>
      </c>
      <c r="C27" s="376"/>
      <c r="E27" s="357">
        <f>Application!AC887</f>
        <v>39000</v>
      </c>
      <c r="F27" s="357"/>
      <c r="G27" s="357">
        <f>$E$27</f>
        <v>39000</v>
      </c>
      <c r="H27" s="357"/>
      <c r="I27" s="357">
        <f>$E$27</f>
        <v>39000</v>
      </c>
      <c r="J27" s="357"/>
      <c r="K27" s="357">
        <f>$E$27</f>
        <v>39000</v>
      </c>
      <c r="L27" s="357"/>
      <c r="M27" s="357">
        <f>$E$27</f>
        <v>39000</v>
      </c>
      <c r="N27" s="357"/>
      <c r="O27" s="357">
        <f>$E$27</f>
        <v>39000</v>
      </c>
      <c r="P27" s="357"/>
      <c r="Q27" s="357">
        <f>$E$27</f>
        <v>39000</v>
      </c>
      <c r="R27" s="357"/>
      <c r="S27" s="357">
        <f>$E$27</f>
        <v>39000</v>
      </c>
      <c r="T27" s="357"/>
      <c r="U27" s="357">
        <f>$E$27</f>
        <v>39000</v>
      </c>
      <c r="V27" s="357"/>
      <c r="W27" s="357">
        <f>$E$27</f>
        <v>39000</v>
      </c>
      <c r="X27" s="357"/>
      <c r="Y27" s="357">
        <f>$E$27</f>
        <v>39000</v>
      </c>
      <c r="Z27" s="357"/>
      <c r="AA27" s="357">
        <f>$E$27</f>
        <v>39000</v>
      </c>
      <c r="AB27" s="357"/>
      <c r="AC27" s="357">
        <f>$E$27</f>
        <v>39000</v>
      </c>
      <c r="AD27" s="357"/>
      <c r="AE27" s="357">
        <f>$E$27</f>
        <v>39000</v>
      </c>
      <c r="AF27" s="357"/>
      <c r="AG27" s="357">
        <f>$E$27</f>
        <v>39000</v>
      </c>
    </row>
    <row r="28" spans="1:33" s="339" customFormat="1" ht="14.25">
      <c r="A28" s="339" t="s">
        <v>2096</v>
      </c>
      <c r="C28" s="374"/>
      <c r="E28" s="357">
        <f>Application!AC888</f>
        <v>6280</v>
      </c>
      <c r="F28" s="357"/>
      <c r="G28" s="357">
        <f>$E$28</f>
        <v>6280</v>
      </c>
      <c r="H28" s="357"/>
      <c r="I28" s="357">
        <f>$E$28</f>
        <v>6280</v>
      </c>
      <c r="J28" s="357"/>
      <c r="K28" s="357">
        <f>$E$28</f>
        <v>6280</v>
      </c>
      <c r="L28" s="357"/>
      <c r="M28" s="357">
        <f>$E$28</f>
        <v>6280</v>
      </c>
      <c r="N28" s="357"/>
      <c r="O28" s="357">
        <f>$E$28</f>
        <v>6280</v>
      </c>
      <c r="P28" s="357"/>
      <c r="Q28" s="357">
        <f>$E$28</f>
        <v>6280</v>
      </c>
      <c r="R28" s="357"/>
      <c r="S28" s="357">
        <f>$E$28</f>
        <v>6280</v>
      </c>
      <c r="T28" s="357"/>
      <c r="U28" s="357">
        <f>$E$28</f>
        <v>6280</v>
      </c>
      <c r="V28" s="357"/>
      <c r="W28" s="357">
        <f>$E$28</f>
        <v>6280</v>
      </c>
      <c r="X28" s="357"/>
      <c r="Y28" s="357">
        <f>$E$28</f>
        <v>6280</v>
      </c>
      <c r="Z28" s="357"/>
      <c r="AA28" s="357">
        <f>$E$28</f>
        <v>6280</v>
      </c>
      <c r="AB28" s="357"/>
      <c r="AC28" s="357">
        <f>$E$28</f>
        <v>6280</v>
      </c>
      <c r="AD28" s="357"/>
      <c r="AE28" s="357">
        <f>$E$28</f>
        <v>6280</v>
      </c>
      <c r="AF28" s="357"/>
      <c r="AG28" s="357">
        <f>$E$28</f>
        <v>6280</v>
      </c>
    </row>
    <row r="29" spans="1:33" s="339" customFormat="1" ht="14.25">
      <c r="A29" s="339" t="s">
        <v>907</v>
      </c>
      <c r="C29" s="374">
        <v>1.02</v>
      </c>
      <c r="E29" s="357">
        <f>Application!AC889</f>
        <v>12000</v>
      </c>
      <c r="F29" s="357"/>
      <c r="G29" s="357">
        <f>E29*$C$29</f>
        <v>12240</v>
      </c>
      <c r="H29" s="357"/>
      <c r="I29" s="357">
        <f>G29*$C$29</f>
        <v>12484.800000000001</v>
      </c>
      <c r="J29" s="357"/>
      <c r="K29" s="357">
        <f>I29*$C$29</f>
        <v>12734.496000000001</v>
      </c>
      <c r="L29" s="357"/>
      <c r="M29" s="357">
        <f>K29*$C$29</f>
        <v>12989.185920000002</v>
      </c>
      <c r="N29" s="357"/>
      <c r="O29" s="357">
        <f>M29*$C$29</f>
        <v>13248.969638400002</v>
      </c>
      <c r="P29" s="357"/>
      <c r="Q29" s="357">
        <f>O29*$C$29</f>
        <v>13513.949031168002</v>
      </c>
      <c r="R29" s="357"/>
      <c r="S29" s="357">
        <f>Q29*$C$29</f>
        <v>13784.228011791361</v>
      </c>
      <c r="T29" s="357"/>
      <c r="U29" s="357">
        <f>S29*$C$29</f>
        <v>14059.91257202719</v>
      </c>
      <c r="V29" s="357"/>
      <c r="W29" s="357">
        <f>U29*$C$29</f>
        <v>14341.110823467734</v>
      </c>
      <c r="X29" s="357"/>
      <c r="Y29" s="357">
        <f>W29*$C$29</f>
        <v>14627.933039937088</v>
      </c>
      <c r="Z29" s="357"/>
      <c r="AA29" s="357">
        <f>Y29*$C$29</f>
        <v>14920.491700735831</v>
      </c>
      <c r="AB29" s="357"/>
      <c r="AC29" s="357">
        <f>AA29*$C$29</f>
        <v>15218.901534750548</v>
      </c>
      <c r="AD29" s="357"/>
      <c r="AE29" s="357">
        <f>AC29*$C$29</f>
        <v>15523.27956544556</v>
      </c>
      <c r="AF29" s="357"/>
      <c r="AG29" s="357">
        <f>AE29*$C$29</f>
        <v>15833.745156754472</v>
      </c>
    </row>
    <row r="30" spans="1:33" s="339" customFormat="1" ht="14.25">
      <c r="A30" s="339" t="s">
        <v>2097</v>
      </c>
      <c r="C30" s="374">
        <v>1.02</v>
      </c>
      <c r="E30" s="357">
        <f>Application!AC890</f>
        <v>0</v>
      </c>
      <c r="F30" s="357"/>
      <c r="G30" s="357">
        <f>E30*$C$30</f>
        <v>0</v>
      </c>
      <c r="H30" s="357"/>
      <c r="I30" s="357">
        <f>G30*$C$30</f>
        <v>0</v>
      </c>
      <c r="J30" s="357"/>
      <c r="K30" s="357">
        <f>I30*$C$30</f>
        <v>0</v>
      </c>
      <c r="L30" s="357"/>
      <c r="M30" s="357">
        <f>K30*$C$30</f>
        <v>0</v>
      </c>
      <c r="N30" s="357"/>
      <c r="O30" s="357">
        <f>M30*$C$30</f>
        <v>0</v>
      </c>
      <c r="P30" s="357"/>
      <c r="Q30" s="357">
        <f>O30*$C$30</f>
        <v>0</v>
      </c>
      <c r="R30" s="357"/>
      <c r="S30" s="357">
        <f>Q30*$C$30</f>
        <v>0</v>
      </c>
      <c r="T30" s="357"/>
      <c r="U30" s="357">
        <f>S30*$C$30</f>
        <v>0</v>
      </c>
      <c r="V30" s="357"/>
      <c r="W30" s="357">
        <f>U30*$C$30</f>
        <v>0</v>
      </c>
      <c r="X30" s="357"/>
      <c r="Y30" s="357">
        <f>W30*$C$30</f>
        <v>0</v>
      </c>
      <c r="Z30" s="357"/>
      <c r="AA30" s="357">
        <f>Y30*$C$30</f>
        <v>0</v>
      </c>
      <c r="AB30" s="357"/>
      <c r="AC30" s="357">
        <f>AA30*$C$30</f>
        <v>0</v>
      </c>
      <c r="AD30" s="357"/>
      <c r="AE30" s="357">
        <f>AC30*$C$30</f>
        <v>0</v>
      </c>
      <c r="AF30" s="357"/>
      <c r="AG30" s="357">
        <f>AE30*$C$30</f>
        <v>0</v>
      </c>
    </row>
    <row r="31" spans="1:33" s="339" customFormat="1" ht="14.25">
      <c r="A31" s="361">
        <f>Application!E891</f>
        <v>0</v>
      </c>
      <c r="B31" s="361"/>
      <c r="C31" s="492">
        <v>1.0349999999999999</v>
      </c>
      <c r="E31" s="357">
        <f>Application!AC891</f>
        <v>0</v>
      </c>
      <c r="F31" s="357"/>
      <c r="G31" s="357">
        <f>E31*$C$31</f>
        <v>0</v>
      </c>
      <c r="H31" s="357"/>
      <c r="I31" s="357">
        <f>G31*$C$31</f>
        <v>0</v>
      </c>
      <c r="J31" s="357"/>
      <c r="K31" s="357">
        <f>I31*$C$31</f>
        <v>0</v>
      </c>
      <c r="L31" s="357"/>
      <c r="M31" s="357">
        <f>K31*$C$31</f>
        <v>0</v>
      </c>
      <c r="N31" s="357"/>
      <c r="O31" s="357">
        <f>M31*$C$31</f>
        <v>0</v>
      </c>
      <c r="P31" s="357"/>
      <c r="Q31" s="357">
        <f>O31*$C$31</f>
        <v>0</v>
      </c>
      <c r="R31" s="357"/>
      <c r="S31" s="357">
        <f>Q31*$C$31</f>
        <v>0</v>
      </c>
      <c r="T31" s="357"/>
      <c r="U31" s="357">
        <f>S31*$C$31</f>
        <v>0</v>
      </c>
      <c r="V31" s="357"/>
      <c r="W31" s="357">
        <f>U31*$C$31</f>
        <v>0</v>
      </c>
      <c r="X31" s="357"/>
      <c r="Y31" s="357">
        <f>W31*$C$31</f>
        <v>0</v>
      </c>
      <c r="Z31" s="357"/>
      <c r="AA31" s="357">
        <f>Y31*$C$31</f>
        <v>0</v>
      </c>
      <c r="AB31" s="357"/>
      <c r="AC31" s="357">
        <f>AA31*$C$31</f>
        <v>0</v>
      </c>
      <c r="AD31" s="357"/>
      <c r="AE31" s="357">
        <f>AC31*$C$31</f>
        <v>0</v>
      </c>
      <c r="AF31" s="357"/>
      <c r="AG31" s="357">
        <f>AE31*$C$31</f>
        <v>0</v>
      </c>
    </row>
    <row r="32" spans="1:33" s="339" customFormat="1" ht="14.25">
      <c r="A32" s="361">
        <f>Application!E892</f>
        <v>0</v>
      </c>
      <c r="B32" s="361"/>
      <c r="C32" s="492">
        <v>1.0349999999999999</v>
      </c>
      <c r="E32" s="357">
        <f>Application!AC892</f>
        <v>0</v>
      </c>
      <c r="F32" s="357"/>
      <c r="G32" s="357">
        <f>E32*$C$32</f>
        <v>0</v>
      </c>
      <c r="H32" s="357"/>
      <c r="I32" s="357">
        <f>G32*$C$32</f>
        <v>0</v>
      </c>
      <c r="J32" s="357"/>
      <c r="K32" s="357">
        <f>I32*$C$32</f>
        <v>0</v>
      </c>
      <c r="L32" s="357"/>
      <c r="M32" s="357">
        <f>K32*$C$32</f>
        <v>0</v>
      </c>
      <c r="N32" s="357"/>
      <c r="O32" s="357">
        <f>M32*$C$32</f>
        <v>0</v>
      </c>
      <c r="P32" s="357"/>
      <c r="Q32" s="357">
        <f>O32*$C$32</f>
        <v>0</v>
      </c>
      <c r="R32" s="357"/>
      <c r="S32" s="357">
        <f>Q32*$C$32</f>
        <v>0</v>
      </c>
      <c r="T32" s="357"/>
      <c r="U32" s="357">
        <f>S32*$C$32</f>
        <v>0</v>
      </c>
      <c r="V32" s="357"/>
      <c r="W32" s="357">
        <f>U32*$C$32</f>
        <v>0</v>
      </c>
      <c r="X32" s="357"/>
      <c r="Y32" s="357">
        <f>W32*$C$32</f>
        <v>0</v>
      </c>
      <c r="Z32" s="357"/>
      <c r="AA32" s="357">
        <f>Y32*$C$32</f>
        <v>0</v>
      </c>
      <c r="AB32" s="357"/>
      <c r="AC32" s="357">
        <f>AA32*$C$32</f>
        <v>0</v>
      </c>
      <c r="AD32" s="357"/>
      <c r="AE32" s="357">
        <f>AC32*$C$32</f>
        <v>0</v>
      </c>
      <c r="AF32" s="357"/>
      <c r="AG32" s="357">
        <f>AE32*$C$32</f>
        <v>0</v>
      </c>
    </row>
    <row r="33" spans="1:33" s="339" customFormat="1" ht="14.25">
      <c r="C33" s="355"/>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row>
    <row r="34" spans="1:33" s="358" customFormat="1" ht="15">
      <c r="A34" s="358" t="s">
        <v>183</v>
      </c>
      <c r="C34" s="359"/>
      <c r="E34" s="358">
        <f>SUM(E21:E32)</f>
        <v>811732.48640000005</v>
      </c>
      <c r="G34" s="358">
        <f>SUM(G21:G32)</f>
        <v>838378.32342399983</v>
      </c>
      <c r="I34" s="358">
        <f>SUM(I21:I32)</f>
        <v>865953.16474383988</v>
      </c>
      <c r="K34" s="358">
        <f>SUM(K21:K32)</f>
        <v>894489.45350987441</v>
      </c>
      <c r="M34" s="358">
        <f>SUM(M21:M32)</f>
        <v>924020.7669427197</v>
      </c>
      <c r="O34" s="358">
        <f>SUM(O21:O32)</f>
        <v>954581.85599691491</v>
      </c>
      <c r="Q34" s="358">
        <f>SUM(Q21:Q32)</f>
        <v>986208.68641223095</v>
      </c>
      <c r="S34" s="358">
        <f>SUM(S21:S32)</f>
        <v>1018938.4812011913</v>
      </c>
      <c r="U34" s="358">
        <f>SUM(U21:U32)</f>
        <v>1052809.7646230562</v>
      </c>
      <c r="W34" s="358">
        <f>SUM(W21:W32)</f>
        <v>1087862.4076962825</v>
      </c>
      <c r="Y34" s="358">
        <f>SUM(Y21:Y32)</f>
        <v>1124137.6753033004</v>
      </c>
      <c r="AA34" s="358">
        <f>SUM(AA21:AA32)</f>
        <v>1161678.2749433166</v>
      </c>
      <c r="AC34" s="358">
        <f>SUM(AC21:AC32)</f>
        <v>1200528.4071908216</v>
      </c>
      <c r="AE34" s="358">
        <f>SUM(AE21:AE32)</f>
        <v>1240733.817919479</v>
      </c>
      <c r="AG34" s="358">
        <f>SUM(AG21:AG32)</f>
        <v>1282341.8523531791</v>
      </c>
    </row>
    <row r="35" spans="1:33" s="339" customFormat="1" ht="14.25">
      <c r="C35" s="355"/>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row>
    <row r="36" spans="1:33" s="358" customFormat="1" ht="15">
      <c r="A36" s="358" t="s">
        <v>910</v>
      </c>
      <c r="C36" s="359"/>
      <c r="E36" s="358">
        <f>E10-E34</f>
        <v>733929.67360000033</v>
      </c>
      <c r="G36" s="358">
        <f>G10-G34</f>
        <v>745925.39057600056</v>
      </c>
      <c r="I36" s="358">
        <f>I10-I34</f>
        <v>757958.14210616017</v>
      </c>
      <c r="K36" s="358">
        <f>K10-K34</f>
        <v>770019.63601137558</v>
      </c>
      <c r="M36" s="358">
        <f>M10-M34</f>
        <v>782101.0498165614</v>
      </c>
      <c r="O36" s="358">
        <f>O10-O34</f>
        <v>794193.00618134835</v>
      </c>
      <c r="Q36" s="358">
        <f>Q10-Q34</f>
        <v>806285.54732048849</v>
      </c>
      <c r="S36" s="358">
        <f>S10-S34</f>
        <v>818368.10837484582</v>
      </c>
      <c r="U36" s="358">
        <f>U10-U34</f>
        <v>830429.48969238182</v>
      </c>
      <c r="W36" s="358">
        <f>W10-W34</f>
        <v>842457.82797704125</v>
      </c>
      <c r="Y36" s="358">
        <f>Y10-Y34</f>
        <v>854440.56626185658</v>
      </c>
      <c r="AA36" s="358">
        <f>AA10-AA34</f>
        <v>866364.42266096896</v>
      </c>
      <c r="AC36" s="358">
        <f>AC10-AC34</f>
        <v>878215.35785357072</v>
      </c>
      <c r="AE36" s="358">
        <f>AE10-AE34</f>
        <v>889978.54125102307</v>
      </c>
      <c r="AG36" s="358">
        <f>AG10-AG34</f>
        <v>901638.31579658506</v>
      </c>
    </row>
    <row r="37" spans="1:33" s="339" customFormat="1" ht="14.25">
      <c r="C37" s="355"/>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row>
    <row r="38" spans="1:33" s="339" customFormat="1" ht="15">
      <c r="A38" s="353" t="s">
        <v>923</v>
      </c>
      <c r="C38" s="355"/>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row>
    <row r="39" spans="1:33" s="339" customFormat="1" ht="14.25">
      <c r="A39" s="360" t="str">
        <f>Application!C637</f>
        <v>Pacific Western Bank - Tax Exempt Permanent Loan</v>
      </c>
      <c r="B39" s="361"/>
      <c r="C39" s="355"/>
      <c r="E39" s="357">
        <f>Application!AF637</f>
        <v>638397.97704347817</v>
      </c>
      <c r="F39" s="357"/>
      <c r="G39" s="357">
        <f>$E$39</f>
        <v>638397.97704347817</v>
      </c>
      <c r="H39" s="357"/>
      <c r="I39" s="357">
        <f>$E$39</f>
        <v>638397.97704347817</v>
      </c>
      <c r="J39" s="357"/>
      <c r="K39" s="357">
        <f>$E$39</f>
        <v>638397.97704347817</v>
      </c>
      <c r="L39" s="357"/>
      <c r="M39" s="357">
        <f>$E$39</f>
        <v>638397.97704347817</v>
      </c>
      <c r="N39" s="357"/>
      <c r="O39" s="357">
        <f>$E$39</f>
        <v>638397.97704347817</v>
      </c>
      <c r="P39" s="357"/>
      <c r="Q39" s="357">
        <f>$E$39</f>
        <v>638397.97704347817</v>
      </c>
      <c r="R39" s="357"/>
      <c r="S39" s="357">
        <f>$E$39</f>
        <v>638397.97704347817</v>
      </c>
      <c r="T39" s="357"/>
      <c r="U39" s="357">
        <f>$E$39</f>
        <v>638397.97704347817</v>
      </c>
      <c r="V39" s="357"/>
      <c r="W39" s="357">
        <f>$E$39</f>
        <v>638397.97704347817</v>
      </c>
      <c r="X39" s="357"/>
      <c r="Y39" s="357">
        <f>$E$39</f>
        <v>638397.97704347817</v>
      </c>
      <c r="Z39" s="357"/>
      <c r="AA39" s="357">
        <f>$E$39</f>
        <v>638397.97704347817</v>
      </c>
      <c r="AB39" s="357"/>
      <c r="AC39" s="357">
        <f>$E$39</f>
        <v>638397.97704347817</v>
      </c>
      <c r="AD39" s="357"/>
      <c r="AE39" s="357">
        <f>$E$39</f>
        <v>638397.97704347817</v>
      </c>
      <c r="AF39" s="357"/>
      <c r="AG39" s="357">
        <f>$E$39</f>
        <v>638397.97704347817</v>
      </c>
    </row>
    <row r="40" spans="1:33" s="339" customFormat="1" ht="14.25">
      <c r="A40" s="360"/>
      <c r="B40" s="361"/>
      <c r="C40" s="355"/>
      <c r="E40" s="357"/>
      <c r="F40" s="357"/>
      <c r="G40" s="357">
        <f>$E$40</f>
        <v>0</v>
      </c>
      <c r="H40" s="357"/>
      <c r="I40" s="357">
        <f>$E$40</f>
        <v>0</v>
      </c>
      <c r="J40" s="357"/>
      <c r="K40" s="357">
        <f>$E$40</f>
        <v>0</v>
      </c>
      <c r="L40" s="357"/>
      <c r="M40" s="357">
        <f>$E$40</f>
        <v>0</v>
      </c>
      <c r="N40" s="357"/>
      <c r="O40" s="357">
        <f>$E$40</f>
        <v>0</v>
      </c>
      <c r="P40" s="357"/>
      <c r="Q40" s="357">
        <f>$E$40</f>
        <v>0</v>
      </c>
      <c r="R40" s="357"/>
      <c r="S40" s="357">
        <f>$E$40</f>
        <v>0</v>
      </c>
      <c r="T40" s="357"/>
      <c r="U40" s="357">
        <f>$E$40</f>
        <v>0</v>
      </c>
      <c r="V40" s="357"/>
      <c r="W40" s="357">
        <f>$E$40</f>
        <v>0</v>
      </c>
      <c r="X40" s="357"/>
      <c r="Y40" s="357">
        <f>$E$40</f>
        <v>0</v>
      </c>
      <c r="Z40" s="357"/>
      <c r="AA40" s="357">
        <f>$E$40</f>
        <v>0</v>
      </c>
      <c r="AB40" s="357"/>
      <c r="AC40" s="357">
        <f>$E$40</f>
        <v>0</v>
      </c>
      <c r="AD40" s="357"/>
      <c r="AE40" s="357">
        <f>$E$40</f>
        <v>0</v>
      </c>
      <c r="AF40" s="357"/>
      <c r="AG40" s="357">
        <f>$E$40</f>
        <v>0</v>
      </c>
    </row>
    <row r="41" spans="1:33" s="339" customFormat="1" ht="14.25">
      <c r="A41" s="360"/>
      <c r="B41" s="361"/>
      <c r="C41" s="355"/>
      <c r="E41" s="367"/>
      <c r="F41" s="357"/>
      <c r="G41" s="367">
        <f>$E$41</f>
        <v>0</v>
      </c>
      <c r="H41" s="357"/>
      <c r="I41" s="367">
        <f>$E$41</f>
        <v>0</v>
      </c>
      <c r="J41" s="357"/>
      <c r="K41" s="367">
        <f>$E$41</f>
        <v>0</v>
      </c>
      <c r="L41" s="357"/>
      <c r="M41" s="367">
        <f>$E$41</f>
        <v>0</v>
      </c>
      <c r="N41" s="357"/>
      <c r="O41" s="367">
        <f>$E$41</f>
        <v>0</v>
      </c>
      <c r="P41" s="357"/>
      <c r="Q41" s="367">
        <f>$E$41</f>
        <v>0</v>
      </c>
      <c r="R41" s="357"/>
      <c r="S41" s="367">
        <f>$E$41</f>
        <v>0</v>
      </c>
      <c r="T41" s="357"/>
      <c r="U41" s="367">
        <f>$E$41</f>
        <v>0</v>
      </c>
      <c r="V41" s="357"/>
      <c r="W41" s="367">
        <f>$E$41</f>
        <v>0</v>
      </c>
      <c r="X41" s="357"/>
      <c r="Y41" s="367">
        <f>$E$41</f>
        <v>0</v>
      </c>
      <c r="Z41" s="357"/>
      <c r="AA41" s="367">
        <f>$E$41</f>
        <v>0</v>
      </c>
      <c r="AB41" s="357"/>
      <c r="AC41" s="367">
        <f>$E$41</f>
        <v>0</v>
      </c>
      <c r="AD41" s="357"/>
      <c r="AE41" s="367">
        <f>$E$41</f>
        <v>0</v>
      </c>
      <c r="AF41" s="357"/>
      <c r="AG41" s="367">
        <f>$E$41</f>
        <v>0</v>
      </c>
    </row>
    <row r="42" spans="1:33" s="358" customFormat="1" ht="15">
      <c r="A42" s="358" t="s">
        <v>911</v>
      </c>
      <c r="C42" s="359"/>
      <c r="E42" s="358">
        <f>SUM(E39:E41)</f>
        <v>638397.97704347817</v>
      </c>
      <c r="G42" s="358">
        <f>SUM(G39:G41)</f>
        <v>638397.97704347817</v>
      </c>
      <c r="I42" s="358">
        <f>SUM(I39:I41)</f>
        <v>638397.97704347817</v>
      </c>
      <c r="K42" s="358">
        <f>SUM(K39:K41)</f>
        <v>638397.97704347817</v>
      </c>
      <c r="M42" s="358">
        <f>SUM(M39:M41)</f>
        <v>638397.97704347817</v>
      </c>
      <c r="O42" s="358">
        <f>SUM(O39:O41)</f>
        <v>638397.97704347817</v>
      </c>
      <c r="Q42" s="358">
        <f>SUM(Q39:Q41)</f>
        <v>638397.97704347817</v>
      </c>
      <c r="S42" s="358">
        <f>SUM(S39:S41)</f>
        <v>638397.97704347817</v>
      </c>
      <c r="U42" s="358">
        <f>SUM(U39:U41)</f>
        <v>638397.97704347817</v>
      </c>
      <c r="W42" s="358">
        <f>SUM(W39:W41)</f>
        <v>638397.97704347817</v>
      </c>
      <c r="Y42" s="358">
        <f>SUM(Y39:Y41)</f>
        <v>638397.97704347817</v>
      </c>
      <c r="AA42" s="358">
        <f>SUM(AA39:AA41)</f>
        <v>638397.97704347817</v>
      </c>
      <c r="AC42" s="358">
        <f>SUM(AC39:AC41)</f>
        <v>638397.97704347817</v>
      </c>
      <c r="AE42" s="358">
        <f>SUM(AE39:AE41)</f>
        <v>638397.97704347817</v>
      </c>
      <c r="AG42" s="358">
        <f>SUM(AG39:AG41)</f>
        <v>638397.97704347817</v>
      </c>
    </row>
    <row r="43" spans="1:33" s="339" customFormat="1" ht="14.25">
      <c r="C43" s="355"/>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row>
    <row r="44" spans="1:33" s="358" customFormat="1" ht="15">
      <c r="A44" s="358" t="s">
        <v>912</v>
      </c>
      <c r="C44" s="359"/>
      <c r="E44" s="358">
        <f>E36-E42</f>
        <v>95531.696556522162</v>
      </c>
      <c r="G44" s="358">
        <f>G36-G42</f>
        <v>107527.41353252239</v>
      </c>
      <c r="I44" s="358">
        <f>I36-I42</f>
        <v>119560.165062682</v>
      </c>
      <c r="K44" s="358">
        <f>K36-K42</f>
        <v>131621.65896789741</v>
      </c>
      <c r="M44" s="358">
        <f>M36-M42</f>
        <v>143703.07277308323</v>
      </c>
      <c r="O44" s="358">
        <f>O36-O42</f>
        <v>155795.02913787018</v>
      </c>
      <c r="Q44" s="358">
        <f>Q36-Q42</f>
        <v>167887.57027701032</v>
      </c>
      <c r="S44" s="358">
        <f>S36-S42</f>
        <v>179970.13133136765</v>
      </c>
      <c r="U44" s="358">
        <f>U36-U42</f>
        <v>192031.51264890365</v>
      </c>
      <c r="W44" s="358">
        <f>W36-W42</f>
        <v>204059.85093356308</v>
      </c>
      <c r="Y44" s="358">
        <f>Y36-Y42</f>
        <v>216042.58921837842</v>
      </c>
      <c r="AA44" s="358">
        <f>AA36-AA42</f>
        <v>227966.4456174908</v>
      </c>
      <c r="AC44" s="358">
        <f>AC36-AC42</f>
        <v>239817.38081009255</v>
      </c>
      <c r="AE44" s="358">
        <f>AE36-AE42</f>
        <v>251580.5642075449</v>
      </c>
      <c r="AG44" s="358">
        <f>AG36-AG42</f>
        <v>263240.33875310689</v>
      </c>
    </row>
    <row r="45" spans="1:33" s="339" customFormat="1" ht="14.25">
      <c r="C45" s="355"/>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row>
    <row r="46" spans="1:33" s="362" customFormat="1" ht="14.25">
      <c r="A46" s="362" t="s">
        <v>914</v>
      </c>
      <c r="C46" s="355"/>
      <c r="E46" s="362">
        <f>E44/(E4+E6+E8)</f>
        <v>5.8716007985015327E-2</v>
      </c>
      <c r="G46" s="362">
        <f>G44/(G4+G6+G8)</f>
        <v>6.4476932013236607E-2</v>
      </c>
      <c r="I46" s="362">
        <f>I44/(I4+I6+I8)</f>
        <v>6.9943571628841072E-2</v>
      </c>
      <c r="K46" s="362">
        <f>K44/(K4+K6+K8)</f>
        <v>7.5121593992296551E-2</v>
      </c>
      <c r="M46" s="362">
        <f>M44/(M4+M6+M8)</f>
        <v>8.0016513354093363E-2</v>
      </c>
      <c r="O46" s="362">
        <f>O44/(O4+O6+O8)</f>
        <v>8.4633694640728202E-2</v>
      </c>
      <c r="Q46" s="362">
        <f>Q44/(Q4+Q6+Q8)</f>
        <v>8.8978356951826043E-2</v>
      </c>
      <c r="S46" s="362">
        <f>S44/(S4+S6+S8)</f>
        <v>9.3055576970554152E-2</v>
      </c>
      <c r="U46" s="362">
        <f>U44/(U4+U6+U8)</f>
        <v>9.6870292289426702E-2</v>
      </c>
      <c r="W46" s="362">
        <f>W44/(W4+W6+W8)</f>
        <v>0.10042730465355394</v>
      </c>
      <c r="Y46" s="362">
        <f>Y44/(Y4+Y6+Y8)</f>
        <v>0.10373128312333192</v>
      </c>
      <c r="AA46" s="362">
        <f>AA44/(AA4+AA6+AA8)</f>
        <v>0.10678676715852524</v>
      </c>
      <c r="AC46" s="362">
        <f>AC44/(AC4+AC6+AC8)</f>
        <v>0.10959816962564532</v>
      </c>
      <c r="AE46" s="362">
        <f>AE44/(AE4+AE6+AE8)</f>
        <v>0.11216977973048049</v>
      </c>
      <c r="AG46" s="362">
        <f>AG44/(AG4+AG6+AG8)</f>
        <v>0.11450576587758771</v>
      </c>
    </row>
    <row r="47" spans="1:33" s="362" customFormat="1" ht="14.25">
      <c r="A47" s="362" t="s">
        <v>915</v>
      </c>
      <c r="C47" s="355"/>
      <c r="E47" s="362">
        <f>E44/E42</f>
        <v>0.14964285601114297</v>
      </c>
      <c r="G47" s="362">
        <f>G44/G42</f>
        <v>0.1684331990375327</v>
      </c>
      <c r="I47" s="362">
        <f>I44/I42</f>
        <v>0.18728155376742264</v>
      </c>
      <c r="K47" s="362">
        <f>K44/K42</f>
        <v>0.20617493115729799</v>
      </c>
      <c r="M47" s="362">
        <f>M44/M42</f>
        <v>0.22509951149687982</v>
      </c>
      <c r="O47" s="362">
        <f>O44/O42</f>
        <v>0.24404060592325427</v>
      </c>
      <c r="Q47" s="362">
        <f>Q44/Q42</f>
        <v>0.26298261635245801</v>
      </c>
      <c r="S47" s="362">
        <f>S44/S42</f>
        <v>0.28190899376723866</v>
      </c>
      <c r="U47" s="362">
        <f>U44/U42</f>
        <v>0.30080219479740822</v>
      </c>
      <c r="W47" s="362">
        <f>W44/W42</f>
        <v>0.3196436365268519</v>
      </c>
      <c r="Y47" s="362">
        <f>Y44/Y42</f>
        <v>0.33841364945876828</v>
      </c>
      <c r="AA47" s="362">
        <f>AA44/AA42</f>
        <v>0.35709142856817844</v>
      </c>
      <c r="AC47" s="362">
        <f>AC44/AC42</f>
        <v>0.3756549823680907</v>
      </c>
      <c r="AE47" s="362">
        <f>AE44/AE42</f>
        <v>0.39408107991296309</v>
      </c>
      <c r="AG47" s="362">
        <f>AG44/AG42</f>
        <v>0.41234519566025957</v>
      </c>
    </row>
    <row r="48" spans="1:33" s="363" customFormat="1" ht="14.25">
      <c r="A48" s="363" t="s">
        <v>913</v>
      </c>
      <c r="C48" s="364"/>
      <c r="E48" s="363">
        <f>E36/E42</f>
        <v>1.1496428560111429</v>
      </c>
      <c r="G48" s="363">
        <f>G36/G42</f>
        <v>1.1684331990375327</v>
      </c>
      <c r="I48" s="363">
        <f>I36/I42</f>
        <v>1.1872815537674226</v>
      </c>
      <c r="K48" s="363">
        <f>K36/K42</f>
        <v>1.206174931157298</v>
      </c>
      <c r="M48" s="363">
        <f>M36/M42</f>
        <v>1.2250995114968799</v>
      </c>
      <c r="O48" s="363">
        <f>O36/O42</f>
        <v>1.2440406059232543</v>
      </c>
      <c r="Q48" s="363">
        <f>Q36/Q42</f>
        <v>1.262982616352458</v>
      </c>
      <c r="S48" s="363">
        <f>S36/S42</f>
        <v>1.2819089937672385</v>
      </c>
      <c r="U48" s="363">
        <f>U36/U42</f>
        <v>1.3008021947974082</v>
      </c>
      <c r="W48" s="363">
        <f>W36/W42</f>
        <v>1.3196436365268518</v>
      </c>
      <c r="Y48" s="363">
        <f>Y36/Y42</f>
        <v>1.3384136494587682</v>
      </c>
      <c r="AA48" s="363">
        <f>AA36/AA42</f>
        <v>1.3570914285681783</v>
      </c>
      <c r="AC48" s="363">
        <f>AC36/AC42</f>
        <v>1.3756549823680906</v>
      </c>
      <c r="AE48" s="363">
        <f>AE36/AE42</f>
        <v>1.394081079912963</v>
      </c>
      <c r="AG48" s="363">
        <f>AG36/AG42</f>
        <v>1.4123451956602595</v>
      </c>
    </row>
    <row r="49" spans="1:35" s="339" customFormat="1" ht="14.25">
      <c r="A49" s="365"/>
      <c r="B49" s="365"/>
      <c r="C49" s="366"/>
      <c r="D49" s="365"/>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row>
    <row r="50" spans="1:35" s="6" customFormat="1">
      <c r="A50" s="6" t="s">
        <v>925</v>
      </c>
      <c r="C50" s="1579"/>
      <c r="E50" s="1578"/>
      <c r="F50" s="1578"/>
      <c r="G50" s="1578"/>
      <c r="H50" s="1578"/>
      <c r="I50" s="1578"/>
      <c r="J50" s="1578"/>
      <c r="K50" s="1578"/>
      <c r="L50" s="1578"/>
      <c r="M50" s="1578"/>
      <c r="N50" s="1578"/>
      <c r="O50" s="1578"/>
      <c r="P50" s="1578"/>
      <c r="Q50" s="1578"/>
      <c r="R50" s="1578"/>
      <c r="S50" s="1578"/>
      <c r="T50" s="1578"/>
      <c r="U50" s="1578"/>
      <c r="V50" s="1578"/>
      <c r="W50" s="1578"/>
      <c r="X50" s="1578"/>
      <c r="Y50" s="1578"/>
      <c r="Z50" s="1578"/>
      <c r="AA50" s="1578"/>
      <c r="AB50" s="1578"/>
      <c r="AC50" s="1578"/>
      <c r="AD50" s="1578"/>
      <c r="AE50" s="1578"/>
      <c r="AF50" s="1578"/>
      <c r="AG50" s="1578"/>
    </row>
    <row r="51" spans="1:35" s="6" customFormat="1">
      <c r="A51" s="3350" t="s">
        <v>1381</v>
      </c>
      <c r="B51" s="3350"/>
      <c r="C51" s="3350"/>
      <c r="D51" s="1578"/>
      <c r="E51" s="1578"/>
      <c r="F51" s="1578"/>
      <c r="G51" s="1578"/>
      <c r="H51" s="1578"/>
      <c r="I51" s="1578"/>
      <c r="J51" s="1578"/>
      <c r="K51" s="1578"/>
      <c r="L51" s="1578"/>
      <c r="M51" s="1578"/>
      <c r="N51" s="1578"/>
      <c r="O51" s="1578"/>
      <c r="P51" s="1578"/>
      <c r="Q51" s="1578"/>
      <c r="R51" s="1578"/>
      <c r="S51" s="1578"/>
      <c r="T51" s="1578"/>
      <c r="U51" s="1578"/>
      <c r="V51" s="1578"/>
      <c r="W51" s="1578"/>
      <c r="X51" s="1578"/>
      <c r="Y51" s="1578"/>
      <c r="Z51" s="1578"/>
      <c r="AA51" s="1578"/>
      <c r="AB51" s="1578"/>
      <c r="AC51" s="1578"/>
      <c r="AD51" s="1578"/>
      <c r="AE51" s="1578"/>
      <c r="AF51" s="1578"/>
      <c r="AG51" s="1578"/>
    </row>
    <row r="52" spans="1:35" s="1580" customFormat="1">
      <c r="A52" s="1580" t="s">
        <v>917</v>
      </c>
      <c r="C52" s="1581">
        <v>1.03</v>
      </c>
      <c r="E52" s="1582">
        <v>20000</v>
      </c>
      <c r="G52" s="1578">
        <f>E52*$C$52</f>
        <v>20600</v>
      </c>
      <c r="I52" s="1578">
        <f>G52*$C$52</f>
        <v>21218</v>
      </c>
      <c r="K52" s="1578">
        <f>I52*$C$52</f>
        <v>21854.54</v>
      </c>
      <c r="M52" s="1578">
        <f>K52*$C$52</f>
        <v>22510.176200000002</v>
      </c>
      <c r="O52" s="1578">
        <f>M52*$C$52</f>
        <v>23185.481486000001</v>
      </c>
      <c r="Q52" s="1578">
        <f>O52*$C$52</f>
        <v>23881.04593058</v>
      </c>
      <c r="S52" s="1578">
        <f>Q52*$C$52</f>
        <v>24597.4773084974</v>
      </c>
      <c r="U52" s="1578">
        <f>S52*$C$52</f>
        <v>25335.401627752322</v>
      </c>
      <c r="W52" s="1578">
        <f>U52*$C$52</f>
        <v>26095.463676584892</v>
      </c>
      <c r="Y52" s="1578">
        <f>W52*$C$52</f>
        <v>26878.327586882438</v>
      </c>
      <c r="AA52" s="1578">
        <f>Y52*$C$52</f>
        <v>27684.677414488913</v>
      </c>
      <c r="AC52" s="1578">
        <f>AA52*$C$52</f>
        <v>28515.21773692358</v>
      </c>
      <c r="AE52" s="1578">
        <f>AC52*$C$52</f>
        <v>29370.674269031289</v>
      </c>
      <c r="AG52" s="1578">
        <f>AE52*$C$52</f>
        <v>30251.79449710223</v>
      </c>
    </row>
    <row r="53" spans="1:35" s="6" customFormat="1">
      <c r="A53" s="6" t="s">
        <v>918</v>
      </c>
      <c r="C53" s="1576"/>
      <c r="E53" s="1583">
        <v>5000</v>
      </c>
      <c r="F53" s="1578"/>
      <c r="G53" s="1578">
        <f t="shared" ref="G53:AG56" si="1">E53*$C$52</f>
        <v>5150</v>
      </c>
      <c r="H53" s="1578"/>
      <c r="I53" s="1578">
        <f t="shared" si="1"/>
        <v>5304.5</v>
      </c>
      <c r="J53" s="1578"/>
      <c r="K53" s="1578">
        <f t="shared" si="1"/>
        <v>5463.6350000000002</v>
      </c>
      <c r="L53" s="1578"/>
      <c r="M53" s="1578">
        <f t="shared" si="1"/>
        <v>5627.5440500000004</v>
      </c>
      <c r="N53" s="1578"/>
      <c r="O53" s="1578">
        <f t="shared" si="1"/>
        <v>5796.3703715000001</v>
      </c>
      <c r="P53" s="1578"/>
      <c r="Q53" s="1578">
        <f t="shared" si="1"/>
        <v>5970.2614826449999</v>
      </c>
      <c r="R53" s="1578"/>
      <c r="S53" s="1578">
        <f t="shared" si="1"/>
        <v>6149.3693271243501</v>
      </c>
      <c r="T53" s="1578"/>
      <c r="U53" s="1578">
        <f t="shared" si="1"/>
        <v>6333.8504069380806</v>
      </c>
      <c r="V53" s="1578"/>
      <c r="W53" s="1578">
        <f t="shared" si="1"/>
        <v>6523.865919146223</v>
      </c>
      <c r="X53" s="1578"/>
      <c r="Y53" s="1578">
        <f t="shared" si="1"/>
        <v>6719.5818967206096</v>
      </c>
      <c r="Z53" s="1578"/>
      <c r="AA53" s="1578">
        <f t="shared" si="1"/>
        <v>6921.1693536222283</v>
      </c>
      <c r="AB53" s="1578"/>
      <c r="AC53" s="1578">
        <f t="shared" si="1"/>
        <v>7128.8044342308949</v>
      </c>
      <c r="AD53" s="1578"/>
      <c r="AE53" s="1578">
        <f t="shared" si="1"/>
        <v>7342.6685672578224</v>
      </c>
      <c r="AF53" s="1578"/>
      <c r="AG53" s="1578">
        <f t="shared" si="1"/>
        <v>7562.9486242755574</v>
      </c>
      <c r="AH53" s="1578"/>
      <c r="AI53" s="1578"/>
    </row>
    <row r="54" spans="1:35" s="6" customFormat="1">
      <c r="A54" s="6" t="s">
        <v>919</v>
      </c>
      <c r="C54" s="1576"/>
      <c r="E54" s="1583"/>
      <c r="F54" s="1578"/>
      <c r="G54" s="1578">
        <f t="shared" si="1"/>
        <v>0</v>
      </c>
      <c r="H54" s="1578"/>
      <c r="I54" s="1578">
        <f t="shared" si="1"/>
        <v>0</v>
      </c>
      <c r="J54" s="1578"/>
      <c r="K54" s="1578">
        <f t="shared" si="1"/>
        <v>0</v>
      </c>
      <c r="L54" s="1578"/>
      <c r="M54" s="1578">
        <f t="shared" si="1"/>
        <v>0</v>
      </c>
      <c r="N54" s="1578"/>
      <c r="O54" s="1578">
        <f t="shared" si="1"/>
        <v>0</v>
      </c>
      <c r="P54" s="1578"/>
      <c r="Q54" s="1578">
        <f t="shared" si="1"/>
        <v>0</v>
      </c>
      <c r="R54" s="1578"/>
      <c r="S54" s="1578">
        <f t="shared" si="1"/>
        <v>0</v>
      </c>
      <c r="T54" s="1578"/>
      <c r="U54" s="1578">
        <f t="shared" si="1"/>
        <v>0</v>
      </c>
      <c r="V54" s="1578"/>
      <c r="W54" s="1578">
        <f t="shared" si="1"/>
        <v>0</v>
      </c>
      <c r="X54" s="1578"/>
      <c r="Y54" s="1578">
        <f t="shared" si="1"/>
        <v>0</v>
      </c>
      <c r="Z54" s="1578"/>
      <c r="AA54" s="1578">
        <f t="shared" si="1"/>
        <v>0</v>
      </c>
      <c r="AB54" s="1578"/>
      <c r="AC54" s="1578">
        <f t="shared" si="1"/>
        <v>0</v>
      </c>
      <c r="AD54" s="1578"/>
      <c r="AE54" s="1578">
        <f t="shared" si="1"/>
        <v>0</v>
      </c>
      <c r="AF54" s="1578"/>
      <c r="AG54" s="1578">
        <f t="shared" si="1"/>
        <v>0</v>
      </c>
      <c r="AH54" s="1578"/>
      <c r="AI54" s="1578"/>
    </row>
    <row r="55" spans="1:35" s="6" customFormat="1">
      <c r="A55" s="1584"/>
      <c r="B55" s="1584"/>
      <c r="C55" s="1576"/>
      <c r="E55" s="1583"/>
      <c r="F55" s="1578"/>
      <c r="G55" s="1578">
        <f t="shared" si="1"/>
        <v>0</v>
      </c>
      <c r="H55" s="1578"/>
      <c r="I55" s="1578">
        <f t="shared" si="1"/>
        <v>0</v>
      </c>
      <c r="J55" s="1578"/>
      <c r="K55" s="1578">
        <f t="shared" si="1"/>
        <v>0</v>
      </c>
      <c r="L55" s="1578"/>
      <c r="M55" s="1578">
        <f t="shared" si="1"/>
        <v>0</v>
      </c>
      <c r="N55" s="1578"/>
      <c r="O55" s="1578">
        <f t="shared" si="1"/>
        <v>0</v>
      </c>
      <c r="P55" s="1578"/>
      <c r="Q55" s="1578">
        <f t="shared" si="1"/>
        <v>0</v>
      </c>
      <c r="R55" s="1578"/>
      <c r="S55" s="1578">
        <f t="shared" si="1"/>
        <v>0</v>
      </c>
      <c r="T55" s="1578"/>
      <c r="U55" s="1578">
        <f t="shared" si="1"/>
        <v>0</v>
      </c>
      <c r="V55" s="1578"/>
      <c r="W55" s="1578">
        <f t="shared" si="1"/>
        <v>0</v>
      </c>
      <c r="X55" s="1578"/>
      <c r="Y55" s="1578">
        <f t="shared" si="1"/>
        <v>0</v>
      </c>
      <c r="Z55" s="1578"/>
      <c r="AA55" s="1578">
        <f t="shared" si="1"/>
        <v>0</v>
      </c>
      <c r="AB55" s="1578"/>
      <c r="AC55" s="1578">
        <f t="shared" si="1"/>
        <v>0</v>
      </c>
      <c r="AD55" s="1578"/>
      <c r="AE55" s="1578">
        <f t="shared" si="1"/>
        <v>0</v>
      </c>
      <c r="AF55" s="1578"/>
      <c r="AG55" s="1578">
        <f t="shared" si="1"/>
        <v>0</v>
      </c>
      <c r="AH55" s="1578"/>
      <c r="AI55" s="1578"/>
    </row>
    <row r="56" spans="1:35" s="6" customFormat="1">
      <c r="A56" s="1584"/>
      <c r="B56" s="1584"/>
      <c r="C56" s="1576"/>
      <c r="E56" s="1585"/>
      <c r="F56" s="1578"/>
      <c r="G56" s="1586">
        <f t="shared" si="1"/>
        <v>0</v>
      </c>
      <c r="H56" s="1578"/>
      <c r="I56" s="1586">
        <f t="shared" si="1"/>
        <v>0</v>
      </c>
      <c r="J56" s="1578"/>
      <c r="K56" s="1586">
        <f t="shared" si="1"/>
        <v>0</v>
      </c>
      <c r="L56" s="1578"/>
      <c r="M56" s="1586">
        <f t="shared" si="1"/>
        <v>0</v>
      </c>
      <c r="N56" s="1578"/>
      <c r="O56" s="1586">
        <f t="shared" si="1"/>
        <v>0</v>
      </c>
      <c r="P56" s="1578"/>
      <c r="Q56" s="1586">
        <f t="shared" si="1"/>
        <v>0</v>
      </c>
      <c r="R56" s="1578"/>
      <c r="S56" s="1586">
        <f t="shared" si="1"/>
        <v>0</v>
      </c>
      <c r="T56" s="1578"/>
      <c r="U56" s="1586">
        <f t="shared" si="1"/>
        <v>0</v>
      </c>
      <c r="V56" s="1578"/>
      <c r="W56" s="1586">
        <f t="shared" si="1"/>
        <v>0</v>
      </c>
      <c r="X56" s="1578"/>
      <c r="Y56" s="1586">
        <f t="shared" si="1"/>
        <v>0</v>
      </c>
      <c r="Z56" s="1578"/>
      <c r="AA56" s="1586">
        <f t="shared" si="1"/>
        <v>0</v>
      </c>
      <c r="AB56" s="1578"/>
      <c r="AC56" s="1586">
        <f t="shared" si="1"/>
        <v>0</v>
      </c>
      <c r="AD56" s="1578"/>
      <c r="AE56" s="1586">
        <f t="shared" si="1"/>
        <v>0</v>
      </c>
      <c r="AF56" s="1578"/>
      <c r="AG56" s="1586">
        <f t="shared" si="1"/>
        <v>0</v>
      </c>
      <c r="AH56" s="1578"/>
      <c r="AI56" s="1578"/>
    </row>
    <row r="57" spans="1:35" s="6" customFormat="1">
      <c r="A57" s="1580" t="s">
        <v>916</v>
      </c>
      <c r="C57" s="1579"/>
      <c r="E57" s="1578">
        <f>SUM(E52:E56)</f>
        <v>25000</v>
      </c>
      <c r="F57" s="1578"/>
      <c r="G57" s="1578">
        <f>SUM(G52:G56)</f>
        <v>25750</v>
      </c>
      <c r="H57" s="1578"/>
      <c r="I57" s="1578">
        <f>SUM(I52:I56)</f>
        <v>26522.5</v>
      </c>
      <c r="J57" s="1578"/>
      <c r="K57" s="1578">
        <f>SUM(K52:K56)</f>
        <v>27318.175000000003</v>
      </c>
      <c r="L57" s="1578"/>
      <c r="M57" s="1578">
        <f>SUM(M52:M56)</f>
        <v>28137.720250000002</v>
      </c>
      <c r="N57" s="1578"/>
      <c r="O57" s="1578">
        <f>SUM(O52:O56)</f>
        <v>28981.851857500002</v>
      </c>
      <c r="P57" s="1578"/>
      <c r="Q57" s="1578">
        <f>SUM(Q52:Q56)</f>
        <v>29851.307413225</v>
      </c>
      <c r="R57" s="1578"/>
      <c r="S57" s="1578">
        <f>SUM(S52:S56)</f>
        <v>30746.84663562175</v>
      </c>
      <c r="T57" s="1578"/>
      <c r="U57" s="1578">
        <f>SUM(U52:U56)</f>
        <v>31669.252034690402</v>
      </c>
      <c r="V57" s="1578"/>
      <c r="W57" s="1578">
        <f>SUM(W52:W56)</f>
        <v>32619.329595731113</v>
      </c>
      <c r="X57" s="1578"/>
      <c r="Y57" s="1578">
        <f>SUM(Y52:Y56)</f>
        <v>33597.909483603049</v>
      </c>
      <c r="Z57" s="1578"/>
      <c r="AA57" s="1578">
        <f>SUM(AA52:AA56)</f>
        <v>34605.846768111143</v>
      </c>
      <c r="AB57" s="1578"/>
      <c r="AC57" s="1578">
        <f>SUM(AC52:AC56)</f>
        <v>35644.022171154473</v>
      </c>
      <c r="AD57" s="1578"/>
      <c r="AE57" s="1578">
        <f>SUM(AE52:AE56)</f>
        <v>36713.342836289114</v>
      </c>
      <c r="AF57" s="1578"/>
      <c r="AG57" s="1578">
        <f>SUM(AG52:AG56)</f>
        <v>37814.743121377789</v>
      </c>
      <c r="AH57" s="1578"/>
      <c r="AI57" s="1578"/>
    </row>
    <row r="58" spans="1:35" s="6" customFormat="1" ht="12.75" customHeight="1">
      <c r="A58" s="1580"/>
      <c r="C58" s="1579"/>
      <c r="E58" s="1578"/>
      <c r="F58" s="1578"/>
      <c r="G58" s="1578"/>
      <c r="H58" s="1578"/>
      <c r="I58" s="1578"/>
      <c r="J58" s="1578"/>
      <c r="K58" s="1578"/>
      <c r="L58" s="1578"/>
      <c r="M58" s="1578"/>
      <c r="N58" s="1578"/>
      <c r="O58" s="1578"/>
      <c r="P58" s="1578"/>
      <c r="Q58" s="1578"/>
      <c r="R58" s="1578"/>
      <c r="S58" s="1578"/>
      <c r="T58" s="1578"/>
      <c r="U58" s="1578"/>
      <c r="V58" s="1578"/>
      <c r="W58" s="1578"/>
      <c r="X58" s="1578"/>
      <c r="Y58" s="1578"/>
      <c r="Z58" s="1578"/>
      <c r="AA58" s="1578"/>
      <c r="AB58" s="1578"/>
      <c r="AC58" s="1578"/>
      <c r="AD58" s="1578"/>
      <c r="AE58" s="1578"/>
      <c r="AF58" s="1578"/>
      <c r="AG58" s="1578"/>
      <c r="AH58" s="1578"/>
      <c r="AI58" s="1578"/>
    </row>
    <row r="59" spans="1:35" s="1580" customFormat="1">
      <c r="A59" s="1580" t="s">
        <v>921</v>
      </c>
      <c r="C59" s="1587"/>
      <c r="E59" s="1580">
        <f>E44-E57</f>
        <v>70531.696556522162</v>
      </c>
      <c r="G59" s="1580">
        <f>G44-G57</f>
        <v>81777.413532522391</v>
      </c>
      <c r="I59" s="1580">
        <f>I44-I57</f>
        <v>93037.665062682005</v>
      </c>
      <c r="K59" s="1580">
        <f>K44-K57</f>
        <v>104303.48396789741</v>
      </c>
      <c r="M59" s="1580">
        <f>M44-M57</f>
        <v>115565.35252308323</v>
      </c>
      <c r="O59" s="1580">
        <f>O44-O57</f>
        <v>126813.17728037018</v>
      </c>
      <c r="Q59" s="1580">
        <f>Q44-Q57</f>
        <v>138036.26286378532</v>
      </c>
      <c r="S59" s="1580">
        <f>S44-S57</f>
        <v>149223.28469574591</v>
      </c>
      <c r="U59" s="1580">
        <f>U44-U57</f>
        <v>160362.26061421324</v>
      </c>
      <c r="W59" s="1580">
        <f>W44-W57</f>
        <v>171440.52133783197</v>
      </c>
      <c r="Y59" s="1580">
        <f>Y44-Y57</f>
        <v>182444.67973477536</v>
      </c>
      <c r="AA59" s="1580">
        <f>AA44-AA57</f>
        <v>193360.59884937966</v>
      </c>
      <c r="AC59" s="1580">
        <f>AC44-AC57</f>
        <v>204173.35863893808</v>
      </c>
      <c r="AE59" s="1580">
        <f>AE44-AE57</f>
        <v>214867.22137125579</v>
      </c>
      <c r="AG59" s="1580">
        <f>AG44-AG57</f>
        <v>225425.59563172911</v>
      </c>
    </row>
    <row r="60" spans="1:35" s="6" customFormat="1" ht="8.25" customHeight="1">
      <c r="C60" s="1579"/>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row>
    <row r="61" spans="1:35" s="1580" customFormat="1">
      <c r="A61" s="1580" t="s">
        <v>920</v>
      </c>
      <c r="C61" s="1577">
        <v>1</v>
      </c>
      <c r="E61" s="1582">
        <f>E59*$C$61</f>
        <v>70531.696556522162</v>
      </c>
      <c r="G61" s="1588">
        <f>G59*$C$61</f>
        <v>81777.413532522391</v>
      </c>
      <c r="H61" s="1588"/>
      <c r="I61" s="1588">
        <f>I59*$C$61</f>
        <v>93037.665062682005</v>
      </c>
      <c r="J61" s="1588"/>
      <c r="K61" s="1588">
        <f>K59*$C$61</f>
        <v>104303.48396789741</v>
      </c>
      <c r="L61" s="1588"/>
      <c r="M61" s="1588">
        <f>M59*$C$61</f>
        <v>115565.35252308323</v>
      </c>
      <c r="N61" s="1588"/>
      <c r="O61" s="1588">
        <f>O59*$C$61</f>
        <v>126813.17728037018</v>
      </c>
      <c r="P61" s="1588"/>
      <c r="Q61" s="1588">
        <f>Q59*$C$61</f>
        <v>138036.26286378532</v>
      </c>
      <c r="R61" s="1588"/>
      <c r="S61" s="1588">
        <f>S59*$C$61</f>
        <v>149223.28469574591</v>
      </c>
      <c r="T61" s="1588"/>
      <c r="U61" s="1588">
        <f>U59*$C$61</f>
        <v>160362.26061421324</v>
      </c>
      <c r="V61" s="1588"/>
      <c r="W61" s="1588">
        <f>W59*$C$61</f>
        <v>171440.52133783197</v>
      </c>
      <c r="Y61" s="1588">
        <f>Y59*$C$61</f>
        <v>182444.67973477536</v>
      </c>
      <c r="AA61" s="1588">
        <f>AA59*$C$61</f>
        <v>193360.59884937966</v>
      </c>
      <c r="AC61" s="1588">
        <f>AC59*$C$61</f>
        <v>204173.35863893808</v>
      </c>
      <c r="AE61" s="1588">
        <f>AE59*$C$61</f>
        <v>214867.22137125579</v>
      </c>
      <c r="AG61" s="1588">
        <f>AG59*$C$61</f>
        <v>225425.59563172911</v>
      </c>
    </row>
    <row r="62" spans="1:35" s="1588" customFormat="1">
      <c r="A62" s="3350" t="s">
        <v>1381</v>
      </c>
      <c r="B62" s="3350"/>
      <c r="C62" s="3350"/>
    </row>
    <row r="63" spans="1:35" s="6" customFormat="1" ht="8.25" customHeight="1">
      <c r="C63" s="1579"/>
      <c r="E63" s="1578"/>
      <c r="F63" s="1578"/>
      <c r="G63" s="1578"/>
      <c r="H63" s="1578"/>
      <c r="I63" s="1578"/>
      <c r="J63" s="1578"/>
      <c r="K63" s="1578"/>
      <c r="L63" s="1578"/>
      <c r="M63" s="1578"/>
      <c r="N63" s="1578"/>
      <c r="O63" s="1578"/>
      <c r="P63" s="1578"/>
      <c r="Q63" s="1578"/>
      <c r="R63" s="1578"/>
      <c r="S63" s="1578"/>
      <c r="T63" s="1578"/>
      <c r="U63" s="1578"/>
      <c r="V63" s="1578"/>
      <c r="W63" s="1578"/>
      <c r="X63" s="1578"/>
      <c r="Y63" s="1578"/>
      <c r="Z63" s="1578"/>
      <c r="AA63" s="1578"/>
      <c r="AB63" s="1578"/>
      <c r="AC63" s="1578"/>
      <c r="AD63" s="1578"/>
      <c r="AE63" s="1578"/>
      <c r="AF63" s="1578"/>
      <c r="AG63" s="1578"/>
      <c r="AH63" s="1578"/>
      <c r="AI63" s="1578"/>
    </row>
    <row r="64" spans="1:35" s="6" customFormat="1">
      <c r="A64" s="6" t="s">
        <v>924</v>
      </c>
      <c r="C64" s="1577">
        <v>0.5</v>
      </c>
      <c r="E64" s="1578"/>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c r="AI64" s="1578"/>
    </row>
    <row r="65" spans="1:33" s="1580" customFormat="1">
      <c r="A65" s="1582"/>
      <c r="B65" s="1582" t="s">
        <v>2555</v>
      </c>
      <c r="C65" s="1581"/>
      <c r="E65" s="1582"/>
      <c r="G65" s="1578"/>
      <c r="I65" s="1578"/>
      <c r="K65" s="1578"/>
      <c r="M65" s="1578"/>
      <c r="O65" s="1578"/>
      <c r="Q65" s="1578"/>
      <c r="S65" s="1578"/>
      <c r="U65" s="1578"/>
      <c r="W65" s="1578"/>
      <c r="Y65" s="1578"/>
      <c r="AA65" s="1578"/>
      <c r="AC65" s="1578"/>
      <c r="AE65" s="1578"/>
      <c r="AG65" s="1578"/>
    </row>
    <row r="66" spans="1:33" s="1578" customFormat="1">
      <c r="A66" s="1583"/>
      <c r="B66" s="1583" t="s">
        <v>2661</v>
      </c>
      <c r="C66" s="1589"/>
      <c r="E66" s="1582"/>
    </row>
    <row r="67" spans="1:33" s="1578" customFormat="1">
      <c r="A67" s="1583"/>
      <c r="B67" s="1583"/>
      <c r="C67" s="1589"/>
      <c r="E67" s="1583"/>
      <c r="G67" s="1578">
        <f t="shared" ref="G67:AG68" si="2">E67*$C$65</f>
        <v>0</v>
      </c>
      <c r="I67" s="1578">
        <f t="shared" si="2"/>
        <v>0</v>
      </c>
      <c r="K67" s="1578">
        <f t="shared" si="2"/>
        <v>0</v>
      </c>
      <c r="M67" s="1578">
        <f t="shared" si="2"/>
        <v>0</v>
      </c>
      <c r="O67" s="1578">
        <f t="shared" si="2"/>
        <v>0</v>
      </c>
      <c r="Q67" s="1578">
        <f t="shared" si="2"/>
        <v>0</v>
      </c>
      <c r="S67" s="1578">
        <f t="shared" si="2"/>
        <v>0</v>
      </c>
      <c r="U67" s="1578">
        <f t="shared" si="2"/>
        <v>0</v>
      </c>
      <c r="W67" s="1578">
        <f t="shared" si="2"/>
        <v>0</v>
      </c>
      <c r="Y67" s="1578">
        <f t="shared" si="2"/>
        <v>0</v>
      </c>
      <c r="AA67" s="1578">
        <f t="shared" si="2"/>
        <v>0</v>
      </c>
      <c r="AC67" s="1578">
        <f t="shared" si="2"/>
        <v>0</v>
      </c>
      <c r="AE67" s="1578">
        <f t="shared" si="2"/>
        <v>0</v>
      </c>
      <c r="AG67" s="1578">
        <f t="shared" si="2"/>
        <v>0</v>
      </c>
    </row>
    <row r="68" spans="1:33" s="1578" customFormat="1">
      <c r="A68" s="1583"/>
      <c r="B68" s="1583"/>
      <c r="C68" s="1589"/>
      <c r="E68" s="1585"/>
      <c r="G68" s="1586">
        <f t="shared" si="2"/>
        <v>0</v>
      </c>
      <c r="I68" s="1586">
        <f t="shared" si="2"/>
        <v>0</v>
      </c>
      <c r="K68" s="1586">
        <f t="shared" si="2"/>
        <v>0</v>
      </c>
      <c r="M68" s="1586">
        <f t="shared" si="2"/>
        <v>0</v>
      </c>
      <c r="O68" s="1586">
        <f t="shared" si="2"/>
        <v>0</v>
      </c>
      <c r="Q68" s="1586">
        <f t="shared" si="2"/>
        <v>0</v>
      </c>
      <c r="S68" s="1586">
        <f t="shared" si="2"/>
        <v>0</v>
      </c>
      <c r="U68" s="1586">
        <f t="shared" si="2"/>
        <v>0</v>
      </c>
      <c r="W68" s="1586">
        <f t="shared" si="2"/>
        <v>0</v>
      </c>
      <c r="Y68" s="1586">
        <f t="shared" si="2"/>
        <v>0</v>
      </c>
      <c r="AA68" s="1586">
        <f t="shared" si="2"/>
        <v>0</v>
      </c>
      <c r="AC68" s="1586">
        <f t="shared" si="2"/>
        <v>0</v>
      </c>
      <c r="AE68" s="1586">
        <f t="shared" si="2"/>
        <v>0</v>
      </c>
      <c r="AG68" s="1586">
        <f t="shared" si="2"/>
        <v>0</v>
      </c>
    </row>
    <row r="69" spans="1:33" s="1590" customFormat="1">
      <c r="A69" s="1580" t="s">
        <v>916</v>
      </c>
      <c r="C69" s="1589"/>
      <c r="E69" s="1590">
        <f>SUM(E65:E68)</f>
        <v>0</v>
      </c>
      <c r="G69" s="1590">
        <f>SUM(G65:G68)</f>
        <v>0</v>
      </c>
      <c r="I69" s="1590">
        <f>SUM(I65:I68)</f>
        <v>0</v>
      </c>
      <c r="K69" s="1590">
        <f>SUM(K65:K68)</f>
        <v>0</v>
      </c>
      <c r="M69" s="1590">
        <f>SUM(M65:M68)</f>
        <v>0</v>
      </c>
      <c r="O69" s="1590">
        <f>SUM(O65:O68)</f>
        <v>0</v>
      </c>
      <c r="Q69" s="1590">
        <f>SUM(Q65:Q68)</f>
        <v>0</v>
      </c>
      <c r="S69" s="1590">
        <f>SUM(S65:S68)</f>
        <v>0</v>
      </c>
      <c r="U69" s="1590">
        <f>SUM(U65:U68)</f>
        <v>0</v>
      </c>
      <c r="W69" s="1590">
        <f>SUM(W65:W68)</f>
        <v>0</v>
      </c>
      <c r="Y69" s="1590">
        <f>SUM(Y65:Y68)</f>
        <v>0</v>
      </c>
      <c r="AA69" s="1590">
        <f>SUM(AA65:AA68)</f>
        <v>0</v>
      </c>
      <c r="AC69" s="1590">
        <f>SUM(AC65:AC68)</f>
        <v>0</v>
      </c>
      <c r="AE69" s="1590">
        <f>SUM(AE65:AE68)</f>
        <v>0</v>
      </c>
      <c r="AG69" s="1590">
        <f>SUM(AG65:AG68)</f>
        <v>0</v>
      </c>
    </row>
    <row r="70" spans="1:33" s="1590" customFormat="1">
      <c r="A70" s="1580"/>
      <c r="C70" s="1589"/>
    </row>
    <row r="71" spans="1:33" s="1590" customFormat="1">
      <c r="A71" s="1580" t="s">
        <v>2151</v>
      </c>
      <c r="C71" s="1589"/>
      <c r="E71" s="1580">
        <f>E59-E61-E69</f>
        <v>0</v>
      </c>
      <c r="G71" s="1580">
        <f>G59-G61-G69</f>
        <v>0</v>
      </c>
      <c r="I71" s="1580">
        <f>I59-I61-I69</f>
        <v>0</v>
      </c>
      <c r="K71" s="1580">
        <f>K59-K61-K69</f>
        <v>0</v>
      </c>
      <c r="M71" s="1580">
        <f>M59-M61-M69</f>
        <v>0</v>
      </c>
      <c r="O71" s="1580">
        <f>O59-O61-O69</f>
        <v>0</v>
      </c>
      <c r="Q71" s="1580">
        <f>Q59-Q61-Q69</f>
        <v>0</v>
      </c>
      <c r="S71" s="1580">
        <f>S59-S61-S69</f>
        <v>0</v>
      </c>
      <c r="U71" s="1580">
        <f>U59-U61-U69</f>
        <v>0</v>
      </c>
      <c r="W71" s="1580">
        <f>W59-W61-W69</f>
        <v>0</v>
      </c>
      <c r="Y71" s="1580">
        <f>Y59-Y61-Y69</f>
        <v>0</v>
      </c>
      <c r="AA71" s="1580">
        <f>AA59-AA61-AA69</f>
        <v>0</v>
      </c>
      <c r="AC71" s="1580">
        <f>AC59-AC61-AC69</f>
        <v>0</v>
      </c>
      <c r="AE71" s="1580">
        <f>AE59-AE61-AE69</f>
        <v>0</v>
      </c>
      <c r="AG71" s="1580">
        <f>AG59-AG61-AG69</f>
        <v>0</v>
      </c>
    </row>
    <row r="72" spans="1:33" s="1578" customFormat="1">
      <c r="A72" s="911"/>
      <c r="C72" s="1591"/>
    </row>
    <row r="73" spans="1:33" s="351" customFormat="1">
      <c r="A73" s="911"/>
      <c r="C73" s="352"/>
    </row>
    <row r="74" spans="1:33" s="351" customFormat="1">
      <c r="A74" s="1578" t="s">
        <v>2150</v>
      </c>
      <c r="C74" s="352"/>
    </row>
    <row r="75" spans="1:33" s="351" customFormat="1">
      <c r="C75" s="352"/>
    </row>
    <row r="76" spans="1:33" s="370" customFormat="1" ht="30" customHeight="1">
      <c r="A76" s="3348" t="s">
        <v>2149</v>
      </c>
      <c r="B76" s="3349"/>
      <c r="C76" s="3349"/>
      <c r="D76" s="3349"/>
      <c r="E76" s="3349"/>
      <c r="F76" s="3349"/>
      <c r="G76" s="3349"/>
      <c r="H76" s="3349"/>
      <c r="I76" s="3349"/>
      <c r="J76" s="3349"/>
      <c r="K76" s="3349"/>
      <c r="L76" s="3349"/>
      <c r="M76" s="3349"/>
      <c r="N76" s="3349"/>
      <c r="O76" s="3349"/>
      <c r="P76" s="3349"/>
      <c r="Q76" s="3349"/>
      <c r="R76" s="3349"/>
      <c r="S76" s="3349"/>
      <c r="T76" s="3349"/>
      <c r="U76" s="3349"/>
      <c r="V76" s="3349"/>
      <c r="W76" s="3349"/>
      <c r="X76" s="3349"/>
      <c r="Y76" s="3349"/>
      <c r="Z76" s="3349"/>
      <c r="AA76" s="3349"/>
      <c r="AB76" s="3349"/>
      <c r="AC76" s="3349"/>
      <c r="AD76" s="3349"/>
      <c r="AE76" s="3349"/>
      <c r="AF76" s="3349"/>
      <c r="AG76" s="3349"/>
    </row>
    <row r="77" spans="1:33" s="348" customFormat="1" hidden="1">
      <c r="C77" s="350"/>
    </row>
    <row r="78" spans="1:33" s="348" customFormat="1" hidden="1">
      <c r="C78" s="350"/>
    </row>
    <row r="79" spans="1:33" s="348" customFormat="1" hidden="1">
      <c r="C79" s="350"/>
    </row>
    <row r="80" spans="1:33" s="348" customFormat="1" hidden="1">
      <c r="C80" s="350"/>
    </row>
    <row r="81" spans="3:3" s="348" customFormat="1" hidden="1">
      <c r="C81" s="350"/>
    </row>
    <row r="82" spans="3:3" s="348" customFormat="1" hidden="1">
      <c r="C82" s="350"/>
    </row>
    <row r="83" spans="3:3" s="348" customFormat="1" hidden="1">
      <c r="C83" s="350"/>
    </row>
    <row r="84" spans="3:3" s="348" customFormat="1" hidden="1">
      <c r="C84" s="350"/>
    </row>
    <row r="85" spans="3:3" s="348" customFormat="1" hidden="1">
      <c r="C85" s="350"/>
    </row>
    <row r="86" spans="3:3" s="348" customFormat="1" hidden="1">
      <c r="C86" s="350"/>
    </row>
    <row r="87" spans="3:3" s="348" customFormat="1" hidden="1">
      <c r="C87" s="350"/>
    </row>
    <row r="88" spans="3:3" s="348" customFormat="1" hidden="1">
      <c r="C88" s="350"/>
    </row>
    <row r="89" spans="3:3" s="348" customFormat="1" hidden="1">
      <c r="C89" s="350"/>
    </row>
    <row r="90" spans="3:3" s="348" customFormat="1" hidden="1">
      <c r="C90" s="350"/>
    </row>
    <row r="91" spans="3:3" s="348" customFormat="1" hidden="1">
      <c r="C91" s="350"/>
    </row>
    <row r="92" spans="3:3" s="348" customFormat="1" hidden="1">
      <c r="C92" s="350"/>
    </row>
    <row r="93" spans="3:3" s="348" customFormat="1" hidden="1">
      <c r="C93" s="350"/>
    </row>
    <row r="94" spans="3:3" s="348" customFormat="1" hidden="1">
      <c r="C94" s="350"/>
    </row>
    <row r="95" spans="3:3" s="348" customFormat="1" hidden="1">
      <c r="C95" s="350"/>
    </row>
    <row r="96" spans="3:3" s="348" customFormat="1" hidden="1">
      <c r="C96" s="350"/>
    </row>
    <row r="97" spans="3:3" s="348" customFormat="1" hidden="1">
      <c r="C97" s="350"/>
    </row>
    <row r="98" spans="3:3" s="348" customFormat="1" hidden="1">
      <c r="C98" s="350"/>
    </row>
    <row r="99" spans="3:3" s="348" customFormat="1" hidden="1">
      <c r="C99" s="350"/>
    </row>
    <row r="100" spans="3:3" s="348" customFormat="1" hidden="1">
      <c r="C100" s="350"/>
    </row>
    <row r="101" spans="3:3" s="348" customFormat="1" hidden="1">
      <c r="C101" s="350"/>
    </row>
    <row r="102" spans="3:3" s="348" customFormat="1" hidden="1">
      <c r="C102" s="350"/>
    </row>
    <row r="103" spans="3:3" s="348" customFormat="1" hidden="1">
      <c r="C103" s="350"/>
    </row>
    <row r="104" spans="3:3" s="348" customFormat="1" hidden="1">
      <c r="C104" s="350"/>
    </row>
    <row r="105" spans="3:3" s="348" customFormat="1" hidden="1">
      <c r="C105" s="350"/>
    </row>
    <row r="106" spans="3:3" s="348" customFormat="1" hidden="1">
      <c r="C106" s="350"/>
    </row>
    <row r="107" spans="3:3" s="348" customFormat="1" hidden="1">
      <c r="C107" s="350"/>
    </row>
    <row r="108" spans="3:3" s="348" customFormat="1" hidden="1">
      <c r="C108" s="350"/>
    </row>
    <row r="109" spans="3:3" s="348" customFormat="1" hidden="1">
      <c r="C109" s="350"/>
    </row>
    <row r="110" spans="3:3" s="348" customFormat="1" hidden="1">
      <c r="C110" s="350"/>
    </row>
    <row r="111" spans="3:3" s="348" customFormat="1" hidden="1">
      <c r="C111" s="350"/>
    </row>
    <row r="112" spans="3:3" s="348" customFormat="1" hidden="1">
      <c r="C112" s="350"/>
    </row>
    <row r="113" spans="3:3" s="348" customFormat="1" hidden="1">
      <c r="C113" s="350"/>
    </row>
    <row r="114" spans="3:3" s="348" customFormat="1" hidden="1">
      <c r="C114" s="350"/>
    </row>
    <row r="115" spans="3:3" s="348" customFormat="1" hidden="1">
      <c r="C115" s="350"/>
    </row>
    <row r="116" spans="3:3" s="348" customFormat="1" hidden="1">
      <c r="C116" s="350"/>
    </row>
    <row r="117" spans="3:3" s="348" customFormat="1" hidden="1">
      <c r="C117" s="350"/>
    </row>
    <row r="118" spans="3:3" s="348" customFormat="1" hidden="1">
      <c r="C118" s="350"/>
    </row>
    <row r="119" spans="3:3" s="348" customFormat="1" hidden="1">
      <c r="C119" s="350"/>
    </row>
    <row r="120" spans="3:3" s="348" customFormat="1" hidden="1">
      <c r="C120" s="350"/>
    </row>
    <row r="121" spans="3:3" s="348" customFormat="1" hidden="1">
      <c r="C121" s="350"/>
    </row>
    <row r="122" spans="3:3" s="348" customFormat="1" hidden="1">
      <c r="C122" s="350"/>
    </row>
    <row r="123" spans="3:3" s="348" customFormat="1" hidden="1">
      <c r="C123" s="350"/>
    </row>
    <row r="124" spans="3:3" s="348" customFormat="1" hidden="1">
      <c r="C124" s="350"/>
    </row>
    <row r="125" spans="3:3" s="348" customFormat="1" hidden="1">
      <c r="C125" s="350"/>
    </row>
    <row r="126" spans="3:3" s="348" customFormat="1" hidden="1">
      <c r="C126" s="350"/>
    </row>
    <row r="127" spans="3:3" s="348" customFormat="1" hidden="1">
      <c r="C127" s="350"/>
    </row>
    <row r="128" spans="3:3" s="348" customFormat="1" hidden="1">
      <c r="C128" s="350"/>
    </row>
    <row r="129" spans="3:3" s="348" customFormat="1" hidden="1">
      <c r="C129" s="350"/>
    </row>
    <row r="130" spans="3:3" s="348" customFormat="1" hidden="1">
      <c r="C130" s="350"/>
    </row>
    <row r="131" spans="3:3" s="348" customFormat="1" hidden="1">
      <c r="C131" s="350"/>
    </row>
    <row r="132" spans="3:3" s="348" customFormat="1" hidden="1">
      <c r="C132" s="350"/>
    </row>
    <row r="133" spans="3:3" s="348" customFormat="1" hidden="1">
      <c r="C133" s="350"/>
    </row>
    <row r="134" spans="3:3" s="348" customFormat="1" hidden="1">
      <c r="C134" s="350"/>
    </row>
    <row r="135" spans="3:3" s="348" customFormat="1" hidden="1">
      <c r="C135" s="350"/>
    </row>
    <row r="136" spans="3:3" s="348" customFormat="1" hidden="1">
      <c r="C136" s="350"/>
    </row>
    <row r="137" spans="3:3" s="348" customFormat="1" hidden="1">
      <c r="C137" s="350"/>
    </row>
    <row r="138" spans="3:3" s="348" customFormat="1" hidden="1">
      <c r="C138" s="350"/>
    </row>
    <row r="139" spans="3:3" s="348" customFormat="1" hidden="1">
      <c r="C139" s="350"/>
    </row>
    <row r="140" spans="3:3" s="348" customFormat="1" hidden="1">
      <c r="C140" s="350"/>
    </row>
    <row r="141" spans="3:3" s="348" customFormat="1" hidden="1">
      <c r="C141" s="350"/>
    </row>
    <row r="142" spans="3:3" s="348" customFormat="1" hidden="1">
      <c r="C142" s="350"/>
    </row>
    <row r="143" spans="3:3" s="348" customFormat="1" hidden="1">
      <c r="C143" s="350"/>
    </row>
    <row r="144" spans="3:3" s="348" customFormat="1" hidden="1">
      <c r="C144" s="350"/>
    </row>
    <row r="145" spans="3:3" s="348" customFormat="1" hidden="1">
      <c r="C145" s="350"/>
    </row>
    <row r="146" spans="3:3" s="348" customFormat="1" hidden="1">
      <c r="C146" s="350"/>
    </row>
    <row r="147" spans="3:3" s="348" customFormat="1" hidden="1">
      <c r="C147" s="350"/>
    </row>
    <row r="148" spans="3:3" s="348" customFormat="1" hidden="1">
      <c r="C148" s="350"/>
    </row>
    <row r="149" spans="3:3" s="348" customFormat="1" hidden="1">
      <c r="C149" s="350"/>
    </row>
    <row r="150" spans="3:3" s="348" customFormat="1" hidden="1">
      <c r="C150" s="350"/>
    </row>
    <row r="151" spans="3:3" s="348" customFormat="1" hidden="1">
      <c r="C151" s="350"/>
    </row>
    <row r="152" spans="3:3" s="348" customFormat="1" hidden="1">
      <c r="C152" s="350"/>
    </row>
    <row r="153" spans="3:3" s="348" customFormat="1" hidden="1">
      <c r="C153" s="350"/>
    </row>
    <row r="154" spans="3:3" s="348" customFormat="1" hidden="1">
      <c r="C154" s="350"/>
    </row>
    <row r="155" spans="3:3" s="348" customFormat="1" hidden="1">
      <c r="C155" s="350"/>
    </row>
    <row r="156" spans="3:3" s="348" customFormat="1" hidden="1">
      <c r="C156" s="350"/>
    </row>
    <row r="157" spans="3:3" s="348" customFormat="1" hidden="1">
      <c r="C157" s="350"/>
    </row>
    <row r="158" spans="3:3" s="348" customFormat="1" hidden="1">
      <c r="C158" s="350"/>
    </row>
    <row r="159" spans="3:3" s="348" customFormat="1" hidden="1">
      <c r="C159" s="350"/>
    </row>
    <row r="160" spans="3:3" s="348" customFormat="1" hidden="1">
      <c r="C160" s="350"/>
    </row>
    <row r="161" spans="3:3" s="348" customFormat="1" hidden="1">
      <c r="C161" s="350"/>
    </row>
    <row r="162" spans="3:3" s="348" customFormat="1" hidden="1">
      <c r="C162" s="350"/>
    </row>
    <row r="163" spans="3:3" s="348" customFormat="1" hidden="1">
      <c r="C163" s="350"/>
    </row>
    <row r="164" spans="3:3" s="348" customFormat="1" hidden="1">
      <c r="C164" s="350"/>
    </row>
    <row r="165" spans="3:3" s="348" customFormat="1" hidden="1">
      <c r="C165" s="350"/>
    </row>
    <row r="166" spans="3:3" s="348" customFormat="1" hidden="1">
      <c r="C166" s="350"/>
    </row>
    <row r="167" spans="3:3" s="348" customFormat="1" hidden="1">
      <c r="C167" s="350"/>
    </row>
    <row r="168" spans="3:3" s="348" customFormat="1" hidden="1">
      <c r="C168" s="350"/>
    </row>
    <row r="169" spans="3:3" s="348" customFormat="1" hidden="1">
      <c r="C169" s="350"/>
    </row>
    <row r="170" spans="3:3" s="348" customFormat="1" hidden="1">
      <c r="C170" s="350"/>
    </row>
    <row r="171" spans="3:3" s="348" customFormat="1" hidden="1">
      <c r="C171" s="350"/>
    </row>
    <row r="172" spans="3:3" s="348" customFormat="1" hidden="1">
      <c r="C172" s="350"/>
    </row>
    <row r="173" spans="3:3" s="348" customFormat="1" hidden="1">
      <c r="C173" s="350"/>
    </row>
    <row r="174" spans="3:3" s="348" customFormat="1" hidden="1">
      <c r="C174" s="350"/>
    </row>
    <row r="175" spans="3:3" s="348" customFormat="1" hidden="1">
      <c r="C175" s="350"/>
    </row>
    <row r="176" spans="3:3" s="348" customFormat="1" hidden="1">
      <c r="C176" s="350"/>
    </row>
    <row r="177" spans="3:3" s="348" customFormat="1" hidden="1">
      <c r="C177" s="350"/>
    </row>
    <row r="178" spans="3:3" s="348" customFormat="1" hidden="1">
      <c r="C178" s="350"/>
    </row>
    <row r="179" spans="3:3" s="348" customFormat="1" hidden="1">
      <c r="C179" s="350"/>
    </row>
    <row r="180" spans="3:3" s="348" customFormat="1" hidden="1">
      <c r="C180" s="350"/>
    </row>
    <row r="181" spans="3:3" s="348" customFormat="1" hidden="1">
      <c r="C181" s="350"/>
    </row>
    <row r="182" spans="3:3" s="348" customFormat="1" hidden="1">
      <c r="C182" s="350"/>
    </row>
    <row r="183" spans="3:3" s="348" customFormat="1" hidden="1">
      <c r="C183" s="350"/>
    </row>
    <row r="184" spans="3:3" s="348" customFormat="1" hidden="1">
      <c r="C184" s="350"/>
    </row>
    <row r="185" spans="3:3" s="348" customFormat="1" hidden="1">
      <c r="C185" s="350"/>
    </row>
    <row r="186" spans="3:3" s="348" customFormat="1" hidden="1">
      <c r="C186" s="350"/>
    </row>
    <row r="187" spans="3:3" s="348" customFormat="1" hidden="1">
      <c r="C187" s="350"/>
    </row>
    <row r="188" spans="3:3" s="348" customFormat="1" hidden="1">
      <c r="C188" s="350"/>
    </row>
    <row r="189" spans="3:3" s="348" customFormat="1" hidden="1">
      <c r="C189" s="350"/>
    </row>
    <row r="190" spans="3:3" s="348" customFormat="1" hidden="1">
      <c r="C190" s="350"/>
    </row>
    <row r="191" spans="3:3" s="348" customFormat="1" hidden="1">
      <c r="C191" s="350"/>
    </row>
    <row r="192" spans="3:3" s="348" customFormat="1" hidden="1">
      <c r="C192" s="350"/>
    </row>
    <row r="193" spans="3:3" s="348" customFormat="1" hidden="1">
      <c r="C193" s="350"/>
    </row>
    <row r="194" spans="3:3" s="348" customFormat="1" hidden="1">
      <c r="C194" s="350"/>
    </row>
    <row r="195" spans="3:3" s="348" customFormat="1" hidden="1">
      <c r="C195" s="350"/>
    </row>
    <row r="196" spans="3:3" s="348" customFormat="1" hidden="1">
      <c r="C196" s="350"/>
    </row>
    <row r="197" spans="3:3" s="348" customFormat="1" hidden="1">
      <c r="C197" s="350"/>
    </row>
    <row r="198" spans="3:3" s="348" customFormat="1" hidden="1">
      <c r="C198" s="350"/>
    </row>
    <row r="199" spans="3:3" s="348" customFormat="1" hidden="1">
      <c r="C199" s="350"/>
    </row>
    <row r="200" spans="3:3" s="348" customFormat="1" hidden="1">
      <c r="C200" s="350"/>
    </row>
    <row r="201" spans="3:3" s="348" customFormat="1" hidden="1">
      <c r="C201" s="350"/>
    </row>
    <row r="202" spans="3:3" s="348" customFormat="1" hidden="1">
      <c r="C202" s="350"/>
    </row>
    <row r="203" spans="3:3" s="348" customFormat="1" hidden="1">
      <c r="C203" s="350"/>
    </row>
    <row r="204" spans="3:3" s="348" customFormat="1" hidden="1">
      <c r="C204" s="350"/>
    </row>
    <row r="205" spans="3:3" s="348" customFormat="1" hidden="1">
      <c r="C205" s="350"/>
    </row>
    <row r="206" spans="3:3" s="348" customFormat="1" hidden="1">
      <c r="C206" s="350"/>
    </row>
    <row r="207" spans="3:3" s="348" customFormat="1" hidden="1">
      <c r="C207" s="350"/>
    </row>
    <row r="208" spans="3:3" s="348" customFormat="1" hidden="1">
      <c r="C208" s="350"/>
    </row>
    <row r="209" spans="3:3" s="348" customFormat="1" hidden="1">
      <c r="C209" s="350"/>
    </row>
    <row r="210" spans="3:3" s="348" customFormat="1" hidden="1">
      <c r="C210" s="350"/>
    </row>
    <row r="211" spans="3:3" s="348" customFormat="1" hidden="1">
      <c r="C211" s="350"/>
    </row>
    <row r="212" spans="3:3" s="348" customFormat="1" hidden="1">
      <c r="C212" s="350"/>
    </row>
    <row r="213" spans="3:3" s="348" customFormat="1" hidden="1">
      <c r="C213" s="350"/>
    </row>
    <row r="214" spans="3:3" s="348" customFormat="1" hidden="1">
      <c r="C214" s="350"/>
    </row>
    <row r="215" spans="3:3" s="348" customFormat="1" hidden="1">
      <c r="C215" s="350"/>
    </row>
    <row r="216" spans="3:3" s="348" customFormat="1" hidden="1">
      <c r="C216" s="35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6:AG76"/>
    <mergeCell ref="A51:C51"/>
    <mergeCell ref="A62:C62"/>
  </mergeCells>
  <dataValidations count="1">
    <dataValidation type="list" allowBlank="1" showInputMessage="1" showErrorMessage="1" sqref="A51:C51 A62:C6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XFC34"/>
  <sheetViews>
    <sheetView zoomScaleNormal="100" zoomScaleSheetLayoutView="100" workbookViewId="0">
      <selection activeCell="E4" sqref="E4"/>
    </sheetView>
  </sheetViews>
  <sheetFormatPr defaultColWidth="0" defaultRowHeight="14.25" zeroHeight="1"/>
  <cols>
    <col min="1" max="3" width="15.7109375" style="472" customWidth="1"/>
    <col min="4" max="4" width="3.7109375" style="472" customWidth="1"/>
    <col min="5" max="6" width="15.7109375" style="472" customWidth="1"/>
    <col min="7" max="7" width="3.7109375" style="472" customWidth="1"/>
    <col min="8" max="9" width="15.7109375" style="472" customWidth="1"/>
    <col min="10" max="16" width="15.7109375" style="472" hidden="1" customWidth="1"/>
    <col min="17" max="16383" width="9.140625" style="472" hidden="1"/>
    <col min="16384" max="16384" width="0.28515625" style="472" customWidth="1"/>
  </cols>
  <sheetData>
    <row r="1" spans="1:11">
      <c r="A1" s="3351" t="s">
        <v>979</v>
      </c>
      <c r="B1" s="3351"/>
      <c r="C1" s="3351"/>
      <c r="D1" s="3351"/>
      <c r="E1" s="3351"/>
      <c r="F1" s="3351"/>
      <c r="G1" s="3351"/>
      <c r="H1" s="3351"/>
      <c r="I1" s="3351"/>
      <c r="J1" s="325"/>
      <c r="K1" s="325"/>
    </row>
    <row r="2" spans="1:11">
      <c r="A2" s="653"/>
      <c r="B2" s="653"/>
      <c r="C2" s="653"/>
      <c r="D2" s="653"/>
      <c r="E2" s="653"/>
      <c r="F2" s="653"/>
      <c r="G2" s="653"/>
      <c r="H2" s="653"/>
      <c r="I2" s="653"/>
    </row>
    <row r="3" spans="1:11" ht="99.75">
      <c r="A3" s="654" t="s">
        <v>980</v>
      </c>
      <c r="B3" s="654" t="s">
        <v>981</v>
      </c>
      <c r="C3" s="474" t="s">
        <v>982</v>
      </c>
      <c r="D3" s="383"/>
      <c r="E3" s="474" t="s">
        <v>983</v>
      </c>
      <c r="F3" s="654" t="s">
        <v>984</v>
      </c>
      <c r="G3" s="655"/>
      <c r="H3" s="654" t="s">
        <v>985</v>
      </c>
      <c r="I3" s="654" t="s">
        <v>986</v>
      </c>
      <c r="J3" s="325"/>
      <c r="K3" s="473"/>
    </row>
    <row r="4" spans="1:11">
      <c r="A4" s="656" t="str">
        <f>Application!B728</f>
        <v>1 Bedroom</v>
      </c>
      <c r="B4" s="665">
        <f>Application!G728</f>
        <v>7</v>
      </c>
      <c r="C4" s="656">
        <f>Application!O728</f>
        <v>336.8</v>
      </c>
      <c r="D4" s="657"/>
      <c r="E4" s="476"/>
      <c r="F4" s="658">
        <f>E4*B4</f>
        <v>0</v>
      </c>
      <c r="G4" s="659"/>
      <c r="H4" s="656" t="str">
        <f>IF(E4=0," ",(E4-C4))</f>
        <v xml:space="preserve"> </v>
      </c>
      <c r="I4" s="658" t="str">
        <f>IF(E4=0," ",(H4*B4))</f>
        <v xml:space="preserve"> </v>
      </c>
      <c r="J4" s="325"/>
      <c r="K4" s="473"/>
    </row>
    <row r="5" spans="1:11">
      <c r="A5" s="656" t="str">
        <f>Application!B729</f>
        <v>1 Bedroom</v>
      </c>
      <c r="B5" s="665">
        <f>Application!G729</f>
        <v>7</v>
      </c>
      <c r="C5" s="656">
        <f>Application!O729</f>
        <v>598</v>
      </c>
      <c r="D5" s="657"/>
      <c r="E5" s="476"/>
      <c r="F5" s="658">
        <f t="shared" ref="F5:F28" si="0">E5*B5</f>
        <v>0</v>
      </c>
      <c r="G5" s="659"/>
      <c r="H5" s="656" t="str">
        <f t="shared" ref="H5:H28" si="1">IF(E5=0," ",(E5-C5))</f>
        <v xml:space="preserve"> </v>
      </c>
      <c r="I5" s="658" t="str">
        <f t="shared" ref="I5:I28" si="2">IF(E5=0," ",(H5*B5))</f>
        <v xml:space="preserve"> </v>
      </c>
      <c r="J5" s="325"/>
      <c r="K5" s="473"/>
    </row>
    <row r="6" spans="1:11">
      <c r="A6" s="656" t="str">
        <f>Application!B730</f>
        <v>1 Bedroom</v>
      </c>
      <c r="B6" s="665">
        <f>Application!G730</f>
        <v>30</v>
      </c>
      <c r="C6" s="656">
        <f>Application!O730</f>
        <v>728.6</v>
      </c>
      <c r="D6" s="657"/>
      <c r="E6" s="476"/>
      <c r="F6" s="658">
        <f t="shared" si="0"/>
        <v>0</v>
      </c>
      <c r="G6" s="659"/>
      <c r="H6" s="656" t="str">
        <f t="shared" si="1"/>
        <v xml:space="preserve"> </v>
      </c>
      <c r="I6" s="658" t="str">
        <f t="shared" si="2"/>
        <v xml:space="preserve"> </v>
      </c>
      <c r="J6" s="325"/>
      <c r="K6" s="473"/>
    </row>
    <row r="7" spans="1:11">
      <c r="A7" s="656" t="str">
        <f>Application!B731</f>
        <v>1 Bedroom</v>
      </c>
      <c r="B7" s="665">
        <f>Application!G731</f>
        <v>25</v>
      </c>
      <c r="C7" s="656">
        <f>Application!O731</f>
        <v>859.2</v>
      </c>
      <c r="D7" s="657"/>
      <c r="E7" s="476"/>
      <c r="F7" s="658">
        <f t="shared" si="0"/>
        <v>0</v>
      </c>
      <c r="G7" s="659"/>
      <c r="H7" s="656" t="str">
        <f t="shared" si="1"/>
        <v xml:space="preserve"> </v>
      </c>
      <c r="I7" s="658" t="str">
        <f t="shared" si="2"/>
        <v xml:space="preserve"> </v>
      </c>
      <c r="J7" s="325"/>
      <c r="K7" s="473"/>
    </row>
    <row r="8" spans="1:11">
      <c r="A8" s="656" t="str">
        <f>Application!B732</f>
        <v>2 Bedrooms</v>
      </c>
      <c r="B8" s="665">
        <f>Application!G732</f>
        <v>5</v>
      </c>
      <c r="C8" s="656">
        <f>Application!O732</f>
        <v>397</v>
      </c>
      <c r="D8" s="657"/>
      <c r="E8" s="476"/>
      <c r="F8" s="658">
        <f t="shared" si="0"/>
        <v>0</v>
      </c>
      <c r="G8" s="659"/>
      <c r="H8" s="656" t="str">
        <f t="shared" si="1"/>
        <v xml:space="preserve"> </v>
      </c>
      <c r="I8" s="658" t="str">
        <f t="shared" si="2"/>
        <v xml:space="preserve"> </v>
      </c>
      <c r="J8" s="325"/>
      <c r="K8" s="473"/>
    </row>
    <row r="9" spans="1:11">
      <c r="A9" s="656" t="str">
        <f>Application!B733</f>
        <v>2 Bedrooms</v>
      </c>
      <c r="B9" s="665">
        <f>Application!G733</f>
        <v>5</v>
      </c>
      <c r="C9" s="656">
        <f>Application!O733</f>
        <v>711</v>
      </c>
      <c r="D9" s="657"/>
      <c r="E9" s="476"/>
      <c r="F9" s="658">
        <f t="shared" si="0"/>
        <v>0</v>
      </c>
      <c r="G9" s="659"/>
      <c r="H9" s="656" t="str">
        <f t="shared" si="1"/>
        <v xml:space="preserve"> </v>
      </c>
      <c r="I9" s="658" t="str">
        <f t="shared" si="2"/>
        <v xml:space="preserve"> </v>
      </c>
      <c r="J9" s="325"/>
      <c r="K9" s="473"/>
    </row>
    <row r="10" spans="1:11">
      <c r="A10" s="656" t="str">
        <f>Application!B734</f>
        <v>2 Bedrooms</v>
      </c>
      <c r="B10" s="665">
        <f>Application!G734</f>
        <v>13</v>
      </c>
      <c r="C10" s="656">
        <f>Application!O734</f>
        <v>868</v>
      </c>
      <c r="D10" s="657"/>
      <c r="E10" s="476"/>
      <c r="F10" s="658">
        <f t="shared" si="0"/>
        <v>0</v>
      </c>
      <c r="G10" s="659"/>
      <c r="H10" s="656" t="str">
        <f t="shared" si="1"/>
        <v xml:space="preserve"> </v>
      </c>
      <c r="I10" s="658" t="str">
        <f t="shared" si="2"/>
        <v xml:space="preserve"> </v>
      </c>
      <c r="J10" s="325"/>
      <c r="K10" s="473"/>
    </row>
    <row r="11" spans="1:11">
      <c r="A11" s="656" t="str">
        <f>Application!B735</f>
        <v>2 Bedrooms</v>
      </c>
      <c r="B11" s="665">
        <f>Application!G735</f>
        <v>23</v>
      </c>
      <c r="C11" s="656">
        <f>Application!O735</f>
        <v>1025</v>
      </c>
      <c r="D11" s="657"/>
      <c r="E11" s="476"/>
      <c r="F11" s="658">
        <f t="shared" si="0"/>
        <v>0</v>
      </c>
      <c r="G11" s="659"/>
      <c r="H11" s="656" t="str">
        <f t="shared" si="1"/>
        <v xml:space="preserve"> </v>
      </c>
      <c r="I11" s="658" t="str">
        <f t="shared" si="2"/>
        <v xml:space="preserve"> </v>
      </c>
      <c r="J11" s="325"/>
      <c r="K11" s="473"/>
    </row>
    <row r="12" spans="1:11">
      <c r="A12" s="656" t="str">
        <f>Application!B736</f>
        <v>3 Bedrooms</v>
      </c>
      <c r="B12" s="665">
        <f>Application!G736</f>
        <v>5</v>
      </c>
      <c r="C12" s="656">
        <f>Application!O736</f>
        <v>449</v>
      </c>
      <c r="D12" s="657"/>
      <c r="E12" s="476"/>
      <c r="F12" s="658">
        <f t="shared" si="0"/>
        <v>0</v>
      </c>
      <c r="G12" s="659"/>
      <c r="H12" s="656" t="str">
        <f t="shared" si="1"/>
        <v xml:space="preserve"> </v>
      </c>
      <c r="I12" s="658" t="str">
        <f t="shared" si="2"/>
        <v xml:space="preserve"> </v>
      </c>
      <c r="J12" s="325"/>
      <c r="K12" s="473"/>
    </row>
    <row r="13" spans="1:11">
      <c r="A13" s="656" t="str">
        <f>Application!B737</f>
        <v>3 Bedrooms</v>
      </c>
      <c r="B13" s="665">
        <f>Application!G737</f>
        <v>5</v>
      </c>
      <c r="C13" s="656">
        <f>Application!O737</f>
        <v>812</v>
      </c>
      <c r="D13" s="657"/>
      <c r="E13" s="476"/>
      <c r="F13" s="658">
        <f t="shared" si="0"/>
        <v>0</v>
      </c>
      <c r="G13" s="659"/>
      <c r="H13" s="656" t="str">
        <f t="shared" si="1"/>
        <v xml:space="preserve"> </v>
      </c>
      <c r="I13" s="658" t="str">
        <f t="shared" si="2"/>
        <v xml:space="preserve"> </v>
      </c>
      <c r="J13" s="325"/>
      <c r="K13" s="473"/>
    </row>
    <row r="14" spans="1:11">
      <c r="A14" s="656" t="str">
        <f>Application!B738</f>
        <v>3 Bedrooms</v>
      </c>
      <c r="B14" s="665">
        <f>Application!G738</f>
        <v>9</v>
      </c>
      <c r="C14" s="656">
        <f>Application!O738</f>
        <v>993.2</v>
      </c>
      <c r="D14" s="657"/>
      <c r="E14" s="476"/>
      <c r="F14" s="658">
        <f t="shared" si="0"/>
        <v>0</v>
      </c>
      <c r="G14" s="659"/>
      <c r="H14" s="656" t="str">
        <f t="shared" si="1"/>
        <v xml:space="preserve"> </v>
      </c>
      <c r="I14" s="658" t="str">
        <f t="shared" si="2"/>
        <v xml:space="preserve"> </v>
      </c>
      <c r="J14" s="325"/>
      <c r="K14" s="473"/>
    </row>
    <row r="15" spans="1:11">
      <c r="A15" s="656" t="str">
        <f>Application!B739</f>
        <v>3 Bedrooms</v>
      </c>
      <c r="B15" s="665">
        <f>Application!G739</f>
        <v>20</v>
      </c>
      <c r="C15" s="656">
        <f>Application!O739</f>
        <v>1174.4000000000001</v>
      </c>
      <c r="D15" s="657"/>
      <c r="E15" s="476"/>
      <c r="F15" s="658">
        <f t="shared" si="0"/>
        <v>0</v>
      </c>
      <c r="G15" s="659"/>
      <c r="H15" s="656" t="str">
        <f t="shared" si="1"/>
        <v xml:space="preserve"> </v>
      </c>
      <c r="I15" s="658" t="str">
        <f t="shared" si="2"/>
        <v xml:space="preserve"> </v>
      </c>
      <c r="J15" s="325"/>
      <c r="K15" s="473"/>
    </row>
    <row r="16" spans="1:11">
      <c r="A16" s="656">
        <f>Application!B740</f>
        <v>0</v>
      </c>
      <c r="B16" s="665">
        <f>Application!G740</f>
        <v>0</v>
      </c>
      <c r="C16" s="656">
        <f>Application!O740</f>
        <v>0</v>
      </c>
      <c r="D16" s="657"/>
      <c r="E16" s="476"/>
      <c r="F16" s="658">
        <f t="shared" si="0"/>
        <v>0</v>
      </c>
      <c r="G16" s="659"/>
      <c r="H16" s="656" t="str">
        <f t="shared" si="1"/>
        <v xml:space="preserve"> </v>
      </c>
      <c r="I16" s="658" t="str">
        <f t="shared" si="2"/>
        <v xml:space="preserve"> </v>
      </c>
      <c r="J16" s="325"/>
      <c r="K16" s="473"/>
    </row>
    <row r="17" spans="1:11">
      <c r="A17" s="656">
        <f>Application!B741</f>
        <v>0</v>
      </c>
      <c r="B17" s="665">
        <f>Application!G741</f>
        <v>0</v>
      </c>
      <c r="C17" s="656">
        <f>Application!O741</f>
        <v>0</v>
      </c>
      <c r="D17" s="657"/>
      <c r="E17" s="476"/>
      <c r="F17" s="658">
        <f t="shared" si="0"/>
        <v>0</v>
      </c>
      <c r="G17" s="659"/>
      <c r="H17" s="656" t="str">
        <f t="shared" si="1"/>
        <v xml:space="preserve"> </v>
      </c>
      <c r="I17" s="658" t="str">
        <f t="shared" si="2"/>
        <v xml:space="preserve"> </v>
      </c>
      <c r="J17" s="325"/>
      <c r="K17" s="473"/>
    </row>
    <row r="18" spans="1:11">
      <c r="A18" s="656">
        <f>Application!B742</f>
        <v>0</v>
      </c>
      <c r="B18" s="665">
        <f>Application!G742</f>
        <v>0</v>
      </c>
      <c r="C18" s="656">
        <f>Application!O742</f>
        <v>0</v>
      </c>
      <c r="D18" s="657"/>
      <c r="E18" s="476"/>
      <c r="F18" s="658">
        <f t="shared" si="0"/>
        <v>0</v>
      </c>
      <c r="G18" s="659"/>
      <c r="H18" s="656" t="str">
        <f t="shared" si="1"/>
        <v xml:space="preserve"> </v>
      </c>
      <c r="I18" s="658" t="str">
        <f t="shared" si="2"/>
        <v xml:space="preserve"> </v>
      </c>
      <c r="J18" s="325"/>
      <c r="K18" s="473"/>
    </row>
    <row r="19" spans="1:11">
      <c r="A19" s="656">
        <f>Application!B743</f>
        <v>0</v>
      </c>
      <c r="B19" s="665">
        <f>Application!G743</f>
        <v>0</v>
      </c>
      <c r="C19" s="656">
        <f>Application!O743</f>
        <v>0</v>
      </c>
      <c r="D19" s="657"/>
      <c r="E19" s="476"/>
      <c r="F19" s="658">
        <f t="shared" si="0"/>
        <v>0</v>
      </c>
      <c r="G19" s="659"/>
      <c r="H19" s="656" t="str">
        <f t="shared" si="1"/>
        <v xml:space="preserve"> </v>
      </c>
      <c r="I19" s="658" t="str">
        <f t="shared" si="2"/>
        <v xml:space="preserve"> </v>
      </c>
      <c r="J19" s="325"/>
      <c r="K19" s="473"/>
    </row>
    <row r="20" spans="1:11">
      <c r="A20" s="656">
        <f>Application!B744</f>
        <v>0</v>
      </c>
      <c r="B20" s="665">
        <f>Application!G744</f>
        <v>0</v>
      </c>
      <c r="C20" s="656">
        <f>Application!O744</f>
        <v>0</v>
      </c>
      <c r="D20" s="657"/>
      <c r="E20" s="476"/>
      <c r="F20" s="658">
        <f t="shared" si="0"/>
        <v>0</v>
      </c>
      <c r="G20" s="659"/>
      <c r="H20" s="656" t="str">
        <f t="shared" si="1"/>
        <v xml:space="preserve"> </v>
      </c>
      <c r="I20" s="658" t="str">
        <f t="shared" si="2"/>
        <v xml:space="preserve"> </v>
      </c>
      <c r="J20" s="325"/>
      <c r="K20" s="473"/>
    </row>
    <row r="21" spans="1:11">
      <c r="A21" s="656">
        <f>Application!B745</f>
        <v>0</v>
      </c>
      <c r="B21" s="665">
        <f>Application!G745</f>
        <v>0</v>
      </c>
      <c r="C21" s="656">
        <f>Application!O745</f>
        <v>0</v>
      </c>
      <c r="D21" s="657"/>
      <c r="E21" s="476"/>
      <c r="F21" s="658">
        <f t="shared" si="0"/>
        <v>0</v>
      </c>
      <c r="G21" s="659"/>
      <c r="H21" s="656" t="str">
        <f t="shared" si="1"/>
        <v xml:space="preserve"> </v>
      </c>
      <c r="I21" s="658" t="str">
        <f t="shared" si="2"/>
        <v xml:space="preserve"> </v>
      </c>
      <c r="J21" s="325"/>
      <c r="K21" s="473"/>
    </row>
    <row r="22" spans="1:11">
      <c r="A22" s="656">
        <f>Application!B746</f>
        <v>0</v>
      </c>
      <c r="B22" s="665">
        <f>Application!G746</f>
        <v>0</v>
      </c>
      <c r="C22" s="656">
        <f>Application!O746</f>
        <v>0</v>
      </c>
      <c r="D22" s="657"/>
      <c r="E22" s="476"/>
      <c r="F22" s="658">
        <f t="shared" si="0"/>
        <v>0</v>
      </c>
      <c r="G22" s="659"/>
      <c r="H22" s="656" t="str">
        <f t="shared" si="1"/>
        <v xml:space="preserve"> </v>
      </c>
      <c r="I22" s="658" t="str">
        <f t="shared" si="2"/>
        <v xml:space="preserve"> </v>
      </c>
      <c r="J22" s="325"/>
      <c r="K22" s="473"/>
    </row>
    <row r="23" spans="1:11">
      <c r="A23" s="656">
        <f>Application!B747</f>
        <v>0</v>
      </c>
      <c r="B23" s="665">
        <f>Application!G747</f>
        <v>0</v>
      </c>
      <c r="C23" s="656">
        <f>Application!O747</f>
        <v>0</v>
      </c>
      <c r="D23" s="657"/>
      <c r="E23" s="476"/>
      <c r="F23" s="658">
        <f t="shared" si="0"/>
        <v>0</v>
      </c>
      <c r="G23" s="659"/>
      <c r="H23" s="656" t="str">
        <f t="shared" si="1"/>
        <v xml:space="preserve"> </v>
      </c>
      <c r="I23" s="658" t="str">
        <f t="shared" si="2"/>
        <v xml:space="preserve"> </v>
      </c>
      <c r="J23" s="325"/>
      <c r="K23" s="473"/>
    </row>
    <row r="24" spans="1:11">
      <c r="A24" s="656">
        <f>Application!B748</f>
        <v>0</v>
      </c>
      <c r="B24" s="665">
        <f>Application!G748</f>
        <v>0</v>
      </c>
      <c r="C24" s="656">
        <f>Application!O748</f>
        <v>0</v>
      </c>
      <c r="D24" s="657"/>
      <c r="E24" s="476"/>
      <c r="F24" s="658">
        <f t="shared" si="0"/>
        <v>0</v>
      </c>
      <c r="G24" s="659"/>
      <c r="H24" s="656" t="str">
        <f t="shared" si="1"/>
        <v xml:space="preserve"> </v>
      </c>
      <c r="I24" s="658" t="str">
        <f t="shared" si="2"/>
        <v xml:space="preserve"> </v>
      </c>
      <c r="J24" s="325"/>
      <c r="K24" s="473"/>
    </row>
    <row r="25" spans="1:11">
      <c r="A25" s="656">
        <f>Application!B749</f>
        <v>0</v>
      </c>
      <c r="B25" s="665">
        <f>Application!G749</f>
        <v>0</v>
      </c>
      <c r="C25" s="656">
        <f>Application!O749</f>
        <v>0</v>
      </c>
      <c r="D25" s="657"/>
      <c r="E25" s="476"/>
      <c r="F25" s="658">
        <f t="shared" si="0"/>
        <v>0</v>
      </c>
      <c r="G25" s="659"/>
      <c r="H25" s="656" t="str">
        <f t="shared" si="1"/>
        <v xml:space="preserve"> </v>
      </c>
      <c r="I25" s="658" t="str">
        <f t="shared" si="2"/>
        <v xml:space="preserve"> </v>
      </c>
      <c r="J25" s="325"/>
      <c r="K25" s="473"/>
    </row>
    <row r="26" spans="1:11">
      <c r="A26" s="656">
        <f>Application!B750</f>
        <v>0</v>
      </c>
      <c r="B26" s="665">
        <f>Application!G750</f>
        <v>0</v>
      </c>
      <c r="C26" s="656">
        <f>Application!O750</f>
        <v>0</v>
      </c>
      <c r="D26" s="657"/>
      <c r="E26" s="476"/>
      <c r="F26" s="658">
        <f t="shared" si="0"/>
        <v>0</v>
      </c>
      <c r="G26" s="659"/>
      <c r="H26" s="656" t="str">
        <f t="shared" si="1"/>
        <v xml:space="preserve"> </v>
      </c>
      <c r="I26" s="658" t="str">
        <f t="shared" si="2"/>
        <v xml:space="preserve"> </v>
      </c>
      <c r="J26" s="325"/>
      <c r="K26" s="473"/>
    </row>
    <row r="27" spans="1:11">
      <c r="A27" s="656">
        <f>Application!B751</f>
        <v>0</v>
      </c>
      <c r="B27" s="665">
        <f>Application!G751</f>
        <v>0</v>
      </c>
      <c r="C27" s="656">
        <f>Application!O751</f>
        <v>0</v>
      </c>
      <c r="D27" s="657"/>
      <c r="E27" s="476"/>
      <c r="F27" s="658">
        <f t="shared" si="0"/>
        <v>0</v>
      </c>
      <c r="G27" s="659"/>
      <c r="H27" s="656" t="str">
        <f t="shared" si="1"/>
        <v xml:space="preserve"> </v>
      </c>
      <c r="I27" s="658" t="str">
        <f t="shared" si="2"/>
        <v xml:space="preserve"> </v>
      </c>
      <c r="J27" s="325"/>
      <c r="K27" s="473"/>
    </row>
    <row r="28" spans="1:11">
      <c r="A28" s="656">
        <f>Application!B752</f>
        <v>0</v>
      </c>
      <c r="B28" s="665">
        <f>Application!G752</f>
        <v>0</v>
      </c>
      <c r="C28" s="656">
        <f>Application!O752</f>
        <v>0</v>
      </c>
      <c r="D28" s="657"/>
      <c r="E28" s="476"/>
      <c r="F28" s="658">
        <f t="shared" si="0"/>
        <v>0</v>
      </c>
      <c r="G28" s="659"/>
      <c r="H28" s="656" t="str">
        <f t="shared" si="1"/>
        <v xml:space="preserve"> </v>
      </c>
      <c r="I28" s="658" t="str">
        <f t="shared" si="2"/>
        <v xml:space="preserve"> </v>
      </c>
      <c r="J28" s="325"/>
      <c r="K28" s="473"/>
    </row>
    <row r="29" spans="1:11">
      <c r="A29" s="383"/>
      <c r="B29" s="383"/>
      <c r="C29" s="657"/>
      <c r="D29" s="657"/>
      <c r="E29" s="657"/>
      <c r="F29" s="657"/>
      <c r="G29" s="659"/>
      <c r="H29" s="657"/>
      <c r="I29" s="383"/>
      <c r="J29" s="325"/>
      <c r="K29" s="473"/>
    </row>
    <row r="30" spans="1:11" ht="15">
      <c r="A30" s="660" t="s">
        <v>987</v>
      </c>
      <c r="B30" s="661"/>
      <c r="C30" s="662">
        <f>Application!T753</f>
        <v>129012.40000000001</v>
      </c>
      <c r="D30" s="657"/>
      <c r="E30" s="657"/>
      <c r="F30" s="662">
        <f>SUM(F4:F28)*12</f>
        <v>0</v>
      </c>
      <c r="G30" s="663"/>
      <c r="H30" s="661"/>
      <c r="I30" s="662">
        <f>SUM(I4:I28)*12</f>
        <v>0</v>
      </c>
      <c r="J30" s="325"/>
      <c r="K30" s="475"/>
    </row>
    <row r="31" spans="1:11" ht="15">
      <c r="A31" s="660"/>
      <c r="B31" s="661"/>
      <c r="C31" s="663"/>
      <c r="D31" s="657"/>
      <c r="E31" s="657"/>
      <c r="F31" s="663"/>
      <c r="G31" s="663"/>
      <c r="H31" s="661"/>
      <c r="I31" s="663"/>
      <c r="J31" s="325"/>
      <c r="K31" s="475"/>
    </row>
    <row r="32" spans="1:11">
      <c r="A32" s="664" t="s">
        <v>988</v>
      </c>
      <c r="B32" s="653"/>
      <c r="C32" s="653"/>
      <c r="D32" s="653"/>
      <c r="E32" s="653"/>
      <c r="F32" s="653"/>
      <c r="G32" s="653"/>
      <c r="H32" s="653"/>
      <c r="I32" s="653"/>
    </row>
    <row r="33" spans="1:9">
      <c r="A33" s="664" t="s">
        <v>989</v>
      </c>
      <c r="B33" s="653"/>
      <c r="C33" s="653"/>
      <c r="D33" s="653"/>
      <c r="E33" s="653"/>
      <c r="F33" s="653"/>
      <c r="G33" s="653"/>
      <c r="H33" s="653"/>
      <c r="I33" s="653"/>
    </row>
    <row r="34" spans="1:9">
      <c r="A34" s="653" t="s">
        <v>1141</v>
      </c>
      <c r="B34" s="653"/>
      <c r="C34" s="653"/>
      <c r="D34" s="653"/>
      <c r="E34" s="653"/>
      <c r="F34" s="653"/>
      <c r="G34" s="653"/>
      <c r="H34" s="653"/>
      <c r="I34" s="653"/>
    </row>
  </sheetData>
  <sheetProtection algorithmName="SHA-512" hashValue="sxy0VKUlFIv+H7655sEkZMmNpMxfjnwb93x/pxcYPIojicQTbCFYyI8f2tUQPgrU93tr9UUN2oya5Zjclz0p0A==" saltValue="vHv8jox+eBkZ30PqlEjlag=="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Normal="100" zoomScaleSheetLayoutView="100" workbookViewId="0"/>
  </sheetViews>
  <sheetFormatPr defaultColWidth="0" defaultRowHeight="12.75" zeroHeight="1"/>
  <cols>
    <col min="1" max="1" width="161.7109375" customWidth="1"/>
    <col min="2" max="16384" width="8.85546875" hidden="1"/>
  </cols>
  <sheetData>
    <row r="1" spans="1:1" ht="47.25">
      <c r="A1" s="488" t="s">
        <v>1050</v>
      </c>
    </row>
    <row r="2" spans="1:1" ht="15.75">
      <c r="A2" s="489"/>
    </row>
    <row r="3" spans="1:1" ht="15.75">
      <c r="A3" s="490" t="s">
        <v>1045</v>
      </c>
    </row>
    <row r="4" spans="1:1" ht="15.75">
      <c r="A4" s="490" t="s">
        <v>1046</v>
      </c>
    </row>
    <row r="5" spans="1:1" ht="15.75">
      <c r="A5" s="490" t="s">
        <v>1047</v>
      </c>
    </row>
    <row r="6" spans="1:1" ht="15.75">
      <c r="A6" s="490" t="s">
        <v>1049</v>
      </c>
    </row>
    <row r="7" spans="1:1" ht="15.75">
      <c r="A7" s="490" t="s">
        <v>1048</v>
      </c>
    </row>
    <row r="8" spans="1:1" ht="15.75">
      <c r="A8" s="536" t="s">
        <v>1134</v>
      </c>
    </row>
    <row r="9" spans="1:1" ht="15.75">
      <c r="A9" s="490" t="s">
        <v>1135</v>
      </c>
    </row>
  </sheetData>
  <sheetProtection algorithmName="SHA-512" hashValue="rBzkUjD/6wQ2K6XM7EGmh3Iv1Cy5smKSyJi7C20Bqn4HvL0z5aLCCHTqlFMeJWa10VBJLAoa6c2sVQsH9YCLGw==" saltValue="eM//PMIwVFwk470nwFGGIg==" spinCount="100000" sheet="1" objects="1" scenario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S19920"/>
  <sheetViews>
    <sheetView zoomScaleNormal="100" zoomScaleSheetLayoutView="100" workbookViewId="0">
      <selection activeCell="B5" sqref="B5"/>
    </sheetView>
  </sheetViews>
  <sheetFormatPr defaultColWidth="0" defaultRowHeight="12.75" zeroHeight="1"/>
  <cols>
    <col min="1" max="1" width="35.7109375" style="325" customWidth="1"/>
    <col min="2" max="4" width="14.7109375" style="325" customWidth="1"/>
    <col min="5" max="5" width="50.7109375" style="325" customWidth="1"/>
    <col min="6" max="6" width="9.140625" style="325" customWidth="1"/>
    <col min="7" max="253" width="0" style="498" hidden="1" customWidth="1"/>
    <col min="254" max="16384" width="9.140625" style="498" hidden="1"/>
  </cols>
  <sheetData>
    <row r="1" spans="1:253" s="432" customFormat="1" ht="18" customHeight="1">
      <c r="A1" s="863" t="s">
        <v>1424</v>
      </c>
      <c r="D1" s="437"/>
    </row>
    <row r="2" spans="1:253" s="432" customFormat="1">
      <c r="A2" s="414" t="s">
        <v>957</v>
      </c>
      <c r="B2" s="416"/>
      <c r="C2" s="416"/>
      <c r="D2" s="413"/>
      <c r="E2" s="417"/>
      <c r="F2" s="416"/>
      <c r="HN2" s="541"/>
      <c r="HO2" s="541"/>
      <c r="HP2" s="541"/>
      <c r="HQ2" s="541"/>
      <c r="HR2" s="541"/>
      <c r="HS2" s="541"/>
      <c r="HT2" s="541"/>
      <c r="HU2" s="541"/>
      <c r="HV2" s="541"/>
      <c r="HW2" s="541"/>
      <c r="HX2" s="541"/>
      <c r="HY2" s="541"/>
      <c r="HZ2" s="541"/>
      <c r="IA2" s="541"/>
      <c r="IB2" s="541"/>
      <c r="IC2" s="541"/>
      <c r="ID2" s="541"/>
      <c r="IE2" s="541"/>
      <c r="IF2" s="541"/>
      <c r="IG2" s="541"/>
      <c r="IH2" s="541"/>
      <c r="II2" s="541"/>
      <c r="IJ2" s="541"/>
      <c r="IK2" s="541"/>
      <c r="IL2" s="541"/>
      <c r="IM2" s="541"/>
      <c r="IN2" s="541"/>
      <c r="IO2" s="541"/>
      <c r="IP2" s="541"/>
      <c r="IQ2" s="541"/>
      <c r="IR2" s="541"/>
      <c r="IS2" s="541"/>
    </row>
    <row r="3" spans="1:253" s="543" customFormat="1" ht="80.25" customHeight="1">
      <c r="A3" s="434"/>
      <c r="B3" s="418" t="s">
        <v>958</v>
      </c>
      <c r="C3" s="418" t="s">
        <v>959</v>
      </c>
      <c r="D3" s="418" t="s">
        <v>960</v>
      </c>
      <c r="E3" s="415" t="s">
        <v>961</v>
      </c>
      <c r="F3" s="415"/>
      <c r="G3" s="548"/>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2"/>
      <c r="AL3" s="542"/>
      <c r="AM3" s="542"/>
      <c r="AN3" s="542"/>
      <c r="AO3" s="542"/>
      <c r="AP3" s="542"/>
      <c r="AQ3" s="542"/>
      <c r="AR3" s="542"/>
      <c r="AS3" s="542"/>
      <c r="AT3" s="542"/>
      <c r="AU3" s="542"/>
      <c r="AV3" s="542"/>
      <c r="AW3" s="542"/>
      <c r="AX3" s="542"/>
      <c r="AY3" s="542"/>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542"/>
      <c r="CD3" s="542"/>
      <c r="CE3" s="542"/>
      <c r="CF3" s="542"/>
      <c r="CG3" s="542"/>
      <c r="CH3" s="542"/>
      <c r="CI3" s="542"/>
      <c r="CJ3" s="542"/>
      <c r="CK3" s="542"/>
      <c r="CL3" s="542"/>
      <c r="CM3" s="542"/>
      <c r="CN3" s="542"/>
      <c r="CO3" s="542"/>
      <c r="CP3" s="542"/>
      <c r="CQ3" s="542"/>
      <c r="CR3" s="542"/>
      <c r="CS3" s="542"/>
      <c r="CT3" s="542"/>
      <c r="CU3" s="542"/>
      <c r="CV3" s="542"/>
      <c r="CW3" s="542"/>
      <c r="CX3" s="542"/>
      <c r="CY3" s="542"/>
      <c r="CZ3" s="542"/>
      <c r="DA3" s="542"/>
      <c r="DB3" s="542"/>
      <c r="DC3" s="542"/>
      <c r="DD3" s="542"/>
      <c r="DE3" s="542"/>
      <c r="DF3" s="542"/>
      <c r="DG3" s="542"/>
      <c r="DH3" s="542"/>
      <c r="DI3" s="542"/>
      <c r="DJ3" s="542"/>
      <c r="DK3" s="542"/>
      <c r="DL3" s="542"/>
      <c r="DM3" s="542"/>
      <c r="DN3" s="542"/>
      <c r="DO3" s="542"/>
      <c r="DP3" s="542"/>
      <c r="DQ3" s="542"/>
      <c r="DR3" s="542"/>
      <c r="DS3" s="542"/>
      <c r="DT3" s="542"/>
      <c r="DU3" s="542"/>
      <c r="DV3" s="542"/>
      <c r="DW3" s="542"/>
      <c r="DX3" s="542"/>
      <c r="DY3" s="542"/>
      <c r="DZ3" s="542"/>
      <c r="EA3" s="542"/>
      <c r="EB3" s="542"/>
      <c r="EC3" s="542"/>
      <c r="ED3" s="542"/>
      <c r="EE3" s="542"/>
      <c r="EF3" s="542"/>
      <c r="EG3" s="542"/>
      <c r="EH3" s="542"/>
      <c r="EI3" s="542"/>
      <c r="EJ3" s="542"/>
      <c r="EK3" s="542"/>
      <c r="EL3" s="542"/>
      <c r="EM3" s="542"/>
      <c r="EN3" s="542"/>
      <c r="EO3" s="542"/>
      <c r="EP3" s="542"/>
      <c r="EQ3" s="542"/>
      <c r="ER3" s="542"/>
      <c r="ES3" s="542"/>
      <c r="ET3" s="542"/>
      <c r="EU3" s="542"/>
      <c r="EV3" s="542"/>
      <c r="EW3" s="542"/>
      <c r="EX3" s="542"/>
      <c r="EY3" s="542"/>
      <c r="EZ3" s="542"/>
      <c r="FA3" s="542"/>
      <c r="FB3" s="542"/>
      <c r="FC3" s="542"/>
      <c r="FD3" s="542"/>
      <c r="FE3" s="542"/>
      <c r="FF3" s="542"/>
      <c r="FG3" s="542"/>
      <c r="FH3" s="542"/>
      <c r="FI3" s="542"/>
      <c r="FJ3" s="542"/>
      <c r="FK3" s="542"/>
      <c r="FL3" s="542"/>
      <c r="FM3" s="542"/>
      <c r="FN3" s="542"/>
      <c r="FO3" s="542"/>
      <c r="FP3" s="542"/>
      <c r="FQ3" s="542"/>
      <c r="FR3" s="542"/>
      <c r="FS3" s="542"/>
      <c r="FT3" s="542"/>
      <c r="FU3" s="542"/>
      <c r="FV3" s="542"/>
      <c r="FW3" s="542"/>
      <c r="FX3" s="542"/>
      <c r="FY3" s="542"/>
      <c r="FZ3" s="542"/>
      <c r="GA3" s="542"/>
      <c r="GB3" s="542"/>
      <c r="GC3" s="542"/>
      <c r="GD3" s="542"/>
      <c r="GE3" s="542"/>
      <c r="GF3" s="542"/>
      <c r="GG3" s="542"/>
      <c r="GH3" s="542"/>
      <c r="GI3" s="542"/>
      <c r="GJ3" s="542"/>
      <c r="GK3" s="542"/>
      <c r="GL3" s="542"/>
      <c r="GM3" s="542"/>
      <c r="GN3" s="542"/>
      <c r="GO3" s="542"/>
      <c r="GP3" s="542"/>
      <c r="GQ3" s="542"/>
      <c r="GR3" s="542"/>
      <c r="GS3" s="542"/>
      <c r="GT3" s="542"/>
      <c r="GU3" s="542"/>
      <c r="GV3" s="542"/>
      <c r="GW3" s="542"/>
      <c r="GX3" s="542"/>
      <c r="GY3" s="542"/>
      <c r="GZ3" s="542"/>
      <c r="HA3" s="542"/>
      <c r="HB3" s="542"/>
      <c r="HC3" s="542"/>
      <c r="HD3" s="542"/>
      <c r="HE3" s="542"/>
      <c r="HF3" s="542"/>
      <c r="HG3" s="542"/>
      <c r="HH3" s="542"/>
      <c r="HI3" s="542"/>
      <c r="HJ3" s="542"/>
      <c r="HK3" s="542"/>
      <c r="HL3" s="542"/>
      <c r="HM3" s="542"/>
      <c r="HN3" s="542"/>
      <c r="HO3" s="542"/>
      <c r="HP3" s="542"/>
      <c r="HQ3" s="542"/>
      <c r="HR3" s="542"/>
      <c r="HS3" s="542"/>
      <c r="HT3" s="542"/>
      <c r="HU3" s="542"/>
      <c r="HV3" s="542"/>
      <c r="HW3" s="542"/>
      <c r="HX3" s="542"/>
      <c r="HY3" s="542"/>
      <c r="HZ3" s="542"/>
      <c r="IA3" s="542"/>
      <c r="IB3" s="542"/>
      <c r="IC3" s="542"/>
      <c r="ID3" s="542"/>
      <c r="IE3" s="542"/>
      <c r="IF3" s="542"/>
      <c r="IG3" s="542"/>
      <c r="IH3" s="542"/>
      <c r="II3" s="542"/>
      <c r="IJ3" s="542"/>
      <c r="IK3" s="542"/>
      <c r="IL3" s="542"/>
      <c r="IM3" s="542"/>
      <c r="IN3" s="542"/>
      <c r="IO3" s="542"/>
      <c r="IP3" s="542"/>
      <c r="IQ3" s="542"/>
      <c r="IR3" s="542"/>
      <c r="IS3" s="542"/>
    </row>
    <row r="4" spans="1:253" s="545" customFormat="1">
      <c r="A4" s="419" t="s">
        <v>27</v>
      </c>
      <c r="B4" s="419"/>
      <c r="C4" s="419"/>
      <c r="D4" s="419"/>
      <c r="E4" s="439"/>
      <c r="F4" s="419"/>
      <c r="G4" s="549"/>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544"/>
      <c r="AO4" s="544"/>
      <c r="AP4" s="544"/>
      <c r="AQ4" s="544"/>
      <c r="AR4" s="544"/>
      <c r="AS4" s="544"/>
      <c r="AT4" s="544"/>
      <c r="AU4" s="544"/>
      <c r="AV4" s="544"/>
      <c r="AW4" s="544"/>
      <c r="AX4" s="544"/>
      <c r="AY4" s="544"/>
      <c r="AZ4" s="544"/>
      <c r="BA4" s="544"/>
      <c r="BB4" s="544"/>
      <c r="BC4" s="544"/>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c r="DJ4" s="544"/>
      <c r="DK4" s="544"/>
      <c r="DL4" s="544"/>
      <c r="DM4" s="544"/>
      <c r="DN4" s="544"/>
      <c r="DO4" s="544"/>
      <c r="DP4" s="544"/>
      <c r="DQ4" s="544"/>
      <c r="DR4" s="544"/>
      <c r="DS4" s="544"/>
      <c r="DT4" s="544"/>
      <c r="DU4" s="544"/>
      <c r="DV4" s="544"/>
      <c r="DW4" s="544"/>
      <c r="DX4" s="544"/>
      <c r="DY4" s="544"/>
      <c r="DZ4" s="544"/>
      <c r="EA4" s="544"/>
      <c r="EB4" s="544"/>
      <c r="EC4" s="544"/>
      <c r="ED4" s="544"/>
      <c r="EE4" s="544"/>
      <c r="EF4" s="544"/>
      <c r="EG4" s="544"/>
      <c r="EH4" s="544"/>
      <c r="EI4" s="544"/>
      <c r="EJ4" s="544"/>
      <c r="EK4" s="544"/>
      <c r="EL4" s="544"/>
      <c r="EM4" s="544"/>
      <c r="EN4" s="544"/>
      <c r="EO4" s="544"/>
      <c r="EP4" s="544"/>
      <c r="EQ4" s="544"/>
      <c r="ER4" s="544"/>
      <c r="ES4" s="544"/>
      <c r="ET4" s="544"/>
      <c r="EU4" s="544"/>
      <c r="EV4" s="544"/>
      <c r="EW4" s="544"/>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4"/>
      <c r="HU4" s="544"/>
      <c r="HV4" s="544"/>
      <c r="HW4" s="544"/>
      <c r="HX4" s="544"/>
      <c r="HY4" s="544"/>
      <c r="HZ4" s="544"/>
      <c r="IA4" s="544"/>
      <c r="IB4" s="544"/>
      <c r="IC4" s="544"/>
      <c r="ID4" s="544"/>
      <c r="IE4" s="544"/>
      <c r="IF4" s="544"/>
      <c r="IG4" s="544"/>
      <c r="IH4" s="544"/>
      <c r="II4" s="544"/>
      <c r="IJ4" s="544"/>
      <c r="IK4" s="544"/>
      <c r="IL4" s="544"/>
      <c r="IM4" s="544"/>
      <c r="IN4" s="544"/>
      <c r="IO4" s="544"/>
      <c r="IP4" s="544"/>
      <c r="IQ4" s="544"/>
      <c r="IR4" s="544"/>
      <c r="IS4" s="544"/>
    </row>
    <row r="5" spans="1:253" s="545" customFormat="1">
      <c r="A5" s="566" t="s">
        <v>28</v>
      </c>
      <c r="B5" s="421">
        <f>'Sources and Uses Budget'!$C4</f>
        <v>30407</v>
      </c>
      <c r="C5" s="421">
        <f>'Sources and Uses Budget'!$C4</f>
        <v>30407</v>
      </c>
      <c r="D5" s="425">
        <f>C5-B5</f>
        <v>0</v>
      </c>
      <c r="E5" s="423"/>
      <c r="F5" s="422"/>
      <c r="G5" s="549"/>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c r="AM5" s="544"/>
      <c r="AN5" s="544"/>
      <c r="AO5" s="544"/>
      <c r="AP5" s="544"/>
      <c r="AQ5" s="544"/>
      <c r="AR5" s="544"/>
      <c r="AS5" s="544"/>
      <c r="AT5" s="544"/>
      <c r="AU5" s="544"/>
      <c r="AV5" s="544"/>
      <c r="AW5" s="544"/>
      <c r="AX5" s="544"/>
      <c r="AY5" s="544"/>
      <c r="AZ5" s="544"/>
      <c r="BA5" s="544"/>
      <c r="BB5" s="544"/>
      <c r="BC5" s="544"/>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c r="DK5" s="544"/>
      <c r="DL5" s="544"/>
      <c r="DM5" s="544"/>
      <c r="DN5" s="544"/>
      <c r="DO5" s="544"/>
      <c r="DP5" s="544"/>
      <c r="DQ5" s="544"/>
      <c r="DR5" s="544"/>
      <c r="DS5" s="544"/>
      <c r="DT5" s="544"/>
      <c r="DU5" s="544"/>
      <c r="DV5" s="544"/>
      <c r="DW5" s="544"/>
      <c r="DX5" s="544"/>
      <c r="DY5" s="544"/>
      <c r="DZ5" s="544"/>
      <c r="EA5" s="544"/>
      <c r="EB5" s="544"/>
      <c r="EC5" s="544"/>
      <c r="ED5" s="544"/>
      <c r="EE5" s="544"/>
      <c r="EF5" s="544"/>
      <c r="EG5" s="544"/>
      <c r="EH5" s="544"/>
      <c r="EI5" s="544"/>
      <c r="EJ5" s="544"/>
      <c r="EK5" s="544"/>
      <c r="EL5" s="544"/>
      <c r="EM5" s="544"/>
      <c r="EN5" s="544"/>
      <c r="EO5" s="544"/>
      <c r="EP5" s="544"/>
      <c r="EQ5" s="544"/>
      <c r="ER5" s="544"/>
      <c r="ES5" s="544"/>
      <c r="ET5" s="544"/>
      <c r="EU5" s="544"/>
      <c r="EV5" s="544"/>
      <c r="EW5" s="544"/>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4"/>
      <c r="HU5" s="544"/>
      <c r="HV5" s="544"/>
      <c r="HW5" s="544"/>
      <c r="HX5" s="544"/>
      <c r="HY5" s="544"/>
      <c r="HZ5" s="544"/>
      <c r="IA5" s="544"/>
      <c r="IB5" s="544"/>
      <c r="IC5" s="544"/>
      <c r="ID5" s="544"/>
      <c r="IE5" s="544"/>
      <c r="IF5" s="544"/>
      <c r="IG5" s="544"/>
      <c r="IH5" s="544"/>
      <c r="II5" s="544"/>
      <c r="IJ5" s="544"/>
      <c r="IK5" s="544"/>
      <c r="IL5" s="544"/>
      <c r="IM5" s="544"/>
      <c r="IN5" s="544"/>
      <c r="IO5" s="544"/>
      <c r="IP5" s="544"/>
      <c r="IQ5" s="544"/>
      <c r="IR5" s="544"/>
      <c r="IS5" s="544"/>
    </row>
    <row r="6" spans="1:253" s="545" customFormat="1">
      <c r="A6" s="566" t="s">
        <v>29</v>
      </c>
      <c r="B6" s="421">
        <f>'Sources and Uses Budget'!$C5</f>
        <v>0</v>
      </c>
      <c r="C6" s="421">
        <f>'Sources and Uses Budget'!$C5</f>
        <v>0</v>
      </c>
      <c r="D6" s="425">
        <f t="shared" ref="D6:D77" si="0">C6-B6</f>
        <v>0</v>
      </c>
      <c r="E6" s="423"/>
      <c r="F6" s="422"/>
      <c r="G6" s="549"/>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4"/>
      <c r="AI6" s="544"/>
      <c r="AJ6" s="544"/>
      <c r="AK6" s="544"/>
      <c r="AL6" s="544"/>
      <c r="AM6" s="544"/>
      <c r="AN6" s="544"/>
      <c r="AO6" s="544"/>
      <c r="AP6" s="544"/>
      <c r="AQ6" s="544"/>
      <c r="AR6" s="544"/>
      <c r="AS6" s="544"/>
      <c r="AT6" s="544"/>
      <c r="AU6" s="544"/>
      <c r="AV6" s="544"/>
      <c r="AW6" s="544"/>
      <c r="AX6" s="544"/>
      <c r="AY6" s="544"/>
      <c r="AZ6" s="544"/>
      <c r="BA6" s="544"/>
      <c r="BB6" s="544"/>
      <c r="BC6" s="544"/>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c r="DJ6" s="544"/>
      <c r="DK6" s="544"/>
      <c r="DL6" s="544"/>
      <c r="DM6" s="544"/>
      <c r="DN6" s="544"/>
      <c r="DO6" s="544"/>
      <c r="DP6" s="544"/>
      <c r="DQ6" s="544"/>
      <c r="DR6" s="544"/>
      <c r="DS6" s="544"/>
      <c r="DT6" s="544"/>
      <c r="DU6" s="544"/>
      <c r="DV6" s="544"/>
      <c r="DW6" s="544"/>
      <c r="DX6" s="544"/>
      <c r="DY6" s="544"/>
      <c r="DZ6" s="544"/>
      <c r="EA6" s="544"/>
      <c r="EB6" s="544"/>
      <c r="EC6" s="544"/>
      <c r="ED6" s="544"/>
      <c r="EE6" s="544"/>
      <c r="EF6" s="544"/>
      <c r="EG6" s="544"/>
      <c r="EH6" s="544"/>
      <c r="EI6" s="544"/>
      <c r="EJ6" s="544"/>
      <c r="EK6" s="544"/>
      <c r="EL6" s="544"/>
      <c r="EM6" s="544"/>
      <c r="EN6" s="544"/>
      <c r="EO6" s="544"/>
      <c r="EP6" s="544"/>
      <c r="EQ6" s="544"/>
      <c r="ER6" s="544"/>
      <c r="ES6" s="544"/>
      <c r="ET6" s="544"/>
      <c r="EU6" s="544"/>
      <c r="EV6" s="544"/>
      <c r="EW6" s="544"/>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4"/>
      <c r="HU6" s="544"/>
      <c r="HV6" s="544"/>
      <c r="HW6" s="544"/>
      <c r="HX6" s="544"/>
      <c r="HY6" s="544"/>
      <c r="HZ6" s="544"/>
      <c r="IA6" s="544"/>
      <c r="IB6" s="544"/>
      <c r="IC6" s="544"/>
      <c r="ID6" s="544"/>
      <c r="IE6" s="544"/>
      <c r="IF6" s="544"/>
      <c r="IG6" s="544"/>
      <c r="IH6" s="544"/>
      <c r="II6" s="544"/>
      <c r="IJ6" s="544"/>
      <c r="IK6" s="544"/>
      <c r="IL6" s="544"/>
      <c r="IM6" s="544"/>
      <c r="IN6" s="544"/>
      <c r="IO6" s="544"/>
      <c r="IP6" s="544"/>
      <c r="IQ6" s="544"/>
      <c r="IR6" s="544"/>
      <c r="IS6" s="544"/>
    </row>
    <row r="7" spans="1:253" s="545" customFormat="1">
      <c r="A7" s="566" t="s">
        <v>30</v>
      </c>
      <c r="B7" s="421">
        <f>'Sources and Uses Budget'!$C6</f>
        <v>0</v>
      </c>
      <c r="C7" s="421">
        <f>'Sources and Uses Budget'!$C6</f>
        <v>0</v>
      </c>
      <c r="D7" s="425">
        <f t="shared" si="0"/>
        <v>0</v>
      </c>
      <c r="E7" s="423"/>
      <c r="F7" s="422"/>
      <c r="G7" s="549"/>
      <c r="H7" s="544"/>
      <c r="I7" s="544"/>
      <c r="J7" s="544"/>
      <c r="K7" s="544"/>
      <c r="L7" s="544"/>
      <c r="M7" s="544"/>
      <c r="N7" s="544"/>
      <c r="O7" s="544"/>
      <c r="P7" s="544"/>
      <c r="Q7" s="544"/>
      <c r="R7" s="544"/>
      <c r="S7" s="544"/>
      <c r="T7" s="544"/>
      <c r="U7" s="544"/>
      <c r="V7" s="544"/>
      <c r="W7" s="544"/>
      <c r="X7" s="544"/>
      <c r="Y7" s="544"/>
      <c r="Z7" s="544"/>
      <c r="AA7" s="544"/>
      <c r="AB7" s="544"/>
      <c r="AC7" s="544"/>
      <c r="AD7" s="544"/>
      <c r="AE7" s="544"/>
      <c r="AF7" s="544"/>
      <c r="AG7" s="544"/>
      <c r="AH7" s="544"/>
      <c r="AI7" s="544"/>
      <c r="AJ7" s="544"/>
      <c r="AK7" s="544"/>
      <c r="AL7" s="544"/>
      <c r="AM7" s="544"/>
      <c r="AN7" s="544"/>
      <c r="AO7" s="544"/>
      <c r="AP7" s="544"/>
      <c r="AQ7" s="544"/>
      <c r="AR7" s="544"/>
      <c r="AS7" s="544"/>
      <c r="AT7" s="544"/>
      <c r="AU7" s="544"/>
      <c r="AV7" s="544"/>
      <c r="AW7" s="544"/>
      <c r="AX7" s="544"/>
      <c r="AY7" s="544"/>
      <c r="AZ7" s="544"/>
      <c r="BA7" s="544"/>
      <c r="BB7" s="544"/>
      <c r="BC7" s="544"/>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c r="DK7" s="544"/>
      <c r="DL7" s="544"/>
      <c r="DM7" s="544"/>
      <c r="DN7" s="544"/>
      <c r="DO7" s="544"/>
      <c r="DP7" s="544"/>
      <c r="DQ7" s="544"/>
      <c r="DR7" s="544"/>
      <c r="DS7" s="544"/>
      <c r="DT7" s="544"/>
      <c r="DU7" s="544"/>
      <c r="DV7" s="544"/>
      <c r="DW7" s="544"/>
      <c r="DX7" s="544"/>
      <c r="DY7" s="544"/>
      <c r="DZ7" s="544"/>
      <c r="EA7" s="544"/>
      <c r="EB7" s="544"/>
      <c r="EC7" s="544"/>
      <c r="ED7" s="544"/>
      <c r="EE7" s="544"/>
      <c r="EF7" s="544"/>
      <c r="EG7" s="544"/>
      <c r="EH7" s="544"/>
      <c r="EI7" s="544"/>
      <c r="EJ7" s="544"/>
      <c r="EK7" s="544"/>
      <c r="EL7" s="544"/>
      <c r="EM7" s="544"/>
      <c r="EN7" s="544"/>
      <c r="EO7" s="544"/>
      <c r="EP7" s="544"/>
      <c r="EQ7" s="544"/>
      <c r="ER7" s="544"/>
      <c r="ES7" s="544"/>
      <c r="ET7" s="544"/>
      <c r="EU7" s="544"/>
      <c r="EV7" s="544"/>
      <c r="EW7" s="544"/>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44"/>
      <c r="FW7" s="544"/>
      <c r="FX7" s="544"/>
      <c r="FY7" s="544"/>
      <c r="FZ7" s="544"/>
      <c r="GA7" s="544"/>
      <c r="GB7" s="544"/>
      <c r="GC7" s="544"/>
      <c r="GD7" s="544"/>
      <c r="GE7" s="544"/>
      <c r="GF7" s="544"/>
      <c r="GG7" s="544"/>
      <c r="GH7" s="544"/>
      <c r="GI7" s="544"/>
      <c r="GJ7" s="544"/>
      <c r="GK7" s="544"/>
      <c r="GL7" s="544"/>
      <c r="GM7" s="544"/>
      <c r="GN7" s="544"/>
      <c r="GO7" s="544"/>
      <c r="GP7" s="544"/>
      <c r="GQ7" s="544"/>
      <c r="GR7" s="544"/>
      <c r="GS7" s="544"/>
      <c r="GT7" s="544"/>
      <c r="GU7" s="544"/>
      <c r="GV7" s="544"/>
      <c r="GW7" s="544"/>
      <c r="GX7" s="544"/>
      <c r="GY7" s="544"/>
      <c r="GZ7" s="544"/>
      <c r="HA7" s="544"/>
      <c r="HB7" s="544"/>
      <c r="HC7" s="544"/>
      <c r="HD7" s="544"/>
      <c r="HE7" s="544"/>
      <c r="HF7" s="544"/>
      <c r="HG7" s="544"/>
      <c r="HH7" s="544"/>
      <c r="HI7" s="544"/>
      <c r="HJ7" s="544"/>
      <c r="HK7" s="544"/>
      <c r="HL7" s="544"/>
      <c r="HM7" s="544"/>
      <c r="HN7" s="544"/>
      <c r="HO7" s="544"/>
      <c r="HP7" s="544"/>
      <c r="HQ7" s="544"/>
      <c r="HR7" s="544"/>
      <c r="HS7" s="544"/>
      <c r="HT7" s="544"/>
      <c r="HU7" s="544"/>
      <c r="HV7" s="544"/>
      <c r="HW7" s="544"/>
      <c r="HX7" s="544"/>
      <c r="HY7" s="544"/>
      <c r="HZ7" s="544"/>
      <c r="IA7" s="544"/>
      <c r="IB7" s="544"/>
      <c r="IC7" s="544"/>
      <c r="ID7" s="544"/>
      <c r="IE7" s="544"/>
      <c r="IF7" s="544"/>
      <c r="IG7" s="544"/>
      <c r="IH7" s="544"/>
      <c r="II7" s="544"/>
      <c r="IJ7" s="544"/>
      <c r="IK7" s="544"/>
      <c r="IL7" s="544"/>
      <c r="IM7" s="544"/>
      <c r="IN7" s="544"/>
      <c r="IO7" s="544"/>
      <c r="IP7" s="544"/>
      <c r="IQ7" s="544"/>
      <c r="IR7" s="544"/>
      <c r="IS7" s="544"/>
    </row>
    <row r="8" spans="1:253" s="545" customFormat="1">
      <c r="A8" s="566" t="s">
        <v>102</v>
      </c>
      <c r="B8" s="421">
        <f>'Sources and Uses Budget'!$C7</f>
        <v>0</v>
      </c>
      <c r="C8" s="421">
        <f>'Sources and Uses Budget'!$C7</f>
        <v>0</v>
      </c>
      <c r="D8" s="425">
        <f t="shared" si="0"/>
        <v>0</v>
      </c>
      <c r="E8" s="423"/>
      <c r="F8" s="422"/>
      <c r="G8" s="549"/>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4"/>
      <c r="AT8" s="544"/>
      <c r="AU8" s="544"/>
      <c r="AV8" s="544"/>
      <c r="AW8" s="544"/>
      <c r="AX8" s="544"/>
      <c r="AY8" s="544"/>
      <c r="AZ8" s="544"/>
      <c r="BA8" s="544"/>
      <c r="BB8" s="544"/>
      <c r="BC8" s="544"/>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4"/>
      <c r="EE8" s="544"/>
      <c r="EF8" s="544"/>
      <c r="EG8" s="544"/>
      <c r="EH8" s="544"/>
      <c r="EI8" s="544"/>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4"/>
      <c r="FX8" s="544"/>
      <c r="FY8" s="544"/>
      <c r="FZ8" s="544"/>
      <c r="GA8" s="544"/>
      <c r="GB8" s="544"/>
      <c r="GC8" s="544"/>
      <c r="GD8" s="544"/>
      <c r="GE8" s="544"/>
      <c r="GF8" s="544"/>
      <c r="GG8" s="544"/>
      <c r="GH8" s="544"/>
      <c r="GI8" s="544"/>
      <c r="GJ8" s="544"/>
      <c r="GK8" s="544"/>
      <c r="GL8" s="544"/>
      <c r="GM8" s="544"/>
      <c r="GN8" s="544"/>
      <c r="GO8" s="544"/>
      <c r="GP8" s="544"/>
      <c r="GQ8" s="544"/>
      <c r="GR8" s="544"/>
      <c r="GS8" s="544"/>
      <c r="GT8" s="544"/>
      <c r="GU8" s="544"/>
      <c r="GV8" s="544"/>
      <c r="GW8" s="544"/>
      <c r="GX8" s="544"/>
      <c r="GY8" s="544"/>
      <c r="GZ8" s="544"/>
      <c r="HA8" s="544"/>
      <c r="HB8" s="544"/>
      <c r="HC8" s="544"/>
      <c r="HD8" s="544"/>
      <c r="HE8" s="544"/>
      <c r="HF8" s="544"/>
      <c r="HG8" s="544"/>
      <c r="HH8" s="544"/>
      <c r="HI8" s="544"/>
      <c r="HJ8" s="544"/>
      <c r="HK8" s="544"/>
      <c r="HL8" s="544"/>
      <c r="HM8" s="544"/>
      <c r="HN8" s="544"/>
      <c r="HO8" s="544"/>
      <c r="HP8" s="544"/>
      <c r="HQ8" s="544"/>
      <c r="HR8" s="544"/>
      <c r="HS8" s="544"/>
      <c r="HT8" s="544"/>
      <c r="HU8" s="544"/>
      <c r="HV8" s="544"/>
      <c r="HW8" s="544"/>
      <c r="HX8" s="544"/>
      <c r="HY8" s="544"/>
      <c r="HZ8" s="544"/>
      <c r="IA8" s="544"/>
      <c r="IB8" s="544"/>
      <c r="IC8" s="544"/>
      <c r="ID8" s="544"/>
      <c r="IE8" s="544"/>
      <c r="IF8" s="544"/>
      <c r="IG8" s="544"/>
      <c r="IH8" s="544"/>
      <c r="II8" s="544"/>
      <c r="IJ8" s="544"/>
      <c r="IK8" s="544"/>
      <c r="IL8" s="544"/>
      <c r="IM8" s="544"/>
      <c r="IN8" s="544"/>
      <c r="IO8" s="544"/>
      <c r="IP8" s="544"/>
      <c r="IQ8" s="544"/>
      <c r="IR8" s="544"/>
      <c r="IS8" s="544"/>
    </row>
    <row r="9" spans="1:253" s="545" customFormat="1">
      <c r="A9" s="567" t="s">
        <v>628</v>
      </c>
      <c r="B9" s="425">
        <f>SUM(B5:B8)</f>
        <v>30407</v>
      </c>
      <c r="C9" s="425">
        <f>SUM(C5:C8)</f>
        <v>30407</v>
      </c>
      <c r="D9" s="425">
        <f t="shared" si="0"/>
        <v>0</v>
      </c>
      <c r="E9" s="423"/>
      <c r="F9" s="422"/>
      <c r="G9" s="549"/>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544"/>
      <c r="AP9" s="544"/>
      <c r="AQ9" s="544"/>
      <c r="AR9" s="544"/>
      <c r="AS9" s="544"/>
      <c r="AT9" s="544"/>
      <c r="AU9" s="544"/>
      <c r="AV9" s="544"/>
      <c r="AW9" s="544"/>
      <c r="AX9" s="544"/>
      <c r="AY9" s="544"/>
      <c r="AZ9" s="544"/>
      <c r="BA9" s="544"/>
      <c r="BB9" s="544"/>
      <c r="BC9" s="544"/>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c r="DK9" s="544"/>
      <c r="DL9" s="544"/>
      <c r="DM9" s="544"/>
      <c r="DN9" s="544"/>
      <c r="DO9" s="544"/>
      <c r="DP9" s="544"/>
      <c r="DQ9" s="544"/>
      <c r="DR9" s="544"/>
      <c r="DS9" s="544"/>
      <c r="DT9" s="544"/>
      <c r="DU9" s="544"/>
      <c r="DV9" s="544"/>
      <c r="DW9" s="544"/>
      <c r="DX9" s="544"/>
      <c r="DY9" s="544"/>
      <c r="DZ9" s="544"/>
      <c r="EA9" s="544"/>
      <c r="EB9" s="544"/>
      <c r="EC9" s="544"/>
      <c r="ED9" s="544"/>
      <c r="EE9" s="544"/>
      <c r="EF9" s="544"/>
      <c r="EG9" s="544"/>
      <c r="EH9" s="544"/>
      <c r="EI9" s="544"/>
      <c r="EJ9" s="544"/>
      <c r="EK9" s="544"/>
      <c r="EL9" s="544"/>
      <c r="EM9" s="544"/>
      <c r="EN9" s="544"/>
      <c r="EO9" s="544"/>
      <c r="EP9" s="544"/>
      <c r="EQ9" s="544"/>
      <c r="ER9" s="544"/>
      <c r="ES9" s="544"/>
      <c r="ET9" s="544"/>
      <c r="EU9" s="544"/>
      <c r="EV9" s="544"/>
      <c r="EW9" s="544"/>
      <c r="EX9" s="544"/>
      <c r="EY9" s="544"/>
      <c r="EZ9" s="544"/>
      <c r="FA9" s="544"/>
      <c r="FB9" s="544"/>
      <c r="FC9" s="544"/>
      <c r="FD9" s="544"/>
      <c r="FE9" s="544"/>
      <c r="FF9" s="544"/>
      <c r="FG9" s="544"/>
      <c r="FH9" s="544"/>
      <c r="FI9" s="544"/>
      <c r="FJ9" s="544"/>
      <c r="FK9" s="544"/>
      <c r="FL9" s="544"/>
      <c r="FM9" s="544"/>
      <c r="FN9" s="544"/>
      <c r="FO9" s="544"/>
      <c r="FP9" s="544"/>
      <c r="FQ9" s="544"/>
      <c r="FR9" s="544"/>
      <c r="FS9" s="544"/>
      <c r="FT9" s="544"/>
      <c r="FU9" s="544"/>
      <c r="FV9" s="544"/>
      <c r="FW9" s="544"/>
      <c r="FX9" s="544"/>
      <c r="FY9" s="544"/>
      <c r="FZ9" s="544"/>
      <c r="GA9" s="544"/>
      <c r="GB9" s="544"/>
      <c r="GC9" s="544"/>
      <c r="GD9" s="544"/>
      <c r="GE9" s="544"/>
      <c r="GF9" s="544"/>
      <c r="GG9" s="544"/>
      <c r="GH9" s="544"/>
      <c r="GI9" s="544"/>
      <c r="GJ9" s="544"/>
      <c r="GK9" s="544"/>
      <c r="GL9" s="544"/>
      <c r="GM9" s="544"/>
      <c r="GN9" s="544"/>
      <c r="GO9" s="544"/>
      <c r="GP9" s="544"/>
      <c r="GQ9" s="544"/>
      <c r="GR9" s="544"/>
      <c r="GS9" s="544"/>
      <c r="GT9" s="544"/>
      <c r="GU9" s="544"/>
      <c r="GV9" s="544"/>
      <c r="GW9" s="544"/>
      <c r="GX9" s="544"/>
      <c r="GY9" s="544"/>
      <c r="GZ9" s="544"/>
      <c r="HA9" s="544"/>
      <c r="HB9" s="544"/>
      <c r="HC9" s="544"/>
      <c r="HD9" s="544"/>
      <c r="HE9" s="544"/>
      <c r="HF9" s="544"/>
      <c r="HG9" s="544"/>
      <c r="HH9" s="544"/>
      <c r="HI9" s="544"/>
      <c r="HJ9" s="544"/>
      <c r="HK9" s="544"/>
      <c r="HL9" s="544"/>
      <c r="HM9" s="544"/>
      <c r="HN9" s="544"/>
      <c r="HO9" s="544"/>
      <c r="HP9" s="544"/>
      <c r="HQ9" s="544"/>
      <c r="HR9" s="544"/>
      <c r="HS9" s="544"/>
      <c r="HT9" s="544"/>
      <c r="HU9" s="544"/>
      <c r="HV9" s="544"/>
      <c r="HW9" s="544"/>
      <c r="HX9" s="544"/>
      <c r="HY9" s="544"/>
      <c r="HZ9" s="544"/>
      <c r="IA9" s="544"/>
      <c r="IB9" s="544"/>
      <c r="IC9" s="544"/>
      <c r="ID9" s="544"/>
      <c r="IE9" s="544"/>
      <c r="IF9" s="544"/>
      <c r="IG9" s="544"/>
      <c r="IH9" s="544"/>
      <c r="II9" s="544"/>
      <c r="IJ9" s="544"/>
      <c r="IK9" s="544"/>
      <c r="IL9" s="544"/>
      <c r="IM9" s="544"/>
      <c r="IN9" s="544"/>
      <c r="IO9" s="544"/>
      <c r="IP9" s="544"/>
      <c r="IQ9" s="544"/>
      <c r="IR9" s="544"/>
      <c r="IS9" s="544"/>
    </row>
    <row r="10" spans="1:253" s="545" customFormat="1">
      <c r="A10" s="566" t="s">
        <v>629</v>
      </c>
      <c r="B10" s="421">
        <f>'Sources and Uses Budget'!$C9</f>
        <v>0</v>
      </c>
      <c r="C10" s="421">
        <f>'Sources and Uses Budget'!$C9</f>
        <v>0</v>
      </c>
      <c r="D10" s="425">
        <f t="shared" si="0"/>
        <v>0</v>
      </c>
      <c r="E10" s="423"/>
      <c r="F10" s="422"/>
      <c r="G10" s="549"/>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c r="AO10" s="544"/>
      <c r="AP10" s="544"/>
      <c r="AQ10" s="544"/>
      <c r="AR10" s="544"/>
      <c r="AS10" s="544"/>
      <c r="AT10" s="544"/>
      <c r="AU10" s="544"/>
      <c r="AV10" s="544"/>
      <c r="AW10" s="544"/>
      <c r="AX10" s="544"/>
      <c r="AY10" s="544"/>
      <c r="AZ10" s="544"/>
      <c r="BA10" s="544"/>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c r="DJ10" s="544"/>
      <c r="DK10" s="544"/>
      <c r="DL10" s="544"/>
      <c r="DM10" s="544"/>
      <c r="DN10" s="544"/>
      <c r="DO10" s="544"/>
      <c r="DP10" s="544"/>
      <c r="DQ10" s="544"/>
      <c r="DR10" s="544"/>
      <c r="DS10" s="544"/>
      <c r="DT10" s="544"/>
      <c r="DU10" s="544"/>
      <c r="DV10" s="544"/>
      <c r="DW10" s="544"/>
      <c r="DX10" s="544"/>
      <c r="DY10" s="544"/>
      <c r="DZ10" s="544"/>
      <c r="EA10" s="544"/>
      <c r="EB10" s="544"/>
      <c r="EC10" s="544"/>
      <c r="ED10" s="544"/>
      <c r="EE10" s="544"/>
      <c r="EF10" s="544"/>
      <c r="EG10" s="544"/>
      <c r="EH10" s="544"/>
      <c r="EI10" s="544"/>
      <c r="EJ10" s="544"/>
      <c r="EK10" s="544"/>
      <c r="EL10" s="544"/>
      <c r="EM10" s="544"/>
      <c r="EN10" s="544"/>
      <c r="EO10" s="544"/>
      <c r="EP10" s="544"/>
      <c r="EQ10" s="544"/>
      <c r="ER10" s="544"/>
      <c r="ES10" s="544"/>
      <c r="ET10" s="544"/>
      <c r="EU10" s="544"/>
      <c r="EV10" s="544"/>
      <c r="EW10" s="544"/>
      <c r="EX10" s="544"/>
      <c r="EY10" s="544"/>
      <c r="EZ10" s="544"/>
      <c r="FA10" s="544"/>
      <c r="FB10" s="544"/>
      <c r="FC10" s="544"/>
      <c r="FD10" s="544"/>
      <c r="FE10" s="544"/>
      <c r="FF10" s="544"/>
      <c r="FG10" s="544"/>
      <c r="FH10" s="544"/>
      <c r="FI10" s="544"/>
      <c r="FJ10" s="544"/>
      <c r="FK10" s="544"/>
      <c r="FL10" s="544"/>
      <c r="FM10" s="544"/>
      <c r="FN10" s="544"/>
      <c r="FO10" s="544"/>
      <c r="FP10" s="544"/>
      <c r="FQ10" s="544"/>
      <c r="FR10" s="544"/>
      <c r="FS10" s="544"/>
      <c r="FT10" s="544"/>
      <c r="FU10" s="544"/>
      <c r="FV10" s="544"/>
      <c r="FW10" s="544"/>
      <c r="FX10" s="544"/>
      <c r="FY10" s="544"/>
      <c r="FZ10" s="544"/>
      <c r="GA10" s="544"/>
      <c r="GB10" s="544"/>
      <c r="GC10" s="544"/>
      <c r="GD10" s="544"/>
      <c r="GE10" s="544"/>
      <c r="GF10" s="544"/>
      <c r="GG10" s="544"/>
      <c r="GH10" s="544"/>
      <c r="GI10" s="544"/>
      <c r="GJ10" s="544"/>
      <c r="GK10" s="544"/>
      <c r="GL10" s="544"/>
      <c r="GM10" s="544"/>
      <c r="GN10" s="544"/>
      <c r="GO10" s="544"/>
      <c r="GP10" s="544"/>
      <c r="GQ10" s="544"/>
      <c r="GR10" s="544"/>
      <c r="GS10" s="544"/>
      <c r="GT10" s="544"/>
      <c r="GU10" s="544"/>
      <c r="GV10" s="544"/>
      <c r="GW10" s="544"/>
      <c r="GX10" s="544"/>
      <c r="GY10" s="544"/>
      <c r="GZ10" s="544"/>
      <c r="HA10" s="544"/>
      <c r="HB10" s="544"/>
      <c r="HC10" s="544"/>
      <c r="HD10" s="544"/>
      <c r="HE10" s="544"/>
      <c r="HF10" s="544"/>
      <c r="HG10" s="544"/>
      <c r="HH10" s="544"/>
      <c r="HI10" s="544"/>
      <c r="HJ10" s="544"/>
      <c r="HK10" s="544"/>
      <c r="HL10" s="544"/>
      <c r="HM10" s="544"/>
      <c r="HN10" s="544"/>
      <c r="HO10" s="544"/>
      <c r="HP10" s="544"/>
      <c r="HQ10" s="544"/>
      <c r="HR10" s="544"/>
      <c r="HS10" s="544"/>
      <c r="HT10" s="544"/>
      <c r="HU10" s="544"/>
      <c r="HV10" s="544"/>
      <c r="HW10" s="544"/>
      <c r="HX10" s="544"/>
      <c r="HY10" s="544"/>
      <c r="HZ10" s="544"/>
      <c r="IA10" s="544"/>
      <c r="IB10" s="544"/>
      <c r="IC10" s="544"/>
      <c r="ID10" s="544"/>
      <c r="IE10" s="544"/>
      <c r="IF10" s="544"/>
      <c r="IG10" s="544"/>
      <c r="IH10" s="544"/>
      <c r="II10" s="544"/>
      <c r="IJ10" s="544"/>
      <c r="IK10" s="544"/>
      <c r="IL10" s="544"/>
      <c r="IM10" s="544"/>
      <c r="IN10" s="544"/>
      <c r="IO10" s="544"/>
      <c r="IP10" s="544"/>
      <c r="IQ10" s="544"/>
      <c r="IR10" s="544"/>
      <c r="IS10" s="544"/>
    </row>
    <row r="11" spans="1:253" s="545" customFormat="1">
      <c r="A11" s="566" t="s">
        <v>630</v>
      </c>
      <c r="B11" s="421">
        <f>'Sources and Uses Budget'!$C10</f>
        <v>0</v>
      </c>
      <c r="C11" s="421">
        <f>'Sources and Uses Budget'!$C10</f>
        <v>0</v>
      </c>
      <c r="D11" s="425">
        <f t="shared" si="0"/>
        <v>0</v>
      </c>
      <c r="E11" s="423"/>
      <c r="F11" s="422"/>
      <c r="G11" s="549"/>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544"/>
      <c r="AJ11" s="544"/>
      <c r="AK11" s="544"/>
      <c r="AL11" s="544"/>
      <c r="AM11" s="544"/>
      <c r="AN11" s="544"/>
      <c r="AO11" s="544"/>
      <c r="AP11" s="544"/>
      <c r="AQ11" s="544"/>
      <c r="AR11" s="544"/>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c r="DJ11" s="544"/>
      <c r="DK11" s="544"/>
      <c r="DL11" s="544"/>
      <c r="DM11" s="544"/>
      <c r="DN11" s="544"/>
      <c r="DO11" s="544"/>
      <c r="DP11" s="544"/>
      <c r="DQ11" s="544"/>
      <c r="DR11" s="544"/>
      <c r="DS11" s="544"/>
      <c r="DT11" s="544"/>
      <c r="DU11" s="544"/>
      <c r="DV11" s="544"/>
      <c r="DW11" s="544"/>
      <c r="DX11" s="544"/>
      <c r="DY11" s="544"/>
      <c r="DZ11" s="544"/>
      <c r="EA11" s="544"/>
      <c r="EB11" s="544"/>
      <c r="EC11" s="544"/>
      <c r="ED11" s="544"/>
      <c r="EE11" s="544"/>
      <c r="EF11" s="544"/>
      <c r="EG11" s="544"/>
      <c r="EH11" s="544"/>
      <c r="EI11" s="544"/>
      <c r="EJ11" s="544"/>
      <c r="EK11" s="544"/>
      <c r="EL11" s="544"/>
      <c r="EM11" s="544"/>
      <c r="EN11" s="544"/>
      <c r="EO11" s="544"/>
      <c r="EP11" s="544"/>
      <c r="EQ11" s="544"/>
      <c r="ER11" s="544"/>
      <c r="ES11" s="544"/>
      <c r="ET11" s="544"/>
      <c r="EU11" s="544"/>
      <c r="EV11" s="544"/>
      <c r="EW11" s="544"/>
      <c r="EX11" s="544"/>
      <c r="EY11" s="544"/>
      <c r="EZ11" s="544"/>
      <c r="FA11" s="544"/>
      <c r="FB11" s="544"/>
      <c r="FC11" s="544"/>
      <c r="FD11" s="544"/>
      <c r="FE11" s="544"/>
      <c r="FF11" s="544"/>
      <c r="FG11" s="544"/>
      <c r="FH11" s="544"/>
      <c r="FI11" s="544"/>
      <c r="FJ11" s="544"/>
      <c r="FK11" s="544"/>
      <c r="FL11" s="544"/>
      <c r="FM11" s="544"/>
      <c r="FN11" s="544"/>
      <c r="FO11" s="544"/>
      <c r="FP11" s="544"/>
      <c r="FQ11" s="544"/>
      <c r="FR11" s="544"/>
      <c r="FS11" s="544"/>
      <c r="FT11" s="544"/>
      <c r="FU11" s="544"/>
      <c r="FV11" s="544"/>
      <c r="FW11" s="544"/>
      <c r="FX11" s="544"/>
      <c r="FY11" s="544"/>
      <c r="FZ11" s="544"/>
      <c r="GA11" s="544"/>
      <c r="GB11" s="544"/>
      <c r="GC11" s="544"/>
      <c r="GD11" s="544"/>
      <c r="GE11" s="544"/>
      <c r="GF11" s="544"/>
      <c r="GG11" s="544"/>
      <c r="GH11" s="544"/>
      <c r="GI11" s="544"/>
      <c r="GJ11" s="544"/>
      <c r="GK11" s="544"/>
      <c r="GL11" s="544"/>
      <c r="GM11" s="544"/>
      <c r="GN11" s="544"/>
      <c r="GO11" s="544"/>
      <c r="GP11" s="544"/>
      <c r="GQ11" s="544"/>
      <c r="GR11" s="544"/>
      <c r="GS11" s="544"/>
      <c r="GT11" s="544"/>
      <c r="GU11" s="544"/>
      <c r="GV11" s="544"/>
      <c r="GW11" s="544"/>
      <c r="GX11" s="544"/>
      <c r="GY11" s="544"/>
      <c r="GZ11" s="544"/>
      <c r="HA11" s="544"/>
      <c r="HB11" s="544"/>
      <c r="HC11" s="544"/>
      <c r="HD11" s="544"/>
      <c r="HE11" s="544"/>
      <c r="HF11" s="544"/>
      <c r="HG11" s="544"/>
      <c r="HH11" s="544"/>
      <c r="HI11" s="544"/>
      <c r="HJ11" s="544"/>
      <c r="HK11" s="544"/>
      <c r="HL11" s="544"/>
      <c r="HM11" s="544"/>
      <c r="HN11" s="544"/>
      <c r="HO11" s="544"/>
      <c r="HP11" s="544"/>
      <c r="HQ11" s="544"/>
      <c r="HR11" s="544"/>
      <c r="HS11" s="544"/>
      <c r="HT11" s="544"/>
      <c r="HU11" s="544"/>
      <c r="HV11" s="544"/>
      <c r="HW11" s="544"/>
      <c r="HX11" s="544"/>
      <c r="HY11" s="544"/>
      <c r="HZ11" s="544"/>
      <c r="IA11" s="544"/>
      <c r="IB11" s="544"/>
      <c r="IC11" s="544"/>
      <c r="ID11" s="544"/>
      <c r="IE11" s="544"/>
      <c r="IF11" s="544"/>
      <c r="IG11" s="544"/>
      <c r="IH11" s="544"/>
      <c r="II11" s="544"/>
      <c r="IJ11" s="544"/>
      <c r="IK11" s="544"/>
      <c r="IL11" s="544"/>
      <c r="IM11" s="544"/>
      <c r="IN11" s="544"/>
      <c r="IO11" s="544"/>
      <c r="IP11" s="544"/>
      <c r="IQ11" s="544"/>
      <c r="IR11" s="544"/>
      <c r="IS11" s="544"/>
    </row>
    <row r="12" spans="1:253" s="545" customFormat="1">
      <c r="A12" s="567" t="s">
        <v>631</v>
      </c>
      <c r="B12" s="425">
        <f>SUM(B10:B11)</f>
        <v>0</v>
      </c>
      <c r="C12" s="425">
        <f>SUM(C10:C11)</f>
        <v>0</v>
      </c>
      <c r="D12" s="425">
        <f t="shared" si="0"/>
        <v>0</v>
      </c>
      <c r="E12" s="423"/>
      <c r="F12" s="422"/>
      <c r="G12" s="549"/>
      <c r="H12" s="544"/>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4"/>
      <c r="AG12" s="544"/>
      <c r="AH12" s="544"/>
      <c r="AI12" s="544"/>
      <c r="AJ12" s="544"/>
      <c r="AK12" s="544"/>
      <c r="AL12" s="544"/>
      <c r="AM12" s="544"/>
      <c r="AN12" s="544"/>
      <c r="AO12" s="544"/>
      <c r="AP12" s="544"/>
      <c r="AQ12" s="544"/>
      <c r="AR12" s="544"/>
      <c r="AS12" s="544"/>
      <c r="AT12" s="544"/>
      <c r="AU12" s="544"/>
      <c r="AV12" s="544"/>
      <c r="AW12" s="544"/>
      <c r="AX12" s="544"/>
      <c r="AY12" s="544"/>
      <c r="AZ12" s="544"/>
      <c r="BA12" s="544"/>
      <c r="BB12" s="544"/>
      <c r="BC12" s="544"/>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c r="DJ12" s="544"/>
      <c r="DK12" s="544"/>
      <c r="DL12" s="544"/>
      <c r="DM12" s="544"/>
      <c r="DN12" s="544"/>
      <c r="DO12" s="544"/>
      <c r="DP12" s="544"/>
      <c r="DQ12" s="544"/>
      <c r="DR12" s="544"/>
      <c r="DS12" s="544"/>
      <c r="DT12" s="544"/>
      <c r="DU12" s="544"/>
      <c r="DV12" s="544"/>
      <c r="DW12" s="544"/>
      <c r="DX12" s="544"/>
      <c r="DY12" s="544"/>
      <c r="DZ12" s="544"/>
      <c r="EA12" s="544"/>
      <c r="EB12" s="544"/>
      <c r="EC12" s="544"/>
      <c r="ED12" s="544"/>
      <c r="EE12" s="544"/>
      <c r="EF12" s="544"/>
      <c r="EG12" s="544"/>
      <c r="EH12" s="544"/>
      <c r="EI12" s="544"/>
      <c r="EJ12" s="544"/>
      <c r="EK12" s="544"/>
      <c r="EL12" s="544"/>
      <c r="EM12" s="544"/>
      <c r="EN12" s="544"/>
      <c r="EO12" s="544"/>
      <c r="EP12" s="544"/>
      <c r="EQ12" s="544"/>
      <c r="ER12" s="544"/>
      <c r="ES12" s="544"/>
      <c r="ET12" s="544"/>
      <c r="EU12" s="544"/>
      <c r="EV12" s="544"/>
      <c r="EW12" s="544"/>
      <c r="EX12" s="544"/>
      <c r="EY12" s="544"/>
      <c r="EZ12" s="544"/>
      <c r="FA12" s="544"/>
      <c r="FB12" s="544"/>
      <c r="FC12" s="544"/>
      <c r="FD12" s="544"/>
      <c r="FE12" s="544"/>
      <c r="FF12" s="544"/>
      <c r="FG12" s="544"/>
      <c r="FH12" s="544"/>
      <c r="FI12" s="544"/>
      <c r="FJ12" s="544"/>
      <c r="FK12" s="544"/>
      <c r="FL12" s="544"/>
      <c r="FM12" s="544"/>
      <c r="FN12" s="544"/>
      <c r="FO12" s="544"/>
      <c r="FP12" s="544"/>
      <c r="FQ12" s="544"/>
      <c r="FR12" s="544"/>
      <c r="FS12" s="544"/>
      <c r="FT12" s="544"/>
      <c r="FU12" s="544"/>
      <c r="FV12" s="544"/>
      <c r="FW12" s="544"/>
      <c r="FX12" s="544"/>
      <c r="FY12" s="544"/>
      <c r="FZ12" s="544"/>
      <c r="GA12" s="544"/>
      <c r="GB12" s="544"/>
      <c r="GC12" s="544"/>
      <c r="GD12" s="544"/>
      <c r="GE12" s="544"/>
      <c r="GF12" s="544"/>
      <c r="GG12" s="544"/>
      <c r="GH12" s="544"/>
      <c r="GI12" s="544"/>
      <c r="GJ12" s="544"/>
      <c r="GK12" s="544"/>
      <c r="GL12" s="544"/>
      <c r="GM12" s="544"/>
      <c r="GN12" s="544"/>
      <c r="GO12" s="544"/>
      <c r="GP12" s="544"/>
      <c r="GQ12" s="544"/>
      <c r="GR12" s="544"/>
      <c r="GS12" s="544"/>
      <c r="GT12" s="544"/>
      <c r="GU12" s="544"/>
      <c r="GV12" s="544"/>
      <c r="GW12" s="544"/>
      <c r="GX12" s="544"/>
      <c r="GY12" s="544"/>
      <c r="GZ12" s="544"/>
      <c r="HA12" s="544"/>
      <c r="HB12" s="544"/>
      <c r="HC12" s="544"/>
      <c r="HD12" s="544"/>
      <c r="HE12" s="544"/>
      <c r="HF12" s="544"/>
      <c r="HG12" s="544"/>
      <c r="HH12" s="544"/>
      <c r="HI12" s="544"/>
      <c r="HJ12" s="544"/>
      <c r="HK12" s="544"/>
      <c r="HL12" s="544"/>
      <c r="HM12" s="544"/>
      <c r="HN12" s="544"/>
      <c r="HO12" s="544"/>
      <c r="HP12" s="544"/>
      <c r="HQ12" s="544"/>
      <c r="HR12" s="544"/>
      <c r="HS12" s="544"/>
      <c r="HT12" s="544"/>
      <c r="HU12" s="544"/>
      <c r="HV12" s="544"/>
      <c r="HW12" s="544"/>
      <c r="HX12" s="544"/>
      <c r="HY12" s="544"/>
      <c r="HZ12" s="544"/>
      <c r="IA12" s="544"/>
      <c r="IB12" s="544"/>
      <c r="IC12" s="544"/>
      <c r="ID12" s="544"/>
      <c r="IE12" s="544"/>
      <c r="IF12" s="544"/>
      <c r="IG12" s="544"/>
      <c r="IH12" s="544"/>
      <c r="II12" s="544"/>
      <c r="IJ12" s="544"/>
      <c r="IK12" s="544"/>
      <c r="IL12" s="544"/>
      <c r="IM12" s="544"/>
      <c r="IN12" s="544"/>
      <c r="IO12" s="544"/>
      <c r="IP12" s="544"/>
      <c r="IQ12" s="544"/>
      <c r="IR12" s="544"/>
      <c r="IS12" s="544"/>
    </row>
    <row r="13" spans="1:253" s="545" customFormat="1">
      <c r="A13" s="567" t="s">
        <v>89</v>
      </c>
      <c r="B13" s="425">
        <f>SUM(B9+B12)</f>
        <v>30407</v>
      </c>
      <c r="C13" s="425">
        <f>SUM(C9+C12)</f>
        <v>30407</v>
      </c>
      <c r="D13" s="425">
        <f t="shared" si="0"/>
        <v>0</v>
      </c>
      <c r="E13" s="423"/>
      <c r="F13" s="422"/>
      <c r="G13" s="549"/>
      <c r="H13" s="544"/>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44"/>
      <c r="AG13" s="544"/>
      <c r="AH13" s="544"/>
      <c r="AI13" s="544"/>
      <c r="AJ13" s="544"/>
      <c r="AK13" s="544"/>
      <c r="AL13" s="544"/>
      <c r="AM13" s="544"/>
      <c r="AN13" s="544"/>
      <c r="AO13" s="544"/>
      <c r="AP13" s="544"/>
      <c r="AQ13" s="544"/>
      <c r="AR13" s="544"/>
      <c r="AS13" s="544"/>
      <c r="AT13" s="544"/>
      <c r="AU13" s="544"/>
      <c r="AV13" s="544"/>
      <c r="AW13" s="544"/>
      <c r="AX13" s="544"/>
      <c r="AY13" s="544"/>
      <c r="AZ13" s="544"/>
      <c r="BA13" s="544"/>
      <c r="BB13" s="544"/>
      <c r="BC13" s="544"/>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c r="DJ13" s="544"/>
      <c r="DK13" s="544"/>
      <c r="DL13" s="544"/>
      <c r="DM13" s="544"/>
      <c r="DN13" s="544"/>
      <c r="DO13" s="544"/>
      <c r="DP13" s="544"/>
      <c r="DQ13" s="544"/>
      <c r="DR13" s="544"/>
      <c r="DS13" s="544"/>
      <c r="DT13" s="544"/>
      <c r="DU13" s="544"/>
      <c r="DV13" s="544"/>
      <c r="DW13" s="544"/>
      <c r="DX13" s="544"/>
      <c r="DY13" s="544"/>
      <c r="DZ13" s="544"/>
      <c r="EA13" s="544"/>
      <c r="EB13" s="544"/>
      <c r="EC13" s="544"/>
      <c r="ED13" s="544"/>
      <c r="EE13" s="544"/>
      <c r="EF13" s="544"/>
      <c r="EG13" s="544"/>
      <c r="EH13" s="544"/>
      <c r="EI13" s="544"/>
      <c r="EJ13" s="544"/>
      <c r="EK13" s="544"/>
      <c r="EL13" s="544"/>
      <c r="EM13" s="544"/>
      <c r="EN13" s="544"/>
      <c r="EO13" s="544"/>
      <c r="EP13" s="544"/>
      <c r="EQ13" s="544"/>
      <c r="ER13" s="544"/>
      <c r="ES13" s="544"/>
      <c r="ET13" s="544"/>
      <c r="EU13" s="544"/>
      <c r="EV13" s="544"/>
      <c r="EW13" s="544"/>
      <c r="EX13" s="544"/>
      <c r="EY13" s="544"/>
      <c r="EZ13" s="544"/>
      <c r="FA13" s="544"/>
      <c r="FB13" s="544"/>
      <c r="FC13" s="544"/>
      <c r="FD13" s="544"/>
      <c r="FE13" s="544"/>
      <c r="FF13" s="544"/>
      <c r="FG13" s="544"/>
      <c r="FH13" s="544"/>
      <c r="FI13" s="544"/>
      <c r="FJ13" s="544"/>
      <c r="FK13" s="544"/>
      <c r="FL13" s="544"/>
      <c r="FM13" s="544"/>
      <c r="FN13" s="544"/>
      <c r="FO13" s="544"/>
      <c r="FP13" s="544"/>
      <c r="FQ13" s="544"/>
      <c r="FR13" s="544"/>
      <c r="FS13" s="544"/>
      <c r="FT13" s="544"/>
      <c r="FU13" s="544"/>
      <c r="FV13" s="544"/>
      <c r="FW13" s="544"/>
      <c r="FX13" s="544"/>
      <c r="FY13" s="544"/>
      <c r="FZ13" s="544"/>
      <c r="GA13" s="544"/>
      <c r="GB13" s="544"/>
      <c r="GC13" s="544"/>
      <c r="GD13" s="544"/>
      <c r="GE13" s="544"/>
      <c r="GF13" s="544"/>
      <c r="GG13" s="544"/>
      <c r="GH13" s="544"/>
      <c r="GI13" s="544"/>
      <c r="GJ13" s="544"/>
      <c r="GK13" s="544"/>
      <c r="GL13" s="544"/>
      <c r="GM13" s="544"/>
      <c r="GN13" s="544"/>
      <c r="GO13" s="544"/>
      <c r="GP13" s="544"/>
      <c r="GQ13" s="544"/>
      <c r="GR13" s="544"/>
      <c r="GS13" s="544"/>
      <c r="GT13" s="544"/>
      <c r="GU13" s="544"/>
      <c r="GV13" s="544"/>
      <c r="GW13" s="544"/>
      <c r="GX13" s="544"/>
      <c r="GY13" s="544"/>
      <c r="GZ13" s="544"/>
      <c r="HA13" s="544"/>
      <c r="HB13" s="544"/>
      <c r="HC13" s="544"/>
      <c r="HD13" s="544"/>
      <c r="HE13" s="544"/>
      <c r="HF13" s="544"/>
      <c r="HG13" s="544"/>
      <c r="HH13" s="544"/>
      <c r="HI13" s="544"/>
      <c r="HJ13" s="544"/>
      <c r="HK13" s="544"/>
      <c r="HL13" s="544"/>
      <c r="HM13" s="544"/>
      <c r="HN13" s="544"/>
      <c r="HO13" s="544"/>
      <c r="HP13" s="544"/>
      <c r="HQ13" s="544"/>
      <c r="HR13" s="544"/>
      <c r="HS13" s="544"/>
      <c r="HT13" s="544"/>
      <c r="HU13" s="544"/>
      <c r="HV13" s="544"/>
      <c r="HW13" s="544"/>
      <c r="HX13" s="544"/>
      <c r="HY13" s="544"/>
      <c r="HZ13" s="544"/>
      <c r="IA13" s="544"/>
      <c r="IB13" s="544"/>
      <c r="IC13" s="544"/>
      <c r="ID13" s="544"/>
      <c r="IE13" s="544"/>
      <c r="IF13" s="544"/>
      <c r="IG13" s="544"/>
      <c r="IH13" s="544"/>
      <c r="II13" s="544"/>
      <c r="IJ13" s="544"/>
      <c r="IK13" s="544"/>
      <c r="IL13" s="544"/>
      <c r="IM13" s="544"/>
      <c r="IN13" s="544"/>
      <c r="IO13" s="544"/>
      <c r="IP13" s="544"/>
      <c r="IQ13" s="544"/>
      <c r="IR13" s="544"/>
      <c r="IS13" s="544"/>
    </row>
    <row r="14" spans="1:253" s="545" customFormat="1">
      <c r="A14" s="568" t="s">
        <v>971</v>
      </c>
      <c r="B14" s="421">
        <f>'Sources and Uses Budget'!$C13</f>
        <v>138750</v>
      </c>
      <c r="C14" s="421">
        <f>'Sources and Uses Budget'!$C13</f>
        <v>138750</v>
      </c>
      <c r="D14" s="425">
        <f t="shared" si="0"/>
        <v>0</v>
      </c>
      <c r="E14" s="423"/>
      <c r="F14" s="422"/>
      <c r="G14" s="549"/>
      <c r="H14" s="544"/>
      <c r="I14" s="544"/>
      <c r="J14" s="544"/>
      <c r="K14" s="544"/>
      <c r="L14" s="544"/>
      <c r="M14" s="544"/>
      <c r="N14" s="544"/>
      <c r="O14" s="544"/>
      <c r="P14" s="544"/>
      <c r="Q14" s="544"/>
      <c r="R14" s="544"/>
      <c r="S14" s="544"/>
      <c r="T14" s="544"/>
      <c r="U14" s="544"/>
      <c r="V14" s="544"/>
      <c r="W14" s="544"/>
      <c r="X14" s="544"/>
      <c r="Y14" s="544"/>
      <c r="Z14" s="544"/>
      <c r="AA14" s="544"/>
      <c r="AB14" s="544"/>
      <c r="AC14" s="544"/>
      <c r="AD14" s="544"/>
      <c r="AE14" s="544"/>
      <c r="AF14" s="544"/>
      <c r="AG14" s="544"/>
      <c r="AH14" s="544"/>
      <c r="AI14" s="544"/>
      <c r="AJ14" s="544"/>
      <c r="AK14" s="544"/>
      <c r="AL14" s="544"/>
      <c r="AM14" s="544"/>
      <c r="AN14" s="544"/>
      <c r="AO14" s="544"/>
      <c r="AP14" s="544"/>
      <c r="AQ14" s="544"/>
      <c r="AR14" s="544"/>
      <c r="AS14" s="544"/>
      <c r="AT14" s="544"/>
      <c r="AU14" s="544"/>
      <c r="AV14" s="544"/>
      <c r="AW14" s="544"/>
      <c r="AX14" s="544"/>
      <c r="AY14" s="544"/>
      <c r="AZ14" s="544"/>
      <c r="BA14" s="544"/>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c r="DJ14" s="544"/>
      <c r="DK14" s="544"/>
      <c r="DL14" s="544"/>
      <c r="DM14" s="544"/>
      <c r="DN14" s="544"/>
      <c r="DO14" s="544"/>
      <c r="DP14" s="544"/>
      <c r="DQ14" s="544"/>
      <c r="DR14" s="544"/>
      <c r="DS14" s="544"/>
      <c r="DT14" s="544"/>
      <c r="DU14" s="544"/>
      <c r="DV14" s="544"/>
      <c r="DW14" s="544"/>
      <c r="DX14" s="544"/>
      <c r="DY14" s="544"/>
      <c r="DZ14" s="544"/>
      <c r="EA14" s="544"/>
      <c r="EB14" s="544"/>
      <c r="EC14" s="544"/>
      <c r="ED14" s="544"/>
      <c r="EE14" s="544"/>
      <c r="EF14" s="544"/>
      <c r="EG14" s="544"/>
      <c r="EH14" s="544"/>
      <c r="EI14" s="544"/>
      <c r="EJ14" s="544"/>
      <c r="EK14" s="544"/>
      <c r="EL14" s="544"/>
      <c r="EM14" s="544"/>
      <c r="EN14" s="544"/>
      <c r="EO14" s="544"/>
      <c r="EP14" s="544"/>
      <c r="EQ14" s="544"/>
      <c r="ER14" s="544"/>
      <c r="ES14" s="544"/>
      <c r="ET14" s="544"/>
      <c r="EU14" s="544"/>
      <c r="EV14" s="544"/>
      <c r="EW14" s="544"/>
      <c r="EX14" s="544"/>
      <c r="EY14" s="544"/>
      <c r="EZ14" s="544"/>
      <c r="FA14" s="544"/>
      <c r="FB14" s="544"/>
      <c r="FC14" s="544"/>
      <c r="FD14" s="544"/>
      <c r="FE14" s="544"/>
      <c r="FF14" s="544"/>
      <c r="FG14" s="544"/>
      <c r="FH14" s="544"/>
      <c r="FI14" s="544"/>
      <c r="FJ14" s="544"/>
      <c r="FK14" s="544"/>
      <c r="FL14" s="544"/>
      <c r="FM14" s="544"/>
      <c r="FN14" s="544"/>
      <c r="FO14" s="544"/>
      <c r="FP14" s="544"/>
      <c r="FQ14" s="544"/>
      <c r="FR14" s="544"/>
      <c r="FS14" s="544"/>
      <c r="FT14" s="544"/>
      <c r="FU14" s="544"/>
      <c r="FV14" s="544"/>
      <c r="FW14" s="544"/>
      <c r="FX14" s="544"/>
      <c r="FY14" s="544"/>
      <c r="FZ14" s="544"/>
      <c r="GA14" s="544"/>
      <c r="GB14" s="544"/>
      <c r="GC14" s="544"/>
      <c r="GD14" s="544"/>
      <c r="GE14" s="544"/>
      <c r="GF14" s="544"/>
      <c r="GG14" s="544"/>
      <c r="GH14" s="544"/>
      <c r="GI14" s="544"/>
      <c r="GJ14" s="544"/>
      <c r="GK14" s="544"/>
      <c r="GL14" s="544"/>
      <c r="GM14" s="544"/>
      <c r="GN14" s="544"/>
      <c r="GO14" s="544"/>
      <c r="GP14" s="544"/>
      <c r="GQ14" s="544"/>
      <c r="GR14" s="544"/>
      <c r="GS14" s="544"/>
      <c r="GT14" s="544"/>
      <c r="GU14" s="544"/>
      <c r="GV14" s="544"/>
      <c r="GW14" s="544"/>
      <c r="GX14" s="544"/>
      <c r="GY14" s="544"/>
      <c r="GZ14" s="544"/>
      <c r="HA14" s="544"/>
      <c r="HB14" s="544"/>
      <c r="HC14" s="544"/>
      <c r="HD14" s="544"/>
      <c r="HE14" s="544"/>
      <c r="HF14" s="544"/>
      <c r="HG14" s="544"/>
      <c r="HH14" s="544"/>
      <c r="HI14" s="544"/>
      <c r="HJ14" s="544"/>
      <c r="HK14" s="544"/>
      <c r="HL14" s="544"/>
      <c r="HM14" s="544"/>
      <c r="HN14" s="544"/>
      <c r="HO14" s="544"/>
      <c r="HP14" s="544"/>
      <c r="HQ14" s="544"/>
      <c r="HR14" s="544"/>
      <c r="HS14" s="544"/>
      <c r="HT14" s="544"/>
      <c r="HU14" s="544"/>
      <c r="HV14" s="544"/>
      <c r="HW14" s="544"/>
      <c r="HX14" s="544"/>
      <c r="HY14" s="544"/>
      <c r="HZ14" s="544"/>
      <c r="IA14" s="544"/>
      <c r="IB14" s="544"/>
      <c r="IC14" s="544"/>
      <c r="ID14" s="544"/>
      <c r="IE14" s="544"/>
      <c r="IF14" s="544"/>
      <c r="IG14" s="544"/>
      <c r="IH14" s="544"/>
      <c r="II14" s="544"/>
      <c r="IJ14" s="544"/>
      <c r="IK14" s="544"/>
      <c r="IL14" s="544"/>
      <c r="IM14" s="544"/>
      <c r="IN14" s="544"/>
      <c r="IO14" s="544"/>
      <c r="IP14" s="544"/>
      <c r="IQ14" s="544"/>
      <c r="IR14" s="544"/>
      <c r="IS14" s="544"/>
    </row>
    <row r="15" spans="1:253" s="545" customFormat="1" ht="24">
      <c r="A15" s="569" t="s">
        <v>972</v>
      </c>
      <c r="B15" s="421">
        <f>'Sources and Uses Budget'!$C14</f>
        <v>0</v>
      </c>
      <c r="C15" s="421">
        <f>'Sources and Uses Budget'!$C14</f>
        <v>0</v>
      </c>
      <c r="D15" s="425">
        <f t="shared" si="0"/>
        <v>0</v>
      </c>
      <c r="E15" s="423"/>
      <c r="F15" s="422"/>
      <c r="G15" s="549"/>
      <c r="H15" s="544"/>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c r="AJ15" s="544"/>
      <c r="AK15" s="544"/>
      <c r="AL15" s="544"/>
      <c r="AM15" s="544"/>
      <c r="AN15" s="544"/>
      <c r="AO15" s="544"/>
      <c r="AP15" s="544"/>
      <c r="AQ15" s="544"/>
      <c r="AR15" s="544"/>
      <c r="AS15" s="544"/>
      <c r="AT15" s="544"/>
      <c r="AU15" s="544"/>
      <c r="AV15" s="544"/>
      <c r="AW15" s="544"/>
      <c r="AX15" s="544"/>
      <c r="AY15" s="544"/>
      <c r="AZ15" s="544"/>
      <c r="BA15" s="544"/>
      <c r="BB15" s="544"/>
      <c r="BC15" s="544"/>
      <c r="BD15" s="544"/>
      <c r="BE15" s="544"/>
      <c r="BF15" s="544"/>
      <c r="BG15" s="544"/>
      <c r="BH15" s="544"/>
      <c r="BI15" s="544"/>
      <c r="BJ15" s="544"/>
      <c r="BK15" s="544"/>
      <c r="BL15" s="544"/>
      <c r="BM15" s="544"/>
      <c r="BN15" s="544"/>
      <c r="BO15" s="544"/>
      <c r="BP15" s="544"/>
      <c r="BQ15" s="544"/>
      <c r="BR15" s="544"/>
      <c r="BS15" s="544"/>
      <c r="BT15" s="544"/>
      <c r="BU15" s="544"/>
      <c r="BV15" s="544"/>
      <c r="BW15" s="544"/>
      <c r="BX15" s="544"/>
      <c r="BY15" s="544"/>
      <c r="BZ15" s="544"/>
      <c r="CA15" s="544"/>
      <c r="CB15" s="544"/>
      <c r="CC15" s="544"/>
      <c r="CD15" s="544"/>
      <c r="CE15" s="544"/>
      <c r="CF15" s="544"/>
      <c r="CG15" s="544"/>
      <c r="CH15" s="544"/>
      <c r="CI15" s="544"/>
      <c r="CJ15" s="544"/>
      <c r="CK15" s="544"/>
      <c r="CL15" s="544"/>
      <c r="CM15" s="544"/>
      <c r="CN15" s="544"/>
      <c r="CO15" s="544"/>
      <c r="CP15" s="544"/>
      <c r="CQ15" s="544"/>
      <c r="CR15" s="544"/>
      <c r="CS15" s="544"/>
      <c r="CT15" s="544"/>
      <c r="CU15" s="544"/>
      <c r="CV15" s="544"/>
      <c r="CW15" s="544"/>
      <c r="CX15" s="544"/>
      <c r="CY15" s="544"/>
      <c r="CZ15" s="544"/>
      <c r="DA15" s="544"/>
      <c r="DB15" s="544"/>
      <c r="DC15" s="544"/>
      <c r="DD15" s="544"/>
      <c r="DE15" s="544"/>
      <c r="DF15" s="544"/>
      <c r="DG15" s="544"/>
      <c r="DH15" s="544"/>
      <c r="DI15" s="544"/>
      <c r="DJ15" s="544"/>
      <c r="DK15" s="544"/>
      <c r="DL15" s="544"/>
      <c r="DM15" s="544"/>
      <c r="DN15" s="544"/>
      <c r="DO15" s="544"/>
      <c r="DP15" s="544"/>
      <c r="DQ15" s="544"/>
      <c r="DR15" s="544"/>
      <c r="DS15" s="544"/>
      <c r="DT15" s="544"/>
      <c r="DU15" s="544"/>
      <c r="DV15" s="544"/>
      <c r="DW15" s="544"/>
      <c r="DX15" s="544"/>
      <c r="DY15" s="544"/>
      <c r="DZ15" s="544"/>
      <c r="EA15" s="544"/>
      <c r="EB15" s="544"/>
      <c r="EC15" s="544"/>
      <c r="ED15" s="544"/>
      <c r="EE15" s="544"/>
      <c r="EF15" s="544"/>
      <c r="EG15" s="544"/>
      <c r="EH15" s="544"/>
      <c r="EI15" s="544"/>
      <c r="EJ15" s="544"/>
      <c r="EK15" s="544"/>
      <c r="EL15" s="544"/>
      <c r="EM15" s="544"/>
      <c r="EN15" s="544"/>
      <c r="EO15" s="544"/>
      <c r="EP15" s="544"/>
      <c r="EQ15" s="544"/>
      <c r="ER15" s="544"/>
      <c r="ES15" s="544"/>
      <c r="ET15" s="544"/>
      <c r="EU15" s="544"/>
      <c r="EV15" s="544"/>
      <c r="EW15" s="544"/>
      <c r="EX15" s="544"/>
      <c r="EY15" s="544"/>
      <c r="EZ15" s="544"/>
      <c r="FA15" s="544"/>
      <c r="FB15" s="544"/>
      <c r="FC15" s="544"/>
      <c r="FD15" s="544"/>
      <c r="FE15" s="544"/>
      <c r="FF15" s="544"/>
      <c r="FG15" s="544"/>
      <c r="FH15" s="544"/>
      <c r="FI15" s="544"/>
      <c r="FJ15" s="544"/>
      <c r="FK15" s="544"/>
      <c r="FL15" s="544"/>
      <c r="FM15" s="544"/>
      <c r="FN15" s="544"/>
      <c r="FO15" s="544"/>
      <c r="FP15" s="544"/>
      <c r="FQ15" s="544"/>
      <c r="FR15" s="544"/>
      <c r="FS15" s="544"/>
      <c r="FT15" s="544"/>
      <c r="FU15" s="544"/>
      <c r="FV15" s="544"/>
      <c r="FW15" s="544"/>
      <c r="FX15" s="544"/>
      <c r="FY15" s="544"/>
      <c r="FZ15" s="544"/>
      <c r="GA15" s="544"/>
      <c r="GB15" s="544"/>
      <c r="GC15" s="544"/>
      <c r="GD15" s="544"/>
      <c r="GE15" s="544"/>
      <c r="GF15" s="544"/>
      <c r="GG15" s="544"/>
      <c r="GH15" s="544"/>
      <c r="GI15" s="544"/>
      <c r="GJ15" s="544"/>
      <c r="GK15" s="544"/>
      <c r="GL15" s="544"/>
      <c r="GM15" s="544"/>
      <c r="GN15" s="544"/>
      <c r="GO15" s="544"/>
      <c r="GP15" s="544"/>
      <c r="GQ15" s="544"/>
      <c r="GR15" s="544"/>
      <c r="GS15" s="544"/>
      <c r="GT15" s="544"/>
      <c r="GU15" s="544"/>
      <c r="GV15" s="544"/>
      <c r="GW15" s="544"/>
      <c r="GX15" s="544"/>
      <c r="GY15" s="544"/>
      <c r="GZ15" s="544"/>
      <c r="HA15" s="544"/>
      <c r="HB15" s="544"/>
      <c r="HC15" s="544"/>
      <c r="HD15" s="544"/>
      <c r="HE15" s="544"/>
      <c r="HF15" s="544"/>
      <c r="HG15" s="544"/>
      <c r="HH15" s="544"/>
      <c r="HI15" s="544"/>
      <c r="HJ15" s="544"/>
      <c r="HK15" s="544"/>
      <c r="HL15" s="544"/>
      <c r="HM15" s="544"/>
      <c r="HN15" s="544"/>
      <c r="HO15" s="544"/>
      <c r="HP15" s="544"/>
      <c r="HQ15" s="544"/>
      <c r="HR15" s="544"/>
      <c r="HS15" s="544"/>
      <c r="HT15" s="544"/>
      <c r="HU15" s="544"/>
      <c r="HV15" s="544"/>
      <c r="HW15" s="544"/>
      <c r="HX15" s="544"/>
      <c r="HY15" s="544"/>
      <c r="HZ15" s="544"/>
      <c r="IA15" s="544"/>
      <c r="IB15" s="544"/>
      <c r="IC15" s="544"/>
      <c r="ID15" s="544"/>
      <c r="IE15" s="544"/>
      <c r="IF15" s="544"/>
      <c r="IG15" s="544"/>
      <c r="IH15" s="544"/>
      <c r="II15" s="544"/>
      <c r="IJ15" s="544"/>
      <c r="IK15" s="544"/>
      <c r="IL15" s="544"/>
      <c r="IM15" s="544"/>
      <c r="IN15" s="544"/>
      <c r="IO15" s="544"/>
      <c r="IP15" s="544"/>
      <c r="IQ15" s="544"/>
      <c r="IR15" s="544"/>
      <c r="IS15" s="544"/>
    </row>
    <row r="16" spans="1:253" s="545" customFormat="1">
      <c r="A16" s="569" t="s">
        <v>1353</v>
      </c>
      <c r="B16" s="421">
        <f>'Sources and Uses Budget'!$C15</f>
        <v>0</v>
      </c>
      <c r="C16" s="421">
        <f>'Sources and Uses Budget'!$C15</f>
        <v>0</v>
      </c>
      <c r="D16" s="425">
        <f t="shared" si="0"/>
        <v>0</v>
      </c>
      <c r="E16" s="423"/>
      <c r="F16" s="422"/>
      <c r="G16" s="549"/>
      <c r="H16" s="544"/>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4"/>
      <c r="BH16" s="544"/>
      <c r="BI16" s="544"/>
      <c r="BJ16" s="544"/>
      <c r="BK16" s="544"/>
      <c r="BL16" s="544"/>
      <c r="BM16" s="544"/>
      <c r="BN16" s="544"/>
      <c r="BO16" s="544"/>
      <c r="BP16" s="544"/>
      <c r="BQ16" s="544"/>
      <c r="BR16" s="544"/>
      <c r="BS16" s="544"/>
      <c r="BT16" s="544"/>
      <c r="BU16" s="544"/>
      <c r="BV16" s="544"/>
      <c r="BW16" s="544"/>
      <c r="BX16" s="544"/>
      <c r="BY16" s="544"/>
      <c r="BZ16" s="544"/>
      <c r="CA16" s="544"/>
      <c r="CB16" s="544"/>
      <c r="CC16" s="544"/>
      <c r="CD16" s="544"/>
      <c r="CE16" s="544"/>
      <c r="CF16" s="544"/>
      <c r="CG16" s="544"/>
      <c r="CH16" s="544"/>
      <c r="CI16" s="544"/>
      <c r="CJ16" s="544"/>
      <c r="CK16" s="544"/>
      <c r="CL16" s="544"/>
      <c r="CM16" s="544"/>
      <c r="CN16" s="544"/>
      <c r="CO16" s="544"/>
      <c r="CP16" s="544"/>
      <c r="CQ16" s="544"/>
      <c r="CR16" s="544"/>
      <c r="CS16" s="544"/>
      <c r="CT16" s="544"/>
      <c r="CU16" s="544"/>
      <c r="CV16" s="544"/>
      <c r="CW16" s="544"/>
      <c r="CX16" s="544"/>
      <c r="CY16" s="544"/>
      <c r="CZ16" s="544"/>
      <c r="DA16" s="544"/>
      <c r="DB16" s="544"/>
      <c r="DC16" s="544"/>
      <c r="DD16" s="544"/>
      <c r="DE16" s="544"/>
      <c r="DF16" s="544"/>
      <c r="DG16" s="544"/>
      <c r="DH16" s="544"/>
      <c r="DI16" s="544"/>
      <c r="DJ16" s="544"/>
      <c r="DK16" s="544"/>
      <c r="DL16" s="544"/>
      <c r="DM16" s="544"/>
      <c r="DN16" s="544"/>
      <c r="DO16" s="544"/>
      <c r="DP16" s="544"/>
      <c r="DQ16" s="544"/>
      <c r="DR16" s="544"/>
      <c r="DS16" s="544"/>
      <c r="DT16" s="544"/>
      <c r="DU16" s="544"/>
      <c r="DV16" s="544"/>
      <c r="DW16" s="544"/>
      <c r="DX16" s="544"/>
      <c r="DY16" s="544"/>
      <c r="DZ16" s="544"/>
      <c r="EA16" s="544"/>
      <c r="EB16" s="544"/>
      <c r="EC16" s="544"/>
      <c r="ED16" s="544"/>
      <c r="EE16" s="544"/>
      <c r="EF16" s="544"/>
      <c r="EG16" s="544"/>
      <c r="EH16" s="544"/>
      <c r="EI16" s="544"/>
      <c r="EJ16" s="544"/>
      <c r="EK16" s="544"/>
      <c r="EL16" s="544"/>
      <c r="EM16" s="544"/>
      <c r="EN16" s="544"/>
      <c r="EO16" s="544"/>
      <c r="EP16" s="544"/>
      <c r="EQ16" s="544"/>
      <c r="ER16" s="544"/>
      <c r="ES16" s="544"/>
      <c r="ET16" s="544"/>
      <c r="EU16" s="544"/>
      <c r="EV16" s="544"/>
      <c r="EW16" s="544"/>
      <c r="EX16" s="544"/>
      <c r="EY16" s="544"/>
      <c r="EZ16" s="544"/>
      <c r="FA16" s="544"/>
      <c r="FB16" s="544"/>
      <c r="FC16" s="544"/>
      <c r="FD16" s="544"/>
      <c r="FE16" s="544"/>
      <c r="FF16" s="544"/>
      <c r="FG16" s="544"/>
      <c r="FH16" s="544"/>
      <c r="FI16" s="544"/>
      <c r="FJ16" s="544"/>
      <c r="FK16" s="544"/>
      <c r="FL16" s="544"/>
      <c r="FM16" s="544"/>
      <c r="FN16" s="544"/>
      <c r="FO16" s="544"/>
      <c r="FP16" s="544"/>
      <c r="FQ16" s="544"/>
      <c r="FR16" s="544"/>
      <c r="FS16" s="544"/>
      <c r="FT16" s="544"/>
      <c r="FU16" s="544"/>
      <c r="FV16" s="544"/>
      <c r="FW16" s="544"/>
      <c r="FX16" s="544"/>
      <c r="FY16" s="544"/>
      <c r="FZ16" s="544"/>
      <c r="GA16" s="544"/>
      <c r="GB16" s="544"/>
      <c r="GC16" s="544"/>
      <c r="GD16" s="544"/>
      <c r="GE16" s="544"/>
      <c r="GF16" s="544"/>
      <c r="GG16" s="544"/>
      <c r="GH16" s="544"/>
      <c r="GI16" s="544"/>
      <c r="GJ16" s="544"/>
      <c r="GK16" s="544"/>
      <c r="GL16" s="544"/>
      <c r="GM16" s="544"/>
      <c r="GN16" s="544"/>
      <c r="GO16" s="544"/>
      <c r="GP16" s="544"/>
      <c r="GQ16" s="544"/>
      <c r="GR16" s="544"/>
      <c r="GS16" s="544"/>
      <c r="GT16" s="544"/>
      <c r="GU16" s="544"/>
      <c r="GV16" s="544"/>
      <c r="GW16" s="544"/>
      <c r="GX16" s="544"/>
      <c r="GY16" s="544"/>
      <c r="GZ16" s="544"/>
      <c r="HA16" s="544"/>
      <c r="HB16" s="544"/>
      <c r="HC16" s="544"/>
      <c r="HD16" s="544"/>
      <c r="HE16" s="544"/>
      <c r="HF16" s="544"/>
      <c r="HG16" s="544"/>
      <c r="HH16" s="544"/>
      <c r="HI16" s="544"/>
      <c r="HJ16" s="544"/>
      <c r="HK16" s="544"/>
      <c r="HL16" s="544"/>
      <c r="HM16" s="544"/>
      <c r="HN16" s="544"/>
      <c r="HO16" s="544"/>
      <c r="HP16" s="544"/>
      <c r="HQ16" s="544"/>
      <c r="HR16" s="544"/>
      <c r="HS16" s="544"/>
      <c r="HT16" s="544"/>
      <c r="HU16" s="544"/>
      <c r="HV16" s="544"/>
      <c r="HW16" s="544"/>
      <c r="HX16" s="544"/>
      <c r="HY16" s="544"/>
      <c r="HZ16" s="544"/>
      <c r="IA16" s="544"/>
      <c r="IB16" s="544"/>
      <c r="IC16" s="544"/>
      <c r="ID16" s="544"/>
      <c r="IE16" s="544"/>
      <c r="IF16" s="544"/>
      <c r="IG16" s="544"/>
      <c r="IH16" s="544"/>
      <c r="II16" s="544"/>
      <c r="IJ16" s="544"/>
      <c r="IK16" s="544"/>
      <c r="IL16" s="544"/>
      <c r="IM16" s="544"/>
      <c r="IN16" s="544"/>
      <c r="IO16" s="544"/>
      <c r="IP16" s="544"/>
      <c r="IQ16" s="544"/>
      <c r="IR16" s="544"/>
      <c r="IS16" s="544"/>
    </row>
    <row r="17" spans="1:253" s="545" customFormat="1">
      <c r="A17" s="419" t="s">
        <v>632</v>
      </c>
      <c r="B17" s="419"/>
      <c r="C17" s="419"/>
      <c r="D17" s="419"/>
      <c r="E17" s="439"/>
      <c r="F17" s="419"/>
      <c r="G17" s="549"/>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4"/>
      <c r="BH17" s="544"/>
      <c r="BI17" s="544"/>
      <c r="BJ17" s="544"/>
      <c r="BK17" s="544"/>
      <c r="BL17" s="544"/>
      <c r="BM17" s="544"/>
      <c r="BN17" s="544"/>
      <c r="BO17" s="544"/>
      <c r="BP17" s="544"/>
      <c r="BQ17" s="544"/>
      <c r="BR17" s="544"/>
      <c r="BS17" s="544"/>
      <c r="BT17" s="544"/>
      <c r="BU17" s="544"/>
      <c r="BV17" s="544"/>
      <c r="BW17" s="544"/>
      <c r="BX17" s="544"/>
      <c r="BY17" s="544"/>
      <c r="BZ17" s="544"/>
      <c r="CA17" s="544"/>
      <c r="CB17" s="544"/>
      <c r="CC17" s="544"/>
      <c r="CD17" s="544"/>
      <c r="CE17" s="544"/>
      <c r="CF17" s="544"/>
      <c r="CG17" s="544"/>
      <c r="CH17" s="544"/>
      <c r="CI17" s="544"/>
      <c r="CJ17" s="544"/>
      <c r="CK17" s="544"/>
      <c r="CL17" s="544"/>
      <c r="CM17" s="544"/>
      <c r="CN17" s="544"/>
      <c r="CO17" s="544"/>
      <c r="CP17" s="544"/>
      <c r="CQ17" s="544"/>
      <c r="CR17" s="544"/>
      <c r="CS17" s="544"/>
      <c r="CT17" s="544"/>
      <c r="CU17" s="544"/>
      <c r="CV17" s="544"/>
      <c r="CW17" s="544"/>
      <c r="CX17" s="544"/>
      <c r="CY17" s="544"/>
      <c r="CZ17" s="544"/>
      <c r="DA17" s="544"/>
      <c r="DB17" s="544"/>
      <c r="DC17" s="544"/>
      <c r="DD17" s="544"/>
      <c r="DE17" s="544"/>
      <c r="DF17" s="544"/>
      <c r="DG17" s="544"/>
      <c r="DH17" s="544"/>
      <c r="DI17" s="544"/>
      <c r="DJ17" s="544"/>
      <c r="DK17" s="544"/>
      <c r="DL17" s="544"/>
      <c r="DM17" s="544"/>
      <c r="DN17" s="544"/>
      <c r="DO17" s="544"/>
      <c r="DP17" s="544"/>
      <c r="DQ17" s="544"/>
      <c r="DR17" s="544"/>
      <c r="DS17" s="544"/>
      <c r="DT17" s="544"/>
      <c r="DU17" s="544"/>
      <c r="DV17" s="544"/>
      <c r="DW17" s="544"/>
      <c r="DX17" s="544"/>
      <c r="DY17" s="544"/>
      <c r="DZ17" s="544"/>
      <c r="EA17" s="544"/>
      <c r="EB17" s="544"/>
      <c r="EC17" s="544"/>
      <c r="ED17" s="544"/>
      <c r="EE17" s="544"/>
      <c r="EF17" s="544"/>
      <c r="EG17" s="544"/>
      <c r="EH17" s="544"/>
      <c r="EI17" s="544"/>
      <c r="EJ17" s="544"/>
      <c r="EK17" s="544"/>
      <c r="EL17" s="544"/>
      <c r="EM17" s="544"/>
      <c r="EN17" s="544"/>
      <c r="EO17" s="544"/>
      <c r="EP17" s="544"/>
      <c r="EQ17" s="544"/>
      <c r="ER17" s="544"/>
      <c r="ES17" s="544"/>
      <c r="ET17" s="544"/>
      <c r="EU17" s="544"/>
      <c r="EV17" s="544"/>
      <c r="EW17" s="544"/>
      <c r="EX17" s="544"/>
      <c r="EY17" s="544"/>
      <c r="EZ17" s="544"/>
      <c r="FA17" s="544"/>
      <c r="FB17" s="544"/>
      <c r="FC17" s="544"/>
      <c r="FD17" s="544"/>
      <c r="FE17" s="544"/>
      <c r="FF17" s="544"/>
      <c r="FG17" s="544"/>
      <c r="FH17" s="544"/>
      <c r="FI17" s="544"/>
      <c r="FJ17" s="544"/>
      <c r="FK17" s="544"/>
      <c r="FL17" s="544"/>
      <c r="FM17" s="544"/>
      <c r="FN17" s="544"/>
      <c r="FO17" s="544"/>
      <c r="FP17" s="544"/>
      <c r="FQ17" s="544"/>
      <c r="FR17" s="544"/>
      <c r="FS17" s="544"/>
      <c r="FT17" s="544"/>
      <c r="FU17" s="544"/>
      <c r="FV17" s="544"/>
      <c r="FW17" s="544"/>
      <c r="FX17" s="544"/>
      <c r="FY17" s="544"/>
      <c r="FZ17" s="544"/>
      <c r="GA17" s="544"/>
      <c r="GB17" s="544"/>
      <c r="GC17" s="544"/>
      <c r="GD17" s="544"/>
      <c r="GE17" s="544"/>
      <c r="GF17" s="544"/>
      <c r="GG17" s="544"/>
      <c r="GH17" s="544"/>
      <c r="GI17" s="544"/>
      <c r="GJ17" s="544"/>
      <c r="GK17" s="544"/>
      <c r="GL17" s="544"/>
      <c r="GM17" s="544"/>
      <c r="GN17" s="544"/>
      <c r="GO17" s="544"/>
      <c r="GP17" s="544"/>
      <c r="GQ17" s="544"/>
      <c r="GR17" s="544"/>
      <c r="GS17" s="544"/>
      <c r="GT17" s="544"/>
      <c r="GU17" s="544"/>
      <c r="GV17" s="544"/>
      <c r="GW17" s="544"/>
      <c r="GX17" s="544"/>
      <c r="GY17" s="544"/>
      <c r="GZ17" s="544"/>
      <c r="HA17" s="544"/>
      <c r="HB17" s="544"/>
      <c r="HC17" s="544"/>
      <c r="HD17" s="544"/>
      <c r="HE17" s="544"/>
      <c r="HF17" s="544"/>
      <c r="HG17" s="544"/>
      <c r="HH17" s="544"/>
      <c r="HI17" s="544"/>
      <c r="HJ17" s="544"/>
      <c r="HK17" s="544"/>
      <c r="HL17" s="544"/>
      <c r="HM17" s="544"/>
      <c r="HN17" s="544"/>
      <c r="HO17" s="544"/>
      <c r="HP17" s="544"/>
      <c r="HQ17" s="544"/>
      <c r="HR17" s="544"/>
      <c r="HS17" s="544"/>
      <c r="HT17" s="544"/>
      <c r="HU17" s="544"/>
      <c r="HV17" s="544"/>
      <c r="HW17" s="544"/>
      <c r="HX17" s="544"/>
      <c r="HY17" s="544"/>
      <c r="HZ17" s="544"/>
      <c r="IA17" s="544"/>
      <c r="IB17" s="544"/>
      <c r="IC17" s="544"/>
      <c r="ID17" s="544"/>
      <c r="IE17" s="544"/>
      <c r="IF17" s="544"/>
      <c r="IG17" s="544"/>
      <c r="IH17" s="544"/>
      <c r="II17" s="544"/>
      <c r="IJ17" s="544"/>
      <c r="IK17" s="544"/>
      <c r="IL17" s="544"/>
      <c r="IM17" s="544"/>
      <c r="IN17" s="544"/>
      <c r="IO17" s="544"/>
      <c r="IP17" s="544"/>
      <c r="IQ17" s="544"/>
      <c r="IR17" s="544"/>
      <c r="IS17" s="544"/>
    </row>
    <row r="18" spans="1:253" s="545" customFormat="1">
      <c r="A18" s="215" t="s">
        <v>633</v>
      </c>
      <c r="B18" s="421">
        <f>'Sources and Uses Budget'!$C17</f>
        <v>0</v>
      </c>
      <c r="C18" s="421">
        <f>'Sources and Uses Budget'!$C17</f>
        <v>0</v>
      </c>
      <c r="D18" s="425">
        <f t="shared" si="0"/>
        <v>0</v>
      </c>
      <c r="E18" s="423"/>
      <c r="F18" s="422"/>
      <c r="G18" s="549"/>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4"/>
      <c r="BF18" s="544"/>
      <c r="BG18" s="544"/>
      <c r="BH18" s="544"/>
      <c r="BI18" s="544"/>
      <c r="BJ18" s="544"/>
      <c r="BK18" s="544"/>
      <c r="BL18" s="544"/>
      <c r="BM18" s="544"/>
      <c r="BN18" s="544"/>
      <c r="BO18" s="544"/>
      <c r="BP18" s="544"/>
      <c r="BQ18" s="544"/>
      <c r="BR18" s="544"/>
      <c r="BS18" s="544"/>
      <c r="BT18" s="544"/>
      <c r="BU18" s="544"/>
      <c r="BV18" s="544"/>
      <c r="BW18" s="544"/>
      <c r="BX18" s="544"/>
      <c r="BY18" s="544"/>
      <c r="BZ18" s="544"/>
      <c r="CA18" s="544"/>
      <c r="CB18" s="544"/>
      <c r="CC18" s="544"/>
      <c r="CD18" s="544"/>
      <c r="CE18" s="544"/>
      <c r="CF18" s="544"/>
      <c r="CG18" s="544"/>
      <c r="CH18" s="544"/>
      <c r="CI18" s="544"/>
      <c r="CJ18" s="544"/>
      <c r="CK18" s="544"/>
      <c r="CL18" s="544"/>
      <c r="CM18" s="544"/>
      <c r="CN18" s="544"/>
      <c r="CO18" s="544"/>
      <c r="CP18" s="544"/>
      <c r="CQ18" s="544"/>
      <c r="CR18" s="544"/>
      <c r="CS18" s="544"/>
      <c r="CT18" s="544"/>
      <c r="CU18" s="544"/>
      <c r="CV18" s="544"/>
      <c r="CW18" s="544"/>
      <c r="CX18" s="544"/>
      <c r="CY18" s="544"/>
      <c r="CZ18" s="544"/>
      <c r="DA18" s="544"/>
      <c r="DB18" s="544"/>
      <c r="DC18" s="544"/>
      <c r="DD18" s="544"/>
      <c r="DE18" s="544"/>
      <c r="DF18" s="544"/>
      <c r="DG18" s="544"/>
      <c r="DH18" s="544"/>
      <c r="DI18" s="544"/>
      <c r="DJ18" s="544"/>
      <c r="DK18" s="544"/>
      <c r="DL18" s="544"/>
      <c r="DM18" s="544"/>
      <c r="DN18" s="544"/>
      <c r="DO18" s="544"/>
      <c r="DP18" s="544"/>
      <c r="DQ18" s="544"/>
      <c r="DR18" s="544"/>
      <c r="DS18" s="544"/>
      <c r="DT18" s="544"/>
      <c r="DU18" s="544"/>
      <c r="DV18" s="544"/>
      <c r="DW18" s="544"/>
      <c r="DX18" s="544"/>
      <c r="DY18" s="544"/>
      <c r="DZ18" s="544"/>
      <c r="EA18" s="544"/>
      <c r="EB18" s="544"/>
      <c r="EC18" s="544"/>
      <c r="ED18" s="544"/>
      <c r="EE18" s="544"/>
      <c r="EF18" s="544"/>
      <c r="EG18" s="544"/>
      <c r="EH18" s="544"/>
      <c r="EI18" s="544"/>
      <c r="EJ18" s="544"/>
      <c r="EK18" s="544"/>
      <c r="EL18" s="544"/>
      <c r="EM18" s="544"/>
      <c r="EN18" s="544"/>
      <c r="EO18" s="544"/>
      <c r="EP18" s="544"/>
      <c r="EQ18" s="544"/>
      <c r="ER18" s="544"/>
      <c r="ES18" s="544"/>
      <c r="ET18" s="544"/>
      <c r="EU18" s="544"/>
      <c r="EV18" s="544"/>
      <c r="EW18" s="544"/>
      <c r="EX18" s="544"/>
      <c r="EY18" s="544"/>
      <c r="EZ18" s="544"/>
      <c r="FA18" s="544"/>
      <c r="FB18" s="544"/>
      <c r="FC18" s="544"/>
      <c r="FD18" s="544"/>
      <c r="FE18" s="544"/>
      <c r="FF18" s="544"/>
      <c r="FG18" s="544"/>
      <c r="FH18" s="544"/>
      <c r="FI18" s="544"/>
      <c r="FJ18" s="544"/>
      <c r="FK18" s="544"/>
      <c r="FL18" s="544"/>
      <c r="FM18" s="544"/>
      <c r="FN18" s="544"/>
      <c r="FO18" s="544"/>
      <c r="FP18" s="544"/>
      <c r="FQ18" s="544"/>
      <c r="FR18" s="544"/>
      <c r="FS18" s="544"/>
      <c r="FT18" s="544"/>
      <c r="FU18" s="544"/>
      <c r="FV18" s="544"/>
      <c r="FW18" s="544"/>
      <c r="FX18" s="544"/>
      <c r="FY18" s="544"/>
      <c r="FZ18" s="544"/>
      <c r="GA18" s="544"/>
      <c r="GB18" s="544"/>
      <c r="GC18" s="544"/>
      <c r="GD18" s="544"/>
      <c r="GE18" s="544"/>
      <c r="GF18" s="544"/>
      <c r="GG18" s="544"/>
      <c r="GH18" s="544"/>
      <c r="GI18" s="544"/>
      <c r="GJ18" s="544"/>
      <c r="GK18" s="544"/>
      <c r="GL18" s="544"/>
      <c r="GM18" s="544"/>
      <c r="GN18" s="544"/>
      <c r="GO18" s="544"/>
      <c r="GP18" s="544"/>
      <c r="GQ18" s="544"/>
      <c r="GR18" s="544"/>
      <c r="GS18" s="544"/>
      <c r="GT18" s="544"/>
      <c r="GU18" s="544"/>
      <c r="GV18" s="544"/>
      <c r="GW18" s="544"/>
      <c r="GX18" s="544"/>
      <c r="GY18" s="544"/>
      <c r="GZ18" s="544"/>
      <c r="HA18" s="544"/>
      <c r="HB18" s="544"/>
      <c r="HC18" s="544"/>
      <c r="HD18" s="544"/>
      <c r="HE18" s="544"/>
      <c r="HF18" s="544"/>
      <c r="HG18" s="544"/>
      <c r="HH18" s="544"/>
      <c r="HI18" s="544"/>
      <c r="HJ18" s="544"/>
      <c r="HK18" s="544"/>
      <c r="HL18" s="544"/>
      <c r="HM18" s="544"/>
      <c r="HN18" s="544"/>
      <c r="HO18" s="544"/>
      <c r="HP18" s="544"/>
      <c r="HQ18" s="544"/>
      <c r="HR18" s="544"/>
      <c r="HS18" s="544"/>
      <c r="HT18" s="544"/>
      <c r="HU18" s="544"/>
      <c r="HV18" s="544"/>
      <c r="HW18" s="544"/>
      <c r="HX18" s="544"/>
      <c r="HY18" s="544"/>
      <c r="HZ18" s="544"/>
      <c r="IA18" s="544"/>
      <c r="IB18" s="544"/>
      <c r="IC18" s="544"/>
      <c r="ID18" s="544"/>
      <c r="IE18" s="544"/>
      <c r="IF18" s="544"/>
      <c r="IG18" s="544"/>
      <c r="IH18" s="544"/>
      <c r="II18" s="544"/>
      <c r="IJ18" s="544"/>
      <c r="IK18" s="544"/>
      <c r="IL18" s="544"/>
      <c r="IM18" s="544"/>
      <c r="IN18" s="544"/>
      <c r="IO18" s="544"/>
      <c r="IP18" s="544"/>
      <c r="IQ18" s="544"/>
      <c r="IR18" s="544"/>
      <c r="IS18" s="544"/>
    </row>
    <row r="19" spans="1:253" s="545" customFormat="1">
      <c r="A19" s="215" t="s">
        <v>634</v>
      </c>
      <c r="B19" s="421">
        <f>'Sources and Uses Budget'!$C18</f>
        <v>0</v>
      </c>
      <c r="C19" s="421">
        <f>'Sources and Uses Budget'!$C18</f>
        <v>0</v>
      </c>
      <c r="D19" s="425">
        <f t="shared" si="0"/>
        <v>0</v>
      </c>
      <c r="E19" s="423"/>
      <c r="F19" s="422"/>
      <c r="G19" s="549"/>
      <c r="H19" s="544"/>
      <c r="I19" s="544"/>
      <c r="J19" s="544"/>
      <c r="K19" s="544"/>
      <c r="L19" s="544"/>
      <c r="M19" s="544"/>
      <c r="N19" s="544"/>
      <c r="O19" s="544"/>
      <c r="P19" s="544"/>
      <c r="Q19" s="544"/>
      <c r="R19" s="544"/>
      <c r="S19" s="544"/>
      <c r="T19" s="544"/>
      <c r="U19" s="544"/>
      <c r="V19" s="544"/>
      <c r="W19" s="544"/>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544"/>
      <c r="BT19" s="544"/>
      <c r="BU19" s="544"/>
      <c r="BV19" s="544"/>
      <c r="BW19" s="544"/>
      <c r="BX19" s="544"/>
      <c r="BY19" s="544"/>
      <c r="BZ19" s="544"/>
      <c r="CA19" s="544"/>
      <c r="CB19" s="544"/>
      <c r="CC19" s="544"/>
      <c r="CD19" s="544"/>
      <c r="CE19" s="544"/>
      <c r="CF19" s="544"/>
      <c r="CG19" s="544"/>
      <c r="CH19" s="544"/>
      <c r="CI19" s="544"/>
      <c r="CJ19" s="544"/>
      <c r="CK19" s="544"/>
      <c r="CL19" s="544"/>
      <c r="CM19" s="544"/>
      <c r="CN19" s="544"/>
      <c r="CO19" s="544"/>
      <c r="CP19" s="544"/>
      <c r="CQ19" s="544"/>
      <c r="CR19" s="544"/>
      <c r="CS19" s="544"/>
      <c r="CT19" s="544"/>
      <c r="CU19" s="544"/>
      <c r="CV19" s="544"/>
      <c r="CW19" s="544"/>
      <c r="CX19" s="544"/>
      <c r="CY19" s="544"/>
      <c r="CZ19" s="544"/>
      <c r="DA19" s="544"/>
      <c r="DB19" s="544"/>
      <c r="DC19" s="544"/>
      <c r="DD19" s="544"/>
      <c r="DE19" s="544"/>
      <c r="DF19" s="544"/>
      <c r="DG19" s="544"/>
      <c r="DH19" s="544"/>
      <c r="DI19" s="544"/>
      <c r="DJ19" s="544"/>
      <c r="DK19" s="544"/>
      <c r="DL19" s="544"/>
      <c r="DM19" s="544"/>
      <c r="DN19" s="544"/>
      <c r="DO19" s="544"/>
      <c r="DP19" s="544"/>
      <c r="DQ19" s="544"/>
      <c r="DR19" s="544"/>
      <c r="DS19" s="544"/>
      <c r="DT19" s="544"/>
      <c r="DU19" s="544"/>
      <c r="DV19" s="544"/>
      <c r="DW19" s="544"/>
      <c r="DX19" s="544"/>
      <c r="DY19" s="544"/>
      <c r="DZ19" s="544"/>
      <c r="EA19" s="544"/>
      <c r="EB19" s="544"/>
      <c r="EC19" s="544"/>
      <c r="ED19" s="544"/>
      <c r="EE19" s="544"/>
      <c r="EF19" s="544"/>
      <c r="EG19" s="544"/>
      <c r="EH19" s="544"/>
      <c r="EI19" s="544"/>
      <c r="EJ19" s="544"/>
      <c r="EK19" s="544"/>
      <c r="EL19" s="544"/>
      <c r="EM19" s="544"/>
      <c r="EN19" s="544"/>
      <c r="EO19" s="544"/>
      <c r="EP19" s="544"/>
      <c r="EQ19" s="544"/>
      <c r="ER19" s="544"/>
      <c r="ES19" s="544"/>
      <c r="ET19" s="544"/>
      <c r="EU19" s="544"/>
      <c r="EV19" s="544"/>
      <c r="EW19" s="544"/>
      <c r="EX19" s="544"/>
      <c r="EY19" s="544"/>
      <c r="EZ19" s="544"/>
      <c r="FA19" s="544"/>
      <c r="FB19" s="544"/>
      <c r="FC19" s="544"/>
      <c r="FD19" s="544"/>
      <c r="FE19" s="544"/>
      <c r="FF19" s="544"/>
      <c r="FG19" s="544"/>
      <c r="FH19" s="544"/>
      <c r="FI19" s="544"/>
      <c r="FJ19" s="544"/>
      <c r="FK19" s="544"/>
      <c r="FL19" s="544"/>
      <c r="FM19" s="544"/>
      <c r="FN19" s="544"/>
      <c r="FO19" s="544"/>
      <c r="FP19" s="544"/>
      <c r="FQ19" s="544"/>
      <c r="FR19" s="544"/>
      <c r="FS19" s="544"/>
      <c r="FT19" s="544"/>
      <c r="FU19" s="544"/>
      <c r="FV19" s="544"/>
      <c r="FW19" s="544"/>
      <c r="FX19" s="544"/>
      <c r="FY19" s="544"/>
      <c r="FZ19" s="544"/>
      <c r="GA19" s="544"/>
      <c r="GB19" s="544"/>
      <c r="GC19" s="544"/>
      <c r="GD19" s="544"/>
      <c r="GE19" s="544"/>
      <c r="GF19" s="544"/>
      <c r="GG19" s="544"/>
      <c r="GH19" s="544"/>
      <c r="GI19" s="544"/>
      <c r="GJ19" s="544"/>
      <c r="GK19" s="544"/>
      <c r="GL19" s="544"/>
      <c r="GM19" s="544"/>
      <c r="GN19" s="544"/>
      <c r="GO19" s="544"/>
      <c r="GP19" s="544"/>
      <c r="GQ19" s="544"/>
      <c r="GR19" s="544"/>
      <c r="GS19" s="544"/>
      <c r="GT19" s="544"/>
      <c r="GU19" s="544"/>
      <c r="GV19" s="544"/>
      <c r="GW19" s="544"/>
      <c r="GX19" s="544"/>
      <c r="GY19" s="544"/>
      <c r="GZ19" s="544"/>
      <c r="HA19" s="544"/>
      <c r="HB19" s="544"/>
      <c r="HC19" s="544"/>
      <c r="HD19" s="544"/>
      <c r="HE19" s="544"/>
      <c r="HF19" s="544"/>
      <c r="HG19" s="544"/>
      <c r="HH19" s="544"/>
      <c r="HI19" s="544"/>
      <c r="HJ19" s="544"/>
      <c r="HK19" s="544"/>
      <c r="HL19" s="544"/>
      <c r="HM19" s="544"/>
      <c r="HN19" s="544"/>
      <c r="HO19" s="544"/>
      <c r="HP19" s="544"/>
      <c r="HQ19" s="544"/>
      <c r="HR19" s="544"/>
      <c r="HS19" s="544"/>
      <c r="HT19" s="544"/>
      <c r="HU19" s="544"/>
      <c r="HV19" s="544"/>
      <c r="HW19" s="544"/>
      <c r="HX19" s="544"/>
      <c r="HY19" s="544"/>
      <c r="HZ19" s="544"/>
      <c r="IA19" s="544"/>
      <c r="IB19" s="544"/>
      <c r="IC19" s="544"/>
      <c r="ID19" s="544"/>
      <c r="IE19" s="544"/>
      <c r="IF19" s="544"/>
      <c r="IG19" s="544"/>
      <c r="IH19" s="544"/>
      <c r="II19" s="544"/>
      <c r="IJ19" s="544"/>
      <c r="IK19" s="544"/>
      <c r="IL19" s="544"/>
      <c r="IM19" s="544"/>
      <c r="IN19" s="544"/>
      <c r="IO19" s="544"/>
      <c r="IP19" s="544"/>
      <c r="IQ19" s="544"/>
      <c r="IR19" s="544"/>
      <c r="IS19" s="544"/>
    </row>
    <row r="20" spans="1:253" s="545" customFormat="1">
      <c r="A20" s="215" t="s">
        <v>635</v>
      </c>
      <c r="B20" s="421">
        <f>'Sources and Uses Budget'!$C19</f>
        <v>0</v>
      </c>
      <c r="C20" s="421">
        <f>'Sources and Uses Budget'!$C19</f>
        <v>0</v>
      </c>
      <c r="D20" s="425">
        <f t="shared" si="0"/>
        <v>0</v>
      </c>
      <c r="E20" s="423"/>
      <c r="F20" s="422"/>
      <c r="G20" s="549"/>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44"/>
      <c r="AU20" s="544"/>
      <c r="AV20" s="544"/>
      <c r="AW20" s="544"/>
      <c r="AX20" s="544"/>
      <c r="AY20" s="544"/>
      <c r="AZ20" s="544"/>
      <c r="BA20" s="544"/>
      <c r="BB20" s="544"/>
      <c r="BC20" s="544"/>
      <c r="BD20" s="544"/>
      <c r="BE20" s="544"/>
      <c r="BF20" s="544"/>
      <c r="BG20" s="544"/>
      <c r="BH20" s="544"/>
      <c r="BI20" s="544"/>
      <c r="BJ20" s="544"/>
      <c r="BK20" s="544"/>
      <c r="BL20" s="544"/>
      <c r="BM20" s="544"/>
      <c r="BN20" s="544"/>
      <c r="BO20" s="544"/>
      <c r="BP20" s="544"/>
      <c r="BQ20" s="544"/>
      <c r="BR20" s="544"/>
      <c r="BS20" s="544"/>
      <c r="BT20" s="544"/>
      <c r="BU20" s="544"/>
      <c r="BV20" s="544"/>
      <c r="BW20" s="544"/>
      <c r="BX20" s="544"/>
      <c r="BY20" s="544"/>
      <c r="BZ20" s="544"/>
      <c r="CA20" s="544"/>
      <c r="CB20" s="544"/>
      <c r="CC20" s="544"/>
      <c r="CD20" s="544"/>
      <c r="CE20" s="544"/>
      <c r="CF20" s="544"/>
      <c r="CG20" s="544"/>
      <c r="CH20" s="544"/>
      <c r="CI20" s="544"/>
      <c r="CJ20" s="544"/>
      <c r="CK20" s="544"/>
      <c r="CL20" s="544"/>
      <c r="CM20" s="544"/>
      <c r="CN20" s="544"/>
      <c r="CO20" s="544"/>
      <c r="CP20" s="544"/>
      <c r="CQ20" s="544"/>
      <c r="CR20" s="544"/>
      <c r="CS20" s="544"/>
      <c r="CT20" s="544"/>
      <c r="CU20" s="544"/>
      <c r="CV20" s="544"/>
      <c r="CW20" s="544"/>
      <c r="CX20" s="544"/>
      <c r="CY20" s="544"/>
      <c r="CZ20" s="544"/>
      <c r="DA20" s="544"/>
      <c r="DB20" s="544"/>
      <c r="DC20" s="544"/>
      <c r="DD20" s="544"/>
      <c r="DE20" s="544"/>
      <c r="DF20" s="544"/>
      <c r="DG20" s="544"/>
      <c r="DH20" s="544"/>
      <c r="DI20" s="544"/>
      <c r="DJ20" s="544"/>
      <c r="DK20" s="544"/>
      <c r="DL20" s="544"/>
      <c r="DM20" s="544"/>
      <c r="DN20" s="544"/>
      <c r="DO20" s="544"/>
      <c r="DP20" s="544"/>
      <c r="DQ20" s="544"/>
      <c r="DR20" s="544"/>
      <c r="DS20" s="544"/>
      <c r="DT20" s="544"/>
      <c r="DU20" s="544"/>
      <c r="DV20" s="544"/>
      <c r="DW20" s="544"/>
      <c r="DX20" s="544"/>
      <c r="DY20" s="544"/>
      <c r="DZ20" s="544"/>
      <c r="EA20" s="544"/>
      <c r="EB20" s="544"/>
      <c r="EC20" s="544"/>
      <c r="ED20" s="544"/>
      <c r="EE20" s="544"/>
      <c r="EF20" s="544"/>
      <c r="EG20" s="544"/>
      <c r="EH20" s="544"/>
      <c r="EI20" s="544"/>
      <c r="EJ20" s="544"/>
      <c r="EK20" s="544"/>
      <c r="EL20" s="544"/>
      <c r="EM20" s="544"/>
      <c r="EN20" s="544"/>
      <c r="EO20" s="544"/>
      <c r="EP20" s="544"/>
      <c r="EQ20" s="544"/>
      <c r="ER20" s="544"/>
      <c r="ES20" s="544"/>
      <c r="ET20" s="544"/>
      <c r="EU20" s="544"/>
      <c r="EV20" s="544"/>
      <c r="EW20" s="544"/>
      <c r="EX20" s="544"/>
      <c r="EY20" s="544"/>
      <c r="EZ20" s="544"/>
      <c r="FA20" s="544"/>
      <c r="FB20" s="544"/>
      <c r="FC20" s="544"/>
      <c r="FD20" s="544"/>
      <c r="FE20" s="544"/>
      <c r="FF20" s="544"/>
      <c r="FG20" s="544"/>
      <c r="FH20" s="544"/>
      <c r="FI20" s="544"/>
      <c r="FJ20" s="544"/>
      <c r="FK20" s="544"/>
      <c r="FL20" s="544"/>
      <c r="FM20" s="544"/>
      <c r="FN20" s="544"/>
      <c r="FO20" s="544"/>
      <c r="FP20" s="544"/>
      <c r="FQ20" s="544"/>
      <c r="FR20" s="544"/>
      <c r="FS20" s="544"/>
      <c r="FT20" s="544"/>
      <c r="FU20" s="544"/>
      <c r="FV20" s="544"/>
      <c r="FW20" s="544"/>
      <c r="FX20" s="544"/>
      <c r="FY20" s="544"/>
      <c r="FZ20" s="544"/>
      <c r="GA20" s="544"/>
      <c r="GB20" s="544"/>
      <c r="GC20" s="544"/>
      <c r="GD20" s="544"/>
      <c r="GE20" s="544"/>
      <c r="GF20" s="544"/>
      <c r="GG20" s="544"/>
      <c r="GH20" s="544"/>
      <c r="GI20" s="544"/>
      <c r="GJ20" s="544"/>
      <c r="GK20" s="544"/>
      <c r="GL20" s="544"/>
      <c r="GM20" s="544"/>
      <c r="GN20" s="544"/>
      <c r="GO20" s="544"/>
      <c r="GP20" s="544"/>
      <c r="GQ20" s="544"/>
      <c r="GR20" s="544"/>
      <c r="GS20" s="544"/>
      <c r="GT20" s="544"/>
      <c r="GU20" s="544"/>
      <c r="GV20" s="544"/>
      <c r="GW20" s="544"/>
      <c r="GX20" s="544"/>
      <c r="GY20" s="544"/>
      <c r="GZ20" s="544"/>
      <c r="HA20" s="544"/>
      <c r="HB20" s="544"/>
      <c r="HC20" s="544"/>
      <c r="HD20" s="544"/>
      <c r="HE20" s="544"/>
      <c r="HF20" s="544"/>
      <c r="HG20" s="544"/>
      <c r="HH20" s="544"/>
      <c r="HI20" s="544"/>
      <c r="HJ20" s="544"/>
      <c r="HK20" s="544"/>
      <c r="HL20" s="544"/>
      <c r="HM20" s="544"/>
      <c r="HN20" s="544"/>
      <c r="HO20" s="544"/>
      <c r="HP20" s="544"/>
      <c r="HQ20" s="544"/>
      <c r="HR20" s="544"/>
      <c r="HS20" s="544"/>
      <c r="HT20" s="544"/>
      <c r="HU20" s="544"/>
      <c r="HV20" s="544"/>
      <c r="HW20" s="544"/>
      <c r="HX20" s="544"/>
      <c r="HY20" s="544"/>
      <c r="HZ20" s="544"/>
      <c r="IA20" s="544"/>
      <c r="IB20" s="544"/>
      <c r="IC20" s="544"/>
      <c r="ID20" s="544"/>
      <c r="IE20" s="544"/>
      <c r="IF20" s="544"/>
      <c r="IG20" s="544"/>
      <c r="IH20" s="544"/>
      <c r="II20" s="544"/>
      <c r="IJ20" s="544"/>
      <c r="IK20" s="544"/>
      <c r="IL20" s="544"/>
      <c r="IM20" s="544"/>
      <c r="IN20" s="544"/>
      <c r="IO20" s="544"/>
      <c r="IP20" s="544"/>
      <c r="IQ20" s="544"/>
      <c r="IR20" s="544"/>
      <c r="IS20" s="544"/>
    </row>
    <row r="21" spans="1:253" s="545" customFormat="1">
      <c r="A21" s="215" t="s">
        <v>142</v>
      </c>
      <c r="B21" s="421">
        <f>'Sources and Uses Budget'!$C20</f>
        <v>0</v>
      </c>
      <c r="C21" s="421">
        <f>'Sources and Uses Budget'!$C20</f>
        <v>0</v>
      </c>
      <c r="D21" s="425">
        <f t="shared" si="0"/>
        <v>0</v>
      </c>
      <c r="E21" s="423"/>
      <c r="F21" s="422"/>
      <c r="G21" s="549"/>
      <c r="H21" s="544"/>
      <c r="I21" s="544"/>
      <c r="J21" s="544"/>
      <c r="K21" s="544"/>
      <c r="L21" s="544"/>
      <c r="M21" s="544"/>
      <c r="N21" s="544"/>
      <c r="O21" s="544"/>
      <c r="P21" s="544"/>
      <c r="Q21" s="544"/>
      <c r="R21" s="544"/>
      <c r="S21" s="544"/>
      <c r="T21" s="544"/>
      <c r="U21" s="544"/>
      <c r="V21" s="544"/>
      <c r="W21" s="544"/>
      <c r="X21" s="544"/>
      <c r="Y21" s="544"/>
      <c r="Z21" s="544"/>
      <c r="AA21" s="544"/>
      <c r="AB21" s="544"/>
      <c r="AC21" s="544"/>
      <c r="AD21" s="544"/>
      <c r="AE21" s="544"/>
      <c r="AF21" s="544"/>
      <c r="AG21" s="544"/>
      <c r="AH21" s="544"/>
      <c r="AI21" s="544"/>
      <c r="AJ21" s="544"/>
      <c r="AK21" s="544"/>
      <c r="AL21" s="544"/>
      <c r="AM21" s="544"/>
      <c r="AN21" s="544"/>
      <c r="AO21" s="544"/>
      <c r="AP21" s="544"/>
      <c r="AQ21" s="544"/>
      <c r="AR21" s="544"/>
      <c r="AS21" s="544"/>
      <c r="AT21" s="544"/>
      <c r="AU21" s="544"/>
      <c r="AV21" s="544"/>
      <c r="AW21" s="544"/>
      <c r="AX21" s="544"/>
      <c r="AY21" s="544"/>
      <c r="AZ21" s="544"/>
      <c r="BA21" s="544"/>
      <c r="BB21" s="544"/>
      <c r="BC21" s="544"/>
      <c r="BD21" s="544"/>
      <c r="BE21" s="544"/>
      <c r="BF21" s="544"/>
      <c r="BG21" s="544"/>
      <c r="BH21" s="544"/>
      <c r="BI21" s="544"/>
      <c r="BJ21" s="544"/>
      <c r="BK21" s="544"/>
      <c r="BL21" s="544"/>
      <c r="BM21" s="544"/>
      <c r="BN21" s="544"/>
      <c r="BO21" s="544"/>
      <c r="BP21" s="544"/>
      <c r="BQ21" s="544"/>
      <c r="BR21" s="544"/>
      <c r="BS21" s="544"/>
      <c r="BT21" s="544"/>
      <c r="BU21" s="544"/>
      <c r="BV21" s="544"/>
      <c r="BW21" s="544"/>
      <c r="BX21" s="544"/>
      <c r="BY21" s="544"/>
      <c r="BZ21" s="544"/>
      <c r="CA21" s="544"/>
      <c r="CB21" s="544"/>
      <c r="CC21" s="544"/>
      <c r="CD21" s="544"/>
      <c r="CE21" s="544"/>
      <c r="CF21" s="544"/>
      <c r="CG21" s="544"/>
      <c r="CH21" s="544"/>
      <c r="CI21" s="544"/>
      <c r="CJ21" s="544"/>
      <c r="CK21" s="544"/>
      <c r="CL21" s="544"/>
      <c r="CM21" s="544"/>
      <c r="CN21" s="544"/>
      <c r="CO21" s="544"/>
      <c r="CP21" s="544"/>
      <c r="CQ21" s="544"/>
      <c r="CR21" s="544"/>
      <c r="CS21" s="544"/>
      <c r="CT21" s="544"/>
      <c r="CU21" s="544"/>
      <c r="CV21" s="544"/>
      <c r="CW21" s="544"/>
      <c r="CX21" s="544"/>
      <c r="CY21" s="544"/>
      <c r="CZ21" s="544"/>
      <c r="DA21" s="544"/>
      <c r="DB21" s="544"/>
      <c r="DC21" s="544"/>
      <c r="DD21" s="544"/>
      <c r="DE21" s="544"/>
      <c r="DF21" s="544"/>
      <c r="DG21" s="544"/>
      <c r="DH21" s="544"/>
      <c r="DI21" s="544"/>
      <c r="DJ21" s="544"/>
      <c r="DK21" s="544"/>
      <c r="DL21" s="544"/>
      <c r="DM21" s="544"/>
      <c r="DN21" s="544"/>
      <c r="DO21" s="544"/>
      <c r="DP21" s="544"/>
      <c r="DQ21" s="544"/>
      <c r="DR21" s="544"/>
      <c r="DS21" s="544"/>
      <c r="DT21" s="544"/>
      <c r="DU21" s="544"/>
      <c r="DV21" s="544"/>
      <c r="DW21" s="544"/>
      <c r="DX21" s="544"/>
      <c r="DY21" s="544"/>
      <c r="DZ21" s="544"/>
      <c r="EA21" s="544"/>
      <c r="EB21" s="544"/>
      <c r="EC21" s="544"/>
      <c r="ED21" s="544"/>
      <c r="EE21" s="544"/>
      <c r="EF21" s="544"/>
      <c r="EG21" s="544"/>
      <c r="EH21" s="544"/>
      <c r="EI21" s="544"/>
      <c r="EJ21" s="544"/>
      <c r="EK21" s="544"/>
      <c r="EL21" s="544"/>
      <c r="EM21" s="544"/>
      <c r="EN21" s="544"/>
      <c r="EO21" s="544"/>
      <c r="EP21" s="544"/>
      <c r="EQ21" s="544"/>
      <c r="ER21" s="544"/>
      <c r="ES21" s="544"/>
      <c r="ET21" s="544"/>
      <c r="EU21" s="544"/>
      <c r="EV21" s="544"/>
      <c r="EW21" s="544"/>
      <c r="EX21" s="544"/>
      <c r="EY21" s="544"/>
      <c r="EZ21" s="544"/>
      <c r="FA21" s="544"/>
      <c r="FB21" s="544"/>
      <c r="FC21" s="544"/>
      <c r="FD21" s="544"/>
      <c r="FE21" s="544"/>
      <c r="FF21" s="544"/>
      <c r="FG21" s="544"/>
      <c r="FH21" s="544"/>
      <c r="FI21" s="544"/>
      <c r="FJ21" s="544"/>
      <c r="FK21" s="544"/>
      <c r="FL21" s="544"/>
      <c r="FM21" s="544"/>
      <c r="FN21" s="544"/>
      <c r="FO21" s="544"/>
      <c r="FP21" s="544"/>
      <c r="FQ21" s="544"/>
      <c r="FR21" s="544"/>
      <c r="FS21" s="544"/>
      <c r="FT21" s="544"/>
      <c r="FU21" s="544"/>
      <c r="FV21" s="544"/>
      <c r="FW21" s="544"/>
      <c r="FX21" s="544"/>
      <c r="FY21" s="544"/>
      <c r="FZ21" s="544"/>
      <c r="GA21" s="544"/>
      <c r="GB21" s="544"/>
      <c r="GC21" s="544"/>
      <c r="GD21" s="544"/>
      <c r="GE21" s="544"/>
      <c r="GF21" s="544"/>
      <c r="GG21" s="544"/>
      <c r="GH21" s="544"/>
      <c r="GI21" s="544"/>
      <c r="GJ21" s="544"/>
      <c r="GK21" s="544"/>
      <c r="GL21" s="544"/>
      <c r="GM21" s="544"/>
      <c r="GN21" s="544"/>
      <c r="GO21" s="544"/>
      <c r="GP21" s="544"/>
      <c r="GQ21" s="544"/>
      <c r="GR21" s="544"/>
      <c r="GS21" s="544"/>
      <c r="GT21" s="544"/>
      <c r="GU21" s="544"/>
      <c r="GV21" s="544"/>
      <c r="GW21" s="544"/>
      <c r="GX21" s="544"/>
      <c r="GY21" s="544"/>
      <c r="GZ21" s="544"/>
      <c r="HA21" s="544"/>
      <c r="HB21" s="544"/>
      <c r="HC21" s="544"/>
      <c r="HD21" s="544"/>
      <c r="HE21" s="544"/>
      <c r="HF21" s="544"/>
      <c r="HG21" s="544"/>
      <c r="HH21" s="544"/>
      <c r="HI21" s="544"/>
      <c r="HJ21" s="544"/>
      <c r="HK21" s="544"/>
      <c r="HL21" s="544"/>
      <c r="HM21" s="544"/>
      <c r="HN21" s="544"/>
      <c r="HO21" s="544"/>
      <c r="HP21" s="544"/>
      <c r="HQ21" s="544"/>
      <c r="HR21" s="544"/>
      <c r="HS21" s="544"/>
      <c r="HT21" s="544"/>
      <c r="HU21" s="544"/>
      <c r="HV21" s="544"/>
      <c r="HW21" s="544"/>
      <c r="HX21" s="544"/>
      <c r="HY21" s="544"/>
      <c r="HZ21" s="544"/>
      <c r="IA21" s="544"/>
      <c r="IB21" s="544"/>
      <c r="IC21" s="544"/>
      <c r="ID21" s="544"/>
      <c r="IE21" s="544"/>
      <c r="IF21" s="544"/>
      <c r="IG21" s="544"/>
      <c r="IH21" s="544"/>
      <c r="II21" s="544"/>
      <c r="IJ21" s="544"/>
      <c r="IK21" s="544"/>
      <c r="IL21" s="544"/>
      <c r="IM21" s="544"/>
      <c r="IN21" s="544"/>
      <c r="IO21" s="544"/>
      <c r="IP21" s="544"/>
      <c r="IQ21" s="544"/>
      <c r="IR21" s="544"/>
      <c r="IS21" s="544"/>
    </row>
    <row r="22" spans="1:253" s="545" customFormat="1">
      <c r="A22" s="215" t="s">
        <v>143</v>
      </c>
      <c r="B22" s="421">
        <f>'Sources and Uses Budget'!$C21</f>
        <v>0</v>
      </c>
      <c r="C22" s="421">
        <f>'Sources and Uses Budget'!$C21</f>
        <v>0</v>
      </c>
      <c r="D22" s="425">
        <f t="shared" si="0"/>
        <v>0</v>
      </c>
      <c r="E22" s="423"/>
      <c r="F22" s="422"/>
      <c r="G22" s="549"/>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44"/>
      <c r="AQ22" s="544"/>
      <c r="AR22" s="544"/>
      <c r="AS22" s="544"/>
      <c r="AT22" s="544"/>
      <c r="AU22" s="544"/>
      <c r="AV22" s="544"/>
      <c r="AW22" s="544"/>
      <c r="AX22" s="544"/>
      <c r="AY22" s="544"/>
      <c r="AZ22" s="544"/>
      <c r="BA22" s="544"/>
      <c r="BB22" s="544"/>
      <c r="BC22" s="544"/>
      <c r="BD22" s="544"/>
      <c r="BE22" s="544"/>
      <c r="BF22" s="544"/>
      <c r="BG22" s="544"/>
      <c r="BH22" s="544"/>
      <c r="BI22" s="544"/>
      <c r="BJ22" s="544"/>
      <c r="BK22" s="544"/>
      <c r="BL22" s="544"/>
      <c r="BM22" s="544"/>
      <c r="BN22" s="544"/>
      <c r="BO22" s="544"/>
      <c r="BP22" s="544"/>
      <c r="BQ22" s="544"/>
      <c r="BR22" s="544"/>
      <c r="BS22" s="544"/>
      <c r="BT22" s="544"/>
      <c r="BU22" s="544"/>
      <c r="BV22" s="544"/>
      <c r="BW22" s="544"/>
      <c r="BX22" s="544"/>
      <c r="BY22" s="544"/>
      <c r="BZ22" s="544"/>
      <c r="CA22" s="544"/>
      <c r="CB22" s="544"/>
      <c r="CC22" s="544"/>
      <c r="CD22" s="544"/>
      <c r="CE22" s="544"/>
      <c r="CF22" s="544"/>
      <c r="CG22" s="544"/>
      <c r="CH22" s="544"/>
      <c r="CI22" s="544"/>
      <c r="CJ22" s="544"/>
      <c r="CK22" s="544"/>
      <c r="CL22" s="544"/>
      <c r="CM22" s="544"/>
      <c r="CN22" s="544"/>
      <c r="CO22" s="544"/>
      <c r="CP22" s="544"/>
      <c r="CQ22" s="544"/>
      <c r="CR22" s="544"/>
      <c r="CS22" s="544"/>
      <c r="CT22" s="544"/>
      <c r="CU22" s="544"/>
      <c r="CV22" s="544"/>
      <c r="CW22" s="544"/>
      <c r="CX22" s="544"/>
      <c r="CY22" s="544"/>
      <c r="CZ22" s="544"/>
      <c r="DA22" s="544"/>
      <c r="DB22" s="544"/>
      <c r="DC22" s="544"/>
      <c r="DD22" s="544"/>
      <c r="DE22" s="544"/>
      <c r="DF22" s="544"/>
      <c r="DG22" s="544"/>
      <c r="DH22" s="544"/>
      <c r="DI22" s="544"/>
      <c r="DJ22" s="544"/>
      <c r="DK22" s="544"/>
      <c r="DL22" s="544"/>
      <c r="DM22" s="544"/>
      <c r="DN22" s="544"/>
      <c r="DO22" s="544"/>
      <c r="DP22" s="544"/>
      <c r="DQ22" s="544"/>
      <c r="DR22" s="544"/>
      <c r="DS22" s="544"/>
      <c r="DT22" s="544"/>
      <c r="DU22" s="544"/>
      <c r="DV22" s="544"/>
      <c r="DW22" s="544"/>
      <c r="DX22" s="544"/>
      <c r="DY22" s="544"/>
      <c r="DZ22" s="544"/>
      <c r="EA22" s="544"/>
      <c r="EB22" s="544"/>
      <c r="EC22" s="544"/>
      <c r="ED22" s="544"/>
      <c r="EE22" s="544"/>
      <c r="EF22" s="544"/>
      <c r="EG22" s="544"/>
      <c r="EH22" s="544"/>
      <c r="EI22" s="544"/>
      <c r="EJ22" s="544"/>
      <c r="EK22" s="544"/>
      <c r="EL22" s="544"/>
      <c r="EM22" s="544"/>
      <c r="EN22" s="544"/>
      <c r="EO22" s="544"/>
      <c r="EP22" s="544"/>
      <c r="EQ22" s="544"/>
      <c r="ER22" s="544"/>
      <c r="ES22" s="544"/>
      <c r="ET22" s="544"/>
      <c r="EU22" s="544"/>
      <c r="EV22" s="544"/>
      <c r="EW22" s="544"/>
      <c r="EX22" s="544"/>
      <c r="EY22" s="544"/>
      <c r="EZ22" s="544"/>
      <c r="FA22" s="544"/>
      <c r="FB22" s="544"/>
      <c r="FC22" s="544"/>
      <c r="FD22" s="544"/>
      <c r="FE22" s="544"/>
      <c r="FF22" s="544"/>
      <c r="FG22" s="544"/>
      <c r="FH22" s="544"/>
      <c r="FI22" s="544"/>
      <c r="FJ22" s="544"/>
      <c r="FK22" s="544"/>
      <c r="FL22" s="544"/>
      <c r="FM22" s="544"/>
      <c r="FN22" s="544"/>
      <c r="FO22" s="544"/>
      <c r="FP22" s="544"/>
      <c r="FQ22" s="544"/>
      <c r="FR22" s="544"/>
      <c r="FS22" s="544"/>
      <c r="FT22" s="544"/>
      <c r="FU22" s="544"/>
      <c r="FV22" s="544"/>
      <c r="FW22" s="544"/>
      <c r="FX22" s="544"/>
      <c r="FY22" s="544"/>
      <c r="FZ22" s="544"/>
      <c r="GA22" s="544"/>
      <c r="GB22" s="544"/>
      <c r="GC22" s="544"/>
      <c r="GD22" s="544"/>
      <c r="GE22" s="544"/>
      <c r="GF22" s="544"/>
      <c r="GG22" s="544"/>
      <c r="GH22" s="544"/>
      <c r="GI22" s="544"/>
      <c r="GJ22" s="544"/>
      <c r="GK22" s="544"/>
      <c r="GL22" s="544"/>
      <c r="GM22" s="544"/>
      <c r="GN22" s="544"/>
      <c r="GO22" s="544"/>
      <c r="GP22" s="544"/>
      <c r="GQ22" s="544"/>
      <c r="GR22" s="544"/>
      <c r="GS22" s="544"/>
      <c r="GT22" s="544"/>
      <c r="GU22" s="544"/>
      <c r="GV22" s="544"/>
      <c r="GW22" s="544"/>
      <c r="GX22" s="544"/>
      <c r="GY22" s="544"/>
      <c r="GZ22" s="544"/>
      <c r="HA22" s="544"/>
      <c r="HB22" s="544"/>
      <c r="HC22" s="544"/>
      <c r="HD22" s="544"/>
      <c r="HE22" s="544"/>
      <c r="HF22" s="544"/>
      <c r="HG22" s="544"/>
      <c r="HH22" s="544"/>
      <c r="HI22" s="544"/>
      <c r="HJ22" s="544"/>
      <c r="HK22" s="544"/>
      <c r="HL22" s="544"/>
      <c r="HM22" s="544"/>
      <c r="HN22" s="544"/>
      <c r="HO22" s="544"/>
      <c r="HP22" s="544"/>
      <c r="HQ22" s="544"/>
      <c r="HR22" s="544"/>
      <c r="HS22" s="544"/>
      <c r="HT22" s="544"/>
      <c r="HU22" s="544"/>
      <c r="HV22" s="544"/>
      <c r="HW22" s="544"/>
      <c r="HX22" s="544"/>
      <c r="HY22" s="544"/>
      <c r="HZ22" s="544"/>
      <c r="IA22" s="544"/>
      <c r="IB22" s="544"/>
      <c r="IC22" s="544"/>
      <c r="ID22" s="544"/>
      <c r="IE22" s="544"/>
      <c r="IF22" s="544"/>
      <c r="IG22" s="544"/>
      <c r="IH22" s="544"/>
      <c r="II22" s="544"/>
      <c r="IJ22" s="544"/>
      <c r="IK22" s="544"/>
      <c r="IL22" s="544"/>
      <c r="IM22" s="544"/>
      <c r="IN22" s="544"/>
      <c r="IO22" s="544"/>
      <c r="IP22" s="544"/>
      <c r="IQ22" s="544"/>
      <c r="IR22" s="544"/>
      <c r="IS22" s="544"/>
    </row>
    <row r="23" spans="1:253" s="545" customFormat="1">
      <c r="A23" s="215" t="s">
        <v>144</v>
      </c>
      <c r="B23" s="421">
        <f>'Sources and Uses Budget'!$C22</f>
        <v>0</v>
      </c>
      <c r="C23" s="421">
        <f>'Sources and Uses Budget'!$C22</f>
        <v>0</v>
      </c>
      <c r="D23" s="425">
        <f t="shared" si="0"/>
        <v>0</v>
      </c>
      <c r="E23" s="423"/>
      <c r="F23" s="422"/>
      <c r="G23" s="549"/>
      <c r="H23" s="544"/>
      <c r="I23" s="544"/>
      <c r="J23" s="544"/>
      <c r="K23" s="544"/>
      <c r="L23" s="544"/>
      <c r="M23" s="544"/>
      <c r="N23" s="544"/>
      <c r="O23" s="544"/>
      <c r="P23" s="544"/>
      <c r="Q23" s="544"/>
      <c r="R23" s="544"/>
      <c r="S23" s="544"/>
      <c r="T23" s="544"/>
      <c r="U23" s="544"/>
      <c r="V23" s="544"/>
      <c r="W23" s="544"/>
      <c r="X23" s="544"/>
      <c r="Y23" s="544"/>
      <c r="Z23" s="544"/>
      <c r="AA23" s="544"/>
      <c r="AB23" s="544"/>
      <c r="AC23" s="544"/>
      <c r="AD23" s="544"/>
      <c r="AE23" s="544"/>
      <c r="AF23" s="544"/>
      <c r="AG23" s="54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4"/>
      <c r="BN23" s="544"/>
      <c r="BO23" s="544"/>
      <c r="BP23" s="544"/>
      <c r="BQ23" s="544"/>
      <c r="BR23" s="544"/>
      <c r="BS23" s="544"/>
      <c r="BT23" s="544"/>
      <c r="BU23" s="544"/>
      <c r="BV23" s="544"/>
      <c r="BW23" s="544"/>
      <c r="BX23" s="544"/>
      <c r="BY23" s="544"/>
      <c r="BZ23" s="544"/>
      <c r="CA23" s="544"/>
      <c r="CB23" s="544"/>
      <c r="CC23" s="544"/>
      <c r="CD23" s="544"/>
      <c r="CE23" s="544"/>
      <c r="CF23" s="544"/>
      <c r="CG23" s="544"/>
      <c r="CH23" s="544"/>
      <c r="CI23" s="544"/>
      <c r="CJ23" s="544"/>
      <c r="CK23" s="544"/>
      <c r="CL23" s="544"/>
      <c r="CM23" s="544"/>
      <c r="CN23" s="544"/>
      <c r="CO23" s="544"/>
      <c r="CP23" s="544"/>
      <c r="CQ23" s="544"/>
      <c r="CR23" s="544"/>
      <c r="CS23" s="544"/>
      <c r="CT23" s="544"/>
      <c r="CU23" s="544"/>
      <c r="CV23" s="544"/>
      <c r="CW23" s="544"/>
      <c r="CX23" s="544"/>
      <c r="CY23" s="544"/>
      <c r="CZ23" s="544"/>
      <c r="DA23" s="544"/>
      <c r="DB23" s="544"/>
      <c r="DC23" s="544"/>
      <c r="DD23" s="544"/>
      <c r="DE23" s="544"/>
      <c r="DF23" s="544"/>
      <c r="DG23" s="544"/>
      <c r="DH23" s="544"/>
      <c r="DI23" s="544"/>
      <c r="DJ23" s="544"/>
      <c r="DK23" s="544"/>
      <c r="DL23" s="544"/>
      <c r="DM23" s="544"/>
      <c r="DN23" s="544"/>
      <c r="DO23" s="544"/>
      <c r="DP23" s="544"/>
      <c r="DQ23" s="544"/>
      <c r="DR23" s="544"/>
      <c r="DS23" s="544"/>
      <c r="DT23" s="544"/>
      <c r="DU23" s="544"/>
      <c r="DV23" s="544"/>
      <c r="DW23" s="544"/>
      <c r="DX23" s="544"/>
      <c r="DY23" s="544"/>
      <c r="DZ23" s="544"/>
      <c r="EA23" s="544"/>
      <c r="EB23" s="544"/>
      <c r="EC23" s="544"/>
      <c r="ED23" s="544"/>
      <c r="EE23" s="544"/>
      <c r="EF23" s="544"/>
      <c r="EG23" s="544"/>
      <c r="EH23" s="544"/>
      <c r="EI23" s="544"/>
      <c r="EJ23" s="544"/>
      <c r="EK23" s="544"/>
      <c r="EL23" s="544"/>
      <c r="EM23" s="544"/>
      <c r="EN23" s="544"/>
      <c r="EO23" s="544"/>
      <c r="EP23" s="544"/>
      <c r="EQ23" s="544"/>
      <c r="ER23" s="544"/>
      <c r="ES23" s="544"/>
      <c r="ET23" s="544"/>
      <c r="EU23" s="544"/>
      <c r="EV23" s="544"/>
      <c r="EW23" s="544"/>
      <c r="EX23" s="544"/>
      <c r="EY23" s="544"/>
      <c r="EZ23" s="544"/>
      <c r="FA23" s="544"/>
      <c r="FB23" s="544"/>
      <c r="FC23" s="544"/>
      <c r="FD23" s="544"/>
      <c r="FE23" s="544"/>
      <c r="FF23" s="544"/>
      <c r="FG23" s="544"/>
      <c r="FH23" s="544"/>
      <c r="FI23" s="544"/>
      <c r="FJ23" s="544"/>
      <c r="FK23" s="544"/>
      <c r="FL23" s="544"/>
      <c r="FM23" s="544"/>
      <c r="FN23" s="544"/>
      <c r="FO23" s="544"/>
      <c r="FP23" s="544"/>
      <c r="FQ23" s="544"/>
      <c r="FR23" s="544"/>
      <c r="FS23" s="544"/>
      <c r="FT23" s="544"/>
      <c r="FU23" s="544"/>
      <c r="FV23" s="544"/>
      <c r="FW23" s="544"/>
      <c r="FX23" s="544"/>
      <c r="FY23" s="544"/>
      <c r="FZ23" s="544"/>
      <c r="GA23" s="544"/>
      <c r="GB23" s="544"/>
      <c r="GC23" s="544"/>
      <c r="GD23" s="544"/>
      <c r="GE23" s="544"/>
      <c r="GF23" s="544"/>
      <c r="GG23" s="544"/>
      <c r="GH23" s="544"/>
      <c r="GI23" s="544"/>
      <c r="GJ23" s="544"/>
      <c r="GK23" s="544"/>
      <c r="GL23" s="544"/>
      <c r="GM23" s="544"/>
      <c r="GN23" s="544"/>
      <c r="GO23" s="544"/>
      <c r="GP23" s="544"/>
      <c r="GQ23" s="544"/>
      <c r="GR23" s="544"/>
      <c r="GS23" s="544"/>
      <c r="GT23" s="544"/>
      <c r="GU23" s="544"/>
      <c r="GV23" s="544"/>
      <c r="GW23" s="544"/>
      <c r="GX23" s="544"/>
      <c r="GY23" s="544"/>
      <c r="GZ23" s="544"/>
      <c r="HA23" s="544"/>
      <c r="HB23" s="544"/>
      <c r="HC23" s="544"/>
      <c r="HD23" s="544"/>
      <c r="HE23" s="544"/>
      <c r="HF23" s="544"/>
      <c r="HG23" s="544"/>
      <c r="HH23" s="544"/>
      <c r="HI23" s="544"/>
      <c r="HJ23" s="544"/>
      <c r="HK23" s="544"/>
      <c r="HL23" s="544"/>
      <c r="HM23" s="544"/>
      <c r="HN23" s="544"/>
      <c r="HO23" s="544"/>
      <c r="HP23" s="544"/>
      <c r="HQ23" s="544"/>
      <c r="HR23" s="544"/>
      <c r="HS23" s="544"/>
      <c r="HT23" s="544"/>
      <c r="HU23" s="544"/>
      <c r="HV23" s="544"/>
      <c r="HW23" s="544"/>
      <c r="HX23" s="544"/>
      <c r="HY23" s="544"/>
      <c r="HZ23" s="544"/>
      <c r="IA23" s="544"/>
      <c r="IB23" s="544"/>
      <c r="IC23" s="544"/>
      <c r="ID23" s="544"/>
      <c r="IE23" s="544"/>
      <c r="IF23" s="544"/>
      <c r="IG23" s="544"/>
      <c r="IH23" s="544"/>
      <c r="II23" s="544"/>
      <c r="IJ23" s="544"/>
      <c r="IK23" s="544"/>
      <c r="IL23" s="544"/>
      <c r="IM23" s="544"/>
      <c r="IN23" s="544"/>
      <c r="IO23" s="544"/>
      <c r="IP23" s="544"/>
      <c r="IQ23" s="544"/>
      <c r="IR23" s="544"/>
      <c r="IS23" s="544"/>
    </row>
    <row r="24" spans="1:253" s="545" customFormat="1">
      <c r="A24" s="215" t="s">
        <v>145</v>
      </c>
      <c r="B24" s="421">
        <f>'Sources and Uses Budget'!$C23</f>
        <v>0</v>
      </c>
      <c r="C24" s="421">
        <f>'Sources and Uses Budget'!$C23</f>
        <v>0</v>
      </c>
      <c r="D24" s="425">
        <f t="shared" si="0"/>
        <v>0</v>
      </c>
      <c r="E24" s="423"/>
      <c r="F24" s="422"/>
      <c r="G24" s="549"/>
      <c r="H24" s="544"/>
      <c r="I24" s="544"/>
      <c r="J24" s="544"/>
      <c r="K24" s="544"/>
      <c r="L24" s="544"/>
      <c r="M24" s="544"/>
      <c r="N24" s="544"/>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544"/>
      <c r="BB24" s="544"/>
      <c r="BC24" s="544"/>
      <c r="BD24" s="544"/>
      <c r="BE24" s="544"/>
      <c r="BF24" s="544"/>
      <c r="BG24" s="544"/>
      <c r="BH24" s="544"/>
      <c r="BI24" s="544"/>
      <c r="BJ24" s="544"/>
      <c r="BK24" s="544"/>
      <c r="BL24" s="544"/>
      <c r="BM24" s="544"/>
      <c r="BN24" s="544"/>
      <c r="BO24" s="544"/>
      <c r="BP24" s="544"/>
      <c r="BQ24" s="544"/>
      <c r="BR24" s="544"/>
      <c r="BS24" s="544"/>
      <c r="BT24" s="544"/>
      <c r="BU24" s="544"/>
      <c r="BV24" s="544"/>
      <c r="BW24" s="544"/>
      <c r="BX24" s="544"/>
      <c r="BY24" s="544"/>
      <c r="BZ24" s="544"/>
      <c r="CA24" s="544"/>
      <c r="CB24" s="544"/>
      <c r="CC24" s="544"/>
      <c r="CD24" s="544"/>
      <c r="CE24" s="544"/>
      <c r="CF24" s="544"/>
      <c r="CG24" s="544"/>
      <c r="CH24" s="544"/>
      <c r="CI24" s="544"/>
      <c r="CJ24" s="544"/>
      <c r="CK24" s="544"/>
      <c r="CL24" s="544"/>
      <c r="CM24" s="544"/>
      <c r="CN24" s="544"/>
      <c r="CO24" s="544"/>
      <c r="CP24" s="544"/>
      <c r="CQ24" s="544"/>
      <c r="CR24" s="544"/>
      <c r="CS24" s="544"/>
      <c r="CT24" s="544"/>
      <c r="CU24" s="544"/>
      <c r="CV24" s="544"/>
      <c r="CW24" s="544"/>
      <c r="CX24" s="544"/>
      <c r="CY24" s="544"/>
      <c r="CZ24" s="544"/>
      <c r="DA24" s="544"/>
      <c r="DB24" s="544"/>
      <c r="DC24" s="544"/>
      <c r="DD24" s="544"/>
      <c r="DE24" s="544"/>
      <c r="DF24" s="544"/>
      <c r="DG24" s="544"/>
      <c r="DH24" s="544"/>
      <c r="DI24" s="544"/>
      <c r="DJ24" s="544"/>
      <c r="DK24" s="544"/>
      <c r="DL24" s="544"/>
      <c r="DM24" s="544"/>
      <c r="DN24" s="544"/>
      <c r="DO24" s="544"/>
      <c r="DP24" s="544"/>
      <c r="DQ24" s="544"/>
      <c r="DR24" s="544"/>
      <c r="DS24" s="544"/>
      <c r="DT24" s="544"/>
      <c r="DU24" s="544"/>
      <c r="DV24" s="544"/>
      <c r="DW24" s="544"/>
      <c r="DX24" s="544"/>
      <c r="DY24" s="544"/>
      <c r="DZ24" s="544"/>
      <c r="EA24" s="544"/>
      <c r="EB24" s="544"/>
      <c r="EC24" s="544"/>
      <c r="ED24" s="544"/>
      <c r="EE24" s="544"/>
      <c r="EF24" s="544"/>
      <c r="EG24" s="544"/>
      <c r="EH24" s="544"/>
      <c r="EI24" s="544"/>
      <c r="EJ24" s="544"/>
      <c r="EK24" s="544"/>
      <c r="EL24" s="544"/>
      <c r="EM24" s="544"/>
      <c r="EN24" s="544"/>
      <c r="EO24" s="544"/>
      <c r="EP24" s="544"/>
      <c r="EQ24" s="544"/>
      <c r="ER24" s="544"/>
      <c r="ES24" s="544"/>
      <c r="ET24" s="544"/>
      <c r="EU24" s="544"/>
      <c r="EV24" s="544"/>
      <c r="EW24" s="544"/>
      <c r="EX24" s="544"/>
      <c r="EY24" s="544"/>
      <c r="EZ24" s="544"/>
      <c r="FA24" s="544"/>
      <c r="FB24" s="544"/>
      <c r="FC24" s="544"/>
      <c r="FD24" s="544"/>
      <c r="FE24" s="544"/>
      <c r="FF24" s="544"/>
      <c r="FG24" s="544"/>
      <c r="FH24" s="544"/>
      <c r="FI24" s="544"/>
      <c r="FJ24" s="544"/>
      <c r="FK24" s="544"/>
      <c r="FL24" s="544"/>
      <c r="FM24" s="544"/>
      <c r="FN24" s="544"/>
      <c r="FO24" s="544"/>
      <c r="FP24" s="544"/>
      <c r="FQ24" s="544"/>
      <c r="FR24" s="544"/>
      <c r="FS24" s="544"/>
      <c r="FT24" s="544"/>
      <c r="FU24" s="544"/>
      <c r="FV24" s="544"/>
      <c r="FW24" s="544"/>
      <c r="FX24" s="544"/>
      <c r="FY24" s="544"/>
      <c r="FZ24" s="544"/>
      <c r="GA24" s="544"/>
      <c r="GB24" s="544"/>
      <c r="GC24" s="544"/>
      <c r="GD24" s="544"/>
      <c r="GE24" s="544"/>
      <c r="GF24" s="544"/>
      <c r="GG24" s="544"/>
      <c r="GH24" s="544"/>
      <c r="GI24" s="544"/>
      <c r="GJ24" s="544"/>
      <c r="GK24" s="544"/>
      <c r="GL24" s="544"/>
      <c r="GM24" s="544"/>
      <c r="GN24" s="544"/>
      <c r="GO24" s="544"/>
      <c r="GP24" s="544"/>
      <c r="GQ24" s="544"/>
      <c r="GR24" s="544"/>
      <c r="GS24" s="544"/>
      <c r="GT24" s="544"/>
      <c r="GU24" s="544"/>
      <c r="GV24" s="544"/>
      <c r="GW24" s="544"/>
      <c r="GX24" s="544"/>
      <c r="GY24" s="544"/>
      <c r="GZ24" s="544"/>
      <c r="HA24" s="544"/>
      <c r="HB24" s="544"/>
      <c r="HC24" s="544"/>
      <c r="HD24" s="544"/>
      <c r="HE24" s="544"/>
      <c r="HF24" s="544"/>
      <c r="HG24" s="544"/>
      <c r="HH24" s="544"/>
      <c r="HI24" s="544"/>
      <c r="HJ24" s="544"/>
      <c r="HK24" s="544"/>
      <c r="HL24" s="544"/>
      <c r="HM24" s="544"/>
      <c r="HN24" s="544"/>
      <c r="HO24" s="544"/>
      <c r="HP24" s="544"/>
      <c r="HQ24" s="544"/>
      <c r="HR24" s="544"/>
      <c r="HS24" s="544"/>
      <c r="HT24" s="544"/>
      <c r="HU24" s="544"/>
      <c r="HV24" s="544"/>
      <c r="HW24" s="544"/>
      <c r="HX24" s="544"/>
      <c r="HY24" s="544"/>
      <c r="HZ24" s="544"/>
      <c r="IA24" s="544"/>
      <c r="IB24" s="544"/>
      <c r="IC24" s="544"/>
      <c r="ID24" s="544"/>
      <c r="IE24" s="544"/>
      <c r="IF24" s="544"/>
      <c r="IG24" s="544"/>
      <c r="IH24" s="544"/>
      <c r="II24" s="544"/>
      <c r="IJ24" s="544"/>
      <c r="IK24" s="544"/>
      <c r="IL24" s="544"/>
      <c r="IM24" s="544"/>
      <c r="IN24" s="544"/>
      <c r="IO24" s="544"/>
      <c r="IP24" s="544"/>
      <c r="IQ24" s="544"/>
      <c r="IR24" s="544"/>
      <c r="IS24" s="544"/>
    </row>
    <row r="25" spans="1:253" s="545" customFormat="1">
      <c r="A25" s="856" t="s">
        <v>1945</v>
      </c>
      <c r="B25" s="421">
        <f>'Sources and Uses Budget'!$C24</f>
        <v>0</v>
      </c>
      <c r="C25" s="421">
        <f>'Sources and Uses Budget'!$C24</f>
        <v>0</v>
      </c>
      <c r="D25" s="425">
        <f t="shared" si="0"/>
        <v>0</v>
      </c>
      <c r="E25" s="423"/>
      <c r="F25" s="422"/>
      <c r="G25" s="549"/>
      <c r="H25" s="544"/>
      <c r="I25" s="544"/>
      <c r="J25" s="544"/>
      <c r="K25" s="544"/>
      <c r="L25" s="544"/>
      <c r="M25" s="544"/>
      <c r="N25" s="544"/>
      <c r="O25" s="544"/>
      <c r="P25" s="544"/>
      <c r="Q25" s="544"/>
      <c r="R25" s="544"/>
      <c r="S25" s="544"/>
      <c r="T25" s="544"/>
      <c r="U25" s="544"/>
      <c r="V25" s="544"/>
      <c r="W25" s="544"/>
      <c r="X25" s="544"/>
      <c r="Y25" s="544"/>
      <c r="Z25" s="544"/>
      <c r="AA25" s="544"/>
      <c r="AB25" s="544"/>
      <c r="AC25" s="544"/>
      <c r="AD25" s="544"/>
      <c r="AE25" s="544"/>
      <c r="AF25" s="544"/>
      <c r="AG25" s="544"/>
      <c r="AH25" s="544"/>
      <c r="AI25" s="544"/>
      <c r="AJ25" s="544"/>
      <c r="AK25" s="544"/>
      <c r="AL25" s="544"/>
      <c r="AM25" s="544"/>
      <c r="AN25" s="544"/>
      <c r="AO25" s="544"/>
      <c r="AP25" s="544"/>
      <c r="AQ25" s="544"/>
      <c r="AR25" s="544"/>
      <c r="AS25" s="544"/>
      <c r="AT25" s="544"/>
      <c r="AU25" s="544"/>
      <c r="AV25" s="544"/>
      <c r="AW25" s="544"/>
      <c r="AX25" s="544"/>
      <c r="AY25" s="544"/>
      <c r="AZ25" s="544"/>
      <c r="BA25" s="544"/>
      <c r="BB25" s="544"/>
      <c r="BC25" s="544"/>
      <c r="BD25" s="544"/>
      <c r="BE25" s="544"/>
      <c r="BF25" s="544"/>
      <c r="BG25" s="544"/>
      <c r="BH25" s="544"/>
      <c r="BI25" s="544"/>
      <c r="BJ25" s="544"/>
      <c r="BK25" s="544"/>
      <c r="BL25" s="544"/>
      <c r="BM25" s="544"/>
      <c r="BN25" s="544"/>
      <c r="BO25" s="544"/>
      <c r="BP25" s="544"/>
      <c r="BQ25" s="544"/>
      <c r="BR25" s="544"/>
      <c r="BS25" s="544"/>
      <c r="BT25" s="544"/>
      <c r="BU25" s="544"/>
      <c r="BV25" s="544"/>
      <c r="BW25" s="544"/>
      <c r="BX25" s="544"/>
      <c r="BY25" s="544"/>
      <c r="BZ25" s="544"/>
      <c r="CA25" s="544"/>
      <c r="CB25" s="544"/>
      <c r="CC25" s="544"/>
      <c r="CD25" s="544"/>
      <c r="CE25" s="544"/>
      <c r="CF25" s="544"/>
      <c r="CG25" s="544"/>
      <c r="CH25" s="544"/>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4"/>
      <c r="DF25" s="544"/>
      <c r="DG25" s="544"/>
      <c r="DH25" s="544"/>
      <c r="DI25" s="544"/>
      <c r="DJ25" s="544"/>
      <c r="DK25" s="544"/>
      <c r="DL25" s="544"/>
      <c r="DM25" s="544"/>
      <c r="DN25" s="544"/>
      <c r="DO25" s="544"/>
      <c r="DP25" s="544"/>
      <c r="DQ25" s="544"/>
      <c r="DR25" s="544"/>
      <c r="DS25" s="544"/>
      <c r="DT25" s="544"/>
      <c r="DU25" s="544"/>
      <c r="DV25" s="544"/>
      <c r="DW25" s="544"/>
      <c r="DX25" s="544"/>
      <c r="DY25" s="544"/>
      <c r="DZ25" s="544"/>
      <c r="EA25" s="544"/>
      <c r="EB25" s="544"/>
      <c r="EC25" s="544"/>
      <c r="ED25" s="544"/>
      <c r="EE25" s="544"/>
      <c r="EF25" s="544"/>
      <c r="EG25" s="544"/>
      <c r="EH25" s="544"/>
      <c r="EI25" s="544"/>
      <c r="EJ25" s="544"/>
      <c r="EK25" s="544"/>
      <c r="EL25" s="544"/>
      <c r="EM25" s="544"/>
      <c r="EN25" s="544"/>
      <c r="EO25" s="544"/>
      <c r="EP25" s="544"/>
      <c r="EQ25" s="544"/>
      <c r="ER25" s="544"/>
      <c r="ES25" s="544"/>
      <c r="ET25" s="544"/>
      <c r="EU25" s="544"/>
      <c r="EV25" s="544"/>
      <c r="EW25" s="544"/>
      <c r="EX25" s="544"/>
      <c r="EY25" s="544"/>
      <c r="EZ25" s="544"/>
      <c r="FA25" s="544"/>
      <c r="FB25" s="544"/>
      <c r="FC25" s="544"/>
      <c r="FD25" s="544"/>
      <c r="FE25" s="544"/>
      <c r="FF25" s="544"/>
      <c r="FG25" s="544"/>
      <c r="FH25" s="544"/>
      <c r="FI25" s="544"/>
      <c r="FJ25" s="544"/>
      <c r="FK25" s="544"/>
      <c r="FL25" s="544"/>
      <c r="FM25" s="544"/>
      <c r="FN25" s="544"/>
      <c r="FO25" s="544"/>
      <c r="FP25" s="544"/>
      <c r="FQ25" s="544"/>
      <c r="FR25" s="544"/>
      <c r="FS25" s="544"/>
      <c r="FT25" s="544"/>
      <c r="FU25" s="544"/>
      <c r="FV25" s="544"/>
      <c r="FW25" s="544"/>
      <c r="FX25" s="544"/>
      <c r="FY25" s="544"/>
      <c r="FZ25" s="544"/>
      <c r="GA25" s="544"/>
      <c r="GB25" s="544"/>
      <c r="GC25" s="544"/>
      <c r="GD25" s="544"/>
      <c r="GE25" s="544"/>
      <c r="GF25" s="544"/>
      <c r="GG25" s="544"/>
      <c r="GH25" s="544"/>
      <c r="GI25" s="544"/>
      <c r="GJ25" s="544"/>
      <c r="GK25" s="544"/>
      <c r="GL25" s="544"/>
      <c r="GM25" s="544"/>
      <c r="GN25" s="544"/>
      <c r="GO25" s="544"/>
      <c r="GP25" s="544"/>
      <c r="GQ25" s="544"/>
      <c r="GR25" s="544"/>
      <c r="GS25" s="544"/>
      <c r="GT25" s="544"/>
      <c r="GU25" s="544"/>
      <c r="GV25" s="544"/>
      <c r="GW25" s="544"/>
      <c r="GX25" s="544"/>
      <c r="GY25" s="544"/>
      <c r="GZ25" s="544"/>
      <c r="HA25" s="544"/>
      <c r="HB25" s="544"/>
      <c r="HC25" s="544"/>
      <c r="HD25" s="544"/>
      <c r="HE25" s="544"/>
      <c r="HF25" s="544"/>
      <c r="HG25" s="544"/>
      <c r="HH25" s="544"/>
      <c r="HI25" s="544"/>
      <c r="HJ25" s="544"/>
      <c r="HK25" s="544"/>
      <c r="HL25" s="544"/>
      <c r="HM25" s="544"/>
      <c r="HN25" s="544"/>
      <c r="HO25" s="544"/>
      <c r="HP25" s="544"/>
      <c r="HQ25" s="544"/>
      <c r="HR25" s="544"/>
      <c r="HS25" s="544"/>
      <c r="HT25" s="544"/>
      <c r="HU25" s="544"/>
      <c r="HV25" s="544"/>
      <c r="HW25" s="544"/>
      <c r="HX25" s="544"/>
      <c r="HY25" s="544"/>
      <c r="HZ25" s="544"/>
      <c r="IA25" s="544"/>
      <c r="IB25" s="544"/>
      <c r="IC25" s="544"/>
      <c r="ID25" s="544"/>
      <c r="IE25" s="544"/>
      <c r="IF25" s="544"/>
      <c r="IG25" s="544"/>
      <c r="IH25" s="544"/>
      <c r="II25" s="544"/>
      <c r="IJ25" s="544"/>
      <c r="IK25" s="544"/>
      <c r="IL25" s="544"/>
      <c r="IM25" s="544"/>
      <c r="IN25" s="544"/>
      <c r="IO25" s="544"/>
      <c r="IP25" s="544"/>
      <c r="IQ25" s="544"/>
      <c r="IR25" s="544"/>
      <c r="IS25" s="544"/>
    </row>
    <row r="26" spans="1:253" s="545" customFormat="1">
      <c r="A26" s="226" t="str">
        <f>'Sources and Uses Budget'!A25</f>
        <v>Other: (Specify)</v>
      </c>
      <c r="B26" s="421">
        <f>'Sources and Uses Budget'!$C25</f>
        <v>0</v>
      </c>
      <c r="C26" s="421">
        <f>'Sources and Uses Budget'!$C25</f>
        <v>0</v>
      </c>
      <c r="D26" s="425">
        <f t="shared" si="0"/>
        <v>0</v>
      </c>
      <c r="E26" s="423"/>
      <c r="F26" s="422"/>
      <c r="G26" s="549"/>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4"/>
      <c r="BC26" s="544"/>
      <c r="BD26" s="544"/>
      <c r="BE26" s="544"/>
      <c r="BF26" s="544"/>
      <c r="BG26" s="544"/>
      <c r="BH26" s="544"/>
      <c r="BI26" s="544"/>
      <c r="BJ26" s="544"/>
      <c r="BK26" s="544"/>
      <c r="BL26" s="544"/>
      <c r="BM26" s="544"/>
      <c r="BN26" s="544"/>
      <c r="BO26" s="544"/>
      <c r="BP26" s="544"/>
      <c r="BQ26" s="544"/>
      <c r="BR26" s="544"/>
      <c r="BS26" s="544"/>
      <c r="BT26" s="544"/>
      <c r="BU26" s="544"/>
      <c r="BV26" s="544"/>
      <c r="BW26" s="544"/>
      <c r="BX26" s="544"/>
      <c r="BY26" s="544"/>
      <c r="BZ26" s="544"/>
      <c r="CA26" s="544"/>
      <c r="CB26" s="544"/>
      <c r="CC26" s="544"/>
      <c r="CD26" s="544"/>
      <c r="CE26" s="544"/>
      <c r="CF26" s="544"/>
      <c r="CG26" s="544"/>
      <c r="CH26" s="544"/>
      <c r="CI26" s="544"/>
      <c r="CJ26" s="544"/>
      <c r="CK26" s="544"/>
      <c r="CL26" s="544"/>
      <c r="CM26" s="544"/>
      <c r="CN26" s="544"/>
      <c r="CO26" s="544"/>
      <c r="CP26" s="544"/>
      <c r="CQ26" s="544"/>
      <c r="CR26" s="544"/>
      <c r="CS26" s="544"/>
      <c r="CT26" s="544"/>
      <c r="CU26" s="544"/>
      <c r="CV26" s="544"/>
      <c r="CW26" s="544"/>
      <c r="CX26" s="544"/>
      <c r="CY26" s="544"/>
      <c r="CZ26" s="544"/>
      <c r="DA26" s="544"/>
      <c r="DB26" s="544"/>
      <c r="DC26" s="544"/>
      <c r="DD26" s="544"/>
      <c r="DE26" s="544"/>
      <c r="DF26" s="544"/>
      <c r="DG26" s="544"/>
      <c r="DH26" s="544"/>
      <c r="DI26" s="544"/>
      <c r="DJ26" s="544"/>
      <c r="DK26" s="544"/>
      <c r="DL26" s="544"/>
      <c r="DM26" s="544"/>
      <c r="DN26" s="544"/>
      <c r="DO26" s="544"/>
      <c r="DP26" s="544"/>
      <c r="DQ26" s="544"/>
      <c r="DR26" s="544"/>
      <c r="DS26" s="544"/>
      <c r="DT26" s="544"/>
      <c r="DU26" s="544"/>
      <c r="DV26" s="544"/>
      <c r="DW26" s="544"/>
      <c r="DX26" s="544"/>
      <c r="DY26" s="544"/>
      <c r="DZ26" s="544"/>
      <c r="EA26" s="544"/>
      <c r="EB26" s="544"/>
      <c r="EC26" s="544"/>
      <c r="ED26" s="544"/>
      <c r="EE26" s="544"/>
      <c r="EF26" s="544"/>
      <c r="EG26" s="544"/>
      <c r="EH26" s="544"/>
      <c r="EI26" s="544"/>
      <c r="EJ26" s="544"/>
      <c r="EK26" s="544"/>
      <c r="EL26" s="544"/>
      <c r="EM26" s="544"/>
      <c r="EN26" s="544"/>
      <c r="EO26" s="544"/>
      <c r="EP26" s="544"/>
      <c r="EQ26" s="544"/>
      <c r="ER26" s="544"/>
      <c r="ES26" s="544"/>
      <c r="ET26" s="544"/>
      <c r="EU26" s="544"/>
      <c r="EV26" s="544"/>
      <c r="EW26" s="544"/>
      <c r="EX26" s="544"/>
      <c r="EY26" s="544"/>
      <c r="EZ26" s="544"/>
      <c r="FA26" s="544"/>
      <c r="FB26" s="544"/>
      <c r="FC26" s="544"/>
      <c r="FD26" s="544"/>
      <c r="FE26" s="544"/>
      <c r="FF26" s="544"/>
      <c r="FG26" s="544"/>
      <c r="FH26" s="544"/>
      <c r="FI26" s="544"/>
      <c r="FJ26" s="544"/>
      <c r="FK26" s="544"/>
      <c r="FL26" s="544"/>
      <c r="FM26" s="544"/>
      <c r="FN26" s="544"/>
      <c r="FO26" s="544"/>
      <c r="FP26" s="544"/>
      <c r="FQ26" s="544"/>
      <c r="FR26" s="544"/>
      <c r="FS26" s="544"/>
      <c r="FT26" s="544"/>
      <c r="FU26" s="544"/>
      <c r="FV26" s="544"/>
      <c r="FW26" s="544"/>
      <c r="FX26" s="544"/>
      <c r="FY26" s="544"/>
      <c r="FZ26" s="544"/>
      <c r="GA26" s="544"/>
      <c r="GB26" s="544"/>
      <c r="GC26" s="544"/>
      <c r="GD26" s="544"/>
      <c r="GE26" s="544"/>
      <c r="GF26" s="544"/>
      <c r="GG26" s="544"/>
      <c r="GH26" s="544"/>
      <c r="GI26" s="544"/>
      <c r="GJ26" s="544"/>
      <c r="GK26" s="544"/>
      <c r="GL26" s="544"/>
      <c r="GM26" s="544"/>
      <c r="GN26" s="544"/>
      <c r="GO26" s="544"/>
      <c r="GP26" s="544"/>
      <c r="GQ26" s="544"/>
      <c r="GR26" s="544"/>
      <c r="GS26" s="544"/>
      <c r="GT26" s="544"/>
      <c r="GU26" s="544"/>
      <c r="GV26" s="544"/>
      <c r="GW26" s="544"/>
      <c r="GX26" s="544"/>
      <c r="GY26" s="544"/>
      <c r="GZ26" s="544"/>
      <c r="HA26" s="544"/>
      <c r="HB26" s="544"/>
      <c r="HC26" s="544"/>
      <c r="HD26" s="544"/>
      <c r="HE26" s="544"/>
      <c r="HF26" s="544"/>
      <c r="HG26" s="544"/>
      <c r="HH26" s="544"/>
      <c r="HI26" s="544"/>
      <c r="HJ26" s="544"/>
      <c r="HK26" s="544"/>
      <c r="HL26" s="544"/>
      <c r="HM26" s="544"/>
      <c r="HN26" s="544"/>
      <c r="HO26" s="544"/>
      <c r="HP26" s="544"/>
      <c r="HQ26" s="544"/>
      <c r="HR26" s="544"/>
      <c r="HS26" s="544"/>
      <c r="HT26" s="544"/>
      <c r="HU26" s="544"/>
      <c r="HV26" s="544"/>
      <c r="HW26" s="544"/>
      <c r="HX26" s="544"/>
      <c r="HY26" s="544"/>
      <c r="HZ26" s="544"/>
      <c r="IA26" s="544"/>
      <c r="IB26" s="544"/>
      <c r="IC26" s="544"/>
      <c r="ID26" s="544"/>
      <c r="IE26" s="544"/>
      <c r="IF26" s="544"/>
      <c r="IG26" s="544"/>
      <c r="IH26" s="544"/>
      <c r="II26" s="544"/>
      <c r="IJ26" s="544"/>
      <c r="IK26" s="544"/>
      <c r="IL26" s="544"/>
      <c r="IM26" s="544"/>
      <c r="IN26" s="544"/>
      <c r="IO26" s="544"/>
      <c r="IP26" s="544"/>
      <c r="IQ26" s="544"/>
      <c r="IR26" s="544"/>
      <c r="IS26" s="544"/>
    </row>
    <row r="27" spans="1:253" s="545" customFormat="1">
      <c r="A27" s="1715" t="s">
        <v>138</v>
      </c>
      <c r="B27" s="425">
        <f>SUM(B18:B26)</f>
        <v>0</v>
      </c>
      <c r="C27" s="425">
        <f>SUM(C18:C26)</f>
        <v>0</v>
      </c>
      <c r="D27" s="425">
        <f>SUM(D18:D26)</f>
        <v>0</v>
      </c>
      <c r="E27" s="423"/>
      <c r="F27" s="422"/>
      <c r="G27" s="549"/>
      <c r="H27" s="544"/>
      <c r="I27" s="544"/>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4"/>
      <c r="AN27" s="544"/>
      <c r="AO27" s="544"/>
      <c r="AP27" s="544"/>
      <c r="AQ27" s="544"/>
      <c r="AR27" s="544"/>
      <c r="AS27" s="544"/>
      <c r="AT27" s="544"/>
      <c r="AU27" s="544"/>
      <c r="AV27" s="544"/>
      <c r="AW27" s="544"/>
      <c r="AX27" s="544"/>
      <c r="AY27" s="544"/>
      <c r="AZ27" s="544"/>
      <c r="BA27" s="544"/>
      <c r="BB27" s="544"/>
      <c r="BC27" s="544"/>
      <c r="BD27" s="544"/>
      <c r="BE27" s="544"/>
      <c r="BF27" s="544"/>
      <c r="BG27" s="544"/>
      <c r="BH27" s="544"/>
      <c r="BI27" s="544"/>
      <c r="BJ27" s="544"/>
      <c r="BK27" s="544"/>
      <c r="BL27" s="544"/>
      <c r="BM27" s="544"/>
      <c r="BN27" s="544"/>
      <c r="BO27" s="544"/>
      <c r="BP27" s="544"/>
      <c r="BQ27" s="544"/>
      <c r="BR27" s="544"/>
      <c r="BS27" s="544"/>
      <c r="BT27" s="544"/>
      <c r="BU27" s="544"/>
      <c r="BV27" s="544"/>
      <c r="BW27" s="544"/>
      <c r="BX27" s="544"/>
      <c r="BY27" s="544"/>
      <c r="BZ27" s="544"/>
      <c r="CA27" s="544"/>
      <c r="CB27" s="544"/>
      <c r="CC27" s="544"/>
      <c r="CD27" s="544"/>
      <c r="CE27" s="544"/>
      <c r="CF27" s="544"/>
      <c r="CG27" s="544"/>
      <c r="CH27" s="544"/>
      <c r="CI27" s="544"/>
      <c r="CJ27" s="544"/>
      <c r="CK27" s="544"/>
      <c r="CL27" s="544"/>
      <c r="CM27" s="544"/>
      <c r="CN27" s="544"/>
      <c r="CO27" s="544"/>
      <c r="CP27" s="544"/>
      <c r="CQ27" s="544"/>
      <c r="CR27" s="544"/>
      <c r="CS27" s="544"/>
      <c r="CT27" s="544"/>
      <c r="CU27" s="544"/>
      <c r="CV27" s="544"/>
      <c r="CW27" s="544"/>
      <c r="CX27" s="544"/>
      <c r="CY27" s="544"/>
      <c r="CZ27" s="544"/>
      <c r="DA27" s="544"/>
      <c r="DB27" s="544"/>
      <c r="DC27" s="544"/>
      <c r="DD27" s="544"/>
      <c r="DE27" s="544"/>
      <c r="DF27" s="544"/>
      <c r="DG27" s="544"/>
      <c r="DH27" s="544"/>
      <c r="DI27" s="544"/>
      <c r="DJ27" s="544"/>
      <c r="DK27" s="544"/>
      <c r="DL27" s="544"/>
      <c r="DM27" s="544"/>
      <c r="DN27" s="544"/>
      <c r="DO27" s="544"/>
      <c r="DP27" s="544"/>
      <c r="DQ27" s="544"/>
      <c r="DR27" s="544"/>
      <c r="DS27" s="544"/>
      <c r="DT27" s="544"/>
      <c r="DU27" s="544"/>
      <c r="DV27" s="544"/>
      <c r="DW27" s="544"/>
      <c r="DX27" s="544"/>
      <c r="DY27" s="544"/>
      <c r="DZ27" s="544"/>
      <c r="EA27" s="544"/>
      <c r="EB27" s="544"/>
      <c r="EC27" s="544"/>
      <c r="ED27" s="544"/>
      <c r="EE27" s="544"/>
      <c r="EF27" s="544"/>
      <c r="EG27" s="544"/>
      <c r="EH27" s="544"/>
      <c r="EI27" s="544"/>
      <c r="EJ27" s="544"/>
      <c r="EK27" s="544"/>
      <c r="EL27" s="544"/>
      <c r="EM27" s="544"/>
      <c r="EN27" s="544"/>
      <c r="EO27" s="544"/>
      <c r="EP27" s="544"/>
      <c r="EQ27" s="544"/>
      <c r="ER27" s="544"/>
      <c r="ES27" s="544"/>
      <c r="ET27" s="544"/>
      <c r="EU27" s="544"/>
      <c r="EV27" s="544"/>
      <c r="EW27" s="544"/>
      <c r="EX27" s="544"/>
      <c r="EY27" s="544"/>
      <c r="EZ27" s="544"/>
      <c r="FA27" s="544"/>
      <c r="FB27" s="544"/>
      <c r="FC27" s="544"/>
      <c r="FD27" s="544"/>
      <c r="FE27" s="544"/>
      <c r="FF27" s="544"/>
      <c r="FG27" s="544"/>
      <c r="FH27" s="544"/>
      <c r="FI27" s="544"/>
      <c r="FJ27" s="544"/>
      <c r="FK27" s="544"/>
      <c r="FL27" s="544"/>
      <c r="FM27" s="544"/>
      <c r="FN27" s="544"/>
      <c r="FO27" s="544"/>
      <c r="FP27" s="544"/>
      <c r="FQ27" s="544"/>
      <c r="FR27" s="544"/>
      <c r="FS27" s="544"/>
      <c r="FT27" s="544"/>
      <c r="FU27" s="544"/>
      <c r="FV27" s="544"/>
      <c r="FW27" s="544"/>
      <c r="FX27" s="544"/>
      <c r="FY27" s="544"/>
      <c r="FZ27" s="544"/>
      <c r="GA27" s="544"/>
      <c r="GB27" s="544"/>
      <c r="GC27" s="544"/>
      <c r="GD27" s="544"/>
      <c r="GE27" s="544"/>
      <c r="GF27" s="544"/>
      <c r="GG27" s="544"/>
      <c r="GH27" s="544"/>
      <c r="GI27" s="544"/>
      <c r="GJ27" s="544"/>
      <c r="GK27" s="544"/>
      <c r="GL27" s="544"/>
      <c r="GM27" s="544"/>
      <c r="GN27" s="544"/>
      <c r="GO27" s="544"/>
      <c r="GP27" s="544"/>
      <c r="GQ27" s="544"/>
      <c r="GR27" s="544"/>
      <c r="GS27" s="544"/>
      <c r="GT27" s="544"/>
      <c r="GU27" s="544"/>
      <c r="GV27" s="544"/>
      <c r="GW27" s="544"/>
      <c r="GX27" s="544"/>
      <c r="GY27" s="544"/>
      <c r="GZ27" s="544"/>
      <c r="HA27" s="544"/>
      <c r="HB27" s="544"/>
      <c r="HC27" s="544"/>
      <c r="HD27" s="544"/>
      <c r="HE27" s="544"/>
      <c r="HF27" s="544"/>
      <c r="HG27" s="544"/>
      <c r="HH27" s="544"/>
      <c r="HI27" s="544"/>
      <c r="HJ27" s="544"/>
      <c r="HK27" s="544"/>
      <c r="HL27" s="544"/>
      <c r="HM27" s="544"/>
      <c r="HN27" s="544"/>
      <c r="HO27" s="544"/>
      <c r="HP27" s="544"/>
      <c r="HQ27" s="544"/>
      <c r="HR27" s="544"/>
      <c r="HS27" s="544"/>
      <c r="HT27" s="544"/>
      <c r="HU27" s="544"/>
      <c r="HV27" s="544"/>
      <c r="HW27" s="544"/>
      <c r="HX27" s="544"/>
      <c r="HY27" s="544"/>
      <c r="HZ27" s="544"/>
      <c r="IA27" s="544"/>
      <c r="IB27" s="544"/>
      <c r="IC27" s="544"/>
      <c r="ID27" s="544"/>
      <c r="IE27" s="544"/>
      <c r="IF27" s="544"/>
      <c r="IG27" s="544"/>
      <c r="IH27" s="544"/>
      <c r="II27" s="544"/>
      <c r="IJ27" s="544"/>
      <c r="IK27" s="544"/>
      <c r="IL27" s="544"/>
      <c r="IM27" s="544"/>
      <c r="IN27" s="544"/>
      <c r="IO27" s="544"/>
      <c r="IP27" s="544"/>
      <c r="IQ27" s="544"/>
      <c r="IR27" s="544"/>
      <c r="IS27" s="544"/>
    </row>
    <row r="28" spans="1:253" s="545" customFormat="1">
      <c r="A28" s="426" t="s">
        <v>146</v>
      </c>
      <c r="B28" s="421">
        <f>'Sources and Uses Budget'!$C$27</f>
        <v>0</v>
      </c>
      <c r="C28" s="421">
        <f>'Sources and Uses Budget'!$C$27</f>
        <v>0</v>
      </c>
      <c r="D28" s="425">
        <f t="shared" si="0"/>
        <v>0</v>
      </c>
      <c r="E28" s="423"/>
      <c r="F28" s="422"/>
      <c r="G28" s="549"/>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c r="BK28" s="544"/>
      <c r="BL28" s="544"/>
      <c r="BM28" s="544"/>
      <c r="BN28" s="544"/>
      <c r="BO28" s="544"/>
      <c r="BP28" s="544"/>
      <c r="BQ28" s="544"/>
      <c r="BR28" s="544"/>
      <c r="BS28" s="544"/>
      <c r="BT28" s="544"/>
      <c r="BU28" s="544"/>
      <c r="BV28" s="544"/>
      <c r="BW28" s="544"/>
      <c r="BX28" s="544"/>
      <c r="BY28" s="544"/>
      <c r="BZ28" s="544"/>
      <c r="CA28" s="544"/>
      <c r="CB28" s="544"/>
      <c r="CC28" s="544"/>
      <c r="CD28" s="544"/>
      <c r="CE28" s="544"/>
      <c r="CF28" s="544"/>
      <c r="CG28" s="544"/>
      <c r="CH28" s="544"/>
      <c r="CI28" s="544"/>
      <c r="CJ28" s="544"/>
      <c r="CK28" s="544"/>
      <c r="CL28" s="544"/>
      <c r="CM28" s="544"/>
      <c r="CN28" s="544"/>
      <c r="CO28" s="544"/>
      <c r="CP28" s="544"/>
      <c r="CQ28" s="544"/>
      <c r="CR28" s="544"/>
      <c r="CS28" s="544"/>
      <c r="CT28" s="544"/>
      <c r="CU28" s="544"/>
      <c r="CV28" s="544"/>
      <c r="CW28" s="544"/>
      <c r="CX28" s="544"/>
      <c r="CY28" s="544"/>
      <c r="CZ28" s="544"/>
      <c r="DA28" s="544"/>
      <c r="DB28" s="544"/>
      <c r="DC28" s="544"/>
      <c r="DD28" s="544"/>
      <c r="DE28" s="544"/>
      <c r="DF28" s="544"/>
      <c r="DG28" s="544"/>
      <c r="DH28" s="544"/>
      <c r="DI28" s="544"/>
      <c r="DJ28" s="544"/>
      <c r="DK28" s="544"/>
      <c r="DL28" s="544"/>
      <c r="DM28" s="544"/>
      <c r="DN28" s="544"/>
      <c r="DO28" s="544"/>
      <c r="DP28" s="544"/>
      <c r="DQ28" s="544"/>
      <c r="DR28" s="544"/>
      <c r="DS28" s="544"/>
      <c r="DT28" s="544"/>
      <c r="DU28" s="544"/>
      <c r="DV28" s="544"/>
      <c r="DW28" s="544"/>
      <c r="DX28" s="544"/>
      <c r="DY28" s="544"/>
      <c r="DZ28" s="544"/>
      <c r="EA28" s="544"/>
      <c r="EB28" s="544"/>
      <c r="EC28" s="544"/>
      <c r="ED28" s="544"/>
      <c r="EE28" s="544"/>
      <c r="EF28" s="544"/>
      <c r="EG28" s="544"/>
      <c r="EH28" s="544"/>
      <c r="EI28" s="544"/>
      <c r="EJ28" s="544"/>
      <c r="EK28" s="544"/>
      <c r="EL28" s="544"/>
      <c r="EM28" s="544"/>
      <c r="EN28" s="544"/>
      <c r="EO28" s="544"/>
      <c r="EP28" s="544"/>
      <c r="EQ28" s="544"/>
      <c r="ER28" s="544"/>
      <c r="ES28" s="544"/>
      <c r="ET28" s="544"/>
      <c r="EU28" s="544"/>
      <c r="EV28" s="544"/>
      <c r="EW28" s="544"/>
      <c r="EX28" s="544"/>
      <c r="EY28" s="544"/>
      <c r="EZ28" s="544"/>
      <c r="FA28" s="544"/>
      <c r="FB28" s="544"/>
      <c r="FC28" s="544"/>
      <c r="FD28" s="544"/>
      <c r="FE28" s="544"/>
      <c r="FF28" s="544"/>
      <c r="FG28" s="544"/>
      <c r="FH28" s="544"/>
      <c r="FI28" s="544"/>
      <c r="FJ28" s="544"/>
      <c r="FK28" s="544"/>
      <c r="FL28" s="544"/>
      <c r="FM28" s="544"/>
      <c r="FN28" s="544"/>
      <c r="FO28" s="544"/>
      <c r="FP28" s="544"/>
      <c r="FQ28" s="544"/>
      <c r="FR28" s="544"/>
      <c r="FS28" s="544"/>
      <c r="FT28" s="544"/>
      <c r="FU28" s="544"/>
      <c r="FV28" s="544"/>
      <c r="FW28" s="544"/>
      <c r="FX28" s="544"/>
      <c r="FY28" s="544"/>
      <c r="FZ28" s="544"/>
      <c r="GA28" s="544"/>
      <c r="GB28" s="544"/>
      <c r="GC28" s="544"/>
      <c r="GD28" s="544"/>
      <c r="GE28" s="544"/>
      <c r="GF28" s="544"/>
      <c r="GG28" s="544"/>
      <c r="GH28" s="544"/>
      <c r="GI28" s="544"/>
      <c r="GJ28" s="544"/>
      <c r="GK28" s="544"/>
      <c r="GL28" s="544"/>
      <c r="GM28" s="544"/>
      <c r="GN28" s="544"/>
      <c r="GO28" s="544"/>
      <c r="GP28" s="544"/>
      <c r="GQ28" s="544"/>
      <c r="GR28" s="544"/>
      <c r="GS28" s="544"/>
      <c r="GT28" s="544"/>
      <c r="GU28" s="544"/>
      <c r="GV28" s="544"/>
      <c r="GW28" s="544"/>
      <c r="GX28" s="544"/>
      <c r="GY28" s="544"/>
      <c r="GZ28" s="544"/>
      <c r="HA28" s="544"/>
      <c r="HB28" s="544"/>
      <c r="HC28" s="544"/>
      <c r="HD28" s="544"/>
      <c r="HE28" s="544"/>
      <c r="HF28" s="544"/>
      <c r="HG28" s="544"/>
      <c r="HH28" s="544"/>
      <c r="HI28" s="544"/>
      <c r="HJ28" s="544"/>
      <c r="HK28" s="544"/>
      <c r="HL28" s="544"/>
      <c r="HM28" s="544"/>
      <c r="HN28" s="544"/>
      <c r="HO28" s="544"/>
      <c r="HP28" s="544"/>
      <c r="HQ28" s="544"/>
      <c r="HR28" s="544"/>
      <c r="HS28" s="544"/>
      <c r="HT28" s="544"/>
      <c r="HU28" s="544"/>
      <c r="HV28" s="544"/>
      <c r="HW28" s="544"/>
      <c r="HX28" s="544"/>
      <c r="HY28" s="544"/>
      <c r="HZ28" s="544"/>
      <c r="IA28" s="544"/>
      <c r="IB28" s="544"/>
      <c r="IC28" s="544"/>
      <c r="ID28" s="544"/>
      <c r="IE28" s="544"/>
      <c r="IF28" s="544"/>
      <c r="IG28" s="544"/>
      <c r="IH28" s="544"/>
      <c r="II28" s="544"/>
      <c r="IJ28" s="544"/>
      <c r="IK28" s="544"/>
      <c r="IL28" s="544"/>
      <c r="IM28" s="544"/>
      <c r="IN28" s="544"/>
      <c r="IO28" s="544"/>
      <c r="IP28" s="544"/>
      <c r="IQ28" s="544"/>
      <c r="IR28" s="544"/>
      <c r="IS28" s="544"/>
    </row>
    <row r="29" spans="1:253" s="545" customFormat="1">
      <c r="A29" s="419" t="s">
        <v>147</v>
      </c>
      <c r="B29" s="419"/>
      <c r="C29" s="419"/>
      <c r="D29" s="419"/>
      <c r="E29" s="439"/>
      <c r="F29" s="419"/>
      <c r="G29" s="549"/>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4"/>
      <c r="BN29" s="544"/>
      <c r="BO29" s="544"/>
      <c r="BP29" s="544"/>
      <c r="BQ29" s="544"/>
      <c r="BR29" s="544"/>
      <c r="BS29" s="544"/>
      <c r="BT29" s="544"/>
      <c r="BU29" s="544"/>
      <c r="BV29" s="544"/>
      <c r="BW29" s="544"/>
      <c r="BX29" s="544"/>
      <c r="BY29" s="544"/>
      <c r="BZ29" s="544"/>
      <c r="CA29" s="544"/>
      <c r="CB29" s="544"/>
      <c r="CC29" s="544"/>
      <c r="CD29" s="544"/>
      <c r="CE29" s="544"/>
      <c r="CF29" s="544"/>
      <c r="CG29" s="544"/>
      <c r="CH29" s="544"/>
      <c r="CI29" s="544"/>
      <c r="CJ29" s="544"/>
      <c r="CK29" s="544"/>
      <c r="CL29" s="544"/>
      <c r="CM29" s="544"/>
      <c r="CN29" s="544"/>
      <c r="CO29" s="544"/>
      <c r="CP29" s="544"/>
      <c r="CQ29" s="544"/>
      <c r="CR29" s="544"/>
      <c r="CS29" s="544"/>
      <c r="CT29" s="544"/>
      <c r="CU29" s="544"/>
      <c r="CV29" s="544"/>
      <c r="CW29" s="544"/>
      <c r="CX29" s="544"/>
      <c r="CY29" s="544"/>
      <c r="CZ29" s="544"/>
      <c r="DA29" s="544"/>
      <c r="DB29" s="544"/>
      <c r="DC29" s="544"/>
      <c r="DD29" s="544"/>
      <c r="DE29" s="544"/>
      <c r="DF29" s="544"/>
      <c r="DG29" s="544"/>
      <c r="DH29" s="544"/>
      <c r="DI29" s="544"/>
      <c r="DJ29" s="544"/>
      <c r="DK29" s="544"/>
      <c r="DL29" s="544"/>
      <c r="DM29" s="544"/>
      <c r="DN29" s="544"/>
      <c r="DO29" s="544"/>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44"/>
      <c r="EN29" s="544"/>
      <c r="EO29" s="544"/>
      <c r="EP29" s="544"/>
      <c r="EQ29" s="544"/>
      <c r="ER29" s="544"/>
      <c r="ES29" s="544"/>
      <c r="ET29" s="544"/>
      <c r="EU29" s="544"/>
      <c r="EV29" s="544"/>
      <c r="EW29" s="544"/>
      <c r="EX29" s="544"/>
      <c r="EY29" s="544"/>
      <c r="EZ29" s="544"/>
      <c r="FA29" s="544"/>
      <c r="FB29" s="544"/>
      <c r="FC29" s="544"/>
      <c r="FD29" s="544"/>
      <c r="FE29" s="544"/>
      <c r="FF29" s="544"/>
      <c r="FG29" s="544"/>
      <c r="FH29" s="544"/>
      <c r="FI29" s="544"/>
      <c r="FJ29" s="544"/>
      <c r="FK29" s="544"/>
      <c r="FL29" s="544"/>
      <c r="FM29" s="544"/>
      <c r="FN29" s="544"/>
      <c r="FO29" s="544"/>
      <c r="FP29" s="544"/>
      <c r="FQ29" s="544"/>
      <c r="FR29" s="544"/>
      <c r="FS29" s="544"/>
      <c r="FT29" s="544"/>
      <c r="FU29" s="544"/>
      <c r="FV29" s="544"/>
      <c r="FW29" s="544"/>
      <c r="FX29" s="544"/>
      <c r="FY29" s="544"/>
      <c r="FZ29" s="544"/>
      <c r="GA29" s="544"/>
      <c r="GB29" s="544"/>
      <c r="GC29" s="544"/>
      <c r="GD29" s="544"/>
      <c r="GE29" s="544"/>
      <c r="GF29" s="544"/>
      <c r="GG29" s="544"/>
      <c r="GH29" s="544"/>
      <c r="GI29" s="544"/>
      <c r="GJ29" s="544"/>
      <c r="GK29" s="544"/>
      <c r="GL29" s="544"/>
      <c r="GM29" s="544"/>
      <c r="GN29" s="544"/>
      <c r="GO29" s="544"/>
      <c r="GP29" s="544"/>
      <c r="GQ29" s="544"/>
      <c r="GR29" s="544"/>
      <c r="GS29" s="544"/>
      <c r="GT29" s="544"/>
      <c r="GU29" s="544"/>
      <c r="GV29" s="544"/>
      <c r="GW29" s="544"/>
      <c r="GX29" s="544"/>
      <c r="GY29" s="544"/>
      <c r="GZ29" s="544"/>
      <c r="HA29" s="544"/>
      <c r="HB29" s="544"/>
      <c r="HC29" s="544"/>
      <c r="HD29" s="544"/>
      <c r="HE29" s="544"/>
      <c r="HF29" s="544"/>
      <c r="HG29" s="544"/>
      <c r="HH29" s="544"/>
      <c r="HI29" s="544"/>
      <c r="HJ29" s="544"/>
      <c r="HK29" s="544"/>
      <c r="HL29" s="544"/>
      <c r="HM29" s="544"/>
      <c r="HN29" s="544"/>
      <c r="HO29" s="544"/>
      <c r="HP29" s="544"/>
      <c r="HQ29" s="544"/>
      <c r="HR29" s="544"/>
      <c r="HS29" s="544"/>
      <c r="HT29" s="544"/>
      <c r="HU29" s="544"/>
      <c r="HV29" s="544"/>
      <c r="HW29" s="544"/>
      <c r="HX29" s="544"/>
      <c r="HY29" s="544"/>
      <c r="HZ29" s="544"/>
      <c r="IA29" s="544"/>
      <c r="IB29" s="544"/>
      <c r="IC29" s="544"/>
      <c r="ID29" s="544"/>
      <c r="IE29" s="544"/>
      <c r="IF29" s="544"/>
      <c r="IG29" s="544"/>
      <c r="IH29" s="544"/>
      <c r="II29" s="544"/>
      <c r="IJ29" s="544"/>
      <c r="IK29" s="544"/>
      <c r="IL29" s="544"/>
      <c r="IM29" s="544"/>
      <c r="IN29" s="544"/>
      <c r="IO29" s="544"/>
      <c r="IP29" s="544"/>
      <c r="IQ29" s="544"/>
      <c r="IR29" s="544"/>
      <c r="IS29" s="544"/>
    </row>
    <row r="30" spans="1:253" s="545" customFormat="1">
      <c r="A30" s="215" t="s">
        <v>633</v>
      </c>
      <c r="B30" s="421">
        <f>'Sources and Uses Budget'!$C29</f>
        <v>2169593</v>
      </c>
      <c r="C30" s="421">
        <f>'Sources and Uses Budget'!$C29</f>
        <v>2169593</v>
      </c>
      <c r="D30" s="425">
        <f t="shared" si="0"/>
        <v>0</v>
      </c>
      <c r="E30" s="423"/>
      <c r="F30" s="422"/>
      <c r="G30" s="549"/>
      <c r="H30" s="544"/>
      <c r="I30" s="544"/>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M30" s="544"/>
      <c r="AN30" s="544"/>
      <c r="AO30" s="544"/>
      <c r="AP30" s="544"/>
      <c r="AQ30" s="544"/>
      <c r="AR30" s="544"/>
      <c r="AS30" s="544"/>
      <c r="AT30" s="544"/>
      <c r="AU30" s="544"/>
      <c r="AV30" s="544"/>
      <c r="AW30" s="544"/>
      <c r="AX30" s="544"/>
      <c r="AY30" s="544"/>
      <c r="AZ30" s="544"/>
      <c r="BA30" s="544"/>
      <c r="BB30" s="544"/>
      <c r="BC30" s="544"/>
      <c r="BD30" s="544"/>
      <c r="BE30" s="544"/>
      <c r="BF30" s="544"/>
      <c r="BG30" s="544"/>
      <c r="BH30" s="544"/>
      <c r="BI30" s="544"/>
      <c r="BJ30" s="544"/>
      <c r="BK30" s="544"/>
      <c r="BL30" s="544"/>
      <c r="BM30" s="544"/>
      <c r="BN30" s="544"/>
      <c r="BO30" s="544"/>
      <c r="BP30" s="544"/>
      <c r="BQ30" s="544"/>
      <c r="BR30" s="544"/>
      <c r="BS30" s="544"/>
      <c r="BT30" s="544"/>
      <c r="BU30" s="544"/>
      <c r="BV30" s="544"/>
      <c r="BW30" s="544"/>
      <c r="BX30" s="544"/>
      <c r="BY30" s="544"/>
      <c r="BZ30" s="544"/>
      <c r="CA30" s="544"/>
      <c r="CB30" s="544"/>
      <c r="CC30" s="544"/>
      <c r="CD30" s="544"/>
      <c r="CE30" s="544"/>
      <c r="CF30" s="544"/>
      <c r="CG30" s="544"/>
      <c r="CH30" s="544"/>
      <c r="CI30" s="544"/>
      <c r="CJ30" s="544"/>
      <c r="CK30" s="544"/>
      <c r="CL30" s="544"/>
      <c r="CM30" s="544"/>
      <c r="CN30" s="544"/>
      <c r="CO30" s="544"/>
      <c r="CP30" s="544"/>
      <c r="CQ30" s="544"/>
      <c r="CR30" s="544"/>
      <c r="CS30" s="544"/>
      <c r="CT30" s="544"/>
      <c r="CU30" s="544"/>
      <c r="CV30" s="544"/>
      <c r="CW30" s="544"/>
      <c r="CX30" s="544"/>
      <c r="CY30" s="544"/>
      <c r="CZ30" s="544"/>
      <c r="DA30" s="544"/>
      <c r="DB30" s="544"/>
      <c r="DC30" s="544"/>
      <c r="DD30" s="544"/>
      <c r="DE30" s="544"/>
      <c r="DF30" s="544"/>
      <c r="DG30" s="544"/>
      <c r="DH30" s="544"/>
      <c r="DI30" s="544"/>
      <c r="DJ30" s="544"/>
      <c r="DK30" s="544"/>
      <c r="DL30" s="544"/>
      <c r="DM30" s="544"/>
      <c r="DN30" s="544"/>
      <c r="DO30" s="544"/>
      <c r="DP30" s="544"/>
      <c r="DQ30" s="544"/>
      <c r="DR30" s="544"/>
      <c r="DS30" s="544"/>
      <c r="DT30" s="544"/>
      <c r="DU30" s="544"/>
      <c r="DV30" s="544"/>
      <c r="DW30" s="544"/>
      <c r="DX30" s="544"/>
      <c r="DY30" s="544"/>
      <c r="DZ30" s="544"/>
      <c r="EA30" s="544"/>
      <c r="EB30" s="544"/>
      <c r="EC30" s="544"/>
      <c r="ED30" s="544"/>
      <c r="EE30" s="544"/>
      <c r="EF30" s="544"/>
      <c r="EG30" s="544"/>
      <c r="EH30" s="544"/>
      <c r="EI30" s="544"/>
      <c r="EJ30" s="544"/>
      <c r="EK30" s="544"/>
      <c r="EL30" s="544"/>
      <c r="EM30" s="544"/>
      <c r="EN30" s="544"/>
      <c r="EO30" s="544"/>
      <c r="EP30" s="544"/>
      <c r="EQ30" s="544"/>
      <c r="ER30" s="544"/>
      <c r="ES30" s="544"/>
      <c r="ET30" s="544"/>
      <c r="EU30" s="544"/>
      <c r="EV30" s="544"/>
      <c r="EW30" s="544"/>
      <c r="EX30" s="544"/>
      <c r="EY30" s="544"/>
      <c r="EZ30" s="544"/>
      <c r="FA30" s="544"/>
      <c r="FB30" s="544"/>
      <c r="FC30" s="544"/>
      <c r="FD30" s="544"/>
      <c r="FE30" s="544"/>
      <c r="FF30" s="544"/>
      <c r="FG30" s="544"/>
      <c r="FH30" s="544"/>
      <c r="FI30" s="544"/>
      <c r="FJ30" s="544"/>
      <c r="FK30" s="544"/>
      <c r="FL30" s="544"/>
      <c r="FM30" s="544"/>
      <c r="FN30" s="544"/>
      <c r="FO30" s="544"/>
      <c r="FP30" s="544"/>
      <c r="FQ30" s="544"/>
      <c r="FR30" s="544"/>
      <c r="FS30" s="544"/>
      <c r="FT30" s="544"/>
      <c r="FU30" s="544"/>
      <c r="FV30" s="544"/>
      <c r="FW30" s="544"/>
      <c r="FX30" s="544"/>
      <c r="FY30" s="544"/>
      <c r="FZ30" s="544"/>
      <c r="GA30" s="544"/>
      <c r="GB30" s="544"/>
      <c r="GC30" s="544"/>
      <c r="GD30" s="544"/>
      <c r="GE30" s="544"/>
      <c r="GF30" s="544"/>
      <c r="GG30" s="544"/>
      <c r="GH30" s="544"/>
      <c r="GI30" s="544"/>
      <c r="GJ30" s="544"/>
      <c r="GK30" s="544"/>
      <c r="GL30" s="544"/>
      <c r="GM30" s="544"/>
      <c r="GN30" s="544"/>
      <c r="GO30" s="544"/>
      <c r="GP30" s="544"/>
      <c r="GQ30" s="544"/>
      <c r="GR30" s="544"/>
      <c r="GS30" s="544"/>
      <c r="GT30" s="544"/>
      <c r="GU30" s="544"/>
      <c r="GV30" s="544"/>
      <c r="GW30" s="544"/>
      <c r="GX30" s="544"/>
      <c r="GY30" s="544"/>
      <c r="GZ30" s="544"/>
      <c r="HA30" s="544"/>
      <c r="HB30" s="544"/>
      <c r="HC30" s="544"/>
      <c r="HD30" s="544"/>
      <c r="HE30" s="544"/>
      <c r="HF30" s="544"/>
      <c r="HG30" s="544"/>
      <c r="HH30" s="544"/>
      <c r="HI30" s="544"/>
      <c r="HJ30" s="544"/>
      <c r="HK30" s="544"/>
      <c r="HL30" s="544"/>
      <c r="HM30" s="544"/>
      <c r="HN30" s="544"/>
      <c r="HO30" s="544"/>
      <c r="HP30" s="544"/>
      <c r="HQ30" s="544"/>
      <c r="HR30" s="544"/>
      <c r="HS30" s="544"/>
      <c r="HT30" s="544"/>
      <c r="HU30" s="544"/>
      <c r="HV30" s="544"/>
      <c r="HW30" s="544"/>
      <c r="HX30" s="544"/>
      <c r="HY30" s="544"/>
      <c r="HZ30" s="544"/>
      <c r="IA30" s="544"/>
      <c r="IB30" s="544"/>
      <c r="IC30" s="544"/>
      <c r="ID30" s="544"/>
      <c r="IE30" s="544"/>
      <c r="IF30" s="544"/>
      <c r="IG30" s="544"/>
      <c r="IH30" s="544"/>
      <c r="II30" s="544"/>
      <c r="IJ30" s="544"/>
      <c r="IK30" s="544"/>
      <c r="IL30" s="544"/>
      <c r="IM30" s="544"/>
      <c r="IN30" s="544"/>
      <c r="IO30" s="544"/>
      <c r="IP30" s="544"/>
      <c r="IQ30" s="544"/>
      <c r="IR30" s="544"/>
      <c r="IS30" s="544"/>
    </row>
    <row r="31" spans="1:253" s="545" customFormat="1">
      <c r="A31" s="215" t="s">
        <v>634</v>
      </c>
      <c r="B31" s="421">
        <f>'Sources and Uses Budget'!$C30</f>
        <v>35957174</v>
      </c>
      <c r="C31" s="421">
        <f>'Sources and Uses Budget'!$C30</f>
        <v>35957174</v>
      </c>
      <c r="D31" s="425">
        <f t="shared" si="0"/>
        <v>0</v>
      </c>
      <c r="E31" s="423"/>
      <c r="F31" s="422"/>
      <c r="G31" s="549"/>
      <c r="H31" s="544"/>
      <c r="I31" s="544"/>
      <c r="J31" s="544"/>
      <c r="K31" s="544"/>
      <c r="L31" s="544"/>
      <c r="M31" s="544"/>
      <c r="N31" s="544"/>
      <c r="O31" s="544"/>
      <c r="P31" s="544"/>
      <c r="Q31" s="544"/>
      <c r="R31" s="544"/>
      <c r="S31" s="544"/>
      <c r="T31" s="544"/>
      <c r="U31" s="544"/>
      <c r="V31" s="544"/>
      <c r="W31" s="544"/>
      <c r="X31" s="544"/>
      <c r="Y31" s="544"/>
      <c r="Z31" s="544"/>
      <c r="AA31" s="544"/>
      <c r="AB31" s="544"/>
      <c r="AC31" s="544"/>
      <c r="AD31" s="544"/>
      <c r="AE31" s="544"/>
      <c r="AF31" s="544"/>
      <c r="AG31" s="544"/>
      <c r="AH31" s="544"/>
      <c r="AI31" s="544"/>
      <c r="AJ31" s="544"/>
      <c r="AK31" s="544"/>
      <c r="AL31" s="544"/>
      <c r="AM31" s="544"/>
      <c r="AN31" s="544"/>
      <c r="AO31" s="544"/>
      <c r="AP31" s="544"/>
      <c r="AQ31" s="544"/>
      <c r="AR31" s="544"/>
      <c r="AS31" s="544"/>
      <c r="AT31" s="544"/>
      <c r="AU31" s="544"/>
      <c r="AV31" s="544"/>
      <c r="AW31" s="544"/>
      <c r="AX31" s="544"/>
      <c r="AY31" s="544"/>
      <c r="AZ31" s="544"/>
      <c r="BA31" s="544"/>
      <c r="BB31" s="544"/>
      <c r="BC31" s="544"/>
      <c r="BD31" s="544"/>
      <c r="BE31" s="544"/>
      <c r="BF31" s="544"/>
      <c r="BG31" s="544"/>
      <c r="BH31" s="544"/>
      <c r="BI31" s="544"/>
      <c r="BJ31" s="544"/>
      <c r="BK31" s="544"/>
      <c r="BL31" s="544"/>
      <c r="BM31" s="544"/>
      <c r="BN31" s="544"/>
      <c r="BO31" s="544"/>
      <c r="BP31" s="544"/>
      <c r="BQ31" s="544"/>
      <c r="BR31" s="544"/>
      <c r="BS31" s="544"/>
      <c r="BT31" s="544"/>
      <c r="BU31" s="544"/>
      <c r="BV31" s="544"/>
      <c r="BW31" s="544"/>
      <c r="BX31" s="544"/>
      <c r="BY31" s="544"/>
      <c r="BZ31" s="544"/>
      <c r="CA31" s="544"/>
      <c r="CB31" s="544"/>
      <c r="CC31" s="544"/>
      <c r="CD31" s="544"/>
      <c r="CE31" s="544"/>
      <c r="CF31" s="544"/>
      <c r="CG31" s="544"/>
      <c r="CH31" s="544"/>
      <c r="CI31" s="544"/>
      <c r="CJ31" s="544"/>
      <c r="CK31" s="544"/>
      <c r="CL31" s="544"/>
      <c r="CM31" s="544"/>
      <c r="CN31" s="544"/>
      <c r="CO31" s="544"/>
      <c r="CP31" s="544"/>
      <c r="CQ31" s="544"/>
      <c r="CR31" s="544"/>
      <c r="CS31" s="544"/>
      <c r="CT31" s="544"/>
      <c r="CU31" s="544"/>
      <c r="CV31" s="544"/>
      <c r="CW31" s="544"/>
      <c r="CX31" s="544"/>
      <c r="CY31" s="544"/>
      <c r="CZ31" s="544"/>
      <c r="DA31" s="544"/>
      <c r="DB31" s="544"/>
      <c r="DC31" s="544"/>
      <c r="DD31" s="544"/>
      <c r="DE31" s="544"/>
      <c r="DF31" s="544"/>
      <c r="DG31" s="544"/>
      <c r="DH31" s="544"/>
      <c r="DI31" s="544"/>
      <c r="DJ31" s="544"/>
      <c r="DK31" s="544"/>
      <c r="DL31" s="544"/>
      <c r="DM31" s="544"/>
      <c r="DN31" s="544"/>
      <c r="DO31" s="544"/>
      <c r="DP31" s="544"/>
      <c r="DQ31" s="544"/>
      <c r="DR31" s="544"/>
      <c r="DS31" s="544"/>
      <c r="DT31" s="544"/>
      <c r="DU31" s="544"/>
      <c r="DV31" s="544"/>
      <c r="DW31" s="544"/>
      <c r="DX31" s="544"/>
      <c r="DY31" s="544"/>
      <c r="DZ31" s="544"/>
      <c r="EA31" s="544"/>
      <c r="EB31" s="544"/>
      <c r="EC31" s="544"/>
      <c r="ED31" s="544"/>
      <c r="EE31" s="544"/>
      <c r="EF31" s="544"/>
      <c r="EG31" s="544"/>
      <c r="EH31" s="544"/>
      <c r="EI31" s="544"/>
      <c r="EJ31" s="544"/>
      <c r="EK31" s="544"/>
      <c r="EL31" s="544"/>
      <c r="EM31" s="544"/>
      <c r="EN31" s="544"/>
      <c r="EO31" s="544"/>
      <c r="EP31" s="544"/>
      <c r="EQ31" s="544"/>
      <c r="ER31" s="544"/>
      <c r="ES31" s="544"/>
      <c r="ET31" s="544"/>
      <c r="EU31" s="544"/>
      <c r="EV31" s="544"/>
      <c r="EW31" s="544"/>
      <c r="EX31" s="544"/>
      <c r="EY31" s="544"/>
      <c r="EZ31" s="544"/>
      <c r="FA31" s="544"/>
      <c r="FB31" s="544"/>
      <c r="FC31" s="544"/>
      <c r="FD31" s="544"/>
      <c r="FE31" s="544"/>
      <c r="FF31" s="544"/>
      <c r="FG31" s="544"/>
      <c r="FH31" s="544"/>
      <c r="FI31" s="544"/>
      <c r="FJ31" s="544"/>
      <c r="FK31" s="544"/>
      <c r="FL31" s="544"/>
      <c r="FM31" s="544"/>
      <c r="FN31" s="544"/>
      <c r="FO31" s="544"/>
      <c r="FP31" s="544"/>
      <c r="FQ31" s="544"/>
      <c r="FR31" s="544"/>
      <c r="FS31" s="544"/>
      <c r="FT31" s="544"/>
      <c r="FU31" s="544"/>
      <c r="FV31" s="544"/>
      <c r="FW31" s="544"/>
      <c r="FX31" s="544"/>
      <c r="FY31" s="544"/>
      <c r="FZ31" s="544"/>
      <c r="GA31" s="544"/>
      <c r="GB31" s="544"/>
      <c r="GC31" s="544"/>
      <c r="GD31" s="544"/>
      <c r="GE31" s="544"/>
      <c r="GF31" s="544"/>
      <c r="GG31" s="544"/>
      <c r="GH31" s="544"/>
      <c r="GI31" s="544"/>
      <c r="GJ31" s="544"/>
      <c r="GK31" s="544"/>
      <c r="GL31" s="544"/>
      <c r="GM31" s="544"/>
      <c r="GN31" s="544"/>
      <c r="GO31" s="544"/>
      <c r="GP31" s="544"/>
      <c r="GQ31" s="544"/>
      <c r="GR31" s="544"/>
      <c r="GS31" s="544"/>
      <c r="GT31" s="544"/>
      <c r="GU31" s="544"/>
      <c r="GV31" s="544"/>
      <c r="GW31" s="544"/>
      <c r="GX31" s="544"/>
      <c r="GY31" s="544"/>
      <c r="GZ31" s="544"/>
      <c r="HA31" s="544"/>
      <c r="HB31" s="544"/>
      <c r="HC31" s="544"/>
      <c r="HD31" s="544"/>
      <c r="HE31" s="544"/>
      <c r="HF31" s="544"/>
      <c r="HG31" s="544"/>
      <c r="HH31" s="544"/>
      <c r="HI31" s="544"/>
      <c r="HJ31" s="544"/>
      <c r="HK31" s="544"/>
      <c r="HL31" s="544"/>
      <c r="HM31" s="544"/>
      <c r="HN31" s="544"/>
      <c r="HO31" s="544"/>
      <c r="HP31" s="544"/>
      <c r="HQ31" s="544"/>
      <c r="HR31" s="544"/>
      <c r="HS31" s="544"/>
      <c r="HT31" s="544"/>
      <c r="HU31" s="544"/>
      <c r="HV31" s="544"/>
      <c r="HW31" s="544"/>
      <c r="HX31" s="544"/>
      <c r="HY31" s="544"/>
      <c r="HZ31" s="544"/>
      <c r="IA31" s="544"/>
      <c r="IB31" s="544"/>
      <c r="IC31" s="544"/>
      <c r="ID31" s="544"/>
      <c r="IE31" s="544"/>
      <c r="IF31" s="544"/>
      <c r="IG31" s="544"/>
      <c r="IH31" s="544"/>
      <c r="II31" s="544"/>
      <c r="IJ31" s="544"/>
      <c r="IK31" s="544"/>
      <c r="IL31" s="544"/>
      <c r="IM31" s="544"/>
      <c r="IN31" s="544"/>
      <c r="IO31" s="544"/>
      <c r="IP31" s="544"/>
      <c r="IQ31" s="544"/>
      <c r="IR31" s="544"/>
      <c r="IS31" s="544"/>
    </row>
    <row r="32" spans="1:253" s="545" customFormat="1">
      <c r="A32" s="215" t="s">
        <v>635</v>
      </c>
      <c r="B32" s="421">
        <f>'Sources and Uses Budget'!$C31</f>
        <v>2416806</v>
      </c>
      <c r="C32" s="421">
        <f>'Sources and Uses Budget'!$C31</f>
        <v>2416806</v>
      </c>
      <c r="D32" s="425">
        <f t="shared" si="0"/>
        <v>0</v>
      </c>
      <c r="E32" s="423"/>
      <c r="F32" s="422"/>
      <c r="G32" s="549"/>
      <c r="H32" s="544"/>
      <c r="I32" s="544"/>
      <c r="J32" s="544"/>
      <c r="K32" s="544"/>
      <c r="L32" s="544"/>
      <c r="M32" s="544"/>
      <c r="N32" s="544"/>
      <c r="O32" s="544"/>
      <c r="P32" s="544"/>
      <c r="Q32" s="544"/>
      <c r="R32" s="544"/>
      <c r="S32" s="544"/>
      <c r="T32" s="544"/>
      <c r="U32" s="544"/>
      <c r="V32" s="544"/>
      <c r="W32" s="544"/>
      <c r="X32" s="544"/>
      <c r="Y32" s="544"/>
      <c r="Z32" s="544"/>
      <c r="AA32" s="544"/>
      <c r="AB32" s="544"/>
      <c r="AC32" s="544"/>
      <c r="AD32" s="544"/>
      <c r="AE32" s="544"/>
      <c r="AF32" s="544"/>
      <c r="AG32" s="544"/>
      <c r="AH32" s="544"/>
      <c r="AI32" s="544"/>
      <c r="AJ32" s="544"/>
      <c r="AK32" s="544"/>
      <c r="AL32" s="544"/>
      <c r="AM32" s="544"/>
      <c r="AN32" s="544"/>
      <c r="AO32" s="544"/>
      <c r="AP32" s="544"/>
      <c r="AQ32" s="544"/>
      <c r="AR32" s="544"/>
      <c r="AS32" s="544"/>
      <c r="AT32" s="544"/>
      <c r="AU32" s="544"/>
      <c r="AV32" s="544"/>
      <c r="AW32" s="544"/>
      <c r="AX32" s="544"/>
      <c r="AY32" s="544"/>
      <c r="AZ32" s="544"/>
      <c r="BA32" s="544"/>
      <c r="BB32" s="544"/>
      <c r="BC32" s="544"/>
      <c r="BD32" s="544"/>
      <c r="BE32" s="544"/>
      <c r="BF32" s="544"/>
      <c r="BG32" s="544"/>
      <c r="BH32" s="544"/>
      <c r="BI32" s="544"/>
      <c r="BJ32" s="544"/>
      <c r="BK32" s="544"/>
      <c r="BL32" s="544"/>
      <c r="BM32" s="544"/>
      <c r="BN32" s="544"/>
      <c r="BO32" s="544"/>
      <c r="BP32" s="544"/>
      <c r="BQ32" s="544"/>
      <c r="BR32" s="544"/>
      <c r="BS32" s="544"/>
      <c r="BT32" s="544"/>
      <c r="BU32" s="544"/>
      <c r="BV32" s="544"/>
      <c r="BW32" s="544"/>
      <c r="BX32" s="544"/>
      <c r="BY32" s="544"/>
      <c r="BZ32" s="544"/>
      <c r="CA32" s="544"/>
      <c r="CB32" s="544"/>
      <c r="CC32" s="544"/>
      <c r="CD32" s="544"/>
      <c r="CE32" s="544"/>
      <c r="CF32" s="544"/>
      <c r="CG32" s="544"/>
      <c r="CH32" s="544"/>
      <c r="CI32" s="544"/>
      <c r="CJ32" s="544"/>
      <c r="CK32" s="544"/>
      <c r="CL32" s="544"/>
      <c r="CM32" s="544"/>
      <c r="CN32" s="544"/>
      <c r="CO32" s="544"/>
      <c r="CP32" s="544"/>
      <c r="CQ32" s="544"/>
      <c r="CR32" s="544"/>
      <c r="CS32" s="544"/>
      <c r="CT32" s="544"/>
      <c r="CU32" s="544"/>
      <c r="CV32" s="544"/>
      <c r="CW32" s="544"/>
      <c r="CX32" s="544"/>
      <c r="CY32" s="544"/>
      <c r="CZ32" s="544"/>
      <c r="DA32" s="544"/>
      <c r="DB32" s="544"/>
      <c r="DC32" s="544"/>
      <c r="DD32" s="544"/>
      <c r="DE32" s="544"/>
      <c r="DF32" s="544"/>
      <c r="DG32" s="544"/>
      <c r="DH32" s="544"/>
      <c r="DI32" s="544"/>
      <c r="DJ32" s="544"/>
      <c r="DK32" s="544"/>
      <c r="DL32" s="544"/>
      <c r="DM32" s="544"/>
      <c r="DN32" s="544"/>
      <c r="DO32" s="544"/>
      <c r="DP32" s="544"/>
      <c r="DQ32" s="544"/>
      <c r="DR32" s="544"/>
      <c r="DS32" s="544"/>
      <c r="DT32" s="544"/>
      <c r="DU32" s="544"/>
      <c r="DV32" s="544"/>
      <c r="DW32" s="544"/>
      <c r="DX32" s="544"/>
      <c r="DY32" s="544"/>
      <c r="DZ32" s="544"/>
      <c r="EA32" s="544"/>
      <c r="EB32" s="544"/>
      <c r="EC32" s="544"/>
      <c r="ED32" s="544"/>
      <c r="EE32" s="544"/>
      <c r="EF32" s="544"/>
      <c r="EG32" s="544"/>
      <c r="EH32" s="544"/>
      <c r="EI32" s="544"/>
      <c r="EJ32" s="544"/>
      <c r="EK32" s="544"/>
      <c r="EL32" s="544"/>
      <c r="EM32" s="544"/>
      <c r="EN32" s="544"/>
      <c r="EO32" s="544"/>
      <c r="EP32" s="544"/>
      <c r="EQ32" s="544"/>
      <c r="ER32" s="544"/>
      <c r="ES32" s="544"/>
      <c r="ET32" s="544"/>
      <c r="EU32" s="544"/>
      <c r="EV32" s="544"/>
      <c r="EW32" s="544"/>
      <c r="EX32" s="544"/>
      <c r="EY32" s="544"/>
      <c r="EZ32" s="544"/>
      <c r="FA32" s="544"/>
      <c r="FB32" s="544"/>
      <c r="FC32" s="544"/>
      <c r="FD32" s="544"/>
      <c r="FE32" s="544"/>
      <c r="FF32" s="544"/>
      <c r="FG32" s="544"/>
      <c r="FH32" s="544"/>
      <c r="FI32" s="544"/>
      <c r="FJ32" s="544"/>
      <c r="FK32" s="544"/>
      <c r="FL32" s="544"/>
      <c r="FM32" s="544"/>
      <c r="FN32" s="544"/>
      <c r="FO32" s="544"/>
      <c r="FP32" s="544"/>
      <c r="FQ32" s="544"/>
      <c r="FR32" s="544"/>
      <c r="FS32" s="544"/>
      <c r="FT32" s="544"/>
      <c r="FU32" s="544"/>
      <c r="FV32" s="544"/>
      <c r="FW32" s="544"/>
      <c r="FX32" s="544"/>
      <c r="FY32" s="544"/>
      <c r="FZ32" s="544"/>
      <c r="GA32" s="544"/>
      <c r="GB32" s="544"/>
      <c r="GC32" s="544"/>
      <c r="GD32" s="544"/>
      <c r="GE32" s="544"/>
      <c r="GF32" s="544"/>
      <c r="GG32" s="544"/>
      <c r="GH32" s="544"/>
      <c r="GI32" s="544"/>
      <c r="GJ32" s="544"/>
      <c r="GK32" s="544"/>
      <c r="GL32" s="544"/>
      <c r="GM32" s="544"/>
      <c r="GN32" s="544"/>
      <c r="GO32" s="544"/>
      <c r="GP32" s="544"/>
      <c r="GQ32" s="544"/>
      <c r="GR32" s="544"/>
      <c r="GS32" s="544"/>
      <c r="GT32" s="544"/>
      <c r="GU32" s="544"/>
      <c r="GV32" s="544"/>
      <c r="GW32" s="544"/>
      <c r="GX32" s="544"/>
      <c r="GY32" s="544"/>
      <c r="GZ32" s="544"/>
      <c r="HA32" s="544"/>
      <c r="HB32" s="544"/>
      <c r="HC32" s="544"/>
      <c r="HD32" s="544"/>
      <c r="HE32" s="544"/>
      <c r="HF32" s="544"/>
      <c r="HG32" s="544"/>
      <c r="HH32" s="544"/>
      <c r="HI32" s="544"/>
      <c r="HJ32" s="544"/>
      <c r="HK32" s="544"/>
      <c r="HL32" s="544"/>
      <c r="HM32" s="544"/>
      <c r="HN32" s="544"/>
      <c r="HO32" s="544"/>
      <c r="HP32" s="544"/>
      <c r="HQ32" s="544"/>
      <c r="HR32" s="544"/>
      <c r="HS32" s="544"/>
      <c r="HT32" s="544"/>
      <c r="HU32" s="544"/>
      <c r="HV32" s="544"/>
      <c r="HW32" s="544"/>
      <c r="HX32" s="544"/>
      <c r="HY32" s="544"/>
      <c r="HZ32" s="544"/>
      <c r="IA32" s="544"/>
      <c r="IB32" s="544"/>
      <c r="IC32" s="544"/>
      <c r="ID32" s="544"/>
      <c r="IE32" s="544"/>
      <c r="IF32" s="544"/>
      <c r="IG32" s="544"/>
      <c r="IH32" s="544"/>
      <c r="II32" s="544"/>
      <c r="IJ32" s="544"/>
      <c r="IK32" s="544"/>
      <c r="IL32" s="544"/>
      <c r="IM32" s="544"/>
      <c r="IN32" s="544"/>
      <c r="IO32" s="544"/>
      <c r="IP32" s="544"/>
      <c r="IQ32" s="544"/>
      <c r="IR32" s="544"/>
      <c r="IS32" s="544"/>
    </row>
    <row r="33" spans="1:253" s="545" customFormat="1">
      <c r="A33" s="215" t="s">
        <v>142</v>
      </c>
      <c r="B33" s="421">
        <f>'Sources and Uses Budget'!$C32</f>
        <v>763954.5</v>
      </c>
      <c r="C33" s="421">
        <f>'Sources and Uses Budget'!$C32</f>
        <v>763954.5</v>
      </c>
      <c r="D33" s="425">
        <f t="shared" si="0"/>
        <v>0</v>
      </c>
      <c r="E33" s="423"/>
      <c r="F33" s="422"/>
      <c r="G33" s="549"/>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c r="BK33" s="544"/>
      <c r="BL33" s="544"/>
      <c r="BM33" s="544"/>
      <c r="BN33" s="544"/>
      <c r="BO33" s="544"/>
      <c r="BP33" s="544"/>
      <c r="BQ33" s="544"/>
      <c r="BR33" s="544"/>
      <c r="BS33" s="544"/>
      <c r="BT33" s="544"/>
      <c r="BU33" s="544"/>
      <c r="BV33" s="544"/>
      <c r="BW33" s="544"/>
      <c r="BX33" s="544"/>
      <c r="BY33" s="544"/>
      <c r="BZ33" s="544"/>
      <c r="CA33" s="544"/>
      <c r="CB33" s="544"/>
      <c r="CC33" s="544"/>
      <c r="CD33" s="544"/>
      <c r="CE33" s="544"/>
      <c r="CF33" s="544"/>
      <c r="CG33" s="544"/>
      <c r="CH33" s="544"/>
      <c r="CI33" s="544"/>
      <c r="CJ33" s="544"/>
      <c r="CK33" s="544"/>
      <c r="CL33" s="544"/>
      <c r="CM33" s="544"/>
      <c r="CN33" s="544"/>
      <c r="CO33" s="544"/>
      <c r="CP33" s="544"/>
      <c r="CQ33" s="544"/>
      <c r="CR33" s="544"/>
      <c r="CS33" s="544"/>
      <c r="CT33" s="544"/>
      <c r="CU33" s="544"/>
      <c r="CV33" s="544"/>
      <c r="CW33" s="544"/>
      <c r="CX33" s="544"/>
      <c r="CY33" s="544"/>
      <c r="CZ33" s="544"/>
      <c r="DA33" s="544"/>
      <c r="DB33" s="544"/>
      <c r="DC33" s="544"/>
      <c r="DD33" s="544"/>
      <c r="DE33" s="544"/>
      <c r="DF33" s="544"/>
      <c r="DG33" s="544"/>
      <c r="DH33" s="544"/>
      <c r="DI33" s="544"/>
      <c r="DJ33" s="544"/>
      <c r="DK33" s="544"/>
      <c r="DL33" s="544"/>
      <c r="DM33" s="544"/>
      <c r="DN33" s="544"/>
      <c r="DO33" s="544"/>
      <c r="DP33" s="544"/>
      <c r="DQ33" s="544"/>
      <c r="DR33" s="544"/>
      <c r="DS33" s="544"/>
      <c r="DT33" s="544"/>
      <c r="DU33" s="544"/>
      <c r="DV33" s="544"/>
      <c r="DW33" s="544"/>
      <c r="DX33" s="544"/>
      <c r="DY33" s="544"/>
      <c r="DZ33" s="544"/>
      <c r="EA33" s="544"/>
      <c r="EB33" s="544"/>
      <c r="EC33" s="544"/>
      <c r="ED33" s="544"/>
      <c r="EE33" s="544"/>
      <c r="EF33" s="544"/>
      <c r="EG33" s="544"/>
      <c r="EH33" s="544"/>
      <c r="EI33" s="544"/>
      <c r="EJ33" s="544"/>
      <c r="EK33" s="544"/>
      <c r="EL33" s="544"/>
      <c r="EM33" s="544"/>
      <c r="EN33" s="544"/>
      <c r="EO33" s="544"/>
      <c r="EP33" s="544"/>
      <c r="EQ33" s="544"/>
      <c r="ER33" s="544"/>
      <c r="ES33" s="544"/>
      <c r="ET33" s="544"/>
      <c r="EU33" s="544"/>
      <c r="EV33" s="544"/>
      <c r="EW33" s="544"/>
      <c r="EX33" s="544"/>
      <c r="EY33" s="544"/>
      <c r="EZ33" s="544"/>
      <c r="FA33" s="544"/>
      <c r="FB33" s="544"/>
      <c r="FC33" s="544"/>
      <c r="FD33" s="544"/>
      <c r="FE33" s="544"/>
      <c r="FF33" s="544"/>
      <c r="FG33" s="544"/>
      <c r="FH33" s="544"/>
      <c r="FI33" s="544"/>
      <c r="FJ33" s="544"/>
      <c r="FK33" s="544"/>
      <c r="FL33" s="544"/>
      <c r="FM33" s="544"/>
      <c r="FN33" s="544"/>
      <c r="FO33" s="544"/>
      <c r="FP33" s="544"/>
      <c r="FQ33" s="544"/>
      <c r="FR33" s="544"/>
      <c r="FS33" s="544"/>
      <c r="FT33" s="544"/>
      <c r="FU33" s="544"/>
      <c r="FV33" s="544"/>
      <c r="FW33" s="544"/>
      <c r="FX33" s="544"/>
      <c r="FY33" s="544"/>
      <c r="FZ33" s="544"/>
      <c r="GA33" s="544"/>
      <c r="GB33" s="544"/>
      <c r="GC33" s="544"/>
      <c r="GD33" s="544"/>
      <c r="GE33" s="544"/>
      <c r="GF33" s="544"/>
      <c r="GG33" s="544"/>
      <c r="GH33" s="544"/>
      <c r="GI33" s="544"/>
      <c r="GJ33" s="544"/>
      <c r="GK33" s="544"/>
      <c r="GL33" s="544"/>
      <c r="GM33" s="544"/>
      <c r="GN33" s="544"/>
      <c r="GO33" s="544"/>
      <c r="GP33" s="544"/>
      <c r="GQ33" s="544"/>
      <c r="GR33" s="544"/>
      <c r="GS33" s="544"/>
      <c r="GT33" s="544"/>
      <c r="GU33" s="544"/>
      <c r="GV33" s="544"/>
      <c r="GW33" s="544"/>
      <c r="GX33" s="544"/>
      <c r="GY33" s="544"/>
      <c r="GZ33" s="544"/>
      <c r="HA33" s="544"/>
      <c r="HB33" s="544"/>
      <c r="HC33" s="544"/>
      <c r="HD33" s="544"/>
      <c r="HE33" s="544"/>
      <c r="HF33" s="544"/>
      <c r="HG33" s="544"/>
      <c r="HH33" s="544"/>
      <c r="HI33" s="544"/>
      <c r="HJ33" s="544"/>
      <c r="HK33" s="544"/>
      <c r="HL33" s="544"/>
      <c r="HM33" s="544"/>
      <c r="HN33" s="544"/>
      <c r="HO33" s="544"/>
      <c r="HP33" s="544"/>
      <c r="HQ33" s="544"/>
      <c r="HR33" s="544"/>
      <c r="HS33" s="544"/>
      <c r="HT33" s="544"/>
      <c r="HU33" s="544"/>
      <c r="HV33" s="544"/>
      <c r="HW33" s="544"/>
      <c r="HX33" s="544"/>
      <c r="HY33" s="544"/>
      <c r="HZ33" s="544"/>
      <c r="IA33" s="544"/>
      <c r="IB33" s="544"/>
      <c r="IC33" s="544"/>
      <c r="ID33" s="544"/>
      <c r="IE33" s="544"/>
      <c r="IF33" s="544"/>
      <c r="IG33" s="544"/>
      <c r="IH33" s="544"/>
      <c r="II33" s="544"/>
      <c r="IJ33" s="544"/>
      <c r="IK33" s="544"/>
      <c r="IL33" s="544"/>
      <c r="IM33" s="544"/>
      <c r="IN33" s="544"/>
      <c r="IO33" s="544"/>
      <c r="IP33" s="544"/>
      <c r="IQ33" s="544"/>
      <c r="IR33" s="544"/>
      <c r="IS33" s="544"/>
    </row>
    <row r="34" spans="1:253" s="545" customFormat="1">
      <c r="A34" s="215" t="s">
        <v>143</v>
      </c>
      <c r="B34" s="421">
        <f>'Sources and Uses Budget'!$C33</f>
        <v>763954.5</v>
      </c>
      <c r="C34" s="421">
        <f>'Sources and Uses Budget'!$C33</f>
        <v>763954.5</v>
      </c>
      <c r="D34" s="425">
        <f t="shared" si="0"/>
        <v>0</v>
      </c>
      <c r="E34" s="423"/>
      <c r="F34" s="422"/>
      <c r="G34" s="549"/>
      <c r="H34" s="544"/>
      <c r="I34" s="544"/>
      <c r="J34" s="544"/>
      <c r="K34" s="544"/>
      <c r="L34" s="544"/>
      <c r="M34" s="544"/>
      <c r="N34" s="544"/>
      <c r="O34" s="544"/>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4"/>
      <c r="BN34" s="544"/>
      <c r="BO34" s="544"/>
      <c r="BP34" s="544"/>
      <c r="BQ34" s="544"/>
      <c r="BR34" s="544"/>
      <c r="BS34" s="544"/>
      <c r="BT34" s="544"/>
      <c r="BU34" s="544"/>
      <c r="BV34" s="544"/>
      <c r="BW34" s="544"/>
      <c r="BX34" s="544"/>
      <c r="BY34" s="544"/>
      <c r="BZ34" s="544"/>
      <c r="CA34" s="544"/>
      <c r="CB34" s="544"/>
      <c r="CC34" s="544"/>
      <c r="CD34" s="544"/>
      <c r="CE34" s="544"/>
      <c r="CF34" s="544"/>
      <c r="CG34" s="544"/>
      <c r="CH34" s="544"/>
      <c r="CI34" s="544"/>
      <c r="CJ34" s="544"/>
      <c r="CK34" s="544"/>
      <c r="CL34" s="544"/>
      <c r="CM34" s="544"/>
      <c r="CN34" s="544"/>
      <c r="CO34" s="544"/>
      <c r="CP34" s="544"/>
      <c r="CQ34" s="544"/>
      <c r="CR34" s="544"/>
      <c r="CS34" s="544"/>
      <c r="CT34" s="544"/>
      <c r="CU34" s="544"/>
      <c r="CV34" s="544"/>
      <c r="CW34" s="544"/>
      <c r="CX34" s="544"/>
      <c r="CY34" s="544"/>
      <c r="CZ34" s="544"/>
      <c r="DA34" s="544"/>
      <c r="DB34" s="544"/>
      <c r="DC34" s="544"/>
      <c r="DD34" s="544"/>
      <c r="DE34" s="544"/>
      <c r="DF34" s="544"/>
      <c r="DG34" s="544"/>
      <c r="DH34" s="544"/>
      <c r="DI34" s="544"/>
      <c r="DJ34" s="544"/>
      <c r="DK34" s="544"/>
      <c r="DL34" s="544"/>
      <c r="DM34" s="544"/>
      <c r="DN34" s="544"/>
      <c r="DO34" s="544"/>
      <c r="DP34" s="544"/>
      <c r="DQ34" s="544"/>
      <c r="DR34" s="544"/>
      <c r="DS34" s="544"/>
      <c r="DT34" s="544"/>
      <c r="DU34" s="544"/>
      <c r="DV34" s="544"/>
      <c r="DW34" s="544"/>
      <c r="DX34" s="544"/>
      <c r="DY34" s="544"/>
      <c r="DZ34" s="544"/>
      <c r="EA34" s="544"/>
      <c r="EB34" s="544"/>
      <c r="EC34" s="544"/>
      <c r="ED34" s="544"/>
      <c r="EE34" s="544"/>
      <c r="EF34" s="544"/>
      <c r="EG34" s="544"/>
      <c r="EH34" s="544"/>
      <c r="EI34" s="544"/>
      <c r="EJ34" s="544"/>
      <c r="EK34" s="544"/>
      <c r="EL34" s="544"/>
      <c r="EM34" s="544"/>
      <c r="EN34" s="544"/>
      <c r="EO34" s="544"/>
      <c r="EP34" s="544"/>
      <c r="EQ34" s="544"/>
      <c r="ER34" s="544"/>
      <c r="ES34" s="544"/>
      <c r="ET34" s="544"/>
      <c r="EU34" s="544"/>
      <c r="EV34" s="544"/>
      <c r="EW34" s="544"/>
      <c r="EX34" s="544"/>
      <c r="EY34" s="544"/>
      <c r="EZ34" s="544"/>
      <c r="FA34" s="544"/>
      <c r="FB34" s="544"/>
      <c r="FC34" s="544"/>
      <c r="FD34" s="544"/>
      <c r="FE34" s="544"/>
      <c r="FF34" s="544"/>
      <c r="FG34" s="544"/>
      <c r="FH34" s="544"/>
      <c r="FI34" s="544"/>
      <c r="FJ34" s="544"/>
      <c r="FK34" s="544"/>
      <c r="FL34" s="544"/>
      <c r="FM34" s="544"/>
      <c r="FN34" s="544"/>
      <c r="FO34" s="544"/>
      <c r="FP34" s="544"/>
      <c r="FQ34" s="544"/>
      <c r="FR34" s="544"/>
      <c r="FS34" s="544"/>
      <c r="FT34" s="544"/>
      <c r="FU34" s="544"/>
      <c r="FV34" s="544"/>
      <c r="FW34" s="544"/>
      <c r="FX34" s="544"/>
      <c r="FY34" s="544"/>
      <c r="FZ34" s="544"/>
      <c r="GA34" s="544"/>
      <c r="GB34" s="544"/>
      <c r="GC34" s="544"/>
      <c r="GD34" s="544"/>
      <c r="GE34" s="544"/>
      <c r="GF34" s="544"/>
      <c r="GG34" s="544"/>
      <c r="GH34" s="544"/>
      <c r="GI34" s="544"/>
      <c r="GJ34" s="544"/>
      <c r="GK34" s="544"/>
      <c r="GL34" s="544"/>
      <c r="GM34" s="544"/>
      <c r="GN34" s="544"/>
      <c r="GO34" s="544"/>
      <c r="GP34" s="544"/>
      <c r="GQ34" s="544"/>
      <c r="GR34" s="544"/>
      <c r="GS34" s="544"/>
      <c r="GT34" s="544"/>
      <c r="GU34" s="544"/>
      <c r="GV34" s="544"/>
      <c r="GW34" s="544"/>
      <c r="GX34" s="544"/>
      <c r="GY34" s="544"/>
      <c r="GZ34" s="544"/>
      <c r="HA34" s="544"/>
      <c r="HB34" s="544"/>
      <c r="HC34" s="544"/>
      <c r="HD34" s="544"/>
      <c r="HE34" s="544"/>
      <c r="HF34" s="544"/>
      <c r="HG34" s="544"/>
      <c r="HH34" s="544"/>
      <c r="HI34" s="544"/>
      <c r="HJ34" s="544"/>
      <c r="HK34" s="544"/>
      <c r="HL34" s="544"/>
      <c r="HM34" s="544"/>
      <c r="HN34" s="544"/>
      <c r="HO34" s="544"/>
      <c r="HP34" s="544"/>
      <c r="HQ34" s="544"/>
      <c r="HR34" s="544"/>
      <c r="HS34" s="544"/>
      <c r="HT34" s="544"/>
      <c r="HU34" s="544"/>
      <c r="HV34" s="544"/>
      <c r="HW34" s="544"/>
      <c r="HX34" s="544"/>
      <c r="HY34" s="544"/>
      <c r="HZ34" s="544"/>
      <c r="IA34" s="544"/>
      <c r="IB34" s="544"/>
      <c r="IC34" s="544"/>
      <c r="ID34" s="544"/>
      <c r="IE34" s="544"/>
      <c r="IF34" s="544"/>
      <c r="IG34" s="544"/>
      <c r="IH34" s="544"/>
      <c r="II34" s="544"/>
      <c r="IJ34" s="544"/>
      <c r="IK34" s="544"/>
      <c r="IL34" s="544"/>
      <c r="IM34" s="544"/>
      <c r="IN34" s="544"/>
      <c r="IO34" s="544"/>
      <c r="IP34" s="544"/>
      <c r="IQ34" s="544"/>
      <c r="IR34" s="544"/>
      <c r="IS34" s="544"/>
    </row>
    <row r="35" spans="1:253" s="545" customFormat="1">
      <c r="A35" s="215" t="s">
        <v>144</v>
      </c>
      <c r="B35" s="421">
        <f>'Sources and Uses Budget'!$C34</f>
        <v>0</v>
      </c>
      <c r="C35" s="421">
        <f>'Sources and Uses Budget'!$C34</f>
        <v>0</v>
      </c>
      <c r="D35" s="425">
        <f t="shared" si="0"/>
        <v>0</v>
      </c>
      <c r="E35" s="423"/>
      <c r="F35" s="422"/>
      <c r="G35" s="549"/>
      <c r="H35" s="544"/>
      <c r="I35" s="544"/>
      <c r="J35" s="544"/>
      <c r="K35" s="544"/>
      <c r="L35" s="544"/>
      <c r="M35" s="544"/>
      <c r="N35" s="544"/>
      <c r="O35" s="544"/>
      <c r="P35" s="544"/>
      <c r="Q35" s="544"/>
      <c r="R35" s="544"/>
      <c r="S35" s="544"/>
      <c r="T35" s="544"/>
      <c r="U35" s="544"/>
      <c r="V35" s="544"/>
      <c r="W35" s="544"/>
      <c r="X35" s="544"/>
      <c r="Y35" s="544"/>
      <c r="Z35" s="544"/>
      <c r="AA35" s="544"/>
      <c r="AB35" s="544"/>
      <c r="AC35" s="544"/>
      <c r="AD35" s="544"/>
      <c r="AE35" s="544"/>
      <c r="AF35" s="544"/>
      <c r="AG35" s="544"/>
      <c r="AH35" s="544"/>
      <c r="AI35" s="544"/>
      <c r="AJ35" s="544"/>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c r="BK35" s="544"/>
      <c r="BL35" s="544"/>
      <c r="BM35" s="544"/>
      <c r="BN35" s="544"/>
      <c r="BO35" s="544"/>
      <c r="BP35" s="544"/>
      <c r="BQ35" s="544"/>
      <c r="BR35" s="544"/>
      <c r="BS35" s="544"/>
      <c r="BT35" s="544"/>
      <c r="BU35" s="544"/>
      <c r="BV35" s="544"/>
      <c r="BW35" s="544"/>
      <c r="BX35" s="544"/>
      <c r="BY35" s="544"/>
      <c r="BZ35" s="544"/>
      <c r="CA35" s="544"/>
      <c r="CB35" s="544"/>
      <c r="CC35" s="544"/>
      <c r="CD35" s="544"/>
      <c r="CE35" s="544"/>
      <c r="CF35" s="544"/>
      <c r="CG35" s="544"/>
      <c r="CH35" s="544"/>
      <c r="CI35" s="544"/>
      <c r="CJ35" s="544"/>
      <c r="CK35" s="544"/>
      <c r="CL35" s="544"/>
      <c r="CM35" s="544"/>
      <c r="CN35" s="544"/>
      <c r="CO35" s="544"/>
      <c r="CP35" s="544"/>
      <c r="CQ35" s="544"/>
      <c r="CR35" s="544"/>
      <c r="CS35" s="544"/>
      <c r="CT35" s="544"/>
      <c r="CU35" s="544"/>
      <c r="CV35" s="544"/>
      <c r="CW35" s="544"/>
      <c r="CX35" s="544"/>
      <c r="CY35" s="544"/>
      <c r="CZ35" s="544"/>
      <c r="DA35" s="544"/>
      <c r="DB35" s="544"/>
      <c r="DC35" s="544"/>
      <c r="DD35" s="544"/>
      <c r="DE35" s="544"/>
      <c r="DF35" s="544"/>
      <c r="DG35" s="544"/>
      <c r="DH35" s="544"/>
      <c r="DI35" s="544"/>
      <c r="DJ35" s="544"/>
      <c r="DK35" s="544"/>
      <c r="DL35" s="544"/>
      <c r="DM35" s="544"/>
      <c r="DN35" s="544"/>
      <c r="DO35" s="544"/>
      <c r="DP35" s="544"/>
      <c r="DQ35" s="544"/>
      <c r="DR35" s="544"/>
      <c r="DS35" s="544"/>
      <c r="DT35" s="544"/>
      <c r="DU35" s="544"/>
      <c r="DV35" s="544"/>
      <c r="DW35" s="544"/>
      <c r="DX35" s="544"/>
      <c r="DY35" s="544"/>
      <c r="DZ35" s="544"/>
      <c r="EA35" s="544"/>
      <c r="EB35" s="544"/>
      <c r="EC35" s="544"/>
      <c r="ED35" s="544"/>
      <c r="EE35" s="544"/>
      <c r="EF35" s="544"/>
      <c r="EG35" s="544"/>
      <c r="EH35" s="544"/>
      <c r="EI35" s="544"/>
      <c r="EJ35" s="544"/>
      <c r="EK35" s="544"/>
      <c r="EL35" s="544"/>
      <c r="EM35" s="544"/>
      <c r="EN35" s="544"/>
      <c r="EO35" s="544"/>
      <c r="EP35" s="544"/>
      <c r="EQ35" s="544"/>
      <c r="ER35" s="544"/>
      <c r="ES35" s="544"/>
      <c r="ET35" s="544"/>
      <c r="EU35" s="544"/>
      <c r="EV35" s="544"/>
      <c r="EW35" s="544"/>
      <c r="EX35" s="544"/>
      <c r="EY35" s="544"/>
      <c r="EZ35" s="544"/>
      <c r="FA35" s="544"/>
      <c r="FB35" s="544"/>
      <c r="FC35" s="544"/>
      <c r="FD35" s="544"/>
      <c r="FE35" s="544"/>
      <c r="FF35" s="544"/>
      <c r="FG35" s="544"/>
      <c r="FH35" s="544"/>
      <c r="FI35" s="544"/>
      <c r="FJ35" s="544"/>
      <c r="FK35" s="544"/>
      <c r="FL35" s="544"/>
      <c r="FM35" s="544"/>
      <c r="FN35" s="544"/>
      <c r="FO35" s="544"/>
      <c r="FP35" s="544"/>
      <c r="FQ35" s="544"/>
      <c r="FR35" s="544"/>
      <c r="FS35" s="544"/>
      <c r="FT35" s="544"/>
      <c r="FU35" s="544"/>
      <c r="FV35" s="544"/>
      <c r="FW35" s="544"/>
      <c r="FX35" s="544"/>
      <c r="FY35" s="544"/>
      <c r="FZ35" s="544"/>
      <c r="GA35" s="544"/>
      <c r="GB35" s="544"/>
      <c r="GC35" s="544"/>
      <c r="GD35" s="544"/>
      <c r="GE35" s="544"/>
      <c r="GF35" s="544"/>
      <c r="GG35" s="544"/>
      <c r="GH35" s="544"/>
      <c r="GI35" s="544"/>
      <c r="GJ35" s="544"/>
      <c r="GK35" s="544"/>
      <c r="GL35" s="544"/>
      <c r="GM35" s="544"/>
      <c r="GN35" s="544"/>
      <c r="GO35" s="544"/>
      <c r="GP35" s="544"/>
      <c r="GQ35" s="544"/>
      <c r="GR35" s="544"/>
      <c r="GS35" s="544"/>
      <c r="GT35" s="544"/>
      <c r="GU35" s="544"/>
      <c r="GV35" s="544"/>
      <c r="GW35" s="544"/>
      <c r="GX35" s="544"/>
      <c r="GY35" s="544"/>
      <c r="GZ35" s="544"/>
      <c r="HA35" s="544"/>
      <c r="HB35" s="544"/>
      <c r="HC35" s="544"/>
      <c r="HD35" s="544"/>
      <c r="HE35" s="544"/>
      <c r="HF35" s="544"/>
      <c r="HG35" s="544"/>
      <c r="HH35" s="544"/>
      <c r="HI35" s="544"/>
      <c r="HJ35" s="544"/>
      <c r="HK35" s="544"/>
      <c r="HL35" s="544"/>
      <c r="HM35" s="544"/>
      <c r="HN35" s="544"/>
      <c r="HO35" s="544"/>
      <c r="HP35" s="544"/>
      <c r="HQ35" s="544"/>
      <c r="HR35" s="544"/>
      <c r="HS35" s="544"/>
      <c r="HT35" s="544"/>
      <c r="HU35" s="544"/>
      <c r="HV35" s="544"/>
      <c r="HW35" s="544"/>
      <c r="HX35" s="544"/>
      <c r="HY35" s="544"/>
      <c r="HZ35" s="544"/>
      <c r="IA35" s="544"/>
      <c r="IB35" s="544"/>
      <c r="IC35" s="544"/>
      <c r="ID35" s="544"/>
      <c r="IE35" s="544"/>
      <c r="IF35" s="544"/>
      <c r="IG35" s="544"/>
      <c r="IH35" s="544"/>
      <c r="II35" s="544"/>
      <c r="IJ35" s="544"/>
      <c r="IK35" s="544"/>
      <c r="IL35" s="544"/>
      <c r="IM35" s="544"/>
      <c r="IN35" s="544"/>
      <c r="IO35" s="544"/>
      <c r="IP35" s="544"/>
      <c r="IQ35" s="544"/>
      <c r="IR35" s="544"/>
      <c r="IS35" s="544"/>
    </row>
    <row r="36" spans="1:253" s="545" customFormat="1">
      <c r="A36" s="215" t="s">
        <v>145</v>
      </c>
      <c r="B36" s="421">
        <f>'Sources and Uses Budget'!$C35</f>
        <v>198628</v>
      </c>
      <c r="C36" s="421">
        <f>'Sources and Uses Budget'!$C35</f>
        <v>198628</v>
      </c>
      <c r="D36" s="425">
        <f t="shared" si="0"/>
        <v>0</v>
      </c>
      <c r="E36" s="423"/>
      <c r="F36" s="422"/>
      <c r="G36" s="549"/>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544"/>
      <c r="AL36" s="544"/>
      <c r="AM36" s="544"/>
      <c r="AN36" s="544"/>
      <c r="AO36" s="544"/>
      <c r="AP36" s="544"/>
      <c r="AQ36" s="544"/>
      <c r="AR36" s="544"/>
      <c r="AS36" s="544"/>
      <c r="AT36" s="544"/>
      <c r="AU36" s="544"/>
      <c r="AV36" s="544"/>
      <c r="AW36" s="544"/>
      <c r="AX36" s="544"/>
      <c r="AY36" s="544"/>
      <c r="AZ36" s="544"/>
      <c r="BA36" s="544"/>
      <c r="BB36" s="544"/>
      <c r="BC36" s="544"/>
      <c r="BD36" s="544"/>
      <c r="BE36" s="544"/>
      <c r="BF36" s="544"/>
      <c r="BG36" s="544"/>
      <c r="BH36" s="544"/>
      <c r="BI36" s="544"/>
      <c r="BJ36" s="544"/>
      <c r="BK36" s="544"/>
      <c r="BL36" s="544"/>
      <c r="BM36" s="544"/>
      <c r="BN36" s="544"/>
      <c r="BO36" s="544"/>
      <c r="BP36" s="544"/>
      <c r="BQ36" s="544"/>
      <c r="BR36" s="544"/>
      <c r="BS36" s="544"/>
      <c r="BT36" s="544"/>
      <c r="BU36" s="544"/>
      <c r="BV36" s="544"/>
      <c r="BW36" s="544"/>
      <c r="BX36" s="544"/>
      <c r="BY36" s="544"/>
      <c r="BZ36" s="544"/>
      <c r="CA36" s="544"/>
      <c r="CB36" s="544"/>
      <c r="CC36" s="544"/>
      <c r="CD36" s="544"/>
      <c r="CE36" s="544"/>
      <c r="CF36" s="544"/>
      <c r="CG36" s="544"/>
      <c r="CH36" s="544"/>
      <c r="CI36" s="544"/>
      <c r="CJ36" s="544"/>
      <c r="CK36" s="544"/>
      <c r="CL36" s="544"/>
      <c r="CM36" s="544"/>
      <c r="CN36" s="544"/>
      <c r="CO36" s="544"/>
      <c r="CP36" s="544"/>
      <c r="CQ36" s="544"/>
      <c r="CR36" s="544"/>
      <c r="CS36" s="544"/>
      <c r="CT36" s="544"/>
      <c r="CU36" s="544"/>
      <c r="CV36" s="544"/>
      <c r="CW36" s="544"/>
      <c r="CX36" s="544"/>
      <c r="CY36" s="544"/>
      <c r="CZ36" s="544"/>
      <c r="DA36" s="544"/>
      <c r="DB36" s="544"/>
      <c r="DC36" s="544"/>
      <c r="DD36" s="544"/>
      <c r="DE36" s="544"/>
      <c r="DF36" s="544"/>
      <c r="DG36" s="544"/>
      <c r="DH36" s="544"/>
      <c r="DI36" s="544"/>
      <c r="DJ36" s="544"/>
      <c r="DK36" s="544"/>
      <c r="DL36" s="544"/>
      <c r="DM36" s="544"/>
      <c r="DN36" s="544"/>
      <c r="DO36" s="544"/>
      <c r="DP36" s="544"/>
      <c r="DQ36" s="544"/>
      <c r="DR36" s="544"/>
      <c r="DS36" s="544"/>
      <c r="DT36" s="544"/>
      <c r="DU36" s="544"/>
      <c r="DV36" s="544"/>
      <c r="DW36" s="544"/>
      <c r="DX36" s="544"/>
      <c r="DY36" s="544"/>
      <c r="DZ36" s="544"/>
      <c r="EA36" s="544"/>
      <c r="EB36" s="544"/>
      <c r="EC36" s="544"/>
      <c r="ED36" s="544"/>
      <c r="EE36" s="544"/>
      <c r="EF36" s="544"/>
      <c r="EG36" s="544"/>
      <c r="EH36" s="544"/>
      <c r="EI36" s="544"/>
      <c r="EJ36" s="544"/>
      <c r="EK36" s="544"/>
      <c r="EL36" s="544"/>
      <c r="EM36" s="544"/>
      <c r="EN36" s="544"/>
      <c r="EO36" s="544"/>
      <c r="EP36" s="544"/>
      <c r="EQ36" s="544"/>
      <c r="ER36" s="544"/>
      <c r="ES36" s="544"/>
      <c r="ET36" s="544"/>
      <c r="EU36" s="544"/>
      <c r="EV36" s="544"/>
      <c r="EW36" s="544"/>
      <c r="EX36" s="544"/>
      <c r="EY36" s="544"/>
      <c r="EZ36" s="544"/>
      <c r="FA36" s="544"/>
      <c r="FB36" s="544"/>
      <c r="FC36" s="544"/>
      <c r="FD36" s="544"/>
      <c r="FE36" s="544"/>
      <c r="FF36" s="544"/>
      <c r="FG36" s="544"/>
      <c r="FH36" s="544"/>
      <c r="FI36" s="544"/>
      <c r="FJ36" s="544"/>
      <c r="FK36" s="544"/>
      <c r="FL36" s="544"/>
      <c r="FM36" s="544"/>
      <c r="FN36" s="544"/>
      <c r="FO36" s="544"/>
      <c r="FP36" s="544"/>
      <c r="FQ36" s="544"/>
      <c r="FR36" s="544"/>
      <c r="FS36" s="544"/>
      <c r="FT36" s="544"/>
      <c r="FU36" s="544"/>
      <c r="FV36" s="544"/>
      <c r="FW36" s="544"/>
      <c r="FX36" s="544"/>
      <c r="FY36" s="544"/>
      <c r="FZ36" s="544"/>
      <c r="GA36" s="544"/>
      <c r="GB36" s="544"/>
      <c r="GC36" s="544"/>
      <c r="GD36" s="544"/>
      <c r="GE36" s="544"/>
      <c r="GF36" s="544"/>
      <c r="GG36" s="544"/>
      <c r="GH36" s="544"/>
      <c r="GI36" s="544"/>
      <c r="GJ36" s="544"/>
      <c r="GK36" s="544"/>
      <c r="GL36" s="544"/>
      <c r="GM36" s="544"/>
      <c r="GN36" s="544"/>
      <c r="GO36" s="544"/>
      <c r="GP36" s="544"/>
      <c r="GQ36" s="544"/>
      <c r="GR36" s="544"/>
      <c r="GS36" s="544"/>
      <c r="GT36" s="544"/>
      <c r="GU36" s="544"/>
      <c r="GV36" s="544"/>
      <c r="GW36" s="544"/>
      <c r="GX36" s="544"/>
      <c r="GY36" s="544"/>
      <c r="GZ36" s="544"/>
      <c r="HA36" s="544"/>
      <c r="HB36" s="544"/>
      <c r="HC36" s="544"/>
      <c r="HD36" s="544"/>
      <c r="HE36" s="544"/>
      <c r="HF36" s="544"/>
      <c r="HG36" s="544"/>
      <c r="HH36" s="544"/>
      <c r="HI36" s="544"/>
      <c r="HJ36" s="544"/>
      <c r="HK36" s="544"/>
      <c r="HL36" s="544"/>
      <c r="HM36" s="544"/>
      <c r="HN36" s="544"/>
      <c r="HO36" s="544"/>
      <c r="HP36" s="544"/>
      <c r="HQ36" s="544"/>
      <c r="HR36" s="544"/>
      <c r="HS36" s="544"/>
      <c r="HT36" s="544"/>
      <c r="HU36" s="544"/>
      <c r="HV36" s="544"/>
      <c r="HW36" s="544"/>
      <c r="HX36" s="544"/>
      <c r="HY36" s="544"/>
      <c r="HZ36" s="544"/>
      <c r="IA36" s="544"/>
      <c r="IB36" s="544"/>
      <c r="IC36" s="544"/>
      <c r="ID36" s="544"/>
      <c r="IE36" s="544"/>
      <c r="IF36" s="544"/>
      <c r="IG36" s="544"/>
      <c r="IH36" s="544"/>
      <c r="II36" s="544"/>
      <c r="IJ36" s="544"/>
      <c r="IK36" s="544"/>
      <c r="IL36" s="544"/>
      <c r="IM36" s="544"/>
      <c r="IN36" s="544"/>
      <c r="IO36" s="544"/>
      <c r="IP36" s="544"/>
      <c r="IQ36" s="544"/>
      <c r="IR36" s="544"/>
      <c r="IS36" s="544"/>
    </row>
    <row r="37" spans="1:253" s="545" customFormat="1">
      <c r="A37" s="1709" t="s">
        <v>1945</v>
      </c>
      <c r="B37" s="421">
        <f>'Sources and Uses Budget'!$C36</f>
        <v>0</v>
      </c>
      <c r="C37" s="421">
        <f>'Sources and Uses Budget'!$C36</f>
        <v>0</v>
      </c>
      <c r="D37" s="425"/>
      <c r="E37" s="423"/>
      <c r="F37" s="422"/>
      <c r="G37" s="549"/>
      <c r="H37" s="544"/>
      <c r="I37" s="544"/>
      <c r="J37" s="544"/>
      <c r="K37" s="544"/>
      <c r="L37" s="544"/>
      <c r="M37" s="544"/>
      <c r="N37" s="544"/>
      <c r="O37" s="544"/>
      <c r="P37" s="544"/>
      <c r="Q37" s="544"/>
      <c r="R37" s="544"/>
      <c r="S37" s="544"/>
      <c r="T37" s="544"/>
      <c r="U37" s="544"/>
      <c r="V37" s="544"/>
      <c r="W37" s="544"/>
      <c r="X37" s="544"/>
      <c r="Y37" s="544"/>
      <c r="Z37" s="544"/>
      <c r="AA37" s="544"/>
      <c r="AB37" s="544"/>
      <c r="AC37" s="544"/>
      <c r="AD37" s="544"/>
      <c r="AE37" s="544"/>
      <c r="AF37" s="544"/>
      <c r="AG37" s="544"/>
      <c r="AH37" s="544"/>
      <c r="AI37" s="544"/>
      <c r="AJ37" s="544"/>
      <c r="AK37" s="544"/>
      <c r="AL37" s="544"/>
      <c r="AM37" s="544"/>
      <c r="AN37" s="544"/>
      <c r="AO37" s="544"/>
      <c r="AP37" s="544"/>
      <c r="AQ37" s="544"/>
      <c r="AR37" s="544"/>
      <c r="AS37" s="544"/>
      <c r="AT37" s="544"/>
      <c r="AU37" s="544"/>
      <c r="AV37" s="544"/>
      <c r="AW37" s="544"/>
      <c r="AX37" s="544"/>
      <c r="AY37" s="544"/>
      <c r="AZ37" s="544"/>
      <c r="BA37" s="544"/>
      <c r="BB37" s="544"/>
      <c r="BC37" s="544"/>
      <c r="BD37" s="544"/>
      <c r="BE37" s="544"/>
      <c r="BF37" s="544"/>
      <c r="BG37" s="544"/>
      <c r="BH37" s="544"/>
      <c r="BI37" s="544"/>
      <c r="BJ37" s="544"/>
      <c r="BK37" s="544"/>
      <c r="BL37" s="544"/>
      <c r="BM37" s="544"/>
      <c r="BN37" s="544"/>
      <c r="BO37" s="544"/>
      <c r="BP37" s="544"/>
      <c r="BQ37" s="544"/>
      <c r="BR37" s="544"/>
      <c r="BS37" s="544"/>
      <c r="BT37" s="544"/>
      <c r="BU37" s="544"/>
      <c r="BV37" s="544"/>
      <c r="BW37" s="544"/>
      <c r="BX37" s="544"/>
      <c r="BY37" s="544"/>
      <c r="BZ37" s="544"/>
      <c r="CA37" s="544"/>
      <c r="CB37" s="544"/>
      <c r="CC37" s="544"/>
      <c r="CD37" s="544"/>
      <c r="CE37" s="544"/>
      <c r="CF37" s="544"/>
      <c r="CG37" s="544"/>
      <c r="CH37" s="544"/>
      <c r="CI37" s="544"/>
      <c r="CJ37" s="544"/>
      <c r="CK37" s="544"/>
      <c r="CL37" s="544"/>
      <c r="CM37" s="544"/>
      <c r="CN37" s="544"/>
      <c r="CO37" s="544"/>
      <c r="CP37" s="544"/>
      <c r="CQ37" s="544"/>
      <c r="CR37" s="544"/>
      <c r="CS37" s="544"/>
      <c r="CT37" s="544"/>
      <c r="CU37" s="544"/>
      <c r="CV37" s="544"/>
      <c r="CW37" s="544"/>
      <c r="CX37" s="544"/>
      <c r="CY37" s="544"/>
      <c r="CZ37" s="544"/>
      <c r="DA37" s="544"/>
      <c r="DB37" s="544"/>
      <c r="DC37" s="544"/>
      <c r="DD37" s="544"/>
      <c r="DE37" s="544"/>
      <c r="DF37" s="544"/>
      <c r="DG37" s="544"/>
      <c r="DH37" s="544"/>
      <c r="DI37" s="544"/>
      <c r="DJ37" s="544"/>
      <c r="DK37" s="544"/>
      <c r="DL37" s="544"/>
      <c r="DM37" s="544"/>
      <c r="DN37" s="544"/>
      <c r="DO37" s="544"/>
      <c r="DP37" s="544"/>
      <c r="DQ37" s="544"/>
      <c r="DR37" s="544"/>
      <c r="DS37" s="544"/>
      <c r="DT37" s="544"/>
      <c r="DU37" s="544"/>
      <c r="DV37" s="544"/>
      <c r="DW37" s="544"/>
      <c r="DX37" s="544"/>
      <c r="DY37" s="544"/>
      <c r="DZ37" s="544"/>
      <c r="EA37" s="544"/>
      <c r="EB37" s="544"/>
      <c r="EC37" s="544"/>
      <c r="ED37" s="544"/>
      <c r="EE37" s="544"/>
      <c r="EF37" s="544"/>
      <c r="EG37" s="544"/>
      <c r="EH37" s="544"/>
      <c r="EI37" s="544"/>
      <c r="EJ37" s="544"/>
      <c r="EK37" s="544"/>
      <c r="EL37" s="544"/>
      <c r="EM37" s="544"/>
      <c r="EN37" s="544"/>
      <c r="EO37" s="544"/>
      <c r="EP37" s="544"/>
      <c r="EQ37" s="544"/>
      <c r="ER37" s="544"/>
      <c r="ES37" s="544"/>
      <c r="ET37" s="544"/>
      <c r="EU37" s="544"/>
      <c r="EV37" s="544"/>
      <c r="EW37" s="544"/>
      <c r="EX37" s="544"/>
      <c r="EY37" s="544"/>
      <c r="EZ37" s="544"/>
      <c r="FA37" s="544"/>
      <c r="FB37" s="544"/>
      <c r="FC37" s="544"/>
      <c r="FD37" s="544"/>
      <c r="FE37" s="544"/>
      <c r="FF37" s="544"/>
      <c r="FG37" s="544"/>
      <c r="FH37" s="544"/>
      <c r="FI37" s="544"/>
      <c r="FJ37" s="544"/>
      <c r="FK37" s="544"/>
      <c r="FL37" s="544"/>
      <c r="FM37" s="544"/>
      <c r="FN37" s="544"/>
      <c r="FO37" s="544"/>
      <c r="FP37" s="544"/>
      <c r="FQ37" s="544"/>
      <c r="FR37" s="544"/>
      <c r="FS37" s="544"/>
      <c r="FT37" s="544"/>
      <c r="FU37" s="544"/>
      <c r="FV37" s="544"/>
      <c r="FW37" s="544"/>
      <c r="FX37" s="544"/>
      <c r="FY37" s="544"/>
      <c r="FZ37" s="544"/>
      <c r="GA37" s="544"/>
      <c r="GB37" s="544"/>
      <c r="GC37" s="544"/>
      <c r="GD37" s="544"/>
      <c r="GE37" s="544"/>
      <c r="GF37" s="544"/>
      <c r="GG37" s="544"/>
      <c r="GH37" s="544"/>
      <c r="GI37" s="544"/>
      <c r="GJ37" s="544"/>
      <c r="GK37" s="544"/>
      <c r="GL37" s="544"/>
      <c r="GM37" s="544"/>
      <c r="GN37" s="544"/>
      <c r="GO37" s="544"/>
      <c r="GP37" s="544"/>
      <c r="GQ37" s="544"/>
      <c r="GR37" s="544"/>
      <c r="GS37" s="544"/>
      <c r="GT37" s="544"/>
      <c r="GU37" s="544"/>
      <c r="GV37" s="544"/>
      <c r="GW37" s="544"/>
      <c r="GX37" s="544"/>
      <c r="GY37" s="544"/>
      <c r="GZ37" s="544"/>
      <c r="HA37" s="544"/>
      <c r="HB37" s="544"/>
      <c r="HC37" s="544"/>
      <c r="HD37" s="544"/>
      <c r="HE37" s="544"/>
      <c r="HF37" s="544"/>
      <c r="HG37" s="544"/>
      <c r="HH37" s="544"/>
      <c r="HI37" s="544"/>
      <c r="HJ37" s="544"/>
      <c r="HK37" s="544"/>
      <c r="HL37" s="544"/>
      <c r="HM37" s="544"/>
      <c r="HN37" s="544"/>
      <c r="HO37" s="544"/>
      <c r="HP37" s="544"/>
      <c r="HQ37" s="544"/>
      <c r="HR37" s="544"/>
      <c r="HS37" s="544"/>
      <c r="HT37" s="544"/>
      <c r="HU37" s="544"/>
      <c r="HV37" s="544"/>
      <c r="HW37" s="544"/>
      <c r="HX37" s="544"/>
      <c r="HY37" s="544"/>
      <c r="HZ37" s="544"/>
      <c r="IA37" s="544"/>
      <c r="IB37" s="544"/>
      <c r="IC37" s="544"/>
      <c r="ID37" s="544"/>
      <c r="IE37" s="544"/>
      <c r="IF37" s="544"/>
      <c r="IG37" s="544"/>
      <c r="IH37" s="544"/>
      <c r="II37" s="544"/>
      <c r="IJ37" s="544"/>
      <c r="IK37" s="544"/>
      <c r="IL37" s="544"/>
      <c r="IM37" s="544"/>
      <c r="IN37" s="544"/>
      <c r="IO37" s="544"/>
      <c r="IP37" s="544"/>
      <c r="IQ37" s="544"/>
      <c r="IR37" s="544"/>
      <c r="IS37" s="544"/>
    </row>
    <row r="38" spans="1:253" s="545" customFormat="1">
      <c r="A38" s="226" t="str">
        <f>'Sources and Uses Budget'!A37</f>
        <v>Payment and Performance Bonds</v>
      </c>
      <c r="B38" s="421">
        <f>'Sources and Uses Budget'!$C37</f>
        <v>399243</v>
      </c>
      <c r="C38" s="421">
        <f>'Sources and Uses Budget'!$C37</f>
        <v>399243</v>
      </c>
      <c r="D38" s="425">
        <f t="shared" si="0"/>
        <v>0</v>
      </c>
      <c r="E38" s="423"/>
      <c r="F38" s="422"/>
      <c r="G38" s="549"/>
      <c r="H38" s="544"/>
      <c r="I38" s="544"/>
      <c r="J38" s="544"/>
      <c r="K38" s="544"/>
      <c r="L38" s="544"/>
      <c r="M38" s="544"/>
      <c r="N38" s="544"/>
      <c r="O38" s="544"/>
      <c r="P38" s="544"/>
      <c r="Q38" s="544"/>
      <c r="R38" s="544"/>
      <c r="S38" s="544"/>
      <c r="T38" s="544"/>
      <c r="U38" s="544"/>
      <c r="V38" s="544"/>
      <c r="W38" s="544"/>
      <c r="X38" s="544"/>
      <c r="Y38" s="544"/>
      <c r="Z38" s="544"/>
      <c r="AA38" s="544"/>
      <c r="AB38" s="544"/>
      <c r="AC38" s="544"/>
      <c r="AD38" s="544"/>
      <c r="AE38" s="544"/>
      <c r="AF38" s="544"/>
      <c r="AG38" s="544"/>
      <c r="AH38" s="544"/>
      <c r="AI38" s="544"/>
      <c r="AJ38" s="544"/>
      <c r="AK38" s="544"/>
      <c r="AL38" s="544"/>
      <c r="AM38" s="544"/>
      <c r="AN38" s="544"/>
      <c r="AO38" s="544"/>
      <c r="AP38" s="544"/>
      <c r="AQ38" s="544"/>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544"/>
      <c r="BO38" s="544"/>
      <c r="BP38" s="544"/>
      <c r="BQ38" s="544"/>
      <c r="BR38" s="544"/>
      <c r="BS38" s="544"/>
      <c r="BT38" s="544"/>
      <c r="BU38" s="544"/>
      <c r="BV38" s="544"/>
      <c r="BW38" s="544"/>
      <c r="BX38" s="544"/>
      <c r="BY38" s="544"/>
      <c r="BZ38" s="544"/>
      <c r="CA38" s="544"/>
      <c r="CB38" s="544"/>
      <c r="CC38" s="544"/>
      <c r="CD38" s="544"/>
      <c r="CE38" s="544"/>
      <c r="CF38" s="544"/>
      <c r="CG38" s="544"/>
      <c r="CH38" s="544"/>
      <c r="CI38" s="544"/>
      <c r="CJ38" s="544"/>
      <c r="CK38" s="544"/>
      <c r="CL38" s="544"/>
      <c r="CM38" s="544"/>
      <c r="CN38" s="544"/>
      <c r="CO38" s="544"/>
      <c r="CP38" s="544"/>
      <c r="CQ38" s="544"/>
      <c r="CR38" s="544"/>
      <c r="CS38" s="544"/>
      <c r="CT38" s="544"/>
      <c r="CU38" s="544"/>
      <c r="CV38" s="544"/>
      <c r="CW38" s="544"/>
      <c r="CX38" s="544"/>
      <c r="CY38" s="544"/>
      <c r="CZ38" s="544"/>
      <c r="DA38" s="544"/>
      <c r="DB38" s="544"/>
      <c r="DC38" s="544"/>
      <c r="DD38" s="544"/>
      <c r="DE38" s="544"/>
      <c r="DF38" s="544"/>
      <c r="DG38" s="544"/>
      <c r="DH38" s="544"/>
      <c r="DI38" s="544"/>
      <c r="DJ38" s="544"/>
      <c r="DK38" s="544"/>
      <c r="DL38" s="544"/>
      <c r="DM38" s="544"/>
      <c r="DN38" s="544"/>
      <c r="DO38" s="544"/>
      <c r="DP38" s="544"/>
      <c r="DQ38" s="544"/>
      <c r="DR38" s="544"/>
      <c r="DS38" s="544"/>
      <c r="DT38" s="544"/>
      <c r="DU38" s="544"/>
      <c r="DV38" s="544"/>
      <c r="DW38" s="544"/>
      <c r="DX38" s="544"/>
      <c r="DY38" s="544"/>
      <c r="DZ38" s="544"/>
      <c r="EA38" s="544"/>
      <c r="EB38" s="544"/>
      <c r="EC38" s="544"/>
      <c r="ED38" s="544"/>
      <c r="EE38" s="544"/>
      <c r="EF38" s="544"/>
      <c r="EG38" s="544"/>
      <c r="EH38" s="544"/>
      <c r="EI38" s="544"/>
      <c r="EJ38" s="544"/>
      <c r="EK38" s="544"/>
      <c r="EL38" s="544"/>
      <c r="EM38" s="544"/>
      <c r="EN38" s="544"/>
      <c r="EO38" s="544"/>
      <c r="EP38" s="544"/>
      <c r="EQ38" s="544"/>
      <c r="ER38" s="544"/>
      <c r="ES38" s="544"/>
      <c r="ET38" s="544"/>
      <c r="EU38" s="544"/>
      <c r="EV38" s="544"/>
      <c r="EW38" s="544"/>
      <c r="EX38" s="544"/>
      <c r="EY38" s="544"/>
      <c r="EZ38" s="544"/>
      <c r="FA38" s="544"/>
      <c r="FB38" s="544"/>
      <c r="FC38" s="544"/>
      <c r="FD38" s="544"/>
      <c r="FE38" s="544"/>
      <c r="FF38" s="544"/>
      <c r="FG38" s="544"/>
      <c r="FH38" s="544"/>
      <c r="FI38" s="544"/>
      <c r="FJ38" s="544"/>
      <c r="FK38" s="544"/>
      <c r="FL38" s="544"/>
      <c r="FM38" s="544"/>
      <c r="FN38" s="544"/>
      <c r="FO38" s="544"/>
      <c r="FP38" s="544"/>
      <c r="FQ38" s="544"/>
      <c r="FR38" s="544"/>
      <c r="FS38" s="544"/>
      <c r="FT38" s="544"/>
      <c r="FU38" s="544"/>
      <c r="FV38" s="544"/>
      <c r="FW38" s="544"/>
      <c r="FX38" s="544"/>
      <c r="FY38" s="544"/>
      <c r="FZ38" s="544"/>
      <c r="GA38" s="544"/>
      <c r="GB38" s="544"/>
      <c r="GC38" s="544"/>
      <c r="GD38" s="544"/>
      <c r="GE38" s="544"/>
      <c r="GF38" s="544"/>
      <c r="GG38" s="544"/>
      <c r="GH38" s="544"/>
      <c r="GI38" s="544"/>
      <c r="GJ38" s="544"/>
      <c r="GK38" s="544"/>
      <c r="GL38" s="544"/>
      <c r="GM38" s="544"/>
      <c r="GN38" s="544"/>
      <c r="GO38" s="544"/>
      <c r="GP38" s="544"/>
      <c r="GQ38" s="544"/>
      <c r="GR38" s="544"/>
      <c r="GS38" s="544"/>
      <c r="GT38" s="544"/>
      <c r="GU38" s="544"/>
      <c r="GV38" s="544"/>
      <c r="GW38" s="544"/>
      <c r="GX38" s="544"/>
      <c r="GY38" s="544"/>
      <c r="GZ38" s="544"/>
      <c r="HA38" s="544"/>
      <c r="HB38" s="544"/>
      <c r="HC38" s="544"/>
      <c r="HD38" s="544"/>
      <c r="HE38" s="544"/>
      <c r="HF38" s="544"/>
      <c r="HG38" s="544"/>
      <c r="HH38" s="544"/>
      <c r="HI38" s="544"/>
      <c r="HJ38" s="544"/>
      <c r="HK38" s="544"/>
      <c r="HL38" s="544"/>
      <c r="HM38" s="544"/>
      <c r="HN38" s="544"/>
      <c r="HO38" s="544"/>
      <c r="HP38" s="544"/>
      <c r="HQ38" s="544"/>
      <c r="HR38" s="544"/>
      <c r="HS38" s="544"/>
      <c r="HT38" s="544"/>
      <c r="HU38" s="544"/>
      <c r="HV38" s="544"/>
      <c r="HW38" s="544"/>
      <c r="HX38" s="544"/>
      <c r="HY38" s="544"/>
      <c r="HZ38" s="544"/>
      <c r="IA38" s="544"/>
      <c r="IB38" s="544"/>
      <c r="IC38" s="544"/>
      <c r="ID38" s="544"/>
      <c r="IE38" s="544"/>
      <c r="IF38" s="544"/>
      <c r="IG38" s="544"/>
      <c r="IH38" s="544"/>
      <c r="II38" s="544"/>
      <c r="IJ38" s="544"/>
      <c r="IK38" s="544"/>
      <c r="IL38" s="544"/>
      <c r="IM38" s="544"/>
      <c r="IN38" s="544"/>
      <c r="IO38" s="544"/>
      <c r="IP38" s="544"/>
      <c r="IQ38" s="544"/>
      <c r="IR38" s="544"/>
      <c r="IS38" s="544"/>
    </row>
    <row r="39" spans="1:253" s="545" customFormat="1">
      <c r="A39" s="426" t="s">
        <v>148</v>
      </c>
      <c r="B39" s="425">
        <f>SUM(B30:B38)</f>
        <v>42669353</v>
      </c>
      <c r="C39" s="425">
        <f>SUM(C30:C38)</f>
        <v>42669353</v>
      </c>
      <c r="D39" s="425">
        <f t="shared" si="0"/>
        <v>0</v>
      </c>
      <c r="E39" s="423"/>
      <c r="F39" s="422"/>
      <c r="G39" s="549"/>
      <c r="H39" s="544"/>
      <c r="I39" s="544"/>
      <c r="J39" s="544"/>
      <c r="K39" s="544"/>
      <c r="L39" s="544"/>
      <c r="M39" s="544"/>
      <c r="N39" s="544"/>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544"/>
      <c r="BO39" s="544"/>
      <c r="BP39" s="544"/>
      <c r="BQ39" s="544"/>
      <c r="BR39" s="544"/>
      <c r="BS39" s="544"/>
      <c r="BT39" s="544"/>
      <c r="BU39" s="544"/>
      <c r="BV39" s="544"/>
      <c r="BW39" s="544"/>
      <c r="BX39" s="544"/>
      <c r="BY39" s="544"/>
      <c r="BZ39" s="544"/>
      <c r="CA39" s="544"/>
      <c r="CB39" s="544"/>
      <c r="CC39" s="544"/>
      <c r="CD39" s="544"/>
      <c r="CE39" s="544"/>
      <c r="CF39" s="544"/>
      <c r="CG39" s="544"/>
      <c r="CH39" s="544"/>
      <c r="CI39" s="544"/>
      <c r="CJ39" s="544"/>
      <c r="CK39" s="544"/>
      <c r="CL39" s="544"/>
      <c r="CM39" s="544"/>
      <c r="CN39" s="544"/>
      <c r="CO39" s="544"/>
      <c r="CP39" s="544"/>
      <c r="CQ39" s="544"/>
      <c r="CR39" s="544"/>
      <c r="CS39" s="544"/>
      <c r="CT39" s="544"/>
      <c r="CU39" s="544"/>
      <c r="CV39" s="544"/>
      <c r="CW39" s="544"/>
      <c r="CX39" s="544"/>
      <c r="CY39" s="544"/>
      <c r="CZ39" s="544"/>
      <c r="DA39" s="544"/>
      <c r="DB39" s="544"/>
      <c r="DC39" s="544"/>
      <c r="DD39" s="544"/>
      <c r="DE39" s="544"/>
      <c r="DF39" s="544"/>
      <c r="DG39" s="544"/>
      <c r="DH39" s="544"/>
      <c r="DI39" s="544"/>
      <c r="DJ39" s="544"/>
      <c r="DK39" s="544"/>
      <c r="DL39" s="544"/>
      <c r="DM39" s="544"/>
      <c r="DN39" s="544"/>
      <c r="DO39" s="544"/>
      <c r="DP39" s="544"/>
      <c r="DQ39" s="544"/>
      <c r="DR39" s="544"/>
      <c r="DS39" s="544"/>
      <c r="DT39" s="544"/>
      <c r="DU39" s="544"/>
      <c r="DV39" s="544"/>
      <c r="DW39" s="544"/>
      <c r="DX39" s="544"/>
      <c r="DY39" s="544"/>
      <c r="DZ39" s="544"/>
      <c r="EA39" s="544"/>
      <c r="EB39" s="544"/>
      <c r="EC39" s="544"/>
      <c r="ED39" s="544"/>
      <c r="EE39" s="544"/>
      <c r="EF39" s="544"/>
      <c r="EG39" s="544"/>
      <c r="EH39" s="544"/>
      <c r="EI39" s="544"/>
      <c r="EJ39" s="544"/>
      <c r="EK39" s="544"/>
      <c r="EL39" s="544"/>
      <c r="EM39" s="544"/>
      <c r="EN39" s="544"/>
      <c r="EO39" s="544"/>
      <c r="EP39" s="544"/>
      <c r="EQ39" s="544"/>
      <c r="ER39" s="544"/>
      <c r="ES39" s="544"/>
      <c r="ET39" s="544"/>
      <c r="EU39" s="544"/>
      <c r="EV39" s="544"/>
      <c r="EW39" s="544"/>
      <c r="EX39" s="544"/>
      <c r="EY39" s="544"/>
      <c r="EZ39" s="544"/>
      <c r="FA39" s="544"/>
      <c r="FB39" s="544"/>
      <c r="FC39" s="544"/>
      <c r="FD39" s="544"/>
      <c r="FE39" s="544"/>
      <c r="FF39" s="544"/>
      <c r="FG39" s="544"/>
      <c r="FH39" s="544"/>
      <c r="FI39" s="544"/>
      <c r="FJ39" s="544"/>
      <c r="FK39" s="544"/>
      <c r="FL39" s="544"/>
      <c r="FM39" s="544"/>
      <c r="FN39" s="544"/>
      <c r="FO39" s="544"/>
      <c r="FP39" s="544"/>
      <c r="FQ39" s="544"/>
      <c r="FR39" s="544"/>
      <c r="FS39" s="544"/>
      <c r="FT39" s="544"/>
      <c r="FU39" s="544"/>
      <c r="FV39" s="544"/>
      <c r="FW39" s="544"/>
      <c r="FX39" s="544"/>
      <c r="FY39" s="544"/>
      <c r="FZ39" s="544"/>
      <c r="GA39" s="544"/>
      <c r="GB39" s="544"/>
      <c r="GC39" s="544"/>
      <c r="GD39" s="544"/>
      <c r="GE39" s="544"/>
      <c r="GF39" s="544"/>
      <c r="GG39" s="544"/>
      <c r="GH39" s="544"/>
      <c r="GI39" s="544"/>
      <c r="GJ39" s="544"/>
      <c r="GK39" s="544"/>
      <c r="GL39" s="544"/>
      <c r="GM39" s="544"/>
      <c r="GN39" s="544"/>
      <c r="GO39" s="544"/>
      <c r="GP39" s="544"/>
      <c r="GQ39" s="544"/>
      <c r="GR39" s="544"/>
      <c r="GS39" s="544"/>
      <c r="GT39" s="544"/>
      <c r="GU39" s="544"/>
      <c r="GV39" s="544"/>
      <c r="GW39" s="544"/>
      <c r="GX39" s="544"/>
      <c r="GY39" s="544"/>
      <c r="GZ39" s="544"/>
      <c r="HA39" s="544"/>
      <c r="HB39" s="544"/>
      <c r="HC39" s="544"/>
      <c r="HD39" s="544"/>
      <c r="HE39" s="544"/>
      <c r="HF39" s="544"/>
      <c r="HG39" s="544"/>
      <c r="HH39" s="544"/>
      <c r="HI39" s="544"/>
      <c r="HJ39" s="544"/>
      <c r="HK39" s="544"/>
      <c r="HL39" s="544"/>
      <c r="HM39" s="544"/>
      <c r="HN39" s="544"/>
      <c r="HO39" s="544"/>
      <c r="HP39" s="544"/>
      <c r="HQ39" s="544"/>
      <c r="HR39" s="544"/>
      <c r="HS39" s="544"/>
      <c r="HT39" s="544"/>
      <c r="HU39" s="544"/>
      <c r="HV39" s="544"/>
      <c r="HW39" s="544"/>
      <c r="HX39" s="544"/>
      <c r="HY39" s="544"/>
      <c r="HZ39" s="544"/>
      <c r="IA39" s="544"/>
      <c r="IB39" s="544"/>
      <c r="IC39" s="544"/>
      <c r="ID39" s="544"/>
      <c r="IE39" s="544"/>
      <c r="IF39" s="544"/>
      <c r="IG39" s="544"/>
      <c r="IH39" s="544"/>
      <c r="II39" s="544"/>
      <c r="IJ39" s="544"/>
      <c r="IK39" s="544"/>
      <c r="IL39" s="544"/>
      <c r="IM39" s="544"/>
      <c r="IN39" s="544"/>
      <c r="IO39" s="544"/>
      <c r="IP39" s="544"/>
      <c r="IQ39" s="544"/>
      <c r="IR39" s="544"/>
      <c r="IS39" s="544"/>
    </row>
    <row r="40" spans="1:253" s="545" customFormat="1">
      <c r="A40" s="419" t="s">
        <v>149</v>
      </c>
      <c r="B40" s="419"/>
      <c r="C40" s="419"/>
      <c r="D40" s="419"/>
      <c r="E40" s="439"/>
      <c r="F40" s="419"/>
      <c r="G40" s="549"/>
      <c r="H40" s="544"/>
      <c r="I40" s="544"/>
      <c r="J40" s="544"/>
      <c r="K40" s="544"/>
      <c r="L40" s="544"/>
      <c r="M40" s="544"/>
      <c r="N40" s="544"/>
      <c r="O40" s="544"/>
      <c r="P40" s="544"/>
      <c r="Q40" s="544"/>
      <c r="R40" s="544"/>
      <c r="S40" s="544"/>
      <c r="T40" s="544"/>
      <c r="U40" s="544"/>
      <c r="V40" s="544"/>
      <c r="W40" s="544"/>
      <c r="X40" s="544"/>
      <c r="Y40" s="544"/>
      <c r="Z40" s="544"/>
      <c r="AA40" s="544"/>
      <c r="AB40" s="544"/>
      <c r="AC40" s="544"/>
      <c r="AD40" s="544"/>
      <c r="AE40" s="544"/>
      <c r="AF40" s="544"/>
      <c r="AG40" s="544"/>
      <c r="AH40" s="544"/>
      <c r="AI40" s="544"/>
      <c r="AJ40" s="544"/>
      <c r="AK40" s="544"/>
      <c r="AL40" s="544"/>
      <c r="AM40" s="544"/>
      <c r="AN40" s="544"/>
      <c r="AO40" s="544"/>
      <c r="AP40" s="544"/>
      <c r="AQ40" s="544"/>
      <c r="AR40" s="544"/>
      <c r="AS40" s="544"/>
      <c r="AT40" s="544"/>
      <c r="AU40" s="544"/>
      <c r="AV40" s="544"/>
      <c r="AW40" s="544"/>
      <c r="AX40" s="544"/>
      <c r="AY40" s="544"/>
      <c r="AZ40" s="544"/>
      <c r="BA40" s="544"/>
      <c r="BB40" s="544"/>
      <c r="BC40" s="544"/>
      <c r="BD40" s="544"/>
      <c r="BE40" s="544"/>
      <c r="BF40" s="544"/>
      <c r="BG40" s="544"/>
      <c r="BH40" s="544"/>
      <c r="BI40" s="544"/>
      <c r="BJ40" s="544"/>
      <c r="BK40" s="544"/>
      <c r="BL40" s="544"/>
      <c r="BM40" s="544"/>
      <c r="BN40" s="544"/>
      <c r="BO40" s="544"/>
      <c r="BP40" s="544"/>
      <c r="BQ40" s="544"/>
      <c r="BR40" s="544"/>
      <c r="BS40" s="544"/>
      <c r="BT40" s="544"/>
      <c r="BU40" s="544"/>
      <c r="BV40" s="544"/>
      <c r="BW40" s="544"/>
      <c r="BX40" s="544"/>
      <c r="BY40" s="544"/>
      <c r="BZ40" s="544"/>
      <c r="CA40" s="544"/>
      <c r="CB40" s="544"/>
      <c r="CC40" s="544"/>
      <c r="CD40" s="544"/>
      <c r="CE40" s="544"/>
      <c r="CF40" s="544"/>
      <c r="CG40" s="544"/>
      <c r="CH40" s="544"/>
      <c r="CI40" s="544"/>
      <c r="CJ40" s="544"/>
      <c r="CK40" s="544"/>
      <c r="CL40" s="544"/>
      <c r="CM40" s="544"/>
      <c r="CN40" s="544"/>
      <c r="CO40" s="544"/>
      <c r="CP40" s="544"/>
      <c r="CQ40" s="544"/>
      <c r="CR40" s="544"/>
      <c r="CS40" s="544"/>
      <c r="CT40" s="544"/>
      <c r="CU40" s="544"/>
      <c r="CV40" s="544"/>
      <c r="CW40" s="544"/>
      <c r="CX40" s="544"/>
      <c r="CY40" s="544"/>
      <c r="CZ40" s="544"/>
      <c r="DA40" s="544"/>
      <c r="DB40" s="544"/>
      <c r="DC40" s="544"/>
      <c r="DD40" s="544"/>
      <c r="DE40" s="544"/>
      <c r="DF40" s="544"/>
      <c r="DG40" s="544"/>
      <c r="DH40" s="544"/>
      <c r="DI40" s="544"/>
      <c r="DJ40" s="544"/>
      <c r="DK40" s="544"/>
      <c r="DL40" s="544"/>
      <c r="DM40" s="544"/>
      <c r="DN40" s="544"/>
      <c r="DO40" s="544"/>
      <c r="DP40" s="544"/>
      <c r="DQ40" s="544"/>
      <c r="DR40" s="544"/>
      <c r="DS40" s="544"/>
      <c r="DT40" s="544"/>
      <c r="DU40" s="544"/>
      <c r="DV40" s="544"/>
      <c r="DW40" s="544"/>
      <c r="DX40" s="544"/>
      <c r="DY40" s="544"/>
      <c r="DZ40" s="544"/>
      <c r="EA40" s="544"/>
      <c r="EB40" s="544"/>
      <c r="EC40" s="544"/>
      <c r="ED40" s="544"/>
      <c r="EE40" s="544"/>
      <c r="EF40" s="544"/>
      <c r="EG40" s="544"/>
      <c r="EH40" s="544"/>
      <c r="EI40" s="544"/>
      <c r="EJ40" s="544"/>
      <c r="EK40" s="544"/>
      <c r="EL40" s="544"/>
      <c r="EM40" s="544"/>
      <c r="EN40" s="544"/>
      <c r="EO40" s="544"/>
      <c r="EP40" s="544"/>
      <c r="EQ40" s="544"/>
      <c r="ER40" s="544"/>
      <c r="ES40" s="544"/>
      <c r="ET40" s="544"/>
      <c r="EU40" s="544"/>
      <c r="EV40" s="544"/>
      <c r="EW40" s="544"/>
      <c r="EX40" s="544"/>
      <c r="EY40" s="544"/>
      <c r="EZ40" s="544"/>
      <c r="FA40" s="544"/>
      <c r="FB40" s="544"/>
      <c r="FC40" s="544"/>
      <c r="FD40" s="544"/>
      <c r="FE40" s="544"/>
      <c r="FF40" s="544"/>
      <c r="FG40" s="544"/>
      <c r="FH40" s="544"/>
      <c r="FI40" s="544"/>
      <c r="FJ40" s="544"/>
      <c r="FK40" s="544"/>
      <c r="FL40" s="544"/>
      <c r="FM40" s="544"/>
      <c r="FN40" s="544"/>
      <c r="FO40" s="544"/>
      <c r="FP40" s="544"/>
      <c r="FQ40" s="544"/>
      <c r="FR40" s="544"/>
      <c r="FS40" s="544"/>
      <c r="FT40" s="544"/>
      <c r="FU40" s="544"/>
      <c r="FV40" s="544"/>
      <c r="FW40" s="544"/>
      <c r="FX40" s="544"/>
      <c r="FY40" s="544"/>
      <c r="FZ40" s="544"/>
      <c r="GA40" s="544"/>
      <c r="GB40" s="544"/>
      <c r="GC40" s="544"/>
      <c r="GD40" s="544"/>
      <c r="GE40" s="544"/>
      <c r="GF40" s="544"/>
      <c r="GG40" s="544"/>
      <c r="GH40" s="544"/>
      <c r="GI40" s="544"/>
      <c r="GJ40" s="544"/>
      <c r="GK40" s="544"/>
      <c r="GL40" s="544"/>
      <c r="GM40" s="544"/>
      <c r="GN40" s="544"/>
      <c r="GO40" s="544"/>
      <c r="GP40" s="544"/>
      <c r="GQ40" s="544"/>
      <c r="GR40" s="544"/>
      <c r="GS40" s="544"/>
      <c r="GT40" s="544"/>
      <c r="GU40" s="544"/>
      <c r="GV40" s="544"/>
      <c r="GW40" s="544"/>
      <c r="GX40" s="544"/>
      <c r="GY40" s="544"/>
      <c r="GZ40" s="544"/>
      <c r="HA40" s="544"/>
      <c r="HB40" s="544"/>
      <c r="HC40" s="544"/>
      <c r="HD40" s="544"/>
      <c r="HE40" s="544"/>
      <c r="HF40" s="544"/>
      <c r="HG40" s="544"/>
      <c r="HH40" s="544"/>
      <c r="HI40" s="544"/>
      <c r="HJ40" s="544"/>
      <c r="HK40" s="544"/>
      <c r="HL40" s="544"/>
      <c r="HM40" s="544"/>
      <c r="HN40" s="544"/>
      <c r="HO40" s="544"/>
      <c r="HP40" s="544"/>
      <c r="HQ40" s="544"/>
      <c r="HR40" s="544"/>
      <c r="HS40" s="544"/>
      <c r="HT40" s="544"/>
      <c r="HU40" s="544"/>
      <c r="HV40" s="544"/>
      <c r="HW40" s="544"/>
      <c r="HX40" s="544"/>
      <c r="HY40" s="544"/>
      <c r="HZ40" s="544"/>
      <c r="IA40" s="544"/>
      <c r="IB40" s="544"/>
      <c r="IC40" s="544"/>
      <c r="ID40" s="544"/>
      <c r="IE40" s="544"/>
      <c r="IF40" s="544"/>
      <c r="IG40" s="544"/>
      <c r="IH40" s="544"/>
      <c r="II40" s="544"/>
      <c r="IJ40" s="544"/>
      <c r="IK40" s="544"/>
      <c r="IL40" s="544"/>
      <c r="IM40" s="544"/>
      <c r="IN40" s="544"/>
      <c r="IO40" s="544"/>
      <c r="IP40" s="544"/>
      <c r="IQ40" s="544"/>
      <c r="IR40" s="544"/>
      <c r="IS40" s="544"/>
    </row>
    <row r="41" spans="1:253" s="545" customFormat="1">
      <c r="A41" s="424" t="s">
        <v>150</v>
      </c>
      <c r="B41" s="421">
        <f>'Sources and Uses Budget'!$C40</f>
        <v>727500</v>
      </c>
      <c r="C41" s="421">
        <f>'Sources and Uses Budget'!$C40</f>
        <v>727500</v>
      </c>
      <c r="D41" s="425">
        <f t="shared" si="0"/>
        <v>0</v>
      </c>
      <c r="E41" s="423"/>
      <c r="F41" s="422"/>
      <c r="G41" s="549"/>
      <c r="H41" s="544"/>
      <c r="I41" s="544"/>
      <c r="J41" s="544"/>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4"/>
      <c r="AI41" s="544"/>
      <c r="AJ41" s="544"/>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c r="BK41" s="544"/>
      <c r="BL41" s="544"/>
      <c r="BM41" s="544"/>
      <c r="BN41" s="544"/>
      <c r="BO41" s="544"/>
      <c r="BP41" s="544"/>
      <c r="BQ41" s="544"/>
      <c r="BR41" s="544"/>
      <c r="BS41" s="544"/>
      <c r="BT41" s="544"/>
      <c r="BU41" s="544"/>
      <c r="BV41" s="544"/>
      <c r="BW41" s="544"/>
      <c r="BX41" s="544"/>
      <c r="BY41" s="544"/>
      <c r="BZ41" s="544"/>
      <c r="CA41" s="544"/>
      <c r="CB41" s="544"/>
      <c r="CC41" s="544"/>
      <c r="CD41" s="544"/>
      <c r="CE41" s="544"/>
      <c r="CF41" s="544"/>
      <c r="CG41" s="544"/>
      <c r="CH41" s="544"/>
      <c r="CI41" s="544"/>
      <c r="CJ41" s="544"/>
      <c r="CK41" s="544"/>
      <c r="CL41" s="544"/>
      <c r="CM41" s="544"/>
      <c r="CN41" s="544"/>
      <c r="CO41" s="544"/>
      <c r="CP41" s="544"/>
      <c r="CQ41" s="544"/>
      <c r="CR41" s="544"/>
      <c r="CS41" s="544"/>
      <c r="CT41" s="544"/>
      <c r="CU41" s="544"/>
      <c r="CV41" s="544"/>
      <c r="CW41" s="544"/>
      <c r="CX41" s="544"/>
      <c r="CY41" s="544"/>
      <c r="CZ41" s="544"/>
      <c r="DA41" s="544"/>
      <c r="DB41" s="544"/>
      <c r="DC41" s="544"/>
      <c r="DD41" s="544"/>
      <c r="DE41" s="544"/>
      <c r="DF41" s="544"/>
      <c r="DG41" s="544"/>
      <c r="DH41" s="544"/>
      <c r="DI41" s="544"/>
      <c r="DJ41" s="544"/>
      <c r="DK41" s="544"/>
      <c r="DL41" s="544"/>
      <c r="DM41" s="544"/>
      <c r="DN41" s="544"/>
      <c r="DO41" s="544"/>
      <c r="DP41" s="544"/>
      <c r="DQ41" s="544"/>
      <c r="DR41" s="544"/>
      <c r="DS41" s="544"/>
      <c r="DT41" s="544"/>
      <c r="DU41" s="544"/>
      <c r="DV41" s="544"/>
      <c r="DW41" s="544"/>
      <c r="DX41" s="544"/>
      <c r="DY41" s="544"/>
      <c r="DZ41" s="544"/>
      <c r="EA41" s="544"/>
      <c r="EB41" s="544"/>
      <c r="EC41" s="544"/>
      <c r="ED41" s="544"/>
      <c r="EE41" s="544"/>
      <c r="EF41" s="544"/>
      <c r="EG41" s="544"/>
      <c r="EH41" s="544"/>
      <c r="EI41" s="544"/>
      <c r="EJ41" s="544"/>
      <c r="EK41" s="544"/>
      <c r="EL41" s="544"/>
      <c r="EM41" s="544"/>
      <c r="EN41" s="544"/>
      <c r="EO41" s="544"/>
      <c r="EP41" s="544"/>
      <c r="EQ41" s="544"/>
      <c r="ER41" s="544"/>
      <c r="ES41" s="544"/>
      <c r="ET41" s="544"/>
      <c r="EU41" s="544"/>
      <c r="EV41" s="544"/>
      <c r="EW41" s="544"/>
      <c r="EX41" s="544"/>
      <c r="EY41" s="544"/>
      <c r="EZ41" s="544"/>
      <c r="FA41" s="544"/>
      <c r="FB41" s="544"/>
      <c r="FC41" s="544"/>
      <c r="FD41" s="544"/>
      <c r="FE41" s="544"/>
      <c r="FF41" s="544"/>
      <c r="FG41" s="544"/>
      <c r="FH41" s="544"/>
      <c r="FI41" s="544"/>
      <c r="FJ41" s="544"/>
      <c r="FK41" s="544"/>
      <c r="FL41" s="544"/>
      <c r="FM41" s="544"/>
      <c r="FN41" s="544"/>
      <c r="FO41" s="544"/>
      <c r="FP41" s="544"/>
      <c r="FQ41" s="544"/>
      <c r="FR41" s="544"/>
      <c r="FS41" s="544"/>
      <c r="FT41" s="544"/>
      <c r="FU41" s="544"/>
      <c r="FV41" s="544"/>
      <c r="FW41" s="544"/>
      <c r="FX41" s="544"/>
      <c r="FY41" s="544"/>
      <c r="FZ41" s="544"/>
      <c r="GA41" s="544"/>
      <c r="GB41" s="544"/>
      <c r="GC41" s="544"/>
      <c r="GD41" s="544"/>
      <c r="GE41" s="544"/>
      <c r="GF41" s="544"/>
      <c r="GG41" s="544"/>
      <c r="GH41" s="544"/>
      <c r="GI41" s="544"/>
      <c r="GJ41" s="544"/>
      <c r="GK41" s="544"/>
      <c r="GL41" s="544"/>
      <c r="GM41" s="544"/>
      <c r="GN41" s="544"/>
      <c r="GO41" s="544"/>
      <c r="GP41" s="544"/>
      <c r="GQ41" s="544"/>
      <c r="GR41" s="544"/>
      <c r="GS41" s="544"/>
      <c r="GT41" s="544"/>
      <c r="GU41" s="544"/>
      <c r="GV41" s="544"/>
      <c r="GW41" s="544"/>
      <c r="GX41" s="544"/>
      <c r="GY41" s="544"/>
      <c r="GZ41" s="544"/>
      <c r="HA41" s="544"/>
      <c r="HB41" s="544"/>
      <c r="HC41" s="544"/>
      <c r="HD41" s="544"/>
      <c r="HE41" s="544"/>
      <c r="HF41" s="544"/>
      <c r="HG41" s="544"/>
      <c r="HH41" s="544"/>
      <c r="HI41" s="544"/>
      <c r="HJ41" s="544"/>
      <c r="HK41" s="544"/>
      <c r="HL41" s="544"/>
      <c r="HM41" s="544"/>
      <c r="HN41" s="544"/>
      <c r="HO41" s="544"/>
      <c r="HP41" s="544"/>
      <c r="HQ41" s="544"/>
      <c r="HR41" s="544"/>
      <c r="HS41" s="544"/>
      <c r="HT41" s="544"/>
      <c r="HU41" s="544"/>
      <c r="HV41" s="544"/>
      <c r="HW41" s="544"/>
      <c r="HX41" s="544"/>
      <c r="HY41" s="544"/>
      <c r="HZ41" s="544"/>
      <c r="IA41" s="544"/>
      <c r="IB41" s="544"/>
      <c r="IC41" s="544"/>
      <c r="ID41" s="544"/>
      <c r="IE41" s="544"/>
      <c r="IF41" s="544"/>
      <c r="IG41" s="544"/>
      <c r="IH41" s="544"/>
      <c r="II41" s="544"/>
      <c r="IJ41" s="544"/>
      <c r="IK41" s="544"/>
      <c r="IL41" s="544"/>
      <c r="IM41" s="544"/>
      <c r="IN41" s="544"/>
      <c r="IO41" s="544"/>
      <c r="IP41" s="544"/>
      <c r="IQ41" s="544"/>
      <c r="IR41" s="544"/>
      <c r="IS41" s="544"/>
    </row>
    <row r="42" spans="1:253" s="545" customFormat="1">
      <c r="A42" s="424" t="s">
        <v>151</v>
      </c>
      <c r="B42" s="421">
        <f>'Sources and Uses Budget'!$C41</f>
        <v>0</v>
      </c>
      <c r="C42" s="421">
        <f>'Sources and Uses Budget'!$C41</f>
        <v>0</v>
      </c>
      <c r="D42" s="425">
        <f t="shared" si="0"/>
        <v>0</v>
      </c>
      <c r="E42" s="423"/>
      <c r="F42" s="422"/>
      <c r="G42" s="549"/>
      <c r="H42" s="544"/>
      <c r="I42" s="544"/>
      <c r="J42" s="544"/>
      <c r="K42" s="544"/>
      <c r="L42" s="544"/>
      <c r="M42" s="544"/>
      <c r="N42" s="544"/>
      <c r="O42" s="544"/>
      <c r="P42" s="544"/>
      <c r="Q42" s="544"/>
      <c r="R42" s="544"/>
      <c r="S42" s="544"/>
      <c r="T42" s="544"/>
      <c r="U42" s="544"/>
      <c r="V42" s="544"/>
      <c r="W42" s="544"/>
      <c r="X42" s="544"/>
      <c r="Y42" s="544"/>
      <c r="Z42" s="544"/>
      <c r="AA42" s="544"/>
      <c r="AB42" s="544"/>
      <c r="AC42" s="544"/>
      <c r="AD42" s="544"/>
      <c r="AE42" s="544"/>
      <c r="AF42" s="544"/>
      <c r="AG42" s="544"/>
      <c r="AH42" s="544"/>
      <c r="AI42" s="544"/>
      <c r="AJ42" s="544"/>
      <c r="AK42" s="544"/>
      <c r="AL42" s="544"/>
      <c r="AM42" s="544"/>
      <c r="AN42" s="544"/>
      <c r="AO42" s="544"/>
      <c r="AP42" s="544"/>
      <c r="AQ42" s="544"/>
      <c r="AR42" s="544"/>
      <c r="AS42" s="544"/>
      <c r="AT42" s="544"/>
      <c r="AU42" s="544"/>
      <c r="AV42" s="544"/>
      <c r="AW42" s="544"/>
      <c r="AX42" s="544"/>
      <c r="AY42" s="544"/>
      <c r="AZ42" s="544"/>
      <c r="BA42" s="544"/>
      <c r="BB42" s="544"/>
      <c r="BC42" s="544"/>
      <c r="BD42" s="544"/>
      <c r="BE42" s="544"/>
      <c r="BF42" s="544"/>
      <c r="BG42" s="544"/>
      <c r="BH42" s="544"/>
      <c r="BI42" s="544"/>
      <c r="BJ42" s="544"/>
      <c r="BK42" s="544"/>
      <c r="BL42" s="544"/>
      <c r="BM42" s="544"/>
      <c r="BN42" s="544"/>
      <c r="BO42" s="544"/>
      <c r="BP42" s="544"/>
      <c r="BQ42" s="544"/>
      <c r="BR42" s="544"/>
      <c r="BS42" s="544"/>
      <c r="BT42" s="544"/>
      <c r="BU42" s="544"/>
      <c r="BV42" s="544"/>
      <c r="BW42" s="544"/>
      <c r="BX42" s="544"/>
      <c r="BY42" s="544"/>
      <c r="BZ42" s="544"/>
      <c r="CA42" s="544"/>
      <c r="CB42" s="544"/>
      <c r="CC42" s="544"/>
      <c r="CD42" s="544"/>
      <c r="CE42" s="544"/>
      <c r="CF42" s="544"/>
      <c r="CG42" s="544"/>
      <c r="CH42" s="544"/>
      <c r="CI42" s="544"/>
      <c r="CJ42" s="544"/>
      <c r="CK42" s="544"/>
      <c r="CL42" s="544"/>
      <c r="CM42" s="544"/>
      <c r="CN42" s="544"/>
      <c r="CO42" s="544"/>
      <c r="CP42" s="544"/>
      <c r="CQ42" s="544"/>
      <c r="CR42" s="544"/>
      <c r="CS42" s="544"/>
      <c r="CT42" s="544"/>
      <c r="CU42" s="544"/>
      <c r="CV42" s="544"/>
      <c r="CW42" s="544"/>
      <c r="CX42" s="544"/>
      <c r="CY42" s="544"/>
      <c r="CZ42" s="544"/>
      <c r="DA42" s="544"/>
      <c r="DB42" s="544"/>
      <c r="DC42" s="544"/>
      <c r="DD42" s="544"/>
      <c r="DE42" s="544"/>
      <c r="DF42" s="544"/>
      <c r="DG42" s="544"/>
      <c r="DH42" s="544"/>
      <c r="DI42" s="544"/>
      <c r="DJ42" s="544"/>
      <c r="DK42" s="544"/>
      <c r="DL42" s="544"/>
      <c r="DM42" s="544"/>
      <c r="DN42" s="544"/>
      <c r="DO42" s="544"/>
      <c r="DP42" s="544"/>
      <c r="DQ42" s="544"/>
      <c r="DR42" s="544"/>
      <c r="DS42" s="544"/>
      <c r="DT42" s="544"/>
      <c r="DU42" s="544"/>
      <c r="DV42" s="544"/>
      <c r="DW42" s="544"/>
      <c r="DX42" s="544"/>
      <c r="DY42" s="544"/>
      <c r="DZ42" s="544"/>
      <c r="EA42" s="544"/>
      <c r="EB42" s="544"/>
      <c r="EC42" s="544"/>
      <c r="ED42" s="544"/>
      <c r="EE42" s="544"/>
      <c r="EF42" s="544"/>
      <c r="EG42" s="544"/>
      <c r="EH42" s="544"/>
      <c r="EI42" s="544"/>
      <c r="EJ42" s="544"/>
      <c r="EK42" s="544"/>
      <c r="EL42" s="544"/>
      <c r="EM42" s="544"/>
      <c r="EN42" s="544"/>
      <c r="EO42" s="544"/>
      <c r="EP42" s="544"/>
      <c r="EQ42" s="544"/>
      <c r="ER42" s="544"/>
      <c r="ES42" s="544"/>
      <c r="ET42" s="544"/>
      <c r="EU42" s="544"/>
      <c r="EV42" s="544"/>
      <c r="EW42" s="544"/>
      <c r="EX42" s="544"/>
      <c r="EY42" s="544"/>
      <c r="EZ42" s="544"/>
      <c r="FA42" s="544"/>
      <c r="FB42" s="544"/>
      <c r="FC42" s="544"/>
      <c r="FD42" s="544"/>
      <c r="FE42" s="544"/>
      <c r="FF42" s="544"/>
      <c r="FG42" s="544"/>
      <c r="FH42" s="544"/>
      <c r="FI42" s="544"/>
      <c r="FJ42" s="544"/>
      <c r="FK42" s="544"/>
      <c r="FL42" s="544"/>
      <c r="FM42" s="544"/>
      <c r="FN42" s="544"/>
      <c r="FO42" s="544"/>
      <c r="FP42" s="544"/>
      <c r="FQ42" s="544"/>
      <c r="FR42" s="544"/>
      <c r="FS42" s="544"/>
      <c r="FT42" s="544"/>
      <c r="FU42" s="544"/>
      <c r="FV42" s="544"/>
      <c r="FW42" s="544"/>
      <c r="FX42" s="544"/>
      <c r="FY42" s="544"/>
      <c r="FZ42" s="544"/>
      <c r="GA42" s="544"/>
      <c r="GB42" s="544"/>
      <c r="GC42" s="544"/>
      <c r="GD42" s="544"/>
      <c r="GE42" s="544"/>
      <c r="GF42" s="544"/>
      <c r="GG42" s="544"/>
      <c r="GH42" s="544"/>
      <c r="GI42" s="544"/>
      <c r="GJ42" s="544"/>
      <c r="GK42" s="544"/>
      <c r="GL42" s="544"/>
      <c r="GM42" s="544"/>
      <c r="GN42" s="544"/>
      <c r="GO42" s="544"/>
      <c r="GP42" s="544"/>
      <c r="GQ42" s="544"/>
      <c r="GR42" s="544"/>
      <c r="GS42" s="544"/>
      <c r="GT42" s="544"/>
      <c r="GU42" s="544"/>
      <c r="GV42" s="544"/>
      <c r="GW42" s="544"/>
      <c r="GX42" s="544"/>
      <c r="GY42" s="544"/>
      <c r="GZ42" s="544"/>
      <c r="HA42" s="544"/>
      <c r="HB42" s="544"/>
      <c r="HC42" s="544"/>
      <c r="HD42" s="544"/>
      <c r="HE42" s="544"/>
      <c r="HF42" s="544"/>
      <c r="HG42" s="544"/>
      <c r="HH42" s="544"/>
      <c r="HI42" s="544"/>
      <c r="HJ42" s="544"/>
      <c r="HK42" s="544"/>
      <c r="HL42" s="544"/>
      <c r="HM42" s="544"/>
      <c r="HN42" s="544"/>
      <c r="HO42" s="544"/>
      <c r="HP42" s="544"/>
      <c r="HQ42" s="544"/>
      <c r="HR42" s="544"/>
      <c r="HS42" s="544"/>
      <c r="HT42" s="544"/>
      <c r="HU42" s="544"/>
      <c r="HV42" s="544"/>
      <c r="HW42" s="544"/>
      <c r="HX42" s="544"/>
      <c r="HY42" s="544"/>
      <c r="HZ42" s="544"/>
      <c r="IA42" s="544"/>
      <c r="IB42" s="544"/>
      <c r="IC42" s="544"/>
      <c r="ID42" s="544"/>
      <c r="IE42" s="544"/>
      <c r="IF42" s="544"/>
      <c r="IG42" s="544"/>
      <c r="IH42" s="544"/>
      <c r="II42" s="544"/>
      <c r="IJ42" s="544"/>
      <c r="IK42" s="544"/>
      <c r="IL42" s="544"/>
      <c r="IM42" s="544"/>
      <c r="IN42" s="544"/>
      <c r="IO42" s="544"/>
      <c r="IP42" s="544"/>
      <c r="IQ42" s="544"/>
      <c r="IR42" s="544"/>
      <c r="IS42" s="544"/>
    </row>
    <row r="43" spans="1:253" s="545" customFormat="1">
      <c r="A43" s="426" t="s">
        <v>152</v>
      </c>
      <c r="B43" s="425">
        <f>SUM(B41:B42)</f>
        <v>727500</v>
      </c>
      <c r="C43" s="425">
        <f>SUM(C41:C42)</f>
        <v>727500</v>
      </c>
      <c r="D43" s="425">
        <f t="shared" si="0"/>
        <v>0</v>
      </c>
      <c r="E43" s="423"/>
      <c r="F43" s="422"/>
      <c r="G43" s="549"/>
      <c r="H43" s="544"/>
      <c r="I43" s="544"/>
      <c r="J43" s="544"/>
      <c r="K43" s="544"/>
      <c r="L43" s="544"/>
      <c r="M43" s="544"/>
      <c r="N43" s="544"/>
      <c r="O43" s="544"/>
      <c r="P43" s="544"/>
      <c r="Q43" s="544"/>
      <c r="R43" s="544"/>
      <c r="S43" s="544"/>
      <c r="T43" s="544"/>
      <c r="U43" s="544"/>
      <c r="V43" s="544"/>
      <c r="W43" s="544"/>
      <c r="X43" s="544"/>
      <c r="Y43" s="544"/>
      <c r="Z43" s="544"/>
      <c r="AA43" s="544"/>
      <c r="AB43" s="544"/>
      <c r="AC43" s="544"/>
      <c r="AD43" s="544"/>
      <c r="AE43" s="544"/>
      <c r="AF43" s="544"/>
      <c r="AG43" s="544"/>
      <c r="AH43" s="544"/>
      <c r="AI43" s="544"/>
      <c r="AJ43" s="544"/>
      <c r="AK43" s="544"/>
      <c r="AL43" s="544"/>
      <c r="AM43" s="544"/>
      <c r="AN43" s="544"/>
      <c r="AO43" s="544"/>
      <c r="AP43" s="544"/>
      <c r="AQ43" s="544"/>
      <c r="AR43" s="544"/>
      <c r="AS43" s="544"/>
      <c r="AT43" s="544"/>
      <c r="AU43" s="544"/>
      <c r="AV43" s="544"/>
      <c r="AW43" s="544"/>
      <c r="AX43" s="544"/>
      <c r="AY43" s="544"/>
      <c r="AZ43" s="544"/>
      <c r="BA43" s="544"/>
      <c r="BB43" s="544"/>
      <c r="BC43" s="544"/>
      <c r="BD43" s="544"/>
      <c r="BE43" s="544"/>
      <c r="BF43" s="544"/>
      <c r="BG43" s="544"/>
      <c r="BH43" s="544"/>
      <c r="BI43" s="544"/>
      <c r="BJ43" s="544"/>
      <c r="BK43" s="544"/>
      <c r="BL43" s="544"/>
      <c r="BM43" s="544"/>
      <c r="BN43" s="544"/>
      <c r="BO43" s="544"/>
      <c r="BP43" s="544"/>
      <c r="BQ43" s="544"/>
      <c r="BR43" s="544"/>
      <c r="BS43" s="544"/>
      <c r="BT43" s="544"/>
      <c r="BU43" s="544"/>
      <c r="BV43" s="544"/>
      <c r="BW43" s="544"/>
      <c r="BX43" s="544"/>
      <c r="BY43" s="544"/>
      <c r="BZ43" s="544"/>
      <c r="CA43" s="544"/>
      <c r="CB43" s="544"/>
      <c r="CC43" s="544"/>
      <c r="CD43" s="544"/>
      <c r="CE43" s="544"/>
      <c r="CF43" s="544"/>
      <c r="CG43" s="544"/>
      <c r="CH43" s="544"/>
      <c r="CI43" s="544"/>
      <c r="CJ43" s="544"/>
      <c r="CK43" s="544"/>
      <c r="CL43" s="544"/>
      <c r="CM43" s="544"/>
      <c r="CN43" s="544"/>
      <c r="CO43" s="544"/>
      <c r="CP43" s="544"/>
      <c r="CQ43" s="544"/>
      <c r="CR43" s="544"/>
      <c r="CS43" s="544"/>
      <c r="CT43" s="544"/>
      <c r="CU43" s="544"/>
      <c r="CV43" s="544"/>
      <c r="CW43" s="544"/>
      <c r="CX43" s="544"/>
      <c r="CY43" s="544"/>
      <c r="CZ43" s="544"/>
      <c r="DA43" s="544"/>
      <c r="DB43" s="544"/>
      <c r="DC43" s="544"/>
      <c r="DD43" s="544"/>
      <c r="DE43" s="544"/>
      <c r="DF43" s="544"/>
      <c r="DG43" s="544"/>
      <c r="DH43" s="544"/>
      <c r="DI43" s="544"/>
      <c r="DJ43" s="544"/>
      <c r="DK43" s="544"/>
      <c r="DL43" s="544"/>
      <c r="DM43" s="544"/>
      <c r="DN43" s="544"/>
      <c r="DO43" s="544"/>
      <c r="DP43" s="544"/>
      <c r="DQ43" s="544"/>
      <c r="DR43" s="544"/>
      <c r="DS43" s="544"/>
      <c r="DT43" s="544"/>
      <c r="DU43" s="544"/>
      <c r="DV43" s="544"/>
      <c r="DW43" s="544"/>
      <c r="DX43" s="544"/>
      <c r="DY43" s="544"/>
      <c r="DZ43" s="544"/>
      <c r="EA43" s="544"/>
      <c r="EB43" s="544"/>
      <c r="EC43" s="544"/>
      <c r="ED43" s="544"/>
      <c r="EE43" s="544"/>
      <c r="EF43" s="544"/>
      <c r="EG43" s="544"/>
      <c r="EH43" s="544"/>
      <c r="EI43" s="544"/>
      <c r="EJ43" s="544"/>
      <c r="EK43" s="544"/>
      <c r="EL43" s="544"/>
      <c r="EM43" s="544"/>
      <c r="EN43" s="544"/>
      <c r="EO43" s="544"/>
      <c r="EP43" s="544"/>
      <c r="EQ43" s="544"/>
      <c r="ER43" s="544"/>
      <c r="ES43" s="544"/>
      <c r="ET43" s="544"/>
      <c r="EU43" s="544"/>
      <c r="EV43" s="544"/>
      <c r="EW43" s="544"/>
      <c r="EX43" s="544"/>
      <c r="EY43" s="544"/>
      <c r="EZ43" s="544"/>
      <c r="FA43" s="544"/>
      <c r="FB43" s="544"/>
      <c r="FC43" s="544"/>
      <c r="FD43" s="544"/>
      <c r="FE43" s="544"/>
      <c r="FF43" s="544"/>
      <c r="FG43" s="544"/>
      <c r="FH43" s="544"/>
      <c r="FI43" s="544"/>
      <c r="FJ43" s="544"/>
      <c r="FK43" s="544"/>
      <c r="FL43" s="544"/>
      <c r="FM43" s="544"/>
      <c r="FN43" s="544"/>
      <c r="FO43" s="544"/>
      <c r="FP43" s="544"/>
      <c r="FQ43" s="544"/>
      <c r="FR43" s="544"/>
      <c r="FS43" s="544"/>
      <c r="FT43" s="544"/>
      <c r="FU43" s="544"/>
      <c r="FV43" s="544"/>
      <c r="FW43" s="544"/>
      <c r="FX43" s="544"/>
      <c r="FY43" s="544"/>
      <c r="FZ43" s="544"/>
      <c r="GA43" s="544"/>
      <c r="GB43" s="544"/>
      <c r="GC43" s="544"/>
      <c r="GD43" s="544"/>
      <c r="GE43" s="544"/>
      <c r="GF43" s="544"/>
      <c r="GG43" s="544"/>
      <c r="GH43" s="544"/>
      <c r="GI43" s="544"/>
      <c r="GJ43" s="544"/>
      <c r="GK43" s="544"/>
      <c r="GL43" s="544"/>
      <c r="GM43" s="544"/>
      <c r="GN43" s="544"/>
      <c r="GO43" s="544"/>
      <c r="GP43" s="544"/>
      <c r="GQ43" s="544"/>
      <c r="GR43" s="544"/>
      <c r="GS43" s="544"/>
      <c r="GT43" s="544"/>
      <c r="GU43" s="544"/>
      <c r="GV43" s="544"/>
      <c r="GW43" s="544"/>
      <c r="GX43" s="544"/>
      <c r="GY43" s="544"/>
      <c r="GZ43" s="544"/>
      <c r="HA43" s="544"/>
      <c r="HB43" s="544"/>
      <c r="HC43" s="544"/>
      <c r="HD43" s="544"/>
      <c r="HE43" s="544"/>
      <c r="HF43" s="544"/>
      <c r="HG43" s="544"/>
      <c r="HH43" s="544"/>
      <c r="HI43" s="544"/>
      <c r="HJ43" s="544"/>
      <c r="HK43" s="544"/>
      <c r="HL43" s="544"/>
      <c r="HM43" s="544"/>
      <c r="HN43" s="544"/>
      <c r="HO43" s="544"/>
      <c r="HP43" s="544"/>
      <c r="HQ43" s="544"/>
      <c r="HR43" s="544"/>
      <c r="HS43" s="544"/>
      <c r="HT43" s="544"/>
      <c r="HU43" s="544"/>
      <c r="HV43" s="544"/>
      <c r="HW43" s="544"/>
      <c r="HX43" s="544"/>
      <c r="HY43" s="544"/>
      <c r="HZ43" s="544"/>
      <c r="IA43" s="544"/>
      <c r="IB43" s="544"/>
      <c r="IC43" s="544"/>
      <c r="ID43" s="544"/>
      <c r="IE43" s="544"/>
      <c r="IF43" s="544"/>
      <c r="IG43" s="544"/>
      <c r="IH43" s="544"/>
      <c r="II43" s="544"/>
      <c r="IJ43" s="544"/>
      <c r="IK43" s="544"/>
      <c r="IL43" s="544"/>
      <c r="IM43" s="544"/>
      <c r="IN43" s="544"/>
      <c r="IO43" s="544"/>
      <c r="IP43" s="544"/>
      <c r="IQ43" s="544"/>
      <c r="IR43" s="544"/>
      <c r="IS43" s="544"/>
    </row>
    <row r="44" spans="1:253" s="545" customFormat="1">
      <c r="A44" s="426" t="s">
        <v>153</v>
      </c>
      <c r="B44" s="421">
        <f>'Sources and Uses Budget'!$C43</f>
        <v>1372784</v>
      </c>
      <c r="C44" s="421">
        <f>'Sources and Uses Budget'!$C43</f>
        <v>1372784</v>
      </c>
      <c r="D44" s="425">
        <f t="shared" si="0"/>
        <v>0</v>
      </c>
      <c r="E44" s="423"/>
      <c r="F44" s="422"/>
      <c r="G44" s="549"/>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544"/>
      <c r="AM44" s="544"/>
      <c r="AN44" s="544"/>
      <c r="AO44" s="544"/>
      <c r="AP44" s="544"/>
      <c r="AQ44" s="544"/>
      <c r="AR44" s="544"/>
      <c r="AS44" s="544"/>
      <c r="AT44" s="544"/>
      <c r="AU44" s="544"/>
      <c r="AV44" s="544"/>
      <c r="AW44" s="544"/>
      <c r="AX44" s="544"/>
      <c r="AY44" s="544"/>
      <c r="AZ44" s="544"/>
      <c r="BA44" s="544"/>
      <c r="BB44" s="544"/>
      <c r="BC44" s="544"/>
      <c r="BD44" s="544"/>
      <c r="BE44" s="544"/>
      <c r="BF44" s="544"/>
      <c r="BG44" s="544"/>
      <c r="BH44" s="544"/>
      <c r="BI44" s="544"/>
      <c r="BJ44" s="544"/>
      <c r="BK44" s="544"/>
      <c r="BL44" s="544"/>
      <c r="BM44" s="544"/>
      <c r="BN44" s="544"/>
      <c r="BO44" s="544"/>
      <c r="BP44" s="544"/>
      <c r="BQ44" s="544"/>
      <c r="BR44" s="544"/>
      <c r="BS44" s="544"/>
      <c r="BT44" s="544"/>
      <c r="BU44" s="544"/>
      <c r="BV44" s="544"/>
      <c r="BW44" s="544"/>
      <c r="BX44" s="544"/>
      <c r="BY44" s="544"/>
      <c r="BZ44" s="544"/>
      <c r="CA44" s="544"/>
      <c r="CB44" s="544"/>
      <c r="CC44" s="544"/>
      <c r="CD44" s="544"/>
      <c r="CE44" s="544"/>
      <c r="CF44" s="544"/>
      <c r="CG44" s="544"/>
      <c r="CH44" s="544"/>
      <c r="CI44" s="544"/>
      <c r="CJ44" s="544"/>
      <c r="CK44" s="544"/>
      <c r="CL44" s="544"/>
      <c r="CM44" s="544"/>
      <c r="CN44" s="544"/>
      <c r="CO44" s="544"/>
      <c r="CP44" s="544"/>
      <c r="CQ44" s="544"/>
      <c r="CR44" s="544"/>
      <c r="CS44" s="544"/>
      <c r="CT44" s="544"/>
      <c r="CU44" s="544"/>
      <c r="CV44" s="544"/>
      <c r="CW44" s="544"/>
      <c r="CX44" s="544"/>
      <c r="CY44" s="544"/>
      <c r="CZ44" s="544"/>
      <c r="DA44" s="544"/>
      <c r="DB44" s="544"/>
      <c r="DC44" s="544"/>
      <c r="DD44" s="544"/>
      <c r="DE44" s="544"/>
      <c r="DF44" s="544"/>
      <c r="DG44" s="544"/>
      <c r="DH44" s="544"/>
      <c r="DI44" s="544"/>
      <c r="DJ44" s="544"/>
      <c r="DK44" s="544"/>
      <c r="DL44" s="544"/>
      <c r="DM44" s="544"/>
      <c r="DN44" s="544"/>
      <c r="DO44" s="544"/>
      <c r="DP44" s="544"/>
      <c r="DQ44" s="544"/>
      <c r="DR44" s="544"/>
      <c r="DS44" s="544"/>
      <c r="DT44" s="544"/>
      <c r="DU44" s="544"/>
      <c r="DV44" s="544"/>
      <c r="DW44" s="544"/>
      <c r="DX44" s="544"/>
      <c r="DY44" s="544"/>
      <c r="DZ44" s="544"/>
      <c r="EA44" s="544"/>
      <c r="EB44" s="544"/>
      <c r="EC44" s="544"/>
      <c r="ED44" s="544"/>
      <c r="EE44" s="544"/>
      <c r="EF44" s="544"/>
      <c r="EG44" s="544"/>
      <c r="EH44" s="544"/>
      <c r="EI44" s="544"/>
      <c r="EJ44" s="544"/>
      <c r="EK44" s="544"/>
      <c r="EL44" s="544"/>
      <c r="EM44" s="544"/>
      <c r="EN44" s="544"/>
      <c r="EO44" s="544"/>
      <c r="EP44" s="544"/>
      <c r="EQ44" s="544"/>
      <c r="ER44" s="544"/>
      <c r="ES44" s="544"/>
      <c r="ET44" s="544"/>
      <c r="EU44" s="544"/>
      <c r="EV44" s="544"/>
      <c r="EW44" s="544"/>
      <c r="EX44" s="544"/>
      <c r="EY44" s="544"/>
      <c r="EZ44" s="544"/>
      <c r="FA44" s="544"/>
      <c r="FB44" s="544"/>
      <c r="FC44" s="544"/>
      <c r="FD44" s="544"/>
      <c r="FE44" s="544"/>
      <c r="FF44" s="544"/>
      <c r="FG44" s="544"/>
      <c r="FH44" s="544"/>
      <c r="FI44" s="544"/>
      <c r="FJ44" s="544"/>
      <c r="FK44" s="544"/>
      <c r="FL44" s="544"/>
      <c r="FM44" s="544"/>
      <c r="FN44" s="544"/>
      <c r="FO44" s="544"/>
      <c r="FP44" s="544"/>
      <c r="FQ44" s="544"/>
      <c r="FR44" s="544"/>
      <c r="FS44" s="544"/>
      <c r="FT44" s="544"/>
      <c r="FU44" s="544"/>
      <c r="FV44" s="544"/>
      <c r="FW44" s="544"/>
      <c r="FX44" s="544"/>
      <c r="FY44" s="544"/>
      <c r="FZ44" s="544"/>
      <c r="GA44" s="544"/>
      <c r="GB44" s="544"/>
      <c r="GC44" s="544"/>
      <c r="GD44" s="544"/>
      <c r="GE44" s="544"/>
      <c r="GF44" s="544"/>
      <c r="GG44" s="544"/>
      <c r="GH44" s="544"/>
      <c r="GI44" s="544"/>
      <c r="GJ44" s="544"/>
      <c r="GK44" s="544"/>
      <c r="GL44" s="544"/>
      <c r="GM44" s="544"/>
      <c r="GN44" s="544"/>
      <c r="GO44" s="544"/>
      <c r="GP44" s="544"/>
      <c r="GQ44" s="544"/>
      <c r="GR44" s="544"/>
      <c r="GS44" s="544"/>
      <c r="GT44" s="544"/>
      <c r="GU44" s="544"/>
      <c r="GV44" s="544"/>
      <c r="GW44" s="544"/>
      <c r="GX44" s="544"/>
      <c r="GY44" s="544"/>
      <c r="GZ44" s="544"/>
      <c r="HA44" s="544"/>
      <c r="HB44" s="544"/>
      <c r="HC44" s="544"/>
      <c r="HD44" s="544"/>
      <c r="HE44" s="544"/>
      <c r="HF44" s="544"/>
      <c r="HG44" s="544"/>
      <c r="HH44" s="544"/>
      <c r="HI44" s="544"/>
      <c r="HJ44" s="544"/>
      <c r="HK44" s="544"/>
      <c r="HL44" s="544"/>
      <c r="HM44" s="544"/>
      <c r="HN44" s="544"/>
      <c r="HO44" s="544"/>
      <c r="HP44" s="544"/>
      <c r="HQ44" s="544"/>
      <c r="HR44" s="544"/>
      <c r="HS44" s="544"/>
      <c r="HT44" s="544"/>
      <c r="HU44" s="544"/>
      <c r="HV44" s="544"/>
      <c r="HW44" s="544"/>
      <c r="HX44" s="544"/>
      <c r="HY44" s="544"/>
      <c r="HZ44" s="544"/>
      <c r="IA44" s="544"/>
      <c r="IB44" s="544"/>
      <c r="IC44" s="544"/>
      <c r="ID44" s="544"/>
      <c r="IE44" s="544"/>
      <c r="IF44" s="544"/>
      <c r="IG44" s="544"/>
      <c r="IH44" s="544"/>
      <c r="II44" s="544"/>
      <c r="IJ44" s="544"/>
      <c r="IK44" s="544"/>
      <c r="IL44" s="544"/>
      <c r="IM44" s="544"/>
      <c r="IN44" s="544"/>
      <c r="IO44" s="544"/>
      <c r="IP44" s="544"/>
      <c r="IQ44" s="544"/>
      <c r="IR44" s="544"/>
      <c r="IS44" s="544"/>
    </row>
    <row r="45" spans="1:253" s="545" customFormat="1" ht="12" customHeight="1">
      <c r="A45" s="419" t="s">
        <v>154</v>
      </c>
      <c r="B45" s="419"/>
      <c r="C45" s="419"/>
      <c r="D45" s="419"/>
      <c r="E45" s="439"/>
      <c r="F45" s="419"/>
      <c r="G45" s="549"/>
      <c r="H45" s="544"/>
      <c r="I45" s="544"/>
      <c r="J45" s="544"/>
      <c r="K45" s="544"/>
      <c r="L45" s="544"/>
      <c r="M45" s="544"/>
      <c r="N45" s="544"/>
      <c r="O45" s="544"/>
      <c r="P45" s="544"/>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c r="BK45" s="544"/>
      <c r="BL45" s="544"/>
      <c r="BM45" s="544"/>
      <c r="BN45" s="544"/>
      <c r="BO45" s="544"/>
      <c r="BP45" s="544"/>
      <c r="BQ45" s="544"/>
      <c r="BR45" s="544"/>
      <c r="BS45" s="544"/>
      <c r="BT45" s="544"/>
      <c r="BU45" s="544"/>
      <c r="BV45" s="544"/>
      <c r="BW45" s="544"/>
      <c r="BX45" s="544"/>
      <c r="BY45" s="544"/>
      <c r="BZ45" s="544"/>
      <c r="CA45" s="544"/>
      <c r="CB45" s="544"/>
      <c r="CC45" s="544"/>
      <c r="CD45" s="544"/>
      <c r="CE45" s="544"/>
      <c r="CF45" s="544"/>
      <c r="CG45" s="544"/>
      <c r="CH45" s="544"/>
      <c r="CI45" s="544"/>
      <c r="CJ45" s="544"/>
      <c r="CK45" s="544"/>
      <c r="CL45" s="544"/>
      <c r="CM45" s="544"/>
      <c r="CN45" s="544"/>
      <c r="CO45" s="544"/>
      <c r="CP45" s="544"/>
      <c r="CQ45" s="544"/>
      <c r="CR45" s="544"/>
      <c r="CS45" s="544"/>
      <c r="CT45" s="544"/>
      <c r="CU45" s="544"/>
      <c r="CV45" s="544"/>
      <c r="CW45" s="544"/>
      <c r="CX45" s="544"/>
      <c r="CY45" s="544"/>
      <c r="CZ45" s="544"/>
      <c r="DA45" s="544"/>
      <c r="DB45" s="544"/>
      <c r="DC45" s="544"/>
      <c r="DD45" s="544"/>
      <c r="DE45" s="544"/>
      <c r="DF45" s="544"/>
      <c r="DG45" s="544"/>
      <c r="DH45" s="544"/>
      <c r="DI45" s="544"/>
      <c r="DJ45" s="544"/>
      <c r="DK45" s="544"/>
      <c r="DL45" s="544"/>
      <c r="DM45" s="544"/>
      <c r="DN45" s="544"/>
      <c r="DO45" s="544"/>
      <c r="DP45" s="544"/>
      <c r="DQ45" s="544"/>
      <c r="DR45" s="544"/>
      <c r="DS45" s="544"/>
      <c r="DT45" s="544"/>
      <c r="DU45" s="544"/>
      <c r="DV45" s="544"/>
      <c r="DW45" s="544"/>
      <c r="DX45" s="544"/>
      <c r="DY45" s="544"/>
      <c r="DZ45" s="544"/>
      <c r="EA45" s="544"/>
      <c r="EB45" s="544"/>
      <c r="EC45" s="544"/>
      <c r="ED45" s="544"/>
      <c r="EE45" s="544"/>
      <c r="EF45" s="544"/>
      <c r="EG45" s="544"/>
      <c r="EH45" s="544"/>
      <c r="EI45" s="544"/>
      <c r="EJ45" s="544"/>
      <c r="EK45" s="544"/>
      <c r="EL45" s="544"/>
      <c r="EM45" s="544"/>
      <c r="EN45" s="544"/>
      <c r="EO45" s="544"/>
      <c r="EP45" s="544"/>
      <c r="EQ45" s="544"/>
      <c r="ER45" s="544"/>
      <c r="ES45" s="544"/>
      <c r="ET45" s="544"/>
      <c r="EU45" s="544"/>
      <c r="EV45" s="544"/>
      <c r="EW45" s="544"/>
      <c r="EX45" s="544"/>
      <c r="EY45" s="544"/>
      <c r="EZ45" s="544"/>
      <c r="FA45" s="544"/>
      <c r="FB45" s="544"/>
      <c r="FC45" s="544"/>
      <c r="FD45" s="544"/>
      <c r="FE45" s="544"/>
      <c r="FF45" s="544"/>
      <c r="FG45" s="544"/>
      <c r="FH45" s="544"/>
      <c r="FI45" s="544"/>
      <c r="FJ45" s="544"/>
      <c r="FK45" s="544"/>
      <c r="FL45" s="544"/>
      <c r="FM45" s="544"/>
      <c r="FN45" s="544"/>
      <c r="FO45" s="544"/>
      <c r="FP45" s="544"/>
      <c r="FQ45" s="544"/>
      <c r="FR45" s="544"/>
      <c r="FS45" s="544"/>
      <c r="FT45" s="544"/>
      <c r="FU45" s="544"/>
      <c r="FV45" s="544"/>
      <c r="FW45" s="544"/>
      <c r="FX45" s="544"/>
      <c r="FY45" s="544"/>
      <c r="FZ45" s="544"/>
      <c r="GA45" s="544"/>
      <c r="GB45" s="544"/>
      <c r="GC45" s="544"/>
      <c r="GD45" s="544"/>
      <c r="GE45" s="544"/>
      <c r="GF45" s="544"/>
      <c r="GG45" s="544"/>
      <c r="GH45" s="544"/>
      <c r="GI45" s="544"/>
      <c r="GJ45" s="544"/>
      <c r="GK45" s="544"/>
      <c r="GL45" s="544"/>
      <c r="GM45" s="544"/>
      <c r="GN45" s="544"/>
      <c r="GO45" s="544"/>
      <c r="GP45" s="544"/>
      <c r="GQ45" s="544"/>
      <c r="GR45" s="544"/>
      <c r="GS45" s="544"/>
      <c r="GT45" s="544"/>
      <c r="GU45" s="544"/>
      <c r="GV45" s="544"/>
      <c r="GW45" s="544"/>
      <c r="GX45" s="544"/>
      <c r="GY45" s="544"/>
      <c r="GZ45" s="544"/>
      <c r="HA45" s="544"/>
      <c r="HB45" s="544"/>
      <c r="HC45" s="544"/>
      <c r="HD45" s="544"/>
      <c r="HE45" s="544"/>
      <c r="HF45" s="544"/>
      <c r="HG45" s="544"/>
      <c r="HH45" s="544"/>
      <c r="HI45" s="544"/>
      <c r="HJ45" s="544"/>
      <c r="HK45" s="544"/>
      <c r="HL45" s="544"/>
      <c r="HM45" s="544"/>
      <c r="HN45" s="544"/>
      <c r="HO45" s="544"/>
      <c r="HP45" s="544"/>
      <c r="HQ45" s="544"/>
      <c r="HR45" s="544"/>
      <c r="HS45" s="544"/>
      <c r="HT45" s="544"/>
      <c r="HU45" s="544"/>
      <c r="HV45" s="544"/>
      <c r="HW45" s="544"/>
      <c r="HX45" s="544"/>
      <c r="HY45" s="544"/>
      <c r="HZ45" s="544"/>
      <c r="IA45" s="544"/>
      <c r="IB45" s="544"/>
      <c r="IC45" s="544"/>
      <c r="ID45" s="544"/>
      <c r="IE45" s="544"/>
      <c r="IF45" s="544"/>
      <c r="IG45" s="544"/>
      <c r="IH45" s="544"/>
      <c r="II45" s="544"/>
      <c r="IJ45" s="544"/>
      <c r="IK45" s="544"/>
      <c r="IL45" s="544"/>
      <c r="IM45" s="544"/>
      <c r="IN45" s="544"/>
      <c r="IO45" s="544"/>
      <c r="IP45" s="544"/>
      <c r="IQ45" s="544"/>
      <c r="IR45" s="544"/>
      <c r="IS45" s="544"/>
    </row>
    <row r="46" spans="1:253" s="545" customFormat="1">
      <c r="A46" s="215" t="s">
        <v>155</v>
      </c>
      <c r="B46" s="421">
        <f>'Sources and Uses Budget'!$C45</f>
        <v>1622964.5833333333</v>
      </c>
      <c r="C46" s="421">
        <f>'Sources and Uses Budget'!$C45</f>
        <v>1622964.5833333333</v>
      </c>
      <c r="D46" s="425">
        <f t="shared" si="0"/>
        <v>0</v>
      </c>
      <c r="E46" s="423"/>
      <c r="F46" s="422"/>
      <c r="G46" s="549"/>
      <c r="H46" s="544"/>
      <c r="I46" s="544"/>
      <c r="J46" s="544"/>
      <c r="K46" s="544"/>
      <c r="L46" s="544"/>
      <c r="M46" s="544"/>
      <c r="N46" s="544"/>
      <c r="O46" s="544"/>
      <c r="P46" s="544"/>
      <c r="Q46" s="544"/>
      <c r="R46" s="544"/>
      <c r="S46" s="544"/>
      <c r="T46" s="544"/>
      <c r="U46" s="544"/>
      <c r="V46" s="544"/>
      <c r="W46" s="544"/>
      <c r="X46" s="544"/>
      <c r="Y46" s="544"/>
      <c r="Z46" s="544"/>
      <c r="AA46" s="544"/>
      <c r="AB46" s="544"/>
      <c r="AC46" s="544"/>
      <c r="AD46" s="544"/>
      <c r="AE46" s="544"/>
      <c r="AF46" s="544"/>
      <c r="AG46" s="544"/>
      <c r="AH46" s="544"/>
      <c r="AI46" s="544"/>
      <c r="AJ46" s="544"/>
      <c r="AK46" s="544"/>
      <c r="AL46" s="544"/>
      <c r="AM46" s="544"/>
      <c r="AN46" s="544"/>
      <c r="AO46" s="544"/>
      <c r="AP46" s="544"/>
      <c r="AQ46" s="544"/>
      <c r="AR46" s="544"/>
      <c r="AS46" s="544"/>
      <c r="AT46" s="544"/>
      <c r="AU46" s="544"/>
      <c r="AV46" s="544"/>
      <c r="AW46" s="544"/>
      <c r="AX46" s="544"/>
      <c r="AY46" s="544"/>
      <c r="AZ46" s="544"/>
      <c r="BA46" s="544"/>
      <c r="BB46" s="544"/>
      <c r="BC46" s="544"/>
      <c r="BD46" s="544"/>
      <c r="BE46" s="544"/>
      <c r="BF46" s="544"/>
      <c r="BG46" s="544"/>
      <c r="BH46" s="544"/>
      <c r="BI46" s="544"/>
      <c r="BJ46" s="544"/>
      <c r="BK46" s="544"/>
      <c r="BL46" s="544"/>
      <c r="BM46" s="544"/>
      <c r="BN46" s="544"/>
      <c r="BO46" s="544"/>
      <c r="BP46" s="544"/>
      <c r="BQ46" s="544"/>
      <c r="BR46" s="544"/>
      <c r="BS46" s="544"/>
      <c r="BT46" s="544"/>
      <c r="BU46" s="544"/>
      <c r="BV46" s="544"/>
      <c r="BW46" s="544"/>
      <c r="BX46" s="544"/>
      <c r="BY46" s="544"/>
      <c r="BZ46" s="544"/>
      <c r="CA46" s="544"/>
      <c r="CB46" s="544"/>
      <c r="CC46" s="544"/>
      <c r="CD46" s="544"/>
      <c r="CE46" s="544"/>
      <c r="CF46" s="544"/>
      <c r="CG46" s="544"/>
      <c r="CH46" s="544"/>
      <c r="CI46" s="544"/>
      <c r="CJ46" s="544"/>
      <c r="CK46" s="544"/>
      <c r="CL46" s="544"/>
      <c r="CM46" s="544"/>
      <c r="CN46" s="544"/>
      <c r="CO46" s="544"/>
      <c r="CP46" s="544"/>
      <c r="CQ46" s="544"/>
      <c r="CR46" s="544"/>
      <c r="CS46" s="544"/>
      <c r="CT46" s="544"/>
      <c r="CU46" s="544"/>
      <c r="CV46" s="544"/>
      <c r="CW46" s="544"/>
      <c r="CX46" s="544"/>
      <c r="CY46" s="544"/>
      <c r="CZ46" s="544"/>
      <c r="DA46" s="544"/>
      <c r="DB46" s="544"/>
      <c r="DC46" s="544"/>
      <c r="DD46" s="544"/>
      <c r="DE46" s="544"/>
      <c r="DF46" s="544"/>
      <c r="DG46" s="544"/>
      <c r="DH46" s="544"/>
      <c r="DI46" s="544"/>
      <c r="DJ46" s="544"/>
      <c r="DK46" s="544"/>
      <c r="DL46" s="544"/>
      <c r="DM46" s="544"/>
      <c r="DN46" s="544"/>
      <c r="DO46" s="544"/>
      <c r="DP46" s="544"/>
      <c r="DQ46" s="544"/>
      <c r="DR46" s="544"/>
      <c r="DS46" s="544"/>
      <c r="DT46" s="544"/>
      <c r="DU46" s="544"/>
      <c r="DV46" s="544"/>
      <c r="DW46" s="544"/>
      <c r="DX46" s="544"/>
      <c r="DY46" s="544"/>
      <c r="DZ46" s="544"/>
      <c r="EA46" s="544"/>
      <c r="EB46" s="544"/>
      <c r="EC46" s="544"/>
      <c r="ED46" s="544"/>
      <c r="EE46" s="544"/>
      <c r="EF46" s="544"/>
      <c r="EG46" s="544"/>
      <c r="EH46" s="544"/>
      <c r="EI46" s="544"/>
      <c r="EJ46" s="544"/>
      <c r="EK46" s="544"/>
      <c r="EL46" s="544"/>
      <c r="EM46" s="544"/>
      <c r="EN46" s="544"/>
      <c r="EO46" s="544"/>
      <c r="EP46" s="544"/>
      <c r="EQ46" s="544"/>
      <c r="ER46" s="544"/>
      <c r="ES46" s="544"/>
      <c r="ET46" s="544"/>
      <c r="EU46" s="544"/>
      <c r="EV46" s="544"/>
      <c r="EW46" s="544"/>
      <c r="EX46" s="544"/>
      <c r="EY46" s="544"/>
      <c r="EZ46" s="544"/>
      <c r="FA46" s="544"/>
      <c r="FB46" s="544"/>
      <c r="FC46" s="544"/>
      <c r="FD46" s="544"/>
      <c r="FE46" s="544"/>
      <c r="FF46" s="544"/>
      <c r="FG46" s="544"/>
      <c r="FH46" s="544"/>
      <c r="FI46" s="544"/>
      <c r="FJ46" s="544"/>
      <c r="FK46" s="544"/>
      <c r="FL46" s="544"/>
      <c r="FM46" s="544"/>
      <c r="FN46" s="544"/>
      <c r="FO46" s="544"/>
      <c r="FP46" s="544"/>
      <c r="FQ46" s="544"/>
      <c r="FR46" s="544"/>
      <c r="FS46" s="544"/>
      <c r="FT46" s="544"/>
      <c r="FU46" s="544"/>
      <c r="FV46" s="544"/>
      <c r="FW46" s="544"/>
      <c r="FX46" s="544"/>
      <c r="FY46" s="544"/>
      <c r="FZ46" s="544"/>
      <c r="GA46" s="544"/>
      <c r="GB46" s="544"/>
      <c r="GC46" s="544"/>
      <c r="GD46" s="544"/>
      <c r="GE46" s="544"/>
      <c r="GF46" s="544"/>
      <c r="GG46" s="544"/>
      <c r="GH46" s="544"/>
      <c r="GI46" s="544"/>
      <c r="GJ46" s="544"/>
      <c r="GK46" s="544"/>
      <c r="GL46" s="544"/>
      <c r="GM46" s="544"/>
      <c r="GN46" s="544"/>
      <c r="GO46" s="544"/>
      <c r="GP46" s="544"/>
      <c r="GQ46" s="544"/>
      <c r="GR46" s="544"/>
      <c r="GS46" s="544"/>
      <c r="GT46" s="544"/>
      <c r="GU46" s="544"/>
      <c r="GV46" s="544"/>
      <c r="GW46" s="544"/>
      <c r="GX46" s="544"/>
      <c r="GY46" s="544"/>
      <c r="GZ46" s="544"/>
      <c r="HA46" s="544"/>
      <c r="HB46" s="544"/>
      <c r="HC46" s="544"/>
      <c r="HD46" s="544"/>
      <c r="HE46" s="544"/>
      <c r="HF46" s="544"/>
      <c r="HG46" s="544"/>
      <c r="HH46" s="544"/>
      <c r="HI46" s="544"/>
      <c r="HJ46" s="544"/>
      <c r="HK46" s="544"/>
      <c r="HL46" s="544"/>
      <c r="HM46" s="544"/>
      <c r="HN46" s="544"/>
      <c r="HO46" s="544"/>
      <c r="HP46" s="544"/>
      <c r="HQ46" s="544"/>
      <c r="HR46" s="544"/>
      <c r="HS46" s="544"/>
      <c r="HT46" s="544"/>
      <c r="HU46" s="544"/>
      <c r="HV46" s="544"/>
      <c r="HW46" s="544"/>
      <c r="HX46" s="544"/>
      <c r="HY46" s="544"/>
      <c r="HZ46" s="544"/>
      <c r="IA46" s="544"/>
      <c r="IB46" s="544"/>
      <c r="IC46" s="544"/>
      <c r="ID46" s="544"/>
      <c r="IE46" s="544"/>
      <c r="IF46" s="544"/>
      <c r="IG46" s="544"/>
      <c r="IH46" s="544"/>
      <c r="II46" s="544"/>
      <c r="IJ46" s="544"/>
      <c r="IK46" s="544"/>
      <c r="IL46" s="544"/>
      <c r="IM46" s="544"/>
      <c r="IN46" s="544"/>
      <c r="IO46" s="544"/>
      <c r="IP46" s="544"/>
      <c r="IQ46" s="544"/>
      <c r="IR46" s="544"/>
      <c r="IS46" s="544"/>
    </row>
    <row r="47" spans="1:253" s="545" customFormat="1">
      <c r="A47" s="215" t="s">
        <v>156</v>
      </c>
      <c r="B47" s="421">
        <f>'Sources and Uses Budget'!$C46</f>
        <v>372750</v>
      </c>
      <c r="C47" s="421">
        <f>'Sources and Uses Budget'!$C46</f>
        <v>372750</v>
      </c>
      <c r="D47" s="425">
        <f t="shared" si="0"/>
        <v>0</v>
      </c>
      <c r="E47" s="423"/>
      <c r="F47" s="422"/>
      <c r="G47" s="549"/>
      <c r="H47" s="544"/>
      <c r="I47" s="544"/>
      <c r="J47" s="544"/>
      <c r="K47" s="544"/>
      <c r="L47" s="544"/>
      <c r="M47" s="544"/>
      <c r="N47" s="544"/>
      <c r="O47" s="544"/>
      <c r="P47" s="544"/>
      <c r="Q47" s="544"/>
      <c r="R47" s="544"/>
      <c r="S47" s="544"/>
      <c r="T47" s="544"/>
      <c r="U47" s="544"/>
      <c r="V47" s="544"/>
      <c r="W47" s="544"/>
      <c r="X47" s="544"/>
      <c r="Y47" s="544"/>
      <c r="Z47" s="544"/>
      <c r="AA47" s="544"/>
      <c r="AB47" s="544"/>
      <c r="AC47" s="544"/>
      <c r="AD47" s="544"/>
      <c r="AE47" s="544"/>
      <c r="AF47" s="544"/>
      <c r="AG47" s="544"/>
      <c r="AH47" s="544"/>
      <c r="AI47" s="544"/>
      <c r="AJ47" s="544"/>
      <c r="AK47" s="544"/>
      <c r="AL47" s="544"/>
      <c r="AM47" s="544"/>
      <c r="AN47" s="544"/>
      <c r="AO47" s="544"/>
      <c r="AP47" s="544"/>
      <c r="AQ47" s="544"/>
      <c r="AR47" s="544"/>
      <c r="AS47" s="544"/>
      <c r="AT47" s="544"/>
      <c r="AU47" s="544"/>
      <c r="AV47" s="544"/>
      <c r="AW47" s="544"/>
      <c r="AX47" s="544"/>
      <c r="AY47" s="544"/>
      <c r="AZ47" s="544"/>
      <c r="BA47" s="544"/>
      <c r="BB47" s="544"/>
      <c r="BC47" s="544"/>
      <c r="BD47" s="544"/>
      <c r="BE47" s="544"/>
      <c r="BF47" s="544"/>
      <c r="BG47" s="544"/>
      <c r="BH47" s="544"/>
      <c r="BI47" s="544"/>
      <c r="BJ47" s="544"/>
      <c r="BK47" s="544"/>
      <c r="BL47" s="544"/>
      <c r="BM47" s="544"/>
      <c r="BN47" s="544"/>
      <c r="BO47" s="544"/>
      <c r="BP47" s="544"/>
      <c r="BQ47" s="544"/>
      <c r="BR47" s="544"/>
      <c r="BS47" s="544"/>
      <c r="BT47" s="544"/>
      <c r="BU47" s="544"/>
      <c r="BV47" s="544"/>
      <c r="BW47" s="544"/>
      <c r="BX47" s="544"/>
      <c r="BY47" s="544"/>
      <c r="BZ47" s="544"/>
      <c r="CA47" s="544"/>
      <c r="CB47" s="544"/>
      <c r="CC47" s="544"/>
      <c r="CD47" s="544"/>
      <c r="CE47" s="544"/>
      <c r="CF47" s="544"/>
      <c r="CG47" s="544"/>
      <c r="CH47" s="544"/>
      <c r="CI47" s="544"/>
      <c r="CJ47" s="544"/>
      <c r="CK47" s="544"/>
      <c r="CL47" s="544"/>
      <c r="CM47" s="544"/>
      <c r="CN47" s="544"/>
      <c r="CO47" s="544"/>
      <c r="CP47" s="544"/>
      <c r="CQ47" s="544"/>
      <c r="CR47" s="544"/>
      <c r="CS47" s="544"/>
      <c r="CT47" s="544"/>
      <c r="CU47" s="544"/>
      <c r="CV47" s="544"/>
      <c r="CW47" s="544"/>
      <c r="CX47" s="544"/>
      <c r="CY47" s="544"/>
      <c r="CZ47" s="544"/>
      <c r="DA47" s="544"/>
      <c r="DB47" s="544"/>
      <c r="DC47" s="544"/>
      <c r="DD47" s="544"/>
      <c r="DE47" s="544"/>
      <c r="DF47" s="544"/>
      <c r="DG47" s="544"/>
      <c r="DH47" s="544"/>
      <c r="DI47" s="544"/>
      <c r="DJ47" s="544"/>
      <c r="DK47" s="544"/>
      <c r="DL47" s="544"/>
      <c r="DM47" s="544"/>
      <c r="DN47" s="544"/>
      <c r="DO47" s="544"/>
      <c r="DP47" s="544"/>
      <c r="DQ47" s="544"/>
      <c r="DR47" s="544"/>
      <c r="DS47" s="544"/>
      <c r="DT47" s="544"/>
      <c r="DU47" s="544"/>
      <c r="DV47" s="544"/>
      <c r="DW47" s="544"/>
      <c r="DX47" s="544"/>
      <c r="DY47" s="544"/>
      <c r="DZ47" s="544"/>
      <c r="EA47" s="544"/>
      <c r="EB47" s="544"/>
      <c r="EC47" s="544"/>
      <c r="ED47" s="544"/>
      <c r="EE47" s="544"/>
      <c r="EF47" s="544"/>
      <c r="EG47" s="544"/>
      <c r="EH47" s="544"/>
      <c r="EI47" s="544"/>
      <c r="EJ47" s="544"/>
      <c r="EK47" s="544"/>
      <c r="EL47" s="544"/>
      <c r="EM47" s="544"/>
      <c r="EN47" s="544"/>
      <c r="EO47" s="544"/>
      <c r="EP47" s="544"/>
      <c r="EQ47" s="544"/>
      <c r="ER47" s="544"/>
      <c r="ES47" s="544"/>
      <c r="ET47" s="544"/>
      <c r="EU47" s="544"/>
      <c r="EV47" s="544"/>
      <c r="EW47" s="544"/>
      <c r="EX47" s="544"/>
      <c r="EY47" s="544"/>
      <c r="EZ47" s="544"/>
      <c r="FA47" s="544"/>
      <c r="FB47" s="544"/>
      <c r="FC47" s="544"/>
      <c r="FD47" s="544"/>
      <c r="FE47" s="544"/>
      <c r="FF47" s="544"/>
      <c r="FG47" s="544"/>
      <c r="FH47" s="544"/>
      <c r="FI47" s="544"/>
      <c r="FJ47" s="544"/>
      <c r="FK47" s="544"/>
      <c r="FL47" s="544"/>
      <c r="FM47" s="544"/>
      <c r="FN47" s="544"/>
      <c r="FO47" s="544"/>
      <c r="FP47" s="544"/>
      <c r="FQ47" s="544"/>
      <c r="FR47" s="544"/>
      <c r="FS47" s="544"/>
      <c r="FT47" s="544"/>
      <c r="FU47" s="544"/>
      <c r="FV47" s="544"/>
      <c r="FW47" s="544"/>
      <c r="FX47" s="544"/>
      <c r="FY47" s="544"/>
      <c r="FZ47" s="544"/>
      <c r="GA47" s="544"/>
      <c r="GB47" s="544"/>
      <c r="GC47" s="544"/>
      <c r="GD47" s="544"/>
      <c r="GE47" s="544"/>
      <c r="GF47" s="544"/>
      <c r="GG47" s="544"/>
      <c r="GH47" s="544"/>
      <c r="GI47" s="544"/>
      <c r="GJ47" s="544"/>
      <c r="GK47" s="544"/>
      <c r="GL47" s="544"/>
      <c r="GM47" s="544"/>
      <c r="GN47" s="544"/>
      <c r="GO47" s="544"/>
      <c r="GP47" s="544"/>
      <c r="GQ47" s="544"/>
      <c r="GR47" s="544"/>
      <c r="GS47" s="544"/>
      <c r="GT47" s="544"/>
      <c r="GU47" s="544"/>
      <c r="GV47" s="544"/>
      <c r="GW47" s="544"/>
      <c r="GX47" s="544"/>
      <c r="GY47" s="544"/>
      <c r="GZ47" s="544"/>
      <c r="HA47" s="544"/>
      <c r="HB47" s="544"/>
      <c r="HC47" s="544"/>
      <c r="HD47" s="544"/>
      <c r="HE47" s="544"/>
      <c r="HF47" s="544"/>
      <c r="HG47" s="544"/>
      <c r="HH47" s="544"/>
      <c r="HI47" s="544"/>
      <c r="HJ47" s="544"/>
      <c r="HK47" s="544"/>
      <c r="HL47" s="544"/>
      <c r="HM47" s="544"/>
      <c r="HN47" s="544"/>
      <c r="HO47" s="544"/>
      <c r="HP47" s="544"/>
      <c r="HQ47" s="544"/>
      <c r="HR47" s="544"/>
      <c r="HS47" s="544"/>
      <c r="HT47" s="544"/>
      <c r="HU47" s="544"/>
      <c r="HV47" s="544"/>
      <c r="HW47" s="544"/>
      <c r="HX47" s="544"/>
      <c r="HY47" s="544"/>
      <c r="HZ47" s="544"/>
      <c r="IA47" s="544"/>
      <c r="IB47" s="544"/>
      <c r="IC47" s="544"/>
      <c r="ID47" s="544"/>
      <c r="IE47" s="544"/>
      <c r="IF47" s="544"/>
      <c r="IG47" s="544"/>
      <c r="IH47" s="544"/>
      <c r="II47" s="544"/>
      <c r="IJ47" s="544"/>
      <c r="IK47" s="544"/>
      <c r="IL47" s="544"/>
      <c r="IM47" s="544"/>
      <c r="IN47" s="544"/>
      <c r="IO47" s="544"/>
      <c r="IP47" s="544"/>
      <c r="IQ47" s="544"/>
      <c r="IR47" s="544"/>
      <c r="IS47" s="544"/>
    </row>
    <row r="48" spans="1:253" s="545" customFormat="1" ht="12" customHeight="1">
      <c r="A48" s="297" t="s">
        <v>157</v>
      </c>
      <c r="B48" s="421">
        <f>'Sources and Uses Budget'!$C47</f>
        <v>30000</v>
      </c>
      <c r="C48" s="421">
        <f>'Sources and Uses Budget'!$C47</f>
        <v>30000</v>
      </c>
      <c r="D48" s="425">
        <f t="shared" si="0"/>
        <v>0</v>
      </c>
      <c r="E48" s="423"/>
      <c r="F48" s="422"/>
      <c r="G48" s="549"/>
      <c r="H48" s="544"/>
      <c r="I48" s="544"/>
      <c r="J48" s="544"/>
      <c r="K48" s="544"/>
      <c r="L48" s="544"/>
      <c r="M48" s="544"/>
      <c r="N48" s="544"/>
      <c r="O48" s="544"/>
      <c r="P48" s="544"/>
      <c r="Q48" s="544"/>
      <c r="R48" s="544"/>
      <c r="S48" s="544"/>
      <c r="T48" s="544"/>
      <c r="U48" s="544"/>
      <c r="V48" s="544"/>
      <c r="W48" s="544"/>
      <c r="X48" s="544"/>
      <c r="Y48" s="544"/>
      <c r="Z48" s="544"/>
      <c r="AA48" s="544"/>
      <c r="AB48" s="544"/>
      <c r="AC48" s="544"/>
      <c r="AD48" s="544"/>
      <c r="AE48" s="544"/>
      <c r="AF48" s="544"/>
      <c r="AG48" s="544"/>
      <c r="AH48" s="544"/>
      <c r="AI48" s="544"/>
      <c r="AJ48" s="544"/>
      <c r="AK48" s="544"/>
      <c r="AL48" s="544"/>
      <c r="AM48" s="544"/>
      <c r="AN48" s="544"/>
      <c r="AO48" s="544"/>
      <c r="AP48" s="544"/>
      <c r="AQ48" s="544"/>
      <c r="AR48" s="544"/>
      <c r="AS48" s="544"/>
      <c r="AT48" s="544"/>
      <c r="AU48" s="544"/>
      <c r="AV48" s="544"/>
      <c r="AW48" s="544"/>
      <c r="AX48" s="544"/>
      <c r="AY48" s="544"/>
      <c r="AZ48" s="544"/>
      <c r="BA48" s="544"/>
      <c r="BB48" s="544"/>
      <c r="BC48" s="544"/>
      <c r="BD48" s="544"/>
      <c r="BE48" s="544"/>
      <c r="BF48" s="544"/>
      <c r="BG48" s="544"/>
      <c r="BH48" s="544"/>
      <c r="BI48" s="544"/>
      <c r="BJ48" s="544"/>
      <c r="BK48" s="544"/>
      <c r="BL48" s="544"/>
      <c r="BM48" s="544"/>
      <c r="BN48" s="544"/>
      <c r="BO48" s="544"/>
      <c r="BP48" s="544"/>
      <c r="BQ48" s="544"/>
      <c r="BR48" s="544"/>
      <c r="BS48" s="544"/>
      <c r="BT48" s="544"/>
      <c r="BU48" s="544"/>
      <c r="BV48" s="544"/>
      <c r="BW48" s="544"/>
      <c r="BX48" s="544"/>
      <c r="BY48" s="544"/>
      <c r="BZ48" s="544"/>
      <c r="CA48" s="544"/>
      <c r="CB48" s="544"/>
      <c r="CC48" s="544"/>
      <c r="CD48" s="544"/>
      <c r="CE48" s="544"/>
      <c r="CF48" s="544"/>
      <c r="CG48" s="544"/>
      <c r="CH48" s="544"/>
      <c r="CI48" s="544"/>
      <c r="CJ48" s="544"/>
      <c r="CK48" s="544"/>
      <c r="CL48" s="544"/>
      <c r="CM48" s="544"/>
      <c r="CN48" s="544"/>
      <c r="CO48" s="544"/>
      <c r="CP48" s="544"/>
      <c r="CQ48" s="544"/>
      <c r="CR48" s="544"/>
      <c r="CS48" s="544"/>
      <c r="CT48" s="544"/>
      <c r="CU48" s="544"/>
      <c r="CV48" s="544"/>
      <c r="CW48" s="544"/>
      <c r="CX48" s="544"/>
      <c r="CY48" s="544"/>
      <c r="CZ48" s="544"/>
      <c r="DA48" s="544"/>
      <c r="DB48" s="544"/>
      <c r="DC48" s="544"/>
      <c r="DD48" s="544"/>
      <c r="DE48" s="544"/>
      <c r="DF48" s="544"/>
      <c r="DG48" s="544"/>
      <c r="DH48" s="544"/>
      <c r="DI48" s="544"/>
      <c r="DJ48" s="544"/>
      <c r="DK48" s="544"/>
      <c r="DL48" s="544"/>
      <c r="DM48" s="544"/>
      <c r="DN48" s="544"/>
      <c r="DO48" s="544"/>
      <c r="DP48" s="544"/>
      <c r="DQ48" s="544"/>
      <c r="DR48" s="544"/>
      <c r="DS48" s="544"/>
      <c r="DT48" s="544"/>
      <c r="DU48" s="544"/>
      <c r="DV48" s="544"/>
      <c r="DW48" s="544"/>
      <c r="DX48" s="544"/>
      <c r="DY48" s="544"/>
      <c r="DZ48" s="544"/>
      <c r="EA48" s="544"/>
      <c r="EB48" s="544"/>
      <c r="EC48" s="544"/>
      <c r="ED48" s="544"/>
      <c r="EE48" s="544"/>
      <c r="EF48" s="544"/>
      <c r="EG48" s="544"/>
      <c r="EH48" s="544"/>
      <c r="EI48" s="544"/>
      <c r="EJ48" s="544"/>
      <c r="EK48" s="544"/>
      <c r="EL48" s="544"/>
      <c r="EM48" s="544"/>
      <c r="EN48" s="544"/>
      <c r="EO48" s="544"/>
      <c r="EP48" s="544"/>
      <c r="EQ48" s="544"/>
      <c r="ER48" s="544"/>
      <c r="ES48" s="544"/>
      <c r="ET48" s="544"/>
      <c r="EU48" s="544"/>
      <c r="EV48" s="544"/>
      <c r="EW48" s="544"/>
      <c r="EX48" s="544"/>
      <c r="EY48" s="544"/>
      <c r="EZ48" s="544"/>
      <c r="FA48" s="544"/>
      <c r="FB48" s="544"/>
      <c r="FC48" s="544"/>
      <c r="FD48" s="544"/>
      <c r="FE48" s="544"/>
      <c r="FF48" s="544"/>
      <c r="FG48" s="544"/>
      <c r="FH48" s="544"/>
      <c r="FI48" s="544"/>
      <c r="FJ48" s="544"/>
      <c r="FK48" s="544"/>
      <c r="FL48" s="544"/>
      <c r="FM48" s="544"/>
      <c r="FN48" s="544"/>
      <c r="FO48" s="544"/>
      <c r="FP48" s="544"/>
      <c r="FQ48" s="544"/>
      <c r="FR48" s="544"/>
      <c r="FS48" s="544"/>
      <c r="FT48" s="544"/>
      <c r="FU48" s="544"/>
      <c r="FV48" s="544"/>
      <c r="FW48" s="544"/>
      <c r="FX48" s="544"/>
      <c r="FY48" s="544"/>
      <c r="FZ48" s="544"/>
      <c r="GA48" s="544"/>
      <c r="GB48" s="544"/>
      <c r="GC48" s="544"/>
      <c r="GD48" s="544"/>
      <c r="GE48" s="544"/>
      <c r="GF48" s="544"/>
      <c r="GG48" s="544"/>
      <c r="GH48" s="544"/>
      <c r="GI48" s="544"/>
      <c r="GJ48" s="544"/>
      <c r="GK48" s="544"/>
      <c r="GL48" s="544"/>
      <c r="GM48" s="544"/>
      <c r="GN48" s="544"/>
      <c r="GO48" s="544"/>
      <c r="GP48" s="544"/>
      <c r="GQ48" s="544"/>
      <c r="GR48" s="544"/>
      <c r="GS48" s="544"/>
      <c r="GT48" s="544"/>
      <c r="GU48" s="544"/>
      <c r="GV48" s="544"/>
      <c r="GW48" s="544"/>
      <c r="GX48" s="544"/>
      <c r="GY48" s="544"/>
      <c r="GZ48" s="544"/>
      <c r="HA48" s="544"/>
      <c r="HB48" s="544"/>
      <c r="HC48" s="544"/>
      <c r="HD48" s="544"/>
      <c r="HE48" s="544"/>
      <c r="HF48" s="544"/>
      <c r="HG48" s="544"/>
      <c r="HH48" s="544"/>
      <c r="HI48" s="544"/>
      <c r="HJ48" s="544"/>
      <c r="HK48" s="544"/>
      <c r="HL48" s="544"/>
      <c r="HM48" s="544"/>
      <c r="HN48" s="544"/>
      <c r="HO48" s="544"/>
      <c r="HP48" s="544"/>
      <c r="HQ48" s="544"/>
      <c r="HR48" s="544"/>
      <c r="HS48" s="544"/>
      <c r="HT48" s="544"/>
      <c r="HU48" s="544"/>
      <c r="HV48" s="544"/>
      <c r="HW48" s="544"/>
      <c r="HX48" s="544"/>
      <c r="HY48" s="544"/>
      <c r="HZ48" s="544"/>
      <c r="IA48" s="544"/>
      <c r="IB48" s="544"/>
      <c r="IC48" s="544"/>
      <c r="ID48" s="544"/>
      <c r="IE48" s="544"/>
      <c r="IF48" s="544"/>
      <c r="IG48" s="544"/>
      <c r="IH48" s="544"/>
      <c r="II48" s="544"/>
      <c r="IJ48" s="544"/>
      <c r="IK48" s="544"/>
      <c r="IL48" s="544"/>
      <c r="IM48" s="544"/>
      <c r="IN48" s="544"/>
      <c r="IO48" s="544"/>
      <c r="IP48" s="544"/>
      <c r="IQ48" s="544"/>
      <c r="IR48" s="544"/>
      <c r="IS48" s="544"/>
    </row>
    <row r="49" spans="1:253" s="545" customFormat="1">
      <c r="A49" s="215" t="s">
        <v>158</v>
      </c>
      <c r="B49" s="421">
        <f>'Sources and Uses Budget'!$C48</f>
        <v>102000</v>
      </c>
      <c r="C49" s="421">
        <f>'Sources and Uses Budget'!$C48</f>
        <v>102000</v>
      </c>
      <c r="D49" s="425">
        <f t="shared" si="0"/>
        <v>0</v>
      </c>
      <c r="E49" s="423"/>
      <c r="F49" s="422"/>
      <c r="G49" s="549"/>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4"/>
      <c r="BG49" s="544"/>
      <c r="BH49" s="544"/>
      <c r="BI49" s="544"/>
      <c r="BJ49" s="544"/>
      <c r="BK49" s="544"/>
      <c r="BL49" s="544"/>
      <c r="BM49" s="544"/>
      <c r="BN49" s="544"/>
      <c r="BO49" s="544"/>
      <c r="BP49" s="544"/>
      <c r="BQ49" s="544"/>
      <c r="BR49" s="544"/>
      <c r="BS49" s="544"/>
      <c r="BT49" s="544"/>
      <c r="BU49" s="544"/>
      <c r="BV49" s="544"/>
      <c r="BW49" s="544"/>
      <c r="BX49" s="544"/>
      <c r="BY49" s="544"/>
      <c r="BZ49" s="544"/>
      <c r="CA49" s="544"/>
      <c r="CB49" s="544"/>
      <c r="CC49" s="544"/>
      <c r="CD49" s="544"/>
      <c r="CE49" s="544"/>
      <c r="CF49" s="544"/>
      <c r="CG49" s="544"/>
      <c r="CH49" s="544"/>
      <c r="CI49" s="544"/>
      <c r="CJ49" s="544"/>
      <c r="CK49" s="544"/>
      <c r="CL49" s="544"/>
      <c r="CM49" s="544"/>
      <c r="CN49" s="544"/>
      <c r="CO49" s="544"/>
      <c r="CP49" s="544"/>
      <c r="CQ49" s="544"/>
      <c r="CR49" s="544"/>
      <c r="CS49" s="544"/>
      <c r="CT49" s="544"/>
      <c r="CU49" s="544"/>
      <c r="CV49" s="544"/>
      <c r="CW49" s="544"/>
      <c r="CX49" s="544"/>
      <c r="CY49" s="544"/>
      <c r="CZ49" s="544"/>
      <c r="DA49" s="544"/>
      <c r="DB49" s="544"/>
      <c r="DC49" s="544"/>
      <c r="DD49" s="544"/>
      <c r="DE49" s="544"/>
      <c r="DF49" s="544"/>
      <c r="DG49" s="544"/>
      <c r="DH49" s="544"/>
      <c r="DI49" s="544"/>
      <c r="DJ49" s="544"/>
      <c r="DK49" s="544"/>
      <c r="DL49" s="544"/>
      <c r="DM49" s="544"/>
      <c r="DN49" s="544"/>
      <c r="DO49" s="544"/>
      <c r="DP49" s="544"/>
      <c r="DQ49" s="544"/>
      <c r="DR49" s="544"/>
      <c r="DS49" s="544"/>
      <c r="DT49" s="544"/>
      <c r="DU49" s="544"/>
      <c r="DV49" s="544"/>
      <c r="DW49" s="544"/>
      <c r="DX49" s="544"/>
      <c r="DY49" s="544"/>
      <c r="DZ49" s="544"/>
      <c r="EA49" s="544"/>
      <c r="EB49" s="544"/>
      <c r="EC49" s="544"/>
      <c r="ED49" s="544"/>
      <c r="EE49" s="544"/>
      <c r="EF49" s="544"/>
      <c r="EG49" s="544"/>
      <c r="EH49" s="544"/>
      <c r="EI49" s="544"/>
      <c r="EJ49" s="544"/>
      <c r="EK49" s="544"/>
      <c r="EL49" s="544"/>
      <c r="EM49" s="544"/>
      <c r="EN49" s="544"/>
      <c r="EO49" s="544"/>
      <c r="EP49" s="544"/>
      <c r="EQ49" s="544"/>
      <c r="ER49" s="544"/>
      <c r="ES49" s="544"/>
      <c r="ET49" s="544"/>
      <c r="EU49" s="544"/>
      <c r="EV49" s="544"/>
      <c r="EW49" s="544"/>
      <c r="EX49" s="544"/>
      <c r="EY49" s="544"/>
      <c r="EZ49" s="544"/>
      <c r="FA49" s="544"/>
      <c r="FB49" s="544"/>
      <c r="FC49" s="544"/>
      <c r="FD49" s="544"/>
      <c r="FE49" s="544"/>
      <c r="FF49" s="544"/>
      <c r="FG49" s="544"/>
      <c r="FH49" s="544"/>
      <c r="FI49" s="544"/>
      <c r="FJ49" s="544"/>
      <c r="FK49" s="544"/>
      <c r="FL49" s="544"/>
      <c r="FM49" s="544"/>
      <c r="FN49" s="544"/>
      <c r="FO49" s="544"/>
      <c r="FP49" s="544"/>
      <c r="FQ49" s="544"/>
      <c r="FR49" s="544"/>
      <c r="FS49" s="544"/>
      <c r="FT49" s="544"/>
      <c r="FU49" s="544"/>
      <c r="FV49" s="544"/>
      <c r="FW49" s="544"/>
      <c r="FX49" s="544"/>
      <c r="FY49" s="544"/>
      <c r="FZ49" s="544"/>
      <c r="GA49" s="544"/>
      <c r="GB49" s="544"/>
      <c r="GC49" s="544"/>
      <c r="GD49" s="544"/>
      <c r="GE49" s="544"/>
      <c r="GF49" s="544"/>
      <c r="GG49" s="544"/>
      <c r="GH49" s="544"/>
      <c r="GI49" s="544"/>
      <c r="GJ49" s="544"/>
      <c r="GK49" s="544"/>
      <c r="GL49" s="544"/>
      <c r="GM49" s="544"/>
      <c r="GN49" s="544"/>
      <c r="GO49" s="544"/>
      <c r="GP49" s="544"/>
      <c r="GQ49" s="544"/>
      <c r="GR49" s="544"/>
      <c r="GS49" s="544"/>
      <c r="GT49" s="544"/>
      <c r="GU49" s="544"/>
      <c r="GV49" s="544"/>
      <c r="GW49" s="544"/>
      <c r="GX49" s="544"/>
      <c r="GY49" s="544"/>
      <c r="GZ49" s="544"/>
      <c r="HA49" s="544"/>
      <c r="HB49" s="544"/>
      <c r="HC49" s="544"/>
      <c r="HD49" s="544"/>
      <c r="HE49" s="544"/>
      <c r="HF49" s="544"/>
      <c r="HG49" s="544"/>
      <c r="HH49" s="544"/>
      <c r="HI49" s="544"/>
      <c r="HJ49" s="544"/>
      <c r="HK49" s="544"/>
      <c r="HL49" s="544"/>
      <c r="HM49" s="544"/>
      <c r="HN49" s="544"/>
      <c r="HO49" s="544"/>
      <c r="HP49" s="544"/>
      <c r="HQ49" s="544"/>
      <c r="HR49" s="544"/>
      <c r="HS49" s="544"/>
      <c r="HT49" s="544"/>
      <c r="HU49" s="544"/>
      <c r="HV49" s="544"/>
      <c r="HW49" s="544"/>
      <c r="HX49" s="544"/>
      <c r="HY49" s="544"/>
      <c r="HZ49" s="544"/>
      <c r="IA49" s="544"/>
      <c r="IB49" s="544"/>
      <c r="IC49" s="544"/>
      <c r="ID49" s="544"/>
      <c r="IE49" s="544"/>
      <c r="IF49" s="544"/>
      <c r="IG49" s="544"/>
      <c r="IH49" s="544"/>
      <c r="II49" s="544"/>
      <c r="IJ49" s="544"/>
      <c r="IK49" s="544"/>
      <c r="IL49" s="544"/>
      <c r="IM49" s="544"/>
      <c r="IN49" s="544"/>
      <c r="IO49" s="544"/>
      <c r="IP49" s="544"/>
      <c r="IQ49" s="544"/>
      <c r="IR49" s="544"/>
      <c r="IS49" s="544"/>
    </row>
    <row r="50" spans="1:253" s="545" customFormat="1">
      <c r="A50" s="215" t="s">
        <v>60</v>
      </c>
      <c r="B50" s="421">
        <f>'Sources and Uses Budget'!$C49</f>
        <v>0</v>
      </c>
      <c r="C50" s="421">
        <f>'Sources and Uses Budget'!$C49</f>
        <v>0</v>
      </c>
      <c r="D50" s="425">
        <f t="shared" si="0"/>
        <v>0</v>
      </c>
      <c r="E50" s="423"/>
      <c r="F50" s="422"/>
      <c r="G50" s="549"/>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c r="AJ50" s="544"/>
      <c r="AK50" s="544"/>
      <c r="AL50" s="544"/>
      <c r="AM50" s="544"/>
      <c r="AN50" s="544"/>
      <c r="AO50" s="544"/>
      <c r="AP50" s="544"/>
      <c r="AQ50" s="544"/>
      <c r="AR50" s="544"/>
      <c r="AS50" s="544"/>
      <c r="AT50" s="544"/>
      <c r="AU50" s="544"/>
      <c r="AV50" s="544"/>
      <c r="AW50" s="544"/>
      <c r="AX50" s="544"/>
      <c r="AY50" s="544"/>
      <c r="AZ50" s="544"/>
      <c r="BA50" s="544"/>
      <c r="BB50" s="544"/>
      <c r="BC50" s="544"/>
      <c r="BD50" s="544"/>
      <c r="BE50" s="544"/>
      <c r="BF50" s="544"/>
      <c r="BG50" s="544"/>
      <c r="BH50" s="544"/>
      <c r="BI50" s="544"/>
      <c r="BJ50" s="544"/>
      <c r="BK50" s="544"/>
      <c r="BL50" s="544"/>
      <c r="BM50" s="544"/>
      <c r="BN50" s="544"/>
      <c r="BO50" s="544"/>
      <c r="BP50" s="544"/>
      <c r="BQ50" s="544"/>
      <c r="BR50" s="544"/>
      <c r="BS50" s="544"/>
      <c r="BT50" s="544"/>
      <c r="BU50" s="544"/>
      <c r="BV50" s="544"/>
      <c r="BW50" s="544"/>
      <c r="BX50" s="544"/>
      <c r="BY50" s="544"/>
      <c r="BZ50" s="544"/>
      <c r="CA50" s="544"/>
      <c r="CB50" s="544"/>
      <c r="CC50" s="544"/>
      <c r="CD50" s="544"/>
      <c r="CE50" s="544"/>
      <c r="CF50" s="544"/>
      <c r="CG50" s="544"/>
      <c r="CH50" s="544"/>
      <c r="CI50" s="544"/>
      <c r="CJ50" s="544"/>
      <c r="CK50" s="544"/>
      <c r="CL50" s="544"/>
      <c r="CM50" s="544"/>
      <c r="CN50" s="544"/>
      <c r="CO50" s="544"/>
      <c r="CP50" s="544"/>
      <c r="CQ50" s="544"/>
      <c r="CR50" s="544"/>
      <c r="CS50" s="544"/>
      <c r="CT50" s="544"/>
      <c r="CU50" s="544"/>
      <c r="CV50" s="544"/>
      <c r="CW50" s="544"/>
      <c r="CX50" s="544"/>
      <c r="CY50" s="544"/>
      <c r="CZ50" s="544"/>
      <c r="DA50" s="544"/>
      <c r="DB50" s="544"/>
      <c r="DC50" s="544"/>
      <c r="DD50" s="544"/>
      <c r="DE50" s="544"/>
      <c r="DF50" s="544"/>
      <c r="DG50" s="544"/>
      <c r="DH50" s="544"/>
      <c r="DI50" s="544"/>
      <c r="DJ50" s="544"/>
      <c r="DK50" s="544"/>
      <c r="DL50" s="544"/>
      <c r="DM50" s="544"/>
      <c r="DN50" s="544"/>
      <c r="DO50" s="544"/>
      <c r="DP50" s="544"/>
      <c r="DQ50" s="544"/>
      <c r="DR50" s="544"/>
      <c r="DS50" s="544"/>
      <c r="DT50" s="544"/>
      <c r="DU50" s="544"/>
      <c r="DV50" s="544"/>
      <c r="DW50" s="544"/>
      <c r="DX50" s="544"/>
      <c r="DY50" s="544"/>
      <c r="DZ50" s="544"/>
      <c r="EA50" s="544"/>
      <c r="EB50" s="544"/>
      <c r="EC50" s="544"/>
      <c r="ED50" s="544"/>
      <c r="EE50" s="544"/>
      <c r="EF50" s="544"/>
      <c r="EG50" s="544"/>
      <c r="EH50" s="544"/>
      <c r="EI50" s="544"/>
      <c r="EJ50" s="544"/>
      <c r="EK50" s="544"/>
      <c r="EL50" s="544"/>
      <c r="EM50" s="544"/>
      <c r="EN50" s="544"/>
      <c r="EO50" s="544"/>
      <c r="EP50" s="544"/>
      <c r="EQ50" s="544"/>
      <c r="ER50" s="544"/>
      <c r="ES50" s="544"/>
      <c r="ET50" s="544"/>
      <c r="EU50" s="544"/>
      <c r="EV50" s="544"/>
      <c r="EW50" s="544"/>
      <c r="EX50" s="544"/>
      <c r="EY50" s="544"/>
      <c r="EZ50" s="544"/>
      <c r="FA50" s="544"/>
      <c r="FB50" s="544"/>
      <c r="FC50" s="544"/>
      <c r="FD50" s="544"/>
      <c r="FE50" s="544"/>
      <c r="FF50" s="544"/>
      <c r="FG50" s="544"/>
      <c r="FH50" s="544"/>
      <c r="FI50" s="544"/>
      <c r="FJ50" s="544"/>
      <c r="FK50" s="544"/>
      <c r="FL50" s="544"/>
      <c r="FM50" s="544"/>
      <c r="FN50" s="544"/>
      <c r="FO50" s="544"/>
      <c r="FP50" s="544"/>
      <c r="FQ50" s="544"/>
      <c r="FR50" s="544"/>
      <c r="FS50" s="544"/>
      <c r="FT50" s="544"/>
      <c r="FU50" s="544"/>
      <c r="FV50" s="544"/>
      <c r="FW50" s="544"/>
      <c r="FX50" s="544"/>
      <c r="FY50" s="544"/>
      <c r="FZ50" s="544"/>
      <c r="GA50" s="544"/>
      <c r="GB50" s="544"/>
      <c r="GC50" s="544"/>
      <c r="GD50" s="544"/>
      <c r="GE50" s="544"/>
      <c r="GF50" s="544"/>
      <c r="GG50" s="544"/>
      <c r="GH50" s="544"/>
      <c r="GI50" s="544"/>
      <c r="GJ50" s="544"/>
      <c r="GK50" s="544"/>
      <c r="GL50" s="544"/>
      <c r="GM50" s="544"/>
      <c r="GN50" s="544"/>
      <c r="GO50" s="544"/>
      <c r="GP50" s="544"/>
      <c r="GQ50" s="544"/>
      <c r="GR50" s="544"/>
      <c r="GS50" s="544"/>
      <c r="GT50" s="544"/>
      <c r="GU50" s="544"/>
      <c r="GV50" s="544"/>
      <c r="GW50" s="544"/>
      <c r="GX50" s="544"/>
      <c r="GY50" s="544"/>
      <c r="GZ50" s="544"/>
      <c r="HA50" s="544"/>
      <c r="HB50" s="544"/>
      <c r="HC50" s="544"/>
      <c r="HD50" s="544"/>
      <c r="HE50" s="544"/>
      <c r="HF50" s="544"/>
      <c r="HG50" s="544"/>
      <c r="HH50" s="544"/>
      <c r="HI50" s="544"/>
      <c r="HJ50" s="544"/>
      <c r="HK50" s="544"/>
      <c r="HL50" s="544"/>
      <c r="HM50" s="544"/>
      <c r="HN50" s="544"/>
      <c r="HO50" s="544"/>
      <c r="HP50" s="544"/>
      <c r="HQ50" s="544"/>
      <c r="HR50" s="544"/>
      <c r="HS50" s="544"/>
      <c r="HT50" s="544"/>
      <c r="HU50" s="544"/>
      <c r="HV50" s="544"/>
      <c r="HW50" s="544"/>
      <c r="HX50" s="544"/>
      <c r="HY50" s="544"/>
      <c r="HZ50" s="544"/>
      <c r="IA50" s="544"/>
      <c r="IB50" s="544"/>
      <c r="IC50" s="544"/>
      <c r="ID50" s="544"/>
      <c r="IE50" s="544"/>
      <c r="IF50" s="544"/>
      <c r="IG50" s="544"/>
      <c r="IH50" s="544"/>
      <c r="II50" s="544"/>
      <c r="IJ50" s="544"/>
      <c r="IK50" s="544"/>
      <c r="IL50" s="544"/>
      <c r="IM50" s="544"/>
      <c r="IN50" s="544"/>
      <c r="IO50" s="544"/>
      <c r="IP50" s="544"/>
      <c r="IQ50" s="544"/>
      <c r="IR50" s="544"/>
      <c r="IS50" s="544"/>
    </row>
    <row r="51" spans="1:253" s="545" customFormat="1">
      <c r="A51" s="215" t="s">
        <v>161</v>
      </c>
      <c r="B51" s="421">
        <f>'Sources and Uses Budget'!$C50</f>
        <v>120000</v>
      </c>
      <c r="C51" s="421">
        <f>'Sources and Uses Budget'!$C50</f>
        <v>120000</v>
      </c>
      <c r="D51" s="425">
        <f t="shared" si="0"/>
        <v>0</v>
      </c>
      <c r="E51" s="423"/>
      <c r="F51" s="422"/>
      <c r="G51" s="549"/>
      <c r="H51" s="544"/>
      <c r="I51" s="544"/>
      <c r="J51" s="544"/>
      <c r="K51" s="544"/>
      <c r="L51" s="544"/>
      <c r="M51" s="544"/>
      <c r="N51" s="544"/>
      <c r="O51" s="544"/>
      <c r="P51" s="544"/>
      <c r="Q51" s="544"/>
      <c r="R51" s="544"/>
      <c r="S51" s="544"/>
      <c r="T51" s="544"/>
      <c r="U51" s="544"/>
      <c r="V51" s="544"/>
      <c r="W51" s="544"/>
      <c r="X51" s="544"/>
      <c r="Y51" s="544"/>
      <c r="Z51" s="544"/>
      <c r="AA51" s="544"/>
      <c r="AB51" s="544"/>
      <c r="AC51" s="544"/>
      <c r="AD51" s="544"/>
      <c r="AE51" s="544"/>
      <c r="AF51" s="544"/>
      <c r="AG51" s="544"/>
      <c r="AH51" s="544"/>
      <c r="AI51" s="544"/>
      <c r="AJ51" s="544"/>
      <c r="AK51" s="544"/>
      <c r="AL51" s="544"/>
      <c r="AM51" s="544"/>
      <c r="AN51" s="544"/>
      <c r="AO51" s="544"/>
      <c r="AP51" s="544"/>
      <c r="AQ51" s="544"/>
      <c r="AR51" s="544"/>
      <c r="AS51" s="544"/>
      <c r="AT51" s="544"/>
      <c r="AU51" s="544"/>
      <c r="AV51" s="544"/>
      <c r="AW51" s="544"/>
      <c r="AX51" s="544"/>
      <c r="AY51" s="544"/>
      <c r="AZ51" s="544"/>
      <c r="BA51" s="544"/>
      <c r="BB51" s="544"/>
      <c r="BC51" s="544"/>
      <c r="BD51" s="544"/>
      <c r="BE51" s="544"/>
      <c r="BF51" s="544"/>
      <c r="BG51" s="544"/>
      <c r="BH51" s="544"/>
      <c r="BI51" s="544"/>
      <c r="BJ51" s="544"/>
      <c r="BK51" s="544"/>
      <c r="BL51" s="544"/>
      <c r="BM51" s="544"/>
      <c r="BN51" s="544"/>
      <c r="BO51" s="544"/>
      <c r="BP51" s="544"/>
      <c r="BQ51" s="544"/>
      <c r="BR51" s="544"/>
      <c r="BS51" s="544"/>
      <c r="BT51" s="544"/>
      <c r="BU51" s="544"/>
      <c r="BV51" s="544"/>
      <c r="BW51" s="544"/>
      <c r="BX51" s="544"/>
      <c r="BY51" s="544"/>
      <c r="BZ51" s="544"/>
      <c r="CA51" s="544"/>
      <c r="CB51" s="544"/>
      <c r="CC51" s="544"/>
      <c r="CD51" s="544"/>
      <c r="CE51" s="544"/>
      <c r="CF51" s="544"/>
      <c r="CG51" s="544"/>
      <c r="CH51" s="544"/>
      <c r="CI51" s="544"/>
      <c r="CJ51" s="544"/>
      <c r="CK51" s="544"/>
      <c r="CL51" s="544"/>
      <c r="CM51" s="544"/>
      <c r="CN51" s="544"/>
      <c r="CO51" s="544"/>
      <c r="CP51" s="544"/>
      <c r="CQ51" s="544"/>
      <c r="CR51" s="544"/>
      <c r="CS51" s="544"/>
      <c r="CT51" s="544"/>
      <c r="CU51" s="544"/>
      <c r="CV51" s="544"/>
      <c r="CW51" s="544"/>
      <c r="CX51" s="544"/>
      <c r="CY51" s="544"/>
      <c r="CZ51" s="544"/>
      <c r="DA51" s="544"/>
      <c r="DB51" s="544"/>
      <c r="DC51" s="544"/>
      <c r="DD51" s="544"/>
      <c r="DE51" s="544"/>
      <c r="DF51" s="544"/>
      <c r="DG51" s="544"/>
      <c r="DH51" s="544"/>
      <c r="DI51" s="544"/>
      <c r="DJ51" s="544"/>
      <c r="DK51" s="544"/>
      <c r="DL51" s="544"/>
      <c r="DM51" s="544"/>
      <c r="DN51" s="544"/>
      <c r="DO51" s="544"/>
      <c r="DP51" s="544"/>
      <c r="DQ51" s="544"/>
      <c r="DR51" s="544"/>
      <c r="DS51" s="544"/>
      <c r="DT51" s="544"/>
      <c r="DU51" s="544"/>
      <c r="DV51" s="544"/>
      <c r="DW51" s="544"/>
      <c r="DX51" s="544"/>
      <c r="DY51" s="544"/>
      <c r="DZ51" s="544"/>
      <c r="EA51" s="544"/>
      <c r="EB51" s="544"/>
      <c r="EC51" s="544"/>
      <c r="ED51" s="544"/>
      <c r="EE51" s="544"/>
      <c r="EF51" s="544"/>
      <c r="EG51" s="544"/>
      <c r="EH51" s="544"/>
      <c r="EI51" s="544"/>
      <c r="EJ51" s="544"/>
      <c r="EK51" s="544"/>
      <c r="EL51" s="544"/>
      <c r="EM51" s="544"/>
      <c r="EN51" s="544"/>
      <c r="EO51" s="544"/>
      <c r="EP51" s="544"/>
      <c r="EQ51" s="544"/>
      <c r="ER51" s="544"/>
      <c r="ES51" s="544"/>
      <c r="ET51" s="544"/>
      <c r="EU51" s="544"/>
      <c r="EV51" s="544"/>
      <c r="EW51" s="544"/>
      <c r="EX51" s="544"/>
      <c r="EY51" s="544"/>
      <c r="EZ51" s="544"/>
      <c r="FA51" s="544"/>
      <c r="FB51" s="544"/>
      <c r="FC51" s="544"/>
      <c r="FD51" s="544"/>
      <c r="FE51" s="544"/>
      <c r="FF51" s="544"/>
      <c r="FG51" s="544"/>
      <c r="FH51" s="544"/>
      <c r="FI51" s="544"/>
      <c r="FJ51" s="544"/>
      <c r="FK51" s="544"/>
      <c r="FL51" s="544"/>
      <c r="FM51" s="544"/>
      <c r="FN51" s="544"/>
      <c r="FO51" s="544"/>
      <c r="FP51" s="544"/>
      <c r="FQ51" s="544"/>
      <c r="FR51" s="544"/>
      <c r="FS51" s="544"/>
      <c r="FT51" s="544"/>
      <c r="FU51" s="544"/>
      <c r="FV51" s="544"/>
      <c r="FW51" s="544"/>
      <c r="FX51" s="544"/>
      <c r="FY51" s="544"/>
      <c r="FZ51" s="544"/>
      <c r="GA51" s="544"/>
      <c r="GB51" s="544"/>
      <c r="GC51" s="544"/>
      <c r="GD51" s="544"/>
      <c r="GE51" s="544"/>
      <c r="GF51" s="544"/>
      <c r="GG51" s="544"/>
      <c r="GH51" s="544"/>
      <c r="GI51" s="544"/>
      <c r="GJ51" s="544"/>
      <c r="GK51" s="544"/>
      <c r="GL51" s="544"/>
      <c r="GM51" s="544"/>
      <c r="GN51" s="544"/>
      <c r="GO51" s="544"/>
      <c r="GP51" s="544"/>
      <c r="GQ51" s="544"/>
      <c r="GR51" s="544"/>
      <c r="GS51" s="544"/>
      <c r="GT51" s="544"/>
      <c r="GU51" s="544"/>
      <c r="GV51" s="544"/>
      <c r="GW51" s="544"/>
      <c r="GX51" s="544"/>
      <c r="GY51" s="544"/>
      <c r="GZ51" s="544"/>
      <c r="HA51" s="544"/>
      <c r="HB51" s="544"/>
      <c r="HC51" s="544"/>
      <c r="HD51" s="544"/>
      <c r="HE51" s="544"/>
      <c r="HF51" s="544"/>
      <c r="HG51" s="544"/>
      <c r="HH51" s="544"/>
      <c r="HI51" s="544"/>
      <c r="HJ51" s="544"/>
      <c r="HK51" s="544"/>
      <c r="HL51" s="544"/>
      <c r="HM51" s="544"/>
      <c r="HN51" s="544"/>
      <c r="HO51" s="544"/>
      <c r="HP51" s="544"/>
      <c r="HQ51" s="544"/>
      <c r="HR51" s="544"/>
      <c r="HS51" s="544"/>
      <c r="HT51" s="544"/>
      <c r="HU51" s="544"/>
      <c r="HV51" s="544"/>
      <c r="HW51" s="544"/>
      <c r="HX51" s="544"/>
      <c r="HY51" s="544"/>
      <c r="HZ51" s="544"/>
      <c r="IA51" s="544"/>
      <c r="IB51" s="544"/>
      <c r="IC51" s="544"/>
      <c r="ID51" s="544"/>
      <c r="IE51" s="544"/>
      <c r="IF51" s="544"/>
      <c r="IG51" s="544"/>
      <c r="IH51" s="544"/>
      <c r="II51" s="544"/>
      <c r="IJ51" s="544"/>
      <c r="IK51" s="544"/>
      <c r="IL51" s="544"/>
      <c r="IM51" s="544"/>
      <c r="IN51" s="544"/>
      <c r="IO51" s="544"/>
      <c r="IP51" s="544"/>
      <c r="IQ51" s="544"/>
      <c r="IR51" s="544"/>
      <c r="IS51" s="544"/>
    </row>
    <row r="52" spans="1:253" s="545" customFormat="1">
      <c r="A52" s="440" t="s">
        <v>159</v>
      </c>
      <c r="B52" s="421">
        <f>'Sources and Uses Budget'!$C51</f>
        <v>40000</v>
      </c>
      <c r="C52" s="421">
        <f>'Sources and Uses Budget'!$C51</f>
        <v>40000</v>
      </c>
      <c r="D52" s="425">
        <f t="shared" si="0"/>
        <v>0</v>
      </c>
      <c r="E52" s="423"/>
      <c r="F52" s="422"/>
      <c r="G52" s="549"/>
      <c r="H52" s="544"/>
      <c r="I52" s="544"/>
      <c r="J52" s="544"/>
      <c r="K52" s="544"/>
      <c r="L52" s="544"/>
      <c r="M52" s="544"/>
      <c r="N52" s="544"/>
      <c r="O52" s="544"/>
      <c r="P52" s="544"/>
      <c r="Q52" s="544"/>
      <c r="R52" s="544"/>
      <c r="S52" s="544"/>
      <c r="T52" s="544"/>
      <c r="U52" s="544"/>
      <c r="V52" s="544"/>
      <c r="W52" s="544"/>
      <c r="X52" s="544"/>
      <c r="Y52" s="544"/>
      <c r="Z52" s="544"/>
      <c r="AA52" s="544"/>
      <c r="AB52" s="544"/>
      <c r="AC52" s="544"/>
      <c r="AD52" s="544"/>
      <c r="AE52" s="544"/>
      <c r="AF52" s="544"/>
      <c r="AG52" s="544"/>
      <c r="AH52" s="544"/>
      <c r="AI52" s="544"/>
      <c r="AJ52" s="544"/>
      <c r="AK52" s="544"/>
      <c r="AL52" s="544"/>
      <c r="AM52" s="544"/>
      <c r="AN52" s="544"/>
      <c r="AO52" s="544"/>
      <c r="AP52" s="544"/>
      <c r="AQ52" s="544"/>
      <c r="AR52" s="544"/>
      <c r="AS52" s="544"/>
      <c r="AT52" s="544"/>
      <c r="AU52" s="544"/>
      <c r="AV52" s="544"/>
      <c r="AW52" s="544"/>
      <c r="AX52" s="544"/>
      <c r="AY52" s="544"/>
      <c r="AZ52" s="544"/>
      <c r="BA52" s="544"/>
      <c r="BB52" s="544"/>
      <c r="BC52" s="544"/>
      <c r="BD52" s="544"/>
      <c r="BE52" s="544"/>
      <c r="BF52" s="544"/>
      <c r="BG52" s="544"/>
      <c r="BH52" s="544"/>
      <c r="BI52" s="544"/>
      <c r="BJ52" s="544"/>
      <c r="BK52" s="544"/>
      <c r="BL52" s="544"/>
      <c r="BM52" s="544"/>
      <c r="BN52" s="544"/>
      <c r="BO52" s="544"/>
      <c r="BP52" s="544"/>
      <c r="BQ52" s="544"/>
      <c r="BR52" s="544"/>
      <c r="BS52" s="544"/>
      <c r="BT52" s="544"/>
      <c r="BU52" s="544"/>
      <c r="BV52" s="544"/>
      <c r="BW52" s="544"/>
      <c r="BX52" s="544"/>
      <c r="BY52" s="544"/>
      <c r="BZ52" s="544"/>
      <c r="CA52" s="544"/>
      <c r="CB52" s="544"/>
      <c r="CC52" s="544"/>
      <c r="CD52" s="544"/>
      <c r="CE52" s="544"/>
      <c r="CF52" s="544"/>
      <c r="CG52" s="544"/>
      <c r="CH52" s="544"/>
      <c r="CI52" s="544"/>
      <c r="CJ52" s="544"/>
      <c r="CK52" s="544"/>
      <c r="CL52" s="544"/>
      <c r="CM52" s="544"/>
      <c r="CN52" s="544"/>
      <c r="CO52" s="544"/>
      <c r="CP52" s="544"/>
      <c r="CQ52" s="544"/>
      <c r="CR52" s="544"/>
      <c r="CS52" s="544"/>
      <c r="CT52" s="544"/>
      <c r="CU52" s="544"/>
      <c r="CV52" s="544"/>
      <c r="CW52" s="544"/>
      <c r="CX52" s="544"/>
      <c r="CY52" s="544"/>
      <c r="CZ52" s="544"/>
      <c r="DA52" s="544"/>
      <c r="DB52" s="544"/>
      <c r="DC52" s="544"/>
      <c r="DD52" s="544"/>
      <c r="DE52" s="544"/>
      <c r="DF52" s="544"/>
      <c r="DG52" s="544"/>
      <c r="DH52" s="544"/>
      <c r="DI52" s="544"/>
      <c r="DJ52" s="544"/>
      <c r="DK52" s="544"/>
      <c r="DL52" s="544"/>
      <c r="DM52" s="544"/>
      <c r="DN52" s="544"/>
      <c r="DO52" s="544"/>
      <c r="DP52" s="544"/>
      <c r="DQ52" s="544"/>
      <c r="DR52" s="544"/>
      <c r="DS52" s="544"/>
      <c r="DT52" s="544"/>
      <c r="DU52" s="544"/>
      <c r="DV52" s="544"/>
      <c r="DW52" s="544"/>
      <c r="DX52" s="544"/>
      <c r="DY52" s="544"/>
      <c r="DZ52" s="544"/>
      <c r="EA52" s="544"/>
      <c r="EB52" s="544"/>
      <c r="EC52" s="544"/>
      <c r="ED52" s="544"/>
      <c r="EE52" s="544"/>
      <c r="EF52" s="544"/>
      <c r="EG52" s="544"/>
      <c r="EH52" s="544"/>
      <c r="EI52" s="544"/>
      <c r="EJ52" s="544"/>
      <c r="EK52" s="544"/>
      <c r="EL52" s="544"/>
      <c r="EM52" s="544"/>
      <c r="EN52" s="544"/>
      <c r="EO52" s="544"/>
      <c r="EP52" s="544"/>
      <c r="EQ52" s="544"/>
      <c r="ER52" s="544"/>
      <c r="ES52" s="544"/>
      <c r="ET52" s="544"/>
      <c r="EU52" s="544"/>
      <c r="EV52" s="544"/>
      <c r="EW52" s="544"/>
      <c r="EX52" s="544"/>
      <c r="EY52" s="544"/>
      <c r="EZ52" s="544"/>
      <c r="FA52" s="544"/>
      <c r="FB52" s="544"/>
      <c r="FC52" s="544"/>
      <c r="FD52" s="544"/>
      <c r="FE52" s="544"/>
      <c r="FF52" s="544"/>
      <c r="FG52" s="544"/>
      <c r="FH52" s="544"/>
      <c r="FI52" s="544"/>
      <c r="FJ52" s="544"/>
      <c r="FK52" s="544"/>
      <c r="FL52" s="544"/>
      <c r="FM52" s="544"/>
      <c r="FN52" s="544"/>
      <c r="FO52" s="544"/>
      <c r="FP52" s="544"/>
      <c r="FQ52" s="544"/>
      <c r="FR52" s="544"/>
      <c r="FS52" s="544"/>
      <c r="FT52" s="544"/>
      <c r="FU52" s="544"/>
      <c r="FV52" s="544"/>
      <c r="FW52" s="544"/>
      <c r="FX52" s="544"/>
      <c r="FY52" s="544"/>
      <c r="FZ52" s="544"/>
      <c r="GA52" s="544"/>
      <c r="GB52" s="544"/>
      <c r="GC52" s="544"/>
      <c r="GD52" s="544"/>
      <c r="GE52" s="544"/>
      <c r="GF52" s="544"/>
      <c r="GG52" s="544"/>
      <c r="GH52" s="544"/>
      <c r="GI52" s="544"/>
      <c r="GJ52" s="544"/>
      <c r="GK52" s="544"/>
      <c r="GL52" s="544"/>
      <c r="GM52" s="544"/>
      <c r="GN52" s="544"/>
      <c r="GO52" s="544"/>
      <c r="GP52" s="544"/>
      <c r="GQ52" s="544"/>
      <c r="GR52" s="544"/>
      <c r="GS52" s="544"/>
      <c r="GT52" s="544"/>
      <c r="GU52" s="544"/>
      <c r="GV52" s="544"/>
      <c r="GW52" s="544"/>
      <c r="GX52" s="544"/>
      <c r="GY52" s="544"/>
      <c r="GZ52" s="544"/>
      <c r="HA52" s="544"/>
      <c r="HB52" s="544"/>
      <c r="HC52" s="544"/>
      <c r="HD52" s="544"/>
      <c r="HE52" s="544"/>
      <c r="HF52" s="544"/>
      <c r="HG52" s="544"/>
      <c r="HH52" s="544"/>
      <c r="HI52" s="544"/>
      <c r="HJ52" s="544"/>
      <c r="HK52" s="544"/>
      <c r="HL52" s="544"/>
      <c r="HM52" s="544"/>
      <c r="HN52" s="544"/>
      <c r="HO52" s="544"/>
      <c r="HP52" s="544"/>
      <c r="HQ52" s="544"/>
      <c r="HR52" s="544"/>
      <c r="HS52" s="544"/>
      <c r="HT52" s="544"/>
      <c r="HU52" s="544"/>
      <c r="HV52" s="544"/>
      <c r="HW52" s="544"/>
      <c r="HX52" s="544"/>
      <c r="HY52" s="544"/>
      <c r="HZ52" s="544"/>
      <c r="IA52" s="544"/>
      <c r="IB52" s="544"/>
      <c r="IC52" s="544"/>
      <c r="ID52" s="544"/>
      <c r="IE52" s="544"/>
      <c r="IF52" s="544"/>
      <c r="IG52" s="544"/>
      <c r="IH52" s="544"/>
      <c r="II52" s="544"/>
      <c r="IJ52" s="544"/>
      <c r="IK52" s="544"/>
      <c r="IL52" s="544"/>
      <c r="IM52" s="544"/>
      <c r="IN52" s="544"/>
      <c r="IO52" s="544"/>
      <c r="IP52" s="544"/>
      <c r="IQ52" s="544"/>
      <c r="IR52" s="544"/>
      <c r="IS52" s="544"/>
    </row>
    <row r="53" spans="1:253" s="545" customFormat="1">
      <c r="A53" s="215" t="s">
        <v>160</v>
      </c>
      <c r="B53" s="421">
        <f>'Sources and Uses Budget'!$C52</f>
        <v>1220500</v>
      </c>
      <c r="C53" s="421">
        <f>'Sources and Uses Budget'!$C52</f>
        <v>1220500</v>
      </c>
      <c r="D53" s="425">
        <f t="shared" si="0"/>
        <v>0</v>
      </c>
      <c r="E53" s="423"/>
      <c r="F53" s="422"/>
      <c r="G53" s="549"/>
      <c r="H53" s="544"/>
      <c r="I53" s="544"/>
      <c r="J53" s="544"/>
      <c r="K53" s="544"/>
      <c r="L53" s="544"/>
      <c r="M53" s="544"/>
      <c r="N53" s="544"/>
      <c r="O53" s="544"/>
      <c r="P53" s="544"/>
      <c r="Q53" s="544"/>
      <c r="R53" s="544"/>
      <c r="S53" s="544"/>
      <c r="T53" s="544"/>
      <c r="U53" s="544"/>
      <c r="V53" s="544"/>
      <c r="W53" s="544"/>
      <c r="X53" s="544"/>
      <c r="Y53" s="544"/>
      <c r="Z53" s="544"/>
      <c r="AA53" s="544"/>
      <c r="AB53" s="544"/>
      <c r="AC53" s="544"/>
      <c r="AD53" s="544"/>
      <c r="AE53" s="544"/>
      <c r="AF53" s="544"/>
      <c r="AG53" s="544"/>
      <c r="AH53" s="544"/>
      <c r="AI53" s="544"/>
      <c r="AJ53" s="544"/>
      <c r="AK53" s="544"/>
      <c r="AL53" s="544"/>
      <c r="AM53" s="544"/>
      <c r="AN53" s="544"/>
      <c r="AO53" s="544"/>
      <c r="AP53" s="544"/>
      <c r="AQ53" s="544"/>
      <c r="AR53" s="544"/>
      <c r="AS53" s="544"/>
      <c r="AT53" s="544"/>
      <c r="AU53" s="544"/>
      <c r="AV53" s="544"/>
      <c r="AW53" s="544"/>
      <c r="AX53" s="544"/>
      <c r="AY53" s="544"/>
      <c r="AZ53" s="544"/>
      <c r="BA53" s="544"/>
      <c r="BB53" s="544"/>
      <c r="BC53" s="544"/>
      <c r="BD53" s="544"/>
      <c r="BE53" s="544"/>
      <c r="BF53" s="544"/>
      <c r="BG53" s="544"/>
      <c r="BH53" s="544"/>
      <c r="BI53" s="544"/>
      <c r="BJ53" s="544"/>
      <c r="BK53" s="544"/>
      <c r="BL53" s="544"/>
      <c r="BM53" s="544"/>
      <c r="BN53" s="544"/>
      <c r="BO53" s="544"/>
      <c r="BP53" s="544"/>
      <c r="BQ53" s="544"/>
      <c r="BR53" s="544"/>
      <c r="BS53" s="544"/>
      <c r="BT53" s="544"/>
      <c r="BU53" s="544"/>
      <c r="BV53" s="544"/>
      <c r="BW53" s="544"/>
      <c r="BX53" s="544"/>
      <c r="BY53" s="544"/>
      <c r="BZ53" s="544"/>
      <c r="CA53" s="544"/>
      <c r="CB53" s="544"/>
      <c r="CC53" s="544"/>
      <c r="CD53" s="544"/>
      <c r="CE53" s="544"/>
      <c r="CF53" s="544"/>
      <c r="CG53" s="544"/>
      <c r="CH53" s="544"/>
      <c r="CI53" s="544"/>
      <c r="CJ53" s="544"/>
      <c r="CK53" s="544"/>
      <c r="CL53" s="544"/>
      <c r="CM53" s="544"/>
      <c r="CN53" s="544"/>
      <c r="CO53" s="544"/>
      <c r="CP53" s="544"/>
      <c r="CQ53" s="544"/>
      <c r="CR53" s="544"/>
      <c r="CS53" s="544"/>
      <c r="CT53" s="544"/>
      <c r="CU53" s="544"/>
      <c r="CV53" s="544"/>
      <c r="CW53" s="544"/>
      <c r="CX53" s="544"/>
      <c r="CY53" s="544"/>
      <c r="CZ53" s="544"/>
      <c r="DA53" s="544"/>
      <c r="DB53" s="544"/>
      <c r="DC53" s="544"/>
      <c r="DD53" s="544"/>
      <c r="DE53" s="544"/>
      <c r="DF53" s="544"/>
      <c r="DG53" s="544"/>
      <c r="DH53" s="544"/>
      <c r="DI53" s="544"/>
      <c r="DJ53" s="544"/>
      <c r="DK53" s="544"/>
      <c r="DL53" s="544"/>
      <c r="DM53" s="544"/>
      <c r="DN53" s="544"/>
      <c r="DO53" s="544"/>
      <c r="DP53" s="544"/>
      <c r="DQ53" s="544"/>
      <c r="DR53" s="544"/>
      <c r="DS53" s="544"/>
      <c r="DT53" s="544"/>
      <c r="DU53" s="544"/>
      <c r="DV53" s="544"/>
      <c r="DW53" s="544"/>
      <c r="DX53" s="544"/>
      <c r="DY53" s="544"/>
      <c r="DZ53" s="544"/>
      <c r="EA53" s="544"/>
      <c r="EB53" s="544"/>
      <c r="EC53" s="544"/>
      <c r="ED53" s="544"/>
      <c r="EE53" s="544"/>
      <c r="EF53" s="544"/>
      <c r="EG53" s="544"/>
      <c r="EH53" s="544"/>
      <c r="EI53" s="544"/>
      <c r="EJ53" s="544"/>
      <c r="EK53" s="544"/>
      <c r="EL53" s="544"/>
      <c r="EM53" s="544"/>
      <c r="EN53" s="544"/>
      <c r="EO53" s="544"/>
      <c r="EP53" s="544"/>
      <c r="EQ53" s="544"/>
      <c r="ER53" s="544"/>
      <c r="ES53" s="544"/>
      <c r="ET53" s="544"/>
      <c r="EU53" s="544"/>
      <c r="EV53" s="544"/>
      <c r="EW53" s="544"/>
      <c r="EX53" s="544"/>
      <c r="EY53" s="544"/>
      <c r="EZ53" s="544"/>
      <c r="FA53" s="544"/>
      <c r="FB53" s="544"/>
      <c r="FC53" s="544"/>
      <c r="FD53" s="544"/>
      <c r="FE53" s="544"/>
      <c r="FF53" s="544"/>
      <c r="FG53" s="544"/>
      <c r="FH53" s="544"/>
      <c r="FI53" s="544"/>
      <c r="FJ53" s="544"/>
      <c r="FK53" s="544"/>
      <c r="FL53" s="544"/>
      <c r="FM53" s="544"/>
      <c r="FN53" s="544"/>
      <c r="FO53" s="544"/>
      <c r="FP53" s="544"/>
      <c r="FQ53" s="544"/>
      <c r="FR53" s="544"/>
      <c r="FS53" s="544"/>
      <c r="FT53" s="544"/>
      <c r="FU53" s="544"/>
      <c r="FV53" s="544"/>
      <c r="FW53" s="544"/>
      <c r="FX53" s="544"/>
      <c r="FY53" s="544"/>
      <c r="FZ53" s="544"/>
      <c r="GA53" s="544"/>
      <c r="GB53" s="544"/>
      <c r="GC53" s="544"/>
      <c r="GD53" s="544"/>
      <c r="GE53" s="544"/>
      <c r="GF53" s="544"/>
      <c r="GG53" s="544"/>
      <c r="GH53" s="544"/>
      <c r="GI53" s="544"/>
      <c r="GJ53" s="544"/>
      <c r="GK53" s="544"/>
      <c r="GL53" s="544"/>
      <c r="GM53" s="544"/>
      <c r="GN53" s="544"/>
      <c r="GO53" s="544"/>
      <c r="GP53" s="544"/>
      <c r="GQ53" s="544"/>
      <c r="GR53" s="544"/>
      <c r="GS53" s="544"/>
      <c r="GT53" s="544"/>
      <c r="GU53" s="544"/>
      <c r="GV53" s="544"/>
      <c r="GW53" s="544"/>
      <c r="GX53" s="544"/>
      <c r="GY53" s="544"/>
      <c r="GZ53" s="544"/>
      <c r="HA53" s="544"/>
      <c r="HB53" s="544"/>
      <c r="HC53" s="544"/>
      <c r="HD53" s="544"/>
      <c r="HE53" s="544"/>
      <c r="HF53" s="544"/>
      <c r="HG53" s="544"/>
      <c r="HH53" s="544"/>
      <c r="HI53" s="544"/>
      <c r="HJ53" s="544"/>
      <c r="HK53" s="544"/>
      <c r="HL53" s="544"/>
      <c r="HM53" s="544"/>
      <c r="HN53" s="544"/>
      <c r="HO53" s="544"/>
      <c r="HP53" s="544"/>
      <c r="HQ53" s="544"/>
      <c r="HR53" s="544"/>
      <c r="HS53" s="544"/>
      <c r="HT53" s="544"/>
      <c r="HU53" s="544"/>
      <c r="HV53" s="544"/>
      <c r="HW53" s="544"/>
      <c r="HX53" s="544"/>
      <c r="HY53" s="544"/>
      <c r="HZ53" s="544"/>
      <c r="IA53" s="544"/>
      <c r="IB53" s="544"/>
      <c r="IC53" s="544"/>
      <c r="ID53" s="544"/>
      <c r="IE53" s="544"/>
      <c r="IF53" s="544"/>
      <c r="IG53" s="544"/>
      <c r="IH53" s="544"/>
      <c r="II53" s="544"/>
      <c r="IJ53" s="544"/>
      <c r="IK53" s="544"/>
      <c r="IL53" s="544"/>
      <c r="IM53" s="544"/>
      <c r="IN53" s="544"/>
      <c r="IO53" s="544"/>
      <c r="IP53" s="544"/>
      <c r="IQ53" s="544"/>
      <c r="IR53" s="544"/>
      <c r="IS53" s="544"/>
    </row>
    <row r="54" spans="1:253" s="545" customFormat="1">
      <c r="A54" s="226" t="str">
        <f>'Sources and Uses Budget'!A53</f>
        <v>Construction Loan Interest (Post COO)</v>
      </c>
      <c r="B54" s="421">
        <f>'Sources and Uses Budget'!$C53</f>
        <v>762875.63510838314</v>
      </c>
      <c r="C54" s="421">
        <f>'Sources and Uses Budget'!$C53</f>
        <v>762875.63510838314</v>
      </c>
      <c r="D54" s="425">
        <f t="shared" si="0"/>
        <v>0</v>
      </c>
      <c r="E54" s="423"/>
      <c r="F54" s="422"/>
      <c r="G54" s="549"/>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4"/>
      <c r="AK54" s="544"/>
      <c r="AL54" s="544"/>
      <c r="AM54" s="544"/>
      <c r="AN54" s="544"/>
      <c r="AO54" s="544"/>
      <c r="AP54" s="544"/>
      <c r="AQ54" s="544"/>
      <c r="AR54" s="544"/>
      <c r="AS54" s="544"/>
      <c r="AT54" s="544"/>
      <c r="AU54" s="544"/>
      <c r="AV54" s="544"/>
      <c r="AW54" s="544"/>
      <c r="AX54" s="544"/>
      <c r="AY54" s="544"/>
      <c r="AZ54" s="544"/>
      <c r="BA54" s="544"/>
      <c r="BB54" s="544"/>
      <c r="BC54" s="544"/>
      <c r="BD54" s="544"/>
      <c r="BE54" s="544"/>
      <c r="BF54" s="544"/>
      <c r="BG54" s="544"/>
      <c r="BH54" s="544"/>
      <c r="BI54" s="544"/>
      <c r="BJ54" s="544"/>
      <c r="BK54" s="544"/>
      <c r="BL54" s="544"/>
      <c r="BM54" s="544"/>
      <c r="BN54" s="544"/>
      <c r="BO54" s="544"/>
      <c r="BP54" s="544"/>
      <c r="BQ54" s="544"/>
      <c r="BR54" s="544"/>
      <c r="BS54" s="544"/>
      <c r="BT54" s="544"/>
      <c r="BU54" s="544"/>
      <c r="BV54" s="544"/>
      <c r="BW54" s="544"/>
      <c r="BX54" s="544"/>
      <c r="BY54" s="544"/>
      <c r="BZ54" s="544"/>
      <c r="CA54" s="544"/>
      <c r="CB54" s="544"/>
      <c r="CC54" s="544"/>
      <c r="CD54" s="544"/>
      <c r="CE54" s="544"/>
      <c r="CF54" s="544"/>
      <c r="CG54" s="544"/>
      <c r="CH54" s="544"/>
      <c r="CI54" s="544"/>
      <c r="CJ54" s="544"/>
      <c r="CK54" s="544"/>
      <c r="CL54" s="544"/>
      <c r="CM54" s="544"/>
      <c r="CN54" s="544"/>
      <c r="CO54" s="544"/>
      <c r="CP54" s="544"/>
      <c r="CQ54" s="544"/>
      <c r="CR54" s="544"/>
      <c r="CS54" s="544"/>
      <c r="CT54" s="544"/>
      <c r="CU54" s="544"/>
      <c r="CV54" s="544"/>
      <c r="CW54" s="544"/>
      <c r="CX54" s="544"/>
      <c r="CY54" s="544"/>
      <c r="CZ54" s="544"/>
      <c r="DA54" s="544"/>
      <c r="DB54" s="544"/>
      <c r="DC54" s="544"/>
      <c r="DD54" s="544"/>
      <c r="DE54" s="544"/>
      <c r="DF54" s="544"/>
      <c r="DG54" s="544"/>
      <c r="DH54" s="544"/>
      <c r="DI54" s="544"/>
      <c r="DJ54" s="544"/>
      <c r="DK54" s="544"/>
      <c r="DL54" s="544"/>
      <c r="DM54" s="544"/>
      <c r="DN54" s="544"/>
      <c r="DO54" s="544"/>
      <c r="DP54" s="544"/>
      <c r="DQ54" s="544"/>
      <c r="DR54" s="544"/>
      <c r="DS54" s="544"/>
      <c r="DT54" s="544"/>
      <c r="DU54" s="544"/>
      <c r="DV54" s="544"/>
      <c r="DW54" s="544"/>
      <c r="DX54" s="544"/>
      <c r="DY54" s="544"/>
      <c r="DZ54" s="544"/>
      <c r="EA54" s="544"/>
      <c r="EB54" s="544"/>
      <c r="EC54" s="544"/>
      <c r="ED54" s="544"/>
      <c r="EE54" s="544"/>
      <c r="EF54" s="544"/>
      <c r="EG54" s="544"/>
      <c r="EH54" s="544"/>
      <c r="EI54" s="544"/>
      <c r="EJ54" s="544"/>
      <c r="EK54" s="544"/>
      <c r="EL54" s="544"/>
      <c r="EM54" s="544"/>
      <c r="EN54" s="544"/>
      <c r="EO54" s="544"/>
      <c r="EP54" s="544"/>
      <c r="EQ54" s="544"/>
      <c r="ER54" s="544"/>
      <c r="ES54" s="544"/>
      <c r="ET54" s="544"/>
      <c r="EU54" s="544"/>
      <c r="EV54" s="544"/>
      <c r="EW54" s="544"/>
      <c r="EX54" s="544"/>
      <c r="EY54" s="544"/>
      <c r="EZ54" s="544"/>
      <c r="FA54" s="544"/>
      <c r="FB54" s="544"/>
      <c r="FC54" s="544"/>
      <c r="FD54" s="544"/>
      <c r="FE54" s="544"/>
      <c r="FF54" s="544"/>
      <c r="FG54" s="544"/>
      <c r="FH54" s="544"/>
      <c r="FI54" s="544"/>
      <c r="FJ54" s="544"/>
      <c r="FK54" s="544"/>
      <c r="FL54" s="544"/>
      <c r="FM54" s="544"/>
      <c r="FN54" s="544"/>
      <c r="FO54" s="544"/>
      <c r="FP54" s="544"/>
      <c r="FQ54" s="544"/>
      <c r="FR54" s="544"/>
      <c r="FS54" s="544"/>
      <c r="FT54" s="544"/>
      <c r="FU54" s="544"/>
      <c r="FV54" s="544"/>
      <c r="FW54" s="544"/>
      <c r="FX54" s="544"/>
      <c r="FY54" s="544"/>
      <c r="FZ54" s="544"/>
      <c r="GA54" s="544"/>
      <c r="GB54" s="544"/>
      <c r="GC54" s="544"/>
      <c r="GD54" s="544"/>
      <c r="GE54" s="544"/>
      <c r="GF54" s="544"/>
      <c r="GG54" s="544"/>
      <c r="GH54" s="544"/>
      <c r="GI54" s="544"/>
      <c r="GJ54" s="544"/>
      <c r="GK54" s="544"/>
      <c r="GL54" s="544"/>
      <c r="GM54" s="544"/>
      <c r="GN54" s="544"/>
      <c r="GO54" s="544"/>
      <c r="GP54" s="544"/>
      <c r="GQ54" s="544"/>
      <c r="GR54" s="544"/>
      <c r="GS54" s="544"/>
      <c r="GT54" s="544"/>
      <c r="GU54" s="544"/>
      <c r="GV54" s="544"/>
      <c r="GW54" s="544"/>
      <c r="GX54" s="544"/>
      <c r="GY54" s="544"/>
      <c r="GZ54" s="544"/>
      <c r="HA54" s="544"/>
      <c r="HB54" s="544"/>
      <c r="HC54" s="544"/>
      <c r="HD54" s="544"/>
      <c r="HE54" s="544"/>
      <c r="HF54" s="544"/>
      <c r="HG54" s="544"/>
      <c r="HH54" s="544"/>
      <c r="HI54" s="544"/>
      <c r="HJ54" s="544"/>
      <c r="HK54" s="544"/>
      <c r="HL54" s="544"/>
      <c r="HM54" s="544"/>
      <c r="HN54" s="544"/>
      <c r="HO54" s="544"/>
      <c r="HP54" s="544"/>
      <c r="HQ54" s="544"/>
      <c r="HR54" s="544"/>
      <c r="HS54" s="544"/>
      <c r="HT54" s="544"/>
      <c r="HU54" s="544"/>
      <c r="HV54" s="544"/>
      <c r="HW54" s="544"/>
      <c r="HX54" s="544"/>
      <c r="HY54" s="544"/>
      <c r="HZ54" s="544"/>
      <c r="IA54" s="544"/>
      <c r="IB54" s="544"/>
      <c r="IC54" s="544"/>
      <c r="ID54" s="544"/>
      <c r="IE54" s="544"/>
      <c r="IF54" s="544"/>
      <c r="IG54" s="544"/>
      <c r="IH54" s="544"/>
      <c r="II54" s="544"/>
      <c r="IJ54" s="544"/>
      <c r="IK54" s="544"/>
      <c r="IL54" s="544"/>
      <c r="IM54" s="544"/>
      <c r="IN54" s="544"/>
      <c r="IO54" s="544"/>
      <c r="IP54" s="544"/>
      <c r="IQ54" s="544"/>
      <c r="IR54" s="544"/>
      <c r="IS54" s="544"/>
    </row>
    <row r="55" spans="1:253" s="547" customFormat="1">
      <c r="A55" s="426" t="s">
        <v>162</v>
      </c>
      <c r="B55" s="428">
        <f>SUM(B46:B54)</f>
        <v>4271090.2184417164</v>
      </c>
      <c r="C55" s="428">
        <f>SUM(C46:C54)</f>
        <v>4271090.2184417164</v>
      </c>
      <c r="D55" s="425">
        <f t="shared" si="0"/>
        <v>0</v>
      </c>
      <c r="E55" s="423"/>
      <c r="F55" s="422"/>
      <c r="G55" s="550"/>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6"/>
      <c r="AM55" s="546"/>
      <c r="AN55" s="546"/>
      <c r="AO55" s="546"/>
      <c r="AP55" s="546"/>
      <c r="AQ55" s="546"/>
      <c r="AR55" s="546"/>
      <c r="AS55" s="546"/>
      <c r="AT55" s="546"/>
      <c r="AU55" s="546"/>
      <c r="AV55" s="546"/>
      <c r="AW55" s="546"/>
      <c r="AX55" s="546"/>
      <c r="AY55" s="546"/>
      <c r="AZ55" s="546"/>
      <c r="BA55" s="546"/>
      <c r="BB55" s="546"/>
      <c r="BC55" s="546"/>
      <c r="BD55" s="546"/>
      <c r="BE55" s="546"/>
      <c r="BF55" s="546"/>
      <c r="BG55" s="546"/>
      <c r="BH55" s="546"/>
      <c r="BI55" s="546"/>
      <c r="BJ55" s="546"/>
      <c r="BK55" s="546"/>
      <c r="BL55" s="546"/>
      <c r="BM55" s="546"/>
      <c r="BN55" s="546"/>
      <c r="BO55" s="546"/>
      <c r="BP55" s="546"/>
      <c r="BQ55" s="546"/>
      <c r="BR55" s="546"/>
      <c r="BS55" s="546"/>
      <c r="BT55" s="546"/>
      <c r="BU55" s="546"/>
      <c r="BV55" s="546"/>
      <c r="BW55" s="546"/>
      <c r="BX55" s="546"/>
      <c r="BY55" s="546"/>
      <c r="BZ55" s="546"/>
      <c r="CA55" s="546"/>
      <c r="CB55" s="546"/>
      <c r="CC55" s="546"/>
      <c r="CD55" s="546"/>
      <c r="CE55" s="546"/>
      <c r="CF55" s="546"/>
      <c r="CG55" s="546"/>
      <c r="CH55" s="546"/>
      <c r="CI55" s="546"/>
      <c r="CJ55" s="546"/>
      <c r="CK55" s="546"/>
      <c r="CL55" s="546"/>
      <c r="CM55" s="546"/>
      <c r="CN55" s="546"/>
      <c r="CO55" s="546"/>
      <c r="CP55" s="546"/>
      <c r="CQ55" s="546"/>
      <c r="CR55" s="546"/>
      <c r="CS55" s="546"/>
      <c r="CT55" s="546"/>
      <c r="CU55" s="546"/>
      <c r="CV55" s="546"/>
      <c r="CW55" s="546"/>
      <c r="CX55" s="546"/>
      <c r="CY55" s="546"/>
      <c r="CZ55" s="546"/>
      <c r="DA55" s="546"/>
      <c r="DB55" s="546"/>
      <c r="DC55" s="546"/>
      <c r="DD55" s="546"/>
      <c r="DE55" s="546"/>
      <c r="DF55" s="546"/>
      <c r="DG55" s="546"/>
      <c r="DH55" s="546"/>
      <c r="DI55" s="546"/>
      <c r="DJ55" s="546"/>
      <c r="DK55" s="546"/>
      <c r="DL55" s="546"/>
      <c r="DM55" s="546"/>
      <c r="DN55" s="546"/>
      <c r="DO55" s="546"/>
      <c r="DP55" s="546"/>
      <c r="DQ55" s="546"/>
      <c r="DR55" s="546"/>
      <c r="DS55" s="546"/>
      <c r="DT55" s="546"/>
      <c r="DU55" s="546"/>
      <c r="DV55" s="546"/>
      <c r="DW55" s="546"/>
      <c r="DX55" s="546"/>
      <c r="DY55" s="546"/>
      <c r="DZ55" s="546"/>
      <c r="EA55" s="546"/>
      <c r="EB55" s="546"/>
      <c r="EC55" s="546"/>
      <c r="ED55" s="546"/>
      <c r="EE55" s="546"/>
      <c r="EF55" s="546"/>
      <c r="EG55" s="546"/>
      <c r="EH55" s="546"/>
      <c r="EI55" s="546"/>
      <c r="EJ55" s="546"/>
      <c r="EK55" s="546"/>
      <c r="EL55" s="546"/>
      <c r="EM55" s="546"/>
      <c r="EN55" s="546"/>
      <c r="EO55" s="546"/>
      <c r="EP55" s="546"/>
      <c r="EQ55" s="546"/>
      <c r="ER55" s="546"/>
      <c r="ES55" s="546"/>
      <c r="ET55" s="546"/>
      <c r="EU55" s="546"/>
      <c r="EV55" s="546"/>
      <c r="EW55" s="546"/>
      <c r="EX55" s="546"/>
      <c r="EY55" s="546"/>
      <c r="EZ55" s="546"/>
      <c r="FA55" s="546"/>
      <c r="FB55" s="546"/>
      <c r="FC55" s="546"/>
      <c r="FD55" s="546"/>
      <c r="FE55" s="546"/>
      <c r="FF55" s="546"/>
      <c r="FG55" s="546"/>
      <c r="FH55" s="546"/>
      <c r="FI55" s="546"/>
      <c r="FJ55" s="546"/>
      <c r="FK55" s="546"/>
      <c r="FL55" s="546"/>
      <c r="FM55" s="546"/>
      <c r="FN55" s="546"/>
      <c r="FO55" s="546"/>
      <c r="FP55" s="546"/>
      <c r="FQ55" s="546"/>
      <c r="FR55" s="546"/>
      <c r="FS55" s="546"/>
      <c r="FT55" s="546"/>
      <c r="FU55" s="546"/>
      <c r="FV55" s="546"/>
      <c r="FW55" s="546"/>
      <c r="FX55" s="546"/>
      <c r="FY55" s="546"/>
      <c r="FZ55" s="546"/>
      <c r="GA55" s="546"/>
      <c r="GB55" s="546"/>
      <c r="GC55" s="546"/>
      <c r="GD55" s="546"/>
      <c r="GE55" s="546"/>
      <c r="GF55" s="546"/>
      <c r="GG55" s="546"/>
      <c r="GH55" s="546"/>
      <c r="GI55" s="546"/>
      <c r="GJ55" s="546"/>
      <c r="GK55" s="546"/>
      <c r="GL55" s="546"/>
      <c r="GM55" s="546"/>
      <c r="GN55" s="546"/>
      <c r="GO55" s="546"/>
      <c r="GP55" s="546"/>
      <c r="GQ55" s="546"/>
      <c r="GR55" s="546"/>
      <c r="GS55" s="546"/>
      <c r="GT55" s="546"/>
      <c r="GU55" s="546"/>
      <c r="GV55" s="546"/>
      <c r="GW55" s="546"/>
      <c r="GX55" s="546"/>
      <c r="GY55" s="546"/>
      <c r="GZ55" s="546"/>
      <c r="HA55" s="546"/>
      <c r="HB55" s="546"/>
      <c r="HC55" s="546"/>
      <c r="HD55" s="546"/>
      <c r="HE55" s="546"/>
      <c r="HF55" s="546"/>
      <c r="HG55" s="546"/>
      <c r="HH55" s="546"/>
      <c r="HI55" s="546"/>
      <c r="HJ55" s="546"/>
      <c r="HK55" s="546"/>
      <c r="HL55" s="546"/>
      <c r="HM55" s="546"/>
      <c r="HN55" s="546"/>
      <c r="HO55" s="546"/>
      <c r="HP55" s="546"/>
      <c r="HQ55" s="546"/>
      <c r="HR55" s="546"/>
      <c r="HS55" s="546"/>
      <c r="HT55" s="546"/>
      <c r="HU55" s="546"/>
      <c r="HV55" s="546"/>
      <c r="HW55" s="546"/>
      <c r="HX55" s="546"/>
      <c r="HY55" s="546"/>
      <c r="HZ55" s="546"/>
      <c r="IA55" s="546"/>
      <c r="IB55" s="546"/>
      <c r="IC55" s="546"/>
      <c r="ID55" s="546"/>
      <c r="IE55" s="546"/>
      <c r="IF55" s="546"/>
      <c r="IG55" s="546"/>
      <c r="IH55" s="546"/>
      <c r="II55" s="546"/>
      <c r="IJ55" s="546"/>
      <c r="IK55" s="546"/>
      <c r="IL55" s="546"/>
      <c r="IM55" s="546"/>
      <c r="IN55" s="546"/>
      <c r="IO55" s="546"/>
      <c r="IP55" s="546"/>
      <c r="IQ55" s="546"/>
      <c r="IR55" s="546"/>
      <c r="IS55" s="546"/>
    </row>
    <row r="56" spans="1:253" s="545" customFormat="1">
      <c r="A56" s="419" t="s">
        <v>439</v>
      </c>
      <c r="B56" s="419"/>
      <c r="C56" s="419"/>
      <c r="D56" s="419"/>
      <c r="E56" s="439"/>
      <c r="F56" s="419"/>
      <c r="G56" s="549"/>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544"/>
      <c r="BR56" s="544"/>
      <c r="BS56" s="544"/>
      <c r="BT56" s="544"/>
      <c r="BU56" s="544"/>
      <c r="BV56" s="544"/>
      <c r="BW56" s="544"/>
      <c r="BX56" s="544"/>
      <c r="BY56" s="544"/>
      <c r="BZ56" s="544"/>
      <c r="CA56" s="544"/>
      <c r="CB56" s="544"/>
      <c r="CC56" s="544"/>
      <c r="CD56" s="544"/>
      <c r="CE56" s="544"/>
      <c r="CF56" s="544"/>
      <c r="CG56" s="544"/>
      <c r="CH56" s="544"/>
      <c r="CI56" s="544"/>
      <c r="CJ56" s="544"/>
      <c r="CK56" s="544"/>
      <c r="CL56" s="544"/>
      <c r="CM56" s="544"/>
      <c r="CN56" s="544"/>
      <c r="CO56" s="544"/>
      <c r="CP56" s="544"/>
      <c r="CQ56" s="544"/>
      <c r="CR56" s="544"/>
      <c r="CS56" s="544"/>
      <c r="CT56" s="544"/>
      <c r="CU56" s="544"/>
      <c r="CV56" s="544"/>
      <c r="CW56" s="544"/>
      <c r="CX56" s="544"/>
      <c r="CY56" s="544"/>
      <c r="CZ56" s="544"/>
      <c r="DA56" s="544"/>
      <c r="DB56" s="544"/>
      <c r="DC56" s="544"/>
      <c r="DD56" s="544"/>
      <c r="DE56" s="544"/>
      <c r="DF56" s="544"/>
      <c r="DG56" s="544"/>
      <c r="DH56" s="544"/>
      <c r="DI56" s="544"/>
      <c r="DJ56" s="544"/>
      <c r="DK56" s="544"/>
      <c r="DL56" s="544"/>
      <c r="DM56" s="544"/>
      <c r="DN56" s="544"/>
      <c r="DO56" s="544"/>
      <c r="DP56" s="544"/>
      <c r="DQ56" s="544"/>
      <c r="DR56" s="544"/>
      <c r="DS56" s="544"/>
      <c r="DT56" s="544"/>
      <c r="DU56" s="544"/>
      <c r="DV56" s="544"/>
      <c r="DW56" s="544"/>
      <c r="DX56" s="544"/>
      <c r="DY56" s="544"/>
      <c r="DZ56" s="544"/>
      <c r="EA56" s="544"/>
      <c r="EB56" s="544"/>
      <c r="EC56" s="544"/>
      <c r="ED56" s="544"/>
      <c r="EE56" s="544"/>
      <c r="EF56" s="544"/>
      <c r="EG56" s="544"/>
      <c r="EH56" s="544"/>
      <c r="EI56" s="544"/>
      <c r="EJ56" s="544"/>
      <c r="EK56" s="544"/>
      <c r="EL56" s="544"/>
      <c r="EM56" s="544"/>
      <c r="EN56" s="544"/>
      <c r="EO56" s="544"/>
      <c r="EP56" s="544"/>
      <c r="EQ56" s="544"/>
      <c r="ER56" s="544"/>
      <c r="ES56" s="544"/>
      <c r="ET56" s="544"/>
      <c r="EU56" s="544"/>
      <c r="EV56" s="544"/>
      <c r="EW56" s="544"/>
      <c r="EX56" s="544"/>
      <c r="EY56" s="544"/>
      <c r="EZ56" s="544"/>
      <c r="FA56" s="544"/>
      <c r="FB56" s="544"/>
      <c r="FC56" s="544"/>
      <c r="FD56" s="544"/>
      <c r="FE56" s="544"/>
      <c r="FF56" s="544"/>
      <c r="FG56" s="544"/>
      <c r="FH56" s="544"/>
      <c r="FI56" s="544"/>
      <c r="FJ56" s="544"/>
      <c r="FK56" s="544"/>
      <c r="FL56" s="544"/>
      <c r="FM56" s="544"/>
      <c r="FN56" s="544"/>
      <c r="FO56" s="544"/>
      <c r="FP56" s="544"/>
      <c r="FQ56" s="544"/>
      <c r="FR56" s="544"/>
      <c r="FS56" s="544"/>
      <c r="FT56" s="544"/>
      <c r="FU56" s="544"/>
      <c r="FV56" s="544"/>
      <c r="FW56" s="544"/>
      <c r="FX56" s="544"/>
      <c r="FY56" s="544"/>
      <c r="FZ56" s="544"/>
      <c r="GA56" s="544"/>
      <c r="GB56" s="544"/>
      <c r="GC56" s="544"/>
      <c r="GD56" s="544"/>
      <c r="GE56" s="544"/>
      <c r="GF56" s="544"/>
      <c r="GG56" s="544"/>
      <c r="GH56" s="544"/>
      <c r="GI56" s="544"/>
      <c r="GJ56" s="544"/>
      <c r="GK56" s="544"/>
      <c r="GL56" s="544"/>
      <c r="GM56" s="544"/>
      <c r="GN56" s="544"/>
      <c r="GO56" s="544"/>
      <c r="GP56" s="544"/>
      <c r="GQ56" s="544"/>
      <c r="GR56" s="544"/>
      <c r="GS56" s="544"/>
      <c r="GT56" s="544"/>
      <c r="GU56" s="544"/>
      <c r="GV56" s="544"/>
      <c r="GW56" s="544"/>
      <c r="GX56" s="544"/>
      <c r="GY56" s="544"/>
      <c r="GZ56" s="544"/>
      <c r="HA56" s="544"/>
      <c r="HB56" s="544"/>
      <c r="HC56" s="544"/>
      <c r="HD56" s="544"/>
      <c r="HE56" s="544"/>
      <c r="HF56" s="544"/>
      <c r="HG56" s="544"/>
      <c r="HH56" s="544"/>
      <c r="HI56" s="544"/>
      <c r="HJ56" s="544"/>
      <c r="HK56" s="544"/>
      <c r="HL56" s="544"/>
      <c r="HM56" s="544"/>
      <c r="HN56" s="544"/>
      <c r="HO56" s="544"/>
      <c r="HP56" s="544"/>
      <c r="HQ56" s="544"/>
      <c r="HR56" s="544"/>
      <c r="HS56" s="544"/>
      <c r="HT56" s="544"/>
      <c r="HU56" s="544"/>
      <c r="HV56" s="544"/>
      <c r="HW56" s="544"/>
      <c r="HX56" s="544"/>
      <c r="HY56" s="544"/>
      <c r="HZ56" s="544"/>
      <c r="IA56" s="544"/>
      <c r="IB56" s="544"/>
      <c r="IC56" s="544"/>
      <c r="ID56" s="544"/>
      <c r="IE56" s="544"/>
      <c r="IF56" s="544"/>
      <c r="IG56" s="544"/>
      <c r="IH56" s="544"/>
      <c r="II56" s="544"/>
      <c r="IJ56" s="544"/>
      <c r="IK56" s="544"/>
      <c r="IL56" s="544"/>
      <c r="IM56" s="544"/>
      <c r="IN56" s="544"/>
      <c r="IO56" s="544"/>
      <c r="IP56" s="544"/>
      <c r="IQ56" s="544"/>
      <c r="IR56" s="544"/>
      <c r="IS56" s="544"/>
    </row>
    <row r="57" spans="1:253" s="545" customFormat="1">
      <c r="A57" s="424" t="s">
        <v>163</v>
      </c>
      <c r="B57" s="421">
        <f>'Sources and Uses Budget'!$C56</f>
        <v>0</v>
      </c>
      <c r="C57" s="421">
        <f>'Sources and Uses Budget'!$C56</f>
        <v>0</v>
      </c>
      <c r="D57" s="425">
        <f t="shared" si="0"/>
        <v>0</v>
      </c>
      <c r="E57" s="423"/>
      <c r="F57" s="422"/>
      <c r="G57" s="549"/>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544"/>
      <c r="BO57" s="544"/>
      <c r="BP57" s="544"/>
      <c r="BQ57" s="544"/>
      <c r="BR57" s="544"/>
      <c r="BS57" s="544"/>
      <c r="BT57" s="544"/>
      <c r="BU57" s="544"/>
      <c r="BV57" s="544"/>
      <c r="BW57" s="544"/>
      <c r="BX57" s="544"/>
      <c r="BY57" s="544"/>
      <c r="BZ57" s="544"/>
      <c r="CA57" s="544"/>
      <c r="CB57" s="544"/>
      <c r="CC57" s="544"/>
      <c r="CD57" s="544"/>
      <c r="CE57" s="544"/>
      <c r="CF57" s="544"/>
      <c r="CG57" s="544"/>
      <c r="CH57" s="544"/>
      <c r="CI57" s="544"/>
      <c r="CJ57" s="544"/>
      <c r="CK57" s="544"/>
      <c r="CL57" s="544"/>
      <c r="CM57" s="544"/>
      <c r="CN57" s="544"/>
      <c r="CO57" s="544"/>
      <c r="CP57" s="544"/>
      <c r="CQ57" s="544"/>
      <c r="CR57" s="544"/>
      <c r="CS57" s="544"/>
      <c r="CT57" s="544"/>
      <c r="CU57" s="544"/>
      <c r="CV57" s="544"/>
      <c r="CW57" s="544"/>
      <c r="CX57" s="544"/>
      <c r="CY57" s="544"/>
      <c r="CZ57" s="544"/>
      <c r="DA57" s="544"/>
      <c r="DB57" s="544"/>
      <c r="DC57" s="544"/>
      <c r="DD57" s="544"/>
      <c r="DE57" s="544"/>
      <c r="DF57" s="544"/>
      <c r="DG57" s="544"/>
      <c r="DH57" s="544"/>
      <c r="DI57" s="544"/>
      <c r="DJ57" s="544"/>
      <c r="DK57" s="544"/>
      <c r="DL57" s="544"/>
      <c r="DM57" s="544"/>
      <c r="DN57" s="544"/>
      <c r="DO57" s="544"/>
      <c r="DP57" s="544"/>
      <c r="DQ57" s="544"/>
      <c r="DR57" s="544"/>
      <c r="DS57" s="544"/>
      <c r="DT57" s="544"/>
      <c r="DU57" s="544"/>
      <c r="DV57" s="544"/>
      <c r="DW57" s="544"/>
      <c r="DX57" s="544"/>
      <c r="DY57" s="544"/>
      <c r="DZ57" s="544"/>
      <c r="EA57" s="544"/>
      <c r="EB57" s="544"/>
      <c r="EC57" s="544"/>
      <c r="ED57" s="544"/>
      <c r="EE57" s="544"/>
      <c r="EF57" s="544"/>
      <c r="EG57" s="544"/>
      <c r="EH57" s="544"/>
      <c r="EI57" s="544"/>
      <c r="EJ57" s="544"/>
      <c r="EK57" s="544"/>
      <c r="EL57" s="544"/>
      <c r="EM57" s="544"/>
      <c r="EN57" s="544"/>
      <c r="EO57" s="544"/>
      <c r="EP57" s="544"/>
      <c r="EQ57" s="544"/>
      <c r="ER57" s="544"/>
      <c r="ES57" s="544"/>
      <c r="ET57" s="544"/>
      <c r="EU57" s="544"/>
      <c r="EV57" s="544"/>
      <c r="EW57" s="544"/>
      <c r="EX57" s="544"/>
      <c r="EY57" s="544"/>
      <c r="EZ57" s="544"/>
      <c r="FA57" s="544"/>
      <c r="FB57" s="544"/>
      <c r="FC57" s="544"/>
      <c r="FD57" s="544"/>
      <c r="FE57" s="544"/>
      <c r="FF57" s="544"/>
      <c r="FG57" s="544"/>
      <c r="FH57" s="544"/>
      <c r="FI57" s="544"/>
      <c r="FJ57" s="544"/>
      <c r="FK57" s="544"/>
      <c r="FL57" s="544"/>
      <c r="FM57" s="544"/>
      <c r="FN57" s="544"/>
      <c r="FO57" s="544"/>
      <c r="FP57" s="544"/>
      <c r="FQ57" s="544"/>
      <c r="FR57" s="544"/>
      <c r="FS57" s="544"/>
      <c r="FT57" s="544"/>
      <c r="FU57" s="544"/>
      <c r="FV57" s="544"/>
      <c r="FW57" s="544"/>
      <c r="FX57" s="544"/>
      <c r="FY57" s="544"/>
      <c r="FZ57" s="544"/>
      <c r="GA57" s="544"/>
      <c r="GB57" s="544"/>
      <c r="GC57" s="544"/>
      <c r="GD57" s="544"/>
      <c r="GE57" s="544"/>
      <c r="GF57" s="544"/>
      <c r="GG57" s="544"/>
      <c r="GH57" s="544"/>
      <c r="GI57" s="544"/>
      <c r="GJ57" s="544"/>
      <c r="GK57" s="544"/>
      <c r="GL57" s="544"/>
      <c r="GM57" s="544"/>
      <c r="GN57" s="544"/>
      <c r="GO57" s="544"/>
      <c r="GP57" s="544"/>
      <c r="GQ57" s="544"/>
      <c r="GR57" s="544"/>
      <c r="GS57" s="544"/>
      <c r="GT57" s="544"/>
      <c r="GU57" s="544"/>
      <c r="GV57" s="544"/>
      <c r="GW57" s="544"/>
      <c r="GX57" s="544"/>
      <c r="GY57" s="544"/>
      <c r="GZ57" s="544"/>
      <c r="HA57" s="544"/>
      <c r="HB57" s="544"/>
      <c r="HC57" s="544"/>
      <c r="HD57" s="544"/>
      <c r="HE57" s="544"/>
      <c r="HF57" s="544"/>
      <c r="HG57" s="544"/>
      <c r="HH57" s="544"/>
      <c r="HI57" s="544"/>
      <c r="HJ57" s="544"/>
      <c r="HK57" s="544"/>
      <c r="HL57" s="544"/>
      <c r="HM57" s="544"/>
      <c r="HN57" s="544"/>
      <c r="HO57" s="544"/>
      <c r="HP57" s="544"/>
      <c r="HQ57" s="544"/>
      <c r="HR57" s="544"/>
      <c r="HS57" s="544"/>
      <c r="HT57" s="544"/>
      <c r="HU57" s="544"/>
      <c r="HV57" s="544"/>
      <c r="HW57" s="544"/>
      <c r="HX57" s="544"/>
      <c r="HY57" s="544"/>
      <c r="HZ57" s="544"/>
      <c r="IA57" s="544"/>
      <c r="IB57" s="544"/>
      <c r="IC57" s="544"/>
      <c r="ID57" s="544"/>
      <c r="IE57" s="544"/>
      <c r="IF57" s="544"/>
      <c r="IG57" s="544"/>
      <c r="IH57" s="544"/>
      <c r="II57" s="544"/>
      <c r="IJ57" s="544"/>
      <c r="IK57" s="544"/>
      <c r="IL57" s="544"/>
      <c r="IM57" s="544"/>
      <c r="IN57" s="544"/>
      <c r="IO57" s="544"/>
      <c r="IP57" s="544"/>
      <c r="IQ57" s="544"/>
      <c r="IR57" s="544"/>
      <c r="IS57" s="544"/>
    </row>
    <row r="58" spans="1:253" s="545" customFormat="1" ht="12" customHeight="1">
      <c r="A58" s="424" t="s">
        <v>157</v>
      </c>
      <c r="B58" s="421">
        <f>'Sources and Uses Budget'!$C57</f>
        <v>23000</v>
      </c>
      <c r="C58" s="421">
        <f>'Sources and Uses Budget'!$C57</f>
        <v>23000</v>
      </c>
      <c r="D58" s="425">
        <f t="shared" si="0"/>
        <v>0</v>
      </c>
      <c r="E58" s="423"/>
      <c r="F58" s="422"/>
      <c r="G58" s="549"/>
      <c r="H58" s="544"/>
      <c r="I58" s="544"/>
      <c r="J58" s="544"/>
      <c r="K58" s="544"/>
      <c r="L58" s="544"/>
      <c r="M58" s="544"/>
      <c r="N58" s="544"/>
      <c r="O58" s="544"/>
      <c r="P58" s="544"/>
      <c r="Q58" s="544"/>
      <c r="R58" s="544"/>
      <c r="S58" s="544"/>
      <c r="T58" s="544"/>
      <c r="U58" s="544"/>
      <c r="V58" s="544"/>
      <c r="W58" s="544"/>
      <c r="X58" s="544"/>
      <c r="Y58" s="544"/>
      <c r="Z58" s="544"/>
      <c r="AA58" s="544"/>
      <c r="AB58" s="544"/>
      <c r="AC58" s="544"/>
      <c r="AD58" s="544"/>
      <c r="AE58" s="544"/>
      <c r="AF58" s="544"/>
      <c r="AG58" s="544"/>
      <c r="AH58" s="544"/>
      <c r="AI58" s="544"/>
      <c r="AJ58" s="544"/>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544"/>
      <c r="BO58" s="544"/>
      <c r="BP58" s="544"/>
      <c r="BQ58" s="544"/>
      <c r="BR58" s="544"/>
      <c r="BS58" s="544"/>
      <c r="BT58" s="544"/>
      <c r="BU58" s="544"/>
      <c r="BV58" s="544"/>
      <c r="BW58" s="544"/>
      <c r="BX58" s="544"/>
      <c r="BY58" s="544"/>
      <c r="BZ58" s="544"/>
      <c r="CA58" s="544"/>
      <c r="CB58" s="544"/>
      <c r="CC58" s="544"/>
      <c r="CD58" s="544"/>
      <c r="CE58" s="544"/>
      <c r="CF58" s="544"/>
      <c r="CG58" s="544"/>
      <c r="CH58" s="544"/>
      <c r="CI58" s="544"/>
      <c r="CJ58" s="544"/>
      <c r="CK58" s="544"/>
      <c r="CL58" s="544"/>
      <c r="CM58" s="544"/>
      <c r="CN58" s="544"/>
      <c r="CO58" s="544"/>
      <c r="CP58" s="544"/>
      <c r="CQ58" s="544"/>
      <c r="CR58" s="544"/>
      <c r="CS58" s="544"/>
      <c r="CT58" s="544"/>
      <c r="CU58" s="544"/>
      <c r="CV58" s="544"/>
      <c r="CW58" s="544"/>
      <c r="CX58" s="544"/>
      <c r="CY58" s="544"/>
      <c r="CZ58" s="544"/>
      <c r="DA58" s="544"/>
      <c r="DB58" s="544"/>
      <c r="DC58" s="544"/>
      <c r="DD58" s="544"/>
      <c r="DE58" s="544"/>
      <c r="DF58" s="544"/>
      <c r="DG58" s="544"/>
      <c r="DH58" s="544"/>
      <c r="DI58" s="544"/>
      <c r="DJ58" s="544"/>
      <c r="DK58" s="544"/>
      <c r="DL58" s="544"/>
      <c r="DM58" s="544"/>
      <c r="DN58" s="544"/>
      <c r="DO58" s="544"/>
      <c r="DP58" s="544"/>
      <c r="DQ58" s="544"/>
      <c r="DR58" s="544"/>
      <c r="DS58" s="544"/>
      <c r="DT58" s="544"/>
      <c r="DU58" s="544"/>
      <c r="DV58" s="544"/>
      <c r="DW58" s="544"/>
      <c r="DX58" s="544"/>
      <c r="DY58" s="544"/>
      <c r="DZ58" s="544"/>
      <c r="EA58" s="544"/>
      <c r="EB58" s="544"/>
      <c r="EC58" s="544"/>
      <c r="ED58" s="544"/>
      <c r="EE58" s="544"/>
      <c r="EF58" s="544"/>
      <c r="EG58" s="544"/>
      <c r="EH58" s="544"/>
      <c r="EI58" s="544"/>
      <c r="EJ58" s="544"/>
      <c r="EK58" s="544"/>
      <c r="EL58" s="544"/>
      <c r="EM58" s="544"/>
      <c r="EN58" s="544"/>
      <c r="EO58" s="544"/>
      <c r="EP58" s="544"/>
      <c r="EQ58" s="544"/>
      <c r="ER58" s="544"/>
      <c r="ES58" s="544"/>
      <c r="ET58" s="544"/>
      <c r="EU58" s="544"/>
      <c r="EV58" s="544"/>
      <c r="EW58" s="544"/>
      <c r="EX58" s="544"/>
      <c r="EY58" s="544"/>
      <c r="EZ58" s="544"/>
      <c r="FA58" s="544"/>
      <c r="FB58" s="544"/>
      <c r="FC58" s="544"/>
      <c r="FD58" s="544"/>
      <c r="FE58" s="544"/>
      <c r="FF58" s="544"/>
      <c r="FG58" s="544"/>
      <c r="FH58" s="544"/>
      <c r="FI58" s="544"/>
      <c r="FJ58" s="544"/>
      <c r="FK58" s="544"/>
      <c r="FL58" s="544"/>
      <c r="FM58" s="544"/>
      <c r="FN58" s="544"/>
      <c r="FO58" s="544"/>
      <c r="FP58" s="544"/>
      <c r="FQ58" s="544"/>
      <c r="FR58" s="544"/>
      <c r="FS58" s="544"/>
      <c r="FT58" s="544"/>
      <c r="FU58" s="544"/>
      <c r="FV58" s="544"/>
      <c r="FW58" s="544"/>
      <c r="FX58" s="544"/>
      <c r="FY58" s="544"/>
      <c r="FZ58" s="544"/>
      <c r="GA58" s="544"/>
      <c r="GB58" s="544"/>
      <c r="GC58" s="544"/>
      <c r="GD58" s="544"/>
      <c r="GE58" s="544"/>
      <c r="GF58" s="544"/>
      <c r="GG58" s="544"/>
      <c r="GH58" s="544"/>
      <c r="GI58" s="544"/>
      <c r="GJ58" s="544"/>
      <c r="GK58" s="544"/>
      <c r="GL58" s="544"/>
      <c r="GM58" s="544"/>
      <c r="GN58" s="544"/>
      <c r="GO58" s="544"/>
      <c r="GP58" s="544"/>
      <c r="GQ58" s="544"/>
      <c r="GR58" s="544"/>
      <c r="GS58" s="544"/>
      <c r="GT58" s="544"/>
      <c r="GU58" s="544"/>
      <c r="GV58" s="544"/>
      <c r="GW58" s="544"/>
      <c r="GX58" s="544"/>
      <c r="GY58" s="544"/>
      <c r="GZ58" s="544"/>
      <c r="HA58" s="544"/>
      <c r="HB58" s="544"/>
      <c r="HC58" s="544"/>
      <c r="HD58" s="544"/>
      <c r="HE58" s="544"/>
      <c r="HF58" s="544"/>
      <c r="HG58" s="544"/>
      <c r="HH58" s="544"/>
      <c r="HI58" s="544"/>
      <c r="HJ58" s="544"/>
      <c r="HK58" s="544"/>
      <c r="HL58" s="544"/>
      <c r="HM58" s="544"/>
      <c r="HN58" s="544"/>
      <c r="HO58" s="544"/>
      <c r="HP58" s="544"/>
      <c r="HQ58" s="544"/>
      <c r="HR58" s="544"/>
      <c r="HS58" s="544"/>
      <c r="HT58" s="544"/>
      <c r="HU58" s="544"/>
      <c r="HV58" s="544"/>
      <c r="HW58" s="544"/>
      <c r="HX58" s="544"/>
      <c r="HY58" s="544"/>
      <c r="HZ58" s="544"/>
      <c r="IA58" s="544"/>
      <c r="IB58" s="544"/>
      <c r="IC58" s="544"/>
      <c r="ID58" s="544"/>
      <c r="IE58" s="544"/>
      <c r="IF58" s="544"/>
      <c r="IG58" s="544"/>
      <c r="IH58" s="544"/>
      <c r="II58" s="544"/>
      <c r="IJ58" s="544"/>
      <c r="IK58" s="544"/>
      <c r="IL58" s="544"/>
      <c r="IM58" s="544"/>
      <c r="IN58" s="544"/>
      <c r="IO58" s="544"/>
      <c r="IP58" s="544"/>
      <c r="IQ58" s="544"/>
      <c r="IR58" s="544"/>
      <c r="IS58" s="544"/>
    </row>
    <row r="59" spans="1:253" s="545" customFormat="1">
      <c r="A59" s="424" t="s">
        <v>161</v>
      </c>
      <c r="B59" s="421">
        <f>'Sources and Uses Budget'!$C58</f>
        <v>20000</v>
      </c>
      <c r="C59" s="421">
        <f>'Sources and Uses Budget'!$C58</f>
        <v>20000</v>
      </c>
      <c r="D59" s="425">
        <f t="shared" si="0"/>
        <v>0</v>
      </c>
      <c r="E59" s="423"/>
      <c r="F59" s="422"/>
      <c r="G59" s="549"/>
      <c r="H59" s="544"/>
      <c r="I59" s="544"/>
      <c r="J59" s="544"/>
      <c r="K59" s="544"/>
      <c r="L59" s="544"/>
      <c r="M59" s="544"/>
      <c r="N59" s="544"/>
      <c r="O59" s="544"/>
      <c r="P59" s="544"/>
      <c r="Q59" s="544"/>
      <c r="R59" s="544"/>
      <c r="S59" s="544"/>
      <c r="T59" s="544"/>
      <c r="U59" s="544"/>
      <c r="V59" s="544"/>
      <c r="W59" s="544"/>
      <c r="X59" s="544"/>
      <c r="Y59" s="544"/>
      <c r="Z59" s="544"/>
      <c r="AA59" s="544"/>
      <c r="AB59" s="544"/>
      <c r="AC59" s="544"/>
      <c r="AD59" s="54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544"/>
      <c r="BD59" s="544"/>
      <c r="BE59" s="544"/>
      <c r="BF59" s="544"/>
      <c r="BG59" s="544"/>
      <c r="BH59" s="544"/>
      <c r="BI59" s="544"/>
      <c r="BJ59" s="544"/>
      <c r="BK59" s="544"/>
      <c r="BL59" s="544"/>
      <c r="BM59" s="544"/>
      <c r="BN59" s="544"/>
      <c r="BO59" s="544"/>
      <c r="BP59" s="544"/>
      <c r="BQ59" s="544"/>
      <c r="BR59" s="544"/>
      <c r="BS59" s="544"/>
      <c r="BT59" s="544"/>
      <c r="BU59" s="544"/>
      <c r="BV59" s="544"/>
      <c r="BW59" s="544"/>
      <c r="BX59" s="544"/>
      <c r="BY59" s="544"/>
      <c r="BZ59" s="544"/>
      <c r="CA59" s="544"/>
      <c r="CB59" s="544"/>
      <c r="CC59" s="544"/>
      <c r="CD59" s="544"/>
      <c r="CE59" s="544"/>
      <c r="CF59" s="544"/>
      <c r="CG59" s="544"/>
      <c r="CH59" s="544"/>
      <c r="CI59" s="544"/>
      <c r="CJ59" s="544"/>
      <c r="CK59" s="544"/>
      <c r="CL59" s="544"/>
      <c r="CM59" s="544"/>
      <c r="CN59" s="544"/>
      <c r="CO59" s="544"/>
      <c r="CP59" s="544"/>
      <c r="CQ59" s="544"/>
      <c r="CR59" s="544"/>
      <c r="CS59" s="544"/>
      <c r="CT59" s="544"/>
      <c r="CU59" s="544"/>
      <c r="CV59" s="544"/>
      <c r="CW59" s="544"/>
      <c r="CX59" s="544"/>
      <c r="CY59" s="544"/>
      <c r="CZ59" s="544"/>
      <c r="DA59" s="544"/>
      <c r="DB59" s="544"/>
      <c r="DC59" s="544"/>
      <c r="DD59" s="544"/>
      <c r="DE59" s="544"/>
      <c r="DF59" s="544"/>
      <c r="DG59" s="544"/>
      <c r="DH59" s="544"/>
      <c r="DI59" s="544"/>
      <c r="DJ59" s="544"/>
      <c r="DK59" s="544"/>
      <c r="DL59" s="544"/>
      <c r="DM59" s="544"/>
      <c r="DN59" s="544"/>
      <c r="DO59" s="544"/>
      <c r="DP59" s="544"/>
      <c r="DQ59" s="544"/>
      <c r="DR59" s="544"/>
      <c r="DS59" s="544"/>
      <c r="DT59" s="544"/>
      <c r="DU59" s="544"/>
      <c r="DV59" s="544"/>
      <c r="DW59" s="544"/>
      <c r="DX59" s="544"/>
      <c r="DY59" s="544"/>
      <c r="DZ59" s="544"/>
      <c r="EA59" s="544"/>
      <c r="EB59" s="544"/>
      <c r="EC59" s="544"/>
      <c r="ED59" s="544"/>
      <c r="EE59" s="544"/>
      <c r="EF59" s="544"/>
      <c r="EG59" s="544"/>
      <c r="EH59" s="544"/>
      <c r="EI59" s="544"/>
      <c r="EJ59" s="544"/>
      <c r="EK59" s="544"/>
      <c r="EL59" s="544"/>
      <c r="EM59" s="544"/>
      <c r="EN59" s="544"/>
      <c r="EO59" s="544"/>
      <c r="EP59" s="544"/>
      <c r="EQ59" s="544"/>
      <c r="ER59" s="544"/>
      <c r="ES59" s="544"/>
      <c r="ET59" s="544"/>
      <c r="EU59" s="544"/>
      <c r="EV59" s="544"/>
      <c r="EW59" s="544"/>
      <c r="EX59" s="544"/>
      <c r="EY59" s="544"/>
      <c r="EZ59" s="544"/>
      <c r="FA59" s="544"/>
      <c r="FB59" s="544"/>
      <c r="FC59" s="544"/>
      <c r="FD59" s="544"/>
      <c r="FE59" s="544"/>
      <c r="FF59" s="544"/>
      <c r="FG59" s="544"/>
      <c r="FH59" s="544"/>
      <c r="FI59" s="544"/>
      <c r="FJ59" s="544"/>
      <c r="FK59" s="544"/>
      <c r="FL59" s="544"/>
      <c r="FM59" s="544"/>
      <c r="FN59" s="544"/>
      <c r="FO59" s="544"/>
      <c r="FP59" s="544"/>
      <c r="FQ59" s="544"/>
      <c r="FR59" s="544"/>
      <c r="FS59" s="544"/>
      <c r="FT59" s="544"/>
      <c r="FU59" s="544"/>
      <c r="FV59" s="544"/>
      <c r="FW59" s="544"/>
      <c r="FX59" s="544"/>
      <c r="FY59" s="544"/>
      <c r="FZ59" s="544"/>
      <c r="GA59" s="544"/>
      <c r="GB59" s="544"/>
      <c r="GC59" s="544"/>
      <c r="GD59" s="544"/>
      <c r="GE59" s="544"/>
      <c r="GF59" s="544"/>
      <c r="GG59" s="544"/>
      <c r="GH59" s="544"/>
      <c r="GI59" s="544"/>
      <c r="GJ59" s="544"/>
      <c r="GK59" s="544"/>
      <c r="GL59" s="544"/>
      <c r="GM59" s="544"/>
      <c r="GN59" s="544"/>
      <c r="GO59" s="544"/>
      <c r="GP59" s="544"/>
      <c r="GQ59" s="544"/>
      <c r="GR59" s="544"/>
      <c r="GS59" s="544"/>
      <c r="GT59" s="544"/>
      <c r="GU59" s="544"/>
      <c r="GV59" s="544"/>
      <c r="GW59" s="544"/>
      <c r="GX59" s="544"/>
      <c r="GY59" s="544"/>
      <c r="GZ59" s="544"/>
      <c r="HA59" s="544"/>
      <c r="HB59" s="544"/>
      <c r="HC59" s="544"/>
      <c r="HD59" s="544"/>
      <c r="HE59" s="544"/>
      <c r="HF59" s="544"/>
      <c r="HG59" s="544"/>
      <c r="HH59" s="544"/>
      <c r="HI59" s="544"/>
      <c r="HJ59" s="544"/>
      <c r="HK59" s="544"/>
      <c r="HL59" s="544"/>
      <c r="HM59" s="544"/>
      <c r="HN59" s="544"/>
      <c r="HO59" s="544"/>
      <c r="HP59" s="544"/>
      <c r="HQ59" s="544"/>
      <c r="HR59" s="544"/>
      <c r="HS59" s="544"/>
      <c r="HT59" s="544"/>
      <c r="HU59" s="544"/>
      <c r="HV59" s="544"/>
      <c r="HW59" s="544"/>
      <c r="HX59" s="544"/>
      <c r="HY59" s="544"/>
      <c r="HZ59" s="544"/>
      <c r="IA59" s="544"/>
      <c r="IB59" s="544"/>
      <c r="IC59" s="544"/>
      <c r="ID59" s="544"/>
      <c r="IE59" s="544"/>
      <c r="IF59" s="544"/>
      <c r="IG59" s="544"/>
      <c r="IH59" s="544"/>
      <c r="II59" s="544"/>
      <c r="IJ59" s="544"/>
      <c r="IK59" s="544"/>
      <c r="IL59" s="544"/>
      <c r="IM59" s="544"/>
      <c r="IN59" s="544"/>
      <c r="IO59" s="544"/>
      <c r="IP59" s="544"/>
      <c r="IQ59" s="544"/>
      <c r="IR59" s="544"/>
      <c r="IS59" s="544"/>
    </row>
    <row r="60" spans="1:253" s="545" customFormat="1">
      <c r="A60" s="424" t="s">
        <v>159</v>
      </c>
      <c r="B60" s="421">
        <f>'Sources and Uses Budget'!$C59</f>
        <v>0</v>
      </c>
      <c r="C60" s="421">
        <f>'Sources and Uses Budget'!$C59</f>
        <v>0</v>
      </c>
      <c r="D60" s="425">
        <f t="shared" si="0"/>
        <v>0</v>
      </c>
      <c r="E60" s="423"/>
      <c r="F60" s="422"/>
      <c r="G60" s="549"/>
      <c r="H60" s="544"/>
      <c r="I60" s="544"/>
      <c r="J60" s="544"/>
      <c r="K60" s="544"/>
      <c r="L60" s="544"/>
      <c r="M60" s="544"/>
      <c r="N60" s="544"/>
      <c r="O60" s="544"/>
      <c r="P60" s="544"/>
      <c r="Q60" s="544"/>
      <c r="R60" s="544"/>
      <c r="S60" s="544"/>
      <c r="T60" s="544"/>
      <c r="U60" s="544"/>
      <c r="V60" s="544"/>
      <c r="W60" s="544"/>
      <c r="X60" s="544"/>
      <c r="Y60" s="544"/>
      <c r="Z60" s="544"/>
      <c r="AA60" s="544"/>
      <c r="AB60" s="544"/>
      <c r="AC60" s="544"/>
      <c r="AD60" s="544"/>
      <c r="AE60" s="544"/>
      <c r="AF60" s="544"/>
      <c r="AG60" s="544"/>
      <c r="AH60" s="544"/>
      <c r="AI60" s="544"/>
      <c r="AJ60" s="544"/>
      <c r="AK60" s="544"/>
      <c r="AL60" s="544"/>
      <c r="AM60" s="544"/>
      <c r="AN60" s="544"/>
      <c r="AO60" s="544"/>
      <c r="AP60" s="544"/>
      <c r="AQ60" s="544"/>
      <c r="AR60" s="544"/>
      <c r="AS60" s="544"/>
      <c r="AT60" s="544"/>
      <c r="AU60" s="544"/>
      <c r="AV60" s="544"/>
      <c r="AW60" s="544"/>
      <c r="AX60" s="544"/>
      <c r="AY60" s="544"/>
      <c r="AZ60" s="544"/>
      <c r="BA60" s="544"/>
      <c r="BB60" s="544"/>
      <c r="BC60" s="544"/>
      <c r="BD60" s="544"/>
      <c r="BE60" s="544"/>
      <c r="BF60" s="544"/>
      <c r="BG60" s="544"/>
      <c r="BH60" s="544"/>
      <c r="BI60" s="544"/>
      <c r="BJ60" s="544"/>
      <c r="BK60" s="544"/>
      <c r="BL60" s="544"/>
      <c r="BM60" s="544"/>
      <c r="BN60" s="544"/>
      <c r="BO60" s="544"/>
      <c r="BP60" s="544"/>
      <c r="BQ60" s="544"/>
      <c r="BR60" s="544"/>
      <c r="BS60" s="544"/>
      <c r="BT60" s="544"/>
      <c r="BU60" s="544"/>
      <c r="BV60" s="544"/>
      <c r="BW60" s="544"/>
      <c r="BX60" s="544"/>
      <c r="BY60" s="544"/>
      <c r="BZ60" s="544"/>
      <c r="CA60" s="544"/>
      <c r="CB60" s="544"/>
      <c r="CC60" s="544"/>
      <c r="CD60" s="544"/>
      <c r="CE60" s="544"/>
      <c r="CF60" s="544"/>
      <c r="CG60" s="544"/>
      <c r="CH60" s="544"/>
      <c r="CI60" s="544"/>
      <c r="CJ60" s="544"/>
      <c r="CK60" s="544"/>
      <c r="CL60" s="544"/>
      <c r="CM60" s="544"/>
      <c r="CN60" s="544"/>
      <c r="CO60" s="544"/>
      <c r="CP60" s="544"/>
      <c r="CQ60" s="544"/>
      <c r="CR60" s="544"/>
      <c r="CS60" s="544"/>
      <c r="CT60" s="544"/>
      <c r="CU60" s="544"/>
      <c r="CV60" s="544"/>
      <c r="CW60" s="544"/>
      <c r="CX60" s="544"/>
      <c r="CY60" s="544"/>
      <c r="CZ60" s="544"/>
      <c r="DA60" s="544"/>
      <c r="DB60" s="544"/>
      <c r="DC60" s="544"/>
      <c r="DD60" s="544"/>
      <c r="DE60" s="544"/>
      <c r="DF60" s="544"/>
      <c r="DG60" s="544"/>
      <c r="DH60" s="544"/>
      <c r="DI60" s="544"/>
      <c r="DJ60" s="544"/>
      <c r="DK60" s="544"/>
      <c r="DL60" s="544"/>
      <c r="DM60" s="544"/>
      <c r="DN60" s="544"/>
      <c r="DO60" s="544"/>
      <c r="DP60" s="544"/>
      <c r="DQ60" s="544"/>
      <c r="DR60" s="544"/>
      <c r="DS60" s="544"/>
      <c r="DT60" s="544"/>
      <c r="DU60" s="544"/>
      <c r="DV60" s="544"/>
      <c r="DW60" s="544"/>
      <c r="DX60" s="544"/>
      <c r="DY60" s="544"/>
      <c r="DZ60" s="544"/>
      <c r="EA60" s="544"/>
      <c r="EB60" s="544"/>
      <c r="EC60" s="544"/>
      <c r="ED60" s="544"/>
      <c r="EE60" s="544"/>
      <c r="EF60" s="544"/>
      <c r="EG60" s="544"/>
      <c r="EH60" s="544"/>
      <c r="EI60" s="544"/>
      <c r="EJ60" s="544"/>
      <c r="EK60" s="544"/>
      <c r="EL60" s="544"/>
      <c r="EM60" s="544"/>
      <c r="EN60" s="544"/>
      <c r="EO60" s="544"/>
      <c r="EP60" s="544"/>
      <c r="EQ60" s="544"/>
      <c r="ER60" s="544"/>
      <c r="ES60" s="544"/>
      <c r="ET60" s="544"/>
      <c r="EU60" s="544"/>
      <c r="EV60" s="544"/>
      <c r="EW60" s="544"/>
      <c r="EX60" s="544"/>
      <c r="EY60" s="544"/>
      <c r="EZ60" s="544"/>
      <c r="FA60" s="544"/>
      <c r="FB60" s="544"/>
      <c r="FC60" s="544"/>
      <c r="FD60" s="544"/>
      <c r="FE60" s="544"/>
      <c r="FF60" s="544"/>
      <c r="FG60" s="544"/>
      <c r="FH60" s="544"/>
      <c r="FI60" s="544"/>
      <c r="FJ60" s="544"/>
      <c r="FK60" s="544"/>
      <c r="FL60" s="544"/>
      <c r="FM60" s="544"/>
      <c r="FN60" s="544"/>
      <c r="FO60" s="544"/>
      <c r="FP60" s="544"/>
      <c r="FQ60" s="544"/>
      <c r="FR60" s="544"/>
      <c r="FS60" s="544"/>
      <c r="FT60" s="544"/>
      <c r="FU60" s="544"/>
      <c r="FV60" s="544"/>
      <c r="FW60" s="544"/>
      <c r="FX60" s="544"/>
      <c r="FY60" s="544"/>
      <c r="FZ60" s="544"/>
      <c r="GA60" s="544"/>
      <c r="GB60" s="544"/>
      <c r="GC60" s="544"/>
      <c r="GD60" s="544"/>
      <c r="GE60" s="544"/>
      <c r="GF60" s="544"/>
      <c r="GG60" s="544"/>
      <c r="GH60" s="544"/>
      <c r="GI60" s="544"/>
      <c r="GJ60" s="544"/>
      <c r="GK60" s="544"/>
      <c r="GL60" s="544"/>
      <c r="GM60" s="544"/>
      <c r="GN60" s="544"/>
      <c r="GO60" s="544"/>
      <c r="GP60" s="544"/>
      <c r="GQ60" s="544"/>
      <c r="GR60" s="544"/>
      <c r="GS60" s="544"/>
      <c r="GT60" s="544"/>
      <c r="GU60" s="544"/>
      <c r="GV60" s="544"/>
      <c r="GW60" s="544"/>
      <c r="GX60" s="544"/>
      <c r="GY60" s="544"/>
      <c r="GZ60" s="544"/>
      <c r="HA60" s="544"/>
      <c r="HB60" s="544"/>
      <c r="HC60" s="544"/>
      <c r="HD60" s="544"/>
      <c r="HE60" s="544"/>
      <c r="HF60" s="544"/>
      <c r="HG60" s="544"/>
      <c r="HH60" s="544"/>
      <c r="HI60" s="544"/>
      <c r="HJ60" s="544"/>
      <c r="HK60" s="544"/>
      <c r="HL60" s="544"/>
      <c r="HM60" s="544"/>
      <c r="HN60" s="544"/>
      <c r="HO60" s="544"/>
      <c r="HP60" s="544"/>
      <c r="HQ60" s="544"/>
      <c r="HR60" s="544"/>
      <c r="HS60" s="544"/>
      <c r="HT60" s="544"/>
      <c r="HU60" s="544"/>
      <c r="HV60" s="544"/>
      <c r="HW60" s="544"/>
      <c r="HX60" s="544"/>
      <c r="HY60" s="544"/>
      <c r="HZ60" s="544"/>
      <c r="IA60" s="544"/>
      <c r="IB60" s="544"/>
      <c r="IC60" s="544"/>
      <c r="ID60" s="544"/>
      <c r="IE60" s="544"/>
      <c r="IF60" s="544"/>
      <c r="IG60" s="544"/>
      <c r="IH60" s="544"/>
      <c r="II60" s="544"/>
      <c r="IJ60" s="544"/>
      <c r="IK60" s="544"/>
      <c r="IL60" s="544"/>
      <c r="IM60" s="544"/>
      <c r="IN60" s="544"/>
      <c r="IO60" s="544"/>
      <c r="IP60" s="544"/>
      <c r="IQ60" s="544"/>
      <c r="IR60" s="544"/>
      <c r="IS60" s="544"/>
    </row>
    <row r="61" spans="1:253" s="545" customFormat="1">
      <c r="A61" s="424" t="s">
        <v>160</v>
      </c>
      <c r="B61" s="421">
        <f>'Sources and Uses Budget'!$C60</f>
        <v>0</v>
      </c>
      <c r="C61" s="421">
        <f>'Sources and Uses Budget'!$C60</f>
        <v>0</v>
      </c>
      <c r="D61" s="425">
        <f t="shared" si="0"/>
        <v>0</v>
      </c>
      <c r="E61" s="423"/>
      <c r="F61" s="422"/>
      <c r="G61" s="549"/>
      <c r="H61" s="544"/>
      <c r="I61" s="544"/>
      <c r="J61" s="544"/>
      <c r="K61" s="544"/>
      <c r="L61" s="544"/>
      <c r="M61" s="544"/>
      <c r="N61" s="544"/>
      <c r="O61" s="544"/>
      <c r="P61" s="544"/>
      <c r="Q61" s="544"/>
      <c r="R61" s="544"/>
      <c r="S61" s="544"/>
      <c r="T61" s="544"/>
      <c r="U61" s="544"/>
      <c r="V61" s="544"/>
      <c r="W61" s="544"/>
      <c r="X61" s="544"/>
      <c r="Y61" s="544"/>
      <c r="Z61" s="544"/>
      <c r="AA61" s="544"/>
      <c r="AB61" s="544"/>
      <c r="AC61" s="544"/>
      <c r="AD61" s="544"/>
      <c r="AE61" s="544"/>
      <c r="AF61" s="544"/>
      <c r="AG61" s="544"/>
      <c r="AH61" s="544"/>
      <c r="AI61" s="544"/>
      <c r="AJ61" s="544"/>
      <c r="AK61" s="544"/>
      <c r="AL61" s="544"/>
      <c r="AM61" s="544"/>
      <c r="AN61" s="544"/>
      <c r="AO61" s="544"/>
      <c r="AP61" s="544"/>
      <c r="AQ61" s="544"/>
      <c r="AR61" s="544"/>
      <c r="AS61" s="544"/>
      <c r="AT61" s="544"/>
      <c r="AU61" s="544"/>
      <c r="AV61" s="544"/>
      <c r="AW61" s="544"/>
      <c r="AX61" s="544"/>
      <c r="AY61" s="544"/>
      <c r="AZ61" s="544"/>
      <c r="BA61" s="544"/>
      <c r="BB61" s="544"/>
      <c r="BC61" s="544"/>
      <c r="BD61" s="544"/>
      <c r="BE61" s="544"/>
      <c r="BF61" s="544"/>
      <c r="BG61" s="544"/>
      <c r="BH61" s="544"/>
      <c r="BI61" s="544"/>
      <c r="BJ61" s="544"/>
      <c r="BK61" s="544"/>
      <c r="BL61" s="544"/>
      <c r="BM61" s="544"/>
      <c r="BN61" s="544"/>
      <c r="BO61" s="544"/>
      <c r="BP61" s="544"/>
      <c r="BQ61" s="544"/>
      <c r="BR61" s="544"/>
      <c r="BS61" s="544"/>
      <c r="BT61" s="544"/>
      <c r="BU61" s="544"/>
      <c r="BV61" s="544"/>
      <c r="BW61" s="544"/>
      <c r="BX61" s="544"/>
      <c r="BY61" s="544"/>
      <c r="BZ61" s="544"/>
      <c r="CA61" s="544"/>
      <c r="CB61" s="544"/>
      <c r="CC61" s="544"/>
      <c r="CD61" s="544"/>
      <c r="CE61" s="544"/>
      <c r="CF61" s="544"/>
      <c r="CG61" s="544"/>
      <c r="CH61" s="544"/>
      <c r="CI61" s="544"/>
      <c r="CJ61" s="544"/>
      <c r="CK61" s="544"/>
      <c r="CL61" s="544"/>
      <c r="CM61" s="544"/>
      <c r="CN61" s="544"/>
      <c r="CO61" s="544"/>
      <c r="CP61" s="544"/>
      <c r="CQ61" s="544"/>
      <c r="CR61" s="544"/>
      <c r="CS61" s="544"/>
      <c r="CT61" s="544"/>
      <c r="CU61" s="544"/>
      <c r="CV61" s="544"/>
      <c r="CW61" s="544"/>
      <c r="CX61" s="544"/>
      <c r="CY61" s="544"/>
      <c r="CZ61" s="544"/>
      <c r="DA61" s="544"/>
      <c r="DB61" s="544"/>
      <c r="DC61" s="544"/>
      <c r="DD61" s="544"/>
      <c r="DE61" s="544"/>
      <c r="DF61" s="544"/>
      <c r="DG61" s="544"/>
      <c r="DH61" s="544"/>
      <c r="DI61" s="544"/>
      <c r="DJ61" s="544"/>
      <c r="DK61" s="544"/>
      <c r="DL61" s="544"/>
      <c r="DM61" s="544"/>
      <c r="DN61" s="544"/>
      <c r="DO61" s="544"/>
      <c r="DP61" s="544"/>
      <c r="DQ61" s="544"/>
      <c r="DR61" s="544"/>
      <c r="DS61" s="544"/>
      <c r="DT61" s="544"/>
      <c r="DU61" s="544"/>
      <c r="DV61" s="544"/>
      <c r="DW61" s="544"/>
      <c r="DX61" s="544"/>
      <c r="DY61" s="544"/>
      <c r="DZ61" s="544"/>
      <c r="EA61" s="544"/>
      <c r="EB61" s="544"/>
      <c r="EC61" s="544"/>
      <c r="ED61" s="544"/>
      <c r="EE61" s="544"/>
      <c r="EF61" s="544"/>
      <c r="EG61" s="544"/>
      <c r="EH61" s="544"/>
      <c r="EI61" s="544"/>
      <c r="EJ61" s="544"/>
      <c r="EK61" s="544"/>
      <c r="EL61" s="544"/>
      <c r="EM61" s="544"/>
      <c r="EN61" s="544"/>
      <c r="EO61" s="544"/>
      <c r="EP61" s="544"/>
      <c r="EQ61" s="544"/>
      <c r="ER61" s="544"/>
      <c r="ES61" s="544"/>
      <c r="ET61" s="544"/>
      <c r="EU61" s="544"/>
      <c r="EV61" s="544"/>
      <c r="EW61" s="544"/>
      <c r="EX61" s="544"/>
      <c r="EY61" s="544"/>
      <c r="EZ61" s="544"/>
      <c r="FA61" s="544"/>
      <c r="FB61" s="544"/>
      <c r="FC61" s="544"/>
      <c r="FD61" s="544"/>
      <c r="FE61" s="544"/>
      <c r="FF61" s="544"/>
      <c r="FG61" s="544"/>
      <c r="FH61" s="544"/>
      <c r="FI61" s="544"/>
      <c r="FJ61" s="544"/>
      <c r="FK61" s="544"/>
      <c r="FL61" s="544"/>
      <c r="FM61" s="544"/>
      <c r="FN61" s="544"/>
      <c r="FO61" s="544"/>
      <c r="FP61" s="544"/>
      <c r="FQ61" s="544"/>
      <c r="FR61" s="544"/>
      <c r="FS61" s="544"/>
      <c r="FT61" s="544"/>
      <c r="FU61" s="544"/>
      <c r="FV61" s="544"/>
      <c r="FW61" s="544"/>
      <c r="FX61" s="544"/>
      <c r="FY61" s="544"/>
      <c r="FZ61" s="544"/>
      <c r="GA61" s="544"/>
      <c r="GB61" s="544"/>
      <c r="GC61" s="544"/>
      <c r="GD61" s="544"/>
      <c r="GE61" s="544"/>
      <c r="GF61" s="544"/>
      <c r="GG61" s="544"/>
      <c r="GH61" s="544"/>
      <c r="GI61" s="544"/>
      <c r="GJ61" s="544"/>
      <c r="GK61" s="544"/>
      <c r="GL61" s="544"/>
      <c r="GM61" s="544"/>
      <c r="GN61" s="544"/>
      <c r="GO61" s="544"/>
      <c r="GP61" s="544"/>
      <c r="GQ61" s="544"/>
      <c r="GR61" s="544"/>
      <c r="GS61" s="544"/>
      <c r="GT61" s="544"/>
      <c r="GU61" s="544"/>
      <c r="GV61" s="544"/>
      <c r="GW61" s="544"/>
      <c r="GX61" s="544"/>
      <c r="GY61" s="544"/>
      <c r="GZ61" s="544"/>
      <c r="HA61" s="544"/>
      <c r="HB61" s="544"/>
      <c r="HC61" s="544"/>
      <c r="HD61" s="544"/>
      <c r="HE61" s="544"/>
      <c r="HF61" s="544"/>
      <c r="HG61" s="544"/>
      <c r="HH61" s="544"/>
      <c r="HI61" s="544"/>
      <c r="HJ61" s="544"/>
      <c r="HK61" s="544"/>
      <c r="HL61" s="544"/>
      <c r="HM61" s="544"/>
      <c r="HN61" s="544"/>
      <c r="HO61" s="544"/>
      <c r="HP61" s="544"/>
      <c r="HQ61" s="544"/>
      <c r="HR61" s="544"/>
      <c r="HS61" s="544"/>
      <c r="HT61" s="544"/>
      <c r="HU61" s="544"/>
      <c r="HV61" s="544"/>
      <c r="HW61" s="544"/>
      <c r="HX61" s="544"/>
      <c r="HY61" s="544"/>
      <c r="HZ61" s="544"/>
      <c r="IA61" s="544"/>
      <c r="IB61" s="544"/>
      <c r="IC61" s="544"/>
      <c r="ID61" s="544"/>
      <c r="IE61" s="544"/>
      <c r="IF61" s="544"/>
      <c r="IG61" s="544"/>
      <c r="IH61" s="544"/>
      <c r="II61" s="544"/>
      <c r="IJ61" s="544"/>
      <c r="IK61" s="544"/>
      <c r="IL61" s="544"/>
      <c r="IM61" s="544"/>
      <c r="IN61" s="544"/>
      <c r="IO61" s="544"/>
      <c r="IP61" s="544"/>
      <c r="IQ61" s="544"/>
      <c r="IR61" s="544"/>
      <c r="IS61" s="544"/>
    </row>
    <row r="62" spans="1:253" s="545" customFormat="1">
      <c r="A62" s="1716" t="str">
        <f>'Sources and Uses Budget'!A61</f>
        <v>Other: (Specify)</v>
      </c>
      <c r="B62" s="421">
        <f>'Sources and Uses Budget'!$C61</f>
        <v>0</v>
      </c>
      <c r="C62" s="421">
        <f>'Sources and Uses Budget'!$C61</f>
        <v>0</v>
      </c>
      <c r="D62" s="425">
        <f t="shared" si="0"/>
        <v>0</v>
      </c>
      <c r="E62" s="423"/>
      <c r="F62" s="422"/>
      <c r="G62" s="549"/>
      <c r="H62" s="544"/>
      <c r="I62" s="544"/>
      <c r="J62" s="544"/>
      <c r="K62" s="544"/>
      <c r="L62" s="544"/>
      <c r="M62" s="544"/>
      <c r="N62" s="544"/>
      <c r="O62" s="544"/>
      <c r="P62" s="544"/>
      <c r="Q62" s="544"/>
      <c r="R62" s="544"/>
      <c r="S62" s="544"/>
      <c r="T62" s="544"/>
      <c r="U62" s="544"/>
      <c r="V62" s="544"/>
      <c r="W62" s="544"/>
      <c r="X62" s="544"/>
      <c r="Y62" s="544"/>
      <c r="Z62" s="544"/>
      <c r="AA62" s="544"/>
      <c r="AB62" s="544"/>
      <c r="AC62" s="544"/>
      <c r="AD62" s="544"/>
      <c r="AE62" s="544"/>
      <c r="AF62" s="544"/>
      <c r="AG62" s="544"/>
      <c r="AH62" s="544"/>
      <c r="AI62" s="544"/>
      <c r="AJ62" s="544"/>
      <c r="AK62" s="544"/>
      <c r="AL62" s="544"/>
      <c r="AM62" s="544"/>
      <c r="AN62" s="544"/>
      <c r="AO62" s="544"/>
      <c r="AP62" s="544"/>
      <c r="AQ62" s="544"/>
      <c r="AR62" s="544"/>
      <c r="AS62" s="544"/>
      <c r="AT62" s="544"/>
      <c r="AU62" s="544"/>
      <c r="AV62" s="544"/>
      <c r="AW62" s="544"/>
      <c r="AX62" s="544"/>
      <c r="AY62" s="544"/>
      <c r="AZ62" s="544"/>
      <c r="BA62" s="544"/>
      <c r="BB62" s="544"/>
      <c r="BC62" s="544"/>
      <c r="BD62" s="544"/>
      <c r="BE62" s="544"/>
      <c r="BF62" s="544"/>
      <c r="BG62" s="544"/>
      <c r="BH62" s="544"/>
      <c r="BI62" s="544"/>
      <c r="BJ62" s="544"/>
      <c r="BK62" s="544"/>
      <c r="BL62" s="544"/>
      <c r="BM62" s="544"/>
      <c r="BN62" s="544"/>
      <c r="BO62" s="544"/>
      <c r="BP62" s="544"/>
      <c r="BQ62" s="544"/>
      <c r="BR62" s="544"/>
      <c r="BS62" s="544"/>
      <c r="BT62" s="544"/>
      <c r="BU62" s="544"/>
      <c r="BV62" s="544"/>
      <c r="BW62" s="544"/>
      <c r="BX62" s="544"/>
      <c r="BY62" s="544"/>
      <c r="BZ62" s="544"/>
      <c r="CA62" s="544"/>
      <c r="CB62" s="544"/>
      <c r="CC62" s="544"/>
      <c r="CD62" s="544"/>
      <c r="CE62" s="544"/>
      <c r="CF62" s="544"/>
      <c r="CG62" s="544"/>
      <c r="CH62" s="544"/>
      <c r="CI62" s="544"/>
      <c r="CJ62" s="544"/>
      <c r="CK62" s="544"/>
      <c r="CL62" s="544"/>
      <c r="CM62" s="544"/>
      <c r="CN62" s="544"/>
      <c r="CO62" s="544"/>
      <c r="CP62" s="544"/>
      <c r="CQ62" s="544"/>
      <c r="CR62" s="544"/>
      <c r="CS62" s="544"/>
      <c r="CT62" s="544"/>
      <c r="CU62" s="544"/>
      <c r="CV62" s="544"/>
      <c r="CW62" s="544"/>
      <c r="CX62" s="544"/>
      <c r="CY62" s="544"/>
      <c r="CZ62" s="544"/>
      <c r="DA62" s="544"/>
      <c r="DB62" s="544"/>
      <c r="DC62" s="544"/>
      <c r="DD62" s="544"/>
      <c r="DE62" s="544"/>
      <c r="DF62" s="544"/>
      <c r="DG62" s="544"/>
      <c r="DH62" s="544"/>
      <c r="DI62" s="544"/>
      <c r="DJ62" s="544"/>
      <c r="DK62" s="544"/>
      <c r="DL62" s="544"/>
      <c r="DM62" s="544"/>
      <c r="DN62" s="544"/>
      <c r="DO62" s="544"/>
      <c r="DP62" s="544"/>
      <c r="DQ62" s="544"/>
      <c r="DR62" s="544"/>
      <c r="DS62" s="544"/>
      <c r="DT62" s="544"/>
      <c r="DU62" s="544"/>
      <c r="DV62" s="544"/>
      <c r="DW62" s="544"/>
      <c r="DX62" s="544"/>
      <c r="DY62" s="544"/>
      <c r="DZ62" s="544"/>
      <c r="EA62" s="544"/>
      <c r="EB62" s="544"/>
      <c r="EC62" s="544"/>
      <c r="ED62" s="544"/>
      <c r="EE62" s="544"/>
      <c r="EF62" s="544"/>
      <c r="EG62" s="544"/>
      <c r="EH62" s="544"/>
      <c r="EI62" s="544"/>
      <c r="EJ62" s="544"/>
      <c r="EK62" s="544"/>
      <c r="EL62" s="544"/>
      <c r="EM62" s="544"/>
      <c r="EN62" s="544"/>
      <c r="EO62" s="544"/>
      <c r="EP62" s="544"/>
      <c r="EQ62" s="544"/>
      <c r="ER62" s="544"/>
      <c r="ES62" s="544"/>
      <c r="ET62" s="544"/>
      <c r="EU62" s="544"/>
      <c r="EV62" s="544"/>
      <c r="EW62" s="544"/>
      <c r="EX62" s="544"/>
      <c r="EY62" s="544"/>
      <c r="EZ62" s="544"/>
      <c r="FA62" s="544"/>
      <c r="FB62" s="544"/>
      <c r="FC62" s="544"/>
      <c r="FD62" s="544"/>
      <c r="FE62" s="544"/>
      <c r="FF62" s="544"/>
      <c r="FG62" s="544"/>
      <c r="FH62" s="544"/>
      <c r="FI62" s="544"/>
      <c r="FJ62" s="544"/>
      <c r="FK62" s="544"/>
      <c r="FL62" s="544"/>
      <c r="FM62" s="544"/>
      <c r="FN62" s="544"/>
      <c r="FO62" s="544"/>
      <c r="FP62" s="544"/>
      <c r="FQ62" s="544"/>
      <c r="FR62" s="544"/>
      <c r="FS62" s="544"/>
      <c r="FT62" s="544"/>
      <c r="FU62" s="544"/>
      <c r="FV62" s="544"/>
      <c r="FW62" s="544"/>
      <c r="FX62" s="544"/>
      <c r="FY62" s="544"/>
      <c r="FZ62" s="544"/>
      <c r="GA62" s="544"/>
      <c r="GB62" s="544"/>
      <c r="GC62" s="544"/>
      <c r="GD62" s="544"/>
      <c r="GE62" s="544"/>
      <c r="GF62" s="544"/>
      <c r="GG62" s="544"/>
      <c r="GH62" s="544"/>
      <c r="GI62" s="544"/>
      <c r="GJ62" s="544"/>
      <c r="GK62" s="544"/>
      <c r="GL62" s="544"/>
      <c r="GM62" s="544"/>
      <c r="GN62" s="544"/>
      <c r="GO62" s="544"/>
      <c r="GP62" s="544"/>
      <c r="GQ62" s="544"/>
      <c r="GR62" s="544"/>
      <c r="GS62" s="544"/>
      <c r="GT62" s="544"/>
      <c r="GU62" s="544"/>
      <c r="GV62" s="544"/>
      <c r="GW62" s="544"/>
      <c r="GX62" s="544"/>
      <c r="GY62" s="544"/>
      <c r="GZ62" s="544"/>
      <c r="HA62" s="544"/>
      <c r="HB62" s="544"/>
      <c r="HC62" s="544"/>
      <c r="HD62" s="544"/>
      <c r="HE62" s="544"/>
      <c r="HF62" s="544"/>
      <c r="HG62" s="544"/>
      <c r="HH62" s="544"/>
      <c r="HI62" s="544"/>
      <c r="HJ62" s="544"/>
      <c r="HK62" s="544"/>
      <c r="HL62" s="544"/>
      <c r="HM62" s="544"/>
      <c r="HN62" s="544"/>
      <c r="HO62" s="544"/>
      <c r="HP62" s="544"/>
      <c r="HQ62" s="544"/>
      <c r="HR62" s="544"/>
      <c r="HS62" s="544"/>
      <c r="HT62" s="544"/>
      <c r="HU62" s="544"/>
      <c r="HV62" s="544"/>
      <c r="HW62" s="544"/>
      <c r="HX62" s="544"/>
      <c r="HY62" s="544"/>
      <c r="HZ62" s="544"/>
      <c r="IA62" s="544"/>
      <c r="IB62" s="544"/>
      <c r="IC62" s="544"/>
      <c r="ID62" s="544"/>
      <c r="IE62" s="544"/>
      <c r="IF62" s="544"/>
      <c r="IG62" s="544"/>
      <c r="IH62" s="544"/>
      <c r="II62" s="544"/>
      <c r="IJ62" s="544"/>
      <c r="IK62" s="544"/>
      <c r="IL62" s="544"/>
      <c r="IM62" s="544"/>
      <c r="IN62" s="544"/>
      <c r="IO62" s="544"/>
      <c r="IP62" s="544"/>
      <c r="IQ62" s="544"/>
      <c r="IR62" s="544"/>
      <c r="IS62" s="544"/>
    </row>
    <row r="63" spans="1:253" s="545" customFormat="1" ht="13.7" customHeight="1">
      <c r="A63" s="426" t="s">
        <v>309</v>
      </c>
      <c r="B63" s="425">
        <f>SUM(B57:B62)</f>
        <v>43000</v>
      </c>
      <c r="C63" s="425">
        <f>SUM(C57:C62)</f>
        <v>43000</v>
      </c>
      <c r="D63" s="425">
        <f t="shared" si="0"/>
        <v>0</v>
      </c>
      <c r="E63" s="423"/>
      <c r="F63" s="422"/>
      <c r="G63" s="549"/>
      <c r="H63" s="544"/>
      <c r="I63" s="544"/>
      <c r="J63" s="544"/>
      <c r="K63" s="544"/>
      <c r="L63" s="544"/>
      <c r="M63" s="544"/>
      <c r="N63" s="544"/>
      <c r="O63" s="544"/>
      <c r="P63" s="544"/>
      <c r="Q63" s="544"/>
      <c r="R63" s="544"/>
      <c r="S63" s="544"/>
      <c r="T63" s="544"/>
      <c r="U63" s="544"/>
      <c r="V63" s="544"/>
      <c r="W63" s="544"/>
      <c r="X63" s="544"/>
      <c r="Y63" s="544"/>
      <c r="Z63" s="544"/>
      <c r="AA63" s="544"/>
      <c r="AB63" s="544"/>
      <c r="AC63" s="544"/>
      <c r="AD63" s="544"/>
      <c r="AE63" s="544"/>
      <c r="AF63" s="544"/>
      <c r="AG63" s="544"/>
      <c r="AH63" s="544"/>
      <c r="AI63" s="544"/>
      <c r="AJ63" s="544"/>
      <c r="AK63" s="544"/>
      <c r="AL63" s="544"/>
      <c r="AM63" s="544"/>
      <c r="AN63" s="544"/>
      <c r="AO63" s="544"/>
      <c r="AP63" s="544"/>
      <c r="AQ63" s="544"/>
      <c r="AR63" s="544"/>
      <c r="AS63" s="544"/>
      <c r="AT63" s="544"/>
      <c r="AU63" s="544"/>
      <c r="AV63" s="544"/>
      <c r="AW63" s="544"/>
      <c r="AX63" s="544"/>
      <c r="AY63" s="544"/>
      <c r="AZ63" s="544"/>
      <c r="BA63" s="544"/>
      <c r="BB63" s="544"/>
      <c r="BC63" s="544"/>
      <c r="BD63" s="544"/>
      <c r="BE63" s="544"/>
      <c r="BF63" s="544"/>
      <c r="BG63" s="544"/>
      <c r="BH63" s="544"/>
      <c r="BI63" s="544"/>
      <c r="BJ63" s="544"/>
      <c r="BK63" s="544"/>
      <c r="BL63" s="544"/>
      <c r="BM63" s="544"/>
      <c r="BN63" s="544"/>
      <c r="BO63" s="544"/>
      <c r="BP63" s="544"/>
      <c r="BQ63" s="544"/>
      <c r="BR63" s="544"/>
      <c r="BS63" s="544"/>
      <c r="BT63" s="544"/>
      <c r="BU63" s="544"/>
      <c r="BV63" s="544"/>
      <c r="BW63" s="544"/>
      <c r="BX63" s="544"/>
      <c r="BY63" s="544"/>
      <c r="BZ63" s="544"/>
      <c r="CA63" s="544"/>
      <c r="CB63" s="544"/>
      <c r="CC63" s="544"/>
      <c r="CD63" s="544"/>
      <c r="CE63" s="544"/>
      <c r="CF63" s="544"/>
      <c r="CG63" s="544"/>
      <c r="CH63" s="544"/>
      <c r="CI63" s="544"/>
      <c r="CJ63" s="544"/>
      <c r="CK63" s="544"/>
      <c r="CL63" s="544"/>
      <c r="CM63" s="544"/>
      <c r="CN63" s="544"/>
      <c r="CO63" s="544"/>
      <c r="CP63" s="544"/>
      <c r="CQ63" s="544"/>
      <c r="CR63" s="544"/>
      <c r="CS63" s="544"/>
      <c r="CT63" s="544"/>
      <c r="CU63" s="544"/>
      <c r="CV63" s="544"/>
      <c r="CW63" s="544"/>
      <c r="CX63" s="544"/>
      <c r="CY63" s="544"/>
      <c r="CZ63" s="544"/>
      <c r="DA63" s="544"/>
      <c r="DB63" s="544"/>
      <c r="DC63" s="544"/>
      <c r="DD63" s="544"/>
      <c r="DE63" s="544"/>
      <c r="DF63" s="544"/>
      <c r="DG63" s="544"/>
      <c r="DH63" s="544"/>
      <c r="DI63" s="544"/>
      <c r="DJ63" s="544"/>
      <c r="DK63" s="544"/>
      <c r="DL63" s="544"/>
      <c r="DM63" s="544"/>
      <c r="DN63" s="544"/>
      <c r="DO63" s="544"/>
      <c r="DP63" s="544"/>
      <c r="DQ63" s="544"/>
      <c r="DR63" s="544"/>
      <c r="DS63" s="544"/>
      <c r="DT63" s="544"/>
      <c r="DU63" s="544"/>
      <c r="DV63" s="544"/>
      <c r="DW63" s="544"/>
      <c r="DX63" s="544"/>
      <c r="DY63" s="544"/>
      <c r="DZ63" s="544"/>
      <c r="EA63" s="544"/>
      <c r="EB63" s="544"/>
      <c r="EC63" s="544"/>
      <c r="ED63" s="544"/>
      <c r="EE63" s="544"/>
      <c r="EF63" s="544"/>
      <c r="EG63" s="544"/>
      <c r="EH63" s="544"/>
      <c r="EI63" s="544"/>
      <c r="EJ63" s="544"/>
      <c r="EK63" s="544"/>
      <c r="EL63" s="544"/>
      <c r="EM63" s="544"/>
      <c r="EN63" s="544"/>
      <c r="EO63" s="544"/>
      <c r="EP63" s="544"/>
      <c r="EQ63" s="544"/>
      <c r="ER63" s="544"/>
      <c r="ES63" s="544"/>
      <c r="ET63" s="544"/>
      <c r="EU63" s="544"/>
      <c r="EV63" s="544"/>
      <c r="EW63" s="544"/>
      <c r="EX63" s="544"/>
      <c r="EY63" s="544"/>
      <c r="EZ63" s="544"/>
      <c r="FA63" s="544"/>
      <c r="FB63" s="544"/>
      <c r="FC63" s="544"/>
      <c r="FD63" s="544"/>
      <c r="FE63" s="544"/>
      <c r="FF63" s="544"/>
      <c r="FG63" s="544"/>
      <c r="FH63" s="544"/>
      <c r="FI63" s="544"/>
      <c r="FJ63" s="544"/>
      <c r="FK63" s="544"/>
      <c r="FL63" s="544"/>
      <c r="FM63" s="544"/>
      <c r="FN63" s="544"/>
      <c r="FO63" s="544"/>
      <c r="FP63" s="544"/>
      <c r="FQ63" s="544"/>
      <c r="FR63" s="544"/>
      <c r="FS63" s="544"/>
      <c r="FT63" s="544"/>
      <c r="FU63" s="544"/>
      <c r="FV63" s="544"/>
      <c r="FW63" s="544"/>
      <c r="FX63" s="544"/>
      <c r="FY63" s="544"/>
      <c r="FZ63" s="544"/>
      <c r="GA63" s="544"/>
      <c r="GB63" s="544"/>
      <c r="GC63" s="544"/>
      <c r="GD63" s="544"/>
      <c r="GE63" s="544"/>
      <c r="GF63" s="544"/>
      <c r="GG63" s="544"/>
      <c r="GH63" s="544"/>
      <c r="GI63" s="544"/>
      <c r="GJ63" s="544"/>
      <c r="GK63" s="544"/>
      <c r="GL63" s="544"/>
      <c r="GM63" s="544"/>
      <c r="GN63" s="544"/>
      <c r="GO63" s="544"/>
      <c r="GP63" s="544"/>
      <c r="GQ63" s="544"/>
      <c r="GR63" s="544"/>
      <c r="GS63" s="544"/>
      <c r="GT63" s="544"/>
      <c r="GU63" s="544"/>
      <c r="GV63" s="544"/>
      <c r="GW63" s="544"/>
      <c r="GX63" s="544"/>
      <c r="GY63" s="544"/>
      <c r="GZ63" s="544"/>
      <c r="HA63" s="544"/>
      <c r="HB63" s="544"/>
      <c r="HC63" s="544"/>
      <c r="HD63" s="544"/>
      <c r="HE63" s="544"/>
      <c r="HF63" s="544"/>
      <c r="HG63" s="544"/>
      <c r="HH63" s="544"/>
      <c r="HI63" s="544"/>
      <c r="HJ63" s="544"/>
      <c r="HK63" s="544"/>
      <c r="HL63" s="544"/>
      <c r="HM63" s="544"/>
      <c r="HN63" s="544"/>
      <c r="HO63" s="544"/>
      <c r="HP63" s="544"/>
      <c r="HQ63" s="544"/>
      <c r="HR63" s="544"/>
      <c r="HS63" s="544"/>
      <c r="HT63" s="544"/>
      <c r="HU63" s="544"/>
      <c r="HV63" s="544"/>
      <c r="HW63" s="544"/>
      <c r="HX63" s="544"/>
      <c r="HY63" s="544"/>
      <c r="HZ63" s="544"/>
      <c r="IA63" s="544"/>
      <c r="IB63" s="544"/>
      <c r="IC63" s="544"/>
      <c r="ID63" s="544"/>
      <c r="IE63" s="544"/>
      <c r="IF63" s="544"/>
      <c r="IG63" s="544"/>
      <c r="IH63" s="544"/>
      <c r="II63" s="544"/>
      <c r="IJ63" s="544"/>
      <c r="IK63" s="544"/>
      <c r="IL63" s="544"/>
      <c r="IM63" s="544"/>
      <c r="IN63" s="544"/>
      <c r="IO63" s="544"/>
      <c r="IP63" s="544"/>
      <c r="IQ63" s="544"/>
      <c r="IR63" s="544"/>
      <c r="IS63" s="544"/>
    </row>
    <row r="64" spans="1:253" s="545" customFormat="1">
      <c r="A64" s="429" t="s">
        <v>310</v>
      </c>
      <c r="B64" s="425">
        <f>SUM(B9+B12+B14+B15+B17+B26+B28+B39+B43+B44+B55+B63)</f>
        <v>49252884.218441717</v>
      </c>
      <c r="C64" s="425">
        <f>SUM(C9+C12+C14+C15+C17+C26+C28+C39+C43+C44+C55+C63)</f>
        <v>49252884.218441717</v>
      </c>
      <c r="D64" s="425">
        <f t="shared" si="0"/>
        <v>0</v>
      </c>
      <c r="E64" s="423"/>
      <c r="F64" s="422"/>
      <c r="G64" s="549"/>
      <c r="H64" s="544"/>
      <c r="I64" s="544"/>
      <c r="J64" s="544"/>
      <c r="K64" s="544"/>
      <c r="L64" s="544"/>
      <c r="M64" s="544"/>
      <c r="N64" s="544"/>
      <c r="O64" s="544"/>
      <c r="P64" s="544"/>
      <c r="Q64" s="544"/>
      <c r="R64" s="544"/>
      <c r="S64" s="544"/>
      <c r="T64" s="544"/>
      <c r="U64" s="544"/>
      <c r="V64" s="544"/>
      <c r="W64" s="544"/>
      <c r="X64" s="544"/>
      <c r="Y64" s="544"/>
      <c r="Z64" s="544"/>
      <c r="AA64" s="544"/>
      <c r="AB64" s="544"/>
      <c r="AC64" s="544"/>
      <c r="AD64" s="544"/>
      <c r="AE64" s="544"/>
      <c r="AF64" s="544"/>
      <c r="AG64" s="544"/>
      <c r="AH64" s="544"/>
      <c r="AI64" s="544"/>
      <c r="AJ64" s="544"/>
      <c r="AK64" s="544"/>
      <c r="AL64" s="544"/>
      <c r="AM64" s="544"/>
      <c r="AN64" s="544"/>
      <c r="AO64" s="544"/>
      <c r="AP64" s="544"/>
      <c r="AQ64" s="544"/>
      <c r="AR64" s="544"/>
      <c r="AS64" s="544"/>
      <c r="AT64" s="544"/>
      <c r="AU64" s="544"/>
      <c r="AV64" s="544"/>
      <c r="AW64" s="544"/>
      <c r="AX64" s="544"/>
      <c r="AY64" s="544"/>
      <c r="AZ64" s="544"/>
      <c r="BA64" s="544"/>
      <c r="BB64" s="544"/>
      <c r="BC64" s="544"/>
      <c r="BD64" s="544"/>
      <c r="BE64" s="544"/>
      <c r="BF64" s="544"/>
      <c r="BG64" s="544"/>
      <c r="BH64" s="544"/>
      <c r="BI64" s="544"/>
      <c r="BJ64" s="544"/>
      <c r="BK64" s="544"/>
      <c r="BL64" s="544"/>
      <c r="BM64" s="544"/>
      <c r="BN64" s="544"/>
      <c r="BO64" s="544"/>
      <c r="BP64" s="544"/>
      <c r="BQ64" s="544"/>
      <c r="BR64" s="544"/>
      <c r="BS64" s="544"/>
      <c r="BT64" s="544"/>
      <c r="BU64" s="544"/>
      <c r="BV64" s="544"/>
      <c r="BW64" s="544"/>
      <c r="BX64" s="544"/>
      <c r="BY64" s="544"/>
      <c r="BZ64" s="544"/>
      <c r="CA64" s="544"/>
      <c r="CB64" s="544"/>
      <c r="CC64" s="544"/>
      <c r="CD64" s="544"/>
      <c r="CE64" s="544"/>
      <c r="CF64" s="544"/>
      <c r="CG64" s="544"/>
      <c r="CH64" s="544"/>
      <c r="CI64" s="544"/>
      <c r="CJ64" s="544"/>
      <c r="CK64" s="544"/>
      <c r="CL64" s="544"/>
      <c r="CM64" s="544"/>
      <c r="CN64" s="544"/>
      <c r="CO64" s="544"/>
      <c r="CP64" s="544"/>
      <c r="CQ64" s="544"/>
      <c r="CR64" s="544"/>
      <c r="CS64" s="544"/>
      <c r="CT64" s="544"/>
      <c r="CU64" s="544"/>
      <c r="CV64" s="544"/>
      <c r="CW64" s="544"/>
      <c r="CX64" s="544"/>
      <c r="CY64" s="544"/>
      <c r="CZ64" s="544"/>
      <c r="DA64" s="544"/>
      <c r="DB64" s="544"/>
      <c r="DC64" s="544"/>
      <c r="DD64" s="544"/>
      <c r="DE64" s="544"/>
      <c r="DF64" s="544"/>
      <c r="DG64" s="544"/>
      <c r="DH64" s="544"/>
      <c r="DI64" s="544"/>
      <c r="DJ64" s="544"/>
      <c r="DK64" s="544"/>
      <c r="DL64" s="544"/>
      <c r="DM64" s="544"/>
      <c r="DN64" s="544"/>
      <c r="DO64" s="544"/>
      <c r="DP64" s="544"/>
      <c r="DQ64" s="544"/>
      <c r="DR64" s="544"/>
      <c r="DS64" s="544"/>
      <c r="DT64" s="544"/>
      <c r="DU64" s="544"/>
      <c r="DV64" s="544"/>
      <c r="DW64" s="544"/>
      <c r="DX64" s="544"/>
      <c r="DY64" s="544"/>
      <c r="DZ64" s="544"/>
      <c r="EA64" s="544"/>
      <c r="EB64" s="544"/>
      <c r="EC64" s="544"/>
      <c r="ED64" s="544"/>
      <c r="EE64" s="544"/>
      <c r="EF64" s="544"/>
      <c r="EG64" s="544"/>
      <c r="EH64" s="544"/>
      <c r="EI64" s="544"/>
      <c r="EJ64" s="544"/>
      <c r="EK64" s="544"/>
      <c r="EL64" s="544"/>
      <c r="EM64" s="544"/>
      <c r="EN64" s="544"/>
      <c r="EO64" s="544"/>
      <c r="EP64" s="544"/>
      <c r="EQ64" s="544"/>
      <c r="ER64" s="544"/>
      <c r="ES64" s="544"/>
      <c r="ET64" s="544"/>
      <c r="EU64" s="544"/>
      <c r="EV64" s="544"/>
      <c r="EW64" s="544"/>
      <c r="EX64" s="544"/>
      <c r="EY64" s="544"/>
      <c r="EZ64" s="544"/>
      <c r="FA64" s="544"/>
      <c r="FB64" s="544"/>
      <c r="FC64" s="544"/>
      <c r="FD64" s="544"/>
      <c r="FE64" s="544"/>
      <c r="FF64" s="544"/>
      <c r="FG64" s="544"/>
      <c r="FH64" s="544"/>
      <c r="FI64" s="544"/>
      <c r="FJ64" s="544"/>
      <c r="FK64" s="544"/>
      <c r="FL64" s="544"/>
      <c r="FM64" s="544"/>
      <c r="FN64" s="544"/>
      <c r="FO64" s="544"/>
      <c r="FP64" s="544"/>
      <c r="FQ64" s="544"/>
      <c r="FR64" s="544"/>
      <c r="FS64" s="544"/>
      <c r="FT64" s="544"/>
      <c r="FU64" s="544"/>
      <c r="FV64" s="544"/>
      <c r="FW64" s="544"/>
      <c r="FX64" s="544"/>
      <c r="FY64" s="544"/>
      <c r="FZ64" s="544"/>
      <c r="GA64" s="544"/>
      <c r="GB64" s="544"/>
      <c r="GC64" s="544"/>
      <c r="GD64" s="544"/>
      <c r="GE64" s="544"/>
      <c r="GF64" s="544"/>
      <c r="GG64" s="544"/>
      <c r="GH64" s="544"/>
      <c r="GI64" s="544"/>
      <c r="GJ64" s="544"/>
      <c r="GK64" s="544"/>
      <c r="GL64" s="544"/>
      <c r="GM64" s="544"/>
      <c r="GN64" s="544"/>
      <c r="GO64" s="544"/>
      <c r="GP64" s="544"/>
      <c r="GQ64" s="544"/>
      <c r="GR64" s="544"/>
      <c r="GS64" s="544"/>
      <c r="GT64" s="544"/>
      <c r="GU64" s="544"/>
      <c r="GV64" s="544"/>
      <c r="GW64" s="544"/>
      <c r="GX64" s="544"/>
      <c r="GY64" s="544"/>
      <c r="GZ64" s="544"/>
      <c r="HA64" s="544"/>
      <c r="HB64" s="544"/>
      <c r="HC64" s="544"/>
      <c r="HD64" s="544"/>
      <c r="HE64" s="544"/>
      <c r="HF64" s="544"/>
      <c r="HG64" s="544"/>
      <c r="HH64" s="544"/>
      <c r="HI64" s="544"/>
      <c r="HJ64" s="544"/>
      <c r="HK64" s="544"/>
      <c r="HL64" s="544"/>
      <c r="HM64" s="544"/>
      <c r="HN64" s="544"/>
      <c r="HO64" s="544"/>
      <c r="HP64" s="544"/>
      <c r="HQ64" s="544"/>
      <c r="HR64" s="544"/>
      <c r="HS64" s="544"/>
      <c r="HT64" s="544"/>
      <c r="HU64" s="544"/>
      <c r="HV64" s="544"/>
      <c r="HW64" s="544"/>
      <c r="HX64" s="544"/>
      <c r="HY64" s="544"/>
      <c r="HZ64" s="544"/>
      <c r="IA64" s="544"/>
      <c r="IB64" s="544"/>
      <c r="IC64" s="544"/>
      <c r="ID64" s="544"/>
      <c r="IE64" s="544"/>
      <c r="IF64" s="544"/>
      <c r="IG64" s="544"/>
      <c r="IH64" s="544"/>
      <c r="II64" s="544"/>
      <c r="IJ64" s="544"/>
      <c r="IK64" s="544"/>
      <c r="IL64" s="544"/>
      <c r="IM64" s="544"/>
      <c r="IN64" s="544"/>
      <c r="IO64" s="544"/>
      <c r="IP64" s="544"/>
      <c r="IQ64" s="544"/>
      <c r="IR64" s="544"/>
      <c r="IS64" s="544"/>
    </row>
    <row r="65" spans="1:253" s="545" customFormat="1" ht="24">
      <c r="A65" s="211" t="s">
        <v>1949</v>
      </c>
      <c r="B65" s="419"/>
      <c r="C65" s="419"/>
      <c r="D65" s="419"/>
      <c r="E65" s="439"/>
      <c r="F65" s="419"/>
      <c r="G65" s="549"/>
      <c r="H65" s="544"/>
      <c r="I65" s="544"/>
      <c r="J65" s="544"/>
      <c r="K65" s="544"/>
      <c r="L65" s="544"/>
      <c r="M65" s="544"/>
      <c r="N65" s="544"/>
      <c r="O65" s="544"/>
      <c r="P65" s="544"/>
      <c r="Q65" s="544"/>
      <c r="R65" s="544"/>
      <c r="S65" s="544"/>
      <c r="T65" s="544"/>
      <c r="U65" s="544"/>
      <c r="V65" s="544"/>
      <c r="W65" s="544"/>
      <c r="X65" s="544"/>
      <c r="Y65" s="544"/>
      <c r="Z65" s="544"/>
      <c r="AA65" s="544"/>
      <c r="AB65" s="544"/>
      <c r="AC65" s="544"/>
      <c r="AD65" s="544"/>
      <c r="AE65" s="544"/>
      <c r="AF65" s="544"/>
      <c r="AG65" s="544"/>
      <c r="AH65" s="544"/>
      <c r="AI65" s="544"/>
      <c r="AJ65" s="544"/>
      <c r="AK65" s="544"/>
      <c r="AL65" s="544"/>
      <c r="AM65" s="544"/>
      <c r="AN65" s="544"/>
      <c r="AO65" s="544"/>
      <c r="AP65" s="544"/>
      <c r="AQ65" s="544"/>
      <c r="AR65" s="544"/>
      <c r="AS65" s="544"/>
      <c r="AT65" s="544"/>
      <c r="AU65" s="544"/>
      <c r="AV65" s="544"/>
      <c r="AW65" s="544"/>
      <c r="AX65" s="544"/>
      <c r="AY65" s="544"/>
      <c r="AZ65" s="544"/>
      <c r="BA65" s="544"/>
      <c r="BB65" s="544"/>
      <c r="BC65" s="544"/>
      <c r="BD65" s="544"/>
      <c r="BE65" s="544"/>
      <c r="BF65" s="544"/>
      <c r="BG65" s="544"/>
      <c r="BH65" s="544"/>
      <c r="BI65" s="544"/>
      <c r="BJ65" s="544"/>
      <c r="BK65" s="544"/>
      <c r="BL65" s="544"/>
      <c r="BM65" s="544"/>
      <c r="BN65" s="544"/>
      <c r="BO65" s="544"/>
      <c r="BP65" s="544"/>
      <c r="BQ65" s="544"/>
      <c r="BR65" s="544"/>
      <c r="BS65" s="544"/>
      <c r="BT65" s="544"/>
      <c r="BU65" s="544"/>
      <c r="BV65" s="544"/>
      <c r="BW65" s="544"/>
      <c r="BX65" s="544"/>
      <c r="BY65" s="544"/>
      <c r="BZ65" s="544"/>
      <c r="CA65" s="544"/>
      <c r="CB65" s="544"/>
      <c r="CC65" s="544"/>
      <c r="CD65" s="544"/>
      <c r="CE65" s="544"/>
      <c r="CF65" s="544"/>
      <c r="CG65" s="544"/>
      <c r="CH65" s="544"/>
      <c r="CI65" s="544"/>
      <c r="CJ65" s="544"/>
      <c r="CK65" s="544"/>
      <c r="CL65" s="544"/>
      <c r="CM65" s="544"/>
      <c r="CN65" s="544"/>
      <c r="CO65" s="544"/>
      <c r="CP65" s="544"/>
      <c r="CQ65" s="544"/>
      <c r="CR65" s="544"/>
      <c r="CS65" s="544"/>
      <c r="CT65" s="544"/>
      <c r="CU65" s="544"/>
      <c r="CV65" s="544"/>
      <c r="CW65" s="544"/>
      <c r="CX65" s="544"/>
      <c r="CY65" s="544"/>
      <c r="CZ65" s="544"/>
      <c r="DA65" s="544"/>
      <c r="DB65" s="544"/>
      <c r="DC65" s="544"/>
      <c r="DD65" s="544"/>
      <c r="DE65" s="544"/>
      <c r="DF65" s="544"/>
      <c r="DG65" s="544"/>
      <c r="DH65" s="544"/>
      <c r="DI65" s="544"/>
      <c r="DJ65" s="544"/>
      <c r="DK65" s="544"/>
      <c r="DL65" s="544"/>
      <c r="DM65" s="544"/>
      <c r="DN65" s="544"/>
      <c r="DO65" s="544"/>
      <c r="DP65" s="544"/>
      <c r="DQ65" s="544"/>
      <c r="DR65" s="544"/>
      <c r="DS65" s="544"/>
      <c r="DT65" s="544"/>
      <c r="DU65" s="544"/>
      <c r="DV65" s="544"/>
      <c r="DW65" s="544"/>
      <c r="DX65" s="544"/>
      <c r="DY65" s="544"/>
      <c r="DZ65" s="544"/>
      <c r="EA65" s="544"/>
      <c r="EB65" s="544"/>
      <c r="EC65" s="544"/>
      <c r="ED65" s="544"/>
      <c r="EE65" s="544"/>
      <c r="EF65" s="544"/>
      <c r="EG65" s="544"/>
      <c r="EH65" s="544"/>
      <c r="EI65" s="544"/>
      <c r="EJ65" s="544"/>
      <c r="EK65" s="544"/>
      <c r="EL65" s="544"/>
      <c r="EM65" s="544"/>
      <c r="EN65" s="544"/>
      <c r="EO65" s="544"/>
      <c r="EP65" s="544"/>
      <c r="EQ65" s="544"/>
      <c r="ER65" s="544"/>
      <c r="ES65" s="544"/>
      <c r="ET65" s="544"/>
      <c r="EU65" s="544"/>
      <c r="EV65" s="544"/>
      <c r="EW65" s="544"/>
      <c r="EX65" s="544"/>
      <c r="EY65" s="544"/>
      <c r="EZ65" s="544"/>
      <c r="FA65" s="544"/>
      <c r="FB65" s="544"/>
      <c r="FC65" s="544"/>
      <c r="FD65" s="544"/>
      <c r="FE65" s="544"/>
      <c r="FF65" s="544"/>
      <c r="FG65" s="544"/>
      <c r="FH65" s="544"/>
      <c r="FI65" s="544"/>
      <c r="FJ65" s="544"/>
      <c r="FK65" s="544"/>
      <c r="FL65" s="544"/>
      <c r="FM65" s="544"/>
      <c r="FN65" s="544"/>
      <c r="FO65" s="544"/>
      <c r="FP65" s="544"/>
      <c r="FQ65" s="544"/>
      <c r="FR65" s="544"/>
      <c r="FS65" s="544"/>
      <c r="FT65" s="544"/>
      <c r="FU65" s="544"/>
      <c r="FV65" s="544"/>
      <c r="FW65" s="544"/>
      <c r="FX65" s="544"/>
      <c r="FY65" s="544"/>
      <c r="FZ65" s="544"/>
      <c r="GA65" s="544"/>
      <c r="GB65" s="544"/>
      <c r="GC65" s="544"/>
      <c r="GD65" s="544"/>
      <c r="GE65" s="544"/>
      <c r="GF65" s="544"/>
      <c r="GG65" s="544"/>
      <c r="GH65" s="544"/>
      <c r="GI65" s="544"/>
      <c r="GJ65" s="544"/>
      <c r="GK65" s="544"/>
      <c r="GL65" s="544"/>
      <c r="GM65" s="544"/>
      <c r="GN65" s="544"/>
      <c r="GO65" s="544"/>
      <c r="GP65" s="544"/>
      <c r="GQ65" s="544"/>
      <c r="GR65" s="544"/>
      <c r="GS65" s="544"/>
      <c r="GT65" s="544"/>
      <c r="GU65" s="544"/>
      <c r="GV65" s="544"/>
      <c r="GW65" s="544"/>
      <c r="GX65" s="544"/>
      <c r="GY65" s="544"/>
      <c r="GZ65" s="544"/>
      <c r="HA65" s="544"/>
      <c r="HB65" s="544"/>
      <c r="HC65" s="544"/>
      <c r="HD65" s="544"/>
      <c r="HE65" s="544"/>
      <c r="HF65" s="544"/>
      <c r="HG65" s="544"/>
      <c r="HH65" s="544"/>
      <c r="HI65" s="544"/>
      <c r="HJ65" s="544"/>
      <c r="HK65" s="544"/>
      <c r="HL65" s="544"/>
      <c r="HM65" s="544"/>
      <c r="HN65" s="544"/>
      <c r="HO65" s="544"/>
      <c r="HP65" s="544"/>
      <c r="HQ65" s="544"/>
      <c r="HR65" s="544"/>
      <c r="HS65" s="544"/>
      <c r="HT65" s="544"/>
      <c r="HU65" s="544"/>
      <c r="HV65" s="544"/>
      <c r="HW65" s="544"/>
      <c r="HX65" s="544"/>
      <c r="HY65" s="544"/>
      <c r="HZ65" s="544"/>
      <c r="IA65" s="544"/>
      <c r="IB65" s="544"/>
      <c r="IC65" s="544"/>
      <c r="ID65" s="544"/>
      <c r="IE65" s="544"/>
      <c r="IF65" s="544"/>
      <c r="IG65" s="544"/>
      <c r="IH65" s="544"/>
      <c r="II65" s="544"/>
      <c r="IJ65" s="544"/>
      <c r="IK65" s="544"/>
      <c r="IL65" s="544"/>
      <c r="IM65" s="544"/>
      <c r="IN65" s="544"/>
      <c r="IO65" s="544"/>
      <c r="IP65" s="544"/>
      <c r="IQ65" s="544"/>
      <c r="IR65" s="544"/>
      <c r="IS65" s="544"/>
    </row>
    <row r="66" spans="1:253" s="545" customFormat="1">
      <c r="A66" s="215" t="s">
        <v>176</v>
      </c>
      <c r="B66" s="421">
        <f>'Sources and Uses Budget'!$C65</f>
        <v>130000</v>
      </c>
      <c r="C66" s="421">
        <f>'Sources and Uses Budget'!$C65</f>
        <v>130000</v>
      </c>
      <c r="D66" s="425">
        <f t="shared" si="0"/>
        <v>0</v>
      </c>
      <c r="E66" s="423"/>
      <c r="F66" s="422"/>
      <c r="G66" s="549"/>
      <c r="H66" s="544"/>
      <c r="I66" s="544"/>
      <c r="J66" s="544"/>
      <c r="K66" s="544"/>
      <c r="L66" s="544"/>
      <c r="M66" s="544"/>
      <c r="N66" s="544"/>
      <c r="O66" s="544"/>
      <c r="P66" s="544"/>
      <c r="Q66" s="544"/>
      <c r="R66" s="544"/>
      <c r="S66" s="544"/>
      <c r="T66" s="544"/>
      <c r="U66" s="544"/>
      <c r="V66" s="544"/>
      <c r="W66" s="544"/>
      <c r="X66" s="544"/>
      <c r="Y66" s="544"/>
      <c r="Z66" s="544"/>
      <c r="AA66" s="544"/>
      <c r="AB66" s="544"/>
      <c r="AC66" s="544"/>
      <c r="AD66" s="544"/>
      <c r="AE66" s="544"/>
      <c r="AF66" s="544"/>
      <c r="AG66" s="544"/>
      <c r="AH66" s="544"/>
      <c r="AI66" s="544"/>
      <c r="AJ66" s="544"/>
      <c r="AK66" s="544"/>
      <c r="AL66" s="544"/>
      <c r="AM66" s="544"/>
      <c r="AN66" s="544"/>
      <c r="AO66" s="544"/>
      <c r="AP66" s="544"/>
      <c r="AQ66" s="544"/>
      <c r="AR66" s="544"/>
      <c r="AS66" s="544"/>
      <c r="AT66" s="544"/>
      <c r="AU66" s="544"/>
      <c r="AV66" s="544"/>
      <c r="AW66" s="544"/>
      <c r="AX66" s="544"/>
      <c r="AY66" s="544"/>
      <c r="AZ66" s="544"/>
      <c r="BA66" s="544"/>
      <c r="BB66" s="544"/>
      <c r="BC66" s="544"/>
      <c r="BD66" s="544"/>
      <c r="BE66" s="544"/>
      <c r="BF66" s="544"/>
      <c r="BG66" s="544"/>
      <c r="BH66" s="544"/>
      <c r="BI66" s="544"/>
      <c r="BJ66" s="544"/>
      <c r="BK66" s="544"/>
      <c r="BL66" s="544"/>
      <c r="BM66" s="544"/>
      <c r="BN66" s="544"/>
      <c r="BO66" s="544"/>
      <c r="BP66" s="544"/>
      <c r="BQ66" s="544"/>
      <c r="BR66" s="544"/>
      <c r="BS66" s="544"/>
      <c r="BT66" s="544"/>
      <c r="BU66" s="544"/>
      <c r="BV66" s="544"/>
      <c r="BW66" s="544"/>
      <c r="BX66" s="544"/>
      <c r="BY66" s="544"/>
      <c r="BZ66" s="544"/>
      <c r="CA66" s="544"/>
      <c r="CB66" s="544"/>
      <c r="CC66" s="544"/>
      <c r="CD66" s="544"/>
      <c r="CE66" s="544"/>
      <c r="CF66" s="544"/>
      <c r="CG66" s="544"/>
      <c r="CH66" s="544"/>
      <c r="CI66" s="544"/>
      <c r="CJ66" s="544"/>
      <c r="CK66" s="544"/>
      <c r="CL66" s="544"/>
      <c r="CM66" s="544"/>
      <c r="CN66" s="544"/>
      <c r="CO66" s="544"/>
      <c r="CP66" s="544"/>
      <c r="CQ66" s="544"/>
      <c r="CR66" s="544"/>
      <c r="CS66" s="544"/>
      <c r="CT66" s="544"/>
      <c r="CU66" s="544"/>
      <c r="CV66" s="544"/>
      <c r="CW66" s="544"/>
      <c r="CX66" s="544"/>
      <c r="CY66" s="544"/>
      <c r="CZ66" s="544"/>
      <c r="DA66" s="544"/>
      <c r="DB66" s="544"/>
      <c r="DC66" s="544"/>
      <c r="DD66" s="544"/>
      <c r="DE66" s="544"/>
      <c r="DF66" s="544"/>
      <c r="DG66" s="544"/>
      <c r="DH66" s="544"/>
      <c r="DI66" s="544"/>
      <c r="DJ66" s="544"/>
      <c r="DK66" s="544"/>
      <c r="DL66" s="544"/>
      <c r="DM66" s="544"/>
      <c r="DN66" s="544"/>
      <c r="DO66" s="544"/>
      <c r="DP66" s="544"/>
      <c r="DQ66" s="544"/>
      <c r="DR66" s="544"/>
      <c r="DS66" s="544"/>
      <c r="DT66" s="544"/>
      <c r="DU66" s="544"/>
      <c r="DV66" s="544"/>
      <c r="DW66" s="544"/>
      <c r="DX66" s="544"/>
      <c r="DY66" s="544"/>
      <c r="DZ66" s="544"/>
      <c r="EA66" s="544"/>
      <c r="EB66" s="544"/>
      <c r="EC66" s="544"/>
      <c r="ED66" s="544"/>
      <c r="EE66" s="544"/>
      <c r="EF66" s="544"/>
      <c r="EG66" s="544"/>
      <c r="EH66" s="544"/>
      <c r="EI66" s="544"/>
      <c r="EJ66" s="544"/>
      <c r="EK66" s="544"/>
      <c r="EL66" s="544"/>
      <c r="EM66" s="544"/>
      <c r="EN66" s="544"/>
      <c r="EO66" s="544"/>
      <c r="EP66" s="544"/>
      <c r="EQ66" s="544"/>
      <c r="ER66" s="544"/>
      <c r="ES66" s="544"/>
      <c r="ET66" s="544"/>
      <c r="EU66" s="544"/>
      <c r="EV66" s="544"/>
      <c r="EW66" s="544"/>
      <c r="EX66" s="544"/>
      <c r="EY66" s="544"/>
      <c r="EZ66" s="544"/>
      <c r="FA66" s="544"/>
      <c r="FB66" s="544"/>
      <c r="FC66" s="544"/>
      <c r="FD66" s="544"/>
      <c r="FE66" s="544"/>
      <c r="FF66" s="544"/>
      <c r="FG66" s="544"/>
      <c r="FH66" s="544"/>
      <c r="FI66" s="544"/>
      <c r="FJ66" s="544"/>
      <c r="FK66" s="544"/>
      <c r="FL66" s="544"/>
      <c r="FM66" s="544"/>
      <c r="FN66" s="544"/>
      <c r="FO66" s="544"/>
      <c r="FP66" s="544"/>
      <c r="FQ66" s="544"/>
      <c r="FR66" s="544"/>
      <c r="FS66" s="544"/>
      <c r="FT66" s="544"/>
      <c r="FU66" s="544"/>
      <c r="FV66" s="544"/>
      <c r="FW66" s="544"/>
      <c r="FX66" s="544"/>
      <c r="FY66" s="544"/>
      <c r="FZ66" s="544"/>
      <c r="GA66" s="544"/>
      <c r="GB66" s="544"/>
      <c r="GC66" s="544"/>
      <c r="GD66" s="544"/>
      <c r="GE66" s="544"/>
      <c r="GF66" s="544"/>
      <c r="GG66" s="544"/>
      <c r="GH66" s="544"/>
      <c r="GI66" s="544"/>
      <c r="GJ66" s="544"/>
      <c r="GK66" s="544"/>
      <c r="GL66" s="544"/>
      <c r="GM66" s="544"/>
      <c r="GN66" s="544"/>
      <c r="GO66" s="544"/>
      <c r="GP66" s="544"/>
      <c r="GQ66" s="544"/>
      <c r="GR66" s="544"/>
      <c r="GS66" s="544"/>
      <c r="GT66" s="544"/>
      <c r="GU66" s="544"/>
      <c r="GV66" s="544"/>
      <c r="GW66" s="544"/>
      <c r="GX66" s="544"/>
      <c r="GY66" s="544"/>
      <c r="GZ66" s="544"/>
      <c r="HA66" s="544"/>
      <c r="HB66" s="544"/>
      <c r="HC66" s="544"/>
      <c r="HD66" s="544"/>
      <c r="HE66" s="544"/>
      <c r="HF66" s="544"/>
      <c r="HG66" s="544"/>
      <c r="HH66" s="544"/>
      <c r="HI66" s="544"/>
      <c r="HJ66" s="544"/>
      <c r="HK66" s="544"/>
      <c r="HL66" s="544"/>
      <c r="HM66" s="544"/>
      <c r="HN66" s="544"/>
      <c r="HO66" s="544"/>
      <c r="HP66" s="544"/>
      <c r="HQ66" s="544"/>
      <c r="HR66" s="544"/>
      <c r="HS66" s="544"/>
      <c r="HT66" s="544"/>
      <c r="HU66" s="544"/>
      <c r="HV66" s="544"/>
      <c r="HW66" s="544"/>
      <c r="HX66" s="544"/>
      <c r="HY66" s="544"/>
      <c r="HZ66" s="544"/>
      <c r="IA66" s="544"/>
      <c r="IB66" s="544"/>
      <c r="IC66" s="544"/>
      <c r="ID66" s="544"/>
      <c r="IE66" s="544"/>
      <c r="IF66" s="544"/>
      <c r="IG66" s="544"/>
      <c r="IH66" s="544"/>
      <c r="II66" s="544"/>
      <c r="IJ66" s="544"/>
      <c r="IK66" s="544"/>
      <c r="IL66" s="544"/>
      <c r="IM66" s="544"/>
      <c r="IN66" s="544"/>
      <c r="IO66" s="544"/>
      <c r="IP66" s="544"/>
      <c r="IQ66" s="544"/>
      <c r="IR66" s="544"/>
      <c r="IS66" s="544"/>
    </row>
    <row r="67" spans="1:253" s="545" customFormat="1" ht="24">
      <c r="A67" s="440" t="s">
        <v>1946</v>
      </c>
      <c r="B67" s="421">
        <f>'Sources and Uses Budget'!$C66</f>
        <v>0</v>
      </c>
      <c r="C67" s="421">
        <f>'Sources and Uses Budget'!$C66</f>
        <v>0</v>
      </c>
      <c r="D67" s="425"/>
      <c r="E67" s="423"/>
      <c r="F67" s="422"/>
      <c r="G67" s="549"/>
      <c r="H67" s="544"/>
      <c r="I67" s="544"/>
      <c r="J67" s="544"/>
      <c r="K67" s="544"/>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4"/>
      <c r="AJ67" s="544"/>
      <c r="AK67" s="544"/>
      <c r="AL67" s="544"/>
      <c r="AM67" s="544"/>
      <c r="AN67" s="544"/>
      <c r="AO67" s="544"/>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544"/>
      <c r="BO67" s="544"/>
      <c r="BP67" s="544"/>
      <c r="BQ67" s="544"/>
      <c r="BR67" s="544"/>
      <c r="BS67" s="544"/>
      <c r="BT67" s="544"/>
      <c r="BU67" s="544"/>
      <c r="BV67" s="544"/>
      <c r="BW67" s="544"/>
      <c r="BX67" s="544"/>
      <c r="BY67" s="544"/>
      <c r="BZ67" s="544"/>
      <c r="CA67" s="544"/>
      <c r="CB67" s="544"/>
      <c r="CC67" s="544"/>
      <c r="CD67" s="544"/>
      <c r="CE67" s="544"/>
      <c r="CF67" s="544"/>
      <c r="CG67" s="544"/>
      <c r="CH67" s="544"/>
      <c r="CI67" s="544"/>
      <c r="CJ67" s="544"/>
      <c r="CK67" s="544"/>
      <c r="CL67" s="544"/>
      <c r="CM67" s="544"/>
      <c r="CN67" s="544"/>
      <c r="CO67" s="544"/>
      <c r="CP67" s="544"/>
      <c r="CQ67" s="544"/>
      <c r="CR67" s="544"/>
      <c r="CS67" s="544"/>
      <c r="CT67" s="544"/>
      <c r="CU67" s="544"/>
      <c r="CV67" s="544"/>
      <c r="CW67" s="544"/>
      <c r="CX67" s="544"/>
      <c r="CY67" s="544"/>
      <c r="CZ67" s="544"/>
      <c r="DA67" s="544"/>
      <c r="DB67" s="544"/>
      <c r="DC67" s="544"/>
      <c r="DD67" s="544"/>
      <c r="DE67" s="544"/>
      <c r="DF67" s="544"/>
      <c r="DG67" s="544"/>
      <c r="DH67" s="544"/>
      <c r="DI67" s="544"/>
      <c r="DJ67" s="544"/>
      <c r="DK67" s="544"/>
      <c r="DL67" s="544"/>
      <c r="DM67" s="544"/>
      <c r="DN67" s="544"/>
      <c r="DO67" s="544"/>
      <c r="DP67" s="544"/>
      <c r="DQ67" s="544"/>
      <c r="DR67" s="544"/>
      <c r="DS67" s="544"/>
      <c r="DT67" s="544"/>
      <c r="DU67" s="544"/>
      <c r="DV67" s="544"/>
      <c r="DW67" s="544"/>
      <c r="DX67" s="544"/>
      <c r="DY67" s="544"/>
      <c r="DZ67" s="544"/>
      <c r="EA67" s="544"/>
      <c r="EB67" s="544"/>
      <c r="EC67" s="544"/>
      <c r="ED67" s="544"/>
      <c r="EE67" s="544"/>
      <c r="EF67" s="544"/>
      <c r="EG67" s="544"/>
      <c r="EH67" s="544"/>
      <c r="EI67" s="544"/>
      <c r="EJ67" s="544"/>
      <c r="EK67" s="544"/>
      <c r="EL67" s="544"/>
      <c r="EM67" s="544"/>
      <c r="EN67" s="544"/>
      <c r="EO67" s="544"/>
      <c r="EP67" s="544"/>
      <c r="EQ67" s="544"/>
      <c r="ER67" s="544"/>
      <c r="ES67" s="544"/>
      <c r="ET67" s="544"/>
      <c r="EU67" s="544"/>
      <c r="EV67" s="544"/>
      <c r="EW67" s="544"/>
      <c r="EX67" s="544"/>
      <c r="EY67" s="544"/>
      <c r="EZ67" s="544"/>
      <c r="FA67" s="544"/>
      <c r="FB67" s="544"/>
      <c r="FC67" s="544"/>
      <c r="FD67" s="544"/>
      <c r="FE67" s="544"/>
      <c r="FF67" s="544"/>
      <c r="FG67" s="544"/>
      <c r="FH67" s="544"/>
      <c r="FI67" s="544"/>
      <c r="FJ67" s="544"/>
      <c r="FK67" s="544"/>
      <c r="FL67" s="544"/>
      <c r="FM67" s="544"/>
      <c r="FN67" s="544"/>
      <c r="FO67" s="544"/>
      <c r="FP67" s="544"/>
      <c r="FQ67" s="544"/>
      <c r="FR67" s="544"/>
      <c r="FS67" s="544"/>
      <c r="FT67" s="544"/>
      <c r="FU67" s="544"/>
      <c r="FV67" s="544"/>
      <c r="FW67" s="544"/>
      <c r="FX67" s="544"/>
      <c r="FY67" s="544"/>
      <c r="FZ67" s="544"/>
      <c r="GA67" s="544"/>
      <c r="GB67" s="544"/>
      <c r="GC67" s="544"/>
      <c r="GD67" s="544"/>
      <c r="GE67" s="544"/>
      <c r="GF67" s="544"/>
      <c r="GG67" s="544"/>
      <c r="GH67" s="544"/>
      <c r="GI67" s="544"/>
      <c r="GJ67" s="544"/>
      <c r="GK67" s="544"/>
      <c r="GL67" s="544"/>
      <c r="GM67" s="544"/>
      <c r="GN67" s="544"/>
      <c r="GO67" s="544"/>
      <c r="GP67" s="544"/>
      <c r="GQ67" s="544"/>
      <c r="GR67" s="544"/>
      <c r="GS67" s="544"/>
      <c r="GT67" s="544"/>
      <c r="GU67" s="544"/>
      <c r="GV67" s="544"/>
      <c r="GW67" s="544"/>
      <c r="GX67" s="544"/>
      <c r="GY67" s="544"/>
      <c r="GZ67" s="544"/>
      <c r="HA67" s="544"/>
      <c r="HB67" s="544"/>
      <c r="HC67" s="544"/>
      <c r="HD67" s="544"/>
      <c r="HE67" s="544"/>
      <c r="HF67" s="544"/>
      <c r="HG67" s="544"/>
      <c r="HH67" s="544"/>
      <c r="HI67" s="544"/>
      <c r="HJ67" s="544"/>
      <c r="HK67" s="544"/>
      <c r="HL67" s="544"/>
      <c r="HM67" s="544"/>
      <c r="HN67" s="544"/>
      <c r="HO67" s="544"/>
      <c r="HP67" s="544"/>
      <c r="HQ67" s="544"/>
      <c r="HR67" s="544"/>
      <c r="HS67" s="544"/>
      <c r="HT67" s="544"/>
      <c r="HU67" s="544"/>
      <c r="HV67" s="544"/>
      <c r="HW67" s="544"/>
      <c r="HX67" s="544"/>
      <c r="HY67" s="544"/>
      <c r="HZ67" s="544"/>
      <c r="IA67" s="544"/>
      <c r="IB67" s="544"/>
      <c r="IC67" s="544"/>
      <c r="ID67" s="544"/>
      <c r="IE67" s="544"/>
      <c r="IF67" s="544"/>
      <c r="IG67" s="544"/>
      <c r="IH67" s="544"/>
      <c r="II67" s="544"/>
      <c r="IJ67" s="544"/>
      <c r="IK67" s="544"/>
      <c r="IL67" s="544"/>
      <c r="IM67" s="544"/>
      <c r="IN67" s="544"/>
      <c r="IO67" s="544"/>
      <c r="IP67" s="544"/>
      <c r="IQ67" s="544"/>
      <c r="IR67" s="544"/>
      <c r="IS67" s="544"/>
    </row>
    <row r="68" spans="1:253" s="545" customFormat="1" ht="24">
      <c r="A68" s="440" t="s">
        <v>1947</v>
      </c>
      <c r="B68" s="421">
        <f>'Sources and Uses Budget'!$C67</f>
        <v>0</v>
      </c>
      <c r="C68" s="421">
        <f>'Sources and Uses Budget'!$C67</f>
        <v>0</v>
      </c>
      <c r="D68" s="425"/>
      <c r="E68" s="423"/>
      <c r="F68" s="422"/>
      <c r="G68" s="549"/>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544"/>
      <c r="AK68" s="544"/>
      <c r="AL68" s="544"/>
      <c r="AM68" s="544"/>
      <c r="AN68" s="544"/>
      <c r="AO68" s="544"/>
      <c r="AP68" s="544"/>
      <c r="AQ68" s="544"/>
      <c r="AR68" s="544"/>
      <c r="AS68" s="544"/>
      <c r="AT68" s="544"/>
      <c r="AU68" s="544"/>
      <c r="AV68" s="544"/>
      <c r="AW68" s="544"/>
      <c r="AX68" s="544"/>
      <c r="AY68" s="544"/>
      <c r="AZ68" s="544"/>
      <c r="BA68" s="544"/>
      <c r="BB68" s="544"/>
      <c r="BC68" s="544"/>
      <c r="BD68" s="544"/>
      <c r="BE68" s="544"/>
      <c r="BF68" s="544"/>
      <c r="BG68" s="544"/>
      <c r="BH68" s="544"/>
      <c r="BI68" s="544"/>
      <c r="BJ68" s="544"/>
      <c r="BK68" s="544"/>
      <c r="BL68" s="544"/>
      <c r="BM68" s="544"/>
      <c r="BN68" s="544"/>
      <c r="BO68" s="544"/>
      <c r="BP68" s="544"/>
      <c r="BQ68" s="544"/>
      <c r="BR68" s="544"/>
      <c r="BS68" s="544"/>
      <c r="BT68" s="544"/>
      <c r="BU68" s="544"/>
      <c r="BV68" s="544"/>
      <c r="BW68" s="544"/>
      <c r="BX68" s="544"/>
      <c r="BY68" s="544"/>
      <c r="BZ68" s="544"/>
      <c r="CA68" s="544"/>
      <c r="CB68" s="544"/>
      <c r="CC68" s="544"/>
      <c r="CD68" s="544"/>
      <c r="CE68" s="544"/>
      <c r="CF68" s="544"/>
      <c r="CG68" s="544"/>
      <c r="CH68" s="544"/>
      <c r="CI68" s="544"/>
      <c r="CJ68" s="544"/>
      <c r="CK68" s="544"/>
      <c r="CL68" s="544"/>
      <c r="CM68" s="544"/>
      <c r="CN68" s="544"/>
      <c r="CO68" s="544"/>
      <c r="CP68" s="544"/>
      <c r="CQ68" s="544"/>
      <c r="CR68" s="544"/>
      <c r="CS68" s="544"/>
      <c r="CT68" s="544"/>
      <c r="CU68" s="544"/>
      <c r="CV68" s="544"/>
      <c r="CW68" s="544"/>
      <c r="CX68" s="544"/>
      <c r="CY68" s="544"/>
      <c r="CZ68" s="544"/>
      <c r="DA68" s="544"/>
      <c r="DB68" s="544"/>
      <c r="DC68" s="544"/>
      <c r="DD68" s="544"/>
      <c r="DE68" s="544"/>
      <c r="DF68" s="544"/>
      <c r="DG68" s="544"/>
      <c r="DH68" s="544"/>
      <c r="DI68" s="544"/>
      <c r="DJ68" s="544"/>
      <c r="DK68" s="544"/>
      <c r="DL68" s="544"/>
      <c r="DM68" s="544"/>
      <c r="DN68" s="544"/>
      <c r="DO68" s="544"/>
      <c r="DP68" s="544"/>
      <c r="DQ68" s="544"/>
      <c r="DR68" s="544"/>
      <c r="DS68" s="544"/>
      <c r="DT68" s="544"/>
      <c r="DU68" s="544"/>
      <c r="DV68" s="544"/>
      <c r="DW68" s="544"/>
      <c r="DX68" s="544"/>
      <c r="DY68" s="544"/>
      <c r="DZ68" s="544"/>
      <c r="EA68" s="544"/>
      <c r="EB68" s="544"/>
      <c r="EC68" s="544"/>
      <c r="ED68" s="544"/>
      <c r="EE68" s="544"/>
      <c r="EF68" s="544"/>
      <c r="EG68" s="544"/>
      <c r="EH68" s="544"/>
      <c r="EI68" s="544"/>
      <c r="EJ68" s="544"/>
      <c r="EK68" s="544"/>
      <c r="EL68" s="544"/>
      <c r="EM68" s="544"/>
      <c r="EN68" s="544"/>
      <c r="EO68" s="544"/>
      <c r="EP68" s="544"/>
      <c r="EQ68" s="544"/>
      <c r="ER68" s="544"/>
      <c r="ES68" s="544"/>
      <c r="ET68" s="544"/>
      <c r="EU68" s="544"/>
      <c r="EV68" s="544"/>
      <c r="EW68" s="544"/>
      <c r="EX68" s="544"/>
      <c r="EY68" s="544"/>
      <c r="EZ68" s="544"/>
      <c r="FA68" s="544"/>
      <c r="FB68" s="544"/>
      <c r="FC68" s="544"/>
      <c r="FD68" s="544"/>
      <c r="FE68" s="544"/>
      <c r="FF68" s="544"/>
      <c r="FG68" s="544"/>
      <c r="FH68" s="544"/>
      <c r="FI68" s="544"/>
      <c r="FJ68" s="544"/>
      <c r="FK68" s="544"/>
      <c r="FL68" s="544"/>
      <c r="FM68" s="544"/>
      <c r="FN68" s="544"/>
      <c r="FO68" s="544"/>
      <c r="FP68" s="544"/>
      <c r="FQ68" s="544"/>
      <c r="FR68" s="544"/>
      <c r="FS68" s="544"/>
      <c r="FT68" s="544"/>
      <c r="FU68" s="544"/>
      <c r="FV68" s="544"/>
      <c r="FW68" s="544"/>
      <c r="FX68" s="544"/>
      <c r="FY68" s="544"/>
      <c r="FZ68" s="544"/>
      <c r="GA68" s="544"/>
      <c r="GB68" s="544"/>
      <c r="GC68" s="544"/>
      <c r="GD68" s="544"/>
      <c r="GE68" s="544"/>
      <c r="GF68" s="544"/>
      <c r="GG68" s="544"/>
      <c r="GH68" s="544"/>
      <c r="GI68" s="544"/>
      <c r="GJ68" s="544"/>
      <c r="GK68" s="544"/>
      <c r="GL68" s="544"/>
      <c r="GM68" s="544"/>
      <c r="GN68" s="544"/>
      <c r="GO68" s="544"/>
      <c r="GP68" s="544"/>
      <c r="GQ68" s="544"/>
      <c r="GR68" s="544"/>
      <c r="GS68" s="544"/>
      <c r="GT68" s="544"/>
      <c r="GU68" s="544"/>
      <c r="GV68" s="544"/>
      <c r="GW68" s="544"/>
      <c r="GX68" s="544"/>
      <c r="GY68" s="544"/>
      <c r="GZ68" s="544"/>
      <c r="HA68" s="544"/>
      <c r="HB68" s="544"/>
      <c r="HC68" s="544"/>
      <c r="HD68" s="544"/>
      <c r="HE68" s="544"/>
      <c r="HF68" s="544"/>
      <c r="HG68" s="544"/>
      <c r="HH68" s="544"/>
      <c r="HI68" s="544"/>
      <c r="HJ68" s="544"/>
      <c r="HK68" s="544"/>
      <c r="HL68" s="544"/>
      <c r="HM68" s="544"/>
      <c r="HN68" s="544"/>
      <c r="HO68" s="544"/>
      <c r="HP68" s="544"/>
      <c r="HQ68" s="544"/>
      <c r="HR68" s="544"/>
      <c r="HS68" s="544"/>
      <c r="HT68" s="544"/>
      <c r="HU68" s="544"/>
      <c r="HV68" s="544"/>
      <c r="HW68" s="544"/>
      <c r="HX68" s="544"/>
      <c r="HY68" s="544"/>
      <c r="HZ68" s="544"/>
      <c r="IA68" s="544"/>
      <c r="IB68" s="544"/>
      <c r="IC68" s="544"/>
      <c r="ID68" s="544"/>
      <c r="IE68" s="544"/>
      <c r="IF68" s="544"/>
      <c r="IG68" s="544"/>
      <c r="IH68" s="544"/>
      <c r="II68" s="544"/>
      <c r="IJ68" s="544"/>
      <c r="IK68" s="544"/>
      <c r="IL68" s="544"/>
      <c r="IM68" s="544"/>
      <c r="IN68" s="544"/>
      <c r="IO68" s="544"/>
      <c r="IP68" s="544"/>
      <c r="IQ68" s="544"/>
      <c r="IR68" s="544"/>
      <c r="IS68" s="544"/>
    </row>
    <row r="69" spans="1:253" s="545" customFormat="1">
      <c r="A69" s="440" t="s">
        <v>1953</v>
      </c>
      <c r="B69" s="421">
        <f>'Sources and Uses Budget'!$C68</f>
        <v>0</v>
      </c>
      <c r="C69" s="421">
        <f>'Sources and Uses Budget'!$C68</f>
        <v>0</v>
      </c>
      <c r="D69" s="425"/>
      <c r="E69" s="423"/>
      <c r="F69" s="422"/>
      <c r="G69" s="549"/>
      <c r="H69" s="544"/>
      <c r="I69" s="544"/>
      <c r="J69" s="544"/>
      <c r="K69" s="544"/>
      <c r="L69" s="544"/>
      <c r="M69" s="544"/>
      <c r="N69" s="544"/>
      <c r="O69" s="544"/>
      <c r="P69" s="544"/>
      <c r="Q69" s="544"/>
      <c r="R69" s="544"/>
      <c r="S69" s="544"/>
      <c r="T69" s="544"/>
      <c r="U69" s="544"/>
      <c r="V69" s="544"/>
      <c r="W69" s="544"/>
      <c r="X69" s="544"/>
      <c r="Y69" s="544"/>
      <c r="Z69" s="544"/>
      <c r="AA69" s="544"/>
      <c r="AB69" s="544"/>
      <c r="AC69" s="544"/>
      <c r="AD69" s="544"/>
      <c r="AE69" s="544"/>
      <c r="AF69" s="544"/>
      <c r="AG69" s="544"/>
      <c r="AH69" s="544"/>
      <c r="AI69" s="544"/>
      <c r="AJ69" s="544"/>
      <c r="AK69" s="544"/>
      <c r="AL69" s="544"/>
      <c r="AM69" s="544"/>
      <c r="AN69" s="544"/>
      <c r="AO69" s="544"/>
      <c r="AP69" s="544"/>
      <c r="AQ69" s="544"/>
      <c r="AR69" s="544"/>
      <c r="AS69" s="544"/>
      <c r="AT69" s="544"/>
      <c r="AU69" s="544"/>
      <c r="AV69" s="544"/>
      <c r="AW69" s="544"/>
      <c r="AX69" s="544"/>
      <c r="AY69" s="544"/>
      <c r="AZ69" s="544"/>
      <c r="BA69" s="544"/>
      <c r="BB69" s="544"/>
      <c r="BC69" s="544"/>
      <c r="BD69" s="544"/>
      <c r="BE69" s="544"/>
      <c r="BF69" s="544"/>
      <c r="BG69" s="544"/>
      <c r="BH69" s="544"/>
      <c r="BI69" s="544"/>
      <c r="BJ69" s="544"/>
      <c r="BK69" s="544"/>
      <c r="BL69" s="544"/>
      <c r="BM69" s="544"/>
      <c r="BN69" s="544"/>
      <c r="BO69" s="544"/>
      <c r="BP69" s="544"/>
      <c r="BQ69" s="544"/>
      <c r="BR69" s="544"/>
      <c r="BS69" s="544"/>
      <c r="BT69" s="544"/>
      <c r="BU69" s="544"/>
      <c r="BV69" s="544"/>
      <c r="BW69" s="544"/>
      <c r="BX69" s="544"/>
      <c r="BY69" s="544"/>
      <c r="BZ69" s="544"/>
      <c r="CA69" s="544"/>
      <c r="CB69" s="544"/>
      <c r="CC69" s="544"/>
      <c r="CD69" s="544"/>
      <c r="CE69" s="544"/>
      <c r="CF69" s="544"/>
      <c r="CG69" s="544"/>
      <c r="CH69" s="544"/>
      <c r="CI69" s="544"/>
      <c r="CJ69" s="544"/>
      <c r="CK69" s="544"/>
      <c r="CL69" s="544"/>
      <c r="CM69" s="544"/>
      <c r="CN69" s="544"/>
      <c r="CO69" s="544"/>
      <c r="CP69" s="544"/>
      <c r="CQ69" s="544"/>
      <c r="CR69" s="544"/>
      <c r="CS69" s="544"/>
      <c r="CT69" s="544"/>
      <c r="CU69" s="544"/>
      <c r="CV69" s="544"/>
      <c r="CW69" s="544"/>
      <c r="CX69" s="544"/>
      <c r="CY69" s="544"/>
      <c r="CZ69" s="544"/>
      <c r="DA69" s="544"/>
      <c r="DB69" s="544"/>
      <c r="DC69" s="544"/>
      <c r="DD69" s="544"/>
      <c r="DE69" s="544"/>
      <c r="DF69" s="544"/>
      <c r="DG69" s="544"/>
      <c r="DH69" s="544"/>
      <c r="DI69" s="544"/>
      <c r="DJ69" s="544"/>
      <c r="DK69" s="544"/>
      <c r="DL69" s="544"/>
      <c r="DM69" s="544"/>
      <c r="DN69" s="544"/>
      <c r="DO69" s="544"/>
      <c r="DP69" s="544"/>
      <c r="DQ69" s="544"/>
      <c r="DR69" s="544"/>
      <c r="DS69" s="544"/>
      <c r="DT69" s="544"/>
      <c r="DU69" s="544"/>
      <c r="DV69" s="544"/>
      <c r="DW69" s="544"/>
      <c r="DX69" s="544"/>
      <c r="DY69" s="544"/>
      <c r="DZ69" s="544"/>
      <c r="EA69" s="544"/>
      <c r="EB69" s="544"/>
      <c r="EC69" s="544"/>
      <c r="ED69" s="544"/>
      <c r="EE69" s="544"/>
      <c r="EF69" s="544"/>
      <c r="EG69" s="544"/>
      <c r="EH69" s="544"/>
      <c r="EI69" s="544"/>
      <c r="EJ69" s="544"/>
      <c r="EK69" s="544"/>
      <c r="EL69" s="544"/>
      <c r="EM69" s="544"/>
      <c r="EN69" s="544"/>
      <c r="EO69" s="544"/>
      <c r="EP69" s="544"/>
      <c r="EQ69" s="544"/>
      <c r="ER69" s="544"/>
      <c r="ES69" s="544"/>
      <c r="ET69" s="544"/>
      <c r="EU69" s="544"/>
      <c r="EV69" s="544"/>
      <c r="EW69" s="544"/>
      <c r="EX69" s="544"/>
      <c r="EY69" s="544"/>
      <c r="EZ69" s="544"/>
      <c r="FA69" s="544"/>
      <c r="FB69" s="544"/>
      <c r="FC69" s="544"/>
      <c r="FD69" s="544"/>
      <c r="FE69" s="544"/>
      <c r="FF69" s="544"/>
      <c r="FG69" s="544"/>
      <c r="FH69" s="544"/>
      <c r="FI69" s="544"/>
      <c r="FJ69" s="544"/>
      <c r="FK69" s="544"/>
      <c r="FL69" s="544"/>
      <c r="FM69" s="544"/>
      <c r="FN69" s="544"/>
      <c r="FO69" s="544"/>
      <c r="FP69" s="544"/>
      <c r="FQ69" s="544"/>
      <c r="FR69" s="544"/>
      <c r="FS69" s="544"/>
      <c r="FT69" s="544"/>
      <c r="FU69" s="544"/>
      <c r="FV69" s="544"/>
      <c r="FW69" s="544"/>
      <c r="FX69" s="544"/>
      <c r="FY69" s="544"/>
      <c r="FZ69" s="544"/>
      <c r="GA69" s="544"/>
      <c r="GB69" s="544"/>
      <c r="GC69" s="544"/>
      <c r="GD69" s="544"/>
      <c r="GE69" s="544"/>
      <c r="GF69" s="544"/>
      <c r="GG69" s="544"/>
      <c r="GH69" s="544"/>
      <c r="GI69" s="544"/>
      <c r="GJ69" s="544"/>
      <c r="GK69" s="544"/>
      <c r="GL69" s="544"/>
      <c r="GM69" s="544"/>
      <c r="GN69" s="544"/>
      <c r="GO69" s="544"/>
      <c r="GP69" s="544"/>
      <c r="GQ69" s="544"/>
      <c r="GR69" s="544"/>
      <c r="GS69" s="544"/>
      <c r="GT69" s="544"/>
      <c r="GU69" s="544"/>
      <c r="GV69" s="544"/>
      <c r="GW69" s="544"/>
      <c r="GX69" s="544"/>
      <c r="GY69" s="544"/>
      <c r="GZ69" s="544"/>
      <c r="HA69" s="544"/>
      <c r="HB69" s="544"/>
      <c r="HC69" s="544"/>
      <c r="HD69" s="544"/>
      <c r="HE69" s="544"/>
      <c r="HF69" s="544"/>
      <c r="HG69" s="544"/>
      <c r="HH69" s="544"/>
      <c r="HI69" s="544"/>
      <c r="HJ69" s="544"/>
      <c r="HK69" s="544"/>
      <c r="HL69" s="544"/>
      <c r="HM69" s="544"/>
      <c r="HN69" s="544"/>
      <c r="HO69" s="544"/>
      <c r="HP69" s="544"/>
      <c r="HQ69" s="544"/>
      <c r="HR69" s="544"/>
      <c r="HS69" s="544"/>
      <c r="HT69" s="544"/>
      <c r="HU69" s="544"/>
      <c r="HV69" s="544"/>
      <c r="HW69" s="544"/>
      <c r="HX69" s="544"/>
      <c r="HY69" s="544"/>
      <c r="HZ69" s="544"/>
      <c r="IA69" s="544"/>
      <c r="IB69" s="544"/>
      <c r="IC69" s="544"/>
      <c r="ID69" s="544"/>
      <c r="IE69" s="544"/>
      <c r="IF69" s="544"/>
      <c r="IG69" s="544"/>
      <c r="IH69" s="544"/>
      <c r="II69" s="544"/>
      <c r="IJ69" s="544"/>
      <c r="IK69" s="544"/>
      <c r="IL69" s="544"/>
      <c r="IM69" s="544"/>
      <c r="IN69" s="544"/>
      <c r="IO69" s="544"/>
      <c r="IP69" s="544"/>
      <c r="IQ69" s="544"/>
      <c r="IR69" s="544"/>
      <c r="IS69" s="544"/>
    </row>
    <row r="70" spans="1:253" s="545" customFormat="1">
      <c r="A70" s="226" t="str">
        <f>'Sources and Uses Budget'!A69</f>
        <v>Legal Partnership Costs</v>
      </c>
      <c r="B70" s="421">
        <f>'Sources and Uses Budget'!$C69</f>
        <v>230000</v>
      </c>
      <c r="C70" s="421">
        <f>'Sources and Uses Budget'!$C69</f>
        <v>230000</v>
      </c>
      <c r="D70" s="425">
        <f t="shared" si="0"/>
        <v>0</v>
      </c>
      <c r="E70" s="423"/>
      <c r="F70" s="422"/>
      <c r="G70" s="549"/>
      <c r="H70" s="544"/>
      <c r="I70" s="544"/>
      <c r="J70" s="544"/>
      <c r="K70" s="544"/>
      <c r="L70" s="544"/>
      <c r="M70" s="544"/>
      <c r="N70" s="544"/>
      <c r="O70" s="544"/>
      <c r="P70" s="544"/>
      <c r="Q70" s="544"/>
      <c r="R70" s="544"/>
      <c r="S70" s="544"/>
      <c r="T70" s="544"/>
      <c r="U70" s="544"/>
      <c r="V70" s="544"/>
      <c r="W70" s="544"/>
      <c r="X70" s="544"/>
      <c r="Y70" s="544"/>
      <c r="Z70" s="544"/>
      <c r="AA70" s="544"/>
      <c r="AB70" s="544"/>
      <c r="AC70" s="544"/>
      <c r="AD70" s="544"/>
      <c r="AE70" s="544"/>
      <c r="AF70" s="544"/>
      <c r="AG70" s="544"/>
      <c r="AH70" s="544"/>
      <c r="AI70" s="544"/>
      <c r="AJ70" s="544"/>
      <c r="AK70" s="544"/>
      <c r="AL70" s="544"/>
      <c r="AM70" s="544"/>
      <c r="AN70" s="544"/>
      <c r="AO70" s="544"/>
      <c r="AP70" s="544"/>
      <c r="AQ70" s="544"/>
      <c r="AR70" s="544"/>
      <c r="AS70" s="544"/>
      <c r="AT70" s="544"/>
      <c r="AU70" s="544"/>
      <c r="AV70" s="544"/>
      <c r="AW70" s="544"/>
      <c r="AX70" s="544"/>
      <c r="AY70" s="544"/>
      <c r="AZ70" s="544"/>
      <c r="BA70" s="544"/>
      <c r="BB70" s="544"/>
      <c r="BC70" s="544"/>
      <c r="BD70" s="544"/>
      <c r="BE70" s="544"/>
      <c r="BF70" s="544"/>
      <c r="BG70" s="544"/>
      <c r="BH70" s="544"/>
      <c r="BI70" s="544"/>
      <c r="BJ70" s="544"/>
      <c r="BK70" s="544"/>
      <c r="BL70" s="544"/>
      <c r="BM70" s="544"/>
      <c r="BN70" s="544"/>
      <c r="BO70" s="544"/>
      <c r="BP70" s="544"/>
      <c r="BQ70" s="544"/>
      <c r="BR70" s="544"/>
      <c r="BS70" s="544"/>
      <c r="BT70" s="544"/>
      <c r="BU70" s="544"/>
      <c r="BV70" s="544"/>
      <c r="BW70" s="544"/>
      <c r="BX70" s="544"/>
      <c r="BY70" s="544"/>
      <c r="BZ70" s="544"/>
      <c r="CA70" s="544"/>
      <c r="CB70" s="544"/>
      <c r="CC70" s="544"/>
      <c r="CD70" s="544"/>
      <c r="CE70" s="544"/>
      <c r="CF70" s="544"/>
      <c r="CG70" s="544"/>
      <c r="CH70" s="544"/>
      <c r="CI70" s="544"/>
      <c r="CJ70" s="544"/>
      <c r="CK70" s="544"/>
      <c r="CL70" s="544"/>
      <c r="CM70" s="544"/>
      <c r="CN70" s="544"/>
      <c r="CO70" s="544"/>
      <c r="CP70" s="544"/>
      <c r="CQ70" s="544"/>
      <c r="CR70" s="544"/>
      <c r="CS70" s="544"/>
      <c r="CT70" s="544"/>
      <c r="CU70" s="544"/>
      <c r="CV70" s="544"/>
      <c r="CW70" s="544"/>
      <c r="CX70" s="544"/>
      <c r="CY70" s="544"/>
      <c r="CZ70" s="544"/>
      <c r="DA70" s="544"/>
      <c r="DB70" s="544"/>
      <c r="DC70" s="544"/>
      <c r="DD70" s="544"/>
      <c r="DE70" s="544"/>
      <c r="DF70" s="544"/>
      <c r="DG70" s="544"/>
      <c r="DH70" s="544"/>
      <c r="DI70" s="544"/>
      <c r="DJ70" s="544"/>
      <c r="DK70" s="544"/>
      <c r="DL70" s="544"/>
      <c r="DM70" s="544"/>
      <c r="DN70" s="544"/>
      <c r="DO70" s="544"/>
      <c r="DP70" s="544"/>
      <c r="DQ70" s="544"/>
      <c r="DR70" s="544"/>
      <c r="DS70" s="544"/>
      <c r="DT70" s="544"/>
      <c r="DU70" s="544"/>
      <c r="DV70" s="544"/>
      <c r="DW70" s="544"/>
      <c r="DX70" s="544"/>
      <c r="DY70" s="544"/>
      <c r="DZ70" s="544"/>
      <c r="EA70" s="544"/>
      <c r="EB70" s="544"/>
      <c r="EC70" s="544"/>
      <c r="ED70" s="544"/>
      <c r="EE70" s="544"/>
      <c r="EF70" s="544"/>
      <c r="EG70" s="544"/>
      <c r="EH70" s="544"/>
      <c r="EI70" s="544"/>
      <c r="EJ70" s="544"/>
      <c r="EK70" s="544"/>
      <c r="EL70" s="544"/>
      <c r="EM70" s="544"/>
      <c r="EN70" s="544"/>
      <c r="EO70" s="544"/>
      <c r="EP70" s="544"/>
      <c r="EQ70" s="544"/>
      <c r="ER70" s="544"/>
      <c r="ES70" s="544"/>
      <c r="ET70" s="544"/>
      <c r="EU70" s="544"/>
      <c r="EV70" s="544"/>
      <c r="EW70" s="544"/>
      <c r="EX70" s="544"/>
      <c r="EY70" s="544"/>
      <c r="EZ70" s="544"/>
      <c r="FA70" s="544"/>
      <c r="FB70" s="544"/>
      <c r="FC70" s="544"/>
      <c r="FD70" s="544"/>
      <c r="FE70" s="544"/>
      <c r="FF70" s="544"/>
      <c r="FG70" s="544"/>
      <c r="FH70" s="544"/>
      <c r="FI70" s="544"/>
      <c r="FJ70" s="544"/>
      <c r="FK70" s="544"/>
      <c r="FL70" s="544"/>
      <c r="FM70" s="544"/>
      <c r="FN70" s="544"/>
      <c r="FO70" s="544"/>
      <c r="FP70" s="544"/>
      <c r="FQ70" s="544"/>
      <c r="FR70" s="544"/>
      <c r="FS70" s="544"/>
      <c r="FT70" s="544"/>
      <c r="FU70" s="544"/>
      <c r="FV70" s="544"/>
      <c r="FW70" s="544"/>
      <c r="FX70" s="544"/>
      <c r="FY70" s="544"/>
      <c r="FZ70" s="544"/>
      <c r="GA70" s="544"/>
      <c r="GB70" s="544"/>
      <c r="GC70" s="544"/>
      <c r="GD70" s="544"/>
      <c r="GE70" s="544"/>
      <c r="GF70" s="544"/>
      <c r="GG70" s="544"/>
      <c r="GH70" s="544"/>
      <c r="GI70" s="544"/>
      <c r="GJ70" s="544"/>
      <c r="GK70" s="544"/>
      <c r="GL70" s="544"/>
      <c r="GM70" s="544"/>
      <c r="GN70" s="544"/>
      <c r="GO70" s="544"/>
      <c r="GP70" s="544"/>
      <c r="GQ70" s="544"/>
      <c r="GR70" s="544"/>
      <c r="GS70" s="544"/>
      <c r="GT70" s="544"/>
      <c r="GU70" s="544"/>
      <c r="GV70" s="544"/>
      <c r="GW70" s="544"/>
      <c r="GX70" s="544"/>
      <c r="GY70" s="544"/>
      <c r="GZ70" s="544"/>
      <c r="HA70" s="544"/>
      <c r="HB70" s="544"/>
      <c r="HC70" s="544"/>
      <c r="HD70" s="544"/>
      <c r="HE70" s="544"/>
      <c r="HF70" s="544"/>
      <c r="HG70" s="544"/>
      <c r="HH70" s="544"/>
      <c r="HI70" s="544"/>
      <c r="HJ70" s="544"/>
      <c r="HK70" s="544"/>
      <c r="HL70" s="544"/>
      <c r="HM70" s="544"/>
      <c r="HN70" s="544"/>
      <c r="HO70" s="544"/>
      <c r="HP70" s="544"/>
      <c r="HQ70" s="544"/>
      <c r="HR70" s="544"/>
      <c r="HS70" s="544"/>
      <c r="HT70" s="544"/>
      <c r="HU70" s="544"/>
      <c r="HV70" s="544"/>
      <c r="HW70" s="544"/>
      <c r="HX70" s="544"/>
      <c r="HY70" s="544"/>
      <c r="HZ70" s="544"/>
      <c r="IA70" s="544"/>
      <c r="IB70" s="544"/>
      <c r="IC70" s="544"/>
      <c r="ID70" s="544"/>
      <c r="IE70" s="544"/>
      <c r="IF70" s="544"/>
      <c r="IG70" s="544"/>
      <c r="IH70" s="544"/>
      <c r="II70" s="544"/>
      <c r="IJ70" s="544"/>
      <c r="IK70" s="544"/>
      <c r="IL70" s="544"/>
      <c r="IM70" s="544"/>
      <c r="IN70" s="544"/>
      <c r="IO70" s="544"/>
      <c r="IP70" s="544"/>
      <c r="IQ70" s="544"/>
      <c r="IR70" s="544"/>
      <c r="IS70" s="544"/>
    </row>
    <row r="71" spans="1:253" s="545" customFormat="1">
      <c r="A71" s="219" t="s">
        <v>1950</v>
      </c>
      <c r="B71" s="425">
        <f>SUM(B66:B70)</f>
        <v>360000</v>
      </c>
      <c r="C71" s="425">
        <f>SUM(C66:C70)</f>
        <v>360000</v>
      </c>
      <c r="D71" s="425">
        <f t="shared" si="0"/>
        <v>0</v>
      </c>
      <c r="E71" s="423"/>
      <c r="F71" s="422"/>
      <c r="G71" s="549"/>
      <c r="H71" s="544"/>
      <c r="I71" s="544"/>
      <c r="J71" s="544"/>
      <c r="K71" s="544"/>
      <c r="L71" s="544"/>
      <c r="M71" s="544"/>
      <c r="N71" s="544"/>
      <c r="O71" s="544"/>
      <c r="P71" s="544"/>
      <c r="Q71" s="544"/>
      <c r="R71" s="544"/>
      <c r="S71" s="544"/>
      <c r="T71" s="544"/>
      <c r="U71" s="544"/>
      <c r="V71" s="544"/>
      <c r="W71" s="544"/>
      <c r="X71" s="544"/>
      <c r="Y71" s="544"/>
      <c r="Z71" s="544"/>
      <c r="AA71" s="544"/>
      <c r="AB71" s="544"/>
      <c r="AC71" s="544"/>
      <c r="AD71" s="544"/>
      <c r="AE71" s="544"/>
      <c r="AF71" s="544"/>
      <c r="AG71" s="544"/>
      <c r="AH71" s="544"/>
      <c r="AI71" s="544"/>
      <c r="AJ71" s="544"/>
      <c r="AK71" s="544"/>
      <c r="AL71" s="544"/>
      <c r="AM71" s="544"/>
      <c r="AN71" s="544"/>
      <c r="AO71" s="544"/>
      <c r="AP71" s="544"/>
      <c r="AQ71" s="544"/>
      <c r="AR71" s="544"/>
      <c r="AS71" s="544"/>
      <c r="AT71" s="544"/>
      <c r="AU71" s="544"/>
      <c r="AV71" s="544"/>
      <c r="AW71" s="544"/>
      <c r="AX71" s="544"/>
      <c r="AY71" s="544"/>
      <c r="AZ71" s="544"/>
      <c r="BA71" s="544"/>
      <c r="BB71" s="544"/>
      <c r="BC71" s="544"/>
      <c r="BD71" s="544"/>
      <c r="BE71" s="544"/>
      <c r="BF71" s="544"/>
      <c r="BG71" s="544"/>
      <c r="BH71" s="544"/>
      <c r="BI71" s="544"/>
      <c r="BJ71" s="544"/>
      <c r="BK71" s="544"/>
      <c r="BL71" s="544"/>
      <c r="BM71" s="544"/>
      <c r="BN71" s="544"/>
      <c r="BO71" s="544"/>
      <c r="BP71" s="544"/>
      <c r="BQ71" s="544"/>
      <c r="BR71" s="544"/>
      <c r="BS71" s="544"/>
      <c r="BT71" s="544"/>
      <c r="BU71" s="544"/>
      <c r="BV71" s="544"/>
      <c r="BW71" s="544"/>
      <c r="BX71" s="544"/>
      <c r="BY71" s="544"/>
      <c r="BZ71" s="544"/>
      <c r="CA71" s="544"/>
      <c r="CB71" s="544"/>
      <c r="CC71" s="544"/>
      <c r="CD71" s="544"/>
      <c r="CE71" s="544"/>
      <c r="CF71" s="544"/>
      <c r="CG71" s="544"/>
      <c r="CH71" s="544"/>
      <c r="CI71" s="544"/>
      <c r="CJ71" s="544"/>
      <c r="CK71" s="544"/>
      <c r="CL71" s="544"/>
      <c r="CM71" s="544"/>
      <c r="CN71" s="544"/>
      <c r="CO71" s="544"/>
      <c r="CP71" s="544"/>
      <c r="CQ71" s="544"/>
      <c r="CR71" s="544"/>
      <c r="CS71" s="544"/>
      <c r="CT71" s="544"/>
      <c r="CU71" s="544"/>
      <c r="CV71" s="544"/>
      <c r="CW71" s="544"/>
      <c r="CX71" s="544"/>
      <c r="CY71" s="544"/>
      <c r="CZ71" s="544"/>
      <c r="DA71" s="544"/>
      <c r="DB71" s="544"/>
      <c r="DC71" s="544"/>
      <c r="DD71" s="544"/>
      <c r="DE71" s="544"/>
      <c r="DF71" s="544"/>
      <c r="DG71" s="544"/>
      <c r="DH71" s="544"/>
      <c r="DI71" s="544"/>
      <c r="DJ71" s="544"/>
      <c r="DK71" s="544"/>
      <c r="DL71" s="544"/>
      <c r="DM71" s="544"/>
      <c r="DN71" s="544"/>
      <c r="DO71" s="544"/>
      <c r="DP71" s="544"/>
      <c r="DQ71" s="544"/>
      <c r="DR71" s="544"/>
      <c r="DS71" s="544"/>
      <c r="DT71" s="544"/>
      <c r="DU71" s="544"/>
      <c r="DV71" s="544"/>
      <c r="DW71" s="544"/>
      <c r="DX71" s="544"/>
      <c r="DY71" s="544"/>
      <c r="DZ71" s="544"/>
      <c r="EA71" s="544"/>
      <c r="EB71" s="544"/>
      <c r="EC71" s="544"/>
      <c r="ED71" s="544"/>
      <c r="EE71" s="544"/>
      <c r="EF71" s="544"/>
      <c r="EG71" s="544"/>
      <c r="EH71" s="544"/>
      <c r="EI71" s="544"/>
      <c r="EJ71" s="544"/>
      <c r="EK71" s="544"/>
      <c r="EL71" s="544"/>
      <c r="EM71" s="544"/>
      <c r="EN71" s="544"/>
      <c r="EO71" s="544"/>
      <c r="EP71" s="544"/>
      <c r="EQ71" s="544"/>
      <c r="ER71" s="544"/>
      <c r="ES71" s="544"/>
      <c r="ET71" s="544"/>
      <c r="EU71" s="544"/>
      <c r="EV71" s="544"/>
      <c r="EW71" s="544"/>
      <c r="EX71" s="544"/>
      <c r="EY71" s="544"/>
      <c r="EZ71" s="544"/>
      <c r="FA71" s="544"/>
      <c r="FB71" s="544"/>
      <c r="FC71" s="544"/>
      <c r="FD71" s="544"/>
      <c r="FE71" s="544"/>
      <c r="FF71" s="544"/>
      <c r="FG71" s="544"/>
      <c r="FH71" s="544"/>
      <c r="FI71" s="544"/>
      <c r="FJ71" s="544"/>
      <c r="FK71" s="544"/>
      <c r="FL71" s="544"/>
      <c r="FM71" s="544"/>
      <c r="FN71" s="544"/>
      <c r="FO71" s="544"/>
      <c r="FP71" s="544"/>
      <c r="FQ71" s="544"/>
      <c r="FR71" s="544"/>
      <c r="FS71" s="544"/>
      <c r="FT71" s="544"/>
      <c r="FU71" s="544"/>
      <c r="FV71" s="544"/>
      <c r="FW71" s="544"/>
      <c r="FX71" s="544"/>
      <c r="FY71" s="544"/>
      <c r="FZ71" s="544"/>
      <c r="GA71" s="544"/>
      <c r="GB71" s="544"/>
      <c r="GC71" s="544"/>
      <c r="GD71" s="544"/>
      <c r="GE71" s="544"/>
      <c r="GF71" s="544"/>
      <c r="GG71" s="544"/>
      <c r="GH71" s="544"/>
      <c r="GI71" s="544"/>
      <c r="GJ71" s="544"/>
      <c r="GK71" s="544"/>
      <c r="GL71" s="544"/>
      <c r="GM71" s="544"/>
      <c r="GN71" s="544"/>
      <c r="GO71" s="544"/>
      <c r="GP71" s="544"/>
      <c r="GQ71" s="544"/>
      <c r="GR71" s="544"/>
      <c r="GS71" s="544"/>
      <c r="GT71" s="544"/>
      <c r="GU71" s="544"/>
      <c r="GV71" s="544"/>
      <c r="GW71" s="544"/>
      <c r="GX71" s="544"/>
      <c r="GY71" s="544"/>
      <c r="GZ71" s="544"/>
      <c r="HA71" s="544"/>
      <c r="HB71" s="544"/>
      <c r="HC71" s="544"/>
      <c r="HD71" s="544"/>
      <c r="HE71" s="544"/>
      <c r="HF71" s="544"/>
      <c r="HG71" s="544"/>
      <c r="HH71" s="544"/>
      <c r="HI71" s="544"/>
      <c r="HJ71" s="544"/>
      <c r="HK71" s="544"/>
      <c r="HL71" s="544"/>
      <c r="HM71" s="544"/>
      <c r="HN71" s="544"/>
      <c r="HO71" s="544"/>
      <c r="HP71" s="544"/>
      <c r="HQ71" s="544"/>
      <c r="HR71" s="544"/>
      <c r="HS71" s="544"/>
      <c r="HT71" s="544"/>
      <c r="HU71" s="544"/>
      <c r="HV71" s="544"/>
      <c r="HW71" s="544"/>
      <c r="HX71" s="544"/>
      <c r="HY71" s="544"/>
      <c r="HZ71" s="544"/>
      <c r="IA71" s="544"/>
      <c r="IB71" s="544"/>
      <c r="IC71" s="544"/>
      <c r="ID71" s="544"/>
      <c r="IE71" s="544"/>
      <c r="IF71" s="544"/>
      <c r="IG71" s="544"/>
      <c r="IH71" s="544"/>
      <c r="II71" s="544"/>
      <c r="IJ71" s="544"/>
      <c r="IK71" s="544"/>
      <c r="IL71" s="544"/>
      <c r="IM71" s="544"/>
      <c r="IN71" s="544"/>
      <c r="IO71" s="544"/>
      <c r="IP71" s="544"/>
      <c r="IQ71" s="544"/>
      <c r="IR71" s="544"/>
      <c r="IS71" s="544"/>
    </row>
    <row r="72" spans="1:253" s="545" customFormat="1">
      <c r="A72" s="419" t="s">
        <v>637</v>
      </c>
      <c r="B72" s="419"/>
      <c r="C72" s="419"/>
      <c r="D72" s="419"/>
      <c r="E72" s="439"/>
      <c r="F72" s="419"/>
      <c r="G72" s="549"/>
      <c r="H72" s="544"/>
      <c r="I72" s="544"/>
      <c r="J72" s="544"/>
      <c r="K72" s="544"/>
      <c r="L72" s="544"/>
      <c r="M72" s="544"/>
      <c r="N72" s="544"/>
      <c r="O72" s="544"/>
      <c r="P72" s="544"/>
      <c r="Q72" s="544"/>
      <c r="R72" s="544"/>
      <c r="S72" s="544"/>
      <c r="T72" s="544"/>
      <c r="U72" s="544"/>
      <c r="V72" s="544"/>
      <c r="W72" s="544"/>
      <c r="X72" s="544"/>
      <c r="Y72" s="544"/>
      <c r="Z72" s="544"/>
      <c r="AA72" s="544"/>
      <c r="AB72" s="544"/>
      <c r="AC72" s="544"/>
      <c r="AD72" s="544"/>
      <c r="AE72" s="544"/>
      <c r="AF72" s="544"/>
      <c r="AG72" s="544"/>
      <c r="AH72" s="544"/>
      <c r="AI72" s="544"/>
      <c r="AJ72" s="544"/>
      <c r="AK72" s="544"/>
      <c r="AL72" s="544"/>
      <c r="AM72" s="544"/>
      <c r="AN72" s="544"/>
      <c r="AO72" s="544"/>
      <c r="AP72" s="544"/>
      <c r="AQ72" s="544"/>
      <c r="AR72" s="544"/>
      <c r="AS72" s="544"/>
      <c r="AT72" s="544"/>
      <c r="AU72" s="544"/>
      <c r="AV72" s="544"/>
      <c r="AW72" s="544"/>
      <c r="AX72" s="544"/>
      <c r="AY72" s="544"/>
      <c r="AZ72" s="544"/>
      <c r="BA72" s="544"/>
      <c r="BB72" s="544"/>
      <c r="BC72" s="544"/>
      <c r="BD72" s="544"/>
      <c r="BE72" s="544"/>
      <c r="BF72" s="544"/>
      <c r="BG72" s="544"/>
      <c r="BH72" s="544"/>
      <c r="BI72" s="544"/>
      <c r="BJ72" s="544"/>
      <c r="BK72" s="544"/>
      <c r="BL72" s="544"/>
      <c r="BM72" s="544"/>
      <c r="BN72" s="544"/>
      <c r="BO72" s="544"/>
      <c r="BP72" s="544"/>
      <c r="BQ72" s="544"/>
      <c r="BR72" s="544"/>
      <c r="BS72" s="544"/>
      <c r="BT72" s="544"/>
      <c r="BU72" s="544"/>
      <c r="BV72" s="544"/>
      <c r="BW72" s="544"/>
      <c r="BX72" s="544"/>
      <c r="BY72" s="544"/>
      <c r="BZ72" s="544"/>
      <c r="CA72" s="544"/>
      <c r="CB72" s="544"/>
      <c r="CC72" s="544"/>
      <c r="CD72" s="544"/>
      <c r="CE72" s="544"/>
      <c r="CF72" s="544"/>
      <c r="CG72" s="544"/>
      <c r="CH72" s="544"/>
      <c r="CI72" s="544"/>
      <c r="CJ72" s="544"/>
      <c r="CK72" s="544"/>
      <c r="CL72" s="544"/>
      <c r="CM72" s="544"/>
      <c r="CN72" s="544"/>
      <c r="CO72" s="544"/>
      <c r="CP72" s="544"/>
      <c r="CQ72" s="544"/>
      <c r="CR72" s="544"/>
      <c r="CS72" s="544"/>
      <c r="CT72" s="544"/>
      <c r="CU72" s="544"/>
      <c r="CV72" s="544"/>
      <c r="CW72" s="544"/>
      <c r="CX72" s="544"/>
      <c r="CY72" s="544"/>
      <c r="CZ72" s="544"/>
      <c r="DA72" s="544"/>
      <c r="DB72" s="544"/>
      <c r="DC72" s="544"/>
      <c r="DD72" s="544"/>
      <c r="DE72" s="544"/>
      <c r="DF72" s="544"/>
      <c r="DG72" s="544"/>
      <c r="DH72" s="544"/>
      <c r="DI72" s="544"/>
      <c r="DJ72" s="544"/>
      <c r="DK72" s="544"/>
      <c r="DL72" s="544"/>
      <c r="DM72" s="544"/>
      <c r="DN72" s="544"/>
      <c r="DO72" s="544"/>
      <c r="DP72" s="544"/>
      <c r="DQ72" s="544"/>
      <c r="DR72" s="544"/>
      <c r="DS72" s="544"/>
      <c r="DT72" s="544"/>
      <c r="DU72" s="544"/>
      <c r="DV72" s="544"/>
      <c r="DW72" s="544"/>
      <c r="DX72" s="544"/>
      <c r="DY72" s="544"/>
      <c r="DZ72" s="544"/>
      <c r="EA72" s="544"/>
      <c r="EB72" s="544"/>
      <c r="EC72" s="544"/>
      <c r="ED72" s="544"/>
      <c r="EE72" s="544"/>
      <c r="EF72" s="544"/>
      <c r="EG72" s="544"/>
      <c r="EH72" s="544"/>
      <c r="EI72" s="544"/>
      <c r="EJ72" s="544"/>
      <c r="EK72" s="544"/>
      <c r="EL72" s="544"/>
      <c r="EM72" s="544"/>
      <c r="EN72" s="544"/>
      <c r="EO72" s="544"/>
      <c r="EP72" s="544"/>
      <c r="EQ72" s="544"/>
      <c r="ER72" s="544"/>
      <c r="ES72" s="544"/>
      <c r="ET72" s="544"/>
      <c r="EU72" s="544"/>
      <c r="EV72" s="544"/>
      <c r="EW72" s="544"/>
      <c r="EX72" s="544"/>
      <c r="EY72" s="544"/>
      <c r="EZ72" s="544"/>
      <c r="FA72" s="544"/>
      <c r="FB72" s="544"/>
      <c r="FC72" s="544"/>
      <c r="FD72" s="544"/>
      <c r="FE72" s="544"/>
      <c r="FF72" s="544"/>
      <c r="FG72" s="544"/>
      <c r="FH72" s="544"/>
      <c r="FI72" s="544"/>
      <c r="FJ72" s="544"/>
      <c r="FK72" s="544"/>
      <c r="FL72" s="544"/>
      <c r="FM72" s="544"/>
      <c r="FN72" s="544"/>
      <c r="FO72" s="544"/>
      <c r="FP72" s="544"/>
      <c r="FQ72" s="544"/>
      <c r="FR72" s="544"/>
      <c r="FS72" s="544"/>
      <c r="FT72" s="544"/>
      <c r="FU72" s="544"/>
      <c r="FV72" s="544"/>
      <c r="FW72" s="544"/>
      <c r="FX72" s="544"/>
      <c r="FY72" s="544"/>
      <c r="FZ72" s="544"/>
      <c r="GA72" s="544"/>
      <c r="GB72" s="544"/>
      <c r="GC72" s="544"/>
      <c r="GD72" s="544"/>
      <c r="GE72" s="544"/>
      <c r="GF72" s="544"/>
      <c r="GG72" s="544"/>
      <c r="GH72" s="544"/>
      <c r="GI72" s="544"/>
      <c r="GJ72" s="544"/>
      <c r="GK72" s="544"/>
      <c r="GL72" s="544"/>
      <c r="GM72" s="544"/>
      <c r="GN72" s="544"/>
      <c r="GO72" s="544"/>
      <c r="GP72" s="544"/>
      <c r="GQ72" s="544"/>
      <c r="GR72" s="544"/>
      <c r="GS72" s="544"/>
      <c r="GT72" s="544"/>
      <c r="GU72" s="544"/>
      <c r="GV72" s="544"/>
      <c r="GW72" s="544"/>
      <c r="GX72" s="544"/>
      <c r="GY72" s="544"/>
      <c r="GZ72" s="544"/>
      <c r="HA72" s="544"/>
      <c r="HB72" s="544"/>
      <c r="HC72" s="544"/>
      <c r="HD72" s="544"/>
      <c r="HE72" s="544"/>
      <c r="HF72" s="544"/>
      <c r="HG72" s="544"/>
      <c r="HH72" s="544"/>
      <c r="HI72" s="544"/>
      <c r="HJ72" s="544"/>
      <c r="HK72" s="544"/>
      <c r="HL72" s="544"/>
      <c r="HM72" s="544"/>
      <c r="HN72" s="544"/>
      <c r="HO72" s="544"/>
      <c r="HP72" s="544"/>
      <c r="HQ72" s="544"/>
      <c r="HR72" s="544"/>
      <c r="HS72" s="544"/>
      <c r="HT72" s="544"/>
      <c r="HU72" s="544"/>
      <c r="HV72" s="544"/>
      <c r="HW72" s="544"/>
      <c r="HX72" s="544"/>
      <c r="HY72" s="544"/>
      <c r="HZ72" s="544"/>
      <c r="IA72" s="544"/>
      <c r="IB72" s="544"/>
      <c r="IC72" s="544"/>
      <c r="ID72" s="544"/>
      <c r="IE72" s="544"/>
      <c r="IF72" s="544"/>
      <c r="IG72" s="544"/>
      <c r="IH72" s="544"/>
      <c r="II72" s="544"/>
      <c r="IJ72" s="544"/>
      <c r="IK72" s="544"/>
      <c r="IL72" s="544"/>
      <c r="IM72" s="544"/>
      <c r="IN72" s="544"/>
      <c r="IO72" s="544"/>
      <c r="IP72" s="544"/>
      <c r="IQ72" s="544"/>
      <c r="IR72" s="544"/>
      <c r="IS72" s="544"/>
    </row>
    <row r="73" spans="1:253" s="545" customFormat="1">
      <c r="A73" s="424" t="s">
        <v>638</v>
      </c>
      <c r="B73" s="421">
        <f>'Sources and Uses Budget'!$C72</f>
        <v>0</v>
      </c>
      <c r="C73" s="421">
        <f>'Sources and Uses Budget'!$C72</f>
        <v>0</v>
      </c>
      <c r="D73" s="425">
        <f t="shared" si="0"/>
        <v>0</v>
      </c>
      <c r="E73" s="423"/>
      <c r="F73" s="422"/>
      <c r="G73" s="551"/>
    </row>
    <row r="74" spans="1:253" s="545" customFormat="1">
      <c r="A74" s="424" t="s">
        <v>639</v>
      </c>
      <c r="B74" s="421">
        <f>'Sources and Uses Budget'!$C73</f>
        <v>0</v>
      </c>
      <c r="C74" s="421">
        <f>'Sources and Uses Budget'!$C73</f>
        <v>0</v>
      </c>
      <c r="D74" s="425">
        <f t="shared" si="0"/>
        <v>0</v>
      </c>
      <c r="E74" s="423"/>
      <c r="F74" s="422"/>
      <c r="G74" s="551"/>
    </row>
    <row r="75" spans="1:253" s="545" customFormat="1">
      <c r="A75" s="506" t="s">
        <v>1083</v>
      </c>
      <c r="B75" s="421">
        <f>'Sources and Uses Budget'!$C74</f>
        <v>0</v>
      </c>
      <c r="C75" s="421">
        <f>'Sources and Uses Budget'!$C74</f>
        <v>0</v>
      </c>
      <c r="D75" s="425">
        <f t="shared" si="0"/>
        <v>0</v>
      </c>
      <c r="E75" s="423"/>
      <c r="F75" s="422"/>
      <c r="G75" s="551"/>
    </row>
    <row r="76" spans="1:253" s="545" customFormat="1">
      <c r="A76" s="424" t="s">
        <v>640</v>
      </c>
      <c r="B76" s="421">
        <f>'Sources and Uses Budget'!$C75</f>
        <v>362482.75325217389</v>
      </c>
      <c r="C76" s="421">
        <f>'Sources and Uses Budget'!$C75</f>
        <v>362482.75325217389</v>
      </c>
      <c r="D76" s="425">
        <f t="shared" si="0"/>
        <v>0</v>
      </c>
      <c r="E76" s="423"/>
      <c r="F76" s="422"/>
      <c r="G76" s="551"/>
    </row>
    <row r="77" spans="1:253" s="545" customFormat="1">
      <c r="A77" s="427" t="s">
        <v>35</v>
      </c>
      <c r="B77" s="421">
        <f>'Sources and Uses Budget'!$C76</f>
        <v>0</v>
      </c>
      <c r="C77" s="421">
        <f>'Sources and Uses Budget'!$C76</f>
        <v>0</v>
      </c>
      <c r="D77" s="425">
        <f t="shared" si="0"/>
        <v>0</v>
      </c>
      <c r="E77" s="423"/>
      <c r="F77" s="422"/>
      <c r="G77" s="551"/>
    </row>
    <row r="78" spans="1:253" s="545" customFormat="1">
      <c r="A78" s="426" t="s">
        <v>641</v>
      </c>
      <c r="B78" s="425">
        <f>SUM(B73:B77)</f>
        <v>362482.75325217389</v>
      </c>
      <c r="C78" s="425">
        <f>SUM(C73:C77)</f>
        <v>362482.75325217389</v>
      </c>
      <c r="D78" s="425">
        <f t="shared" ref="D78:D106" si="1">C78-B78</f>
        <v>0</v>
      </c>
      <c r="E78" s="423"/>
      <c r="F78" s="422"/>
      <c r="G78" s="551"/>
    </row>
    <row r="79" spans="1:253" s="545" customFormat="1">
      <c r="A79" s="419" t="s">
        <v>1416</v>
      </c>
      <c r="B79" s="419"/>
      <c r="C79" s="419"/>
      <c r="D79" s="419"/>
      <c r="E79" s="439"/>
      <c r="F79" s="419"/>
      <c r="G79" s="551"/>
    </row>
    <row r="80" spans="1:253" s="545" customFormat="1">
      <c r="A80" s="859" t="s">
        <v>1418</v>
      </c>
      <c r="B80" s="421">
        <f>'Sources and Uses Budget'!$C79</f>
        <v>3234068.0350000001</v>
      </c>
      <c r="C80" s="421">
        <f>'Sources and Uses Budget'!$C79</f>
        <v>3234068.0350000001</v>
      </c>
      <c r="D80" s="425">
        <f t="shared" si="1"/>
        <v>0</v>
      </c>
      <c r="E80" s="423"/>
      <c r="F80" s="422"/>
      <c r="G80" s="551"/>
    </row>
    <row r="81" spans="1:7" s="545" customFormat="1">
      <c r="A81" s="859" t="s">
        <v>61</v>
      </c>
      <c r="B81" s="421">
        <f>'Sources and Uses Budget'!$C80</f>
        <v>500000</v>
      </c>
      <c r="C81" s="421">
        <f>'Sources and Uses Budget'!$C80</f>
        <v>500000</v>
      </c>
      <c r="D81" s="425">
        <f>C81-B81</f>
        <v>0</v>
      </c>
      <c r="E81" s="423"/>
      <c r="F81" s="422"/>
      <c r="G81" s="551"/>
    </row>
    <row r="82" spans="1:7" s="545" customFormat="1">
      <c r="A82" s="426" t="s">
        <v>1415</v>
      </c>
      <c r="B82" s="425">
        <f>SUM(B80:B81)</f>
        <v>3734068.0350000001</v>
      </c>
      <c r="C82" s="425">
        <f>SUM(C80:C81)</f>
        <v>3734068.0350000001</v>
      </c>
      <c r="D82" s="425">
        <f t="shared" si="1"/>
        <v>0</v>
      </c>
      <c r="E82" s="423"/>
      <c r="F82" s="422"/>
      <c r="G82" s="551"/>
    </row>
    <row r="83" spans="1:7" s="545" customFormat="1">
      <c r="A83" s="419" t="s">
        <v>823</v>
      </c>
      <c r="B83" s="419"/>
      <c r="C83" s="419"/>
      <c r="D83" s="419"/>
      <c r="E83" s="439"/>
      <c r="F83" s="419"/>
      <c r="G83" s="551"/>
    </row>
    <row r="84" spans="1:7" s="545" customFormat="1" ht="13.7" customHeight="1">
      <c r="A84" s="424" t="s">
        <v>824</v>
      </c>
      <c r="B84" s="421">
        <f>'Sources and Uses Budget'!$C83</f>
        <v>166000</v>
      </c>
      <c r="C84" s="421">
        <f>'Sources and Uses Budget'!$C83</f>
        <v>166000</v>
      </c>
      <c r="D84" s="425">
        <f t="shared" si="1"/>
        <v>0</v>
      </c>
      <c r="E84" s="423"/>
      <c r="F84" s="422"/>
      <c r="G84" s="551"/>
    </row>
    <row r="85" spans="1:7" s="545" customFormat="1">
      <c r="A85" s="424" t="s">
        <v>825</v>
      </c>
      <c r="B85" s="421">
        <f>'Sources and Uses Budget'!$C84</f>
        <v>24490</v>
      </c>
      <c r="C85" s="421">
        <f>'Sources and Uses Budget'!$C84</f>
        <v>24490</v>
      </c>
      <c r="D85" s="425">
        <f t="shared" si="1"/>
        <v>0</v>
      </c>
      <c r="E85" s="423"/>
      <c r="F85" s="422"/>
      <c r="G85" s="551"/>
    </row>
    <row r="86" spans="1:7" s="545" customFormat="1">
      <c r="A86" s="424" t="s">
        <v>826</v>
      </c>
      <c r="B86" s="421">
        <f>'Sources and Uses Budget'!$C85</f>
        <v>2355664.17</v>
      </c>
      <c r="C86" s="421">
        <f>'Sources and Uses Budget'!$C85</f>
        <v>2355664.17</v>
      </c>
      <c r="D86" s="425">
        <f t="shared" si="1"/>
        <v>0</v>
      </c>
      <c r="E86" s="423"/>
      <c r="F86" s="422"/>
      <c r="G86" s="551"/>
    </row>
    <row r="87" spans="1:7" s="545" customFormat="1">
      <c r="A87" s="424" t="s">
        <v>827</v>
      </c>
      <c r="B87" s="421">
        <f>'Sources and Uses Budget'!$C86</f>
        <v>499723</v>
      </c>
      <c r="C87" s="421">
        <f>'Sources and Uses Budget'!$C86</f>
        <v>499723</v>
      </c>
      <c r="D87" s="425">
        <f t="shared" si="1"/>
        <v>0</v>
      </c>
      <c r="E87" s="423"/>
      <c r="F87" s="422"/>
      <c r="G87" s="551"/>
    </row>
    <row r="88" spans="1:7" s="545" customFormat="1">
      <c r="A88" s="424" t="s">
        <v>828</v>
      </c>
      <c r="B88" s="421">
        <f>'Sources and Uses Budget'!$C87</f>
        <v>0</v>
      </c>
      <c r="C88" s="421">
        <f>'Sources and Uses Budget'!$C87</f>
        <v>0</v>
      </c>
      <c r="D88" s="425">
        <f t="shared" si="1"/>
        <v>0</v>
      </c>
      <c r="E88" s="423"/>
      <c r="F88" s="422"/>
      <c r="G88" s="551"/>
    </row>
    <row r="89" spans="1:7" s="545" customFormat="1">
      <c r="A89" s="424" t="s">
        <v>829</v>
      </c>
      <c r="B89" s="421">
        <f>'Sources and Uses Budget'!$C88</f>
        <v>95331.967999999993</v>
      </c>
      <c r="C89" s="421">
        <f>'Sources and Uses Budget'!$C88</f>
        <v>95331.967999999993</v>
      </c>
      <c r="D89" s="425">
        <f t="shared" si="1"/>
        <v>0</v>
      </c>
      <c r="E89" s="423"/>
      <c r="F89" s="422"/>
      <c r="G89" s="551"/>
    </row>
    <row r="90" spans="1:7" s="545" customFormat="1">
      <c r="A90" s="424" t="s">
        <v>830</v>
      </c>
      <c r="B90" s="421">
        <f>'Sources and Uses Budget'!$C89</f>
        <v>31780</v>
      </c>
      <c r="C90" s="421">
        <f>'Sources and Uses Budget'!$C89</f>
        <v>31780</v>
      </c>
      <c r="D90" s="425">
        <f t="shared" si="1"/>
        <v>0</v>
      </c>
      <c r="E90" s="423"/>
      <c r="F90" s="422"/>
      <c r="G90" s="551"/>
    </row>
    <row r="91" spans="1:7" s="545" customFormat="1">
      <c r="A91" s="424" t="s">
        <v>831</v>
      </c>
      <c r="B91" s="421">
        <f>'Sources and Uses Budget'!$C90</f>
        <v>9000</v>
      </c>
      <c r="C91" s="421">
        <f>'Sources and Uses Budget'!$C90</f>
        <v>9000</v>
      </c>
      <c r="D91" s="425">
        <f t="shared" si="1"/>
        <v>0</v>
      </c>
      <c r="E91" s="423"/>
      <c r="F91" s="422"/>
      <c r="G91" s="551"/>
    </row>
    <row r="92" spans="1:7" s="545" customFormat="1">
      <c r="A92" s="430" t="s">
        <v>390</v>
      </c>
      <c r="B92" s="421">
        <f>'Sources and Uses Budget'!$C91</f>
        <v>125000</v>
      </c>
      <c r="C92" s="421">
        <f>'Sources and Uses Budget'!$C91</f>
        <v>125000</v>
      </c>
      <c r="D92" s="425">
        <f t="shared" si="1"/>
        <v>0</v>
      </c>
      <c r="E92" s="423"/>
      <c r="F92" s="422"/>
      <c r="G92" s="551"/>
    </row>
    <row r="93" spans="1:7" s="545" customFormat="1">
      <c r="A93" s="858" t="s">
        <v>1417</v>
      </c>
      <c r="B93" s="421">
        <f>'Sources and Uses Budget'!$C92</f>
        <v>0</v>
      </c>
      <c r="C93" s="421">
        <f>'Sources and Uses Budget'!$C92</f>
        <v>0</v>
      </c>
      <c r="D93" s="425">
        <f t="shared" si="1"/>
        <v>0</v>
      </c>
      <c r="E93" s="423"/>
      <c r="F93" s="422"/>
      <c r="G93" s="551"/>
    </row>
    <row r="94" spans="1:7" s="545" customFormat="1">
      <c r="A94" s="427" t="s">
        <v>35</v>
      </c>
      <c r="B94" s="421">
        <f>'Sources and Uses Budget'!$C93</f>
        <v>80000</v>
      </c>
      <c r="C94" s="421">
        <f>'Sources and Uses Budget'!$C93</f>
        <v>80000</v>
      </c>
      <c r="D94" s="425">
        <f t="shared" si="1"/>
        <v>0</v>
      </c>
      <c r="E94" s="423"/>
      <c r="F94" s="422"/>
      <c r="G94" s="551"/>
    </row>
    <row r="95" spans="1:7" s="545" customFormat="1">
      <c r="A95" s="427" t="s">
        <v>35</v>
      </c>
      <c r="B95" s="421">
        <f>'Sources and Uses Budget'!$C94</f>
        <v>55775</v>
      </c>
      <c r="C95" s="421">
        <f>'Sources and Uses Budget'!$C94</f>
        <v>55775</v>
      </c>
      <c r="D95" s="425">
        <f t="shared" si="1"/>
        <v>0</v>
      </c>
      <c r="E95" s="423"/>
      <c r="F95" s="422"/>
      <c r="G95" s="551"/>
    </row>
    <row r="96" spans="1:7" s="545" customFormat="1">
      <c r="A96" s="427" t="s">
        <v>35</v>
      </c>
      <c r="B96" s="421">
        <f>'Sources and Uses Budget'!$C95</f>
        <v>0</v>
      </c>
      <c r="C96" s="421">
        <f>'Sources and Uses Budget'!$C95</f>
        <v>0</v>
      </c>
      <c r="D96" s="425">
        <f t="shared" si="1"/>
        <v>0</v>
      </c>
      <c r="E96" s="423"/>
      <c r="F96" s="422"/>
      <c r="G96" s="551"/>
    </row>
    <row r="97" spans="1:7" s="545" customFormat="1">
      <c r="A97" s="426" t="s">
        <v>832</v>
      </c>
      <c r="B97" s="425">
        <f>SUM(B84:B96)</f>
        <v>3442764.1379999998</v>
      </c>
      <c r="C97" s="425">
        <f>SUM(C84:C96)</f>
        <v>3442764.1379999998</v>
      </c>
      <c r="D97" s="425">
        <f t="shared" si="1"/>
        <v>0</v>
      </c>
      <c r="E97" s="423"/>
      <c r="F97" s="422"/>
      <c r="G97" s="551"/>
    </row>
    <row r="98" spans="1:7" s="545" customFormat="1">
      <c r="A98" s="426" t="s">
        <v>833</v>
      </c>
      <c r="B98" s="425">
        <f>SUM(B64+B71+B78+B82+B97)</f>
        <v>57152199.144693881</v>
      </c>
      <c r="C98" s="425">
        <f>SUM(C64+C71+C78+C82+C97)</f>
        <v>57152199.144693881</v>
      </c>
      <c r="D98" s="425">
        <f t="shared" si="1"/>
        <v>0</v>
      </c>
      <c r="E98" s="423"/>
      <c r="F98" s="422"/>
      <c r="G98" s="551"/>
    </row>
    <row r="99" spans="1:7" s="545" customFormat="1">
      <c r="A99" s="419" t="s">
        <v>834</v>
      </c>
      <c r="B99" s="419"/>
      <c r="C99" s="419"/>
      <c r="D99" s="419"/>
      <c r="E99" s="439"/>
      <c r="F99" s="419"/>
      <c r="G99" s="551"/>
    </row>
    <row r="100" spans="1:7" s="544" customFormat="1">
      <c r="A100" s="215" t="s">
        <v>835</v>
      </c>
      <c r="B100" s="421">
        <f>'Sources and Uses Budget'!$C99</f>
        <v>8279336</v>
      </c>
      <c r="C100" s="421">
        <f>'Sources and Uses Budget'!$C99</f>
        <v>8279336</v>
      </c>
      <c r="D100" s="425">
        <f t="shared" si="1"/>
        <v>0</v>
      </c>
      <c r="E100" s="423"/>
      <c r="F100" s="422"/>
      <c r="G100" s="549"/>
    </row>
    <row r="101" spans="1:7" s="544" customFormat="1">
      <c r="A101" s="440" t="s">
        <v>1951</v>
      </c>
      <c r="B101" s="421">
        <f>'Sources and Uses Budget'!$C100</f>
        <v>0</v>
      </c>
      <c r="C101" s="421">
        <f>'Sources and Uses Budget'!$C100</f>
        <v>0</v>
      </c>
      <c r="D101" s="425">
        <f t="shared" si="1"/>
        <v>0</v>
      </c>
      <c r="E101" s="423"/>
      <c r="F101" s="422"/>
      <c r="G101" s="549"/>
    </row>
    <row r="102" spans="1:7" s="544" customFormat="1">
      <c r="A102" s="215" t="s">
        <v>836</v>
      </c>
      <c r="B102" s="421">
        <f>'Sources and Uses Budget'!$C101</f>
        <v>0</v>
      </c>
      <c r="C102" s="421">
        <f>'Sources and Uses Budget'!$C101</f>
        <v>0</v>
      </c>
      <c r="D102" s="425">
        <f t="shared" si="1"/>
        <v>0</v>
      </c>
      <c r="E102" s="423"/>
      <c r="F102" s="422"/>
      <c r="G102" s="549"/>
    </row>
    <row r="103" spans="1:7" s="544" customFormat="1" ht="12" customHeight="1">
      <c r="A103" s="440" t="s">
        <v>1952</v>
      </c>
      <c r="B103" s="421">
        <f>'Sources and Uses Budget'!$C102</f>
        <v>0</v>
      </c>
      <c r="C103" s="421">
        <f>'Sources and Uses Budget'!$C102</f>
        <v>0</v>
      </c>
      <c r="D103" s="425">
        <f t="shared" si="1"/>
        <v>0</v>
      </c>
      <c r="E103" s="423"/>
      <c r="F103" s="422"/>
      <c r="G103" s="549"/>
    </row>
    <row r="104" spans="1:7" s="544" customFormat="1">
      <c r="A104" s="1716" t="str">
        <f>'Sources and Uses Budget'!A103</f>
        <v>Other: (Specify)</v>
      </c>
      <c r="B104" s="421">
        <f>'Sources and Uses Budget'!$C103</f>
        <v>0</v>
      </c>
      <c r="C104" s="421">
        <f>'Sources and Uses Budget'!$C103</f>
        <v>0</v>
      </c>
      <c r="D104" s="425">
        <f t="shared" si="1"/>
        <v>0</v>
      </c>
      <c r="E104" s="423"/>
      <c r="F104" s="422"/>
      <c r="G104" s="549"/>
    </row>
    <row r="105" spans="1:7" s="544" customFormat="1">
      <c r="A105" s="426" t="s">
        <v>837</v>
      </c>
      <c r="B105" s="425">
        <f>SUM(B100:B104)</f>
        <v>8279336</v>
      </c>
      <c r="C105" s="425">
        <f>SUM(C100:C104)</f>
        <v>8279336</v>
      </c>
      <c r="D105" s="425">
        <f t="shared" si="1"/>
        <v>0</v>
      </c>
      <c r="E105" s="423"/>
      <c r="F105" s="422"/>
      <c r="G105" s="549"/>
    </row>
    <row r="106" spans="1:7" s="544" customFormat="1">
      <c r="A106" s="426" t="s">
        <v>838</v>
      </c>
      <c r="B106" s="428">
        <f>SUM(B98+B105)</f>
        <v>65431535.144693881</v>
      </c>
      <c r="C106" s="428">
        <f>SUM(C98+C105)</f>
        <v>65431535.144693881</v>
      </c>
      <c r="D106" s="425">
        <f t="shared" si="1"/>
        <v>0</v>
      </c>
      <c r="E106" s="423"/>
      <c r="F106" s="422"/>
      <c r="G106" s="549"/>
    </row>
    <row r="107" spans="1:7" s="544" customFormat="1">
      <c r="A107" s="434" t="s">
        <v>839</v>
      </c>
      <c r="B107" s="435"/>
      <c r="C107" s="436"/>
      <c r="D107" s="438"/>
      <c r="E107" s="420"/>
      <c r="F107" s="433"/>
      <c r="G107" s="549"/>
    </row>
    <row r="108" spans="1:7" s="432" customFormat="1" ht="12" hidden="1" customHeight="1">
      <c r="A108" s="431"/>
    </row>
    <row r="109" spans="1:7" s="432" customFormat="1" ht="12" hidden="1" customHeight="1">
      <c r="A109" s="431"/>
    </row>
    <row r="110" spans="1:7" s="432" customFormat="1" ht="12" hidden="1" customHeight="1">
      <c r="A110" s="431"/>
    </row>
    <row r="111" spans="1:7" s="432" customFormat="1" ht="12" hidden="1" customHeight="1">
      <c r="A111" s="431"/>
    </row>
    <row r="112" spans="1:7" s="432" customFormat="1" ht="12" hidden="1" customHeight="1">
      <c r="A112" s="431"/>
    </row>
    <row r="113" spans="1:1" s="432" customFormat="1" ht="12" hidden="1" customHeight="1">
      <c r="A113" s="431"/>
    </row>
    <row r="114" spans="1:1" s="432" customFormat="1" ht="12" hidden="1" customHeight="1">
      <c r="A114" s="431"/>
    </row>
    <row r="115" spans="1:1" s="432" customFormat="1" ht="12" hidden="1" customHeight="1">
      <c r="A115" s="431"/>
    </row>
    <row r="116" spans="1:1" s="432" customFormat="1" ht="12" hidden="1" customHeight="1">
      <c r="A116" s="431"/>
    </row>
    <row r="117" spans="1:1" s="432" customFormat="1" ht="12" hidden="1" customHeight="1">
      <c r="A117" s="431"/>
    </row>
    <row r="118" spans="1:1" s="432" customFormat="1" ht="12" hidden="1" customHeight="1">
      <c r="A118" s="431"/>
    </row>
    <row r="119" spans="1:1" s="432" customFormat="1" ht="12" hidden="1" customHeight="1">
      <c r="A119" s="431"/>
    </row>
    <row r="120" spans="1:1" s="432" customFormat="1" ht="12" hidden="1" customHeight="1">
      <c r="A120" s="431"/>
    </row>
    <row r="121" spans="1:1" s="432" customFormat="1" ht="12" hidden="1" customHeight="1">
      <c r="A121" s="431"/>
    </row>
    <row r="122" spans="1:1" s="432" customFormat="1" ht="12" hidden="1" customHeight="1">
      <c r="A122" s="431"/>
    </row>
    <row r="123" spans="1:1" s="432" customFormat="1" ht="12" hidden="1" customHeight="1">
      <c r="A123" s="431"/>
    </row>
    <row r="124" spans="1:1" s="432" customFormat="1" ht="12" hidden="1" customHeight="1">
      <c r="A124" s="431"/>
    </row>
    <row r="125" spans="1:1" s="432" customFormat="1" ht="12" hidden="1" customHeight="1">
      <c r="A125" s="431"/>
    </row>
    <row r="126" spans="1:1" s="432" customFormat="1" ht="12" hidden="1" customHeight="1">
      <c r="A126" s="431"/>
    </row>
    <row r="127" spans="1:1" s="432" customFormat="1" ht="12" hidden="1" customHeight="1">
      <c r="A127" s="431"/>
    </row>
    <row r="128" spans="1:1" s="432" customFormat="1" ht="12" hidden="1" customHeight="1">
      <c r="A128" s="431"/>
    </row>
    <row r="129" spans="1:1" s="432" customFormat="1" ht="12" hidden="1" customHeight="1">
      <c r="A129" s="431"/>
    </row>
    <row r="130" spans="1:1" s="432" customFormat="1" ht="12" hidden="1" customHeight="1">
      <c r="A130" s="431"/>
    </row>
    <row r="131" spans="1:1" s="432" customFormat="1" ht="12" hidden="1" customHeight="1">
      <c r="A131" s="431"/>
    </row>
    <row r="132" spans="1:1" s="432" customFormat="1" ht="12" hidden="1" customHeight="1">
      <c r="A132" s="431"/>
    </row>
    <row r="133" spans="1:1" s="432" customFormat="1" ht="12" hidden="1" customHeight="1">
      <c r="A133" s="431"/>
    </row>
    <row r="134" spans="1:1" s="432" customFormat="1" ht="12" hidden="1" customHeight="1">
      <c r="A134" s="431"/>
    </row>
    <row r="135" spans="1:1" s="432" customFormat="1" ht="12" hidden="1" customHeight="1">
      <c r="A135" s="431"/>
    </row>
    <row r="136" spans="1:1" s="432" customFormat="1" ht="12" hidden="1" customHeight="1">
      <c r="A136" s="431"/>
    </row>
    <row r="137" spans="1:1" s="432" customFormat="1" ht="12" hidden="1" customHeight="1">
      <c r="A137" s="431"/>
    </row>
    <row r="138" spans="1:1" s="432" customFormat="1" ht="12" hidden="1" customHeight="1">
      <c r="A138" s="431"/>
    </row>
    <row r="139" spans="1:1" s="432" customFormat="1" ht="12" hidden="1" customHeight="1">
      <c r="A139" s="431"/>
    </row>
    <row r="140" spans="1:1" s="432" customFormat="1" ht="12" hidden="1" customHeight="1">
      <c r="A140" s="431"/>
    </row>
    <row r="141" spans="1:1" s="432" customFormat="1" ht="12" hidden="1" customHeight="1">
      <c r="A141" s="431"/>
    </row>
    <row r="142" spans="1:1" s="432" customFormat="1" ht="12" hidden="1" customHeight="1">
      <c r="A142" s="431"/>
    </row>
    <row r="143" spans="1:1" s="432" customFormat="1" ht="12" hidden="1" customHeight="1">
      <c r="A143" s="431"/>
    </row>
    <row r="144" spans="1:1" s="432" customFormat="1" ht="12" hidden="1" customHeight="1">
      <c r="A144" s="431"/>
    </row>
    <row r="145" spans="1:1" s="432" customFormat="1" ht="12" hidden="1" customHeight="1">
      <c r="A145" s="431"/>
    </row>
    <row r="146" spans="1:1" s="432" customFormat="1" ht="12" hidden="1" customHeight="1">
      <c r="A146" s="431"/>
    </row>
    <row r="147" spans="1:1" s="432" customFormat="1" ht="12" hidden="1" customHeight="1">
      <c r="A147" s="431"/>
    </row>
    <row r="148" spans="1:1" s="432" customFormat="1" ht="12" hidden="1" customHeight="1">
      <c r="A148" s="431"/>
    </row>
    <row r="149" spans="1:1" s="432" customFormat="1" ht="12" hidden="1" customHeight="1">
      <c r="A149" s="431"/>
    </row>
    <row r="150" spans="1:1" s="432" customFormat="1" ht="12" hidden="1" customHeight="1">
      <c r="A150" s="431"/>
    </row>
    <row r="151" spans="1:1" s="432" customFormat="1" ht="12" hidden="1" customHeight="1">
      <c r="A151" s="431"/>
    </row>
    <row r="152" spans="1:1" s="432" customFormat="1" ht="12" hidden="1" customHeight="1">
      <c r="A152" s="431"/>
    </row>
    <row r="153" spans="1:1" s="432" customFormat="1" ht="12" hidden="1" customHeight="1">
      <c r="A153" s="431"/>
    </row>
    <row r="154" spans="1:1" s="432" customFormat="1" ht="12" hidden="1" customHeight="1">
      <c r="A154" s="431"/>
    </row>
    <row r="155" spans="1:1" s="432" customFormat="1" ht="12" hidden="1" customHeight="1">
      <c r="A155" s="431"/>
    </row>
    <row r="156" spans="1:1" s="432" customFormat="1" ht="12" hidden="1" customHeight="1">
      <c r="A156" s="431"/>
    </row>
    <row r="157" spans="1:1" s="432" customFormat="1" ht="12" hidden="1" customHeight="1">
      <c r="A157" s="431"/>
    </row>
    <row r="158" spans="1:1" s="432" customFormat="1" ht="12" hidden="1" customHeight="1">
      <c r="A158" s="431"/>
    </row>
    <row r="159" spans="1:1" s="432" customFormat="1" ht="12" hidden="1" customHeight="1">
      <c r="A159" s="431"/>
    </row>
    <row r="160" spans="1:1" s="432" customFormat="1" ht="12" hidden="1" customHeight="1">
      <c r="A160" s="431"/>
    </row>
    <row r="161" spans="1:1" s="432" customFormat="1" ht="12" hidden="1" customHeight="1">
      <c r="A161" s="431"/>
    </row>
    <row r="162" spans="1:1" s="432" customFormat="1" ht="12" hidden="1" customHeight="1">
      <c r="A162" s="431"/>
    </row>
    <row r="163" spans="1:1" s="432" customFormat="1" ht="12" hidden="1" customHeight="1">
      <c r="A163" s="431"/>
    </row>
    <row r="164" spans="1:1" s="432" customFormat="1" ht="12" hidden="1" customHeight="1">
      <c r="A164" s="431"/>
    </row>
    <row r="165" spans="1:1" s="432" customFormat="1" ht="12" hidden="1" customHeight="1">
      <c r="A165" s="431"/>
    </row>
    <row r="166" spans="1:1" s="432" customFormat="1" ht="12" hidden="1" customHeight="1">
      <c r="A166" s="431"/>
    </row>
    <row r="167" spans="1:1" s="432" customFormat="1" ht="12" hidden="1" customHeight="1">
      <c r="A167" s="431"/>
    </row>
    <row r="168" spans="1:1" s="432" customFormat="1" ht="12" hidden="1" customHeight="1">
      <c r="A168" s="431"/>
    </row>
    <row r="169" spans="1:1" s="432" customFormat="1" ht="12" hidden="1" customHeight="1">
      <c r="A169" s="431"/>
    </row>
    <row r="170" spans="1:1" s="432" customFormat="1" ht="12" hidden="1" customHeight="1">
      <c r="A170" s="431"/>
    </row>
    <row r="171" spans="1:1" s="432" customFormat="1" ht="12" hidden="1" customHeight="1">
      <c r="A171" s="431"/>
    </row>
    <row r="172" spans="1:1" s="432" customFormat="1" ht="12" hidden="1" customHeight="1">
      <c r="A172" s="431"/>
    </row>
    <row r="173" spans="1:1" s="432" customFormat="1" ht="12" hidden="1" customHeight="1">
      <c r="A173" s="431"/>
    </row>
    <row r="174" spans="1:1" s="432" customFormat="1" ht="12" hidden="1" customHeight="1">
      <c r="A174" s="431"/>
    </row>
    <row r="175" spans="1:1" s="432" customFormat="1" ht="12" hidden="1" customHeight="1">
      <c r="A175" s="431"/>
    </row>
    <row r="176" spans="1:1" s="432" customFormat="1" ht="12" hidden="1" customHeight="1">
      <c r="A176" s="431"/>
    </row>
    <row r="177" spans="1:1" s="432" customFormat="1" ht="12" hidden="1" customHeight="1">
      <c r="A177" s="431"/>
    </row>
    <row r="178" spans="1:1" s="432" customFormat="1" ht="12" hidden="1" customHeight="1">
      <c r="A178" s="431"/>
    </row>
    <row r="179" spans="1:1" s="432" customFormat="1" ht="12" hidden="1" customHeight="1">
      <c r="A179" s="431"/>
    </row>
    <row r="180" spans="1:1" s="432" customFormat="1" ht="12" hidden="1" customHeight="1">
      <c r="A180" s="431"/>
    </row>
    <row r="181" spans="1:1" s="432" customFormat="1" ht="12" hidden="1" customHeight="1">
      <c r="A181" s="431"/>
    </row>
    <row r="182" spans="1:1" s="432" customFormat="1" ht="12" hidden="1" customHeight="1">
      <c r="A182" s="431"/>
    </row>
    <row r="183" spans="1:1" s="432" customFormat="1" ht="12" hidden="1" customHeight="1">
      <c r="A183" s="431"/>
    </row>
    <row r="184" spans="1:1" s="432" customFormat="1" ht="12" hidden="1" customHeight="1">
      <c r="A184" s="431"/>
    </row>
    <row r="185" spans="1:1" s="432" customFormat="1" ht="12" hidden="1" customHeight="1">
      <c r="A185" s="431"/>
    </row>
    <row r="186" spans="1:1" s="432" customFormat="1" ht="12" hidden="1" customHeight="1">
      <c r="A186" s="431"/>
    </row>
    <row r="187" spans="1:1" s="432" customFormat="1" ht="12" hidden="1" customHeight="1">
      <c r="A187" s="431"/>
    </row>
    <row r="188" spans="1:1" s="432" customFormat="1" ht="12" hidden="1" customHeight="1">
      <c r="A188" s="431"/>
    </row>
    <row r="189" spans="1:1" s="432" customFormat="1" ht="12" hidden="1" customHeight="1">
      <c r="A189" s="431"/>
    </row>
    <row r="190" spans="1:1" s="432" customFormat="1" ht="12" hidden="1" customHeight="1">
      <c r="A190" s="431"/>
    </row>
    <row r="191" spans="1:1" s="432" customFormat="1" ht="12" hidden="1" customHeight="1">
      <c r="A191" s="431"/>
    </row>
    <row r="192" spans="1:1" s="432" customFormat="1" ht="12" hidden="1" customHeight="1">
      <c r="A192" s="431"/>
    </row>
    <row r="193" spans="1:1" s="432" customFormat="1" ht="12" hidden="1" customHeight="1">
      <c r="A193" s="431"/>
    </row>
    <row r="194" spans="1:1" s="432" customFormat="1" ht="12" hidden="1" customHeight="1">
      <c r="A194" s="431"/>
    </row>
    <row r="195" spans="1:1" s="432" customFormat="1" ht="12" hidden="1" customHeight="1">
      <c r="A195" s="431"/>
    </row>
    <row r="196" spans="1:1" s="432" customFormat="1" ht="12" hidden="1" customHeight="1">
      <c r="A196" s="431"/>
    </row>
    <row r="197" spans="1:1" s="432" customFormat="1" ht="12" hidden="1" customHeight="1">
      <c r="A197" s="431"/>
    </row>
    <row r="198" spans="1:1" s="432" customFormat="1" ht="12" hidden="1" customHeight="1">
      <c r="A198" s="431"/>
    </row>
    <row r="199" spans="1:1" s="432" customFormat="1" ht="12" hidden="1" customHeight="1">
      <c r="A199" s="431"/>
    </row>
    <row r="200" spans="1:1" s="432" customFormat="1" ht="12" hidden="1" customHeight="1">
      <c r="A200" s="431"/>
    </row>
    <row r="201" spans="1:1" s="432" customFormat="1" ht="12" hidden="1" customHeight="1">
      <c r="A201" s="431"/>
    </row>
    <row r="202" spans="1:1" s="432" customFormat="1" ht="12" hidden="1" customHeight="1">
      <c r="A202" s="431"/>
    </row>
    <row r="203" spans="1:1" s="432" customFormat="1" ht="12" hidden="1" customHeight="1">
      <c r="A203" s="431"/>
    </row>
    <row r="204" spans="1:1" s="432" customFormat="1" ht="12" hidden="1" customHeight="1">
      <c r="A204" s="431"/>
    </row>
    <row r="205" spans="1:1" s="432" customFormat="1" ht="12" hidden="1" customHeight="1">
      <c r="A205" s="431"/>
    </row>
    <row r="206" spans="1:1" s="432" customFormat="1" ht="12" hidden="1" customHeight="1">
      <c r="A206" s="431"/>
    </row>
    <row r="207" spans="1:1" s="432" customFormat="1" ht="12" hidden="1" customHeight="1">
      <c r="A207" s="431"/>
    </row>
    <row r="208" spans="1:1" s="432" customFormat="1" ht="12" hidden="1" customHeight="1">
      <c r="A208" s="431"/>
    </row>
    <row r="209" spans="1:1" s="432" customFormat="1" ht="12" hidden="1" customHeight="1">
      <c r="A209" s="431"/>
    </row>
    <row r="210" spans="1:1" s="432" customFormat="1" ht="12" hidden="1" customHeight="1">
      <c r="A210" s="431"/>
    </row>
    <row r="211" spans="1:1" s="432" customFormat="1" ht="12" hidden="1" customHeight="1">
      <c r="A211" s="431"/>
    </row>
    <row r="212" spans="1:1" s="432" customFormat="1" ht="12" hidden="1" customHeight="1">
      <c r="A212" s="431"/>
    </row>
    <row r="213" spans="1:1" s="432" customFormat="1" ht="12" hidden="1" customHeight="1">
      <c r="A213" s="431"/>
    </row>
    <row r="214" spans="1:1" s="432" customFormat="1" ht="12" hidden="1" customHeight="1">
      <c r="A214" s="431"/>
    </row>
    <row r="215" spans="1:1" s="432" customFormat="1" ht="12" hidden="1" customHeight="1">
      <c r="A215" s="431"/>
    </row>
    <row r="216" spans="1:1" s="432" customFormat="1" ht="12" hidden="1" customHeight="1">
      <c r="A216" s="431"/>
    </row>
    <row r="217" spans="1:1" s="432" customFormat="1" ht="12" hidden="1" customHeight="1">
      <c r="A217" s="431"/>
    </row>
    <row r="218" spans="1:1" s="432" customFormat="1" ht="12" hidden="1" customHeight="1">
      <c r="A218" s="431"/>
    </row>
    <row r="219" spans="1:1" s="432" customFormat="1" ht="12" hidden="1" customHeight="1">
      <c r="A219" s="431"/>
    </row>
    <row r="220" spans="1:1" s="432" customFormat="1" ht="12" hidden="1" customHeight="1">
      <c r="A220" s="431"/>
    </row>
    <row r="221" spans="1:1" s="432" customFormat="1" ht="12" hidden="1" customHeight="1">
      <c r="A221" s="431"/>
    </row>
    <row r="222" spans="1:1" s="432" customFormat="1" ht="12" hidden="1" customHeight="1">
      <c r="A222" s="431"/>
    </row>
    <row r="223" spans="1:1" s="432" customFormat="1" ht="12" hidden="1" customHeight="1">
      <c r="A223" s="431"/>
    </row>
    <row r="224" spans="1:1" s="432" customFormat="1" ht="12" hidden="1" customHeight="1">
      <c r="A224" s="431"/>
    </row>
    <row r="225" spans="1:1" s="432" customFormat="1" ht="12" hidden="1" customHeight="1">
      <c r="A225" s="431"/>
    </row>
    <row r="226" spans="1:1" s="432" customFormat="1" ht="12" hidden="1" customHeight="1">
      <c r="A226" s="431"/>
    </row>
    <row r="227" spans="1:1" s="432" customFormat="1" ht="12" hidden="1" customHeight="1">
      <c r="A227" s="431"/>
    </row>
    <row r="228" spans="1:1" s="432" customFormat="1" ht="12" hidden="1" customHeight="1">
      <c r="A228" s="431"/>
    </row>
    <row r="229" spans="1:1" s="432" customFormat="1" ht="12" hidden="1" customHeight="1">
      <c r="A229" s="431"/>
    </row>
    <row r="230" spans="1:1" s="432" customFormat="1" ht="12" hidden="1" customHeight="1">
      <c r="A230" s="431"/>
    </row>
    <row r="231" spans="1:1" s="432" customFormat="1" ht="12" hidden="1" customHeight="1">
      <c r="A231" s="431"/>
    </row>
    <row r="232" spans="1:1" s="432" customFormat="1" ht="12" hidden="1" customHeight="1">
      <c r="A232" s="431"/>
    </row>
    <row r="233" spans="1:1" s="432" customFormat="1" ht="12" hidden="1" customHeight="1">
      <c r="A233" s="431"/>
    </row>
    <row r="234" spans="1:1" s="432" customFormat="1" ht="12" hidden="1" customHeight="1">
      <c r="A234" s="431"/>
    </row>
    <row r="235" spans="1:1" s="432" customFormat="1" ht="12" hidden="1" customHeight="1">
      <c r="A235" s="431"/>
    </row>
    <row r="236" spans="1:1" s="432" customFormat="1" ht="12" hidden="1" customHeight="1">
      <c r="A236" s="431"/>
    </row>
    <row r="237" spans="1:1" s="432" customFormat="1" ht="12" hidden="1" customHeight="1">
      <c r="A237" s="431"/>
    </row>
    <row r="238" spans="1:1" s="432" customFormat="1" ht="12" hidden="1" customHeight="1">
      <c r="A238" s="431"/>
    </row>
    <row r="239" spans="1:1" s="432" customFormat="1" ht="12" hidden="1" customHeight="1">
      <c r="A239" s="431"/>
    </row>
    <row r="240" spans="1:1" s="432" customFormat="1" ht="12" hidden="1" customHeight="1">
      <c r="A240" s="431"/>
    </row>
    <row r="241" spans="1:1" s="432" customFormat="1" ht="12" hidden="1" customHeight="1">
      <c r="A241" s="431"/>
    </row>
    <row r="242" spans="1:1" s="432" customFormat="1" ht="12" hidden="1" customHeight="1">
      <c r="A242" s="431"/>
    </row>
    <row r="243" spans="1:1" s="432" customFormat="1" ht="12" hidden="1" customHeight="1">
      <c r="A243" s="431"/>
    </row>
    <row r="244" spans="1:1" s="432" customFormat="1" ht="12" hidden="1" customHeight="1">
      <c r="A244" s="431"/>
    </row>
    <row r="245" spans="1:1" s="432" customFormat="1" ht="12" hidden="1" customHeight="1">
      <c r="A245" s="431"/>
    </row>
    <row r="246" spans="1:1" s="432" customFormat="1" ht="12" hidden="1" customHeight="1">
      <c r="A246" s="431"/>
    </row>
    <row r="247" spans="1:1" s="432" customFormat="1" ht="12" hidden="1" customHeight="1">
      <c r="A247" s="431"/>
    </row>
    <row r="248" spans="1:1" s="432" customFormat="1" ht="12" hidden="1" customHeight="1">
      <c r="A248" s="431"/>
    </row>
    <row r="249" spans="1:1" s="432" customFormat="1" ht="12" hidden="1" customHeight="1">
      <c r="A249" s="431"/>
    </row>
    <row r="250" spans="1:1" s="432" customFormat="1" ht="12" hidden="1" customHeight="1">
      <c r="A250" s="431"/>
    </row>
    <row r="251" spans="1:1" s="432" customFormat="1" ht="12" hidden="1" customHeight="1">
      <c r="A251" s="431"/>
    </row>
    <row r="252" spans="1:1" s="432" customFormat="1" ht="12" hidden="1" customHeight="1">
      <c r="A252" s="431"/>
    </row>
    <row r="253" spans="1:1" s="432" customFormat="1" ht="12" hidden="1" customHeight="1">
      <c r="A253" s="431"/>
    </row>
    <row r="254" spans="1:1" s="432" customFormat="1" ht="12" hidden="1" customHeight="1">
      <c r="A254" s="431"/>
    </row>
    <row r="255" spans="1:1" s="432" customFormat="1" ht="12" hidden="1" customHeight="1">
      <c r="A255" s="431"/>
    </row>
    <row r="256" spans="1:1" s="432" customFormat="1" ht="12" hidden="1" customHeight="1">
      <c r="A256" s="431"/>
    </row>
    <row r="257" spans="1:1" s="432" customFormat="1" ht="12" hidden="1" customHeight="1">
      <c r="A257" s="431"/>
    </row>
    <row r="258" spans="1:1" s="432" customFormat="1" ht="12" hidden="1" customHeight="1">
      <c r="A258" s="431"/>
    </row>
    <row r="259" spans="1:1" s="432" customFormat="1" ht="12" hidden="1" customHeight="1">
      <c r="A259" s="431"/>
    </row>
    <row r="260" spans="1:1" s="432" customFormat="1" ht="12" hidden="1" customHeight="1">
      <c r="A260" s="431"/>
    </row>
    <row r="261" spans="1:1" s="432" customFormat="1" ht="12" hidden="1" customHeight="1">
      <c r="A261" s="431"/>
    </row>
    <row r="262" spans="1:1" s="432" customFormat="1" ht="12" hidden="1" customHeight="1">
      <c r="A262" s="431"/>
    </row>
    <row r="263" spans="1:1" s="432" customFormat="1" ht="12" hidden="1" customHeight="1">
      <c r="A263" s="431"/>
    </row>
    <row r="264" spans="1:1" s="432" customFormat="1" ht="12" hidden="1" customHeight="1">
      <c r="A264" s="431"/>
    </row>
    <row r="265" spans="1:1" s="432" customFormat="1" ht="12" hidden="1" customHeight="1">
      <c r="A265" s="431"/>
    </row>
    <row r="266" spans="1:1" s="432" customFormat="1" ht="12" hidden="1" customHeight="1">
      <c r="A266" s="431"/>
    </row>
    <row r="267" spans="1:1" s="432" customFormat="1" ht="12" hidden="1" customHeight="1">
      <c r="A267" s="431"/>
    </row>
    <row r="268" spans="1:1" s="432" customFormat="1" ht="12" hidden="1" customHeight="1">
      <c r="A268" s="431"/>
    </row>
    <row r="269" spans="1:1" s="432" customFormat="1" ht="12" hidden="1" customHeight="1">
      <c r="A269" s="431"/>
    </row>
    <row r="270" spans="1:1" s="432" customFormat="1" ht="12" hidden="1" customHeight="1">
      <c r="A270" s="431"/>
    </row>
    <row r="271" spans="1:1" s="432" customFormat="1" ht="12" hidden="1" customHeight="1">
      <c r="A271" s="431"/>
    </row>
    <row r="272" spans="1:1" s="432" customFormat="1" ht="12" hidden="1" customHeight="1">
      <c r="A272" s="431"/>
    </row>
    <row r="273" spans="1:1" s="432" customFormat="1" ht="12" hidden="1" customHeight="1">
      <c r="A273" s="431"/>
    </row>
    <row r="274" spans="1:1" s="432" customFormat="1" ht="12" hidden="1" customHeight="1">
      <c r="A274" s="431"/>
    </row>
    <row r="275" spans="1:1" s="432" customFormat="1" ht="12" hidden="1" customHeight="1">
      <c r="A275" s="431"/>
    </row>
    <row r="276" spans="1:1" s="432" customFormat="1" ht="12" hidden="1" customHeight="1">
      <c r="A276" s="431"/>
    </row>
    <row r="277" spans="1:1" s="432" customFormat="1" ht="12" hidden="1" customHeight="1">
      <c r="A277" s="431"/>
    </row>
    <row r="278" spans="1:1" s="432" customFormat="1" ht="12" hidden="1" customHeight="1">
      <c r="A278" s="431"/>
    </row>
    <row r="279" spans="1:1" s="432" customFormat="1" ht="12" hidden="1" customHeight="1">
      <c r="A279" s="431"/>
    </row>
    <row r="280" spans="1:1" s="432" customFormat="1" ht="12" hidden="1" customHeight="1">
      <c r="A280" s="431"/>
    </row>
    <row r="281" spans="1:1" s="432" customFormat="1" ht="12" hidden="1" customHeight="1">
      <c r="A281" s="431"/>
    </row>
    <row r="282" spans="1:1" s="432" customFormat="1" ht="12" hidden="1" customHeight="1">
      <c r="A282" s="431"/>
    </row>
    <row r="283" spans="1:1" s="432" customFormat="1" ht="12" hidden="1" customHeight="1">
      <c r="A283" s="431"/>
    </row>
    <row r="284" spans="1:1" s="432" customFormat="1" ht="12" hidden="1" customHeight="1">
      <c r="A284" s="431"/>
    </row>
    <row r="285" spans="1:1" s="432" customFormat="1" ht="12" hidden="1" customHeight="1">
      <c r="A285" s="431"/>
    </row>
    <row r="286" spans="1:1" s="432" customFormat="1" ht="12" hidden="1" customHeight="1">
      <c r="A286" s="431"/>
    </row>
    <row r="287" spans="1:1" s="432" customFormat="1" ht="12" hidden="1" customHeight="1">
      <c r="A287" s="431"/>
    </row>
    <row r="288" spans="1:1" s="432" customFormat="1" ht="12" hidden="1" customHeight="1">
      <c r="A288" s="431"/>
    </row>
    <row r="289" spans="1:1" s="432" customFormat="1" ht="12" hidden="1" customHeight="1">
      <c r="A289" s="431"/>
    </row>
    <row r="290" spans="1:1" s="432" customFormat="1" ht="12" hidden="1" customHeight="1">
      <c r="A290" s="431"/>
    </row>
    <row r="291" spans="1:1" s="432" customFormat="1" ht="12" hidden="1" customHeight="1">
      <c r="A291" s="431"/>
    </row>
    <row r="292" spans="1:1" s="432" customFormat="1" ht="12" hidden="1" customHeight="1">
      <c r="A292" s="431"/>
    </row>
    <row r="293" spans="1:1" s="432" customFormat="1" ht="12" hidden="1" customHeight="1">
      <c r="A293" s="431"/>
    </row>
    <row r="294" spans="1:1" s="432" customFormat="1" ht="12" hidden="1" customHeight="1">
      <c r="A294" s="431"/>
    </row>
    <row r="295" spans="1:1" s="432" customFormat="1" ht="12" hidden="1" customHeight="1">
      <c r="A295" s="431"/>
    </row>
    <row r="296" spans="1:1" s="432" customFormat="1" ht="12" hidden="1" customHeight="1">
      <c r="A296" s="431"/>
    </row>
    <row r="297" spans="1:1" s="432" customFormat="1" ht="12" hidden="1" customHeight="1">
      <c r="A297" s="431"/>
    </row>
    <row r="298" spans="1:1" s="432" customFormat="1" ht="12" hidden="1" customHeight="1">
      <c r="A298" s="431"/>
    </row>
    <row r="299" spans="1:1" s="432" customFormat="1" ht="12" hidden="1" customHeight="1">
      <c r="A299" s="431"/>
    </row>
    <row r="300" spans="1:1" s="432" customFormat="1" ht="12" hidden="1" customHeight="1">
      <c r="A300" s="431"/>
    </row>
    <row r="301" spans="1:1" s="432" customFormat="1" ht="12" hidden="1" customHeight="1">
      <c r="A301" s="431"/>
    </row>
    <row r="302" spans="1:1" s="432" customFormat="1" ht="12" hidden="1" customHeight="1">
      <c r="A302" s="431"/>
    </row>
    <row r="303" spans="1:1" s="432" customFormat="1" ht="12" hidden="1" customHeight="1">
      <c r="A303" s="431"/>
    </row>
    <row r="304" spans="1:1" s="432" customFormat="1" ht="12" hidden="1" customHeight="1">
      <c r="A304" s="431"/>
    </row>
    <row r="305" spans="1:1" s="432" customFormat="1" ht="12" hidden="1" customHeight="1">
      <c r="A305" s="431"/>
    </row>
    <row r="306" spans="1:1" s="432" customFormat="1" ht="12" hidden="1" customHeight="1">
      <c r="A306" s="431"/>
    </row>
    <row r="307" spans="1:1" s="432" customFormat="1" ht="12" hidden="1" customHeight="1">
      <c r="A307" s="431"/>
    </row>
    <row r="308" spans="1:1" s="432" customFormat="1" ht="12" hidden="1" customHeight="1">
      <c r="A308" s="431"/>
    </row>
    <row r="309" spans="1:1" s="432" customFormat="1" ht="12" hidden="1" customHeight="1">
      <c r="A309" s="431"/>
    </row>
    <row r="310" spans="1:1" s="432" customFormat="1" ht="12" hidden="1" customHeight="1">
      <c r="A310" s="431"/>
    </row>
    <row r="311" spans="1:1" s="432" customFormat="1" ht="12" hidden="1" customHeight="1">
      <c r="A311" s="431"/>
    </row>
    <row r="312" spans="1:1" s="432" customFormat="1" ht="12" hidden="1" customHeight="1">
      <c r="A312" s="431"/>
    </row>
    <row r="313" spans="1:1" s="432" customFormat="1" ht="12" hidden="1" customHeight="1">
      <c r="A313" s="431"/>
    </row>
    <row r="314" spans="1:1" s="432" customFormat="1" ht="12" hidden="1" customHeight="1">
      <c r="A314" s="431"/>
    </row>
    <row r="315" spans="1:1" s="432" customFormat="1" ht="12" hidden="1" customHeight="1">
      <c r="A315" s="431"/>
    </row>
    <row r="316" spans="1:1" s="432" customFormat="1" ht="12" hidden="1" customHeight="1">
      <c r="A316" s="431"/>
    </row>
    <row r="317" spans="1:1" s="432" customFormat="1" ht="12" hidden="1" customHeight="1">
      <c r="A317" s="431"/>
    </row>
    <row r="318" spans="1:1" s="432" customFormat="1" ht="12" hidden="1" customHeight="1">
      <c r="A318" s="431"/>
    </row>
    <row r="319" spans="1:1" s="432" customFormat="1" ht="12" hidden="1" customHeight="1">
      <c r="A319" s="431"/>
    </row>
    <row r="320" spans="1:1" s="432" customFormat="1" ht="12" hidden="1" customHeight="1">
      <c r="A320" s="431"/>
    </row>
    <row r="321" spans="1:1" s="432" customFormat="1" ht="12" hidden="1" customHeight="1">
      <c r="A321" s="431"/>
    </row>
    <row r="322" spans="1:1" s="432" customFormat="1" ht="12" hidden="1" customHeight="1">
      <c r="A322" s="431"/>
    </row>
    <row r="323" spans="1:1" s="432" customFormat="1" ht="12" hidden="1" customHeight="1">
      <c r="A323" s="431"/>
    </row>
    <row r="324" spans="1:1" s="432" customFormat="1" ht="12" hidden="1" customHeight="1">
      <c r="A324" s="431"/>
    </row>
    <row r="325" spans="1:1" s="432" customFormat="1" ht="12" hidden="1" customHeight="1">
      <c r="A325" s="431"/>
    </row>
    <row r="326" spans="1:1" s="432" customFormat="1" ht="12" hidden="1" customHeight="1">
      <c r="A326" s="431"/>
    </row>
    <row r="327" spans="1:1" s="432" customFormat="1" ht="12" hidden="1" customHeight="1">
      <c r="A327" s="431"/>
    </row>
    <row r="328" spans="1:1" s="432" customFormat="1" ht="12" hidden="1" customHeight="1">
      <c r="A328" s="431"/>
    </row>
    <row r="329" spans="1:1" s="432" customFormat="1" ht="12" hidden="1" customHeight="1">
      <c r="A329" s="431"/>
    </row>
    <row r="330" spans="1:1" s="432" customFormat="1" ht="12" hidden="1" customHeight="1">
      <c r="A330" s="431"/>
    </row>
    <row r="331" spans="1:1" s="432" customFormat="1" ht="12" hidden="1" customHeight="1">
      <c r="A331" s="431"/>
    </row>
    <row r="332" spans="1:1" s="432" customFormat="1" ht="12" hidden="1" customHeight="1">
      <c r="A332" s="431"/>
    </row>
    <row r="333" spans="1:1" s="432" customFormat="1" ht="12" hidden="1" customHeight="1">
      <c r="A333" s="431"/>
    </row>
    <row r="334" spans="1:1" s="432" customFormat="1" ht="12" hidden="1" customHeight="1">
      <c r="A334" s="431"/>
    </row>
    <row r="335" spans="1:1" s="432" customFormat="1" ht="12" hidden="1" customHeight="1">
      <c r="A335" s="431"/>
    </row>
    <row r="336" spans="1:1" s="432" customFormat="1" ht="12" hidden="1" customHeight="1">
      <c r="A336" s="431"/>
    </row>
    <row r="337" spans="1:1" s="432" customFormat="1" ht="12" hidden="1" customHeight="1">
      <c r="A337" s="431"/>
    </row>
    <row r="338" spans="1:1" s="432" customFormat="1" ht="12" hidden="1" customHeight="1">
      <c r="A338" s="431"/>
    </row>
    <row r="339" spans="1:1" s="432" customFormat="1" ht="12" hidden="1" customHeight="1">
      <c r="A339" s="431"/>
    </row>
    <row r="340" spans="1:1" s="432" customFormat="1" ht="12" hidden="1" customHeight="1">
      <c r="A340" s="431"/>
    </row>
    <row r="341" spans="1:1" s="432" customFormat="1" ht="12" hidden="1" customHeight="1">
      <c r="A341" s="431"/>
    </row>
    <row r="342" spans="1:1" s="432" customFormat="1" ht="12" hidden="1" customHeight="1">
      <c r="A342" s="431"/>
    </row>
    <row r="343" spans="1:1" s="432" customFormat="1" ht="12" hidden="1" customHeight="1">
      <c r="A343" s="431"/>
    </row>
    <row r="344" spans="1:1" s="432" customFormat="1" ht="12" hidden="1" customHeight="1">
      <c r="A344" s="431"/>
    </row>
    <row r="345" spans="1:1" s="432" customFormat="1" ht="12" hidden="1" customHeight="1">
      <c r="A345" s="431"/>
    </row>
    <row r="346" spans="1:1" s="432" customFormat="1" ht="12" hidden="1" customHeight="1">
      <c r="A346" s="431"/>
    </row>
    <row r="347" spans="1:1" s="432" customFormat="1" ht="12" hidden="1" customHeight="1">
      <c r="A347" s="431"/>
    </row>
    <row r="348" spans="1:1" s="432" customFormat="1" ht="12" hidden="1" customHeight="1">
      <c r="A348" s="431"/>
    </row>
    <row r="349" spans="1:1" s="432" customFormat="1" ht="12" hidden="1" customHeight="1">
      <c r="A349" s="431"/>
    </row>
    <row r="350" spans="1:1" s="432" customFormat="1" ht="12" hidden="1" customHeight="1">
      <c r="A350" s="431"/>
    </row>
    <row r="351" spans="1:1" s="432" customFormat="1" ht="12" hidden="1" customHeight="1">
      <c r="A351" s="431"/>
    </row>
    <row r="352" spans="1:1" s="432" customFormat="1" ht="12" hidden="1" customHeight="1">
      <c r="A352" s="431"/>
    </row>
    <row r="353" spans="1:1" s="432" customFormat="1" ht="12" hidden="1" customHeight="1">
      <c r="A353" s="431"/>
    </row>
    <row r="354" spans="1:1" s="432" customFormat="1" ht="12" hidden="1" customHeight="1">
      <c r="A354" s="431"/>
    </row>
    <row r="355" spans="1:1" s="432" customFormat="1" ht="12" hidden="1" customHeight="1">
      <c r="A355" s="431"/>
    </row>
    <row r="356" spans="1:1" s="432" customFormat="1" ht="12" hidden="1" customHeight="1">
      <c r="A356" s="431"/>
    </row>
    <row r="357" spans="1:1" s="432" customFormat="1" ht="12" hidden="1" customHeight="1">
      <c r="A357" s="431"/>
    </row>
    <row r="358" spans="1:1" s="432" customFormat="1" ht="12" hidden="1" customHeight="1">
      <c r="A358" s="431"/>
    </row>
    <row r="359" spans="1:1" s="432" customFormat="1" ht="12" hidden="1" customHeight="1">
      <c r="A359" s="431"/>
    </row>
    <row r="360" spans="1:1" s="432" customFormat="1" ht="12" hidden="1" customHeight="1">
      <c r="A360" s="431"/>
    </row>
    <row r="361" spans="1:1" s="432" customFormat="1" ht="12" hidden="1" customHeight="1">
      <c r="A361" s="431"/>
    </row>
    <row r="362" spans="1:1" s="432" customFormat="1" ht="12" hidden="1" customHeight="1">
      <c r="A362" s="431"/>
    </row>
    <row r="363" spans="1:1" s="432" customFormat="1" ht="12" hidden="1" customHeight="1">
      <c r="A363" s="431"/>
    </row>
    <row r="364" spans="1:1" s="432" customFormat="1" ht="12" hidden="1" customHeight="1">
      <c r="A364" s="431"/>
    </row>
    <row r="365" spans="1:1" s="432" customFormat="1" ht="12" hidden="1" customHeight="1">
      <c r="A365" s="431"/>
    </row>
    <row r="366" spans="1:1" s="432" customFormat="1" ht="12" hidden="1" customHeight="1">
      <c r="A366" s="431"/>
    </row>
    <row r="367" spans="1:1" s="432" customFormat="1" ht="12" hidden="1" customHeight="1">
      <c r="A367" s="431"/>
    </row>
    <row r="368" spans="1:1" s="432" customFormat="1" ht="12" hidden="1" customHeight="1">
      <c r="A368" s="431"/>
    </row>
    <row r="369" spans="1:1" s="432" customFormat="1" ht="12" hidden="1" customHeight="1">
      <c r="A369" s="431"/>
    </row>
    <row r="370" spans="1:1" s="432" customFormat="1" ht="12" hidden="1" customHeight="1">
      <c r="A370" s="431"/>
    </row>
    <row r="371" spans="1:1" s="432" customFormat="1" ht="12" hidden="1" customHeight="1">
      <c r="A371" s="431"/>
    </row>
    <row r="372" spans="1:1" s="432" customFormat="1" ht="12" hidden="1" customHeight="1">
      <c r="A372" s="431"/>
    </row>
    <row r="373" spans="1:1" s="432" customFormat="1" ht="12" hidden="1" customHeight="1">
      <c r="A373" s="431"/>
    </row>
    <row r="374" spans="1:1" s="432" customFormat="1" ht="12" hidden="1" customHeight="1">
      <c r="A374" s="431"/>
    </row>
    <row r="375" spans="1:1" s="432" customFormat="1" ht="12" hidden="1" customHeight="1">
      <c r="A375" s="431"/>
    </row>
    <row r="376" spans="1:1" s="432" customFormat="1" ht="12" hidden="1" customHeight="1">
      <c r="A376" s="431"/>
    </row>
    <row r="377" spans="1:1" s="432" customFormat="1" ht="12" hidden="1" customHeight="1">
      <c r="A377" s="431"/>
    </row>
    <row r="378" spans="1:1" s="432" customFormat="1" ht="12" hidden="1" customHeight="1">
      <c r="A378" s="431"/>
    </row>
    <row r="379" spans="1:1" s="432" customFormat="1" ht="12" hidden="1" customHeight="1">
      <c r="A379" s="431"/>
    </row>
    <row r="380" spans="1:1" s="432" customFormat="1" ht="12" hidden="1" customHeight="1">
      <c r="A380" s="431"/>
    </row>
    <row r="381" spans="1:1" s="432" customFormat="1" ht="12" hidden="1" customHeight="1">
      <c r="A381" s="431"/>
    </row>
    <row r="382" spans="1:1" s="432" customFormat="1" ht="12" hidden="1" customHeight="1">
      <c r="A382" s="431"/>
    </row>
    <row r="383" spans="1:1" s="432" customFormat="1" ht="12" hidden="1" customHeight="1">
      <c r="A383" s="431"/>
    </row>
    <row r="384" spans="1:1" s="432" customFormat="1" ht="12" hidden="1" customHeight="1">
      <c r="A384" s="431"/>
    </row>
    <row r="385" spans="1:1" s="432" customFormat="1" ht="12" hidden="1" customHeight="1">
      <c r="A385" s="431"/>
    </row>
    <row r="386" spans="1:1" s="432" customFormat="1" ht="12" hidden="1" customHeight="1">
      <c r="A386" s="431"/>
    </row>
    <row r="387" spans="1:1" s="432" customFormat="1" ht="12" hidden="1" customHeight="1">
      <c r="A387" s="431"/>
    </row>
    <row r="388" spans="1:1" s="432" customFormat="1" ht="12" hidden="1" customHeight="1">
      <c r="A388" s="431"/>
    </row>
    <row r="389" spans="1:1" s="432" customFormat="1" ht="12" hidden="1" customHeight="1">
      <c r="A389" s="431"/>
    </row>
    <row r="390" spans="1:1" s="432" customFormat="1" ht="12" hidden="1" customHeight="1">
      <c r="A390" s="431"/>
    </row>
    <row r="391" spans="1:1" s="432" customFormat="1" ht="12" hidden="1" customHeight="1">
      <c r="A391" s="431"/>
    </row>
    <row r="392" spans="1:1" s="432" customFormat="1" ht="12" hidden="1" customHeight="1">
      <c r="A392" s="431"/>
    </row>
    <row r="393" spans="1:1" s="432" customFormat="1" ht="12" hidden="1" customHeight="1">
      <c r="A393" s="431"/>
    </row>
    <row r="394" spans="1:1" s="432" customFormat="1" ht="12" hidden="1" customHeight="1">
      <c r="A394" s="431"/>
    </row>
    <row r="395" spans="1:1" s="432" customFormat="1" ht="12" hidden="1" customHeight="1">
      <c r="A395" s="431"/>
    </row>
    <row r="396" spans="1:1" s="432" customFormat="1" ht="12" hidden="1" customHeight="1">
      <c r="A396" s="431"/>
    </row>
    <row r="397" spans="1:1" s="432" customFormat="1" ht="12" hidden="1" customHeight="1">
      <c r="A397" s="431"/>
    </row>
    <row r="398" spans="1:1" s="432" customFormat="1" ht="12" hidden="1" customHeight="1">
      <c r="A398" s="431"/>
    </row>
    <row r="399" spans="1:1" s="432" customFormat="1" ht="12" hidden="1" customHeight="1">
      <c r="A399" s="431"/>
    </row>
    <row r="400" spans="1:1" s="432" customFormat="1" ht="12" hidden="1" customHeight="1">
      <c r="A400" s="431"/>
    </row>
    <row r="401" spans="1:1" s="432" customFormat="1" ht="12" hidden="1" customHeight="1">
      <c r="A401" s="431"/>
    </row>
    <row r="402" spans="1:1" s="432" customFormat="1" ht="12" hidden="1" customHeight="1">
      <c r="A402" s="431"/>
    </row>
    <row r="403" spans="1:1" s="432" customFormat="1" ht="12" hidden="1" customHeight="1">
      <c r="A403" s="431"/>
    </row>
    <row r="404" spans="1:1" s="432" customFormat="1" ht="12" hidden="1" customHeight="1">
      <c r="A404" s="431"/>
    </row>
    <row r="405" spans="1:1" s="432" customFormat="1" ht="12" hidden="1" customHeight="1">
      <c r="A405" s="431"/>
    </row>
    <row r="406" spans="1:1" s="432" customFormat="1" ht="12" hidden="1" customHeight="1">
      <c r="A406" s="431"/>
    </row>
    <row r="407" spans="1:1" s="432" customFormat="1" ht="12" hidden="1" customHeight="1">
      <c r="A407" s="431"/>
    </row>
    <row r="408" spans="1:1" s="432" customFormat="1" ht="12" hidden="1" customHeight="1">
      <c r="A408" s="431"/>
    </row>
    <row r="409" spans="1:1" s="432" customFormat="1" ht="12" hidden="1" customHeight="1">
      <c r="A409" s="431"/>
    </row>
    <row r="410" spans="1:1" s="432" customFormat="1" ht="12" hidden="1" customHeight="1">
      <c r="A410" s="431"/>
    </row>
    <row r="411" spans="1:1" s="432" customFormat="1" ht="12" hidden="1" customHeight="1">
      <c r="A411" s="431"/>
    </row>
    <row r="412" spans="1:1" s="432" customFormat="1" ht="12" hidden="1" customHeight="1">
      <c r="A412" s="431"/>
    </row>
    <row r="413" spans="1:1" s="432" customFormat="1" ht="12" hidden="1" customHeight="1">
      <c r="A413" s="431"/>
    </row>
    <row r="414" spans="1:1" s="432" customFormat="1" ht="12" hidden="1" customHeight="1">
      <c r="A414" s="431"/>
    </row>
    <row r="415" spans="1:1" s="432" customFormat="1" ht="12" hidden="1" customHeight="1">
      <c r="A415" s="431"/>
    </row>
    <row r="416" spans="1:1" s="432" customFormat="1" ht="12" hidden="1" customHeight="1">
      <c r="A416" s="431"/>
    </row>
    <row r="417" spans="1:1" s="432" customFormat="1" ht="12" hidden="1" customHeight="1">
      <c r="A417" s="431"/>
    </row>
    <row r="418" spans="1:1" s="432" customFormat="1" ht="12" hidden="1" customHeight="1">
      <c r="A418" s="431"/>
    </row>
    <row r="419" spans="1:1" s="432" customFormat="1" ht="12" hidden="1" customHeight="1">
      <c r="A419" s="431"/>
    </row>
    <row r="420" spans="1:1" s="432" customFormat="1" ht="12" hidden="1" customHeight="1">
      <c r="A420" s="431"/>
    </row>
    <row r="421" spans="1:1" s="432" customFormat="1" ht="12" hidden="1" customHeight="1">
      <c r="A421" s="431"/>
    </row>
    <row r="422" spans="1:1" s="432" customFormat="1" ht="12" hidden="1" customHeight="1">
      <c r="A422" s="431"/>
    </row>
    <row r="423" spans="1:1" s="432" customFormat="1" ht="12" hidden="1" customHeight="1">
      <c r="A423" s="431"/>
    </row>
    <row r="424" spans="1:1" s="432" customFormat="1" ht="12" hidden="1" customHeight="1">
      <c r="A424" s="431"/>
    </row>
    <row r="425" spans="1:1" s="432" customFormat="1" ht="12" hidden="1" customHeight="1">
      <c r="A425" s="431"/>
    </row>
    <row r="426" spans="1:1" s="432" customFormat="1" ht="12" hidden="1" customHeight="1">
      <c r="A426" s="431"/>
    </row>
    <row r="427" spans="1:1" s="432" customFormat="1" ht="12" hidden="1" customHeight="1">
      <c r="A427" s="431"/>
    </row>
    <row r="428" spans="1:1" s="432" customFormat="1" ht="12" hidden="1" customHeight="1">
      <c r="A428" s="431"/>
    </row>
    <row r="429" spans="1:1" s="432" customFormat="1" ht="12" hidden="1" customHeight="1">
      <c r="A429" s="431"/>
    </row>
    <row r="430" spans="1:1" s="432" customFormat="1" ht="12" hidden="1" customHeight="1">
      <c r="A430" s="431"/>
    </row>
    <row r="431" spans="1:1" s="432" customFormat="1" ht="12" hidden="1" customHeight="1">
      <c r="A431" s="431"/>
    </row>
    <row r="432" spans="1:1" s="432" customFormat="1" ht="12" hidden="1" customHeight="1">
      <c r="A432" s="431"/>
    </row>
    <row r="433" spans="1:1" s="432" customFormat="1" ht="12" hidden="1" customHeight="1">
      <c r="A433" s="431"/>
    </row>
    <row r="434" spans="1:1" s="432" customFormat="1" ht="12" hidden="1" customHeight="1">
      <c r="A434" s="431"/>
    </row>
    <row r="435" spans="1:1" s="432" customFormat="1" ht="12" hidden="1" customHeight="1">
      <c r="A435" s="431"/>
    </row>
    <row r="436" spans="1:1" s="432" customFormat="1" ht="12" hidden="1" customHeight="1">
      <c r="A436" s="431"/>
    </row>
    <row r="437" spans="1:1" s="432" customFormat="1" ht="12" hidden="1" customHeight="1">
      <c r="A437" s="431"/>
    </row>
    <row r="438" spans="1:1" s="432" customFormat="1" ht="12" hidden="1" customHeight="1">
      <c r="A438" s="431"/>
    </row>
    <row r="439" spans="1:1" s="432" customFormat="1" ht="12" hidden="1" customHeight="1">
      <c r="A439" s="431"/>
    </row>
    <row r="440" spans="1:1" s="432" customFormat="1" ht="12" hidden="1" customHeight="1">
      <c r="A440" s="431"/>
    </row>
    <row r="441" spans="1:1" s="432" customFormat="1" ht="12" hidden="1" customHeight="1">
      <c r="A441" s="431"/>
    </row>
    <row r="442" spans="1:1" s="432" customFormat="1" ht="12" hidden="1" customHeight="1">
      <c r="A442" s="431"/>
    </row>
    <row r="443" spans="1:1" s="432" customFormat="1" ht="12" hidden="1" customHeight="1">
      <c r="A443" s="431"/>
    </row>
    <row r="444" spans="1:1" s="432" customFormat="1" ht="12" hidden="1" customHeight="1">
      <c r="A444" s="431"/>
    </row>
    <row r="445" spans="1:1" s="432" customFormat="1" ht="12" hidden="1" customHeight="1">
      <c r="A445" s="431"/>
    </row>
    <row r="446" spans="1:1" s="432" customFormat="1" ht="12" hidden="1" customHeight="1">
      <c r="A446" s="431"/>
    </row>
    <row r="447" spans="1:1" s="432" customFormat="1" ht="12" hidden="1" customHeight="1">
      <c r="A447" s="431"/>
    </row>
    <row r="448" spans="1:1" s="432" customFormat="1" ht="12" hidden="1" customHeight="1">
      <c r="A448" s="431"/>
    </row>
    <row r="449" spans="1:1" s="432" customFormat="1" ht="12" hidden="1" customHeight="1">
      <c r="A449" s="431"/>
    </row>
    <row r="450" spans="1:1" s="432" customFormat="1" ht="12" hidden="1" customHeight="1">
      <c r="A450" s="431"/>
    </row>
    <row r="451" spans="1:1" s="432" customFormat="1" ht="12" hidden="1" customHeight="1">
      <c r="A451" s="431"/>
    </row>
    <row r="452" spans="1:1" s="432" customFormat="1" ht="12" hidden="1" customHeight="1">
      <c r="A452" s="431"/>
    </row>
    <row r="453" spans="1:1" s="432" customFormat="1" ht="12" hidden="1" customHeight="1">
      <c r="A453" s="431"/>
    </row>
    <row r="454" spans="1:1" s="432" customFormat="1" ht="12" hidden="1" customHeight="1">
      <c r="A454" s="431"/>
    </row>
    <row r="455" spans="1:1" s="432" customFormat="1" ht="12" hidden="1" customHeight="1">
      <c r="A455" s="431"/>
    </row>
    <row r="456" spans="1:1" s="432" customFormat="1" ht="12" hidden="1" customHeight="1">
      <c r="A456" s="431"/>
    </row>
    <row r="457" spans="1:1" s="432" customFormat="1" ht="12" hidden="1" customHeight="1">
      <c r="A457" s="431"/>
    </row>
    <row r="458" spans="1:1" s="432" customFormat="1" ht="12" hidden="1" customHeight="1">
      <c r="A458" s="431"/>
    </row>
    <row r="459" spans="1:1" s="432" customFormat="1" ht="12" hidden="1" customHeight="1">
      <c r="A459" s="431"/>
    </row>
    <row r="460" spans="1:1" s="432" customFormat="1" ht="12" hidden="1" customHeight="1">
      <c r="A460" s="431"/>
    </row>
    <row r="461" spans="1:1" s="432" customFormat="1" ht="12" hidden="1" customHeight="1">
      <c r="A461" s="431"/>
    </row>
    <row r="462" spans="1:1" s="432" customFormat="1" ht="12" hidden="1" customHeight="1">
      <c r="A462" s="431"/>
    </row>
    <row r="463" spans="1:1" s="432" customFormat="1" ht="12" hidden="1" customHeight="1">
      <c r="A463" s="431"/>
    </row>
    <row r="464" spans="1:1" s="432" customFormat="1" ht="12" hidden="1" customHeight="1">
      <c r="A464" s="431"/>
    </row>
    <row r="465" spans="1:1" s="432" customFormat="1" ht="12" hidden="1" customHeight="1">
      <c r="A465" s="431"/>
    </row>
    <row r="466" spans="1:1" s="432" customFormat="1" ht="12" hidden="1" customHeight="1">
      <c r="A466" s="431"/>
    </row>
    <row r="467" spans="1:1" s="432" customFormat="1" ht="12" hidden="1" customHeight="1">
      <c r="A467" s="431"/>
    </row>
    <row r="468" spans="1:1" s="432" customFormat="1" ht="12" hidden="1" customHeight="1">
      <c r="A468" s="431"/>
    </row>
    <row r="469" spans="1:1" s="432" customFormat="1" ht="12" hidden="1" customHeight="1">
      <c r="A469" s="431"/>
    </row>
    <row r="470" spans="1:1" s="432" customFormat="1" ht="12" hidden="1" customHeight="1">
      <c r="A470" s="431"/>
    </row>
    <row r="471" spans="1:1" s="432" customFormat="1" ht="12" hidden="1" customHeight="1">
      <c r="A471" s="431"/>
    </row>
    <row r="472" spans="1:1" s="432" customFormat="1" ht="12" hidden="1" customHeight="1">
      <c r="A472" s="431"/>
    </row>
    <row r="473" spans="1:1" s="432" customFormat="1" ht="12" hidden="1" customHeight="1">
      <c r="A473" s="431"/>
    </row>
    <row r="474" spans="1:1" s="432" customFormat="1" ht="12" hidden="1" customHeight="1">
      <c r="A474" s="431"/>
    </row>
    <row r="475" spans="1:1" s="432" customFormat="1" ht="12" hidden="1" customHeight="1">
      <c r="A475" s="431"/>
    </row>
    <row r="476" spans="1:1" s="432" customFormat="1" ht="12" hidden="1" customHeight="1">
      <c r="A476" s="431"/>
    </row>
    <row r="477" spans="1:1" s="432" customFormat="1" ht="12" hidden="1" customHeight="1">
      <c r="A477" s="431"/>
    </row>
    <row r="478" spans="1:1" s="432" customFormat="1" ht="12" hidden="1" customHeight="1">
      <c r="A478" s="431"/>
    </row>
    <row r="479" spans="1:1" s="432" customFormat="1" ht="12" hidden="1" customHeight="1">
      <c r="A479" s="431"/>
    </row>
    <row r="480" spans="1:1" s="432" customFormat="1" ht="12" hidden="1" customHeight="1">
      <c r="A480" s="431"/>
    </row>
    <row r="481" spans="1:1" s="432" customFormat="1" ht="12" hidden="1" customHeight="1">
      <c r="A481" s="431"/>
    </row>
    <row r="482" spans="1:1" s="432" customFormat="1" ht="12" hidden="1" customHeight="1">
      <c r="A482" s="431"/>
    </row>
    <row r="483" spans="1:1" s="432" customFormat="1" ht="12" hidden="1" customHeight="1">
      <c r="A483" s="431"/>
    </row>
    <row r="484" spans="1:1" s="432" customFormat="1" ht="12" hidden="1" customHeight="1">
      <c r="A484" s="431"/>
    </row>
    <row r="485" spans="1:1" s="432" customFormat="1" ht="12" hidden="1" customHeight="1">
      <c r="A485" s="431"/>
    </row>
    <row r="486" spans="1:1" s="432" customFormat="1" ht="12" hidden="1" customHeight="1">
      <c r="A486" s="431"/>
    </row>
    <row r="487" spans="1:1" s="432" customFormat="1" ht="12" hidden="1" customHeight="1">
      <c r="A487" s="431"/>
    </row>
    <row r="488" spans="1:1" s="432" customFormat="1" ht="12" hidden="1" customHeight="1">
      <c r="A488" s="431"/>
    </row>
    <row r="489" spans="1:1" s="432" customFormat="1" ht="12" hidden="1" customHeight="1">
      <c r="A489" s="431"/>
    </row>
    <row r="490" spans="1:1" s="432" customFormat="1" ht="12" hidden="1" customHeight="1">
      <c r="A490" s="431"/>
    </row>
    <row r="491" spans="1:1" s="432" customFormat="1" ht="12" hidden="1" customHeight="1">
      <c r="A491" s="431"/>
    </row>
    <row r="492" spans="1:1" s="432" customFormat="1" ht="12" hidden="1" customHeight="1">
      <c r="A492" s="431"/>
    </row>
    <row r="493" spans="1:1" s="432" customFormat="1" ht="12" hidden="1" customHeight="1">
      <c r="A493" s="431"/>
    </row>
    <row r="494" spans="1:1" s="432" customFormat="1" ht="12" hidden="1" customHeight="1">
      <c r="A494" s="431"/>
    </row>
    <row r="495" spans="1:1" s="432" customFormat="1" ht="12" hidden="1" customHeight="1">
      <c r="A495" s="431"/>
    </row>
    <row r="496" spans="1:1" s="432" customFormat="1" ht="12" hidden="1" customHeight="1">
      <c r="A496" s="431"/>
    </row>
    <row r="497" spans="1:1" s="432" customFormat="1" ht="12" hidden="1" customHeight="1">
      <c r="A497" s="431"/>
    </row>
    <row r="498" spans="1:1" s="432" customFormat="1" ht="12" hidden="1" customHeight="1">
      <c r="A498" s="431"/>
    </row>
    <row r="499" spans="1:1" s="432" customFormat="1" ht="12" hidden="1" customHeight="1">
      <c r="A499" s="431"/>
    </row>
    <row r="500" spans="1:1" s="432" customFormat="1" ht="12" hidden="1" customHeight="1">
      <c r="A500" s="431"/>
    </row>
    <row r="501" spans="1:1" s="432" customFormat="1" ht="12" hidden="1" customHeight="1">
      <c r="A501" s="431"/>
    </row>
    <row r="502" spans="1:1" s="432" customFormat="1" ht="12" hidden="1" customHeight="1">
      <c r="A502" s="431"/>
    </row>
    <row r="503" spans="1:1" s="432" customFormat="1" ht="12" hidden="1" customHeight="1">
      <c r="A503" s="431"/>
    </row>
    <row r="504" spans="1:1" s="432" customFormat="1" ht="12" hidden="1" customHeight="1">
      <c r="A504" s="431"/>
    </row>
    <row r="505" spans="1:1" s="432" customFormat="1" ht="12" hidden="1" customHeight="1">
      <c r="A505" s="431"/>
    </row>
    <row r="506" spans="1:1" s="432" customFormat="1" ht="12" hidden="1" customHeight="1">
      <c r="A506" s="431"/>
    </row>
    <row r="507" spans="1:1" s="432" customFormat="1" ht="12" hidden="1" customHeight="1">
      <c r="A507" s="431"/>
    </row>
    <row r="508" spans="1:1" s="432" customFormat="1" ht="12" hidden="1" customHeight="1">
      <c r="A508" s="431"/>
    </row>
    <row r="509" spans="1:1" s="432" customFormat="1" ht="12" hidden="1" customHeight="1">
      <c r="A509" s="431"/>
    </row>
    <row r="510" spans="1:1" s="432" customFormat="1" ht="12" hidden="1" customHeight="1">
      <c r="A510" s="431"/>
    </row>
    <row r="511" spans="1:1" s="432" customFormat="1" ht="12" hidden="1" customHeight="1">
      <c r="A511" s="431"/>
    </row>
    <row r="512" spans="1:1" s="432" customFormat="1" ht="12" hidden="1" customHeight="1">
      <c r="A512" s="431"/>
    </row>
    <row r="513" spans="1:1" s="432" customFormat="1" ht="12" hidden="1" customHeight="1">
      <c r="A513" s="431"/>
    </row>
    <row r="514" spans="1:1" s="432" customFormat="1" ht="12" hidden="1" customHeight="1">
      <c r="A514" s="431"/>
    </row>
    <row r="515" spans="1:1" s="432" customFormat="1" ht="12" hidden="1" customHeight="1">
      <c r="A515" s="431"/>
    </row>
    <row r="516" spans="1:1" s="432" customFormat="1" ht="12" hidden="1" customHeight="1">
      <c r="A516" s="431"/>
    </row>
    <row r="517" spans="1:1" s="432" customFormat="1" ht="12" hidden="1" customHeight="1">
      <c r="A517" s="431"/>
    </row>
    <row r="518" spans="1:1" s="432" customFormat="1" ht="12" hidden="1" customHeight="1">
      <c r="A518" s="431"/>
    </row>
    <row r="519" spans="1:1" s="432" customFormat="1" ht="12" hidden="1" customHeight="1">
      <c r="A519" s="431"/>
    </row>
    <row r="520" spans="1:1" s="432" customFormat="1" ht="12" hidden="1" customHeight="1">
      <c r="A520" s="431"/>
    </row>
    <row r="521" spans="1:1" s="432" customFormat="1" ht="12" hidden="1" customHeight="1">
      <c r="A521" s="431"/>
    </row>
    <row r="522" spans="1:1" s="432" customFormat="1" ht="12" hidden="1" customHeight="1">
      <c r="A522" s="431"/>
    </row>
    <row r="523" spans="1:1" s="432" customFormat="1" ht="12" hidden="1" customHeight="1">
      <c r="A523" s="431"/>
    </row>
    <row r="524" spans="1:1" s="432" customFormat="1" ht="12" hidden="1" customHeight="1">
      <c r="A524" s="431"/>
    </row>
    <row r="525" spans="1:1" s="432" customFormat="1" ht="12" hidden="1" customHeight="1">
      <c r="A525" s="431"/>
    </row>
    <row r="526" spans="1:1" s="432" customFormat="1" ht="12" hidden="1" customHeight="1">
      <c r="A526" s="431"/>
    </row>
    <row r="527" spans="1:1" s="432" customFormat="1" ht="12" hidden="1" customHeight="1">
      <c r="A527" s="431"/>
    </row>
    <row r="528" spans="1:1" s="432" customFormat="1" ht="12" hidden="1" customHeight="1">
      <c r="A528" s="431"/>
    </row>
    <row r="529" spans="1:1" s="432" customFormat="1" ht="12" hidden="1" customHeight="1">
      <c r="A529" s="431"/>
    </row>
    <row r="530" spans="1:1" s="432" customFormat="1" ht="12" hidden="1" customHeight="1">
      <c r="A530" s="431"/>
    </row>
    <row r="531" spans="1:1" s="432" customFormat="1" ht="12" hidden="1" customHeight="1">
      <c r="A531" s="431"/>
    </row>
    <row r="532" spans="1:1" s="432" customFormat="1" ht="12" hidden="1" customHeight="1">
      <c r="A532" s="431"/>
    </row>
    <row r="533" spans="1:1" s="432" customFormat="1" ht="12" hidden="1" customHeight="1">
      <c r="A533" s="431"/>
    </row>
    <row r="534" spans="1:1" s="432" customFormat="1" ht="12" hidden="1" customHeight="1">
      <c r="A534" s="431"/>
    </row>
    <row r="535" spans="1:1" s="432" customFormat="1" ht="12" hidden="1" customHeight="1">
      <c r="A535" s="431"/>
    </row>
    <row r="536" spans="1:1" s="432" customFormat="1" ht="12" hidden="1" customHeight="1">
      <c r="A536" s="431"/>
    </row>
    <row r="537" spans="1:1" s="432" customFormat="1" ht="12" hidden="1" customHeight="1">
      <c r="A537" s="431"/>
    </row>
    <row r="538" spans="1:1" s="432" customFormat="1" ht="12" hidden="1" customHeight="1">
      <c r="A538" s="431"/>
    </row>
    <row r="539" spans="1:1" s="432" customFormat="1" ht="12" hidden="1" customHeight="1">
      <c r="A539" s="431"/>
    </row>
    <row r="540" spans="1:1" s="432" customFormat="1" ht="12" hidden="1" customHeight="1">
      <c r="A540" s="431"/>
    </row>
    <row r="541" spans="1:1" s="432" customFormat="1" ht="12" hidden="1" customHeight="1">
      <c r="A541" s="431"/>
    </row>
    <row r="542" spans="1:1" s="432" customFormat="1" ht="12" hidden="1" customHeight="1">
      <c r="A542" s="431"/>
    </row>
    <row r="543" spans="1:1" s="432" customFormat="1" ht="12" hidden="1" customHeight="1">
      <c r="A543" s="431"/>
    </row>
    <row r="544" spans="1:1" s="432" customFormat="1" ht="12" hidden="1" customHeight="1">
      <c r="A544" s="431"/>
    </row>
    <row r="545" spans="1:1" s="432" customFormat="1" ht="12" hidden="1" customHeight="1">
      <c r="A545" s="431"/>
    </row>
    <row r="546" spans="1:1" s="432" customFormat="1" ht="12" hidden="1" customHeight="1">
      <c r="A546" s="431"/>
    </row>
    <row r="547" spans="1:1" s="432" customFormat="1" ht="12" hidden="1" customHeight="1">
      <c r="A547" s="431"/>
    </row>
    <row r="548" spans="1:1" s="432" customFormat="1" ht="12" hidden="1" customHeight="1">
      <c r="A548" s="431"/>
    </row>
    <row r="549" spans="1:1" s="432" customFormat="1" ht="12" hidden="1" customHeight="1">
      <c r="A549" s="431"/>
    </row>
    <row r="550" spans="1:1" s="432" customFormat="1" ht="12" hidden="1" customHeight="1">
      <c r="A550" s="431"/>
    </row>
    <row r="551" spans="1:1" s="432" customFormat="1" ht="12" hidden="1" customHeight="1">
      <c r="A551" s="431"/>
    </row>
    <row r="552" spans="1:1" s="432" customFormat="1" ht="12" hidden="1" customHeight="1">
      <c r="A552" s="431"/>
    </row>
    <row r="553" spans="1:1" s="432" customFormat="1" ht="12" hidden="1" customHeight="1">
      <c r="A553" s="431"/>
    </row>
    <row r="554" spans="1:1" s="432" customFormat="1" ht="12" hidden="1" customHeight="1">
      <c r="A554" s="431"/>
    </row>
    <row r="555" spans="1:1" s="432" customFormat="1" ht="12" hidden="1" customHeight="1">
      <c r="A555" s="431"/>
    </row>
    <row r="556" spans="1:1" s="432" customFormat="1" ht="12" hidden="1" customHeight="1">
      <c r="A556" s="431"/>
    </row>
    <row r="557" spans="1:1" s="432" customFormat="1" ht="12" hidden="1" customHeight="1">
      <c r="A557" s="431"/>
    </row>
    <row r="558" spans="1:1" s="432" customFormat="1" ht="12" hidden="1" customHeight="1">
      <c r="A558" s="431"/>
    </row>
    <row r="559" spans="1:1" s="432" customFormat="1" ht="12" hidden="1" customHeight="1">
      <c r="A559" s="431"/>
    </row>
    <row r="560" spans="1:1" s="432" customFormat="1" ht="12" hidden="1" customHeight="1">
      <c r="A560" s="431"/>
    </row>
    <row r="561" spans="1:1" s="432" customFormat="1" ht="12" hidden="1" customHeight="1">
      <c r="A561" s="431"/>
    </row>
    <row r="562" spans="1:1" s="432" customFormat="1" ht="12" hidden="1" customHeight="1">
      <c r="A562" s="431"/>
    </row>
    <row r="563" spans="1:1" s="432" customFormat="1" ht="12" hidden="1" customHeight="1">
      <c r="A563" s="431"/>
    </row>
    <row r="564" spans="1:1" s="432" customFormat="1" ht="12" hidden="1" customHeight="1">
      <c r="A564" s="431"/>
    </row>
    <row r="565" spans="1:1" s="432" customFormat="1" ht="12" hidden="1" customHeight="1">
      <c r="A565" s="431"/>
    </row>
    <row r="566" spans="1:1" s="432" customFormat="1" ht="12" hidden="1" customHeight="1">
      <c r="A566" s="431"/>
    </row>
    <row r="567" spans="1:1" s="432" customFormat="1" ht="12" hidden="1" customHeight="1">
      <c r="A567" s="431"/>
    </row>
    <row r="568" spans="1:1" s="432" customFormat="1" ht="12" hidden="1" customHeight="1">
      <c r="A568" s="431"/>
    </row>
    <row r="569" spans="1:1" s="432" customFormat="1" ht="12" hidden="1" customHeight="1">
      <c r="A569" s="431"/>
    </row>
    <row r="570" spans="1:1" s="432" customFormat="1" ht="12" hidden="1" customHeight="1">
      <c r="A570" s="431"/>
    </row>
    <row r="571" spans="1:1" s="432" customFormat="1" ht="12" hidden="1" customHeight="1">
      <c r="A571" s="431"/>
    </row>
    <row r="572" spans="1:1" s="432" customFormat="1" ht="12" hidden="1" customHeight="1">
      <c r="A572" s="431"/>
    </row>
    <row r="573" spans="1:1" s="432" customFormat="1" ht="12" hidden="1" customHeight="1">
      <c r="A573" s="431"/>
    </row>
    <row r="574" spans="1:1" s="432" customFormat="1" ht="12" hidden="1" customHeight="1">
      <c r="A574" s="431"/>
    </row>
    <row r="575" spans="1:1" s="432" customFormat="1" ht="12" hidden="1" customHeight="1">
      <c r="A575" s="431"/>
    </row>
    <row r="576" spans="1:1" s="432" customFormat="1" ht="12" hidden="1" customHeight="1">
      <c r="A576" s="431"/>
    </row>
    <row r="577" spans="1:1" s="432" customFormat="1" ht="12" hidden="1" customHeight="1">
      <c r="A577" s="431"/>
    </row>
    <row r="578" spans="1:1" s="432" customFormat="1" ht="12" hidden="1" customHeight="1">
      <c r="A578" s="431"/>
    </row>
    <row r="579" spans="1:1" s="432" customFormat="1" ht="12" hidden="1" customHeight="1">
      <c r="A579" s="431"/>
    </row>
    <row r="580" spans="1:1" s="432" customFormat="1" ht="12" hidden="1" customHeight="1">
      <c r="A580" s="431"/>
    </row>
    <row r="581" spans="1:1" s="432" customFormat="1" ht="12" hidden="1" customHeight="1">
      <c r="A581" s="431"/>
    </row>
    <row r="582" spans="1:1" s="432" customFormat="1" ht="12" hidden="1" customHeight="1">
      <c r="A582" s="431"/>
    </row>
    <row r="583" spans="1:1" s="432" customFormat="1" ht="12" hidden="1" customHeight="1">
      <c r="A583" s="431"/>
    </row>
    <row r="584" spans="1:1" s="432" customFormat="1" ht="12" hidden="1" customHeight="1">
      <c r="A584" s="431"/>
    </row>
    <row r="585" spans="1:1" s="432" customFormat="1" ht="12" hidden="1" customHeight="1">
      <c r="A585" s="431"/>
    </row>
    <row r="586" spans="1:1" s="432" customFormat="1" ht="12" hidden="1" customHeight="1">
      <c r="A586" s="431"/>
    </row>
    <row r="587" spans="1:1" s="432" customFormat="1" ht="12" hidden="1" customHeight="1">
      <c r="A587" s="431"/>
    </row>
    <row r="588" spans="1:1" s="432" customFormat="1" ht="12" hidden="1" customHeight="1">
      <c r="A588" s="431"/>
    </row>
    <row r="589" spans="1:1" s="432" customFormat="1" ht="12" hidden="1" customHeight="1">
      <c r="A589" s="431"/>
    </row>
    <row r="590" spans="1:1" s="432" customFormat="1" ht="12" hidden="1" customHeight="1">
      <c r="A590" s="431"/>
    </row>
    <row r="591" spans="1:1" s="432" customFormat="1" ht="12" hidden="1" customHeight="1">
      <c r="A591" s="431"/>
    </row>
    <row r="592" spans="1:1" s="432" customFormat="1" ht="12" hidden="1" customHeight="1">
      <c r="A592" s="431"/>
    </row>
    <row r="593" spans="1:1" s="432" customFormat="1" ht="12" hidden="1" customHeight="1">
      <c r="A593" s="431"/>
    </row>
    <row r="594" spans="1:1" s="432" customFormat="1" ht="12" hidden="1" customHeight="1">
      <c r="A594" s="431"/>
    </row>
    <row r="595" spans="1:1" s="432" customFormat="1" ht="12" hidden="1" customHeight="1">
      <c r="A595" s="431"/>
    </row>
    <row r="596" spans="1:1" s="432" customFormat="1" ht="12" hidden="1" customHeight="1">
      <c r="A596" s="431"/>
    </row>
    <row r="597" spans="1:1" s="432" customFormat="1" ht="12" hidden="1" customHeight="1">
      <c r="A597" s="431"/>
    </row>
    <row r="598" spans="1:1" s="432" customFormat="1" ht="12" hidden="1" customHeight="1">
      <c r="A598" s="431"/>
    </row>
    <row r="599" spans="1:1" s="432" customFormat="1" ht="12" hidden="1" customHeight="1">
      <c r="A599" s="431"/>
    </row>
    <row r="600" spans="1:1" s="432" customFormat="1" ht="12" hidden="1" customHeight="1">
      <c r="A600" s="431"/>
    </row>
    <row r="601" spans="1:1" s="432" customFormat="1" ht="12" hidden="1" customHeight="1">
      <c r="A601" s="431"/>
    </row>
    <row r="602" spans="1:1" s="432" customFormat="1" ht="12" hidden="1" customHeight="1">
      <c r="A602" s="431"/>
    </row>
    <row r="603" spans="1:1" s="432" customFormat="1" ht="12" hidden="1" customHeight="1">
      <c r="A603" s="431"/>
    </row>
    <row r="604" spans="1:1" s="432" customFormat="1" ht="12" hidden="1" customHeight="1">
      <c r="A604" s="431"/>
    </row>
    <row r="605" spans="1:1" s="432" customFormat="1" ht="12" hidden="1" customHeight="1">
      <c r="A605" s="431"/>
    </row>
    <row r="606" spans="1:1" s="432" customFormat="1" ht="12" hidden="1" customHeight="1">
      <c r="A606" s="431"/>
    </row>
    <row r="607" spans="1:1" s="432" customFormat="1" ht="12" hidden="1" customHeight="1">
      <c r="A607" s="431"/>
    </row>
    <row r="608" spans="1:1" s="432" customFormat="1" ht="12" hidden="1" customHeight="1">
      <c r="A608" s="431"/>
    </row>
    <row r="609" spans="1:1" s="432" customFormat="1" ht="12" hidden="1" customHeight="1">
      <c r="A609" s="431"/>
    </row>
    <row r="610" spans="1:1" s="432" customFormat="1" ht="12" hidden="1" customHeight="1">
      <c r="A610" s="431"/>
    </row>
    <row r="611" spans="1:1" s="432" customFormat="1" ht="12" hidden="1" customHeight="1">
      <c r="A611" s="431"/>
    </row>
    <row r="612" spans="1:1" s="432" customFormat="1" ht="12" hidden="1" customHeight="1">
      <c r="A612" s="431"/>
    </row>
    <row r="613" spans="1:1" s="432" customFormat="1" ht="12" hidden="1" customHeight="1">
      <c r="A613" s="431"/>
    </row>
    <row r="614" spans="1:1" s="432" customFormat="1" ht="12" hidden="1" customHeight="1">
      <c r="A614" s="431"/>
    </row>
    <row r="615" spans="1:1" s="432" customFormat="1" ht="12" hidden="1" customHeight="1">
      <c r="A615" s="431"/>
    </row>
    <row r="616" spans="1:1" s="432" customFormat="1" ht="12" hidden="1" customHeight="1">
      <c r="A616" s="431"/>
    </row>
    <row r="617" spans="1:1" s="432" customFormat="1" ht="12" hidden="1" customHeight="1">
      <c r="A617" s="431"/>
    </row>
    <row r="618" spans="1:1" s="432" customFormat="1" ht="12" hidden="1" customHeight="1">
      <c r="A618" s="431"/>
    </row>
    <row r="619" spans="1:1" s="432" customFormat="1" ht="12" hidden="1" customHeight="1">
      <c r="A619" s="431"/>
    </row>
    <row r="620" spans="1:1" s="432" customFormat="1" ht="12" hidden="1" customHeight="1">
      <c r="A620" s="431"/>
    </row>
    <row r="621" spans="1:1" s="432" customFormat="1" ht="12" hidden="1" customHeight="1">
      <c r="A621" s="431"/>
    </row>
    <row r="622" spans="1:1" s="432" customFormat="1" ht="12" hidden="1" customHeight="1">
      <c r="A622" s="431"/>
    </row>
    <row r="623" spans="1:1" s="432" customFormat="1" ht="12" hidden="1" customHeight="1">
      <c r="A623" s="431"/>
    </row>
    <row r="624" spans="1:1" s="432" customFormat="1" ht="12" hidden="1" customHeight="1">
      <c r="A624" s="431"/>
    </row>
    <row r="625" spans="1:1" s="432" customFormat="1" ht="12" hidden="1" customHeight="1">
      <c r="A625" s="431"/>
    </row>
    <row r="626" spans="1:1" s="432" customFormat="1" ht="12" hidden="1" customHeight="1">
      <c r="A626" s="431"/>
    </row>
    <row r="627" spans="1:1" s="432" customFormat="1" ht="12" hidden="1" customHeight="1">
      <c r="A627" s="431"/>
    </row>
    <row r="628" spans="1:1" s="432" customFormat="1" ht="12" hidden="1" customHeight="1">
      <c r="A628" s="431"/>
    </row>
    <row r="629" spans="1:1" s="432" customFormat="1" ht="12" hidden="1" customHeight="1">
      <c r="A629" s="431"/>
    </row>
    <row r="630" spans="1:1" s="432" customFormat="1" ht="12" hidden="1" customHeight="1">
      <c r="A630" s="431"/>
    </row>
    <row r="631" spans="1:1" s="432" customFormat="1" ht="12" hidden="1" customHeight="1">
      <c r="A631" s="431"/>
    </row>
    <row r="632" spans="1:1" s="432" customFormat="1" ht="12" hidden="1" customHeight="1">
      <c r="A632" s="431"/>
    </row>
    <row r="633" spans="1:1" s="432" customFormat="1" ht="12" hidden="1" customHeight="1">
      <c r="A633" s="431"/>
    </row>
    <row r="634" spans="1:1" s="432" customFormat="1" ht="12" hidden="1" customHeight="1">
      <c r="A634" s="431"/>
    </row>
    <row r="635" spans="1:1" s="432" customFormat="1" ht="12" hidden="1" customHeight="1">
      <c r="A635" s="431"/>
    </row>
    <row r="636" spans="1:1" s="432" customFormat="1" ht="12" hidden="1" customHeight="1">
      <c r="A636" s="431"/>
    </row>
    <row r="637" spans="1:1" s="432" customFormat="1" ht="12" hidden="1" customHeight="1">
      <c r="A637" s="431"/>
    </row>
    <row r="638" spans="1:1" s="432" customFormat="1" ht="12" hidden="1" customHeight="1">
      <c r="A638" s="431"/>
    </row>
    <row r="639" spans="1:1" s="432" customFormat="1" ht="12" hidden="1" customHeight="1">
      <c r="A639" s="431"/>
    </row>
    <row r="640" spans="1:1" s="432" customFormat="1" ht="12" hidden="1" customHeight="1">
      <c r="A640" s="431"/>
    </row>
    <row r="641" spans="1:1" s="432" customFormat="1" ht="12" hidden="1" customHeight="1">
      <c r="A641" s="431"/>
    </row>
    <row r="642" spans="1:1" s="432" customFormat="1" ht="12" hidden="1" customHeight="1">
      <c r="A642" s="431"/>
    </row>
    <row r="643" spans="1:1" s="432" customFormat="1" ht="12" hidden="1" customHeight="1">
      <c r="A643" s="431"/>
    </row>
    <row r="644" spans="1:1" s="432" customFormat="1" ht="12" hidden="1" customHeight="1">
      <c r="A644" s="431"/>
    </row>
    <row r="645" spans="1:1" s="432" customFormat="1" ht="12" hidden="1" customHeight="1">
      <c r="A645" s="431"/>
    </row>
    <row r="646" spans="1:1" s="432" customFormat="1" ht="12" hidden="1" customHeight="1">
      <c r="A646" s="431"/>
    </row>
    <row r="647" spans="1:1" s="432" customFormat="1" ht="12" hidden="1" customHeight="1">
      <c r="A647" s="431"/>
    </row>
    <row r="648" spans="1:1" s="432" customFormat="1" ht="12" hidden="1" customHeight="1">
      <c r="A648" s="431"/>
    </row>
    <row r="649" spans="1:1" s="432" customFormat="1" ht="12" hidden="1" customHeight="1">
      <c r="A649" s="431"/>
    </row>
    <row r="650" spans="1:1" s="432" customFormat="1" ht="12" hidden="1" customHeight="1">
      <c r="A650" s="431"/>
    </row>
    <row r="651" spans="1:1" s="432" customFormat="1" ht="12" hidden="1" customHeight="1">
      <c r="A651" s="431"/>
    </row>
    <row r="652" spans="1:1" s="432" customFormat="1" ht="12" hidden="1" customHeight="1">
      <c r="A652" s="431"/>
    </row>
    <row r="653" spans="1:1" s="432" customFormat="1" ht="12" hidden="1" customHeight="1">
      <c r="A653" s="431"/>
    </row>
    <row r="654" spans="1:1" s="432" customFormat="1" ht="12" hidden="1" customHeight="1">
      <c r="A654" s="431"/>
    </row>
    <row r="655" spans="1:1" s="432" customFormat="1" ht="12" hidden="1" customHeight="1">
      <c r="A655" s="431"/>
    </row>
    <row r="656" spans="1:1" s="432" customFormat="1" ht="12" hidden="1" customHeight="1">
      <c r="A656" s="431"/>
    </row>
    <row r="657" spans="1:1" s="432" customFormat="1" ht="12" hidden="1" customHeight="1">
      <c r="A657" s="431"/>
    </row>
    <row r="658" spans="1:1" s="432" customFormat="1" ht="12" hidden="1" customHeight="1">
      <c r="A658" s="431"/>
    </row>
    <row r="659" spans="1:1" s="432" customFormat="1" ht="12" hidden="1" customHeight="1">
      <c r="A659" s="431"/>
    </row>
    <row r="660" spans="1:1" s="432" customFormat="1" ht="12" hidden="1" customHeight="1">
      <c r="A660" s="431"/>
    </row>
    <row r="661" spans="1:1" s="432" customFormat="1" ht="12" hidden="1" customHeight="1">
      <c r="A661" s="431"/>
    </row>
    <row r="662" spans="1:1" s="432" customFormat="1" ht="12" hidden="1" customHeight="1">
      <c r="A662" s="431"/>
    </row>
    <row r="663" spans="1:1" s="432" customFormat="1" ht="12" hidden="1" customHeight="1">
      <c r="A663" s="431"/>
    </row>
    <row r="664" spans="1:1" s="432" customFormat="1" ht="12" hidden="1" customHeight="1">
      <c r="A664" s="431"/>
    </row>
    <row r="665" spans="1:1" s="432" customFormat="1" ht="12" hidden="1" customHeight="1">
      <c r="A665" s="431"/>
    </row>
    <row r="666" spans="1:1" s="432" customFormat="1" ht="12" hidden="1" customHeight="1">
      <c r="A666" s="431"/>
    </row>
    <row r="667" spans="1:1" s="432" customFormat="1" ht="12" hidden="1" customHeight="1">
      <c r="A667" s="431"/>
    </row>
    <row r="668" spans="1:1" s="432" customFormat="1" ht="12" hidden="1" customHeight="1">
      <c r="A668" s="431"/>
    </row>
    <row r="669" spans="1:1" s="432" customFormat="1" ht="12" hidden="1" customHeight="1">
      <c r="A669" s="431"/>
    </row>
    <row r="670" spans="1:1" s="432" customFormat="1" ht="12" hidden="1" customHeight="1">
      <c r="A670" s="431"/>
    </row>
    <row r="671" spans="1:1" s="432" customFormat="1" ht="12" hidden="1" customHeight="1">
      <c r="A671" s="431"/>
    </row>
    <row r="672" spans="1:1" s="432" customFormat="1" ht="12" hidden="1" customHeight="1">
      <c r="A672" s="431"/>
    </row>
    <row r="673" spans="1:1" s="432" customFormat="1" ht="12" hidden="1" customHeight="1">
      <c r="A673" s="431"/>
    </row>
    <row r="674" spans="1:1" s="432" customFormat="1" ht="12" hidden="1" customHeight="1">
      <c r="A674" s="431"/>
    </row>
    <row r="675" spans="1:1" s="432" customFormat="1" ht="12" hidden="1" customHeight="1">
      <c r="A675" s="431"/>
    </row>
    <row r="676" spans="1:1" s="432" customFormat="1" ht="12" hidden="1" customHeight="1">
      <c r="A676" s="431"/>
    </row>
    <row r="677" spans="1:1" s="432" customFormat="1" ht="12" hidden="1" customHeight="1">
      <c r="A677" s="431"/>
    </row>
    <row r="678" spans="1:1" s="432" customFormat="1" ht="12" hidden="1" customHeight="1">
      <c r="A678" s="431"/>
    </row>
    <row r="679" spans="1:1" s="432" customFormat="1" ht="12" hidden="1" customHeight="1">
      <c r="A679" s="431"/>
    </row>
    <row r="680" spans="1:1" s="432" customFormat="1" ht="12" hidden="1" customHeight="1">
      <c r="A680" s="431"/>
    </row>
    <row r="681" spans="1:1" s="432" customFormat="1" ht="12" hidden="1" customHeight="1">
      <c r="A681" s="431"/>
    </row>
    <row r="682" spans="1:1" s="432" customFormat="1" ht="12" hidden="1" customHeight="1">
      <c r="A682" s="431"/>
    </row>
    <row r="683" spans="1:1" s="432" customFormat="1" ht="12" hidden="1" customHeight="1">
      <c r="A683" s="431"/>
    </row>
    <row r="684" spans="1:1" s="432" customFormat="1" ht="12" hidden="1" customHeight="1">
      <c r="A684" s="431"/>
    </row>
    <row r="685" spans="1:1" s="432" customFormat="1" ht="12" hidden="1" customHeight="1">
      <c r="A685" s="431"/>
    </row>
    <row r="686" spans="1:1" s="432" customFormat="1" ht="12" hidden="1" customHeight="1">
      <c r="A686" s="431"/>
    </row>
    <row r="687" spans="1:1" s="432" customFormat="1" ht="12" hidden="1" customHeight="1">
      <c r="A687" s="431"/>
    </row>
    <row r="688" spans="1:1" s="432" customFormat="1" ht="12" hidden="1" customHeight="1">
      <c r="A688" s="431"/>
    </row>
    <row r="689" spans="1:1" s="432" customFormat="1" ht="12" hidden="1" customHeight="1">
      <c r="A689" s="431"/>
    </row>
    <row r="690" spans="1:1" s="432" customFormat="1" ht="12" hidden="1" customHeight="1">
      <c r="A690" s="431"/>
    </row>
    <row r="691" spans="1:1" s="432" customFormat="1" ht="12" hidden="1" customHeight="1">
      <c r="A691" s="431"/>
    </row>
    <row r="692" spans="1:1" s="432" customFormat="1" ht="12" hidden="1" customHeight="1">
      <c r="A692" s="431"/>
    </row>
    <row r="693" spans="1:1" s="432" customFormat="1" ht="12" hidden="1" customHeight="1">
      <c r="A693" s="431"/>
    </row>
    <row r="694" spans="1:1" s="432" customFormat="1" ht="12" hidden="1" customHeight="1">
      <c r="A694" s="431"/>
    </row>
    <row r="695" spans="1:1" s="432" customFormat="1" ht="12" hidden="1" customHeight="1">
      <c r="A695" s="431"/>
    </row>
    <row r="696" spans="1:1" s="432" customFormat="1" ht="12" hidden="1" customHeight="1">
      <c r="A696" s="431"/>
    </row>
    <row r="697" spans="1:1" s="432" customFormat="1" ht="12" hidden="1" customHeight="1">
      <c r="A697" s="431"/>
    </row>
    <row r="698" spans="1:1" s="432" customFormat="1" ht="12" hidden="1" customHeight="1">
      <c r="A698" s="431"/>
    </row>
    <row r="699" spans="1:1" s="432" customFormat="1" ht="12" hidden="1" customHeight="1">
      <c r="A699" s="431"/>
    </row>
    <row r="700" spans="1:1" s="432" customFormat="1" ht="12" hidden="1" customHeight="1">
      <c r="A700" s="431"/>
    </row>
    <row r="701" spans="1:1" s="432" customFormat="1" ht="12" hidden="1" customHeight="1">
      <c r="A701" s="431"/>
    </row>
    <row r="702" spans="1:1" s="432" customFormat="1" ht="12" hidden="1" customHeight="1">
      <c r="A702" s="431"/>
    </row>
    <row r="703" spans="1:1" s="432" customFormat="1" ht="12" hidden="1" customHeight="1">
      <c r="A703" s="431"/>
    </row>
    <row r="704" spans="1:1" s="432" customFormat="1" ht="12" hidden="1" customHeight="1">
      <c r="A704" s="431"/>
    </row>
    <row r="705" spans="1:1" s="432" customFormat="1" ht="12" hidden="1" customHeight="1">
      <c r="A705" s="431"/>
    </row>
    <row r="706" spans="1:1" s="432" customFormat="1" ht="12" hidden="1" customHeight="1">
      <c r="A706" s="431"/>
    </row>
    <row r="707" spans="1:1" s="432" customFormat="1" ht="12" hidden="1" customHeight="1">
      <c r="A707" s="431"/>
    </row>
    <row r="708" spans="1:1" s="432" customFormat="1" ht="12" hidden="1" customHeight="1">
      <c r="A708" s="431"/>
    </row>
    <row r="709" spans="1:1" s="432" customFormat="1" ht="12" hidden="1" customHeight="1">
      <c r="A709" s="431"/>
    </row>
    <row r="710" spans="1:1" s="432" customFormat="1" ht="12" hidden="1" customHeight="1">
      <c r="A710" s="431"/>
    </row>
    <row r="711" spans="1:1" s="432" customFormat="1" ht="12" hidden="1" customHeight="1">
      <c r="A711" s="431"/>
    </row>
    <row r="712" spans="1:1" s="432" customFormat="1" ht="12" hidden="1" customHeight="1">
      <c r="A712" s="431"/>
    </row>
    <row r="713" spans="1:1" s="432" customFormat="1" ht="12" hidden="1" customHeight="1">
      <c r="A713" s="431"/>
    </row>
    <row r="714" spans="1:1" s="432" customFormat="1" ht="12" hidden="1" customHeight="1">
      <c r="A714" s="431"/>
    </row>
    <row r="715" spans="1:1" s="432" customFormat="1" ht="12" hidden="1" customHeight="1">
      <c r="A715" s="431"/>
    </row>
    <row r="716" spans="1:1" s="432" customFormat="1" ht="12" hidden="1" customHeight="1">
      <c r="A716" s="431"/>
    </row>
    <row r="717" spans="1:1" s="432" customFormat="1" ht="12" hidden="1" customHeight="1">
      <c r="A717" s="431"/>
    </row>
    <row r="718" spans="1:1" s="432" customFormat="1" ht="12" hidden="1" customHeight="1">
      <c r="A718" s="431"/>
    </row>
    <row r="719" spans="1:1" s="432" customFormat="1" ht="12" hidden="1" customHeight="1">
      <c r="A719" s="431"/>
    </row>
    <row r="720" spans="1:1" s="432" customFormat="1" ht="12" hidden="1" customHeight="1">
      <c r="A720" s="431"/>
    </row>
    <row r="721" spans="1:1" s="432" customFormat="1" ht="12" hidden="1" customHeight="1">
      <c r="A721" s="431"/>
    </row>
    <row r="722" spans="1:1" s="432" customFormat="1" ht="12" hidden="1" customHeight="1">
      <c r="A722" s="431"/>
    </row>
    <row r="723" spans="1:1" s="432" customFormat="1" ht="12" hidden="1" customHeight="1">
      <c r="A723" s="431"/>
    </row>
    <row r="724" spans="1:1" s="432" customFormat="1" ht="12" hidden="1" customHeight="1">
      <c r="A724" s="431"/>
    </row>
    <row r="725" spans="1:1" s="432" customFormat="1" ht="12" hidden="1" customHeight="1">
      <c r="A725" s="431"/>
    </row>
    <row r="726" spans="1:1" s="432" customFormat="1" ht="12" hidden="1" customHeight="1">
      <c r="A726" s="431"/>
    </row>
    <row r="727" spans="1:1" s="432" customFormat="1" ht="12" hidden="1" customHeight="1">
      <c r="A727" s="431"/>
    </row>
    <row r="728" spans="1:1" s="432" customFormat="1" ht="12" hidden="1" customHeight="1">
      <c r="A728" s="431"/>
    </row>
    <row r="729" spans="1:1" s="432" customFormat="1" ht="12" hidden="1" customHeight="1">
      <c r="A729" s="431"/>
    </row>
    <row r="730" spans="1:1" s="432" customFormat="1" ht="12" hidden="1" customHeight="1">
      <c r="A730" s="431"/>
    </row>
    <row r="731" spans="1:1" s="432" customFormat="1" ht="12" hidden="1" customHeight="1">
      <c r="A731" s="431"/>
    </row>
    <row r="732" spans="1:1" s="432" customFormat="1" ht="12" hidden="1" customHeight="1">
      <c r="A732" s="431"/>
    </row>
    <row r="733" spans="1:1" s="432" customFormat="1" ht="12" hidden="1" customHeight="1">
      <c r="A733" s="431"/>
    </row>
    <row r="734" spans="1:1" s="432" customFormat="1" ht="12" hidden="1" customHeight="1">
      <c r="A734" s="431"/>
    </row>
    <row r="735" spans="1:1" s="432" customFormat="1" ht="12" hidden="1" customHeight="1">
      <c r="A735" s="431"/>
    </row>
    <row r="736" spans="1:1" s="432" customFormat="1" ht="12" hidden="1" customHeight="1">
      <c r="A736" s="431"/>
    </row>
    <row r="737" spans="1:1" s="432" customFormat="1" ht="12" hidden="1" customHeight="1">
      <c r="A737" s="431"/>
    </row>
    <row r="738" spans="1:1" s="432" customFormat="1" ht="12" hidden="1" customHeight="1">
      <c r="A738" s="431"/>
    </row>
    <row r="739" spans="1:1" s="432" customFormat="1" ht="12" hidden="1" customHeight="1">
      <c r="A739" s="431"/>
    </row>
    <row r="740" spans="1:1" s="432" customFormat="1" ht="12" hidden="1" customHeight="1">
      <c r="A740" s="431"/>
    </row>
    <row r="741" spans="1:1" s="432" customFormat="1" ht="12" hidden="1" customHeight="1">
      <c r="A741" s="431"/>
    </row>
    <row r="742" spans="1:1" s="432" customFormat="1" ht="12" hidden="1" customHeight="1">
      <c r="A742" s="431"/>
    </row>
    <row r="743" spans="1:1" s="432" customFormat="1" ht="12" hidden="1" customHeight="1">
      <c r="A743" s="431"/>
    </row>
    <row r="744" spans="1:1" s="432" customFormat="1" ht="12" hidden="1" customHeight="1">
      <c r="A744" s="431"/>
    </row>
    <row r="745" spans="1:1" s="432" customFormat="1" ht="12" hidden="1" customHeight="1">
      <c r="A745" s="431"/>
    </row>
    <row r="746" spans="1:1" s="432" customFormat="1" ht="12" hidden="1" customHeight="1">
      <c r="A746" s="431"/>
    </row>
    <row r="747" spans="1:1" s="432" customFormat="1" ht="12" hidden="1" customHeight="1">
      <c r="A747" s="431"/>
    </row>
    <row r="748" spans="1:1" s="432" customFormat="1" ht="12" hidden="1" customHeight="1">
      <c r="A748" s="431"/>
    </row>
    <row r="749" spans="1:1" s="432" customFormat="1" ht="12" hidden="1" customHeight="1">
      <c r="A749" s="431"/>
    </row>
    <row r="750" spans="1:1" s="432" customFormat="1" ht="12" hidden="1" customHeight="1">
      <c r="A750" s="431"/>
    </row>
    <row r="751" spans="1:1" s="432" customFormat="1" ht="12" hidden="1" customHeight="1">
      <c r="A751" s="431"/>
    </row>
    <row r="752" spans="1:1" s="432" customFormat="1" ht="12" hidden="1" customHeight="1">
      <c r="A752" s="431"/>
    </row>
    <row r="753" spans="1:1" s="432" customFormat="1" ht="12" hidden="1" customHeight="1">
      <c r="A753" s="431"/>
    </row>
    <row r="754" spans="1:1" s="432" customFormat="1" ht="12" hidden="1" customHeight="1">
      <c r="A754" s="431"/>
    </row>
    <row r="755" spans="1:1" s="432" customFormat="1" ht="12" hidden="1" customHeight="1">
      <c r="A755" s="431"/>
    </row>
    <row r="756" spans="1:1" s="432" customFormat="1" ht="12" hidden="1" customHeight="1">
      <c r="A756" s="431"/>
    </row>
    <row r="757" spans="1:1" s="432" customFormat="1" ht="12" hidden="1" customHeight="1">
      <c r="A757" s="431"/>
    </row>
    <row r="758" spans="1:1" s="432" customFormat="1" ht="12" hidden="1" customHeight="1">
      <c r="A758" s="431"/>
    </row>
    <row r="759" spans="1:1" s="432" customFormat="1" ht="12" hidden="1" customHeight="1">
      <c r="A759" s="431"/>
    </row>
    <row r="760" spans="1:1" s="432" customFormat="1" ht="12" hidden="1" customHeight="1">
      <c r="A760" s="431"/>
    </row>
    <row r="761" spans="1:1" s="432" customFormat="1" ht="12" hidden="1" customHeight="1">
      <c r="A761" s="431"/>
    </row>
    <row r="762" spans="1:1" s="432" customFormat="1" ht="12" hidden="1" customHeight="1">
      <c r="A762" s="431"/>
    </row>
    <row r="763" spans="1:1" s="432" customFormat="1" ht="12" hidden="1" customHeight="1">
      <c r="A763" s="431"/>
    </row>
    <row r="764" spans="1:1" s="432" customFormat="1" ht="12" hidden="1" customHeight="1">
      <c r="A764" s="431"/>
    </row>
    <row r="765" spans="1:1" s="432" customFormat="1" ht="12" hidden="1" customHeight="1">
      <c r="A765" s="431"/>
    </row>
    <row r="766" spans="1:1" s="432" customFormat="1" ht="12" hidden="1" customHeight="1">
      <c r="A766" s="431"/>
    </row>
    <row r="767" spans="1:1" s="432" customFormat="1" ht="12" hidden="1" customHeight="1">
      <c r="A767" s="431"/>
    </row>
    <row r="768" spans="1:1" s="432" customFormat="1" ht="12" hidden="1" customHeight="1">
      <c r="A768" s="431"/>
    </row>
    <row r="769" spans="1:1" s="432" customFormat="1" ht="12" hidden="1" customHeight="1">
      <c r="A769" s="431"/>
    </row>
    <row r="770" spans="1:1" s="432" customFormat="1" ht="12" hidden="1" customHeight="1">
      <c r="A770" s="431"/>
    </row>
    <row r="771" spans="1:1" s="432" customFormat="1" ht="12" hidden="1" customHeight="1">
      <c r="A771" s="431"/>
    </row>
    <row r="772" spans="1:1" s="432" customFormat="1" ht="12" hidden="1" customHeight="1">
      <c r="A772" s="431"/>
    </row>
    <row r="773" spans="1:1" s="432" customFormat="1" ht="12" hidden="1" customHeight="1">
      <c r="A773" s="431"/>
    </row>
    <row r="774" spans="1:1" s="432" customFormat="1" ht="12" hidden="1" customHeight="1">
      <c r="A774" s="431"/>
    </row>
    <row r="775" spans="1:1" s="432" customFormat="1" ht="12" hidden="1" customHeight="1">
      <c r="A775" s="431"/>
    </row>
    <row r="776" spans="1:1" s="432" customFormat="1" ht="12" hidden="1" customHeight="1">
      <c r="A776" s="431"/>
    </row>
    <row r="777" spans="1:1" s="432" customFormat="1" ht="12" hidden="1" customHeight="1">
      <c r="A777" s="431"/>
    </row>
    <row r="778" spans="1:1" s="432" customFormat="1" ht="12" hidden="1" customHeight="1">
      <c r="A778" s="431"/>
    </row>
    <row r="779" spans="1:1" s="432" customFormat="1" ht="12" hidden="1" customHeight="1">
      <c r="A779" s="431"/>
    </row>
    <row r="780" spans="1:1" s="432" customFormat="1" ht="12" hidden="1" customHeight="1">
      <c r="A780" s="431"/>
    </row>
    <row r="781" spans="1:1" s="432" customFormat="1" ht="12" hidden="1" customHeight="1">
      <c r="A781" s="431"/>
    </row>
    <row r="782" spans="1:1" s="432" customFormat="1" ht="12" hidden="1" customHeight="1">
      <c r="A782" s="431"/>
    </row>
    <row r="783" spans="1:1" s="432" customFormat="1" ht="12" hidden="1" customHeight="1">
      <c r="A783" s="431"/>
    </row>
    <row r="784" spans="1:1" s="432" customFormat="1" ht="12" hidden="1" customHeight="1">
      <c r="A784" s="431"/>
    </row>
    <row r="785" spans="1:1" s="432" customFormat="1" ht="12" hidden="1" customHeight="1">
      <c r="A785" s="431"/>
    </row>
    <row r="786" spans="1:1" s="432" customFormat="1" ht="12" hidden="1" customHeight="1">
      <c r="A786" s="431"/>
    </row>
    <row r="787" spans="1:1" s="432" customFormat="1" ht="12" hidden="1" customHeight="1">
      <c r="A787" s="431"/>
    </row>
    <row r="788" spans="1:1" s="432" customFormat="1" ht="12" hidden="1" customHeight="1">
      <c r="A788" s="431"/>
    </row>
    <row r="789" spans="1:1" s="432" customFormat="1" ht="12" hidden="1" customHeight="1">
      <c r="A789" s="431"/>
    </row>
    <row r="790" spans="1:1" s="432" customFormat="1" ht="12" hidden="1" customHeight="1">
      <c r="A790" s="431"/>
    </row>
    <row r="791" spans="1:1" s="432" customFormat="1" ht="12" hidden="1" customHeight="1">
      <c r="A791" s="431"/>
    </row>
    <row r="792" spans="1:1" s="432" customFormat="1" ht="12" hidden="1" customHeight="1">
      <c r="A792" s="431"/>
    </row>
    <row r="793" spans="1:1" s="432" customFormat="1" ht="12" hidden="1" customHeight="1">
      <c r="A793" s="431"/>
    </row>
    <row r="794" spans="1:1" s="432" customFormat="1" ht="12" hidden="1" customHeight="1">
      <c r="A794" s="431"/>
    </row>
    <row r="795" spans="1:1" s="432" customFormat="1" ht="12" hidden="1" customHeight="1">
      <c r="A795" s="431"/>
    </row>
    <row r="796" spans="1:1" s="432" customFormat="1" ht="12" hidden="1" customHeight="1">
      <c r="A796" s="431"/>
    </row>
    <row r="797" spans="1:1" s="432" customFormat="1" ht="12" hidden="1" customHeight="1">
      <c r="A797" s="431"/>
    </row>
    <row r="798" spans="1:1" s="432" customFormat="1" ht="12" hidden="1" customHeight="1">
      <c r="A798" s="431"/>
    </row>
    <row r="799" spans="1:1" s="432" customFormat="1" ht="12" hidden="1" customHeight="1">
      <c r="A799" s="431"/>
    </row>
    <row r="800" spans="1:1" s="432" customFormat="1" ht="12" hidden="1" customHeight="1">
      <c r="A800" s="431"/>
    </row>
    <row r="801" spans="1:1" s="432" customFormat="1" ht="12" hidden="1" customHeight="1">
      <c r="A801" s="431"/>
    </row>
    <row r="802" spans="1:1" s="432" customFormat="1" ht="12" hidden="1" customHeight="1">
      <c r="A802" s="431"/>
    </row>
    <row r="803" spans="1:1" s="432" customFormat="1" ht="12" hidden="1" customHeight="1">
      <c r="A803" s="431"/>
    </row>
    <row r="804" spans="1:1" s="432" customFormat="1" ht="12" hidden="1" customHeight="1">
      <c r="A804" s="431"/>
    </row>
    <row r="805" spans="1:1" s="432" customFormat="1" ht="12" hidden="1" customHeight="1">
      <c r="A805" s="431"/>
    </row>
    <row r="806" spans="1:1" s="432" customFormat="1" ht="12" hidden="1" customHeight="1">
      <c r="A806" s="431"/>
    </row>
    <row r="807" spans="1:1" s="432" customFormat="1" ht="12" hidden="1" customHeight="1">
      <c r="A807" s="431"/>
    </row>
    <row r="808" spans="1:1" s="432" customFormat="1" ht="12" hidden="1" customHeight="1">
      <c r="A808" s="431"/>
    </row>
    <row r="809" spans="1:1" s="432" customFormat="1" ht="12" hidden="1" customHeight="1">
      <c r="A809" s="431"/>
    </row>
    <row r="810" spans="1:1" s="432" customFormat="1" ht="12" hidden="1" customHeight="1">
      <c r="A810" s="431"/>
    </row>
    <row r="811" spans="1:1" s="432" customFormat="1" ht="12" hidden="1" customHeight="1">
      <c r="A811" s="431"/>
    </row>
    <row r="812" spans="1:1" s="432" customFormat="1" ht="12" hidden="1" customHeight="1">
      <c r="A812" s="431"/>
    </row>
    <row r="813" spans="1:1" s="432" customFormat="1" ht="12" hidden="1" customHeight="1">
      <c r="A813" s="431"/>
    </row>
    <row r="814" spans="1:1" s="432" customFormat="1" ht="12" hidden="1" customHeight="1">
      <c r="A814" s="431"/>
    </row>
    <row r="815" spans="1:1" s="432" customFormat="1" ht="12" hidden="1" customHeight="1">
      <c r="A815" s="431"/>
    </row>
    <row r="816" spans="1:1" s="432" customFormat="1" ht="12" hidden="1" customHeight="1">
      <c r="A816" s="431"/>
    </row>
    <row r="817" spans="1:1" s="432" customFormat="1" ht="12" hidden="1" customHeight="1">
      <c r="A817" s="431"/>
    </row>
    <row r="818" spans="1:1" s="432" customFormat="1" ht="12" hidden="1" customHeight="1">
      <c r="A818" s="431"/>
    </row>
    <row r="819" spans="1:1" s="432" customFormat="1" ht="12" hidden="1" customHeight="1">
      <c r="A819" s="431"/>
    </row>
    <row r="820" spans="1:1" s="432" customFormat="1" ht="12" hidden="1" customHeight="1">
      <c r="A820" s="431"/>
    </row>
    <row r="821" spans="1:1" s="432" customFormat="1" ht="12" hidden="1" customHeight="1">
      <c r="A821" s="431"/>
    </row>
    <row r="822" spans="1:1" s="432" customFormat="1" ht="12" hidden="1" customHeight="1">
      <c r="A822" s="431"/>
    </row>
    <row r="823" spans="1:1" s="432" customFormat="1" ht="12" hidden="1" customHeight="1">
      <c r="A823" s="431"/>
    </row>
    <row r="824" spans="1:1" s="432" customFormat="1" ht="12" hidden="1" customHeight="1">
      <c r="A824" s="431"/>
    </row>
    <row r="825" spans="1:1" s="432" customFormat="1" ht="12" hidden="1" customHeight="1">
      <c r="A825" s="431"/>
    </row>
    <row r="826" spans="1:1" s="432" customFormat="1" ht="12" hidden="1" customHeight="1">
      <c r="A826" s="431"/>
    </row>
    <row r="827" spans="1:1" s="432" customFormat="1" ht="12" hidden="1" customHeight="1">
      <c r="A827" s="431"/>
    </row>
    <row r="828" spans="1:1" s="432" customFormat="1" ht="12" hidden="1" customHeight="1">
      <c r="A828" s="431"/>
    </row>
    <row r="829" spans="1:1" s="432" customFormat="1" ht="12" hidden="1" customHeight="1">
      <c r="A829" s="431"/>
    </row>
    <row r="830" spans="1:1" s="432" customFormat="1" ht="12" hidden="1" customHeight="1">
      <c r="A830" s="431"/>
    </row>
    <row r="831" spans="1:1" s="432" customFormat="1" ht="12" hidden="1" customHeight="1">
      <c r="A831" s="431"/>
    </row>
    <row r="832" spans="1:1" s="432" customFormat="1" ht="12" hidden="1" customHeight="1">
      <c r="A832" s="431"/>
    </row>
    <row r="833" spans="1:1" s="432" customFormat="1" ht="12" hidden="1" customHeight="1">
      <c r="A833" s="431"/>
    </row>
    <row r="834" spans="1:1" s="432" customFormat="1" ht="12" hidden="1" customHeight="1">
      <c r="A834" s="431"/>
    </row>
    <row r="835" spans="1:1" s="432" customFormat="1" ht="12" hidden="1" customHeight="1">
      <c r="A835" s="431"/>
    </row>
    <row r="836" spans="1:1" s="432" customFormat="1" ht="12" hidden="1" customHeight="1">
      <c r="A836" s="431"/>
    </row>
    <row r="837" spans="1:1" s="432" customFormat="1" ht="12" hidden="1" customHeight="1">
      <c r="A837" s="431"/>
    </row>
    <row r="838" spans="1:1" s="432" customFormat="1" ht="12" hidden="1" customHeight="1">
      <c r="A838" s="431"/>
    </row>
    <row r="839" spans="1:1" s="432" customFormat="1" ht="12" hidden="1" customHeight="1">
      <c r="A839" s="431"/>
    </row>
    <row r="840" spans="1:1" s="432" customFormat="1" ht="12" hidden="1" customHeight="1">
      <c r="A840" s="431"/>
    </row>
    <row r="841" spans="1:1" s="432" customFormat="1" ht="12" hidden="1" customHeight="1">
      <c r="A841" s="431"/>
    </row>
    <row r="842" spans="1:1" s="432" customFormat="1" ht="12" hidden="1" customHeight="1">
      <c r="A842" s="431"/>
    </row>
    <row r="843" spans="1:1" s="432" customFormat="1" ht="12" hidden="1" customHeight="1">
      <c r="A843" s="431"/>
    </row>
    <row r="844" spans="1:1" s="432" customFormat="1" ht="12" hidden="1" customHeight="1">
      <c r="A844" s="431"/>
    </row>
    <row r="845" spans="1:1" s="432" customFormat="1" ht="12" hidden="1" customHeight="1">
      <c r="A845" s="431"/>
    </row>
    <row r="846" spans="1:1" s="432" customFormat="1" ht="12" hidden="1" customHeight="1">
      <c r="A846" s="431"/>
    </row>
    <row r="847" spans="1:1" s="432" customFormat="1" ht="12" hidden="1" customHeight="1">
      <c r="A847" s="431"/>
    </row>
    <row r="848" spans="1:1" s="432" customFormat="1" ht="12" hidden="1" customHeight="1">
      <c r="A848" s="431"/>
    </row>
    <row r="849" spans="1:1" s="432" customFormat="1" ht="12" hidden="1" customHeight="1">
      <c r="A849" s="431"/>
    </row>
    <row r="850" spans="1:1" s="432" customFormat="1" ht="12" hidden="1" customHeight="1">
      <c r="A850" s="431"/>
    </row>
    <row r="851" spans="1:1" s="432" customFormat="1" ht="12" hidden="1" customHeight="1">
      <c r="A851" s="431"/>
    </row>
    <row r="852" spans="1:1" s="432" customFormat="1" ht="12" hidden="1" customHeight="1">
      <c r="A852" s="431"/>
    </row>
    <row r="853" spans="1:1" s="432" customFormat="1" ht="12" hidden="1" customHeight="1">
      <c r="A853" s="431"/>
    </row>
    <row r="854" spans="1:1" s="432" customFormat="1" ht="12" hidden="1" customHeight="1">
      <c r="A854" s="431"/>
    </row>
    <row r="855" spans="1:1" s="432" customFormat="1" ht="12" hidden="1" customHeight="1">
      <c r="A855" s="431"/>
    </row>
    <row r="856" spans="1:1" s="432" customFormat="1" ht="12" hidden="1" customHeight="1">
      <c r="A856" s="431"/>
    </row>
    <row r="857" spans="1:1" s="432" customFormat="1" ht="12" hidden="1" customHeight="1">
      <c r="A857" s="431"/>
    </row>
    <row r="858" spans="1:1" s="432" customFormat="1" ht="12" hidden="1" customHeight="1">
      <c r="A858" s="431"/>
    </row>
    <row r="859" spans="1:1" s="432" customFormat="1" ht="12" hidden="1" customHeight="1">
      <c r="A859" s="431"/>
    </row>
    <row r="860" spans="1:1" s="432" customFormat="1" ht="12" hidden="1" customHeight="1">
      <c r="A860" s="431"/>
    </row>
    <row r="861" spans="1:1" s="432" customFormat="1" ht="12" hidden="1" customHeight="1">
      <c r="A861" s="431"/>
    </row>
    <row r="862" spans="1:1" s="432" customFormat="1" ht="12" hidden="1" customHeight="1">
      <c r="A862" s="431"/>
    </row>
    <row r="863" spans="1:1" s="432" customFormat="1" ht="12" hidden="1" customHeight="1">
      <c r="A863" s="431"/>
    </row>
    <row r="864" spans="1:1" s="432" customFormat="1" ht="12" hidden="1" customHeight="1">
      <c r="A864" s="431"/>
    </row>
    <row r="865" spans="1:1" s="432" customFormat="1" ht="12" hidden="1" customHeight="1">
      <c r="A865" s="431"/>
    </row>
    <row r="866" spans="1:1" s="432" customFormat="1" ht="12" hidden="1" customHeight="1">
      <c r="A866" s="431"/>
    </row>
    <row r="867" spans="1:1" s="432" customFormat="1" ht="12" hidden="1" customHeight="1">
      <c r="A867" s="431"/>
    </row>
    <row r="868" spans="1:1" s="432" customFormat="1" ht="12" hidden="1" customHeight="1">
      <c r="A868" s="431"/>
    </row>
    <row r="869" spans="1:1" s="432" customFormat="1" ht="12" hidden="1" customHeight="1">
      <c r="A869" s="431"/>
    </row>
    <row r="870" spans="1:1" s="432" customFormat="1" ht="12" hidden="1" customHeight="1">
      <c r="A870" s="431"/>
    </row>
    <row r="871" spans="1:1" s="432" customFormat="1" ht="12" hidden="1" customHeight="1">
      <c r="A871" s="431"/>
    </row>
    <row r="872" spans="1:1" s="432" customFormat="1" ht="12" hidden="1" customHeight="1">
      <c r="A872" s="431"/>
    </row>
    <row r="873" spans="1:1" s="432" customFormat="1" ht="12" hidden="1" customHeight="1">
      <c r="A873" s="431"/>
    </row>
    <row r="874" spans="1:1" s="432" customFormat="1" ht="12" hidden="1" customHeight="1">
      <c r="A874" s="431"/>
    </row>
    <row r="875" spans="1:1" s="432" customFormat="1" ht="12" hidden="1" customHeight="1">
      <c r="A875" s="431"/>
    </row>
    <row r="876" spans="1:1" s="432" customFormat="1" ht="12" hidden="1" customHeight="1">
      <c r="A876" s="431"/>
    </row>
    <row r="877" spans="1:1" s="432" customFormat="1" ht="12" hidden="1" customHeight="1">
      <c r="A877" s="431"/>
    </row>
    <row r="878" spans="1:1" s="432" customFormat="1" ht="12" hidden="1" customHeight="1">
      <c r="A878" s="431"/>
    </row>
    <row r="879" spans="1:1" s="432" customFormat="1" ht="12" hidden="1" customHeight="1">
      <c r="A879" s="431"/>
    </row>
    <row r="880" spans="1:1" s="432" customFormat="1" ht="12" hidden="1" customHeight="1">
      <c r="A880" s="431"/>
    </row>
    <row r="881" spans="1:1" s="432" customFormat="1" ht="12" hidden="1" customHeight="1">
      <c r="A881" s="431"/>
    </row>
    <row r="882" spans="1:1" s="432" customFormat="1" ht="12" hidden="1" customHeight="1">
      <c r="A882" s="431"/>
    </row>
    <row r="883" spans="1:1" s="432" customFormat="1" ht="12" hidden="1" customHeight="1">
      <c r="A883" s="431"/>
    </row>
    <row r="884" spans="1:1" s="432" customFormat="1" ht="12" hidden="1" customHeight="1">
      <c r="A884" s="431"/>
    </row>
    <row r="885" spans="1:1" s="432" customFormat="1" ht="12" hidden="1" customHeight="1">
      <c r="A885" s="431"/>
    </row>
    <row r="886" spans="1:1" s="432" customFormat="1" ht="12" hidden="1" customHeight="1">
      <c r="A886" s="431"/>
    </row>
    <row r="887" spans="1:1" s="432" customFormat="1" ht="12" hidden="1" customHeight="1">
      <c r="A887" s="431"/>
    </row>
    <row r="888" spans="1:1" s="432" customFormat="1" ht="12" hidden="1" customHeight="1">
      <c r="A888" s="431"/>
    </row>
    <row r="889" spans="1:1" s="432" customFormat="1" ht="12" hidden="1" customHeight="1">
      <c r="A889" s="431"/>
    </row>
    <row r="890" spans="1:1" s="432" customFormat="1" ht="12" hidden="1" customHeight="1">
      <c r="A890" s="431"/>
    </row>
    <row r="891" spans="1:1" s="432" customFormat="1" ht="12" hidden="1" customHeight="1">
      <c r="A891" s="431"/>
    </row>
    <row r="892" spans="1:1" s="432" customFormat="1" ht="12" hidden="1" customHeight="1">
      <c r="A892" s="431"/>
    </row>
    <row r="893" spans="1:1" s="432" customFormat="1" ht="12" hidden="1" customHeight="1">
      <c r="A893" s="431"/>
    </row>
    <row r="894" spans="1:1" s="432" customFormat="1" ht="12" hidden="1" customHeight="1">
      <c r="A894" s="431"/>
    </row>
    <row r="895" spans="1:1" s="432" customFormat="1" ht="12" hidden="1" customHeight="1">
      <c r="A895" s="431"/>
    </row>
    <row r="896" spans="1:1" s="432" customFormat="1" ht="12" hidden="1" customHeight="1">
      <c r="A896" s="431"/>
    </row>
    <row r="897" spans="1:1" s="432" customFormat="1" ht="12" hidden="1" customHeight="1">
      <c r="A897" s="431"/>
    </row>
    <row r="898" spans="1:1" s="432" customFormat="1" ht="12" hidden="1" customHeight="1">
      <c r="A898" s="431"/>
    </row>
    <row r="899" spans="1:1" s="432" customFormat="1" ht="12" hidden="1" customHeight="1">
      <c r="A899" s="431"/>
    </row>
    <row r="900" spans="1:1" s="432" customFormat="1" ht="12" hidden="1" customHeight="1">
      <c r="A900" s="431"/>
    </row>
    <row r="901" spans="1:1" s="432" customFormat="1" ht="12" hidden="1" customHeight="1">
      <c r="A901" s="431"/>
    </row>
    <row r="902" spans="1:1" s="432" customFormat="1" ht="12" hidden="1" customHeight="1">
      <c r="A902" s="431"/>
    </row>
    <row r="903" spans="1:1" s="432" customFormat="1" ht="12" hidden="1" customHeight="1">
      <c r="A903" s="431"/>
    </row>
    <row r="904" spans="1:1" s="432" customFormat="1" ht="12" hidden="1" customHeight="1">
      <c r="A904" s="431"/>
    </row>
    <row r="905" spans="1:1" s="432" customFormat="1" ht="12" hidden="1" customHeight="1">
      <c r="A905" s="431"/>
    </row>
    <row r="906" spans="1:1" s="432" customFormat="1" ht="12" hidden="1" customHeight="1">
      <c r="A906" s="431"/>
    </row>
    <row r="907" spans="1:1" s="432" customFormat="1" ht="12" hidden="1" customHeight="1">
      <c r="A907" s="431"/>
    </row>
    <row r="908" spans="1:1" s="432" customFormat="1" ht="12" hidden="1" customHeight="1">
      <c r="A908" s="431"/>
    </row>
    <row r="909" spans="1:1" s="432" customFormat="1" ht="12" hidden="1" customHeight="1">
      <c r="A909" s="431"/>
    </row>
    <row r="910" spans="1:1" s="432" customFormat="1" ht="12" hidden="1" customHeight="1">
      <c r="A910" s="431"/>
    </row>
    <row r="911" spans="1:1" s="432" customFormat="1" ht="12" hidden="1" customHeight="1">
      <c r="A911" s="431"/>
    </row>
    <row r="912" spans="1:1" s="432" customFormat="1" ht="12" hidden="1" customHeight="1">
      <c r="A912" s="431"/>
    </row>
    <row r="913" spans="1:1" s="432" customFormat="1" ht="12" hidden="1" customHeight="1">
      <c r="A913" s="431"/>
    </row>
    <row r="914" spans="1:1" s="432" customFormat="1" ht="12" hidden="1" customHeight="1">
      <c r="A914" s="431"/>
    </row>
    <row r="915" spans="1:1" s="432" customFormat="1" ht="12" hidden="1" customHeight="1">
      <c r="A915" s="431"/>
    </row>
    <row r="916" spans="1:1" s="432" customFormat="1" ht="12" hidden="1" customHeight="1">
      <c r="A916" s="431"/>
    </row>
    <row r="917" spans="1:1" s="432" customFormat="1" ht="12" hidden="1" customHeight="1">
      <c r="A917" s="431"/>
    </row>
    <row r="918" spans="1:1" s="432" customFormat="1" ht="12" hidden="1" customHeight="1">
      <c r="A918" s="431"/>
    </row>
    <row r="919" spans="1:1" s="432" customFormat="1" ht="12" hidden="1" customHeight="1">
      <c r="A919" s="431"/>
    </row>
    <row r="920" spans="1:1" s="432" customFormat="1" ht="12" hidden="1" customHeight="1">
      <c r="A920" s="431"/>
    </row>
    <row r="921" spans="1:1" s="432" customFormat="1" ht="12" hidden="1" customHeight="1">
      <c r="A921" s="431"/>
    </row>
    <row r="922" spans="1:1" s="432" customFormat="1" ht="12" hidden="1" customHeight="1">
      <c r="A922" s="431"/>
    </row>
    <row r="923" spans="1:1" s="432" customFormat="1" ht="12" hidden="1" customHeight="1">
      <c r="A923" s="431"/>
    </row>
    <row r="924" spans="1:1" s="432" customFormat="1" ht="12" hidden="1" customHeight="1">
      <c r="A924" s="431"/>
    </row>
    <row r="925" spans="1:1" s="432" customFormat="1" ht="12" hidden="1" customHeight="1">
      <c r="A925" s="431"/>
    </row>
    <row r="926" spans="1:1" s="432" customFormat="1" ht="12" hidden="1" customHeight="1">
      <c r="A926" s="431"/>
    </row>
    <row r="927" spans="1:1" s="432" customFormat="1" ht="12" hidden="1" customHeight="1">
      <c r="A927" s="431"/>
    </row>
    <row r="928" spans="1:1" s="432" customFormat="1" ht="12" hidden="1" customHeight="1">
      <c r="A928" s="431"/>
    </row>
    <row r="929" spans="1:1" s="432" customFormat="1" ht="12" hidden="1" customHeight="1">
      <c r="A929" s="431"/>
    </row>
    <row r="930" spans="1:1" s="432" customFormat="1" ht="12" hidden="1" customHeight="1">
      <c r="A930" s="431"/>
    </row>
    <row r="931" spans="1:1" s="432" customFormat="1" ht="12" hidden="1" customHeight="1">
      <c r="A931" s="431"/>
    </row>
    <row r="932" spans="1:1" s="432" customFormat="1" ht="12" hidden="1" customHeight="1">
      <c r="A932" s="431"/>
    </row>
    <row r="933" spans="1:1" s="432" customFormat="1" ht="12" hidden="1" customHeight="1">
      <c r="A933" s="431"/>
    </row>
    <row r="934" spans="1:1" s="432" customFormat="1" ht="12" hidden="1" customHeight="1">
      <c r="A934" s="431"/>
    </row>
    <row r="935" spans="1:1" s="432" customFormat="1" ht="12" hidden="1" customHeight="1">
      <c r="A935" s="431"/>
    </row>
    <row r="936" spans="1:1" s="432" customFormat="1" ht="12" hidden="1" customHeight="1">
      <c r="A936" s="431"/>
    </row>
    <row r="937" spans="1:1" s="432" customFormat="1" ht="12" hidden="1" customHeight="1">
      <c r="A937" s="431"/>
    </row>
    <row r="938" spans="1:1" s="432" customFormat="1" ht="12" hidden="1" customHeight="1">
      <c r="A938" s="431"/>
    </row>
    <row r="939" spans="1:1" s="432" customFormat="1" ht="12" hidden="1" customHeight="1">
      <c r="A939" s="431"/>
    </row>
    <row r="940" spans="1:1" s="432" customFormat="1" ht="12" hidden="1" customHeight="1">
      <c r="A940" s="431"/>
    </row>
    <row r="941" spans="1:1" s="432" customFormat="1" ht="12" hidden="1" customHeight="1">
      <c r="A941" s="431"/>
    </row>
    <row r="942" spans="1:1" s="432" customFormat="1" ht="12" hidden="1" customHeight="1">
      <c r="A942" s="431"/>
    </row>
    <row r="943" spans="1:1" s="432" customFormat="1" ht="12" hidden="1" customHeight="1">
      <c r="A943" s="431"/>
    </row>
    <row r="944" spans="1:1" s="432" customFormat="1" ht="12" hidden="1" customHeight="1">
      <c r="A944" s="431"/>
    </row>
    <row r="945" spans="1:1" s="432" customFormat="1" ht="12" hidden="1" customHeight="1">
      <c r="A945" s="431"/>
    </row>
    <row r="946" spans="1:1" s="432" customFormat="1" ht="12" hidden="1" customHeight="1">
      <c r="A946" s="431"/>
    </row>
    <row r="947" spans="1:1" s="432" customFormat="1" ht="12" hidden="1" customHeight="1">
      <c r="A947" s="431"/>
    </row>
    <row r="948" spans="1:1" s="432" customFormat="1" ht="12" hidden="1" customHeight="1">
      <c r="A948" s="431"/>
    </row>
    <row r="949" spans="1:1" s="432" customFormat="1" ht="12" hidden="1" customHeight="1">
      <c r="A949" s="431"/>
    </row>
    <row r="950" spans="1:1" s="432" customFormat="1" ht="12" hidden="1" customHeight="1">
      <c r="A950" s="431"/>
    </row>
    <row r="951" spans="1:1" s="432" customFormat="1" ht="12" hidden="1" customHeight="1">
      <c r="A951" s="431"/>
    </row>
    <row r="952" spans="1:1" s="432" customFormat="1" ht="12" hidden="1" customHeight="1">
      <c r="A952" s="431"/>
    </row>
    <row r="953" spans="1:1" s="432" customFormat="1" ht="12" hidden="1" customHeight="1">
      <c r="A953" s="431"/>
    </row>
    <row r="954" spans="1:1" s="432" customFormat="1" ht="12" hidden="1" customHeight="1">
      <c r="A954" s="431"/>
    </row>
    <row r="955" spans="1:1" s="432" customFormat="1" ht="12" hidden="1" customHeight="1">
      <c r="A955" s="431"/>
    </row>
    <row r="956" spans="1:1" s="432" customFormat="1" ht="12" hidden="1" customHeight="1">
      <c r="A956" s="431"/>
    </row>
    <row r="957" spans="1:1" s="432" customFormat="1" ht="12" hidden="1" customHeight="1">
      <c r="A957" s="431"/>
    </row>
    <row r="958" spans="1:1" s="432" customFormat="1" ht="12" hidden="1" customHeight="1">
      <c r="A958" s="431"/>
    </row>
    <row r="959" spans="1:1" s="432" customFormat="1" ht="12" hidden="1" customHeight="1">
      <c r="A959" s="431"/>
    </row>
    <row r="960" spans="1:1" s="432" customFormat="1" ht="12" hidden="1" customHeight="1">
      <c r="A960" s="431"/>
    </row>
    <row r="961" spans="1:1" s="432" customFormat="1" ht="12" hidden="1" customHeight="1">
      <c r="A961" s="431"/>
    </row>
    <row r="962" spans="1:1" s="432" customFormat="1" ht="12" hidden="1" customHeight="1">
      <c r="A962" s="431"/>
    </row>
    <row r="963" spans="1:1" s="432" customFormat="1" ht="12" hidden="1" customHeight="1">
      <c r="A963" s="431"/>
    </row>
    <row r="964" spans="1:1" s="432" customFormat="1" ht="12" hidden="1" customHeight="1">
      <c r="A964" s="431"/>
    </row>
    <row r="965" spans="1:1" s="432" customFormat="1" ht="12" hidden="1" customHeight="1">
      <c r="A965" s="431"/>
    </row>
    <row r="966" spans="1:1" s="432" customFormat="1" ht="12" hidden="1" customHeight="1">
      <c r="A966" s="431"/>
    </row>
    <row r="967" spans="1:1" s="432" customFormat="1" ht="12" hidden="1" customHeight="1">
      <c r="A967" s="431"/>
    </row>
    <row r="968" spans="1:1" s="432" customFormat="1" ht="12" hidden="1" customHeight="1">
      <c r="A968" s="431"/>
    </row>
    <row r="969" spans="1:1" s="432" customFormat="1" ht="12" hidden="1" customHeight="1">
      <c r="A969" s="431"/>
    </row>
    <row r="970" spans="1:1" s="432" customFormat="1" ht="12" hidden="1" customHeight="1">
      <c r="A970" s="431"/>
    </row>
    <row r="971" spans="1:1" s="432" customFormat="1" ht="12" hidden="1" customHeight="1">
      <c r="A971" s="431"/>
    </row>
    <row r="972" spans="1:1" s="432" customFormat="1" ht="12" hidden="1" customHeight="1">
      <c r="A972" s="431"/>
    </row>
    <row r="973" spans="1:1" s="432" customFormat="1" ht="12" hidden="1" customHeight="1">
      <c r="A973" s="431"/>
    </row>
    <row r="974" spans="1:1" s="432" customFormat="1" ht="12" hidden="1" customHeight="1">
      <c r="A974" s="431"/>
    </row>
    <row r="975" spans="1:1" s="432" customFormat="1" ht="12" hidden="1" customHeight="1">
      <c r="A975" s="431"/>
    </row>
    <row r="976" spans="1:1" s="432" customFormat="1" ht="12" hidden="1" customHeight="1">
      <c r="A976" s="431"/>
    </row>
    <row r="977" spans="1:1" s="432" customFormat="1" ht="12" hidden="1" customHeight="1">
      <c r="A977" s="431"/>
    </row>
    <row r="978" spans="1:1" s="432" customFormat="1" ht="12" hidden="1" customHeight="1">
      <c r="A978" s="431"/>
    </row>
    <row r="979" spans="1:1" s="432" customFormat="1" ht="12" hidden="1" customHeight="1">
      <c r="A979" s="431"/>
    </row>
    <row r="980" spans="1:1" s="432" customFormat="1" ht="12" hidden="1" customHeight="1">
      <c r="A980" s="431"/>
    </row>
    <row r="981" spans="1:1" s="432" customFormat="1" ht="12" hidden="1" customHeight="1">
      <c r="A981" s="431"/>
    </row>
    <row r="982" spans="1:1" s="432" customFormat="1" ht="12" hidden="1" customHeight="1">
      <c r="A982" s="431"/>
    </row>
    <row r="983" spans="1:1" s="432" customFormat="1" ht="12" hidden="1" customHeight="1">
      <c r="A983" s="431"/>
    </row>
    <row r="984" spans="1:1" s="432" customFormat="1" ht="12" hidden="1" customHeight="1">
      <c r="A984" s="431"/>
    </row>
    <row r="985" spans="1:1" s="432" customFormat="1" ht="12" hidden="1" customHeight="1">
      <c r="A985" s="431"/>
    </row>
    <row r="986" spans="1:1" s="432" customFormat="1" ht="12" hidden="1" customHeight="1">
      <c r="A986" s="431"/>
    </row>
    <row r="987" spans="1:1" s="432" customFormat="1" ht="12" hidden="1" customHeight="1">
      <c r="A987" s="431"/>
    </row>
    <row r="988" spans="1:1" s="432" customFormat="1" ht="12" hidden="1" customHeight="1">
      <c r="A988" s="431"/>
    </row>
    <row r="989" spans="1:1" s="432" customFormat="1" ht="12" hidden="1" customHeight="1">
      <c r="A989" s="431"/>
    </row>
    <row r="990" spans="1:1" s="432" customFormat="1" ht="12" hidden="1" customHeight="1">
      <c r="A990" s="431"/>
    </row>
    <row r="991" spans="1:1" s="432" customFormat="1" ht="12" hidden="1" customHeight="1">
      <c r="A991" s="431"/>
    </row>
    <row r="992" spans="1:1" s="432" customFormat="1" ht="12" hidden="1" customHeight="1">
      <c r="A992" s="431"/>
    </row>
    <row r="993" spans="1:1" s="432" customFormat="1" ht="12" hidden="1" customHeight="1">
      <c r="A993" s="431"/>
    </row>
    <row r="994" spans="1:1" s="432" customFormat="1" ht="12" hidden="1" customHeight="1">
      <c r="A994" s="431"/>
    </row>
    <row r="995" spans="1:1" s="432" customFormat="1" ht="12" hidden="1" customHeight="1">
      <c r="A995" s="431"/>
    </row>
    <row r="996" spans="1:1" s="432" customFormat="1" ht="12" hidden="1" customHeight="1">
      <c r="A996" s="431"/>
    </row>
    <row r="997" spans="1:1" s="432" customFormat="1" ht="12" hidden="1" customHeight="1">
      <c r="A997" s="431"/>
    </row>
    <row r="998" spans="1:1" s="432" customFormat="1" ht="12" hidden="1" customHeight="1">
      <c r="A998" s="431"/>
    </row>
    <row r="999" spans="1:1" s="432" customFormat="1" ht="12" hidden="1" customHeight="1">
      <c r="A999" s="431"/>
    </row>
    <row r="1000" spans="1:1" s="432" customFormat="1" ht="12" hidden="1" customHeight="1">
      <c r="A1000" s="431"/>
    </row>
    <row r="1001" spans="1:1" s="432" customFormat="1" ht="12" hidden="1" customHeight="1">
      <c r="A1001" s="431"/>
    </row>
    <row r="1002" spans="1:1" s="432" customFormat="1" ht="12" hidden="1" customHeight="1">
      <c r="A1002" s="431"/>
    </row>
    <row r="1003" spans="1:1" s="432" customFormat="1" ht="12" hidden="1" customHeight="1">
      <c r="A1003" s="431"/>
    </row>
    <row r="1004" spans="1:1" s="432" customFormat="1" ht="12" hidden="1" customHeight="1">
      <c r="A1004" s="431"/>
    </row>
    <row r="1005" spans="1:1" s="432" customFormat="1" ht="12" hidden="1" customHeight="1">
      <c r="A1005" s="431"/>
    </row>
    <row r="1006" spans="1:1" s="432" customFormat="1" ht="12" hidden="1" customHeight="1">
      <c r="A1006" s="431"/>
    </row>
    <row r="1007" spans="1:1" s="432" customFormat="1" ht="12" hidden="1" customHeight="1">
      <c r="A1007" s="431"/>
    </row>
    <row r="1008" spans="1:1" s="432" customFormat="1" ht="12" hidden="1" customHeight="1">
      <c r="A1008" s="431"/>
    </row>
    <row r="1009" spans="1:1" s="432" customFormat="1" ht="12" hidden="1" customHeight="1">
      <c r="A1009" s="431"/>
    </row>
    <row r="1010" spans="1:1" s="432" customFormat="1" ht="12" hidden="1" customHeight="1">
      <c r="A1010" s="431"/>
    </row>
    <row r="1011" spans="1:1" s="432" customFormat="1" ht="12" hidden="1" customHeight="1">
      <c r="A1011" s="431"/>
    </row>
    <row r="1012" spans="1:1" s="432" customFormat="1" ht="12" hidden="1" customHeight="1">
      <c r="A1012" s="431"/>
    </row>
    <row r="1013" spans="1:1" s="432" customFormat="1" ht="12" hidden="1" customHeight="1">
      <c r="A1013" s="431"/>
    </row>
    <row r="1014" spans="1:1" s="432" customFormat="1" ht="12" hidden="1" customHeight="1">
      <c r="A1014" s="431"/>
    </row>
    <row r="1015" spans="1:1" s="432" customFormat="1" ht="12" hidden="1" customHeight="1">
      <c r="A1015" s="431"/>
    </row>
    <row r="1016" spans="1:1" s="432" customFormat="1" ht="12" hidden="1" customHeight="1">
      <c r="A1016" s="431"/>
    </row>
    <row r="1017" spans="1:1" s="432" customFormat="1" ht="12" hidden="1" customHeight="1">
      <c r="A1017" s="431"/>
    </row>
    <row r="1018" spans="1:1" s="432" customFormat="1" ht="12" hidden="1" customHeight="1">
      <c r="A1018" s="431"/>
    </row>
    <row r="1019" spans="1:1" s="432" customFormat="1" ht="12" hidden="1" customHeight="1">
      <c r="A1019" s="431"/>
    </row>
    <row r="1020" spans="1:1" s="432" customFormat="1" ht="12" hidden="1" customHeight="1">
      <c r="A1020" s="431"/>
    </row>
    <row r="1021" spans="1:1" s="432" customFormat="1" ht="12" hidden="1" customHeight="1">
      <c r="A1021" s="431"/>
    </row>
    <row r="1022" spans="1:1" s="432" customFormat="1" ht="12" hidden="1" customHeight="1">
      <c r="A1022" s="431"/>
    </row>
    <row r="1023" spans="1:1" s="432" customFormat="1" ht="12" hidden="1" customHeight="1">
      <c r="A1023" s="431"/>
    </row>
    <row r="1024" spans="1:1" s="432" customFormat="1" ht="12" hidden="1" customHeight="1">
      <c r="A1024" s="431"/>
    </row>
    <row r="1025" spans="1:1" s="432" customFormat="1" ht="12" hidden="1" customHeight="1">
      <c r="A1025" s="431"/>
    </row>
    <row r="1026" spans="1:1" s="432" customFormat="1" ht="12" hidden="1" customHeight="1">
      <c r="A1026" s="431"/>
    </row>
    <row r="1027" spans="1:1" s="432" customFormat="1" ht="12" hidden="1" customHeight="1">
      <c r="A1027" s="431"/>
    </row>
    <row r="1028" spans="1:1" s="432" customFormat="1" ht="12" hidden="1" customHeight="1">
      <c r="A1028" s="431"/>
    </row>
    <row r="1029" spans="1:1" s="432" customFormat="1" ht="12" hidden="1" customHeight="1">
      <c r="A1029" s="431"/>
    </row>
    <row r="1030" spans="1:1" s="432" customFormat="1" ht="12" hidden="1" customHeight="1">
      <c r="A1030" s="431"/>
    </row>
    <row r="1031" spans="1:1" s="432" customFormat="1" ht="12" hidden="1" customHeight="1">
      <c r="A1031" s="431"/>
    </row>
    <row r="1032" spans="1:1" s="432" customFormat="1" ht="12" hidden="1" customHeight="1">
      <c r="A1032" s="431"/>
    </row>
    <row r="1033" spans="1:1" s="432" customFormat="1" ht="12" hidden="1" customHeight="1">
      <c r="A1033" s="431"/>
    </row>
    <row r="1034" spans="1:1" s="432" customFormat="1" ht="12" hidden="1" customHeight="1">
      <c r="A1034" s="431"/>
    </row>
    <row r="1035" spans="1:1" s="432" customFormat="1" ht="12" hidden="1" customHeight="1">
      <c r="A1035" s="431"/>
    </row>
    <row r="1036" spans="1:1" s="432" customFormat="1" ht="12" hidden="1" customHeight="1">
      <c r="A1036" s="431"/>
    </row>
    <row r="1037" spans="1:1" s="432" customFormat="1" ht="12" hidden="1" customHeight="1">
      <c r="A1037" s="431"/>
    </row>
    <row r="1038" spans="1:1" s="432" customFormat="1" ht="12" hidden="1" customHeight="1">
      <c r="A1038" s="431"/>
    </row>
    <row r="1039" spans="1:1" s="432" customFormat="1" ht="12" hidden="1" customHeight="1">
      <c r="A1039" s="431"/>
    </row>
    <row r="1040" spans="1:1" s="432" customFormat="1" ht="12" hidden="1" customHeight="1">
      <c r="A1040" s="431"/>
    </row>
    <row r="1041" spans="1:1" s="432" customFormat="1" ht="12" hidden="1" customHeight="1">
      <c r="A1041" s="431"/>
    </row>
    <row r="1042" spans="1:1" s="432" customFormat="1" ht="12" hidden="1" customHeight="1">
      <c r="A1042" s="431"/>
    </row>
    <row r="1043" spans="1:1" s="432" customFormat="1" ht="12" hidden="1" customHeight="1">
      <c r="A1043" s="431"/>
    </row>
    <row r="1044" spans="1:1" s="432" customFormat="1" ht="12" hidden="1" customHeight="1">
      <c r="A1044" s="431"/>
    </row>
    <row r="1045" spans="1:1" s="432" customFormat="1" ht="12" hidden="1" customHeight="1">
      <c r="A1045" s="431"/>
    </row>
    <row r="1046" spans="1:1" s="432" customFormat="1" ht="12" hidden="1" customHeight="1">
      <c r="A1046" s="431"/>
    </row>
    <row r="1047" spans="1:1" s="432" customFormat="1" ht="12" hidden="1" customHeight="1">
      <c r="A1047" s="431"/>
    </row>
    <row r="1048" spans="1:1" s="432" customFormat="1" ht="12" hidden="1" customHeight="1">
      <c r="A1048" s="431"/>
    </row>
    <row r="1049" spans="1:1" s="432" customFormat="1" ht="12" hidden="1" customHeight="1">
      <c r="A1049" s="431"/>
    </row>
    <row r="1050" spans="1:1" s="432" customFormat="1" ht="12" hidden="1" customHeight="1">
      <c r="A1050" s="431"/>
    </row>
    <row r="1051" spans="1:1" s="432" customFormat="1" ht="12" hidden="1" customHeight="1">
      <c r="A1051" s="431"/>
    </row>
    <row r="1052" spans="1:1" s="432" customFormat="1" ht="12" hidden="1" customHeight="1">
      <c r="A1052" s="431"/>
    </row>
    <row r="1053" spans="1:1" s="432" customFormat="1" ht="12" hidden="1" customHeight="1">
      <c r="A1053" s="431"/>
    </row>
    <row r="1054" spans="1:1" s="432" customFormat="1" ht="12" hidden="1" customHeight="1">
      <c r="A1054" s="431"/>
    </row>
    <row r="1055" spans="1:1" s="432" customFormat="1" ht="12" hidden="1" customHeight="1">
      <c r="A1055" s="431"/>
    </row>
    <row r="1056" spans="1:1" s="432" customFormat="1" ht="12" hidden="1" customHeight="1">
      <c r="A1056" s="431"/>
    </row>
    <row r="1057" spans="1:1" s="432" customFormat="1" ht="12" hidden="1" customHeight="1">
      <c r="A1057" s="431"/>
    </row>
    <row r="1058" spans="1:1" s="432" customFormat="1" ht="12" hidden="1" customHeight="1">
      <c r="A1058" s="431"/>
    </row>
    <row r="1059" spans="1:1" s="432" customFormat="1" ht="12" hidden="1" customHeight="1">
      <c r="A1059" s="431"/>
    </row>
    <row r="1060" spans="1:1" s="432" customFormat="1" ht="12" hidden="1" customHeight="1">
      <c r="A1060" s="431"/>
    </row>
    <row r="1061" spans="1:1" s="432" customFormat="1" ht="12" hidden="1" customHeight="1">
      <c r="A1061" s="431"/>
    </row>
    <row r="1062" spans="1:1" s="432" customFormat="1" ht="12" hidden="1" customHeight="1">
      <c r="A1062" s="431"/>
    </row>
    <row r="1063" spans="1:1" s="432" customFormat="1" ht="12" hidden="1" customHeight="1">
      <c r="A1063" s="431"/>
    </row>
    <row r="1064" spans="1:1" s="432" customFormat="1" ht="12" hidden="1" customHeight="1">
      <c r="A1064" s="431"/>
    </row>
    <row r="1065" spans="1:1" s="432" customFormat="1" ht="12" hidden="1" customHeight="1">
      <c r="A1065" s="431"/>
    </row>
    <row r="1066" spans="1:1" s="432" customFormat="1" ht="12" hidden="1" customHeight="1">
      <c r="A1066" s="431"/>
    </row>
    <row r="1067" spans="1:1" s="432" customFormat="1" ht="12" hidden="1" customHeight="1">
      <c r="A1067" s="431"/>
    </row>
    <row r="1068" spans="1:1" s="432" customFormat="1" ht="12" hidden="1" customHeight="1">
      <c r="A1068" s="431"/>
    </row>
    <row r="1069" spans="1:1" s="432" customFormat="1" ht="12" hidden="1" customHeight="1">
      <c r="A1069" s="431"/>
    </row>
    <row r="1070" spans="1:1" s="432" customFormat="1" ht="12" hidden="1" customHeight="1">
      <c r="A1070" s="431"/>
    </row>
    <row r="1071" spans="1:1" s="432" customFormat="1" ht="12" hidden="1" customHeight="1">
      <c r="A1071" s="431"/>
    </row>
    <row r="1072" spans="1:1" s="432" customFormat="1" ht="12" hidden="1" customHeight="1">
      <c r="A1072" s="431"/>
    </row>
    <row r="1073" spans="1:1" s="432" customFormat="1" ht="12" hidden="1" customHeight="1">
      <c r="A1073" s="431"/>
    </row>
    <row r="1074" spans="1:1" s="432" customFormat="1" ht="12" hidden="1" customHeight="1">
      <c r="A1074" s="431"/>
    </row>
    <row r="1075" spans="1:1" s="432" customFormat="1" ht="12" hidden="1" customHeight="1">
      <c r="A1075" s="431"/>
    </row>
    <row r="1076" spans="1:1" s="432" customFormat="1" ht="12" hidden="1" customHeight="1">
      <c r="A1076" s="431"/>
    </row>
    <row r="1077" spans="1:1" s="432" customFormat="1" ht="12" hidden="1" customHeight="1">
      <c r="A1077" s="431"/>
    </row>
    <row r="1078" spans="1:1" s="432" customFormat="1" ht="12" hidden="1" customHeight="1">
      <c r="A1078" s="431"/>
    </row>
    <row r="1079" spans="1:1" s="432" customFormat="1" ht="12" hidden="1" customHeight="1">
      <c r="A1079" s="431"/>
    </row>
    <row r="1080" spans="1:1" s="432" customFormat="1" ht="12" hidden="1" customHeight="1">
      <c r="A1080" s="431"/>
    </row>
    <row r="1081" spans="1:1" s="432" customFormat="1" ht="12" hidden="1" customHeight="1">
      <c r="A1081" s="431"/>
    </row>
    <row r="1082" spans="1:1" s="432" customFormat="1" ht="12" hidden="1" customHeight="1">
      <c r="A1082" s="431"/>
    </row>
    <row r="1083" spans="1:1" s="432" customFormat="1" ht="12" hidden="1" customHeight="1">
      <c r="A1083" s="431"/>
    </row>
    <row r="1084" spans="1:1" s="432" customFormat="1" ht="12" hidden="1" customHeight="1">
      <c r="A1084" s="431"/>
    </row>
    <row r="1085" spans="1:1" s="432" customFormat="1" ht="12" hidden="1" customHeight="1">
      <c r="A1085" s="431"/>
    </row>
    <row r="1086" spans="1:1" s="432" customFormat="1" ht="12" hidden="1" customHeight="1">
      <c r="A1086" s="431"/>
    </row>
    <row r="1087" spans="1:1" s="432" customFormat="1" ht="12" hidden="1" customHeight="1">
      <c r="A1087" s="431"/>
    </row>
    <row r="1088" spans="1:1" s="432" customFormat="1" ht="12" hidden="1" customHeight="1">
      <c r="A1088" s="431"/>
    </row>
    <row r="1089" spans="1:1" s="432" customFormat="1" ht="12" hidden="1" customHeight="1">
      <c r="A1089" s="431"/>
    </row>
    <row r="1090" spans="1:1" s="432" customFormat="1" ht="12" hidden="1" customHeight="1">
      <c r="A1090" s="431"/>
    </row>
    <row r="1091" spans="1:1" s="432" customFormat="1" ht="12" hidden="1" customHeight="1">
      <c r="A1091" s="431"/>
    </row>
    <row r="1092" spans="1:1" s="432" customFormat="1" ht="12" hidden="1" customHeight="1">
      <c r="A1092" s="431"/>
    </row>
    <row r="1093" spans="1:1" s="432" customFormat="1" ht="12" hidden="1" customHeight="1">
      <c r="A1093" s="431"/>
    </row>
    <row r="1094" spans="1:1" s="432" customFormat="1" ht="12" hidden="1" customHeight="1">
      <c r="A1094" s="431"/>
    </row>
    <row r="1095" spans="1:1" s="432" customFormat="1" ht="12" hidden="1" customHeight="1">
      <c r="A1095" s="431"/>
    </row>
    <row r="1096" spans="1:1" s="432" customFormat="1" ht="12" hidden="1" customHeight="1">
      <c r="A1096" s="431"/>
    </row>
    <row r="1097" spans="1:1" s="432" customFormat="1" ht="12" hidden="1" customHeight="1">
      <c r="A1097" s="431"/>
    </row>
    <row r="1098" spans="1:1" s="432" customFormat="1" ht="12" hidden="1" customHeight="1">
      <c r="A1098" s="431"/>
    </row>
    <row r="1099" spans="1:1" s="432" customFormat="1" ht="12" hidden="1" customHeight="1">
      <c r="A1099" s="431"/>
    </row>
    <row r="1100" spans="1:1" s="432" customFormat="1" ht="12" hidden="1" customHeight="1">
      <c r="A1100" s="431"/>
    </row>
    <row r="1101" spans="1:1" s="432" customFormat="1" ht="12" hidden="1" customHeight="1">
      <c r="A1101" s="431"/>
    </row>
    <row r="1102" spans="1:1" s="432" customFormat="1" ht="12" hidden="1" customHeight="1">
      <c r="A1102" s="431"/>
    </row>
    <row r="1103" spans="1:1" s="432" customFormat="1" ht="12" hidden="1" customHeight="1">
      <c r="A1103" s="431"/>
    </row>
    <row r="1104" spans="1:1" s="432" customFormat="1" ht="12" hidden="1" customHeight="1">
      <c r="A1104" s="431"/>
    </row>
    <row r="1105" spans="1:1" s="432" customFormat="1" ht="12" hidden="1" customHeight="1">
      <c r="A1105" s="431"/>
    </row>
    <row r="1106" spans="1:1" s="432" customFormat="1" ht="12" hidden="1" customHeight="1">
      <c r="A1106" s="431"/>
    </row>
    <row r="1107" spans="1:1" s="432" customFormat="1" ht="12" hidden="1" customHeight="1">
      <c r="A1107" s="431"/>
    </row>
    <row r="1108" spans="1:1" s="432" customFormat="1" ht="12" hidden="1" customHeight="1">
      <c r="A1108" s="431"/>
    </row>
    <row r="1109" spans="1:1" s="432" customFormat="1" ht="12" hidden="1" customHeight="1">
      <c r="A1109" s="431"/>
    </row>
    <row r="1110" spans="1:1" s="432" customFormat="1" ht="12" hidden="1" customHeight="1">
      <c r="A1110" s="431"/>
    </row>
    <row r="1111" spans="1:1" s="432" customFormat="1" ht="12" hidden="1" customHeight="1">
      <c r="A1111" s="431"/>
    </row>
    <row r="1112" spans="1:1" s="432" customFormat="1" ht="12" hidden="1" customHeight="1">
      <c r="A1112" s="431"/>
    </row>
    <row r="1113" spans="1:1" s="432" customFormat="1" ht="12" hidden="1" customHeight="1">
      <c r="A1113" s="431"/>
    </row>
    <row r="1114" spans="1:1" s="432" customFormat="1" ht="12" hidden="1" customHeight="1">
      <c r="A1114" s="431"/>
    </row>
    <row r="1115" spans="1:1" s="432" customFormat="1" ht="12" hidden="1" customHeight="1">
      <c r="A1115" s="431"/>
    </row>
    <row r="1116" spans="1:1" s="432" customFormat="1" ht="12" hidden="1" customHeight="1">
      <c r="A1116" s="431"/>
    </row>
    <row r="1117" spans="1:1" s="432" customFormat="1" ht="12" hidden="1" customHeight="1">
      <c r="A1117" s="431"/>
    </row>
    <row r="1118" spans="1:1" s="432" customFormat="1" ht="12" hidden="1" customHeight="1">
      <c r="A1118" s="431"/>
    </row>
    <row r="1119" spans="1:1" s="432" customFormat="1" ht="12" hidden="1" customHeight="1">
      <c r="A1119" s="431"/>
    </row>
    <row r="1120" spans="1:1" s="432" customFormat="1" ht="12" hidden="1" customHeight="1">
      <c r="A1120" s="431"/>
    </row>
    <row r="1121" spans="1:1" s="432" customFormat="1" ht="12" hidden="1" customHeight="1">
      <c r="A1121" s="431"/>
    </row>
    <row r="1122" spans="1:1" s="432" customFormat="1" ht="12" hidden="1" customHeight="1">
      <c r="A1122" s="431"/>
    </row>
    <row r="1123" spans="1:1" s="432" customFormat="1" ht="12" hidden="1" customHeight="1">
      <c r="A1123" s="431"/>
    </row>
    <row r="1124" spans="1:1" s="432" customFormat="1" ht="12" hidden="1" customHeight="1">
      <c r="A1124" s="431"/>
    </row>
    <row r="1125" spans="1:1" s="432" customFormat="1" ht="12" hidden="1" customHeight="1">
      <c r="A1125" s="431"/>
    </row>
    <row r="1126" spans="1:1" s="432" customFormat="1" ht="12" hidden="1" customHeight="1">
      <c r="A1126" s="431"/>
    </row>
    <row r="1127" spans="1:1" s="432" customFormat="1" ht="12" hidden="1" customHeight="1">
      <c r="A1127" s="431"/>
    </row>
    <row r="1128" spans="1:1" s="432" customFormat="1" ht="12" hidden="1" customHeight="1">
      <c r="A1128" s="431"/>
    </row>
    <row r="1129" spans="1:1" s="432" customFormat="1" ht="12" hidden="1" customHeight="1">
      <c r="A1129" s="431"/>
    </row>
    <row r="1130" spans="1:1" s="432" customFormat="1" ht="12" hidden="1" customHeight="1">
      <c r="A1130" s="431"/>
    </row>
    <row r="1131" spans="1:1" s="432" customFormat="1" ht="12" hidden="1" customHeight="1">
      <c r="A1131" s="431"/>
    </row>
    <row r="1132" spans="1:1" s="432" customFormat="1" ht="12" hidden="1" customHeight="1">
      <c r="A1132" s="431"/>
    </row>
    <row r="1133" spans="1:1" s="432" customFormat="1" ht="12" hidden="1" customHeight="1">
      <c r="A1133" s="431"/>
    </row>
    <row r="1134" spans="1:1" s="432" customFormat="1" ht="12" hidden="1" customHeight="1">
      <c r="A1134" s="431"/>
    </row>
    <row r="1135" spans="1:1" s="432" customFormat="1" ht="12" hidden="1" customHeight="1">
      <c r="A1135" s="431"/>
    </row>
    <row r="1136" spans="1:1" s="432" customFormat="1" ht="12" hidden="1" customHeight="1">
      <c r="A1136" s="431"/>
    </row>
    <row r="1137" spans="1:1" s="432" customFormat="1" ht="12" hidden="1" customHeight="1">
      <c r="A1137" s="431"/>
    </row>
    <row r="1138" spans="1:1" s="432" customFormat="1" ht="12" hidden="1" customHeight="1">
      <c r="A1138" s="431"/>
    </row>
    <row r="1139" spans="1:1" s="432" customFormat="1" ht="12" hidden="1" customHeight="1">
      <c r="A1139" s="431"/>
    </row>
    <row r="1140" spans="1:1" s="432" customFormat="1" ht="12" hidden="1" customHeight="1">
      <c r="A1140" s="431"/>
    </row>
    <row r="1141" spans="1:1" s="432" customFormat="1" ht="12" hidden="1" customHeight="1">
      <c r="A1141" s="431"/>
    </row>
    <row r="1142" spans="1:1" s="432" customFormat="1" ht="12" hidden="1" customHeight="1">
      <c r="A1142" s="431"/>
    </row>
    <row r="1143" spans="1:1" s="432" customFormat="1" ht="12" hidden="1" customHeight="1">
      <c r="A1143" s="431"/>
    </row>
    <row r="1144" spans="1:1" s="432" customFormat="1" ht="12" hidden="1" customHeight="1">
      <c r="A1144" s="431"/>
    </row>
    <row r="1145" spans="1:1" s="432" customFormat="1" ht="12" hidden="1" customHeight="1">
      <c r="A1145" s="431"/>
    </row>
    <row r="1146" spans="1:1" s="432" customFormat="1" ht="12" hidden="1" customHeight="1">
      <c r="A1146" s="431"/>
    </row>
    <row r="1147" spans="1:1" s="432" customFormat="1" ht="12" hidden="1" customHeight="1">
      <c r="A1147" s="431"/>
    </row>
    <row r="1148" spans="1:1" s="432" customFormat="1" ht="12" hidden="1" customHeight="1">
      <c r="A1148" s="431"/>
    </row>
    <row r="1149" spans="1:1" s="432" customFormat="1" ht="12" hidden="1" customHeight="1">
      <c r="A1149" s="431"/>
    </row>
    <row r="1150" spans="1:1" s="432" customFormat="1" ht="12" hidden="1" customHeight="1">
      <c r="A1150" s="431"/>
    </row>
    <row r="1151" spans="1:1" s="432" customFormat="1" ht="12" hidden="1" customHeight="1">
      <c r="A1151" s="431"/>
    </row>
    <row r="1152" spans="1:1" s="432" customFormat="1" ht="12" hidden="1" customHeight="1">
      <c r="A1152" s="431"/>
    </row>
    <row r="1153" spans="1:1" s="432" customFormat="1" ht="12" hidden="1" customHeight="1">
      <c r="A1153" s="431"/>
    </row>
    <row r="1154" spans="1:1" s="432" customFormat="1" ht="12" hidden="1" customHeight="1">
      <c r="A1154" s="431"/>
    </row>
    <row r="1155" spans="1:1" s="432" customFormat="1" ht="12" hidden="1" customHeight="1">
      <c r="A1155" s="431"/>
    </row>
    <row r="1156" spans="1:1" s="432" customFormat="1" ht="12" hidden="1" customHeight="1">
      <c r="A1156" s="431"/>
    </row>
    <row r="1157" spans="1:1" s="432" customFormat="1" ht="12" hidden="1" customHeight="1">
      <c r="A1157" s="431"/>
    </row>
    <row r="1158" spans="1:1" s="432" customFormat="1" ht="12" hidden="1" customHeight="1">
      <c r="A1158" s="431"/>
    </row>
    <row r="1159" spans="1:1" s="432" customFormat="1" ht="12" hidden="1" customHeight="1">
      <c r="A1159" s="431"/>
    </row>
    <row r="1160" spans="1:1" s="432" customFormat="1" ht="12" hidden="1" customHeight="1">
      <c r="A1160" s="431"/>
    </row>
    <row r="1161" spans="1:1" s="432" customFormat="1" ht="12" hidden="1" customHeight="1">
      <c r="A1161" s="431"/>
    </row>
    <row r="1162" spans="1:1" s="432" customFormat="1" ht="12" hidden="1" customHeight="1">
      <c r="A1162" s="431"/>
    </row>
    <row r="1163" spans="1:1" s="432" customFormat="1" ht="12" hidden="1" customHeight="1">
      <c r="A1163" s="431"/>
    </row>
    <row r="1164" spans="1:1" s="432" customFormat="1" ht="12" hidden="1" customHeight="1">
      <c r="A1164" s="431"/>
    </row>
    <row r="1165" spans="1:1" s="432" customFormat="1" ht="12" hidden="1" customHeight="1">
      <c r="A1165" s="431"/>
    </row>
    <row r="1166" spans="1:1" s="432" customFormat="1" ht="12" hidden="1" customHeight="1">
      <c r="A1166" s="431"/>
    </row>
    <row r="1167" spans="1:1" s="432" customFormat="1" ht="12" hidden="1" customHeight="1">
      <c r="A1167" s="431"/>
    </row>
    <row r="1168" spans="1:1" s="432" customFormat="1" ht="12" hidden="1" customHeight="1">
      <c r="A1168" s="431"/>
    </row>
    <row r="1169" spans="1:1" s="432" customFormat="1" ht="12" hidden="1" customHeight="1">
      <c r="A1169" s="431"/>
    </row>
    <row r="1170" spans="1:1" s="432" customFormat="1" ht="12" hidden="1" customHeight="1">
      <c r="A1170" s="431"/>
    </row>
    <row r="1171" spans="1:1" s="432" customFormat="1" ht="12" hidden="1" customHeight="1">
      <c r="A1171" s="431"/>
    </row>
    <row r="1172" spans="1:1" s="432" customFormat="1" ht="12" hidden="1" customHeight="1">
      <c r="A1172" s="431"/>
    </row>
    <row r="1173" spans="1:1" s="432" customFormat="1" ht="12" hidden="1" customHeight="1">
      <c r="A1173" s="431"/>
    </row>
    <row r="1174" spans="1:1" s="432" customFormat="1" ht="12" hidden="1" customHeight="1">
      <c r="A1174" s="431"/>
    </row>
    <row r="1175" spans="1:1" s="432" customFormat="1" ht="12" hidden="1" customHeight="1">
      <c r="A1175" s="431"/>
    </row>
    <row r="1176" spans="1:1" s="432" customFormat="1" ht="12" hidden="1" customHeight="1">
      <c r="A1176" s="431"/>
    </row>
    <row r="1177" spans="1:1" s="432" customFormat="1" ht="12" hidden="1" customHeight="1">
      <c r="A1177" s="431"/>
    </row>
    <row r="1178" spans="1:1" s="432" customFormat="1" ht="12" hidden="1" customHeight="1">
      <c r="A1178" s="431"/>
    </row>
    <row r="1179" spans="1:1" s="432" customFormat="1" ht="12" hidden="1" customHeight="1">
      <c r="A1179" s="431"/>
    </row>
    <row r="1180" spans="1:1" s="432" customFormat="1" ht="12" hidden="1" customHeight="1">
      <c r="A1180" s="431"/>
    </row>
    <row r="1181" spans="1:1" s="432" customFormat="1" ht="12" hidden="1" customHeight="1">
      <c r="A1181" s="431"/>
    </row>
    <row r="1182" spans="1:1" s="432" customFormat="1" ht="12" hidden="1" customHeight="1">
      <c r="A1182" s="431"/>
    </row>
    <row r="1183" spans="1:1" s="432" customFormat="1" ht="12" hidden="1" customHeight="1">
      <c r="A1183" s="431"/>
    </row>
    <row r="1184" spans="1:1" s="432" customFormat="1" ht="12" hidden="1" customHeight="1">
      <c r="A1184" s="431"/>
    </row>
    <row r="1185" spans="1:1" s="432" customFormat="1" ht="12" hidden="1" customHeight="1">
      <c r="A1185" s="431"/>
    </row>
    <row r="1186" spans="1:1" s="432" customFormat="1" ht="12" hidden="1" customHeight="1">
      <c r="A1186" s="431"/>
    </row>
    <row r="1187" spans="1:1" s="432" customFormat="1" ht="12" hidden="1" customHeight="1">
      <c r="A1187" s="431"/>
    </row>
    <row r="1188" spans="1:1" s="432" customFormat="1" ht="12" hidden="1" customHeight="1">
      <c r="A1188" s="431"/>
    </row>
    <row r="1189" spans="1:1" s="432" customFormat="1" ht="12" hidden="1" customHeight="1">
      <c r="A1189" s="431"/>
    </row>
    <row r="1190" spans="1:1" s="432" customFormat="1" ht="12" hidden="1" customHeight="1">
      <c r="A1190" s="431"/>
    </row>
    <row r="1191" spans="1:1" s="432" customFormat="1" ht="12" hidden="1" customHeight="1">
      <c r="A1191" s="431"/>
    </row>
    <row r="1192" spans="1:1" s="432" customFormat="1" ht="12" hidden="1" customHeight="1">
      <c r="A1192" s="431"/>
    </row>
    <row r="1193" spans="1:1" s="432" customFormat="1" ht="12" hidden="1" customHeight="1">
      <c r="A1193" s="431"/>
    </row>
    <row r="1194" spans="1:1" s="432" customFormat="1" ht="12" hidden="1" customHeight="1">
      <c r="A1194" s="431"/>
    </row>
    <row r="1195" spans="1:1" s="432" customFormat="1" ht="12" hidden="1" customHeight="1">
      <c r="A1195" s="431"/>
    </row>
    <row r="1196" spans="1:1" s="432" customFormat="1" ht="12" hidden="1" customHeight="1">
      <c r="A1196" s="431"/>
    </row>
    <row r="1197" spans="1:1" s="432" customFormat="1" ht="12" hidden="1" customHeight="1">
      <c r="A1197" s="431"/>
    </row>
    <row r="1198" spans="1:1" s="432" customFormat="1" ht="12" hidden="1" customHeight="1">
      <c r="A1198" s="431"/>
    </row>
    <row r="1199" spans="1:1" s="432" customFormat="1" ht="12" hidden="1" customHeight="1">
      <c r="A1199" s="431"/>
    </row>
    <row r="1200" spans="1:1" s="432" customFormat="1" ht="12" hidden="1" customHeight="1">
      <c r="A1200" s="431"/>
    </row>
    <row r="1201" spans="1:1" s="432" customFormat="1" ht="12" hidden="1" customHeight="1">
      <c r="A1201" s="431"/>
    </row>
    <row r="1202" spans="1:1" s="432" customFormat="1" ht="12" hidden="1" customHeight="1">
      <c r="A1202" s="431"/>
    </row>
    <row r="1203" spans="1:1" s="432" customFormat="1" ht="12" hidden="1" customHeight="1">
      <c r="A1203" s="431"/>
    </row>
    <row r="1204" spans="1:1" s="432" customFormat="1" ht="12" hidden="1" customHeight="1">
      <c r="A1204" s="431"/>
    </row>
    <row r="1205" spans="1:1" s="432" customFormat="1" ht="12" hidden="1" customHeight="1">
      <c r="A1205" s="431"/>
    </row>
    <row r="1206" spans="1:1" s="432" customFormat="1" ht="12" hidden="1" customHeight="1">
      <c r="A1206" s="431"/>
    </row>
    <row r="1207" spans="1:1" s="432" customFormat="1" ht="12" hidden="1" customHeight="1">
      <c r="A1207" s="431"/>
    </row>
    <row r="1208" spans="1:1" s="432" customFormat="1" ht="12" hidden="1" customHeight="1">
      <c r="A1208" s="431"/>
    </row>
    <row r="1209" spans="1:1" s="432" customFormat="1" ht="12" hidden="1" customHeight="1">
      <c r="A1209" s="431"/>
    </row>
    <row r="1210" spans="1:1" s="432" customFormat="1" ht="12" hidden="1" customHeight="1">
      <c r="A1210" s="431"/>
    </row>
    <row r="1211" spans="1:1" s="432" customFormat="1" ht="12" hidden="1" customHeight="1">
      <c r="A1211" s="431"/>
    </row>
    <row r="1212" spans="1:1" s="432" customFormat="1" ht="12" hidden="1" customHeight="1">
      <c r="A1212" s="431"/>
    </row>
    <row r="1213" spans="1:1" s="432" customFormat="1" ht="12" hidden="1" customHeight="1">
      <c r="A1213" s="431"/>
    </row>
    <row r="1214" spans="1:1" s="432" customFormat="1" ht="12" hidden="1" customHeight="1">
      <c r="A1214" s="431"/>
    </row>
    <row r="1215" spans="1:1" s="432" customFormat="1" ht="12" hidden="1" customHeight="1">
      <c r="A1215" s="431"/>
    </row>
    <row r="1216" spans="1:1" s="432" customFormat="1" ht="12" hidden="1" customHeight="1">
      <c r="A1216" s="431"/>
    </row>
    <row r="1217" spans="1:1" s="432" customFormat="1" ht="12" hidden="1" customHeight="1">
      <c r="A1217" s="431"/>
    </row>
    <row r="1218" spans="1:1" s="432" customFormat="1" ht="12" hidden="1" customHeight="1">
      <c r="A1218" s="431"/>
    </row>
    <row r="1219" spans="1:1" s="432" customFormat="1" ht="12" hidden="1" customHeight="1">
      <c r="A1219" s="431"/>
    </row>
    <row r="1220" spans="1:1" s="432" customFormat="1" ht="12" hidden="1" customHeight="1">
      <c r="A1220" s="431"/>
    </row>
    <row r="1221" spans="1:1" s="432" customFormat="1" ht="12" hidden="1" customHeight="1">
      <c r="A1221" s="431"/>
    </row>
    <row r="1222" spans="1:1" s="432" customFormat="1" ht="12" hidden="1" customHeight="1">
      <c r="A1222" s="431"/>
    </row>
    <row r="1223" spans="1:1" s="432" customFormat="1" ht="12" hidden="1" customHeight="1">
      <c r="A1223" s="431"/>
    </row>
    <row r="1224" spans="1:1" s="432" customFormat="1" ht="12" hidden="1" customHeight="1">
      <c r="A1224" s="431"/>
    </row>
    <row r="1225" spans="1:1" s="432" customFormat="1" ht="12" hidden="1" customHeight="1">
      <c r="A1225" s="431"/>
    </row>
    <row r="1226" spans="1:1" s="432" customFormat="1" ht="12" hidden="1" customHeight="1">
      <c r="A1226" s="431"/>
    </row>
    <row r="1227" spans="1:1" s="432" customFormat="1" ht="12" hidden="1" customHeight="1">
      <c r="A1227" s="431"/>
    </row>
    <row r="1228" spans="1:1" s="432" customFormat="1" ht="12" hidden="1" customHeight="1">
      <c r="A1228" s="431"/>
    </row>
    <row r="1229" spans="1:1" s="432" customFormat="1" ht="12" hidden="1" customHeight="1">
      <c r="A1229" s="431"/>
    </row>
    <row r="1230" spans="1:1" s="432" customFormat="1" ht="12" hidden="1" customHeight="1">
      <c r="A1230" s="431"/>
    </row>
    <row r="1231" spans="1:1" s="432" customFormat="1" ht="12" hidden="1" customHeight="1">
      <c r="A1231" s="431"/>
    </row>
    <row r="1232" spans="1:1" s="432" customFormat="1" ht="12" hidden="1" customHeight="1">
      <c r="A1232" s="431"/>
    </row>
    <row r="1233" spans="1:1" s="432" customFormat="1" ht="12" hidden="1" customHeight="1">
      <c r="A1233" s="431"/>
    </row>
    <row r="1234" spans="1:1" s="432" customFormat="1" ht="12" hidden="1" customHeight="1">
      <c r="A1234" s="431"/>
    </row>
    <row r="1235" spans="1:1" s="432" customFormat="1" ht="12" hidden="1" customHeight="1">
      <c r="A1235" s="431"/>
    </row>
    <row r="1236" spans="1:1" s="432" customFormat="1" ht="12" hidden="1" customHeight="1">
      <c r="A1236" s="431"/>
    </row>
    <row r="1237" spans="1:1" s="432" customFormat="1" ht="12" hidden="1" customHeight="1">
      <c r="A1237" s="431"/>
    </row>
    <row r="1238" spans="1:1" s="432" customFormat="1" ht="12" hidden="1" customHeight="1">
      <c r="A1238" s="431"/>
    </row>
    <row r="1239" spans="1:1" s="432" customFormat="1" ht="12" hidden="1" customHeight="1">
      <c r="A1239" s="431"/>
    </row>
    <row r="1240" spans="1:1" s="432" customFormat="1" ht="12" hidden="1" customHeight="1">
      <c r="A1240" s="431"/>
    </row>
    <row r="1241" spans="1:1" s="432" customFormat="1" ht="12" hidden="1" customHeight="1">
      <c r="A1241" s="431"/>
    </row>
    <row r="1242" spans="1:1" s="432" customFormat="1" ht="12" hidden="1" customHeight="1">
      <c r="A1242" s="431"/>
    </row>
    <row r="1243" spans="1:1" s="432" customFormat="1" ht="12" hidden="1" customHeight="1">
      <c r="A1243" s="431"/>
    </row>
    <row r="1244" spans="1:1" s="432" customFormat="1" ht="12" hidden="1" customHeight="1">
      <c r="A1244" s="431"/>
    </row>
    <row r="1245" spans="1:1" s="432" customFormat="1" ht="12" hidden="1" customHeight="1">
      <c r="A1245" s="431"/>
    </row>
    <row r="1246" spans="1:1" s="432" customFormat="1" ht="12" hidden="1" customHeight="1">
      <c r="A1246" s="431"/>
    </row>
    <row r="1247" spans="1:1" s="432" customFormat="1" ht="12" hidden="1" customHeight="1">
      <c r="A1247" s="431"/>
    </row>
    <row r="1248" spans="1:1" s="432" customFormat="1" ht="12" hidden="1" customHeight="1">
      <c r="A1248" s="431"/>
    </row>
    <row r="1249" spans="1:1" s="432" customFormat="1" ht="12" hidden="1" customHeight="1">
      <c r="A1249" s="431"/>
    </row>
    <row r="1250" spans="1:1" s="432" customFormat="1" ht="12" hidden="1" customHeight="1">
      <c r="A1250" s="431"/>
    </row>
    <row r="1251" spans="1:1" s="432" customFormat="1" ht="12" hidden="1" customHeight="1">
      <c r="A1251" s="431"/>
    </row>
    <row r="1252" spans="1:1" s="432" customFormat="1" ht="12" hidden="1" customHeight="1">
      <c r="A1252" s="431"/>
    </row>
    <row r="1253" spans="1:1" s="432" customFormat="1" ht="12" hidden="1" customHeight="1">
      <c r="A1253" s="431"/>
    </row>
    <row r="1254" spans="1:1" s="432" customFormat="1" ht="12" hidden="1" customHeight="1">
      <c r="A1254" s="431"/>
    </row>
    <row r="1255" spans="1:1" s="432" customFormat="1" ht="12" hidden="1" customHeight="1">
      <c r="A1255" s="431"/>
    </row>
    <row r="1256" spans="1:1" s="432" customFormat="1" ht="12" hidden="1" customHeight="1">
      <c r="A1256" s="431"/>
    </row>
    <row r="1257" spans="1:1" s="432" customFormat="1" ht="12" hidden="1" customHeight="1">
      <c r="A1257" s="431"/>
    </row>
    <row r="1258" spans="1:1" s="432" customFormat="1" ht="12" hidden="1" customHeight="1">
      <c r="A1258" s="431"/>
    </row>
    <row r="1259" spans="1:1" s="432" customFormat="1" ht="12" hidden="1" customHeight="1">
      <c r="A1259" s="431"/>
    </row>
    <row r="1260" spans="1:1" s="432" customFormat="1" ht="12" hidden="1" customHeight="1">
      <c r="A1260" s="431"/>
    </row>
    <row r="1261" spans="1:1" s="432" customFormat="1" ht="12" hidden="1" customHeight="1">
      <c r="A1261" s="431"/>
    </row>
    <row r="1262" spans="1:1" s="432" customFormat="1" ht="12" hidden="1" customHeight="1">
      <c r="A1262" s="431"/>
    </row>
    <row r="1263" spans="1:1" s="432" customFormat="1" ht="12" hidden="1" customHeight="1">
      <c r="A1263" s="431"/>
    </row>
    <row r="1264" spans="1:1" s="432" customFormat="1" ht="12" hidden="1" customHeight="1">
      <c r="A1264" s="431"/>
    </row>
    <row r="1265" spans="1:1" s="432" customFormat="1" ht="12" hidden="1" customHeight="1">
      <c r="A1265" s="431"/>
    </row>
    <row r="1266" spans="1:1" s="432" customFormat="1" ht="12" hidden="1" customHeight="1">
      <c r="A1266" s="431"/>
    </row>
    <row r="1267" spans="1:1" s="432" customFormat="1" ht="12" hidden="1" customHeight="1">
      <c r="A1267" s="431"/>
    </row>
    <row r="1268" spans="1:1" s="432" customFormat="1" ht="12" hidden="1" customHeight="1">
      <c r="A1268" s="431"/>
    </row>
    <row r="1269" spans="1:1" s="432" customFormat="1" ht="12" hidden="1" customHeight="1">
      <c r="A1269" s="431"/>
    </row>
    <row r="1270" spans="1:1" s="432" customFormat="1" ht="12" hidden="1" customHeight="1">
      <c r="A1270" s="431"/>
    </row>
    <row r="1271" spans="1:1" s="432" customFormat="1" ht="12" hidden="1" customHeight="1">
      <c r="A1271" s="431"/>
    </row>
    <row r="1272" spans="1:1" s="432" customFormat="1" ht="12" hidden="1" customHeight="1">
      <c r="A1272" s="431"/>
    </row>
    <row r="1273" spans="1:1" s="432" customFormat="1" ht="12" hidden="1" customHeight="1">
      <c r="A1273" s="431"/>
    </row>
    <row r="1274" spans="1:1" s="432" customFormat="1" ht="12" hidden="1" customHeight="1">
      <c r="A1274" s="431"/>
    </row>
    <row r="1275" spans="1:1" s="432" customFormat="1" ht="12" hidden="1" customHeight="1">
      <c r="A1275" s="431"/>
    </row>
    <row r="1276" spans="1:1" s="432" customFormat="1" ht="12" hidden="1" customHeight="1">
      <c r="A1276" s="431"/>
    </row>
    <row r="1277" spans="1:1" s="432" customFormat="1" ht="12" hidden="1" customHeight="1">
      <c r="A1277" s="431"/>
    </row>
    <row r="1278" spans="1:1" s="432" customFormat="1" ht="12" hidden="1" customHeight="1">
      <c r="A1278" s="431"/>
    </row>
    <row r="1279" spans="1:1" s="432" customFormat="1" ht="12" hidden="1" customHeight="1">
      <c r="A1279" s="431"/>
    </row>
    <row r="1280" spans="1:1" s="432" customFormat="1" ht="12" hidden="1" customHeight="1">
      <c r="A1280" s="431"/>
    </row>
    <row r="1281" spans="1:1" s="432" customFormat="1" ht="12" hidden="1" customHeight="1">
      <c r="A1281" s="431"/>
    </row>
    <row r="1282" spans="1:1" s="432" customFormat="1" ht="12" hidden="1" customHeight="1">
      <c r="A1282" s="431"/>
    </row>
    <row r="1283" spans="1:1" s="432" customFormat="1" ht="12" hidden="1" customHeight="1">
      <c r="A1283" s="431"/>
    </row>
    <row r="1284" spans="1:1" s="432" customFormat="1" ht="12" hidden="1" customHeight="1">
      <c r="A1284" s="431"/>
    </row>
    <row r="1285" spans="1:1" s="432" customFormat="1" ht="12" hidden="1" customHeight="1">
      <c r="A1285" s="431"/>
    </row>
    <row r="1286" spans="1:1" s="432" customFormat="1" ht="12" hidden="1" customHeight="1">
      <c r="A1286" s="431"/>
    </row>
    <row r="1287" spans="1:1" s="432" customFormat="1" ht="12" hidden="1" customHeight="1">
      <c r="A1287" s="431"/>
    </row>
    <row r="1288" spans="1:1" s="432" customFormat="1" ht="12" hidden="1" customHeight="1">
      <c r="A1288" s="431"/>
    </row>
    <row r="1289" spans="1:1" s="432" customFormat="1" ht="12" hidden="1" customHeight="1">
      <c r="A1289" s="431"/>
    </row>
    <row r="1290" spans="1:1" s="432" customFormat="1" ht="12" hidden="1" customHeight="1">
      <c r="A1290" s="431"/>
    </row>
    <row r="1291" spans="1:1" s="432" customFormat="1" ht="12" hidden="1" customHeight="1">
      <c r="A1291" s="431"/>
    </row>
    <row r="1292" spans="1:1" s="432" customFormat="1" ht="12" hidden="1" customHeight="1">
      <c r="A1292" s="431"/>
    </row>
    <row r="1293" spans="1:1" s="432" customFormat="1" ht="12" hidden="1" customHeight="1">
      <c r="A1293" s="431"/>
    </row>
    <row r="1294" spans="1:1" s="432" customFormat="1" ht="12" hidden="1" customHeight="1">
      <c r="A1294" s="431"/>
    </row>
    <row r="1295" spans="1:1" s="432" customFormat="1" ht="12" hidden="1" customHeight="1">
      <c r="A1295" s="431"/>
    </row>
    <row r="1296" spans="1:1" s="432" customFormat="1" ht="12" hidden="1" customHeight="1">
      <c r="A1296" s="431"/>
    </row>
    <row r="1297" spans="1:1" s="432" customFormat="1" ht="12" hidden="1" customHeight="1">
      <c r="A1297" s="431"/>
    </row>
    <row r="1298" spans="1:1" s="432" customFormat="1" ht="12" hidden="1" customHeight="1">
      <c r="A1298" s="431"/>
    </row>
    <row r="1299" spans="1:1" s="432" customFormat="1" ht="12" hidden="1" customHeight="1">
      <c r="A1299" s="431"/>
    </row>
    <row r="1300" spans="1:1" s="432" customFormat="1" ht="12" hidden="1" customHeight="1">
      <c r="A1300" s="431"/>
    </row>
    <row r="1301" spans="1:1" s="432" customFormat="1" ht="12" hidden="1" customHeight="1">
      <c r="A1301" s="431"/>
    </row>
    <row r="1302" spans="1:1" s="432" customFormat="1" ht="12" hidden="1" customHeight="1">
      <c r="A1302" s="431"/>
    </row>
    <row r="1303" spans="1:1" s="432" customFormat="1" ht="12" hidden="1" customHeight="1">
      <c r="A1303" s="431"/>
    </row>
    <row r="1304" spans="1:1" s="432" customFormat="1" ht="12" hidden="1" customHeight="1">
      <c r="A1304" s="431"/>
    </row>
    <row r="1305" spans="1:1" s="432" customFormat="1" ht="12" hidden="1" customHeight="1">
      <c r="A1305" s="431"/>
    </row>
    <row r="1306" spans="1:1" s="432" customFormat="1" ht="12" hidden="1" customHeight="1">
      <c r="A1306" s="431"/>
    </row>
    <row r="1307" spans="1:1" s="432" customFormat="1" ht="12" hidden="1" customHeight="1">
      <c r="A1307" s="431"/>
    </row>
    <row r="1308" spans="1:1" s="432" customFormat="1" ht="12" hidden="1" customHeight="1">
      <c r="A1308" s="431"/>
    </row>
    <row r="1309" spans="1:1" s="432" customFormat="1" ht="12" hidden="1" customHeight="1">
      <c r="A1309" s="431"/>
    </row>
    <row r="1310" spans="1:1" s="432" customFormat="1" ht="12" hidden="1" customHeight="1">
      <c r="A1310" s="431"/>
    </row>
    <row r="1311" spans="1:1" s="432" customFormat="1" ht="12" hidden="1" customHeight="1">
      <c r="A1311" s="431"/>
    </row>
    <row r="1312" spans="1:1" s="432" customFormat="1" ht="12" hidden="1" customHeight="1">
      <c r="A1312" s="431"/>
    </row>
    <row r="1313" spans="1:1" s="432" customFormat="1" ht="12" hidden="1" customHeight="1">
      <c r="A1313" s="431"/>
    </row>
    <row r="1314" spans="1:1" s="432" customFormat="1" ht="12" hidden="1" customHeight="1">
      <c r="A1314" s="431"/>
    </row>
    <row r="1315" spans="1:1" s="432" customFormat="1" ht="12" hidden="1" customHeight="1">
      <c r="A1315" s="431"/>
    </row>
    <row r="1316" spans="1:1" s="432" customFormat="1" ht="12" hidden="1" customHeight="1">
      <c r="A1316" s="431"/>
    </row>
    <row r="1317" spans="1:1" s="432" customFormat="1" ht="12" hidden="1" customHeight="1">
      <c r="A1317" s="431"/>
    </row>
    <row r="1318" spans="1:1" s="432" customFormat="1" ht="12" hidden="1" customHeight="1">
      <c r="A1318" s="431"/>
    </row>
    <row r="1319" spans="1:1" s="432" customFormat="1" ht="12" hidden="1" customHeight="1">
      <c r="A1319" s="431"/>
    </row>
    <row r="1320" spans="1:1" s="432" customFormat="1" ht="12" hidden="1" customHeight="1">
      <c r="A1320" s="431"/>
    </row>
    <row r="1321" spans="1:1" s="432" customFormat="1" ht="12" hidden="1" customHeight="1">
      <c r="A1321" s="431"/>
    </row>
    <row r="1322" spans="1:1" s="432" customFormat="1" ht="12" hidden="1" customHeight="1">
      <c r="A1322" s="431"/>
    </row>
    <row r="1323" spans="1:1" s="432" customFormat="1" ht="12" hidden="1" customHeight="1">
      <c r="A1323" s="431"/>
    </row>
    <row r="1324" spans="1:1" s="432" customFormat="1" ht="12" hidden="1" customHeight="1">
      <c r="A1324" s="431"/>
    </row>
    <row r="1325" spans="1:1" s="432" customFormat="1" ht="12" hidden="1" customHeight="1">
      <c r="A1325" s="431"/>
    </row>
    <row r="1326" spans="1:1" s="432" customFormat="1" ht="12" hidden="1" customHeight="1">
      <c r="A1326" s="431"/>
    </row>
    <row r="1327" spans="1:1" s="432" customFormat="1" ht="12" hidden="1" customHeight="1">
      <c r="A1327" s="431"/>
    </row>
    <row r="1328" spans="1:1" s="432" customFormat="1" ht="12" hidden="1" customHeight="1">
      <c r="A1328" s="431"/>
    </row>
    <row r="1329" spans="1:1" s="432" customFormat="1" ht="12" hidden="1" customHeight="1">
      <c r="A1329" s="431"/>
    </row>
    <row r="1330" spans="1:1" s="432" customFormat="1" ht="12" hidden="1" customHeight="1">
      <c r="A1330" s="431"/>
    </row>
    <row r="1331" spans="1:1" s="432" customFormat="1" ht="12" hidden="1" customHeight="1">
      <c r="A1331" s="431"/>
    </row>
    <row r="1332" spans="1:1" s="432" customFormat="1" ht="12" hidden="1" customHeight="1">
      <c r="A1332" s="431"/>
    </row>
    <row r="1333" spans="1:1" s="432" customFormat="1" ht="12" hidden="1" customHeight="1">
      <c r="A1333" s="431"/>
    </row>
    <row r="1334" spans="1:1" s="432" customFormat="1" ht="12" hidden="1" customHeight="1">
      <c r="A1334" s="431"/>
    </row>
    <row r="1335" spans="1:1" s="432" customFormat="1" ht="12" hidden="1" customHeight="1">
      <c r="A1335" s="431"/>
    </row>
    <row r="1336" spans="1:1" s="432" customFormat="1" ht="12" hidden="1" customHeight="1">
      <c r="A1336" s="431"/>
    </row>
    <row r="1337" spans="1:1" s="432" customFormat="1" ht="12" hidden="1" customHeight="1">
      <c r="A1337" s="431"/>
    </row>
    <row r="1338" spans="1:1" s="432" customFormat="1" ht="12" hidden="1" customHeight="1">
      <c r="A1338" s="431"/>
    </row>
    <row r="1339" spans="1:1" s="432" customFormat="1" ht="12" hidden="1" customHeight="1">
      <c r="A1339" s="431"/>
    </row>
    <row r="1340" spans="1:1" s="432" customFormat="1" ht="12" hidden="1" customHeight="1">
      <c r="A1340" s="431"/>
    </row>
    <row r="1341" spans="1:1" s="432" customFormat="1" ht="12" hidden="1" customHeight="1">
      <c r="A1341" s="431"/>
    </row>
    <row r="1342" spans="1:1" s="432" customFormat="1" ht="12" hidden="1" customHeight="1">
      <c r="A1342" s="431"/>
    </row>
    <row r="1343" spans="1:1" s="432" customFormat="1" ht="12" hidden="1" customHeight="1">
      <c r="A1343" s="431"/>
    </row>
    <row r="1344" spans="1:1" s="432" customFormat="1" ht="12" hidden="1" customHeight="1">
      <c r="A1344" s="431"/>
    </row>
    <row r="1345" spans="1:1" s="432" customFormat="1" ht="12" hidden="1" customHeight="1">
      <c r="A1345" s="431"/>
    </row>
    <row r="1346" spans="1:1" s="432" customFormat="1" ht="12" hidden="1" customHeight="1">
      <c r="A1346" s="431"/>
    </row>
    <row r="1347" spans="1:1" s="432" customFormat="1" ht="12" hidden="1" customHeight="1">
      <c r="A1347" s="431"/>
    </row>
    <row r="1348" spans="1:1" s="432" customFormat="1" ht="12" hidden="1" customHeight="1">
      <c r="A1348" s="431"/>
    </row>
    <row r="1349" spans="1:1" s="432" customFormat="1" ht="12" hidden="1" customHeight="1">
      <c r="A1349" s="431"/>
    </row>
    <row r="1350" spans="1:1" s="432" customFormat="1" ht="12" hidden="1" customHeight="1">
      <c r="A1350" s="431"/>
    </row>
    <row r="1351" spans="1:1" s="432" customFormat="1" ht="12" hidden="1" customHeight="1">
      <c r="A1351" s="431"/>
    </row>
    <row r="1352" spans="1:1" s="432" customFormat="1" ht="12" hidden="1" customHeight="1">
      <c r="A1352" s="431"/>
    </row>
    <row r="1353" spans="1:1" s="432" customFormat="1" ht="12" hidden="1" customHeight="1">
      <c r="A1353" s="431"/>
    </row>
    <row r="1354" spans="1:1" s="432" customFormat="1" ht="12" hidden="1" customHeight="1">
      <c r="A1354" s="431"/>
    </row>
    <row r="1355" spans="1:1" s="432" customFormat="1" ht="12" hidden="1" customHeight="1">
      <c r="A1355" s="431"/>
    </row>
    <row r="1356" spans="1:1" s="432" customFormat="1" ht="12" hidden="1" customHeight="1">
      <c r="A1356" s="431"/>
    </row>
    <row r="1357" spans="1:1" s="432" customFormat="1" ht="12" hidden="1" customHeight="1">
      <c r="A1357" s="431"/>
    </row>
    <row r="1358" spans="1:1" s="432" customFormat="1" ht="12" hidden="1" customHeight="1">
      <c r="A1358" s="431"/>
    </row>
    <row r="1359" spans="1:1" s="432" customFormat="1" ht="12" hidden="1" customHeight="1">
      <c r="A1359" s="431"/>
    </row>
    <row r="1360" spans="1:1" s="432" customFormat="1" ht="12" hidden="1" customHeight="1">
      <c r="A1360" s="431"/>
    </row>
    <row r="1361" spans="1:1" s="432" customFormat="1" ht="12" hidden="1" customHeight="1">
      <c r="A1361" s="431"/>
    </row>
    <row r="1362" spans="1:1" s="432" customFormat="1" ht="12" hidden="1" customHeight="1">
      <c r="A1362" s="431"/>
    </row>
    <row r="1363" spans="1:1" s="432" customFormat="1" ht="12" hidden="1" customHeight="1">
      <c r="A1363" s="431"/>
    </row>
    <row r="1364" spans="1:1" s="432" customFormat="1" ht="12" hidden="1" customHeight="1">
      <c r="A1364" s="431"/>
    </row>
    <row r="1365" spans="1:1" s="432" customFormat="1" ht="12" hidden="1" customHeight="1">
      <c r="A1365" s="431"/>
    </row>
    <row r="1366" spans="1:1" s="432" customFormat="1" ht="12" hidden="1" customHeight="1">
      <c r="A1366" s="431"/>
    </row>
    <row r="1367" spans="1:1" s="432" customFormat="1" ht="12" hidden="1" customHeight="1">
      <c r="A1367" s="431"/>
    </row>
    <row r="1368" spans="1:1" s="432" customFormat="1" ht="12" hidden="1" customHeight="1">
      <c r="A1368" s="431"/>
    </row>
    <row r="1369" spans="1:1" s="432" customFormat="1" ht="12" hidden="1" customHeight="1">
      <c r="A1369" s="431"/>
    </row>
    <row r="1370" spans="1:1" s="432" customFormat="1" ht="12" hidden="1" customHeight="1">
      <c r="A1370" s="431"/>
    </row>
    <row r="1371" spans="1:1" s="432" customFormat="1" ht="12" hidden="1" customHeight="1">
      <c r="A1371" s="431"/>
    </row>
    <row r="1372" spans="1:1" s="432" customFormat="1" ht="12" hidden="1" customHeight="1">
      <c r="A1372" s="431"/>
    </row>
    <row r="1373" spans="1:1" s="432" customFormat="1" ht="12" hidden="1" customHeight="1">
      <c r="A1373" s="431"/>
    </row>
    <row r="1374" spans="1:1" s="432" customFormat="1" ht="12" hidden="1" customHeight="1">
      <c r="A1374" s="431"/>
    </row>
    <row r="1375" spans="1:1" s="432" customFormat="1" ht="12" hidden="1" customHeight="1">
      <c r="A1375" s="431"/>
    </row>
    <row r="1376" spans="1:1" s="432" customFormat="1" ht="12" hidden="1" customHeight="1">
      <c r="A1376" s="431"/>
    </row>
    <row r="1377" spans="1:1" s="432" customFormat="1" ht="12" hidden="1" customHeight="1">
      <c r="A1377" s="431"/>
    </row>
    <row r="1378" spans="1:1" s="432" customFormat="1" ht="12" hidden="1" customHeight="1">
      <c r="A1378" s="431"/>
    </row>
    <row r="1379" spans="1:1" s="432" customFormat="1" ht="12" hidden="1" customHeight="1">
      <c r="A1379" s="431"/>
    </row>
    <row r="1380" spans="1:1" s="432" customFormat="1" ht="12" hidden="1" customHeight="1">
      <c r="A1380" s="431"/>
    </row>
    <row r="1381" spans="1:1" s="432" customFormat="1" ht="12" hidden="1" customHeight="1">
      <c r="A1381" s="431"/>
    </row>
    <row r="1382" spans="1:1" s="432" customFormat="1" ht="12" hidden="1" customHeight="1">
      <c r="A1382" s="431"/>
    </row>
    <row r="1383" spans="1:1" s="432" customFormat="1" ht="12" hidden="1" customHeight="1">
      <c r="A1383" s="431"/>
    </row>
    <row r="1384" spans="1:1" s="432" customFormat="1" ht="12" hidden="1" customHeight="1">
      <c r="A1384" s="431"/>
    </row>
    <row r="1385" spans="1:1" s="432" customFormat="1" ht="12" hidden="1" customHeight="1">
      <c r="A1385" s="431"/>
    </row>
    <row r="1386" spans="1:1" s="432" customFormat="1" ht="12" hidden="1" customHeight="1">
      <c r="A1386" s="431"/>
    </row>
    <row r="1387" spans="1:1" s="432" customFormat="1" ht="12" hidden="1" customHeight="1">
      <c r="A1387" s="431"/>
    </row>
    <row r="1388" spans="1:1" s="432" customFormat="1" ht="12" hidden="1" customHeight="1">
      <c r="A1388" s="431"/>
    </row>
    <row r="1389" spans="1:1" s="432" customFormat="1" ht="12" hidden="1" customHeight="1">
      <c r="A1389" s="431"/>
    </row>
    <row r="1390" spans="1:1" s="432" customFormat="1" ht="12" hidden="1" customHeight="1">
      <c r="A1390" s="431"/>
    </row>
    <row r="1391" spans="1:1" s="432" customFormat="1" ht="12" hidden="1" customHeight="1">
      <c r="A1391" s="431"/>
    </row>
    <row r="1392" spans="1:1" s="432" customFormat="1" ht="12" hidden="1" customHeight="1">
      <c r="A1392" s="431"/>
    </row>
    <row r="1393" spans="1:1" s="432" customFormat="1" ht="12" hidden="1" customHeight="1">
      <c r="A1393" s="431"/>
    </row>
    <row r="1394" spans="1:1" s="432" customFormat="1" ht="12" hidden="1" customHeight="1">
      <c r="A1394" s="431"/>
    </row>
    <row r="1395" spans="1:1" s="432" customFormat="1" ht="12" hidden="1" customHeight="1">
      <c r="A1395" s="431"/>
    </row>
    <row r="1396" spans="1:1" s="432" customFormat="1" ht="12" hidden="1" customHeight="1">
      <c r="A1396" s="431"/>
    </row>
    <row r="1397" spans="1:1" s="432" customFormat="1" ht="12" hidden="1" customHeight="1">
      <c r="A1397" s="431"/>
    </row>
    <row r="1398" spans="1:1" s="432" customFormat="1" ht="12" hidden="1" customHeight="1">
      <c r="A1398" s="431"/>
    </row>
    <row r="1399" spans="1:1" s="432" customFormat="1" ht="12" hidden="1" customHeight="1">
      <c r="A1399" s="431"/>
    </row>
    <row r="1400" spans="1:1" s="432" customFormat="1" ht="12" hidden="1" customHeight="1">
      <c r="A1400" s="431"/>
    </row>
    <row r="1401" spans="1:1" s="432" customFormat="1" ht="12" hidden="1" customHeight="1">
      <c r="A1401" s="431"/>
    </row>
    <row r="1402" spans="1:1" s="432" customFormat="1" ht="12" hidden="1" customHeight="1">
      <c r="A1402" s="431"/>
    </row>
    <row r="1403" spans="1:1" s="432" customFormat="1" ht="12" hidden="1" customHeight="1">
      <c r="A1403" s="431"/>
    </row>
    <row r="1404" spans="1:1" s="432" customFormat="1" ht="12" hidden="1" customHeight="1">
      <c r="A1404" s="431"/>
    </row>
    <row r="1405" spans="1:1" s="432" customFormat="1" ht="12" hidden="1" customHeight="1">
      <c r="A1405" s="431"/>
    </row>
    <row r="1406" spans="1:1" s="432" customFormat="1" ht="12" hidden="1" customHeight="1">
      <c r="A1406" s="431"/>
    </row>
    <row r="1407" spans="1:1" s="432" customFormat="1" ht="12" hidden="1" customHeight="1">
      <c r="A1407" s="431"/>
    </row>
    <row r="1408" spans="1:1" s="432" customFormat="1" ht="12" hidden="1" customHeight="1">
      <c r="A1408" s="431"/>
    </row>
    <row r="1409" spans="1:1" s="432" customFormat="1" ht="12" hidden="1" customHeight="1">
      <c r="A1409" s="431"/>
    </row>
    <row r="1410" spans="1:1" s="432" customFormat="1" ht="12" hidden="1" customHeight="1">
      <c r="A1410" s="431"/>
    </row>
    <row r="1411" spans="1:1" s="432" customFormat="1" ht="12" hidden="1" customHeight="1">
      <c r="A1411" s="431"/>
    </row>
    <row r="1412" spans="1:1" s="432" customFormat="1" ht="12" hidden="1" customHeight="1">
      <c r="A1412" s="431"/>
    </row>
    <row r="1413" spans="1:1" s="432" customFormat="1" ht="12" hidden="1" customHeight="1">
      <c r="A1413" s="431"/>
    </row>
    <row r="1414" spans="1:1" s="432" customFormat="1" ht="12" hidden="1" customHeight="1">
      <c r="A1414" s="431"/>
    </row>
    <row r="1415" spans="1:1" s="432" customFormat="1" ht="12" hidden="1" customHeight="1">
      <c r="A1415" s="431"/>
    </row>
    <row r="1416" spans="1:1" s="432" customFormat="1" ht="12" hidden="1" customHeight="1">
      <c r="A1416" s="431"/>
    </row>
    <row r="1417" spans="1:1" s="432" customFormat="1" ht="12" hidden="1" customHeight="1">
      <c r="A1417" s="431"/>
    </row>
    <row r="1418" spans="1:1" s="432" customFormat="1" ht="12" hidden="1" customHeight="1">
      <c r="A1418" s="431"/>
    </row>
    <row r="1419" spans="1:1" s="432" customFormat="1" ht="12" hidden="1" customHeight="1">
      <c r="A1419" s="431"/>
    </row>
    <row r="1420" spans="1:1" s="432" customFormat="1" ht="12" hidden="1" customHeight="1">
      <c r="A1420" s="431"/>
    </row>
    <row r="1421" spans="1:1" s="432" customFormat="1" ht="12" hidden="1" customHeight="1">
      <c r="A1421" s="431"/>
    </row>
    <row r="1422" spans="1:1" s="432" customFormat="1" ht="12" hidden="1" customHeight="1">
      <c r="A1422" s="431"/>
    </row>
    <row r="1423" spans="1:1" s="432" customFormat="1" ht="12" hidden="1" customHeight="1">
      <c r="A1423" s="431"/>
    </row>
    <row r="1424" spans="1:1" s="432" customFormat="1" ht="12" hidden="1" customHeight="1">
      <c r="A1424" s="431"/>
    </row>
    <row r="1425" spans="1:1" s="432" customFormat="1" ht="12" hidden="1" customHeight="1">
      <c r="A1425" s="431"/>
    </row>
    <row r="1426" spans="1:1" s="432" customFormat="1" ht="12" hidden="1" customHeight="1">
      <c r="A1426" s="431"/>
    </row>
    <row r="1427" spans="1:1" s="432" customFormat="1" ht="12" hidden="1" customHeight="1">
      <c r="A1427" s="431"/>
    </row>
    <row r="1428" spans="1:1" s="432" customFormat="1" ht="12" hidden="1" customHeight="1">
      <c r="A1428" s="431"/>
    </row>
    <row r="1429" spans="1:1" s="432" customFormat="1" ht="12" hidden="1" customHeight="1">
      <c r="A1429" s="431"/>
    </row>
    <row r="1430" spans="1:1" s="432" customFormat="1" ht="12" hidden="1" customHeight="1">
      <c r="A1430" s="431"/>
    </row>
    <row r="1431" spans="1:1" s="432" customFormat="1" ht="12" hidden="1" customHeight="1">
      <c r="A1431" s="431"/>
    </row>
    <row r="1432" spans="1:1" s="432" customFormat="1" ht="12" hidden="1" customHeight="1">
      <c r="A1432" s="431"/>
    </row>
    <row r="1433" spans="1:1" s="432" customFormat="1" ht="12" hidden="1" customHeight="1">
      <c r="A1433" s="431"/>
    </row>
    <row r="1434" spans="1:1" s="432" customFormat="1" ht="12" hidden="1" customHeight="1">
      <c r="A1434" s="431"/>
    </row>
    <row r="1435" spans="1:1" s="432" customFormat="1" ht="12" hidden="1" customHeight="1">
      <c r="A1435" s="431"/>
    </row>
    <row r="1436" spans="1:1" s="432" customFormat="1" ht="12" hidden="1" customHeight="1">
      <c r="A1436" s="431"/>
    </row>
    <row r="1437" spans="1:1" s="432" customFormat="1" ht="12" hidden="1" customHeight="1">
      <c r="A1437" s="431"/>
    </row>
    <row r="1438" spans="1:1" s="432" customFormat="1" ht="12" hidden="1" customHeight="1">
      <c r="A1438" s="431"/>
    </row>
    <row r="1439" spans="1:1" s="432" customFormat="1" ht="12" hidden="1" customHeight="1">
      <c r="A1439" s="431"/>
    </row>
    <row r="1440" spans="1:1" s="432" customFormat="1" ht="12" hidden="1" customHeight="1">
      <c r="A1440" s="431"/>
    </row>
    <row r="1441" spans="1:1" s="432" customFormat="1" ht="12" hidden="1" customHeight="1">
      <c r="A1441" s="431"/>
    </row>
    <row r="1442" spans="1:1" s="432" customFormat="1" ht="12" hidden="1" customHeight="1">
      <c r="A1442" s="431"/>
    </row>
    <row r="1443" spans="1:1" s="432" customFormat="1" ht="12" hidden="1" customHeight="1">
      <c r="A1443" s="431"/>
    </row>
    <row r="1444" spans="1:1" s="432" customFormat="1" ht="12" hidden="1" customHeight="1">
      <c r="A1444" s="431"/>
    </row>
    <row r="1445" spans="1:1" s="432" customFormat="1" ht="12" hidden="1" customHeight="1">
      <c r="A1445" s="431"/>
    </row>
    <row r="1446" spans="1:1" s="432" customFormat="1" ht="12" hidden="1" customHeight="1">
      <c r="A1446" s="431"/>
    </row>
    <row r="1447" spans="1:1" s="432" customFormat="1" ht="12" hidden="1" customHeight="1">
      <c r="A1447" s="431"/>
    </row>
    <row r="1448" spans="1:1" s="432" customFormat="1" ht="12" hidden="1" customHeight="1">
      <c r="A1448" s="431"/>
    </row>
    <row r="1449" spans="1:1" s="432" customFormat="1" ht="12" hidden="1" customHeight="1">
      <c r="A1449" s="431"/>
    </row>
    <row r="1450" spans="1:1" s="432" customFormat="1" ht="12" hidden="1" customHeight="1">
      <c r="A1450" s="431"/>
    </row>
    <row r="1451" spans="1:1" s="432" customFormat="1" ht="12" hidden="1" customHeight="1">
      <c r="A1451" s="431"/>
    </row>
    <row r="1452" spans="1:1" s="432" customFormat="1" ht="12" hidden="1" customHeight="1">
      <c r="A1452" s="431"/>
    </row>
    <row r="1453" spans="1:1" s="432" customFormat="1" ht="12" hidden="1" customHeight="1">
      <c r="A1453" s="431"/>
    </row>
    <row r="1454" spans="1:1" s="432" customFormat="1" ht="12" hidden="1" customHeight="1">
      <c r="A1454" s="431"/>
    </row>
    <row r="1455" spans="1:1" s="432" customFormat="1" ht="12" hidden="1" customHeight="1">
      <c r="A1455" s="431"/>
    </row>
    <row r="1456" spans="1:1" s="432" customFormat="1" ht="12" hidden="1" customHeight="1">
      <c r="A1456" s="431"/>
    </row>
    <row r="1457" spans="1:1" s="432" customFormat="1" ht="12" hidden="1" customHeight="1">
      <c r="A1457" s="431"/>
    </row>
    <row r="1458" spans="1:1" s="432" customFormat="1" ht="12" hidden="1" customHeight="1">
      <c r="A1458" s="431"/>
    </row>
    <row r="1459" spans="1:1" s="432" customFormat="1" ht="12" hidden="1" customHeight="1">
      <c r="A1459" s="431"/>
    </row>
    <row r="1460" spans="1:1" s="432" customFormat="1" ht="12" hidden="1" customHeight="1">
      <c r="A1460" s="431"/>
    </row>
    <row r="1461" spans="1:1" s="432" customFormat="1" ht="12" hidden="1" customHeight="1">
      <c r="A1461" s="431"/>
    </row>
    <row r="1462" spans="1:1" s="432" customFormat="1" ht="12" hidden="1" customHeight="1">
      <c r="A1462" s="431"/>
    </row>
    <row r="1463" spans="1:1" s="432" customFormat="1" ht="12" hidden="1" customHeight="1">
      <c r="A1463" s="431"/>
    </row>
    <row r="1464" spans="1:1" s="432" customFormat="1" ht="12" hidden="1" customHeight="1">
      <c r="A1464" s="431"/>
    </row>
    <row r="1465" spans="1:1" s="432" customFormat="1" ht="12" hidden="1" customHeight="1">
      <c r="A1465" s="431"/>
    </row>
    <row r="1466" spans="1:1" s="432" customFormat="1" ht="12" hidden="1" customHeight="1">
      <c r="A1466" s="431"/>
    </row>
    <row r="1467" spans="1:1" s="432" customFormat="1" ht="12" hidden="1" customHeight="1">
      <c r="A1467" s="431"/>
    </row>
    <row r="1468" spans="1:1" s="432" customFormat="1" ht="12" hidden="1" customHeight="1">
      <c r="A1468" s="431"/>
    </row>
    <row r="1469" spans="1:1" s="432" customFormat="1" ht="12" hidden="1" customHeight="1">
      <c r="A1469" s="431"/>
    </row>
    <row r="1470" spans="1:1" s="432" customFormat="1" ht="12" hidden="1" customHeight="1">
      <c r="A1470" s="431"/>
    </row>
    <row r="1471" spans="1:1" s="432" customFormat="1" ht="12" hidden="1" customHeight="1">
      <c r="A1471" s="431"/>
    </row>
    <row r="1472" spans="1:1" s="432" customFormat="1" ht="12" hidden="1" customHeight="1">
      <c r="A1472" s="431"/>
    </row>
    <row r="1473" spans="1:1" s="432" customFormat="1" ht="12" hidden="1" customHeight="1">
      <c r="A1473" s="431"/>
    </row>
    <row r="1474" spans="1:1" s="432" customFormat="1" ht="12" hidden="1" customHeight="1">
      <c r="A1474" s="431"/>
    </row>
    <row r="1475" spans="1:1" s="432" customFormat="1" ht="12" hidden="1" customHeight="1">
      <c r="A1475" s="431"/>
    </row>
    <row r="1476" spans="1:1" s="432" customFormat="1" ht="12" hidden="1" customHeight="1">
      <c r="A1476" s="431"/>
    </row>
    <row r="1477" spans="1:1" s="432" customFormat="1" ht="12" hidden="1" customHeight="1">
      <c r="A1477" s="431"/>
    </row>
    <row r="1478" spans="1:1" s="432" customFormat="1" ht="12" hidden="1" customHeight="1">
      <c r="A1478" s="431"/>
    </row>
    <row r="1479" spans="1:1" s="432" customFormat="1" ht="12" hidden="1" customHeight="1">
      <c r="A1479" s="431"/>
    </row>
    <row r="1480" spans="1:1" s="432" customFormat="1" ht="12" hidden="1" customHeight="1">
      <c r="A1480" s="431"/>
    </row>
    <row r="1481" spans="1:1" s="432" customFormat="1" ht="12" hidden="1" customHeight="1">
      <c r="A1481" s="431"/>
    </row>
    <row r="1482" spans="1:1" s="432" customFormat="1" ht="12" hidden="1" customHeight="1">
      <c r="A1482" s="431"/>
    </row>
    <row r="1483" spans="1:1" s="432" customFormat="1" ht="12" hidden="1" customHeight="1">
      <c r="A1483" s="431"/>
    </row>
    <row r="1484" spans="1:1" s="432" customFormat="1" ht="12" hidden="1" customHeight="1">
      <c r="A1484" s="431"/>
    </row>
    <row r="1485" spans="1:1" s="432" customFormat="1" ht="12" hidden="1" customHeight="1">
      <c r="A1485" s="431"/>
    </row>
    <row r="1486" spans="1:1" s="432" customFormat="1" ht="12" hidden="1" customHeight="1">
      <c r="A1486" s="431"/>
    </row>
    <row r="1487" spans="1:1" s="432" customFormat="1" ht="12" hidden="1" customHeight="1">
      <c r="A1487" s="431"/>
    </row>
    <row r="1488" spans="1:1" s="432" customFormat="1" ht="12" hidden="1" customHeight="1">
      <c r="A1488" s="431"/>
    </row>
    <row r="1489" spans="1:1" s="432" customFormat="1" ht="12" hidden="1" customHeight="1">
      <c r="A1489" s="431"/>
    </row>
    <row r="1490" spans="1:1" s="432" customFormat="1" ht="12" hidden="1" customHeight="1">
      <c r="A1490" s="431"/>
    </row>
    <row r="1491" spans="1:1" s="432" customFormat="1" ht="12" hidden="1" customHeight="1">
      <c r="A1491" s="431"/>
    </row>
    <row r="1492" spans="1:1" s="432" customFormat="1" ht="12" hidden="1" customHeight="1">
      <c r="A1492" s="431"/>
    </row>
    <row r="1493" spans="1:1" s="432" customFormat="1" ht="12" hidden="1" customHeight="1">
      <c r="A1493" s="431"/>
    </row>
    <row r="1494" spans="1:1" s="432" customFormat="1" ht="12" hidden="1" customHeight="1">
      <c r="A1494" s="431"/>
    </row>
    <row r="1495" spans="1:1" s="432" customFormat="1" ht="12" hidden="1" customHeight="1">
      <c r="A1495" s="431"/>
    </row>
    <row r="1496" spans="1:1" s="432" customFormat="1" ht="12" hidden="1" customHeight="1">
      <c r="A1496" s="431"/>
    </row>
    <row r="1497" spans="1:1" s="432" customFormat="1" ht="12" hidden="1" customHeight="1">
      <c r="A1497" s="431"/>
    </row>
    <row r="1498" spans="1:1" s="432" customFormat="1" ht="12" hidden="1" customHeight="1">
      <c r="A1498" s="431"/>
    </row>
    <row r="1499" spans="1:1" s="432" customFormat="1" ht="12" hidden="1" customHeight="1">
      <c r="A1499" s="431"/>
    </row>
    <row r="1500" spans="1:1" s="432" customFormat="1" ht="12" hidden="1" customHeight="1">
      <c r="A1500" s="431"/>
    </row>
    <row r="1501" spans="1:1" s="432" customFormat="1" ht="12" hidden="1" customHeight="1">
      <c r="A1501" s="431"/>
    </row>
    <row r="1502" spans="1:1" s="432" customFormat="1" ht="12" hidden="1" customHeight="1">
      <c r="A1502" s="431"/>
    </row>
    <row r="1503" spans="1:1" s="432" customFormat="1" ht="12" hidden="1" customHeight="1">
      <c r="A1503" s="431"/>
    </row>
    <row r="1504" spans="1:1" s="432" customFormat="1" ht="12" hidden="1" customHeight="1">
      <c r="A1504" s="431"/>
    </row>
    <row r="1505" spans="1:1" s="432" customFormat="1" ht="12" hidden="1" customHeight="1">
      <c r="A1505" s="431"/>
    </row>
    <row r="1506" spans="1:1" s="432" customFormat="1" ht="12" hidden="1" customHeight="1">
      <c r="A1506" s="431"/>
    </row>
    <row r="1507" spans="1:1" s="432" customFormat="1" ht="12" hidden="1" customHeight="1">
      <c r="A1507" s="431"/>
    </row>
    <row r="1508" spans="1:1" s="432" customFormat="1" ht="12" hidden="1" customHeight="1">
      <c r="A1508" s="431"/>
    </row>
    <row r="1509" spans="1:1" s="432" customFormat="1" ht="12" hidden="1" customHeight="1">
      <c r="A1509" s="431"/>
    </row>
    <row r="1510" spans="1:1" s="432" customFormat="1" ht="12" hidden="1" customHeight="1">
      <c r="A1510" s="431"/>
    </row>
    <row r="1511" spans="1:1" s="432" customFormat="1" ht="12" hidden="1" customHeight="1">
      <c r="A1511" s="431"/>
    </row>
    <row r="1512" spans="1:1" s="432" customFormat="1" ht="12" hidden="1" customHeight="1">
      <c r="A1512" s="431"/>
    </row>
    <row r="1513" spans="1:1" s="432" customFormat="1" ht="12" hidden="1" customHeight="1">
      <c r="A1513" s="431"/>
    </row>
    <row r="1514" spans="1:1" s="432" customFormat="1" ht="12" hidden="1" customHeight="1">
      <c r="A1514" s="431"/>
    </row>
    <row r="1515" spans="1:1" s="432" customFormat="1" ht="12" hidden="1" customHeight="1">
      <c r="A1515" s="431"/>
    </row>
    <row r="1516" spans="1:1" s="432" customFormat="1" ht="12" hidden="1" customHeight="1">
      <c r="A1516" s="431"/>
    </row>
    <row r="1517" spans="1:1" s="432" customFormat="1" ht="12" hidden="1" customHeight="1">
      <c r="A1517" s="431"/>
    </row>
    <row r="1518" spans="1:1" s="432" customFormat="1" ht="12" hidden="1" customHeight="1">
      <c r="A1518" s="431"/>
    </row>
    <row r="1519" spans="1:1" s="432" customFormat="1" ht="12" hidden="1" customHeight="1">
      <c r="A1519" s="431"/>
    </row>
    <row r="1520" spans="1:1" s="432" customFormat="1" ht="12" hidden="1" customHeight="1">
      <c r="A1520" s="431"/>
    </row>
    <row r="1521" spans="1:1" s="432" customFormat="1" ht="12" hidden="1" customHeight="1">
      <c r="A1521" s="431"/>
    </row>
    <row r="1522" spans="1:1" s="432" customFormat="1" ht="12" hidden="1" customHeight="1">
      <c r="A1522" s="431"/>
    </row>
    <row r="1523" spans="1:1" s="432" customFormat="1" ht="12" hidden="1" customHeight="1">
      <c r="A1523" s="431"/>
    </row>
    <row r="1524" spans="1:1" s="432" customFormat="1" ht="12" hidden="1" customHeight="1">
      <c r="A1524" s="431"/>
    </row>
    <row r="1525" spans="1:1" s="432" customFormat="1" ht="12" hidden="1" customHeight="1">
      <c r="A1525" s="431"/>
    </row>
    <row r="1526" spans="1:1" s="432" customFormat="1" ht="12" hidden="1" customHeight="1">
      <c r="A1526" s="431"/>
    </row>
    <row r="1527" spans="1:1" s="432" customFormat="1" ht="12" hidden="1" customHeight="1">
      <c r="A1527" s="431"/>
    </row>
    <row r="1528" spans="1:1" s="432" customFormat="1" ht="12" hidden="1" customHeight="1">
      <c r="A1528" s="431"/>
    </row>
    <row r="1529" spans="1:1" s="432" customFormat="1" ht="12" hidden="1" customHeight="1">
      <c r="A1529" s="431"/>
    </row>
    <row r="1530" spans="1:1" s="432" customFormat="1" ht="12" hidden="1" customHeight="1">
      <c r="A1530" s="431"/>
    </row>
    <row r="1531" spans="1:1" s="432" customFormat="1" ht="12" hidden="1" customHeight="1">
      <c r="A1531" s="431"/>
    </row>
    <row r="1532" spans="1:1" s="432" customFormat="1" ht="12" hidden="1" customHeight="1">
      <c r="A1532" s="431"/>
    </row>
    <row r="1533" spans="1:1" s="432" customFormat="1" ht="12" hidden="1" customHeight="1">
      <c r="A1533" s="431"/>
    </row>
    <row r="1534" spans="1:1" s="432" customFormat="1" ht="12" hidden="1" customHeight="1">
      <c r="A1534" s="431"/>
    </row>
    <row r="1535" spans="1:1" s="432" customFormat="1" ht="12" hidden="1" customHeight="1">
      <c r="A1535" s="431"/>
    </row>
    <row r="1536" spans="1:1" s="432" customFormat="1" ht="12" hidden="1" customHeight="1">
      <c r="A1536" s="431"/>
    </row>
    <row r="1537" spans="1:1" s="432" customFormat="1" ht="12" hidden="1" customHeight="1">
      <c r="A1537" s="431"/>
    </row>
    <row r="1538" spans="1:1" s="432" customFormat="1" ht="12" hidden="1" customHeight="1">
      <c r="A1538" s="431"/>
    </row>
    <row r="1539" spans="1:1" s="432" customFormat="1" ht="12" hidden="1" customHeight="1">
      <c r="A1539" s="431"/>
    </row>
    <row r="1540" spans="1:1" s="432" customFormat="1" ht="12" hidden="1" customHeight="1">
      <c r="A1540" s="431"/>
    </row>
    <row r="1541" spans="1:1" s="432" customFormat="1" ht="12" hidden="1" customHeight="1">
      <c r="A1541" s="431"/>
    </row>
    <row r="1542" spans="1:1" s="432" customFormat="1" ht="12" hidden="1" customHeight="1">
      <c r="A1542" s="431"/>
    </row>
    <row r="1543" spans="1:1" s="432" customFormat="1" ht="12" hidden="1" customHeight="1">
      <c r="A1543" s="431"/>
    </row>
    <row r="1544" spans="1:1" s="432" customFormat="1" ht="12" hidden="1" customHeight="1">
      <c r="A1544" s="431"/>
    </row>
    <row r="1545" spans="1:1" s="432" customFormat="1" ht="12" hidden="1" customHeight="1">
      <c r="A1545" s="431"/>
    </row>
    <row r="1546" spans="1:1" s="432" customFormat="1" ht="12" hidden="1" customHeight="1">
      <c r="A1546" s="431"/>
    </row>
    <row r="1547" spans="1:1" s="432" customFormat="1" ht="12" hidden="1" customHeight="1">
      <c r="A1547" s="431"/>
    </row>
    <row r="1548" spans="1:1" s="432" customFormat="1" ht="12" hidden="1" customHeight="1">
      <c r="A1548" s="431"/>
    </row>
    <row r="1549" spans="1:1" s="432" customFormat="1" ht="12" hidden="1" customHeight="1">
      <c r="A1549" s="431"/>
    </row>
    <row r="1550" spans="1:1" s="432" customFormat="1" ht="12" hidden="1" customHeight="1">
      <c r="A1550" s="431"/>
    </row>
    <row r="1551" spans="1:1" s="432" customFormat="1" ht="12" hidden="1" customHeight="1">
      <c r="A1551" s="431"/>
    </row>
    <row r="1552" spans="1:1" s="432" customFormat="1" ht="12" hidden="1" customHeight="1">
      <c r="A1552" s="431"/>
    </row>
    <row r="1553" spans="1:1" s="432" customFormat="1" ht="12" hidden="1" customHeight="1">
      <c r="A1553" s="431"/>
    </row>
    <row r="1554" spans="1:1" s="432" customFormat="1" ht="12" hidden="1" customHeight="1">
      <c r="A1554" s="431"/>
    </row>
    <row r="1555" spans="1:1" s="432" customFormat="1" ht="12" hidden="1" customHeight="1">
      <c r="A1555" s="431"/>
    </row>
    <row r="1556" spans="1:1" s="432" customFormat="1" ht="12" hidden="1" customHeight="1">
      <c r="A1556" s="431"/>
    </row>
    <row r="1557" spans="1:1" s="432" customFormat="1" ht="12" hidden="1" customHeight="1">
      <c r="A1557" s="431"/>
    </row>
    <row r="1558" spans="1:1" s="432" customFormat="1" ht="12" hidden="1" customHeight="1">
      <c r="A1558" s="431"/>
    </row>
    <row r="1559" spans="1:1" s="432" customFormat="1" ht="12" hidden="1" customHeight="1">
      <c r="A1559" s="431"/>
    </row>
    <row r="1560" spans="1:1" s="432" customFormat="1" ht="12" hidden="1" customHeight="1">
      <c r="A1560" s="431"/>
    </row>
    <row r="1561" spans="1:1" s="432" customFormat="1" ht="12" hidden="1" customHeight="1">
      <c r="A1561" s="431"/>
    </row>
    <row r="1562" spans="1:1" s="432" customFormat="1" ht="12" hidden="1" customHeight="1">
      <c r="A1562" s="431"/>
    </row>
    <row r="1563" spans="1:1" s="432" customFormat="1" ht="12" hidden="1" customHeight="1">
      <c r="A1563" s="431"/>
    </row>
    <row r="1564" spans="1:1" s="432" customFormat="1" ht="12" hidden="1" customHeight="1">
      <c r="A1564" s="431"/>
    </row>
    <row r="1565" spans="1:1" s="432" customFormat="1" ht="12" hidden="1" customHeight="1">
      <c r="A1565" s="431"/>
    </row>
    <row r="1566" spans="1:1" s="432" customFormat="1" ht="12" hidden="1" customHeight="1">
      <c r="A1566" s="431"/>
    </row>
    <row r="1567" spans="1:1" s="432" customFormat="1" ht="12" hidden="1" customHeight="1">
      <c r="A1567" s="431"/>
    </row>
    <row r="1568" spans="1:1" s="432" customFormat="1" ht="12" hidden="1" customHeight="1">
      <c r="A1568" s="431"/>
    </row>
    <row r="1569" spans="1:1" s="432" customFormat="1" ht="12" hidden="1" customHeight="1">
      <c r="A1569" s="431"/>
    </row>
    <row r="1570" spans="1:1" s="432" customFormat="1" ht="12" hidden="1" customHeight="1">
      <c r="A1570" s="431"/>
    </row>
    <row r="1571" spans="1:1" s="432" customFormat="1" ht="12" hidden="1" customHeight="1">
      <c r="A1571" s="431"/>
    </row>
    <row r="1572" spans="1:1" s="432" customFormat="1" ht="12" hidden="1" customHeight="1">
      <c r="A1572" s="431"/>
    </row>
    <row r="1573" spans="1:1" s="432" customFormat="1" ht="12" hidden="1" customHeight="1">
      <c r="A1573" s="431"/>
    </row>
    <row r="1574" spans="1:1" s="432" customFormat="1" ht="12" hidden="1" customHeight="1">
      <c r="A1574" s="431"/>
    </row>
    <row r="1575" spans="1:1" s="432" customFormat="1" ht="12" hidden="1" customHeight="1">
      <c r="A1575" s="431"/>
    </row>
    <row r="1576" spans="1:1" s="432" customFormat="1" ht="12" hidden="1" customHeight="1">
      <c r="A1576" s="431"/>
    </row>
    <row r="1577" spans="1:1" s="432" customFormat="1" ht="12" hidden="1" customHeight="1">
      <c r="A1577" s="431"/>
    </row>
    <row r="1578" spans="1:1" s="432" customFormat="1" ht="12" hidden="1" customHeight="1">
      <c r="A1578" s="431"/>
    </row>
    <row r="1579" spans="1:1" s="432" customFormat="1" ht="12" hidden="1" customHeight="1">
      <c r="A1579" s="431"/>
    </row>
    <row r="1580" spans="1:1" s="432" customFormat="1" ht="12" hidden="1" customHeight="1">
      <c r="A1580" s="431"/>
    </row>
    <row r="1581" spans="1:1" s="432" customFormat="1" ht="12" hidden="1" customHeight="1">
      <c r="A1581" s="431"/>
    </row>
    <row r="1582" spans="1:1" s="432" customFormat="1" ht="12" hidden="1" customHeight="1">
      <c r="A1582" s="431"/>
    </row>
    <row r="1583" spans="1:1" s="432" customFormat="1" ht="12" hidden="1" customHeight="1">
      <c r="A1583" s="431"/>
    </row>
    <row r="1584" spans="1:1" s="432" customFormat="1" ht="12" hidden="1" customHeight="1">
      <c r="A1584" s="431"/>
    </row>
    <row r="1585" spans="1:1" s="432" customFormat="1" ht="12" hidden="1" customHeight="1">
      <c r="A1585" s="431"/>
    </row>
    <row r="1586" spans="1:1" s="432" customFormat="1" ht="12" hidden="1" customHeight="1">
      <c r="A1586" s="431"/>
    </row>
    <row r="1587" spans="1:1" s="432" customFormat="1" ht="12" hidden="1" customHeight="1">
      <c r="A1587" s="431"/>
    </row>
    <row r="1588" spans="1:1" s="432" customFormat="1" ht="12" hidden="1" customHeight="1">
      <c r="A1588" s="431"/>
    </row>
    <row r="1589" spans="1:1" s="432" customFormat="1" ht="12" hidden="1" customHeight="1">
      <c r="A1589" s="431"/>
    </row>
    <row r="1590" spans="1:1" s="432" customFormat="1" ht="12" hidden="1" customHeight="1">
      <c r="A1590" s="431"/>
    </row>
    <row r="1591" spans="1:1" s="432" customFormat="1" ht="12" hidden="1" customHeight="1">
      <c r="A1591" s="431"/>
    </row>
    <row r="1592" spans="1:1" s="432" customFormat="1" ht="12" hidden="1" customHeight="1">
      <c r="A1592" s="431"/>
    </row>
    <row r="1593" spans="1:1" s="432" customFormat="1" ht="12" hidden="1" customHeight="1">
      <c r="A1593" s="431"/>
    </row>
    <row r="1594" spans="1:1" s="432" customFormat="1" ht="12" hidden="1" customHeight="1">
      <c r="A1594" s="431"/>
    </row>
    <row r="1595" spans="1:1" s="432" customFormat="1" ht="12" hidden="1" customHeight="1">
      <c r="A1595" s="431"/>
    </row>
    <row r="1596" spans="1:1" s="432" customFormat="1" ht="12" hidden="1" customHeight="1">
      <c r="A1596" s="431"/>
    </row>
    <row r="1597" spans="1:1" s="432" customFormat="1" ht="12" hidden="1" customHeight="1">
      <c r="A1597" s="431"/>
    </row>
    <row r="1598" spans="1:1" s="432" customFormat="1" ht="12" hidden="1" customHeight="1">
      <c r="A1598" s="431"/>
    </row>
    <row r="1599" spans="1:1" s="432" customFormat="1" ht="12" hidden="1" customHeight="1">
      <c r="A1599" s="431"/>
    </row>
    <row r="1600" spans="1:1" s="432" customFormat="1" ht="12" hidden="1" customHeight="1">
      <c r="A1600" s="431"/>
    </row>
    <row r="1601" spans="1:1" s="432" customFormat="1" ht="12" hidden="1" customHeight="1">
      <c r="A1601" s="431"/>
    </row>
    <row r="1602" spans="1:1" s="432" customFormat="1" ht="12" hidden="1" customHeight="1">
      <c r="A1602" s="431"/>
    </row>
    <row r="1603" spans="1:1" s="432" customFormat="1" ht="12" hidden="1" customHeight="1">
      <c r="A1603" s="431"/>
    </row>
    <row r="1604" spans="1:1" s="432" customFormat="1" ht="12" hidden="1" customHeight="1">
      <c r="A1604" s="431"/>
    </row>
    <row r="1605" spans="1:1" s="432" customFormat="1" ht="12" hidden="1" customHeight="1">
      <c r="A1605" s="431"/>
    </row>
    <row r="1606" spans="1:1" s="432" customFormat="1" ht="12" hidden="1" customHeight="1">
      <c r="A1606" s="431"/>
    </row>
    <row r="1607" spans="1:1" s="432" customFormat="1" ht="12" hidden="1" customHeight="1">
      <c r="A1607" s="431"/>
    </row>
    <row r="1608" spans="1:1" s="432" customFormat="1" ht="12" hidden="1" customHeight="1">
      <c r="A1608" s="431"/>
    </row>
    <row r="1609" spans="1:1" s="432" customFormat="1" ht="12" hidden="1" customHeight="1">
      <c r="A1609" s="431"/>
    </row>
    <row r="1610" spans="1:1" s="432" customFormat="1" ht="12" hidden="1" customHeight="1">
      <c r="A1610" s="431"/>
    </row>
    <row r="1611" spans="1:1" s="432" customFormat="1" ht="12" hidden="1" customHeight="1">
      <c r="A1611" s="431"/>
    </row>
    <row r="1612" spans="1:1" s="432" customFormat="1" ht="12" hidden="1" customHeight="1">
      <c r="A1612" s="431"/>
    </row>
    <row r="1613" spans="1:1" s="432" customFormat="1" ht="12" hidden="1" customHeight="1">
      <c r="A1613" s="431"/>
    </row>
    <row r="1614" spans="1:1" s="432" customFormat="1" ht="12" hidden="1" customHeight="1">
      <c r="A1614" s="431"/>
    </row>
    <row r="1615" spans="1:1" s="432" customFormat="1" ht="12" hidden="1" customHeight="1">
      <c r="A1615" s="431"/>
    </row>
    <row r="1616" spans="1:1" s="432" customFormat="1" ht="12" hidden="1" customHeight="1">
      <c r="A1616" s="431"/>
    </row>
    <row r="1617" spans="1:1" s="432" customFormat="1" ht="12" hidden="1" customHeight="1">
      <c r="A1617" s="431"/>
    </row>
    <row r="1618" spans="1:1" s="432" customFormat="1" ht="12" hidden="1" customHeight="1">
      <c r="A1618" s="431"/>
    </row>
    <row r="1619" spans="1:1" s="432" customFormat="1" ht="12" hidden="1" customHeight="1">
      <c r="A1619" s="431"/>
    </row>
    <row r="1620" spans="1:1" s="432" customFormat="1" ht="12" hidden="1" customHeight="1">
      <c r="A1620" s="431"/>
    </row>
    <row r="1621" spans="1:1" s="432" customFormat="1" ht="12" hidden="1" customHeight="1">
      <c r="A1621" s="431"/>
    </row>
    <row r="1622" spans="1:1" s="432" customFormat="1" ht="12" hidden="1" customHeight="1">
      <c r="A1622" s="431"/>
    </row>
    <row r="1623" spans="1:1" s="432" customFormat="1" ht="12" hidden="1" customHeight="1">
      <c r="A1623" s="431"/>
    </row>
    <row r="1624" spans="1:1" s="432" customFormat="1" ht="12" hidden="1" customHeight="1">
      <c r="A1624" s="431"/>
    </row>
    <row r="1625" spans="1:1" s="432" customFormat="1" ht="12" hidden="1" customHeight="1">
      <c r="A1625" s="431"/>
    </row>
    <row r="1626" spans="1:1" s="432" customFormat="1" ht="12" hidden="1" customHeight="1">
      <c r="A1626" s="431"/>
    </row>
    <row r="1627" spans="1:1" s="432" customFormat="1" ht="12" hidden="1" customHeight="1">
      <c r="A1627" s="431"/>
    </row>
    <row r="1628" spans="1:1" s="432" customFormat="1" ht="12" hidden="1" customHeight="1">
      <c r="A1628" s="431"/>
    </row>
    <row r="1629" spans="1:1" s="432" customFormat="1" ht="12" hidden="1" customHeight="1">
      <c r="A1629" s="431"/>
    </row>
    <row r="1630" spans="1:1" s="432" customFormat="1" ht="12" hidden="1" customHeight="1">
      <c r="A1630" s="431"/>
    </row>
    <row r="1631" spans="1:1" s="432" customFormat="1" ht="12" hidden="1" customHeight="1">
      <c r="A1631" s="431"/>
    </row>
    <row r="1632" spans="1:1" s="432" customFormat="1" ht="12" hidden="1" customHeight="1">
      <c r="A1632" s="431"/>
    </row>
    <row r="1633" spans="1:1" s="432" customFormat="1" ht="12" hidden="1" customHeight="1">
      <c r="A1633" s="431"/>
    </row>
    <row r="1634" spans="1:1" s="432" customFormat="1" ht="12" hidden="1" customHeight="1">
      <c r="A1634" s="431"/>
    </row>
    <row r="1635" spans="1:1" s="432" customFormat="1" ht="12" hidden="1" customHeight="1">
      <c r="A1635" s="431"/>
    </row>
    <row r="1636" spans="1:1" s="432" customFormat="1" ht="12" hidden="1" customHeight="1">
      <c r="A1636" s="431"/>
    </row>
    <row r="1637" spans="1:1" s="432" customFormat="1" ht="12" hidden="1" customHeight="1">
      <c r="A1637" s="431"/>
    </row>
    <row r="1638" spans="1:1" s="432" customFormat="1" ht="12" hidden="1" customHeight="1">
      <c r="A1638" s="431"/>
    </row>
    <row r="1639" spans="1:1" s="432" customFormat="1" ht="12" hidden="1" customHeight="1">
      <c r="A1639" s="431"/>
    </row>
    <row r="1640" spans="1:1" s="432" customFormat="1" ht="12" hidden="1" customHeight="1">
      <c r="A1640" s="431"/>
    </row>
    <row r="1641" spans="1:1" s="432" customFormat="1" ht="12" hidden="1" customHeight="1">
      <c r="A1641" s="431"/>
    </row>
    <row r="1642" spans="1:1" s="432" customFormat="1" ht="12" hidden="1" customHeight="1">
      <c r="A1642" s="431"/>
    </row>
    <row r="1643" spans="1:1" s="432" customFormat="1" ht="12" hidden="1" customHeight="1">
      <c r="A1643" s="431"/>
    </row>
    <row r="1644" spans="1:1" s="432" customFormat="1" ht="12" hidden="1" customHeight="1">
      <c r="A1644" s="431"/>
    </row>
    <row r="1645" spans="1:1" s="432" customFormat="1" ht="12" hidden="1" customHeight="1">
      <c r="A1645" s="431"/>
    </row>
    <row r="1646" spans="1:1" s="432" customFormat="1" ht="12" hidden="1" customHeight="1">
      <c r="A1646" s="431"/>
    </row>
    <row r="1647" spans="1:1" s="432" customFormat="1" ht="12" hidden="1" customHeight="1">
      <c r="A1647" s="431"/>
    </row>
    <row r="1648" spans="1:1" s="432" customFormat="1" ht="12" hidden="1" customHeight="1">
      <c r="A1648" s="431"/>
    </row>
    <row r="1649" spans="1:1" s="432" customFormat="1" ht="12" hidden="1" customHeight="1">
      <c r="A1649" s="431"/>
    </row>
    <row r="1650" spans="1:1" s="432" customFormat="1" ht="12" hidden="1" customHeight="1">
      <c r="A1650" s="431"/>
    </row>
    <row r="1651" spans="1:1" s="432" customFormat="1" ht="12" hidden="1" customHeight="1">
      <c r="A1651" s="431"/>
    </row>
    <row r="1652" spans="1:1" s="432" customFormat="1" ht="12" hidden="1" customHeight="1">
      <c r="A1652" s="431"/>
    </row>
    <row r="1653" spans="1:1" s="432" customFormat="1" ht="12" hidden="1" customHeight="1">
      <c r="A1653" s="431"/>
    </row>
    <row r="1654" spans="1:1" s="432" customFormat="1" ht="12" hidden="1" customHeight="1">
      <c r="A1654" s="431"/>
    </row>
    <row r="1655" spans="1:1" s="432" customFormat="1" ht="12" hidden="1" customHeight="1">
      <c r="A1655" s="431"/>
    </row>
    <row r="1656" spans="1:1" s="432" customFormat="1" ht="12" hidden="1" customHeight="1">
      <c r="A1656" s="431"/>
    </row>
    <row r="1657" spans="1:1" s="432" customFormat="1" ht="12" hidden="1" customHeight="1">
      <c r="A1657" s="431"/>
    </row>
    <row r="1658" spans="1:1" s="432" customFormat="1" ht="12" hidden="1" customHeight="1">
      <c r="A1658" s="431"/>
    </row>
    <row r="1659" spans="1:1" s="432" customFormat="1" ht="12" hidden="1" customHeight="1">
      <c r="A1659" s="431"/>
    </row>
    <row r="1660" spans="1:1" s="432" customFormat="1" ht="12" hidden="1" customHeight="1">
      <c r="A1660" s="431"/>
    </row>
    <row r="1661" spans="1:1" s="432" customFormat="1" ht="12" hidden="1" customHeight="1">
      <c r="A1661" s="431"/>
    </row>
    <row r="1662" spans="1:1" s="432" customFormat="1" ht="12" hidden="1" customHeight="1">
      <c r="A1662" s="431"/>
    </row>
    <row r="1663" spans="1:1" s="432" customFormat="1" ht="12" hidden="1" customHeight="1">
      <c r="A1663" s="431"/>
    </row>
    <row r="1664" spans="1:1" s="432" customFormat="1" ht="12" hidden="1" customHeight="1">
      <c r="A1664" s="431"/>
    </row>
    <row r="1665" spans="1:1" s="432" customFormat="1" ht="12" hidden="1" customHeight="1">
      <c r="A1665" s="431"/>
    </row>
    <row r="1666" spans="1:1" s="432" customFormat="1" ht="12" hidden="1" customHeight="1">
      <c r="A1666" s="431"/>
    </row>
    <row r="1667" spans="1:1" s="432" customFormat="1" ht="12" hidden="1" customHeight="1">
      <c r="A1667" s="431"/>
    </row>
    <row r="1668" spans="1:1" s="432" customFormat="1" ht="12" hidden="1" customHeight="1">
      <c r="A1668" s="431"/>
    </row>
    <row r="1669" spans="1:1" s="432" customFormat="1" ht="12" hidden="1" customHeight="1">
      <c r="A1669" s="431"/>
    </row>
    <row r="1670" spans="1:1" s="432" customFormat="1" ht="12" hidden="1" customHeight="1">
      <c r="A1670" s="431"/>
    </row>
    <row r="1671" spans="1:1" s="432" customFormat="1" ht="12" hidden="1" customHeight="1">
      <c r="A1671" s="431"/>
    </row>
    <row r="1672" spans="1:1" s="432" customFormat="1" ht="12" hidden="1" customHeight="1">
      <c r="A1672" s="431"/>
    </row>
    <row r="1673" spans="1:1" s="432" customFormat="1" ht="12" hidden="1" customHeight="1">
      <c r="A1673" s="431"/>
    </row>
    <row r="1674" spans="1:1" s="432" customFormat="1" ht="12" hidden="1" customHeight="1">
      <c r="A1674" s="431"/>
    </row>
    <row r="1675" spans="1:1" s="432" customFormat="1" ht="12" hidden="1" customHeight="1">
      <c r="A1675" s="431"/>
    </row>
    <row r="1676" spans="1:1" s="432" customFormat="1" ht="12" hidden="1" customHeight="1">
      <c r="A1676" s="431"/>
    </row>
    <row r="1677" spans="1:1" s="432" customFormat="1" ht="12" hidden="1" customHeight="1">
      <c r="A1677" s="431"/>
    </row>
    <row r="1678" spans="1:1" s="432" customFormat="1" ht="12" hidden="1" customHeight="1">
      <c r="A1678" s="431"/>
    </row>
    <row r="1679" spans="1:1" s="432" customFormat="1" ht="12" hidden="1" customHeight="1">
      <c r="A1679" s="431"/>
    </row>
    <row r="1680" spans="1:1" s="432" customFormat="1" ht="12" hidden="1" customHeight="1">
      <c r="A1680" s="431"/>
    </row>
    <row r="1681" spans="1:1" s="432" customFormat="1" ht="12" hidden="1" customHeight="1">
      <c r="A1681" s="431"/>
    </row>
    <row r="1682" spans="1:1" s="432" customFormat="1" ht="12" hidden="1" customHeight="1">
      <c r="A1682" s="431"/>
    </row>
    <row r="1683" spans="1:1" s="432" customFormat="1" ht="12" hidden="1" customHeight="1">
      <c r="A1683" s="431"/>
    </row>
    <row r="1684" spans="1:1" s="432" customFormat="1" ht="12" hidden="1" customHeight="1">
      <c r="A1684" s="431"/>
    </row>
    <row r="1685" spans="1:1" s="432" customFormat="1" ht="12" hidden="1" customHeight="1">
      <c r="A1685" s="431"/>
    </row>
    <row r="1686" spans="1:1" s="432" customFormat="1" ht="12" hidden="1" customHeight="1">
      <c r="A1686" s="431"/>
    </row>
    <row r="1687" spans="1:1" s="432" customFormat="1" ht="12" hidden="1" customHeight="1">
      <c r="A1687" s="431"/>
    </row>
    <row r="1688" spans="1:1" s="432" customFormat="1" ht="12" hidden="1" customHeight="1">
      <c r="A1688" s="431"/>
    </row>
    <row r="1689" spans="1:1" s="432" customFormat="1" ht="12" hidden="1" customHeight="1">
      <c r="A1689" s="431"/>
    </row>
    <row r="1690" spans="1:1" s="432" customFormat="1" ht="12" hidden="1" customHeight="1">
      <c r="A1690" s="431"/>
    </row>
    <row r="1691" spans="1:1" s="432" customFormat="1" ht="12" hidden="1" customHeight="1">
      <c r="A1691" s="431"/>
    </row>
    <row r="1692" spans="1:1" s="432" customFormat="1" ht="12" hidden="1" customHeight="1">
      <c r="A1692" s="431"/>
    </row>
    <row r="1693" spans="1:1" s="432" customFormat="1" ht="12" hidden="1" customHeight="1">
      <c r="A1693" s="431"/>
    </row>
    <row r="1694" spans="1:1" s="432" customFormat="1" ht="12" hidden="1" customHeight="1">
      <c r="A1694" s="431"/>
    </row>
    <row r="1695" spans="1:1" s="432" customFormat="1" ht="12" hidden="1" customHeight="1">
      <c r="A1695" s="431"/>
    </row>
    <row r="1696" spans="1:1" s="432" customFormat="1" ht="12" hidden="1" customHeight="1">
      <c r="A1696" s="431"/>
    </row>
    <row r="1697" spans="1:1" s="432" customFormat="1" ht="12" hidden="1" customHeight="1">
      <c r="A1697" s="431"/>
    </row>
    <row r="1698" spans="1:1" s="432" customFormat="1" ht="12" hidden="1" customHeight="1">
      <c r="A1698" s="431"/>
    </row>
    <row r="1699" spans="1:1" s="432" customFormat="1" ht="12" hidden="1" customHeight="1">
      <c r="A1699" s="431"/>
    </row>
    <row r="1700" spans="1:1" s="432" customFormat="1" ht="12" hidden="1" customHeight="1">
      <c r="A1700" s="431"/>
    </row>
    <row r="1701" spans="1:1" s="432" customFormat="1" ht="12" hidden="1" customHeight="1">
      <c r="A1701" s="431"/>
    </row>
    <row r="1702" spans="1:1" s="432" customFormat="1" ht="12" hidden="1" customHeight="1">
      <c r="A1702" s="431"/>
    </row>
    <row r="1703" spans="1:1" s="432" customFormat="1" ht="12" hidden="1" customHeight="1">
      <c r="A1703" s="431"/>
    </row>
    <row r="1704" spans="1:1" s="432" customFormat="1" ht="12" hidden="1" customHeight="1">
      <c r="A1704" s="431"/>
    </row>
    <row r="1705" spans="1:1" s="432" customFormat="1" ht="12" hidden="1" customHeight="1">
      <c r="A1705" s="431"/>
    </row>
    <row r="1706" spans="1:1" s="432" customFormat="1" ht="12" hidden="1" customHeight="1">
      <c r="A1706" s="431"/>
    </row>
    <row r="1707" spans="1:1" s="432" customFormat="1" ht="12" hidden="1" customHeight="1">
      <c r="A1707" s="431"/>
    </row>
    <row r="1708" spans="1:1" s="432" customFormat="1" ht="12" hidden="1" customHeight="1">
      <c r="A1708" s="431"/>
    </row>
    <row r="1709" spans="1:1" s="432" customFormat="1" ht="12" hidden="1" customHeight="1">
      <c r="A1709" s="431"/>
    </row>
    <row r="1710" spans="1:1" s="432" customFormat="1" ht="12" hidden="1" customHeight="1">
      <c r="A1710" s="431"/>
    </row>
    <row r="1711" spans="1:1" s="432" customFormat="1" ht="12" hidden="1" customHeight="1">
      <c r="A1711" s="431"/>
    </row>
    <row r="1712" spans="1:1" s="432" customFormat="1" ht="12" hidden="1" customHeight="1">
      <c r="A1712" s="431"/>
    </row>
    <row r="1713" spans="1:1" s="432" customFormat="1" ht="12" hidden="1" customHeight="1">
      <c r="A1713" s="431"/>
    </row>
    <row r="1714" spans="1:1" s="432" customFormat="1" ht="12" hidden="1" customHeight="1">
      <c r="A1714" s="431"/>
    </row>
    <row r="1715" spans="1:1" s="432" customFormat="1" ht="12" hidden="1" customHeight="1">
      <c r="A1715" s="431"/>
    </row>
    <row r="1716" spans="1:1" s="432" customFormat="1" ht="12" hidden="1" customHeight="1">
      <c r="A1716" s="431"/>
    </row>
    <row r="1717" spans="1:1" s="432" customFormat="1" ht="12" hidden="1" customHeight="1">
      <c r="A1717" s="431"/>
    </row>
    <row r="1718" spans="1:1" s="432" customFormat="1" ht="12" hidden="1" customHeight="1">
      <c r="A1718" s="431"/>
    </row>
    <row r="1719" spans="1:1" s="432" customFormat="1" ht="12" hidden="1" customHeight="1">
      <c r="A1719" s="431"/>
    </row>
    <row r="1720" spans="1:1" s="432" customFormat="1" ht="12" hidden="1" customHeight="1">
      <c r="A1720" s="431"/>
    </row>
    <row r="1721" spans="1:1" s="432" customFormat="1" ht="12" hidden="1" customHeight="1">
      <c r="A1721" s="431"/>
    </row>
    <row r="1722" spans="1:1" s="432" customFormat="1" ht="12" hidden="1" customHeight="1">
      <c r="A1722" s="431"/>
    </row>
    <row r="1723" spans="1:1" s="432" customFormat="1" ht="12" hidden="1" customHeight="1">
      <c r="A1723" s="431"/>
    </row>
    <row r="1724" spans="1:1" s="432" customFormat="1" ht="12" hidden="1" customHeight="1">
      <c r="A1724" s="431"/>
    </row>
    <row r="1725" spans="1:1" s="432" customFormat="1" ht="12" hidden="1" customHeight="1">
      <c r="A1725" s="431"/>
    </row>
    <row r="1726" spans="1:1" s="432" customFormat="1" ht="12" hidden="1" customHeight="1">
      <c r="A1726" s="431"/>
    </row>
    <row r="1727" spans="1:1" s="432" customFormat="1" ht="12" hidden="1" customHeight="1">
      <c r="A1727" s="431"/>
    </row>
    <row r="1728" spans="1:1" s="432" customFormat="1" ht="12" hidden="1" customHeight="1">
      <c r="A1728" s="431"/>
    </row>
    <row r="1729" spans="1:1" s="432" customFormat="1" ht="12" hidden="1" customHeight="1">
      <c r="A1729" s="431"/>
    </row>
    <row r="1730" spans="1:1" s="432" customFormat="1" ht="12" hidden="1" customHeight="1">
      <c r="A1730" s="431"/>
    </row>
    <row r="1731" spans="1:1" s="432" customFormat="1" ht="12" hidden="1" customHeight="1">
      <c r="A1731" s="431"/>
    </row>
    <row r="1732" spans="1:1" s="432" customFormat="1" ht="12" hidden="1" customHeight="1">
      <c r="A1732" s="431"/>
    </row>
    <row r="1733" spans="1:1" s="432" customFormat="1" ht="12" hidden="1" customHeight="1">
      <c r="A1733" s="431"/>
    </row>
    <row r="1734" spans="1:1" s="432" customFormat="1" ht="12" hidden="1" customHeight="1">
      <c r="A1734" s="431"/>
    </row>
    <row r="1735" spans="1:1" s="432" customFormat="1" ht="12" hidden="1" customHeight="1">
      <c r="A1735" s="431"/>
    </row>
    <row r="1736" spans="1:1" s="432" customFormat="1" ht="12" hidden="1" customHeight="1">
      <c r="A1736" s="431"/>
    </row>
    <row r="1737" spans="1:1" s="432" customFormat="1" ht="12" hidden="1" customHeight="1">
      <c r="A1737" s="431"/>
    </row>
    <row r="1738" spans="1:1" s="432" customFormat="1" ht="12" hidden="1" customHeight="1">
      <c r="A1738" s="431"/>
    </row>
    <row r="1739" spans="1:1" s="432" customFormat="1" ht="12" hidden="1" customHeight="1">
      <c r="A1739" s="431"/>
    </row>
    <row r="1740" spans="1:1" s="432" customFormat="1" ht="12" hidden="1" customHeight="1">
      <c r="A1740" s="431"/>
    </row>
    <row r="1741" spans="1:1" s="432" customFormat="1" ht="12" hidden="1" customHeight="1">
      <c r="A1741" s="431"/>
    </row>
    <row r="1742" spans="1:1" s="432" customFormat="1" ht="12" hidden="1" customHeight="1">
      <c r="A1742" s="431"/>
    </row>
    <row r="1743" spans="1:1" s="432" customFormat="1" ht="12" hidden="1" customHeight="1">
      <c r="A1743" s="431"/>
    </row>
    <row r="1744" spans="1:1" s="432" customFormat="1" ht="12" hidden="1" customHeight="1">
      <c r="A1744" s="431"/>
    </row>
    <row r="1745" spans="1:1" s="432" customFormat="1" ht="12" hidden="1" customHeight="1">
      <c r="A1745" s="431"/>
    </row>
    <row r="1746" spans="1:1" s="432" customFormat="1" ht="12" hidden="1" customHeight="1">
      <c r="A1746" s="431"/>
    </row>
    <row r="1747" spans="1:1" s="432" customFormat="1" ht="12" hidden="1" customHeight="1">
      <c r="A1747" s="431"/>
    </row>
    <row r="1748" spans="1:1" s="432" customFormat="1" ht="12" hidden="1" customHeight="1">
      <c r="A1748" s="431"/>
    </row>
    <row r="1749" spans="1:1" s="432" customFormat="1" ht="12" hidden="1" customHeight="1">
      <c r="A1749" s="431"/>
    </row>
    <row r="1750" spans="1:1" s="432" customFormat="1" ht="12" hidden="1" customHeight="1">
      <c r="A1750" s="431"/>
    </row>
    <row r="1751" spans="1:1" s="432" customFormat="1" ht="12" hidden="1" customHeight="1">
      <c r="A1751" s="431"/>
    </row>
    <row r="1752" spans="1:1" s="432" customFormat="1" ht="12" hidden="1" customHeight="1">
      <c r="A1752" s="431"/>
    </row>
    <row r="1753" spans="1:1" s="432" customFormat="1" ht="12" hidden="1" customHeight="1">
      <c r="A1753" s="431"/>
    </row>
    <row r="1754" spans="1:1" s="432" customFormat="1" ht="12" hidden="1" customHeight="1">
      <c r="A1754" s="431"/>
    </row>
    <row r="1755" spans="1:1" s="432" customFormat="1" ht="12" hidden="1" customHeight="1">
      <c r="A1755" s="431"/>
    </row>
    <row r="1756" spans="1:1" s="432" customFormat="1" ht="12" hidden="1" customHeight="1">
      <c r="A1756" s="431"/>
    </row>
    <row r="1757" spans="1:1" s="432" customFormat="1" ht="12" hidden="1" customHeight="1">
      <c r="A1757" s="431"/>
    </row>
    <row r="1758" spans="1:1" s="432" customFormat="1" ht="12" hidden="1" customHeight="1">
      <c r="A1758" s="431"/>
    </row>
    <row r="1759" spans="1:1" s="432" customFormat="1" ht="12" hidden="1" customHeight="1">
      <c r="A1759" s="431"/>
    </row>
    <row r="1760" spans="1:1" s="432" customFormat="1" ht="12" hidden="1" customHeight="1">
      <c r="A1760" s="431"/>
    </row>
    <row r="1761" spans="1:1" s="432" customFormat="1" ht="12" hidden="1" customHeight="1">
      <c r="A1761" s="431"/>
    </row>
    <row r="1762" spans="1:1" s="432" customFormat="1" ht="12" hidden="1" customHeight="1">
      <c r="A1762" s="431"/>
    </row>
    <row r="1763" spans="1:1" s="432" customFormat="1" ht="12" hidden="1" customHeight="1">
      <c r="A1763" s="431"/>
    </row>
    <row r="1764" spans="1:1" s="432" customFormat="1" ht="12" hidden="1" customHeight="1">
      <c r="A1764" s="431"/>
    </row>
    <row r="1765" spans="1:1" s="432" customFormat="1" ht="12" hidden="1" customHeight="1">
      <c r="A1765" s="431"/>
    </row>
    <row r="1766" spans="1:1" s="432" customFormat="1" ht="12" hidden="1" customHeight="1">
      <c r="A1766" s="431"/>
    </row>
    <row r="1767" spans="1:1" s="432" customFormat="1" ht="12" hidden="1" customHeight="1">
      <c r="A1767" s="431"/>
    </row>
    <row r="1768" spans="1:1" s="432" customFormat="1" ht="12" hidden="1" customHeight="1">
      <c r="A1768" s="431"/>
    </row>
    <row r="1769" spans="1:1" s="432" customFormat="1" ht="12" hidden="1" customHeight="1">
      <c r="A1769" s="431"/>
    </row>
    <row r="1770" spans="1:1" s="432" customFormat="1" ht="12" hidden="1" customHeight="1">
      <c r="A1770" s="431"/>
    </row>
    <row r="1771" spans="1:1" s="432" customFormat="1" ht="12" hidden="1" customHeight="1">
      <c r="A1771" s="431"/>
    </row>
    <row r="1772" spans="1:1" s="432" customFormat="1" ht="12" hidden="1" customHeight="1">
      <c r="A1772" s="431"/>
    </row>
    <row r="1773" spans="1:1" s="432" customFormat="1" ht="12" hidden="1" customHeight="1">
      <c r="A1773" s="431"/>
    </row>
    <row r="1774" spans="1:1" s="432" customFormat="1" ht="12" hidden="1" customHeight="1">
      <c r="A1774" s="431"/>
    </row>
    <row r="1775" spans="1:1" s="432" customFormat="1" ht="12" hidden="1" customHeight="1">
      <c r="A1775" s="431"/>
    </row>
    <row r="1776" spans="1:1" s="432" customFormat="1" ht="12" hidden="1" customHeight="1">
      <c r="A1776" s="431"/>
    </row>
    <row r="1777" spans="1:1" s="432" customFormat="1" ht="12" hidden="1" customHeight="1">
      <c r="A1777" s="431"/>
    </row>
    <row r="1778" spans="1:1" s="432" customFormat="1" ht="12" hidden="1" customHeight="1">
      <c r="A1778" s="431"/>
    </row>
    <row r="1779" spans="1:1" s="432" customFormat="1" ht="12" hidden="1" customHeight="1">
      <c r="A1779" s="431"/>
    </row>
    <row r="1780" spans="1:1" s="432" customFormat="1" ht="12" hidden="1" customHeight="1">
      <c r="A1780" s="431"/>
    </row>
    <row r="1781" spans="1:1" s="432" customFormat="1" ht="12" hidden="1" customHeight="1">
      <c r="A1781" s="431"/>
    </row>
    <row r="1782" spans="1:1" s="432" customFormat="1" ht="12" hidden="1" customHeight="1">
      <c r="A1782" s="431"/>
    </row>
    <row r="1783" spans="1:1" s="432" customFormat="1" ht="12" hidden="1" customHeight="1">
      <c r="A1783" s="431"/>
    </row>
    <row r="1784" spans="1:1" s="432" customFormat="1" ht="12" hidden="1" customHeight="1">
      <c r="A1784" s="431"/>
    </row>
    <row r="1785" spans="1:1" s="432" customFormat="1" ht="12" hidden="1" customHeight="1">
      <c r="A1785" s="431"/>
    </row>
    <row r="1786" spans="1:1" s="432" customFormat="1" ht="12" hidden="1" customHeight="1">
      <c r="A1786" s="431"/>
    </row>
    <row r="1787" spans="1:1" s="432" customFormat="1" ht="12" hidden="1" customHeight="1">
      <c r="A1787" s="431"/>
    </row>
    <row r="1788" spans="1:1" s="432" customFormat="1" ht="12" hidden="1" customHeight="1">
      <c r="A1788" s="431"/>
    </row>
    <row r="1789" spans="1:1" s="432" customFormat="1" ht="12" hidden="1" customHeight="1">
      <c r="A1789" s="431"/>
    </row>
    <row r="1790" spans="1:1" s="432" customFormat="1" ht="12" hidden="1" customHeight="1">
      <c r="A1790" s="431"/>
    </row>
    <row r="1791" spans="1:1" s="432" customFormat="1" ht="12" hidden="1" customHeight="1">
      <c r="A1791" s="431"/>
    </row>
    <row r="1792" spans="1:1" s="432" customFormat="1" ht="12" hidden="1" customHeight="1">
      <c r="A1792" s="431"/>
    </row>
    <row r="1793" spans="1:1" s="432" customFormat="1" ht="12" hidden="1" customHeight="1">
      <c r="A1793" s="431"/>
    </row>
    <row r="1794" spans="1:1" s="432" customFormat="1" ht="12" hidden="1" customHeight="1">
      <c r="A1794" s="431"/>
    </row>
    <row r="1795" spans="1:1" s="432" customFormat="1" ht="12" hidden="1" customHeight="1">
      <c r="A1795" s="431"/>
    </row>
    <row r="1796" spans="1:1" s="432" customFormat="1" ht="12" hidden="1" customHeight="1">
      <c r="A1796" s="431"/>
    </row>
    <row r="1797" spans="1:1" s="432" customFormat="1" ht="12" hidden="1" customHeight="1">
      <c r="A1797" s="431"/>
    </row>
    <row r="1798" spans="1:1" s="432" customFormat="1" ht="12" hidden="1" customHeight="1">
      <c r="A1798" s="431"/>
    </row>
    <row r="1799" spans="1:1" s="432" customFormat="1" ht="12" hidden="1" customHeight="1">
      <c r="A1799" s="431"/>
    </row>
    <row r="1800" spans="1:1" s="432" customFormat="1" ht="12" hidden="1" customHeight="1">
      <c r="A1800" s="431"/>
    </row>
    <row r="1801" spans="1:1" s="432" customFormat="1" ht="12" hidden="1" customHeight="1">
      <c r="A1801" s="431"/>
    </row>
    <row r="1802" spans="1:1" s="432" customFormat="1" ht="12" hidden="1" customHeight="1">
      <c r="A1802" s="431"/>
    </row>
    <row r="1803" spans="1:1" s="432" customFormat="1" ht="12" hidden="1" customHeight="1">
      <c r="A1803" s="431"/>
    </row>
    <row r="1804" spans="1:1" s="432" customFormat="1" ht="12" hidden="1" customHeight="1">
      <c r="A1804" s="431"/>
    </row>
    <row r="1805" spans="1:1" s="432" customFormat="1" ht="12" hidden="1" customHeight="1">
      <c r="A1805" s="431"/>
    </row>
    <row r="1806" spans="1:1" s="432" customFormat="1" ht="12" hidden="1" customHeight="1">
      <c r="A1806" s="431"/>
    </row>
    <row r="1807" spans="1:1" s="432" customFormat="1" ht="12" hidden="1" customHeight="1">
      <c r="A1807" s="431"/>
    </row>
    <row r="1808" spans="1:1" s="432" customFormat="1" ht="12" hidden="1" customHeight="1">
      <c r="A1808" s="431"/>
    </row>
    <row r="1809" spans="1:1" s="432" customFormat="1" ht="12" hidden="1" customHeight="1">
      <c r="A1809" s="431"/>
    </row>
    <row r="1810" spans="1:1" s="432" customFormat="1" ht="12" hidden="1" customHeight="1">
      <c r="A1810" s="431"/>
    </row>
    <row r="1811" spans="1:1" s="432" customFormat="1" ht="12" hidden="1" customHeight="1">
      <c r="A1811" s="431"/>
    </row>
    <row r="1812" spans="1:1" s="432" customFormat="1" ht="12" hidden="1" customHeight="1">
      <c r="A1812" s="431"/>
    </row>
    <row r="1813" spans="1:1" s="432" customFormat="1" ht="12" hidden="1" customHeight="1">
      <c r="A1813" s="431"/>
    </row>
    <row r="1814" spans="1:1" s="432" customFormat="1" ht="12" hidden="1" customHeight="1">
      <c r="A1814" s="431"/>
    </row>
    <row r="1815" spans="1:1" s="432" customFormat="1" ht="12" hidden="1" customHeight="1">
      <c r="A1815" s="431"/>
    </row>
    <row r="1816" spans="1:1" s="432" customFormat="1" ht="12" hidden="1" customHeight="1">
      <c r="A1816" s="431"/>
    </row>
    <row r="1817" spans="1:1" s="432" customFormat="1" ht="12" hidden="1" customHeight="1">
      <c r="A1817" s="431"/>
    </row>
    <row r="1818" spans="1:1" s="432" customFormat="1" ht="12" hidden="1" customHeight="1">
      <c r="A1818" s="431"/>
    </row>
    <row r="1819" spans="1:1" s="432" customFormat="1" ht="12" hidden="1" customHeight="1">
      <c r="A1819" s="431"/>
    </row>
    <row r="1820" spans="1:1" s="432" customFormat="1" ht="12" hidden="1" customHeight="1">
      <c r="A1820" s="431"/>
    </row>
    <row r="1821" spans="1:1" s="432" customFormat="1" ht="12" hidden="1" customHeight="1">
      <c r="A1821" s="431"/>
    </row>
    <row r="1822" spans="1:1" s="432" customFormat="1" ht="12" hidden="1" customHeight="1">
      <c r="A1822" s="431"/>
    </row>
    <row r="1823" spans="1:1" s="432" customFormat="1" ht="12" hidden="1" customHeight="1">
      <c r="A1823" s="431"/>
    </row>
    <row r="1824" spans="1:1" s="432" customFormat="1" ht="12" hidden="1" customHeight="1">
      <c r="A1824" s="431"/>
    </row>
    <row r="1825" spans="1:1" s="432" customFormat="1" ht="12" hidden="1" customHeight="1">
      <c r="A1825" s="431"/>
    </row>
    <row r="1826" spans="1:1" s="432" customFormat="1" ht="12" hidden="1" customHeight="1">
      <c r="A1826" s="431"/>
    </row>
    <row r="1827" spans="1:1" s="432" customFormat="1" ht="12" hidden="1" customHeight="1">
      <c r="A1827" s="431"/>
    </row>
    <row r="1828" spans="1:1" s="432" customFormat="1" ht="12" hidden="1" customHeight="1">
      <c r="A1828" s="431"/>
    </row>
    <row r="1829" spans="1:1" s="432" customFormat="1" ht="12" hidden="1" customHeight="1">
      <c r="A1829" s="431"/>
    </row>
    <row r="1830" spans="1:1" s="432" customFormat="1" ht="12" hidden="1" customHeight="1">
      <c r="A1830" s="431"/>
    </row>
    <row r="1831" spans="1:1" s="432" customFormat="1" ht="12" hidden="1" customHeight="1">
      <c r="A1831" s="431"/>
    </row>
    <row r="1832" spans="1:1" s="432" customFormat="1" ht="12" hidden="1" customHeight="1">
      <c r="A1832" s="431"/>
    </row>
    <row r="1833" spans="1:1" s="432" customFormat="1" ht="12" hidden="1" customHeight="1">
      <c r="A1833" s="431"/>
    </row>
    <row r="1834" spans="1:1" s="432" customFormat="1" ht="12" hidden="1" customHeight="1">
      <c r="A1834" s="431"/>
    </row>
    <row r="1835" spans="1:1" s="432" customFormat="1" ht="12" hidden="1" customHeight="1">
      <c r="A1835" s="431"/>
    </row>
    <row r="1836" spans="1:1" s="432" customFormat="1" ht="12" hidden="1" customHeight="1">
      <c r="A1836" s="431"/>
    </row>
    <row r="1837" spans="1:1" s="432" customFormat="1" ht="12" hidden="1" customHeight="1">
      <c r="A1837" s="431"/>
    </row>
    <row r="1838" spans="1:1" s="432" customFormat="1" ht="12" hidden="1" customHeight="1">
      <c r="A1838" s="431"/>
    </row>
    <row r="1839" spans="1:1" s="432" customFormat="1" ht="12" hidden="1" customHeight="1">
      <c r="A1839" s="431"/>
    </row>
    <row r="1840" spans="1:1" s="432" customFormat="1" ht="12" hidden="1" customHeight="1">
      <c r="A1840" s="431"/>
    </row>
    <row r="1841" spans="1:1" s="432" customFormat="1" ht="12" hidden="1" customHeight="1">
      <c r="A1841" s="431"/>
    </row>
    <row r="1842" spans="1:1" s="432" customFormat="1" ht="12" hidden="1" customHeight="1">
      <c r="A1842" s="431"/>
    </row>
    <row r="1843" spans="1:1" s="432" customFormat="1" ht="12" hidden="1" customHeight="1">
      <c r="A1843" s="431"/>
    </row>
    <row r="1844" spans="1:1" s="432" customFormat="1" ht="12" hidden="1" customHeight="1">
      <c r="A1844" s="431"/>
    </row>
    <row r="1845" spans="1:1" s="432" customFormat="1" ht="12" hidden="1" customHeight="1">
      <c r="A1845" s="431"/>
    </row>
    <row r="1846" spans="1:1" s="432" customFormat="1" ht="12" hidden="1" customHeight="1">
      <c r="A1846" s="431"/>
    </row>
    <row r="1847" spans="1:1" s="432" customFormat="1" ht="12" hidden="1" customHeight="1">
      <c r="A1847" s="431"/>
    </row>
    <row r="1848" spans="1:1" s="432" customFormat="1" ht="12" hidden="1" customHeight="1">
      <c r="A1848" s="431"/>
    </row>
    <row r="1849" spans="1:1" s="432" customFormat="1" ht="12" hidden="1" customHeight="1">
      <c r="A1849" s="431"/>
    </row>
    <row r="1850" spans="1:1" s="432" customFormat="1" ht="12" hidden="1" customHeight="1">
      <c r="A1850" s="431"/>
    </row>
    <row r="1851" spans="1:1" s="432" customFormat="1" ht="12" hidden="1" customHeight="1">
      <c r="A1851" s="431"/>
    </row>
    <row r="1852" spans="1:1" s="432" customFormat="1" ht="12" hidden="1" customHeight="1">
      <c r="A1852" s="431"/>
    </row>
    <row r="1853" spans="1:1" s="432" customFormat="1" ht="12" hidden="1" customHeight="1">
      <c r="A1853" s="431"/>
    </row>
    <row r="1854" spans="1:1" s="432" customFormat="1" ht="12" hidden="1" customHeight="1">
      <c r="A1854" s="431"/>
    </row>
    <row r="1855" spans="1:1" s="432" customFormat="1" ht="12" hidden="1" customHeight="1">
      <c r="A1855" s="431"/>
    </row>
    <row r="1856" spans="1:1" s="432" customFormat="1" ht="12" hidden="1" customHeight="1">
      <c r="A1856" s="431"/>
    </row>
    <row r="1857" spans="1:1" s="432" customFormat="1" ht="12" hidden="1" customHeight="1">
      <c r="A1857" s="431"/>
    </row>
    <row r="1858" spans="1:1" s="432" customFormat="1" ht="12" hidden="1" customHeight="1">
      <c r="A1858" s="431"/>
    </row>
    <row r="1859" spans="1:1" s="432" customFormat="1" ht="12" hidden="1" customHeight="1">
      <c r="A1859" s="431"/>
    </row>
    <row r="1860" spans="1:1" s="432" customFormat="1" ht="12" hidden="1" customHeight="1">
      <c r="A1860" s="431"/>
    </row>
    <row r="1861" spans="1:1" s="432" customFormat="1" ht="12" hidden="1" customHeight="1">
      <c r="A1861" s="431"/>
    </row>
    <row r="1862" spans="1:1" s="432" customFormat="1" ht="12" hidden="1" customHeight="1">
      <c r="A1862" s="431"/>
    </row>
    <row r="1863" spans="1:1" s="432" customFormat="1" ht="12" hidden="1" customHeight="1">
      <c r="A1863" s="431"/>
    </row>
    <row r="1864" spans="1:1" s="432" customFormat="1" ht="12" hidden="1" customHeight="1">
      <c r="A1864" s="431"/>
    </row>
    <row r="1865" spans="1:1" s="432" customFormat="1" ht="12" hidden="1" customHeight="1">
      <c r="A1865" s="431"/>
    </row>
    <row r="1866" spans="1:1" s="432" customFormat="1" ht="12" hidden="1" customHeight="1">
      <c r="A1866" s="431"/>
    </row>
    <row r="1867" spans="1:1" s="432" customFormat="1" ht="12" hidden="1" customHeight="1">
      <c r="A1867" s="431"/>
    </row>
    <row r="1868" spans="1:1" s="432" customFormat="1" ht="12" hidden="1" customHeight="1">
      <c r="A1868" s="431"/>
    </row>
    <row r="1869" spans="1:1" s="432" customFormat="1" ht="12" hidden="1" customHeight="1">
      <c r="A1869" s="431"/>
    </row>
    <row r="1870" spans="1:1" s="432" customFormat="1" ht="12" hidden="1" customHeight="1">
      <c r="A1870" s="431"/>
    </row>
    <row r="1871" spans="1:1" s="432" customFormat="1" ht="12" hidden="1" customHeight="1">
      <c r="A1871" s="431"/>
    </row>
    <row r="1872" spans="1:1" s="432" customFormat="1" ht="12" hidden="1" customHeight="1">
      <c r="A1872" s="431"/>
    </row>
    <row r="1873" spans="1:1" s="432" customFormat="1" ht="12" hidden="1" customHeight="1">
      <c r="A1873" s="431"/>
    </row>
    <row r="1874" spans="1:1" s="432" customFormat="1" ht="12" hidden="1" customHeight="1">
      <c r="A1874" s="431"/>
    </row>
    <row r="1875" spans="1:1" s="432" customFormat="1" ht="12" hidden="1" customHeight="1">
      <c r="A1875" s="431"/>
    </row>
    <row r="1876" spans="1:1" s="432" customFormat="1" ht="12" hidden="1" customHeight="1">
      <c r="A1876" s="431"/>
    </row>
    <row r="1877" spans="1:1" s="432" customFormat="1" ht="12" hidden="1" customHeight="1">
      <c r="A1877" s="431"/>
    </row>
    <row r="1878" spans="1:1" s="432" customFormat="1" ht="12" hidden="1" customHeight="1">
      <c r="A1878" s="431"/>
    </row>
    <row r="1879" spans="1:1" s="432" customFormat="1" ht="12" hidden="1" customHeight="1">
      <c r="A1879" s="431"/>
    </row>
    <row r="1880" spans="1:1" s="432" customFormat="1" ht="12" hidden="1" customHeight="1">
      <c r="A1880" s="431"/>
    </row>
    <row r="1881" spans="1:1" s="432" customFormat="1" ht="12" hidden="1" customHeight="1">
      <c r="A1881" s="431"/>
    </row>
    <row r="1882" spans="1:1" s="432" customFormat="1" ht="12" hidden="1" customHeight="1">
      <c r="A1882" s="431"/>
    </row>
    <row r="1883" spans="1:1" s="432" customFormat="1" ht="12" hidden="1" customHeight="1">
      <c r="A1883" s="431"/>
    </row>
    <row r="1884" spans="1:1" s="432" customFormat="1" ht="12" hidden="1" customHeight="1">
      <c r="A1884" s="431"/>
    </row>
    <row r="1885" spans="1:1" s="432" customFormat="1" ht="12" hidden="1" customHeight="1">
      <c r="A1885" s="431"/>
    </row>
    <row r="1886" spans="1:1" s="432" customFormat="1" ht="12" hidden="1" customHeight="1">
      <c r="A1886" s="431"/>
    </row>
    <row r="1887" spans="1:1" s="432" customFormat="1" ht="12" hidden="1" customHeight="1">
      <c r="A1887" s="431"/>
    </row>
    <row r="1888" spans="1:1" s="432" customFormat="1" ht="12" hidden="1" customHeight="1">
      <c r="A1888" s="431"/>
    </row>
    <row r="1889" spans="1:1" s="432" customFormat="1" ht="12" hidden="1" customHeight="1">
      <c r="A1889" s="431"/>
    </row>
    <row r="1890" spans="1:1" s="432" customFormat="1" ht="12" hidden="1" customHeight="1">
      <c r="A1890" s="431"/>
    </row>
    <row r="1891" spans="1:1" s="432" customFormat="1" ht="12" hidden="1" customHeight="1">
      <c r="A1891" s="431"/>
    </row>
    <row r="1892" spans="1:1" s="432" customFormat="1" ht="12" hidden="1" customHeight="1">
      <c r="A1892" s="431"/>
    </row>
    <row r="1893" spans="1:1" s="432" customFormat="1" ht="12" hidden="1" customHeight="1">
      <c r="A1893" s="431"/>
    </row>
    <row r="1894" spans="1:1" s="432" customFormat="1" ht="12" hidden="1" customHeight="1">
      <c r="A1894" s="431"/>
    </row>
    <row r="1895" spans="1:1" s="432" customFormat="1" ht="12" hidden="1" customHeight="1">
      <c r="A1895" s="431"/>
    </row>
    <row r="1896" spans="1:1" s="432" customFormat="1" ht="12" hidden="1" customHeight="1">
      <c r="A1896" s="431"/>
    </row>
    <row r="1897" spans="1:1" s="432" customFormat="1" ht="12" hidden="1" customHeight="1">
      <c r="A1897" s="431"/>
    </row>
    <row r="1898" spans="1:1" s="432" customFormat="1" ht="12" hidden="1" customHeight="1">
      <c r="A1898" s="431"/>
    </row>
    <row r="1899" spans="1:1" s="432" customFormat="1" ht="12" hidden="1" customHeight="1">
      <c r="A1899" s="431"/>
    </row>
    <row r="1900" spans="1:1" s="432" customFormat="1" ht="12" hidden="1" customHeight="1">
      <c r="A1900" s="431"/>
    </row>
    <row r="1901" spans="1:1" s="432" customFormat="1" ht="12" hidden="1" customHeight="1">
      <c r="A1901" s="431"/>
    </row>
    <row r="1902" spans="1:1" s="432" customFormat="1" ht="12" hidden="1" customHeight="1">
      <c r="A1902" s="431"/>
    </row>
    <row r="1903" spans="1:1" s="432" customFormat="1" ht="12" hidden="1" customHeight="1">
      <c r="A1903" s="431"/>
    </row>
    <row r="1904" spans="1:1" s="432" customFormat="1" ht="12" hidden="1" customHeight="1">
      <c r="A1904" s="431"/>
    </row>
    <row r="1905" spans="1:1" s="432" customFormat="1" ht="12" hidden="1" customHeight="1">
      <c r="A1905" s="431"/>
    </row>
    <row r="1906" spans="1:1" s="432" customFormat="1" ht="12" hidden="1" customHeight="1">
      <c r="A1906" s="431"/>
    </row>
    <row r="1907" spans="1:1" s="432" customFormat="1" ht="12" hidden="1" customHeight="1">
      <c r="A1907" s="431"/>
    </row>
    <row r="1908" spans="1:1" s="432" customFormat="1" ht="12" hidden="1" customHeight="1">
      <c r="A1908" s="431"/>
    </row>
    <row r="1909" spans="1:1" s="432" customFormat="1" ht="12" hidden="1" customHeight="1">
      <c r="A1909" s="431"/>
    </row>
    <row r="1910" spans="1:1" s="432" customFormat="1" ht="12" hidden="1" customHeight="1">
      <c r="A1910" s="431"/>
    </row>
    <row r="1911" spans="1:1" s="432" customFormat="1" ht="12" hidden="1" customHeight="1">
      <c r="A1911" s="431"/>
    </row>
    <row r="1912" spans="1:1" s="432" customFormat="1" ht="12" hidden="1" customHeight="1">
      <c r="A1912" s="431"/>
    </row>
    <row r="1913" spans="1:1" s="432" customFormat="1" ht="12" hidden="1" customHeight="1">
      <c r="A1913" s="431"/>
    </row>
    <row r="1914" spans="1:1" s="432" customFormat="1" ht="12" hidden="1" customHeight="1">
      <c r="A1914" s="431"/>
    </row>
    <row r="1915" spans="1:1" s="432" customFormat="1" ht="12" hidden="1" customHeight="1">
      <c r="A1915" s="431"/>
    </row>
    <row r="1916" spans="1:1" s="432" customFormat="1" ht="12" hidden="1" customHeight="1">
      <c r="A1916" s="431"/>
    </row>
    <row r="1917" spans="1:1" s="432" customFormat="1" ht="12" hidden="1" customHeight="1">
      <c r="A1917" s="431"/>
    </row>
    <row r="1918" spans="1:1" s="432" customFormat="1" ht="12" hidden="1" customHeight="1">
      <c r="A1918" s="431"/>
    </row>
    <row r="1919" spans="1:1" s="432" customFormat="1" ht="12" hidden="1" customHeight="1">
      <c r="A1919" s="431"/>
    </row>
    <row r="1920" spans="1:1" s="432" customFormat="1" ht="12" hidden="1" customHeight="1">
      <c r="A1920" s="431"/>
    </row>
    <row r="1921" spans="1:1" s="432" customFormat="1" ht="12" hidden="1" customHeight="1">
      <c r="A1921" s="431"/>
    </row>
    <row r="1922" spans="1:1" s="432" customFormat="1" ht="12" hidden="1" customHeight="1">
      <c r="A1922" s="431"/>
    </row>
    <row r="1923" spans="1:1" s="432" customFormat="1" ht="12" hidden="1" customHeight="1">
      <c r="A1923" s="431"/>
    </row>
    <row r="1924" spans="1:1" s="432" customFormat="1" ht="12" hidden="1" customHeight="1">
      <c r="A1924" s="431"/>
    </row>
    <row r="1925" spans="1:1" s="432" customFormat="1" ht="12" hidden="1" customHeight="1">
      <c r="A1925" s="431"/>
    </row>
    <row r="1926" spans="1:1" s="432" customFormat="1" ht="12" hidden="1" customHeight="1">
      <c r="A1926" s="431"/>
    </row>
    <row r="1927" spans="1:1" s="432" customFormat="1" ht="12" hidden="1" customHeight="1">
      <c r="A1927" s="431"/>
    </row>
    <row r="1928" spans="1:1" s="432" customFormat="1" ht="12" hidden="1" customHeight="1">
      <c r="A1928" s="431"/>
    </row>
    <row r="1929" spans="1:1" s="432" customFormat="1" ht="12" hidden="1" customHeight="1">
      <c r="A1929" s="431"/>
    </row>
    <row r="1930" spans="1:1" s="432" customFormat="1" ht="12" hidden="1" customHeight="1">
      <c r="A1930" s="431"/>
    </row>
    <row r="1931" spans="1:1" s="432" customFormat="1" ht="12" hidden="1" customHeight="1">
      <c r="A1931" s="431"/>
    </row>
    <row r="1932" spans="1:1" s="432" customFormat="1" ht="12" hidden="1" customHeight="1">
      <c r="A1932" s="431"/>
    </row>
    <row r="1933" spans="1:1" s="432" customFormat="1" ht="12" hidden="1" customHeight="1">
      <c r="A1933" s="431"/>
    </row>
    <row r="1934" spans="1:1" s="432" customFormat="1" ht="12" hidden="1" customHeight="1">
      <c r="A1934" s="431"/>
    </row>
    <row r="1935" spans="1:1" s="432" customFormat="1" ht="12" hidden="1" customHeight="1">
      <c r="A1935" s="431"/>
    </row>
    <row r="1936" spans="1:1" s="432" customFormat="1" ht="12" hidden="1" customHeight="1">
      <c r="A1936" s="431"/>
    </row>
    <row r="1937" spans="1:1" s="432" customFormat="1" ht="12" hidden="1" customHeight="1">
      <c r="A1937" s="431"/>
    </row>
    <row r="1938" spans="1:1" s="432" customFormat="1" ht="12" hidden="1" customHeight="1">
      <c r="A1938" s="431"/>
    </row>
    <row r="1939" spans="1:1" s="432" customFormat="1" ht="12" hidden="1" customHeight="1">
      <c r="A1939" s="431"/>
    </row>
    <row r="1940" spans="1:1" s="432" customFormat="1" ht="12" hidden="1" customHeight="1">
      <c r="A1940" s="431"/>
    </row>
    <row r="1941" spans="1:1" s="432" customFormat="1" ht="12" hidden="1" customHeight="1">
      <c r="A1941" s="431"/>
    </row>
    <row r="1942" spans="1:1" s="432" customFormat="1" ht="12" hidden="1" customHeight="1">
      <c r="A1942" s="431"/>
    </row>
    <row r="1943" spans="1:1" s="432" customFormat="1" ht="12" hidden="1" customHeight="1">
      <c r="A1943" s="431"/>
    </row>
    <row r="1944" spans="1:1" s="432" customFormat="1" ht="12" hidden="1" customHeight="1">
      <c r="A1944" s="431"/>
    </row>
    <row r="1945" spans="1:1" s="432" customFormat="1" ht="12" hidden="1" customHeight="1">
      <c r="A1945" s="431"/>
    </row>
    <row r="1946" spans="1:1" s="432" customFormat="1" ht="12" hidden="1" customHeight="1">
      <c r="A1946" s="431"/>
    </row>
    <row r="1947" spans="1:1" s="432" customFormat="1" ht="12" hidden="1" customHeight="1">
      <c r="A1947" s="431"/>
    </row>
    <row r="1948" spans="1:1" s="432" customFormat="1" ht="12" hidden="1" customHeight="1">
      <c r="A1948" s="431"/>
    </row>
    <row r="1949" spans="1:1" s="432" customFormat="1" ht="12" hidden="1" customHeight="1">
      <c r="A1949" s="431"/>
    </row>
    <row r="1950" spans="1:1" s="432" customFormat="1" ht="12" hidden="1" customHeight="1">
      <c r="A1950" s="431"/>
    </row>
    <row r="1951" spans="1:1" s="432" customFormat="1" ht="12" hidden="1" customHeight="1">
      <c r="A1951" s="431"/>
    </row>
    <row r="1952" spans="1:1" s="432" customFormat="1" ht="12" hidden="1" customHeight="1">
      <c r="A1952" s="431"/>
    </row>
    <row r="1953" spans="1:1" s="432" customFormat="1" ht="12" hidden="1" customHeight="1">
      <c r="A1953" s="431"/>
    </row>
    <row r="1954" spans="1:1" s="432" customFormat="1" ht="12" hidden="1" customHeight="1">
      <c r="A1954" s="431"/>
    </row>
    <row r="1955" spans="1:1" s="432" customFormat="1" ht="12" hidden="1" customHeight="1">
      <c r="A1955" s="431"/>
    </row>
    <row r="1956" spans="1:1" s="432" customFormat="1" ht="12" hidden="1" customHeight="1">
      <c r="A1956" s="431"/>
    </row>
    <row r="1957" spans="1:1" s="432" customFormat="1" ht="12" hidden="1" customHeight="1">
      <c r="A1957" s="431"/>
    </row>
    <row r="1958" spans="1:1" s="432" customFormat="1" ht="12" hidden="1" customHeight="1">
      <c r="A1958" s="431"/>
    </row>
    <row r="1959" spans="1:1" s="432" customFormat="1" ht="12" hidden="1" customHeight="1">
      <c r="A1959" s="431"/>
    </row>
    <row r="1960" spans="1:1" s="432" customFormat="1" ht="12" hidden="1" customHeight="1">
      <c r="A1960" s="431"/>
    </row>
    <row r="1961" spans="1:1" s="432" customFormat="1" ht="12" hidden="1" customHeight="1">
      <c r="A1961" s="431"/>
    </row>
    <row r="1962" spans="1:1" s="432" customFormat="1" ht="12" hidden="1" customHeight="1">
      <c r="A1962" s="431"/>
    </row>
    <row r="1963" spans="1:1" s="432" customFormat="1" ht="12" hidden="1" customHeight="1">
      <c r="A1963" s="431"/>
    </row>
    <row r="1964" spans="1:1" s="432" customFormat="1" ht="12" hidden="1" customHeight="1">
      <c r="A1964" s="431"/>
    </row>
    <row r="1965" spans="1:1" s="432" customFormat="1" ht="12" hidden="1" customHeight="1">
      <c r="A1965" s="431"/>
    </row>
    <row r="1966" spans="1:1" s="432" customFormat="1" ht="12" hidden="1" customHeight="1">
      <c r="A1966" s="431"/>
    </row>
    <row r="1967" spans="1:1" s="432" customFormat="1" ht="12" hidden="1" customHeight="1">
      <c r="A1967" s="431"/>
    </row>
    <row r="1968" spans="1:1" s="432" customFormat="1" ht="12" hidden="1" customHeight="1">
      <c r="A1968" s="431"/>
    </row>
    <row r="1969" spans="1:1" s="432" customFormat="1" ht="12" hidden="1" customHeight="1">
      <c r="A1969" s="431"/>
    </row>
    <row r="1970" spans="1:1" s="432" customFormat="1" ht="12" hidden="1" customHeight="1">
      <c r="A1970" s="431"/>
    </row>
    <row r="1971" spans="1:1" s="432" customFormat="1" ht="12" hidden="1" customHeight="1">
      <c r="A1971" s="431"/>
    </row>
    <row r="1972" spans="1:1" s="432" customFormat="1" ht="12" hidden="1" customHeight="1">
      <c r="A1972" s="431"/>
    </row>
    <row r="1973" spans="1:1" s="432" customFormat="1" ht="12" hidden="1" customHeight="1">
      <c r="A1973" s="431"/>
    </row>
    <row r="1974" spans="1:1" s="432" customFormat="1" ht="12" hidden="1" customHeight="1">
      <c r="A1974" s="431"/>
    </row>
    <row r="1975" spans="1:1" s="432" customFormat="1" ht="12" hidden="1" customHeight="1">
      <c r="A1975" s="431"/>
    </row>
    <row r="1976" spans="1:1" s="432" customFormat="1" ht="12" hidden="1" customHeight="1">
      <c r="A1976" s="431"/>
    </row>
    <row r="1977" spans="1:1" s="432" customFormat="1" ht="12" hidden="1" customHeight="1">
      <c r="A1977" s="431"/>
    </row>
    <row r="1978" spans="1:1" s="432" customFormat="1" ht="12" hidden="1" customHeight="1">
      <c r="A1978" s="431"/>
    </row>
    <row r="1979" spans="1:1" s="432" customFormat="1" ht="12" hidden="1" customHeight="1">
      <c r="A1979" s="431"/>
    </row>
    <row r="1980" spans="1:1" s="432" customFormat="1" ht="12" hidden="1" customHeight="1">
      <c r="A1980" s="431"/>
    </row>
    <row r="1981" spans="1:1" s="432" customFormat="1" ht="12" hidden="1" customHeight="1">
      <c r="A1981" s="431"/>
    </row>
    <row r="1982" spans="1:1" s="432" customFormat="1" ht="12" hidden="1" customHeight="1">
      <c r="A1982" s="431"/>
    </row>
    <row r="1983" spans="1:1" s="432" customFormat="1" ht="12" hidden="1" customHeight="1">
      <c r="A1983" s="431"/>
    </row>
    <row r="1984" spans="1:1" s="432" customFormat="1" ht="12" hidden="1" customHeight="1">
      <c r="A1984" s="431"/>
    </row>
    <row r="1985" spans="1:1" s="432" customFormat="1" ht="12" hidden="1" customHeight="1">
      <c r="A1985" s="431"/>
    </row>
    <row r="1986" spans="1:1" s="432" customFormat="1" ht="12" hidden="1" customHeight="1">
      <c r="A1986" s="431"/>
    </row>
    <row r="1987" spans="1:1" s="432" customFormat="1" ht="12" hidden="1" customHeight="1">
      <c r="A1987" s="431"/>
    </row>
    <row r="1988" spans="1:1" s="432" customFormat="1" ht="12" hidden="1" customHeight="1">
      <c r="A1988" s="431"/>
    </row>
    <row r="1989" spans="1:1" s="432" customFormat="1" ht="12" hidden="1" customHeight="1">
      <c r="A1989" s="431"/>
    </row>
    <row r="1990" spans="1:1" s="432" customFormat="1" ht="12" hidden="1" customHeight="1">
      <c r="A1990" s="431"/>
    </row>
    <row r="1991" spans="1:1" s="432" customFormat="1" ht="12" hidden="1" customHeight="1">
      <c r="A1991" s="431"/>
    </row>
    <row r="1992" spans="1:1" s="432" customFormat="1" ht="12" hidden="1" customHeight="1">
      <c r="A1992" s="431"/>
    </row>
    <row r="1993" spans="1:1" s="432" customFormat="1" ht="12" hidden="1" customHeight="1">
      <c r="A1993" s="431"/>
    </row>
    <row r="1994" spans="1:1" s="432" customFormat="1" ht="12" hidden="1" customHeight="1">
      <c r="A1994" s="431"/>
    </row>
    <row r="1995" spans="1:1" s="432" customFormat="1" ht="12" hidden="1" customHeight="1">
      <c r="A1995" s="431"/>
    </row>
    <row r="1996" spans="1:1" s="432" customFormat="1" ht="12" hidden="1" customHeight="1">
      <c r="A1996" s="431"/>
    </row>
    <row r="1997" spans="1:1" s="432" customFormat="1" ht="12" hidden="1" customHeight="1">
      <c r="A1997" s="431"/>
    </row>
    <row r="1998" spans="1:1" s="432" customFormat="1" ht="12" hidden="1" customHeight="1">
      <c r="A1998" s="431"/>
    </row>
    <row r="1999" spans="1:1" s="432" customFormat="1" ht="12" hidden="1" customHeight="1">
      <c r="A1999" s="431"/>
    </row>
    <row r="2000" spans="1:1" s="432" customFormat="1" ht="12" hidden="1" customHeight="1">
      <c r="A2000" s="431"/>
    </row>
    <row r="2001" spans="1:1" s="432" customFormat="1" ht="12" hidden="1" customHeight="1">
      <c r="A2001" s="431"/>
    </row>
    <row r="2002" spans="1:1" s="432" customFormat="1" ht="12" hidden="1" customHeight="1">
      <c r="A2002" s="431"/>
    </row>
    <row r="2003" spans="1:1" s="432" customFormat="1" ht="12" hidden="1" customHeight="1">
      <c r="A2003" s="431"/>
    </row>
    <row r="2004" spans="1:1" s="432" customFormat="1" ht="12" hidden="1" customHeight="1">
      <c r="A2004" s="431"/>
    </row>
    <row r="2005" spans="1:1" s="432" customFormat="1" ht="12" hidden="1" customHeight="1">
      <c r="A2005" s="431"/>
    </row>
    <row r="2006" spans="1:1" s="432" customFormat="1" ht="12" hidden="1" customHeight="1">
      <c r="A2006" s="431"/>
    </row>
    <row r="2007" spans="1:1" s="432" customFormat="1" ht="12" hidden="1" customHeight="1">
      <c r="A2007" s="431"/>
    </row>
    <row r="2008" spans="1:1" s="432" customFormat="1" ht="12" hidden="1" customHeight="1">
      <c r="A2008" s="431"/>
    </row>
    <row r="2009" spans="1:1" s="432" customFormat="1" ht="12" hidden="1" customHeight="1">
      <c r="A2009" s="431"/>
    </row>
    <row r="2010" spans="1:1" s="432" customFormat="1" ht="12" hidden="1" customHeight="1">
      <c r="A2010" s="431"/>
    </row>
    <row r="2011" spans="1:1" s="432" customFormat="1" ht="12" hidden="1" customHeight="1">
      <c r="A2011" s="431"/>
    </row>
    <row r="2012" spans="1:1" s="432" customFormat="1" ht="12" hidden="1" customHeight="1">
      <c r="A2012" s="431"/>
    </row>
    <row r="2013" spans="1:1" s="432" customFormat="1" ht="12" hidden="1" customHeight="1">
      <c r="A2013" s="431"/>
    </row>
    <row r="2014" spans="1:1" s="432" customFormat="1" ht="12" hidden="1" customHeight="1">
      <c r="A2014" s="431"/>
    </row>
    <row r="2015" spans="1:1" s="432" customFormat="1" ht="12" hidden="1" customHeight="1">
      <c r="A2015" s="431"/>
    </row>
    <row r="2016" spans="1:1" s="432" customFormat="1" ht="12" hidden="1" customHeight="1">
      <c r="A2016" s="431"/>
    </row>
    <row r="2017" spans="1:1" s="432" customFormat="1" ht="12" hidden="1" customHeight="1">
      <c r="A2017" s="431"/>
    </row>
    <row r="2018" spans="1:1" s="432" customFormat="1" ht="12" hidden="1" customHeight="1">
      <c r="A2018" s="431"/>
    </row>
    <row r="2019" spans="1:1" s="432" customFormat="1" ht="12" hidden="1" customHeight="1">
      <c r="A2019" s="431"/>
    </row>
    <row r="2020" spans="1:1" s="432" customFormat="1" ht="12" hidden="1" customHeight="1">
      <c r="A2020" s="431"/>
    </row>
    <row r="2021" spans="1:1" s="432" customFormat="1" ht="12" hidden="1" customHeight="1">
      <c r="A2021" s="431"/>
    </row>
    <row r="2022" spans="1:1" s="432" customFormat="1" ht="12" hidden="1" customHeight="1">
      <c r="A2022" s="431"/>
    </row>
    <row r="2023" spans="1:1" s="432" customFormat="1" ht="12" hidden="1" customHeight="1">
      <c r="A2023" s="431"/>
    </row>
    <row r="2024" spans="1:1" s="432" customFormat="1" ht="12" hidden="1" customHeight="1">
      <c r="A2024" s="431"/>
    </row>
    <row r="2025" spans="1:1" s="432" customFormat="1" ht="12" hidden="1" customHeight="1">
      <c r="A2025" s="431"/>
    </row>
    <row r="2026" spans="1:1" s="432" customFormat="1" ht="12" hidden="1" customHeight="1">
      <c r="A2026" s="431"/>
    </row>
    <row r="2027" spans="1:1" s="432" customFormat="1" ht="12" hidden="1" customHeight="1">
      <c r="A2027" s="431"/>
    </row>
    <row r="2028" spans="1:1" s="432" customFormat="1" ht="12" hidden="1" customHeight="1">
      <c r="A2028" s="431"/>
    </row>
    <row r="2029" spans="1:1" s="432" customFormat="1" ht="12" hidden="1" customHeight="1">
      <c r="A2029" s="431"/>
    </row>
    <row r="2030" spans="1:1" s="432" customFormat="1" ht="12" hidden="1" customHeight="1">
      <c r="A2030" s="431"/>
    </row>
    <row r="2031" spans="1:1" s="432" customFormat="1" ht="12" hidden="1" customHeight="1">
      <c r="A2031" s="431"/>
    </row>
    <row r="2032" spans="1:1" s="432" customFormat="1" ht="12" hidden="1" customHeight="1">
      <c r="A2032" s="431"/>
    </row>
    <row r="2033" spans="1:1" s="432" customFormat="1" ht="12" hidden="1" customHeight="1">
      <c r="A2033" s="431"/>
    </row>
    <row r="2034" spans="1:1" s="432" customFormat="1" ht="12" hidden="1" customHeight="1">
      <c r="A2034" s="431"/>
    </row>
    <row r="2035" spans="1:1" s="432" customFormat="1" ht="12" hidden="1" customHeight="1">
      <c r="A2035" s="431"/>
    </row>
    <row r="2036" spans="1:1" s="432" customFormat="1" ht="12" hidden="1" customHeight="1">
      <c r="A2036" s="431"/>
    </row>
    <row r="2037" spans="1:1" s="432" customFormat="1" ht="12" hidden="1" customHeight="1">
      <c r="A2037" s="431"/>
    </row>
    <row r="2038" spans="1:1" s="432" customFormat="1" ht="12" hidden="1" customHeight="1">
      <c r="A2038" s="431"/>
    </row>
    <row r="2039" spans="1:1" s="432" customFormat="1" ht="12" hidden="1" customHeight="1">
      <c r="A2039" s="431"/>
    </row>
    <row r="2040" spans="1:1" s="432" customFormat="1" ht="12" hidden="1" customHeight="1">
      <c r="A2040" s="431"/>
    </row>
    <row r="2041" spans="1:1" s="432" customFormat="1" ht="12" hidden="1" customHeight="1">
      <c r="A2041" s="431"/>
    </row>
    <row r="2042" spans="1:1" s="432" customFormat="1" ht="12" hidden="1" customHeight="1">
      <c r="A2042" s="431"/>
    </row>
    <row r="2043" spans="1:1" s="432" customFormat="1" ht="12" hidden="1" customHeight="1">
      <c r="A2043" s="431"/>
    </row>
    <row r="2044" spans="1:1" s="432" customFormat="1" ht="12" hidden="1" customHeight="1">
      <c r="A2044" s="431"/>
    </row>
    <row r="2045" spans="1:1" s="432" customFormat="1" ht="12" hidden="1" customHeight="1">
      <c r="A2045" s="431"/>
    </row>
    <row r="2046" spans="1:1" s="432" customFormat="1" ht="12" hidden="1" customHeight="1">
      <c r="A2046" s="431"/>
    </row>
    <row r="2047" spans="1:1" s="432" customFormat="1" ht="12" hidden="1" customHeight="1">
      <c r="A2047" s="431"/>
    </row>
    <row r="2048" spans="1:1" s="432" customFormat="1" ht="12" hidden="1" customHeight="1">
      <c r="A2048" s="431"/>
    </row>
    <row r="2049" spans="1:1" s="432" customFormat="1" ht="12" hidden="1" customHeight="1">
      <c r="A2049" s="431"/>
    </row>
    <row r="2050" spans="1:1" s="432" customFormat="1" ht="12" hidden="1" customHeight="1">
      <c r="A2050" s="431"/>
    </row>
    <row r="2051" spans="1:1" s="432" customFormat="1" ht="12" hidden="1" customHeight="1">
      <c r="A2051" s="431"/>
    </row>
    <row r="2052" spans="1:1" s="432" customFormat="1" ht="12" hidden="1" customHeight="1">
      <c r="A2052" s="431"/>
    </row>
    <row r="2053" spans="1:1" s="432" customFormat="1" ht="12" hidden="1" customHeight="1">
      <c r="A2053" s="431"/>
    </row>
    <row r="2054" spans="1:1" s="432" customFormat="1" ht="12" hidden="1" customHeight="1">
      <c r="A2054" s="431"/>
    </row>
    <row r="2055" spans="1:1" s="432" customFormat="1" ht="12" hidden="1" customHeight="1">
      <c r="A2055" s="431"/>
    </row>
    <row r="2056" spans="1:1" s="432" customFormat="1" ht="12" hidden="1" customHeight="1">
      <c r="A2056" s="431"/>
    </row>
    <row r="2057" spans="1:1" s="432" customFormat="1" ht="12" hidden="1" customHeight="1">
      <c r="A2057" s="431"/>
    </row>
    <row r="2058" spans="1:1" s="432" customFormat="1" ht="12" hidden="1" customHeight="1">
      <c r="A2058" s="431"/>
    </row>
    <row r="2059" spans="1:1" s="432" customFormat="1" ht="12" hidden="1" customHeight="1">
      <c r="A2059" s="431"/>
    </row>
    <row r="2060" spans="1:1" s="432" customFormat="1" ht="12" hidden="1" customHeight="1">
      <c r="A2060" s="431"/>
    </row>
    <row r="2061" spans="1:1" s="432" customFormat="1" ht="12" hidden="1" customHeight="1">
      <c r="A2061" s="431"/>
    </row>
    <row r="2062" spans="1:1" s="432" customFormat="1" ht="12" hidden="1" customHeight="1">
      <c r="A2062" s="431"/>
    </row>
    <row r="2063" spans="1:1" s="432" customFormat="1" ht="12" hidden="1" customHeight="1">
      <c r="A2063" s="431"/>
    </row>
    <row r="2064" spans="1:1" s="432" customFormat="1" ht="12" hidden="1" customHeight="1">
      <c r="A2064" s="431"/>
    </row>
    <row r="2065" spans="1:1" s="432" customFormat="1" ht="12" hidden="1" customHeight="1">
      <c r="A2065" s="431"/>
    </row>
    <row r="2066" spans="1:1" s="432" customFormat="1" ht="12" hidden="1" customHeight="1">
      <c r="A2066" s="431"/>
    </row>
    <row r="2067" spans="1:1" s="432" customFormat="1" ht="12" hidden="1" customHeight="1">
      <c r="A2067" s="431"/>
    </row>
    <row r="2068" spans="1:1" s="432" customFormat="1" ht="12" hidden="1" customHeight="1">
      <c r="A2068" s="431"/>
    </row>
    <row r="2069" spans="1:1" s="432" customFormat="1" ht="12" hidden="1" customHeight="1">
      <c r="A2069" s="431"/>
    </row>
    <row r="2070" spans="1:1" s="432" customFormat="1" ht="12" hidden="1" customHeight="1">
      <c r="A2070" s="431"/>
    </row>
    <row r="2071" spans="1:1" s="432" customFormat="1" ht="12" hidden="1" customHeight="1">
      <c r="A2071" s="431"/>
    </row>
    <row r="2072" spans="1:1" s="432" customFormat="1" ht="12" hidden="1" customHeight="1">
      <c r="A2072" s="431"/>
    </row>
    <row r="2073" spans="1:1" s="432" customFormat="1" ht="12" hidden="1" customHeight="1">
      <c r="A2073" s="431"/>
    </row>
    <row r="2074" spans="1:1" s="432" customFormat="1" ht="12" hidden="1" customHeight="1">
      <c r="A2074" s="431"/>
    </row>
    <row r="2075" spans="1:1" s="432" customFormat="1" ht="12" hidden="1" customHeight="1">
      <c r="A2075" s="431"/>
    </row>
    <row r="2076" spans="1:1" s="432" customFormat="1" ht="12" hidden="1" customHeight="1">
      <c r="A2076" s="431"/>
    </row>
    <row r="2077" spans="1:1" s="432" customFormat="1" ht="12" hidden="1" customHeight="1">
      <c r="A2077" s="431"/>
    </row>
    <row r="2078" spans="1:1" s="432" customFormat="1" ht="12" hidden="1" customHeight="1">
      <c r="A2078" s="431"/>
    </row>
    <row r="2079" spans="1:1" s="432" customFormat="1" ht="12" hidden="1" customHeight="1">
      <c r="A2079" s="431"/>
    </row>
    <row r="2080" spans="1:1" s="432" customFormat="1" ht="12" hidden="1" customHeight="1">
      <c r="A2080" s="431"/>
    </row>
    <row r="2081" spans="1:1" s="432" customFormat="1" ht="12" hidden="1" customHeight="1">
      <c r="A2081" s="431"/>
    </row>
    <row r="2082" spans="1:1" s="432" customFormat="1" ht="12" hidden="1" customHeight="1">
      <c r="A2082" s="431"/>
    </row>
    <row r="2083" spans="1:1" s="432" customFormat="1" ht="12" hidden="1" customHeight="1">
      <c r="A2083" s="431"/>
    </row>
    <row r="2084" spans="1:1" s="432" customFormat="1" ht="12" hidden="1" customHeight="1">
      <c r="A2084" s="431"/>
    </row>
    <row r="2085" spans="1:1" s="432" customFormat="1" ht="12" hidden="1" customHeight="1">
      <c r="A2085" s="431"/>
    </row>
    <row r="2086" spans="1:1" s="432" customFormat="1" ht="12" hidden="1" customHeight="1">
      <c r="A2086" s="431"/>
    </row>
    <row r="2087" spans="1:1" s="432" customFormat="1" ht="12" hidden="1" customHeight="1">
      <c r="A2087" s="431"/>
    </row>
    <row r="2088" spans="1:1" s="432" customFormat="1" ht="12" hidden="1" customHeight="1">
      <c r="A2088" s="431"/>
    </row>
    <row r="2089" spans="1:1" s="432" customFormat="1" ht="12" hidden="1" customHeight="1">
      <c r="A2089" s="431"/>
    </row>
    <row r="2090" spans="1:1" s="432" customFormat="1" ht="12" hidden="1" customHeight="1">
      <c r="A2090" s="431"/>
    </row>
    <row r="2091" spans="1:1" s="432" customFormat="1" ht="12" hidden="1" customHeight="1">
      <c r="A2091" s="431"/>
    </row>
    <row r="2092" spans="1:1" s="432" customFormat="1" ht="12" hidden="1" customHeight="1">
      <c r="A2092" s="431"/>
    </row>
    <row r="2093" spans="1:1" s="432" customFormat="1" ht="12" hidden="1" customHeight="1">
      <c r="A2093" s="431"/>
    </row>
    <row r="2094" spans="1:1" s="432" customFormat="1" ht="12" hidden="1" customHeight="1">
      <c r="A2094" s="431"/>
    </row>
    <row r="2095" spans="1:1" s="432" customFormat="1" ht="12" hidden="1" customHeight="1">
      <c r="A2095" s="431"/>
    </row>
    <row r="2096" spans="1:1" s="432" customFormat="1" ht="12" hidden="1" customHeight="1">
      <c r="A2096" s="431"/>
    </row>
    <row r="2097" spans="1:1" s="432" customFormat="1" ht="12" hidden="1" customHeight="1">
      <c r="A2097" s="431"/>
    </row>
    <row r="2098" spans="1:1" s="432" customFormat="1" ht="12" hidden="1" customHeight="1">
      <c r="A2098" s="431"/>
    </row>
    <row r="2099" spans="1:1" s="432" customFormat="1" ht="12" hidden="1" customHeight="1">
      <c r="A2099" s="431"/>
    </row>
    <row r="2100" spans="1:1" s="432" customFormat="1" ht="12" hidden="1" customHeight="1">
      <c r="A2100" s="431"/>
    </row>
    <row r="2101" spans="1:1" s="432" customFormat="1" ht="12" hidden="1" customHeight="1">
      <c r="A2101" s="431"/>
    </row>
    <row r="2102" spans="1:1" s="432" customFormat="1" ht="12" hidden="1" customHeight="1">
      <c r="A2102" s="431"/>
    </row>
    <row r="2103" spans="1:1" s="432" customFormat="1" ht="12" hidden="1" customHeight="1">
      <c r="A2103" s="431"/>
    </row>
    <row r="2104" spans="1:1" s="432" customFormat="1" ht="12" hidden="1" customHeight="1">
      <c r="A2104" s="431"/>
    </row>
    <row r="2105" spans="1:1" s="432" customFormat="1" ht="12" hidden="1" customHeight="1">
      <c r="A2105" s="431"/>
    </row>
    <row r="2106" spans="1:1" s="432" customFormat="1" ht="12" hidden="1" customHeight="1">
      <c r="A2106" s="431"/>
    </row>
    <row r="2107" spans="1:1" s="432" customFormat="1" ht="12" hidden="1" customHeight="1">
      <c r="A2107" s="431"/>
    </row>
    <row r="2108" spans="1:1" s="432" customFormat="1" ht="12" hidden="1" customHeight="1">
      <c r="A2108" s="431"/>
    </row>
    <row r="2109" spans="1:1" s="432" customFormat="1" ht="12" hidden="1" customHeight="1">
      <c r="A2109" s="431"/>
    </row>
    <row r="2110" spans="1:1" s="432" customFormat="1" ht="12" hidden="1" customHeight="1">
      <c r="A2110" s="431"/>
    </row>
    <row r="2111" spans="1:1" s="432" customFormat="1" ht="12" hidden="1" customHeight="1">
      <c r="A2111" s="431"/>
    </row>
    <row r="2112" spans="1:1" s="432" customFormat="1" ht="12" hidden="1" customHeight="1">
      <c r="A2112" s="431"/>
    </row>
    <row r="2113" spans="1:1" s="432" customFormat="1" ht="12" hidden="1" customHeight="1">
      <c r="A2113" s="431"/>
    </row>
    <row r="2114" spans="1:1" s="432" customFormat="1" ht="12" hidden="1" customHeight="1">
      <c r="A2114" s="431"/>
    </row>
    <row r="2115" spans="1:1" s="432" customFormat="1" ht="12" hidden="1" customHeight="1">
      <c r="A2115" s="431"/>
    </row>
    <row r="2116" spans="1:1" s="432" customFormat="1" ht="12" hidden="1" customHeight="1">
      <c r="A2116" s="431"/>
    </row>
    <row r="2117" spans="1:1" s="432" customFormat="1" ht="12" hidden="1" customHeight="1">
      <c r="A2117" s="431"/>
    </row>
    <row r="2118" spans="1:1" s="432" customFormat="1" ht="12" hidden="1" customHeight="1">
      <c r="A2118" s="431"/>
    </row>
    <row r="2119" spans="1:1" s="432" customFormat="1" ht="12" hidden="1" customHeight="1">
      <c r="A2119" s="431"/>
    </row>
    <row r="2120" spans="1:1" s="432" customFormat="1" ht="12" hidden="1" customHeight="1">
      <c r="A2120" s="431"/>
    </row>
    <row r="2121" spans="1:1" s="432" customFormat="1" ht="12" hidden="1" customHeight="1">
      <c r="A2121" s="431"/>
    </row>
    <row r="2122" spans="1:1" s="432" customFormat="1" ht="12" hidden="1" customHeight="1">
      <c r="A2122" s="431"/>
    </row>
    <row r="2123" spans="1:1" s="432" customFormat="1" ht="12" hidden="1" customHeight="1">
      <c r="A2123" s="431"/>
    </row>
    <row r="2124" spans="1:1" s="432" customFormat="1" ht="12" hidden="1" customHeight="1">
      <c r="A2124" s="431"/>
    </row>
    <row r="2125" spans="1:1" s="432" customFormat="1" ht="12" hidden="1" customHeight="1">
      <c r="A2125" s="431"/>
    </row>
    <row r="2126" spans="1:1" s="432" customFormat="1" ht="12" hidden="1" customHeight="1">
      <c r="A2126" s="431"/>
    </row>
    <row r="2127" spans="1:1" s="432" customFormat="1" ht="12" hidden="1" customHeight="1">
      <c r="A2127" s="431"/>
    </row>
    <row r="2128" spans="1:1" s="432" customFormat="1" ht="12" hidden="1" customHeight="1">
      <c r="A2128" s="431"/>
    </row>
    <row r="2129" spans="1:1" s="432" customFormat="1" ht="12" hidden="1" customHeight="1">
      <c r="A2129" s="431"/>
    </row>
    <row r="2130" spans="1:1" s="432" customFormat="1" ht="12" hidden="1" customHeight="1">
      <c r="A2130" s="431"/>
    </row>
    <row r="2131" spans="1:1" s="432" customFormat="1" ht="12" hidden="1" customHeight="1">
      <c r="A2131" s="431"/>
    </row>
    <row r="2132" spans="1:1" s="432" customFormat="1" ht="12" hidden="1" customHeight="1">
      <c r="A2132" s="431"/>
    </row>
    <row r="2133" spans="1:1" s="432" customFormat="1" ht="12" hidden="1" customHeight="1">
      <c r="A2133" s="431"/>
    </row>
    <row r="2134" spans="1:1" s="432" customFormat="1" ht="12" hidden="1" customHeight="1">
      <c r="A2134" s="431"/>
    </row>
    <row r="2135" spans="1:1" s="432" customFormat="1" ht="12" hidden="1" customHeight="1">
      <c r="A2135" s="431"/>
    </row>
    <row r="2136" spans="1:1" s="432" customFormat="1" ht="12" hidden="1" customHeight="1">
      <c r="A2136" s="431"/>
    </row>
    <row r="2137" spans="1:1" s="432" customFormat="1" ht="12" hidden="1" customHeight="1">
      <c r="A2137" s="431"/>
    </row>
    <row r="2138" spans="1:1" s="432" customFormat="1" ht="12" hidden="1" customHeight="1">
      <c r="A2138" s="431"/>
    </row>
    <row r="2139" spans="1:1" s="432" customFormat="1" ht="12" hidden="1" customHeight="1">
      <c r="A2139" s="431"/>
    </row>
    <row r="2140" spans="1:1" s="432" customFormat="1" ht="12" hidden="1" customHeight="1">
      <c r="A2140" s="431"/>
    </row>
    <row r="2141" spans="1:1" s="432" customFormat="1" ht="12" hidden="1" customHeight="1">
      <c r="A2141" s="431"/>
    </row>
    <row r="2142" spans="1:1" s="432" customFormat="1" ht="12" hidden="1" customHeight="1">
      <c r="A2142" s="431"/>
    </row>
    <row r="2143" spans="1:1" s="432" customFormat="1" ht="12" hidden="1" customHeight="1">
      <c r="A2143" s="431"/>
    </row>
    <row r="2144" spans="1:1" s="432" customFormat="1" ht="12" hidden="1" customHeight="1">
      <c r="A2144" s="431"/>
    </row>
    <row r="2145" spans="1:1" s="432" customFormat="1" ht="12" hidden="1" customHeight="1">
      <c r="A2145" s="431"/>
    </row>
    <row r="2146" spans="1:1" s="432" customFormat="1" ht="12" hidden="1" customHeight="1">
      <c r="A2146" s="431"/>
    </row>
    <row r="2147" spans="1:1" s="432" customFormat="1" ht="12" hidden="1" customHeight="1">
      <c r="A2147" s="431"/>
    </row>
    <row r="2148" spans="1:1" s="432" customFormat="1" ht="12" hidden="1" customHeight="1">
      <c r="A2148" s="431"/>
    </row>
    <row r="2149" spans="1:1" s="432" customFormat="1" ht="12" hidden="1" customHeight="1">
      <c r="A2149" s="431"/>
    </row>
    <row r="2150" spans="1:1" s="432" customFormat="1" ht="12" hidden="1" customHeight="1">
      <c r="A2150" s="431"/>
    </row>
    <row r="2151" spans="1:1" s="432" customFormat="1" ht="12" hidden="1" customHeight="1">
      <c r="A2151" s="431"/>
    </row>
    <row r="2152" spans="1:1" s="432" customFormat="1" ht="12" hidden="1" customHeight="1">
      <c r="A2152" s="431"/>
    </row>
    <row r="2153" spans="1:1" s="432" customFormat="1" ht="12" hidden="1" customHeight="1">
      <c r="A2153" s="431"/>
    </row>
    <row r="2154" spans="1:1" s="432" customFormat="1" ht="12" hidden="1" customHeight="1">
      <c r="A2154" s="431"/>
    </row>
    <row r="2155" spans="1:1" s="432" customFormat="1" ht="12" hidden="1" customHeight="1">
      <c r="A2155" s="431"/>
    </row>
    <row r="2156" spans="1:1" s="432" customFormat="1" ht="12" hidden="1" customHeight="1">
      <c r="A2156" s="431"/>
    </row>
    <row r="2157" spans="1:1" s="432" customFormat="1" ht="12" hidden="1" customHeight="1">
      <c r="A2157" s="431"/>
    </row>
    <row r="2158" spans="1:1" s="432" customFormat="1" ht="12" hidden="1" customHeight="1">
      <c r="A2158" s="431"/>
    </row>
    <row r="2159" spans="1:1" s="432" customFormat="1" ht="12" hidden="1" customHeight="1">
      <c r="A2159" s="431"/>
    </row>
    <row r="2160" spans="1:1" s="432" customFormat="1" ht="12" hidden="1" customHeight="1">
      <c r="A2160" s="431"/>
    </row>
    <row r="2161" spans="1:1" s="432" customFormat="1" ht="12" hidden="1" customHeight="1">
      <c r="A2161" s="431"/>
    </row>
    <row r="2162" spans="1:1" s="432" customFormat="1" ht="12" hidden="1" customHeight="1">
      <c r="A2162" s="431"/>
    </row>
    <row r="2163" spans="1:1" s="432" customFormat="1" ht="12" hidden="1" customHeight="1">
      <c r="A2163" s="431"/>
    </row>
    <row r="2164" spans="1:1" s="432" customFormat="1" ht="12" hidden="1" customHeight="1">
      <c r="A2164" s="431"/>
    </row>
    <row r="2165" spans="1:1" s="432" customFormat="1" ht="12" hidden="1" customHeight="1">
      <c r="A2165" s="431"/>
    </row>
    <row r="2166" spans="1:1" s="432" customFormat="1" ht="12" hidden="1" customHeight="1">
      <c r="A2166" s="431"/>
    </row>
    <row r="2167" spans="1:1" s="432" customFormat="1" ht="12" hidden="1" customHeight="1">
      <c r="A2167" s="431"/>
    </row>
    <row r="2168" spans="1:1" s="432" customFormat="1" ht="12" hidden="1" customHeight="1">
      <c r="A2168" s="431"/>
    </row>
    <row r="2169" spans="1:1" s="432" customFormat="1" ht="12" hidden="1" customHeight="1">
      <c r="A2169" s="431"/>
    </row>
    <row r="2170" spans="1:1" s="432" customFormat="1" ht="12" hidden="1" customHeight="1">
      <c r="A2170" s="431"/>
    </row>
    <row r="2171" spans="1:1" s="432" customFormat="1" ht="12" hidden="1" customHeight="1">
      <c r="A2171" s="431"/>
    </row>
    <row r="2172" spans="1:1" s="432" customFormat="1" ht="12" hidden="1" customHeight="1">
      <c r="A2172" s="431"/>
    </row>
    <row r="2173" spans="1:1" s="432" customFormat="1" ht="12" hidden="1" customHeight="1">
      <c r="A2173" s="431"/>
    </row>
    <row r="2174" spans="1:1" s="432" customFormat="1" ht="12" hidden="1" customHeight="1">
      <c r="A2174" s="431"/>
    </row>
    <row r="2175" spans="1:1" s="432" customFormat="1" ht="12" hidden="1" customHeight="1">
      <c r="A2175" s="431"/>
    </row>
    <row r="2176" spans="1:1" s="432" customFormat="1" ht="12" hidden="1" customHeight="1">
      <c r="A2176" s="431"/>
    </row>
    <row r="2177" spans="1:1" s="432" customFormat="1" ht="12" hidden="1" customHeight="1">
      <c r="A2177" s="431"/>
    </row>
    <row r="2178" spans="1:1" s="432" customFormat="1" ht="12" hidden="1" customHeight="1">
      <c r="A2178" s="431"/>
    </row>
    <row r="2179" spans="1:1" s="432" customFormat="1" ht="12" hidden="1" customHeight="1">
      <c r="A2179" s="431"/>
    </row>
    <row r="2180" spans="1:1" s="432" customFormat="1" ht="12" hidden="1" customHeight="1">
      <c r="A2180" s="431"/>
    </row>
    <row r="2181" spans="1:1" s="432" customFormat="1" ht="12" hidden="1" customHeight="1">
      <c r="A2181" s="431"/>
    </row>
    <row r="2182" spans="1:1" s="432" customFormat="1" ht="12" hidden="1" customHeight="1">
      <c r="A2182" s="431"/>
    </row>
    <row r="2183" spans="1:1" s="432" customFormat="1" ht="12" hidden="1" customHeight="1">
      <c r="A2183" s="431"/>
    </row>
    <row r="2184" spans="1:1" s="432" customFormat="1" ht="12" hidden="1" customHeight="1">
      <c r="A2184" s="431"/>
    </row>
    <row r="2185" spans="1:1" s="432" customFormat="1" ht="12" hidden="1" customHeight="1">
      <c r="A2185" s="431"/>
    </row>
    <row r="2186" spans="1:1" s="432" customFormat="1" ht="12" hidden="1" customHeight="1">
      <c r="A2186" s="431"/>
    </row>
    <row r="2187" spans="1:1" s="432" customFormat="1" ht="12" hidden="1" customHeight="1">
      <c r="A2187" s="431"/>
    </row>
    <row r="2188" spans="1:1" s="432" customFormat="1" ht="12" hidden="1" customHeight="1">
      <c r="A2188" s="431"/>
    </row>
    <row r="2189" spans="1:1" s="432" customFormat="1" ht="12" hidden="1" customHeight="1">
      <c r="A2189" s="431"/>
    </row>
    <row r="2190" spans="1:1" s="432" customFormat="1" ht="12" hidden="1" customHeight="1">
      <c r="A2190" s="431"/>
    </row>
    <row r="2191" spans="1:1" s="432" customFormat="1" ht="12" hidden="1" customHeight="1">
      <c r="A2191" s="431"/>
    </row>
    <row r="2192" spans="1:1" s="432" customFormat="1" ht="12" hidden="1" customHeight="1">
      <c r="A2192" s="431"/>
    </row>
    <row r="2193" spans="1:1" s="432" customFormat="1" ht="12" hidden="1" customHeight="1">
      <c r="A2193" s="431"/>
    </row>
    <row r="2194" spans="1:1" s="432" customFormat="1" ht="12" hidden="1" customHeight="1">
      <c r="A2194" s="431"/>
    </row>
    <row r="2195" spans="1:1" s="432" customFormat="1" ht="12" hidden="1" customHeight="1">
      <c r="A2195" s="431"/>
    </row>
    <row r="2196" spans="1:1" s="432" customFormat="1" ht="12" hidden="1" customHeight="1">
      <c r="A2196" s="431"/>
    </row>
    <row r="2197" spans="1:1" s="432" customFormat="1" ht="12" hidden="1" customHeight="1">
      <c r="A2197" s="431"/>
    </row>
    <row r="2198" spans="1:1" s="432" customFormat="1" ht="12" hidden="1" customHeight="1">
      <c r="A2198" s="431"/>
    </row>
    <row r="2199" spans="1:1" s="432" customFormat="1" ht="12" hidden="1" customHeight="1">
      <c r="A2199" s="431"/>
    </row>
    <row r="2200" spans="1:1" s="432" customFormat="1" ht="12" hidden="1" customHeight="1">
      <c r="A2200" s="431"/>
    </row>
    <row r="2201" spans="1:1" s="432" customFormat="1" ht="12" hidden="1" customHeight="1">
      <c r="A2201" s="431"/>
    </row>
    <row r="2202" spans="1:1" s="432" customFormat="1" ht="12" hidden="1" customHeight="1">
      <c r="A2202" s="431"/>
    </row>
    <row r="2203" spans="1:1" s="432" customFormat="1" ht="12" hidden="1" customHeight="1">
      <c r="A2203" s="431"/>
    </row>
    <row r="2204" spans="1:1" s="432" customFormat="1" ht="12" hidden="1" customHeight="1">
      <c r="A2204" s="431"/>
    </row>
    <row r="2205" spans="1:1" s="432" customFormat="1" ht="12" hidden="1" customHeight="1">
      <c r="A2205" s="431"/>
    </row>
    <row r="2206" spans="1:1" s="432" customFormat="1" ht="12" hidden="1" customHeight="1">
      <c r="A2206" s="431"/>
    </row>
    <row r="2207" spans="1:1" s="432" customFormat="1" ht="12" hidden="1" customHeight="1">
      <c r="A2207" s="431"/>
    </row>
    <row r="2208" spans="1:1" s="432" customFormat="1" ht="12" hidden="1" customHeight="1">
      <c r="A2208" s="431"/>
    </row>
    <row r="2209" spans="1:1" s="432" customFormat="1" ht="12" hidden="1" customHeight="1">
      <c r="A2209" s="431"/>
    </row>
    <row r="2210" spans="1:1" s="432" customFormat="1" ht="12" hidden="1" customHeight="1">
      <c r="A2210" s="431"/>
    </row>
    <row r="2211" spans="1:1" s="432" customFormat="1" ht="12" hidden="1" customHeight="1">
      <c r="A2211" s="431"/>
    </row>
    <row r="2212" spans="1:1" s="432" customFormat="1" ht="12" hidden="1" customHeight="1">
      <c r="A2212" s="431"/>
    </row>
    <row r="2213" spans="1:1" s="432" customFormat="1" ht="12" hidden="1" customHeight="1">
      <c r="A2213" s="431"/>
    </row>
    <row r="2214" spans="1:1" s="432" customFormat="1" ht="12" hidden="1" customHeight="1">
      <c r="A2214" s="431"/>
    </row>
    <row r="2215" spans="1:1" s="432" customFormat="1" ht="12" hidden="1" customHeight="1">
      <c r="A2215" s="431"/>
    </row>
    <row r="2216" spans="1:1" s="432" customFormat="1" ht="12" hidden="1" customHeight="1">
      <c r="A2216" s="431"/>
    </row>
    <row r="2217" spans="1:1" s="432" customFormat="1" ht="12" hidden="1" customHeight="1">
      <c r="A2217" s="431"/>
    </row>
    <row r="2218" spans="1:1" s="432" customFormat="1" ht="12" hidden="1" customHeight="1">
      <c r="A2218" s="431"/>
    </row>
    <row r="2219" spans="1:1" s="432" customFormat="1" ht="12" hidden="1" customHeight="1">
      <c r="A2219" s="431"/>
    </row>
    <row r="2220" spans="1:1" s="432" customFormat="1" ht="12" hidden="1" customHeight="1">
      <c r="A2220" s="431"/>
    </row>
    <row r="2221" spans="1:1" s="432" customFormat="1" ht="12" hidden="1" customHeight="1">
      <c r="A2221" s="431"/>
    </row>
    <row r="2222" spans="1:1" s="432" customFormat="1" ht="12" hidden="1" customHeight="1">
      <c r="A2222" s="431"/>
    </row>
    <row r="2223" spans="1:1" s="432" customFormat="1" ht="12" hidden="1" customHeight="1">
      <c r="A2223" s="431"/>
    </row>
    <row r="2224" spans="1:1" s="432" customFormat="1" ht="12" hidden="1" customHeight="1">
      <c r="A2224" s="431"/>
    </row>
    <row r="2225" spans="1:1" s="432" customFormat="1" ht="12" hidden="1" customHeight="1">
      <c r="A2225" s="431"/>
    </row>
    <row r="2226" spans="1:1" s="432" customFormat="1" ht="12" hidden="1" customHeight="1">
      <c r="A2226" s="431"/>
    </row>
    <row r="2227" spans="1:1" s="432" customFormat="1" ht="12" hidden="1" customHeight="1">
      <c r="A2227" s="431"/>
    </row>
    <row r="2228" spans="1:1" s="432" customFormat="1" ht="12" hidden="1" customHeight="1">
      <c r="A2228" s="431"/>
    </row>
    <row r="2229" spans="1:1" s="432" customFormat="1" ht="12" hidden="1" customHeight="1">
      <c r="A2229" s="431"/>
    </row>
    <row r="2230" spans="1:1" s="432" customFormat="1" ht="12" hidden="1" customHeight="1">
      <c r="A2230" s="431"/>
    </row>
    <row r="2231" spans="1:1" s="432" customFormat="1" ht="12" hidden="1" customHeight="1">
      <c r="A2231" s="431"/>
    </row>
    <row r="2232" spans="1:1" s="432" customFormat="1" ht="12" hidden="1" customHeight="1">
      <c r="A2232" s="431"/>
    </row>
    <row r="2233" spans="1:1" s="432" customFormat="1" ht="12" hidden="1" customHeight="1">
      <c r="A2233" s="431"/>
    </row>
    <row r="2234" spans="1:1" s="432" customFormat="1" ht="12" hidden="1" customHeight="1">
      <c r="A2234" s="431"/>
    </row>
    <row r="2235" spans="1:1" s="432" customFormat="1" ht="12" hidden="1" customHeight="1">
      <c r="A2235" s="431"/>
    </row>
    <row r="2236" spans="1:1" s="432" customFormat="1" ht="12" hidden="1" customHeight="1">
      <c r="A2236" s="431"/>
    </row>
    <row r="2237" spans="1:1" s="432" customFormat="1" ht="12" hidden="1" customHeight="1">
      <c r="A2237" s="431"/>
    </row>
    <row r="2238" spans="1:1" s="432" customFormat="1" ht="12" hidden="1" customHeight="1">
      <c r="A2238" s="431"/>
    </row>
    <row r="2239" spans="1:1" s="432" customFormat="1" ht="12" hidden="1" customHeight="1">
      <c r="A2239" s="431"/>
    </row>
    <row r="2240" spans="1:1" s="432" customFormat="1" ht="12" hidden="1" customHeight="1">
      <c r="A2240" s="431"/>
    </row>
    <row r="2241" spans="1:1" s="432" customFormat="1" ht="12" hidden="1" customHeight="1">
      <c r="A2241" s="431"/>
    </row>
    <row r="2242" spans="1:1" s="432" customFormat="1" ht="12" hidden="1" customHeight="1">
      <c r="A2242" s="431"/>
    </row>
    <row r="2243" spans="1:1" s="432" customFormat="1" ht="12" hidden="1" customHeight="1">
      <c r="A2243" s="431"/>
    </row>
    <row r="2244" spans="1:1" s="432" customFormat="1" ht="12" hidden="1" customHeight="1">
      <c r="A2244" s="431"/>
    </row>
    <row r="2245" spans="1:1" s="432" customFormat="1" ht="12" hidden="1" customHeight="1">
      <c r="A2245" s="431"/>
    </row>
    <row r="2246" spans="1:1" s="432" customFormat="1" ht="12" hidden="1" customHeight="1">
      <c r="A2246" s="431"/>
    </row>
    <row r="2247" spans="1:1" s="432" customFormat="1" ht="12" hidden="1" customHeight="1">
      <c r="A2247" s="431"/>
    </row>
    <row r="2248" spans="1:1" s="432" customFormat="1" ht="12" hidden="1" customHeight="1">
      <c r="A2248" s="431"/>
    </row>
    <row r="2249" spans="1:1" s="432" customFormat="1" ht="12" hidden="1" customHeight="1">
      <c r="A2249" s="431"/>
    </row>
    <row r="2250" spans="1:1" s="432" customFormat="1" ht="12" hidden="1" customHeight="1">
      <c r="A2250" s="431"/>
    </row>
    <row r="2251" spans="1:1" s="432" customFormat="1" ht="12" hidden="1" customHeight="1">
      <c r="A2251" s="431"/>
    </row>
    <row r="2252" spans="1:1" s="432" customFormat="1" ht="12" hidden="1" customHeight="1">
      <c r="A2252" s="431"/>
    </row>
    <row r="2253" spans="1:1" s="432" customFormat="1" ht="12" hidden="1" customHeight="1">
      <c r="A2253" s="431"/>
    </row>
    <row r="2254" spans="1:1" s="432" customFormat="1" ht="12" hidden="1" customHeight="1">
      <c r="A2254" s="431"/>
    </row>
    <row r="2255" spans="1:1" s="432" customFormat="1" ht="12" hidden="1" customHeight="1">
      <c r="A2255" s="431"/>
    </row>
    <row r="2256" spans="1:1" s="432" customFormat="1" ht="12" hidden="1" customHeight="1">
      <c r="A2256" s="431"/>
    </row>
    <row r="2257" spans="1:1" s="432" customFormat="1" ht="12" hidden="1" customHeight="1">
      <c r="A2257" s="431"/>
    </row>
    <row r="2258" spans="1:1" s="432" customFormat="1" ht="12" hidden="1" customHeight="1">
      <c r="A2258" s="431"/>
    </row>
    <row r="2259" spans="1:1" s="432" customFormat="1" ht="12" hidden="1" customHeight="1">
      <c r="A2259" s="431"/>
    </row>
    <row r="2260" spans="1:1" s="432" customFormat="1" ht="12" hidden="1" customHeight="1">
      <c r="A2260" s="431"/>
    </row>
    <row r="2261" spans="1:1" s="432" customFormat="1" ht="12" hidden="1" customHeight="1">
      <c r="A2261" s="431"/>
    </row>
    <row r="2262" spans="1:1" s="432" customFormat="1" ht="12" hidden="1" customHeight="1">
      <c r="A2262" s="431"/>
    </row>
    <row r="2263" spans="1:1" s="432" customFormat="1" ht="12" hidden="1" customHeight="1">
      <c r="A2263" s="431"/>
    </row>
    <row r="2264" spans="1:1" s="432" customFormat="1" ht="12" hidden="1" customHeight="1">
      <c r="A2264" s="431"/>
    </row>
    <row r="2265" spans="1:1" s="432" customFormat="1" ht="12" hidden="1" customHeight="1">
      <c r="A2265" s="431"/>
    </row>
    <row r="2266" spans="1:1" s="432" customFormat="1" ht="12" hidden="1" customHeight="1">
      <c r="A2266" s="431"/>
    </row>
    <row r="2267" spans="1:1" s="432" customFormat="1" ht="12" hidden="1" customHeight="1">
      <c r="A2267" s="431"/>
    </row>
    <row r="2268" spans="1:1" s="432" customFormat="1" ht="12" hidden="1" customHeight="1">
      <c r="A2268" s="431"/>
    </row>
    <row r="2269" spans="1:1" s="432" customFormat="1" ht="12" hidden="1" customHeight="1">
      <c r="A2269" s="431"/>
    </row>
    <row r="2270" spans="1:1" s="432" customFormat="1" ht="12" hidden="1" customHeight="1">
      <c r="A2270" s="431"/>
    </row>
    <row r="2271" spans="1:1" s="432" customFormat="1" ht="12" hidden="1" customHeight="1">
      <c r="A2271" s="431"/>
    </row>
    <row r="2272" spans="1:1" s="432" customFormat="1" ht="12" hidden="1" customHeight="1">
      <c r="A2272" s="431"/>
    </row>
    <row r="2273" spans="1:1" s="432" customFormat="1" ht="12" hidden="1" customHeight="1">
      <c r="A2273" s="431"/>
    </row>
    <row r="2274" spans="1:1" s="432" customFormat="1" ht="12" hidden="1" customHeight="1">
      <c r="A2274" s="431"/>
    </row>
    <row r="2275" spans="1:1" s="432" customFormat="1" ht="12" hidden="1" customHeight="1">
      <c r="A2275" s="431"/>
    </row>
    <row r="2276" spans="1:1" s="432" customFormat="1" ht="12" hidden="1" customHeight="1">
      <c r="A2276" s="431"/>
    </row>
    <row r="2277" spans="1:1" s="432" customFormat="1" ht="12" hidden="1" customHeight="1">
      <c r="A2277" s="431"/>
    </row>
    <row r="2278" spans="1:1" s="432" customFormat="1" ht="12" hidden="1" customHeight="1">
      <c r="A2278" s="431"/>
    </row>
    <row r="2279" spans="1:1" s="432" customFormat="1" ht="12" hidden="1" customHeight="1">
      <c r="A2279" s="431"/>
    </row>
    <row r="2280" spans="1:1" s="432" customFormat="1" ht="12" hidden="1" customHeight="1">
      <c r="A2280" s="431"/>
    </row>
    <row r="2281" spans="1:1" s="432" customFormat="1" ht="12" hidden="1" customHeight="1">
      <c r="A2281" s="431"/>
    </row>
    <row r="2282" spans="1:1" s="432" customFormat="1" ht="12" hidden="1" customHeight="1">
      <c r="A2282" s="431"/>
    </row>
    <row r="2283" spans="1:1" s="432" customFormat="1" ht="12" hidden="1" customHeight="1">
      <c r="A2283" s="431"/>
    </row>
    <row r="2284" spans="1:1" s="432" customFormat="1" ht="12" hidden="1" customHeight="1">
      <c r="A2284" s="431"/>
    </row>
    <row r="2285" spans="1:1" s="432" customFormat="1" ht="12" hidden="1" customHeight="1">
      <c r="A2285" s="431"/>
    </row>
    <row r="2286" spans="1:1" s="432" customFormat="1" ht="12" hidden="1" customHeight="1">
      <c r="A2286" s="431"/>
    </row>
    <row r="2287" spans="1:1" s="432" customFormat="1" ht="12" hidden="1" customHeight="1">
      <c r="A2287" s="431"/>
    </row>
    <row r="2288" spans="1:1" s="432" customFormat="1" ht="12" hidden="1" customHeight="1">
      <c r="A2288" s="431"/>
    </row>
    <row r="2289" spans="1:1" s="432" customFormat="1" ht="12" hidden="1" customHeight="1">
      <c r="A2289" s="431"/>
    </row>
    <row r="2290" spans="1:1" s="432" customFormat="1" ht="12" hidden="1" customHeight="1">
      <c r="A2290" s="431"/>
    </row>
    <row r="2291" spans="1:1" s="432" customFormat="1" ht="12" hidden="1" customHeight="1">
      <c r="A2291" s="431"/>
    </row>
    <row r="2292" spans="1:1" s="432" customFormat="1" ht="12" hidden="1" customHeight="1">
      <c r="A2292" s="431"/>
    </row>
    <row r="2293" spans="1:1" s="432" customFormat="1" ht="12" hidden="1" customHeight="1">
      <c r="A2293" s="431"/>
    </row>
    <row r="2294" spans="1:1" s="432" customFormat="1" ht="12" hidden="1" customHeight="1">
      <c r="A2294" s="431"/>
    </row>
    <row r="2295" spans="1:1" s="432" customFormat="1" ht="12" hidden="1" customHeight="1">
      <c r="A2295" s="431"/>
    </row>
    <row r="2296" spans="1:1" s="432" customFormat="1" ht="12" hidden="1" customHeight="1">
      <c r="A2296" s="431"/>
    </row>
    <row r="2297" spans="1:1" s="432" customFormat="1" ht="12" hidden="1" customHeight="1">
      <c r="A2297" s="431"/>
    </row>
    <row r="2298" spans="1:1" s="432" customFormat="1" ht="12" hidden="1" customHeight="1">
      <c r="A2298" s="431"/>
    </row>
    <row r="2299" spans="1:1" s="432" customFormat="1" ht="12" hidden="1" customHeight="1">
      <c r="A2299" s="431"/>
    </row>
    <row r="2300" spans="1:1" s="432" customFormat="1" ht="12" hidden="1" customHeight="1">
      <c r="A2300" s="431"/>
    </row>
    <row r="2301" spans="1:1" s="432" customFormat="1" ht="12" hidden="1" customHeight="1">
      <c r="A2301" s="431"/>
    </row>
    <row r="2302" spans="1:1" s="432" customFormat="1" ht="12" hidden="1" customHeight="1">
      <c r="A2302" s="431"/>
    </row>
    <row r="2303" spans="1:1" s="432" customFormat="1" ht="12" hidden="1" customHeight="1">
      <c r="A2303" s="431"/>
    </row>
    <row r="2304" spans="1:1" s="432" customFormat="1" ht="12" hidden="1" customHeight="1">
      <c r="A2304" s="431"/>
    </row>
    <row r="2305" spans="1:1" s="432" customFormat="1" ht="12" hidden="1" customHeight="1">
      <c r="A2305" s="431"/>
    </row>
    <row r="2306" spans="1:1" s="432" customFormat="1" ht="12" hidden="1" customHeight="1">
      <c r="A2306" s="431"/>
    </row>
    <row r="2307" spans="1:1" s="432" customFormat="1" ht="12" hidden="1" customHeight="1">
      <c r="A2307" s="431"/>
    </row>
    <row r="2308" spans="1:1" s="432" customFormat="1" ht="12" hidden="1" customHeight="1">
      <c r="A2308" s="431"/>
    </row>
    <row r="2309" spans="1:1" s="432" customFormat="1" ht="12" hidden="1" customHeight="1">
      <c r="A2309" s="431"/>
    </row>
    <row r="2310" spans="1:1" s="432" customFormat="1" ht="12" hidden="1" customHeight="1">
      <c r="A2310" s="431"/>
    </row>
    <row r="2311" spans="1:1" s="432" customFormat="1" ht="12" hidden="1" customHeight="1">
      <c r="A2311" s="431"/>
    </row>
    <row r="2312" spans="1:1" s="432" customFormat="1" ht="12" hidden="1" customHeight="1">
      <c r="A2312" s="431"/>
    </row>
    <row r="2313" spans="1:1" s="432" customFormat="1" ht="12" hidden="1" customHeight="1">
      <c r="A2313" s="431"/>
    </row>
    <row r="2314" spans="1:1" s="432" customFormat="1" ht="12" hidden="1" customHeight="1">
      <c r="A2314" s="431"/>
    </row>
    <row r="2315" spans="1:1" s="432" customFormat="1" ht="12" hidden="1" customHeight="1">
      <c r="A2315" s="431"/>
    </row>
    <row r="2316" spans="1:1" s="432" customFormat="1" ht="12" hidden="1" customHeight="1">
      <c r="A2316" s="431"/>
    </row>
    <row r="2317" spans="1:1" s="432" customFormat="1" ht="12" hidden="1" customHeight="1">
      <c r="A2317" s="431"/>
    </row>
    <row r="2318" spans="1:1" s="432" customFormat="1" ht="12" hidden="1" customHeight="1">
      <c r="A2318" s="431"/>
    </row>
    <row r="2319" spans="1:1" s="432" customFormat="1" ht="12" hidden="1" customHeight="1">
      <c r="A2319" s="431"/>
    </row>
    <row r="2320" spans="1:1" s="432" customFormat="1" ht="12" hidden="1" customHeight="1">
      <c r="A2320" s="431"/>
    </row>
    <row r="2321" spans="1:1" s="432" customFormat="1" ht="12" hidden="1" customHeight="1">
      <c r="A2321" s="431"/>
    </row>
    <row r="2322" spans="1:1" s="432" customFormat="1" ht="12" hidden="1" customHeight="1">
      <c r="A2322" s="431"/>
    </row>
    <row r="2323" spans="1:1" s="432" customFormat="1" ht="12" hidden="1" customHeight="1">
      <c r="A2323" s="431"/>
    </row>
    <row r="2324" spans="1:1" s="432" customFormat="1" ht="12" hidden="1" customHeight="1">
      <c r="A2324" s="431"/>
    </row>
    <row r="2325" spans="1:1" s="432" customFormat="1" ht="12" hidden="1" customHeight="1">
      <c r="A2325" s="431"/>
    </row>
    <row r="2326" spans="1:1" s="432" customFormat="1" ht="12" hidden="1" customHeight="1">
      <c r="A2326" s="431"/>
    </row>
    <row r="2327" spans="1:1" s="432" customFormat="1" ht="12" hidden="1" customHeight="1">
      <c r="A2327" s="431"/>
    </row>
    <row r="2328" spans="1:1" s="432" customFormat="1" ht="12" hidden="1" customHeight="1">
      <c r="A2328" s="431"/>
    </row>
    <row r="2329" spans="1:1" s="432" customFormat="1" ht="12" hidden="1" customHeight="1">
      <c r="A2329" s="431"/>
    </row>
    <row r="2330" spans="1:1" s="432" customFormat="1" ht="12" hidden="1" customHeight="1">
      <c r="A2330" s="431"/>
    </row>
    <row r="2331" spans="1:1" s="432" customFormat="1" ht="12" hidden="1" customHeight="1">
      <c r="A2331" s="431"/>
    </row>
    <row r="2332" spans="1:1" s="432" customFormat="1" ht="12" hidden="1" customHeight="1">
      <c r="A2332" s="431"/>
    </row>
    <row r="2333" spans="1:1" s="432" customFormat="1" ht="12" hidden="1" customHeight="1">
      <c r="A2333" s="431"/>
    </row>
    <row r="2334" spans="1:1" s="432" customFormat="1" ht="12" hidden="1" customHeight="1">
      <c r="A2334" s="431"/>
    </row>
    <row r="2335" spans="1:1" s="432" customFormat="1" ht="12" hidden="1" customHeight="1">
      <c r="A2335" s="431"/>
    </row>
    <row r="2336" spans="1:1" s="432" customFormat="1" ht="12" hidden="1" customHeight="1">
      <c r="A2336" s="431"/>
    </row>
    <row r="2337" spans="1:1" s="432" customFormat="1" ht="12" hidden="1" customHeight="1">
      <c r="A2337" s="431"/>
    </row>
    <row r="2338" spans="1:1" s="432" customFormat="1" ht="12" hidden="1" customHeight="1">
      <c r="A2338" s="431"/>
    </row>
    <row r="2339" spans="1:1" s="432" customFormat="1" ht="12" hidden="1" customHeight="1">
      <c r="A2339" s="431"/>
    </row>
    <row r="2340" spans="1:1" s="432" customFormat="1" ht="12" hidden="1" customHeight="1">
      <c r="A2340" s="431"/>
    </row>
    <row r="2341" spans="1:1" s="432" customFormat="1" ht="12" hidden="1" customHeight="1">
      <c r="A2341" s="431"/>
    </row>
    <row r="2342" spans="1:1" s="432" customFormat="1" ht="12" hidden="1" customHeight="1">
      <c r="A2342" s="431"/>
    </row>
    <row r="2343" spans="1:1" s="432" customFormat="1" ht="12" hidden="1" customHeight="1">
      <c r="A2343" s="431"/>
    </row>
    <row r="2344" spans="1:1" s="432" customFormat="1" ht="12" hidden="1" customHeight="1">
      <c r="A2344" s="431"/>
    </row>
    <row r="2345" spans="1:1" s="432" customFormat="1" ht="12" hidden="1" customHeight="1">
      <c r="A2345" s="431"/>
    </row>
    <row r="2346" spans="1:1" s="432" customFormat="1" ht="12" hidden="1" customHeight="1">
      <c r="A2346" s="431"/>
    </row>
    <row r="2347" spans="1:1" s="432" customFormat="1" ht="12" hidden="1" customHeight="1">
      <c r="A2347" s="431"/>
    </row>
    <row r="2348" spans="1:1" s="432" customFormat="1" ht="12" hidden="1" customHeight="1">
      <c r="A2348" s="431"/>
    </row>
    <row r="2349" spans="1:1" s="432" customFormat="1" ht="12" hidden="1" customHeight="1">
      <c r="A2349" s="431"/>
    </row>
    <row r="2350" spans="1:1" s="432" customFormat="1" ht="12" hidden="1" customHeight="1">
      <c r="A2350" s="431"/>
    </row>
    <row r="2351" spans="1:1" s="432" customFormat="1" ht="12" hidden="1" customHeight="1">
      <c r="A2351" s="431"/>
    </row>
    <row r="2352" spans="1:1" s="432" customFormat="1" ht="12" hidden="1" customHeight="1">
      <c r="A2352" s="431"/>
    </row>
    <row r="2353" spans="1:1" s="432" customFormat="1" ht="12" hidden="1" customHeight="1">
      <c r="A2353" s="431"/>
    </row>
    <row r="2354" spans="1:1" s="432" customFormat="1" ht="12" hidden="1" customHeight="1">
      <c r="A2354" s="431"/>
    </row>
    <row r="2355" spans="1:1" s="432" customFormat="1" ht="12" hidden="1" customHeight="1">
      <c r="A2355" s="431"/>
    </row>
    <row r="2356" spans="1:1" s="432" customFormat="1" ht="12" hidden="1" customHeight="1">
      <c r="A2356" s="431"/>
    </row>
    <row r="2357" spans="1:1" s="432" customFormat="1" ht="12" hidden="1" customHeight="1">
      <c r="A2357" s="431"/>
    </row>
    <row r="2358" spans="1:1" s="432" customFormat="1" ht="12" hidden="1" customHeight="1">
      <c r="A2358" s="431"/>
    </row>
    <row r="2359" spans="1:1" s="432" customFormat="1" ht="12" hidden="1" customHeight="1">
      <c r="A2359" s="431"/>
    </row>
    <row r="2360" spans="1:1" s="432" customFormat="1" ht="12" hidden="1" customHeight="1">
      <c r="A2360" s="431"/>
    </row>
    <row r="2361" spans="1:1" s="432" customFormat="1" ht="12" hidden="1" customHeight="1">
      <c r="A2361" s="431"/>
    </row>
    <row r="2362" spans="1:1" s="432" customFormat="1" ht="12" hidden="1" customHeight="1">
      <c r="A2362" s="431"/>
    </row>
    <row r="2363" spans="1:1" s="432" customFormat="1" ht="12" hidden="1" customHeight="1">
      <c r="A2363" s="431"/>
    </row>
    <row r="2364" spans="1:1" s="432" customFormat="1" ht="12" hidden="1" customHeight="1">
      <c r="A2364" s="431"/>
    </row>
    <row r="2365" spans="1:1" s="432" customFormat="1" ht="12" hidden="1" customHeight="1">
      <c r="A2365" s="431"/>
    </row>
    <row r="2366" spans="1:1" s="432" customFormat="1" ht="12" hidden="1" customHeight="1">
      <c r="A2366" s="431"/>
    </row>
    <row r="2367" spans="1:1" s="432" customFormat="1" ht="12" hidden="1" customHeight="1">
      <c r="A2367" s="431"/>
    </row>
    <row r="2368" spans="1:1" s="432" customFormat="1" ht="12" hidden="1" customHeight="1">
      <c r="A2368" s="431"/>
    </row>
    <row r="2369" spans="1:1" s="432" customFormat="1" ht="12" hidden="1" customHeight="1">
      <c r="A2369" s="431"/>
    </row>
    <row r="2370" spans="1:1" s="432" customFormat="1" ht="12" hidden="1" customHeight="1">
      <c r="A2370" s="431"/>
    </row>
    <row r="2371" spans="1:1" s="432" customFormat="1" ht="12" hidden="1" customHeight="1">
      <c r="A2371" s="431"/>
    </row>
    <row r="2372" spans="1:1" s="432" customFormat="1" ht="12" hidden="1" customHeight="1">
      <c r="A2372" s="431"/>
    </row>
    <row r="2373" spans="1:1" s="432" customFormat="1" ht="12" hidden="1" customHeight="1">
      <c r="A2373" s="431"/>
    </row>
    <row r="2374" spans="1:1" s="432" customFormat="1" ht="12" hidden="1" customHeight="1">
      <c r="A2374" s="431"/>
    </row>
    <row r="2375" spans="1:1" s="432" customFormat="1" ht="12" hidden="1" customHeight="1">
      <c r="A2375" s="431"/>
    </row>
    <row r="2376" spans="1:1" s="432" customFormat="1" ht="12" hidden="1" customHeight="1">
      <c r="A2376" s="431"/>
    </row>
    <row r="2377" spans="1:1" s="432" customFormat="1" ht="12" hidden="1" customHeight="1">
      <c r="A2377" s="431"/>
    </row>
    <row r="2378" spans="1:1" s="432" customFormat="1" ht="12" hidden="1" customHeight="1">
      <c r="A2378" s="431"/>
    </row>
    <row r="2379" spans="1:1" s="432" customFormat="1" ht="12" hidden="1" customHeight="1">
      <c r="A2379" s="431"/>
    </row>
    <row r="2380" spans="1:1" s="432" customFormat="1" ht="12" hidden="1" customHeight="1">
      <c r="A2380" s="431"/>
    </row>
    <row r="2381" spans="1:1" s="432" customFormat="1" ht="12" hidden="1" customHeight="1">
      <c r="A2381" s="431"/>
    </row>
    <row r="2382" spans="1:1" s="432" customFormat="1" ht="12" hidden="1" customHeight="1">
      <c r="A2382" s="431"/>
    </row>
    <row r="2383" spans="1:1" s="432" customFormat="1" ht="12" hidden="1" customHeight="1">
      <c r="A2383" s="431"/>
    </row>
    <row r="2384" spans="1:1" s="432" customFormat="1" ht="12" hidden="1" customHeight="1">
      <c r="A2384" s="431"/>
    </row>
    <row r="2385" spans="1:1" s="432" customFormat="1" ht="12" hidden="1" customHeight="1">
      <c r="A2385" s="431"/>
    </row>
    <row r="2386" spans="1:1" s="432" customFormat="1" ht="12" hidden="1" customHeight="1">
      <c r="A2386" s="431"/>
    </row>
    <row r="2387" spans="1:1" s="432" customFormat="1" ht="12" hidden="1" customHeight="1">
      <c r="A2387" s="431"/>
    </row>
    <row r="2388" spans="1:1" s="432" customFormat="1" ht="12" hidden="1" customHeight="1">
      <c r="A2388" s="431"/>
    </row>
    <row r="2389" spans="1:1" s="432" customFormat="1" ht="12" hidden="1" customHeight="1">
      <c r="A2389" s="431"/>
    </row>
    <row r="2390" spans="1:1" s="432" customFormat="1" ht="12" hidden="1" customHeight="1">
      <c r="A2390" s="431"/>
    </row>
    <row r="2391" spans="1:1" s="432" customFormat="1" ht="12" hidden="1" customHeight="1">
      <c r="A2391" s="431"/>
    </row>
    <row r="2392" spans="1:1" s="432" customFormat="1" ht="12" hidden="1" customHeight="1">
      <c r="A2392" s="431"/>
    </row>
    <row r="2393" spans="1:1" s="432" customFormat="1" ht="12" hidden="1" customHeight="1">
      <c r="A2393" s="431"/>
    </row>
    <row r="2394" spans="1:1" s="432" customFormat="1" ht="12" hidden="1" customHeight="1">
      <c r="A2394" s="431"/>
    </row>
    <row r="2395" spans="1:1" s="432" customFormat="1" ht="12" hidden="1" customHeight="1">
      <c r="A2395" s="431"/>
    </row>
    <row r="2396" spans="1:1" s="432" customFormat="1" ht="12" hidden="1" customHeight="1">
      <c r="A2396" s="431"/>
    </row>
    <row r="2397" spans="1:1" s="432" customFormat="1" ht="12" hidden="1" customHeight="1">
      <c r="A2397" s="431"/>
    </row>
    <row r="2398" spans="1:1" s="432" customFormat="1" ht="12" hidden="1" customHeight="1">
      <c r="A2398" s="431"/>
    </row>
    <row r="2399" spans="1:1" s="432" customFormat="1" ht="12" hidden="1" customHeight="1">
      <c r="A2399" s="431"/>
    </row>
    <row r="2400" spans="1:1" s="432" customFormat="1" ht="12" hidden="1" customHeight="1">
      <c r="A2400" s="431"/>
    </row>
    <row r="2401" spans="1:1" s="432" customFormat="1" ht="12" hidden="1" customHeight="1">
      <c r="A2401" s="431"/>
    </row>
    <row r="2402" spans="1:1" s="432" customFormat="1" ht="12" hidden="1" customHeight="1">
      <c r="A2402" s="431"/>
    </row>
    <row r="2403" spans="1:1" s="432" customFormat="1" ht="12" hidden="1" customHeight="1">
      <c r="A2403" s="431"/>
    </row>
    <row r="2404" spans="1:1" s="432" customFormat="1" ht="12" hidden="1" customHeight="1">
      <c r="A2404" s="431"/>
    </row>
    <row r="2405" spans="1:1" s="432" customFormat="1" ht="12" hidden="1" customHeight="1">
      <c r="A2405" s="431"/>
    </row>
    <row r="2406" spans="1:1" s="432" customFormat="1" ht="12" hidden="1" customHeight="1">
      <c r="A2406" s="431"/>
    </row>
    <row r="2407" spans="1:1" s="432" customFormat="1" ht="12" hidden="1" customHeight="1">
      <c r="A2407" s="431"/>
    </row>
    <row r="2408" spans="1:1" s="432" customFormat="1" ht="12" hidden="1" customHeight="1">
      <c r="A2408" s="431"/>
    </row>
    <row r="2409" spans="1:1" s="432" customFormat="1" ht="12" hidden="1" customHeight="1">
      <c r="A2409" s="431"/>
    </row>
    <row r="2410" spans="1:1" s="432" customFormat="1" ht="12" hidden="1" customHeight="1">
      <c r="A2410" s="431"/>
    </row>
    <row r="2411" spans="1:1" s="432" customFormat="1" ht="12" hidden="1" customHeight="1">
      <c r="A2411" s="431"/>
    </row>
    <row r="2412" spans="1:1" s="432" customFormat="1" ht="12" hidden="1" customHeight="1">
      <c r="A2412" s="431"/>
    </row>
    <row r="2413" spans="1:1" s="432" customFormat="1" ht="12" hidden="1" customHeight="1">
      <c r="A2413" s="431"/>
    </row>
    <row r="2414" spans="1:1" s="432" customFormat="1" ht="12" hidden="1" customHeight="1">
      <c r="A2414" s="431"/>
    </row>
    <row r="2415" spans="1:1" s="432" customFormat="1" ht="12" hidden="1" customHeight="1">
      <c r="A2415" s="431"/>
    </row>
    <row r="2416" spans="1:1" s="432" customFormat="1" ht="12" hidden="1" customHeight="1">
      <c r="A2416" s="431"/>
    </row>
    <row r="2417" spans="1:1" s="432" customFormat="1" ht="12" hidden="1" customHeight="1">
      <c r="A2417" s="431"/>
    </row>
    <row r="2418" spans="1:1" s="432" customFormat="1" ht="12" hidden="1" customHeight="1">
      <c r="A2418" s="431"/>
    </row>
    <row r="2419" spans="1:1" s="432" customFormat="1" ht="12" hidden="1" customHeight="1">
      <c r="A2419" s="431"/>
    </row>
    <row r="2420" spans="1:1" s="432" customFormat="1" ht="12" hidden="1" customHeight="1">
      <c r="A2420" s="431"/>
    </row>
    <row r="2421" spans="1:1" s="432" customFormat="1" ht="12" hidden="1" customHeight="1">
      <c r="A2421" s="431"/>
    </row>
    <row r="2422" spans="1:1" s="432" customFormat="1" ht="12" hidden="1" customHeight="1">
      <c r="A2422" s="431"/>
    </row>
    <row r="2423" spans="1:1" s="432" customFormat="1" ht="12" hidden="1" customHeight="1">
      <c r="A2423" s="431"/>
    </row>
    <row r="2424" spans="1:1" s="432" customFormat="1" ht="12" hidden="1" customHeight="1">
      <c r="A2424" s="431"/>
    </row>
    <row r="2425" spans="1:1" s="432" customFormat="1" ht="12" hidden="1" customHeight="1">
      <c r="A2425" s="431"/>
    </row>
    <row r="2426" spans="1:1" s="432" customFormat="1" ht="12" hidden="1" customHeight="1">
      <c r="A2426" s="431"/>
    </row>
    <row r="2427" spans="1:1" s="432" customFormat="1" ht="12" hidden="1" customHeight="1">
      <c r="A2427" s="431"/>
    </row>
    <row r="2428" spans="1:1" s="432" customFormat="1" ht="12" hidden="1" customHeight="1">
      <c r="A2428" s="431"/>
    </row>
    <row r="2429" spans="1:1" s="432" customFormat="1" ht="12" hidden="1" customHeight="1">
      <c r="A2429" s="431"/>
    </row>
    <row r="2430" spans="1:1" s="432" customFormat="1" ht="12" hidden="1" customHeight="1">
      <c r="A2430" s="431"/>
    </row>
    <row r="2431" spans="1:1" s="432" customFormat="1" ht="12" hidden="1" customHeight="1">
      <c r="A2431" s="431"/>
    </row>
    <row r="2432" spans="1:1" s="432" customFormat="1" ht="12" hidden="1" customHeight="1">
      <c r="A2432" s="431"/>
    </row>
    <row r="2433" spans="1:1" s="432" customFormat="1" ht="12" hidden="1" customHeight="1">
      <c r="A2433" s="431"/>
    </row>
    <row r="2434" spans="1:1" s="432" customFormat="1" ht="12" hidden="1" customHeight="1">
      <c r="A2434" s="431"/>
    </row>
    <row r="2435" spans="1:1" s="432" customFormat="1" ht="12" hidden="1" customHeight="1">
      <c r="A2435" s="431"/>
    </row>
    <row r="2436" spans="1:1" s="432" customFormat="1" ht="12" hidden="1" customHeight="1">
      <c r="A2436" s="431"/>
    </row>
    <row r="2437" spans="1:1" s="432" customFormat="1" ht="12" hidden="1" customHeight="1">
      <c r="A2437" s="431"/>
    </row>
    <row r="2438" spans="1:1" s="432" customFormat="1" ht="12" hidden="1" customHeight="1">
      <c r="A2438" s="431"/>
    </row>
    <row r="2439" spans="1:1" s="432" customFormat="1" ht="12" hidden="1" customHeight="1">
      <c r="A2439" s="431"/>
    </row>
    <row r="2440" spans="1:1" s="432" customFormat="1" ht="12" hidden="1" customHeight="1">
      <c r="A2440" s="431"/>
    </row>
    <row r="2441" spans="1:1" s="432" customFormat="1" ht="12" hidden="1" customHeight="1">
      <c r="A2441" s="431"/>
    </row>
    <row r="2442" spans="1:1" s="432" customFormat="1" ht="12" hidden="1" customHeight="1">
      <c r="A2442" s="431"/>
    </row>
    <row r="2443" spans="1:1" s="432" customFormat="1" ht="12" hidden="1" customHeight="1">
      <c r="A2443" s="431"/>
    </row>
    <row r="2444" spans="1:1" s="432" customFormat="1" ht="12" hidden="1" customHeight="1">
      <c r="A2444" s="431"/>
    </row>
    <row r="2445" spans="1:1" s="432" customFormat="1" ht="12" hidden="1" customHeight="1">
      <c r="A2445" s="431"/>
    </row>
    <row r="2446" spans="1:1" s="432" customFormat="1" ht="12" hidden="1" customHeight="1">
      <c r="A2446" s="431"/>
    </row>
    <row r="2447" spans="1:1" s="432" customFormat="1" ht="12" hidden="1" customHeight="1">
      <c r="A2447" s="431"/>
    </row>
    <row r="2448" spans="1:1" s="432" customFormat="1" ht="12" hidden="1" customHeight="1">
      <c r="A2448" s="431"/>
    </row>
    <row r="2449" spans="1:1" s="432" customFormat="1" ht="12" hidden="1" customHeight="1">
      <c r="A2449" s="431"/>
    </row>
    <row r="2450" spans="1:1" s="432" customFormat="1" ht="12" hidden="1" customHeight="1">
      <c r="A2450" s="431"/>
    </row>
    <row r="2451" spans="1:1" s="432" customFormat="1" ht="12" hidden="1" customHeight="1">
      <c r="A2451" s="431"/>
    </row>
    <row r="2452" spans="1:1" s="432" customFormat="1" ht="12" hidden="1" customHeight="1">
      <c r="A2452" s="431"/>
    </row>
    <row r="2453" spans="1:1" s="432" customFormat="1" ht="12" hidden="1" customHeight="1">
      <c r="A2453" s="431"/>
    </row>
    <row r="2454" spans="1:1" s="432" customFormat="1" ht="12" hidden="1" customHeight="1">
      <c r="A2454" s="431"/>
    </row>
    <row r="2455" spans="1:1" s="432" customFormat="1" ht="12" hidden="1" customHeight="1">
      <c r="A2455" s="431"/>
    </row>
    <row r="2456" spans="1:1" s="432" customFormat="1" ht="12" hidden="1" customHeight="1">
      <c r="A2456" s="431"/>
    </row>
    <row r="2457" spans="1:1" s="432" customFormat="1" ht="12" hidden="1" customHeight="1">
      <c r="A2457" s="431"/>
    </row>
    <row r="2458" spans="1:1" s="432" customFormat="1" ht="12" hidden="1" customHeight="1">
      <c r="A2458" s="431"/>
    </row>
    <row r="2459" spans="1:1" s="432" customFormat="1" ht="12" hidden="1" customHeight="1">
      <c r="A2459" s="431"/>
    </row>
    <row r="2460" spans="1:1" s="432" customFormat="1" ht="12" hidden="1" customHeight="1">
      <c r="A2460" s="431"/>
    </row>
    <row r="2461" spans="1:1" s="432" customFormat="1" ht="12" hidden="1" customHeight="1">
      <c r="A2461" s="431"/>
    </row>
    <row r="2462" spans="1:1" s="432" customFormat="1" ht="12" hidden="1" customHeight="1">
      <c r="A2462" s="431"/>
    </row>
    <row r="2463" spans="1:1" s="432" customFormat="1" ht="12" hidden="1" customHeight="1">
      <c r="A2463" s="431"/>
    </row>
    <row r="2464" spans="1:1" s="432" customFormat="1" ht="12" hidden="1" customHeight="1">
      <c r="A2464" s="431"/>
    </row>
    <row r="2465" spans="1:1" s="432" customFormat="1" ht="12" hidden="1" customHeight="1">
      <c r="A2465" s="431"/>
    </row>
    <row r="2466" spans="1:1" s="432" customFormat="1" ht="12" hidden="1" customHeight="1">
      <c r="A2466" s="431"/>
    </row>
    <row r="2467" spans="1:1" s="432" customFormat="1" ht="12" hidden="1" customHeight="1">
      <c r="A2467" s="431"/>
    </row>
    <row r="2468" spans="1:1" s="432" customFormat="1" ht="12" hidden="1" customHeight="1">
      <c r="A2468" s="431"/>
    </row>
    <row r="2469" spans="1:1" s="432" customFormat="1" ht="12" hidden="1" customHeight="1">
      <c r="A2469" s="431"/>
    </row>
    <row r="2470" spans="1:1" s="432" customFormat="1" ht="12" hidden="1" customHeight="1">
      <c r="A2470" s="431"/>
    </row>
    <row r="2471" spans="1:1" s="432" customFormat="1" ht="12" hidden="1" customHeight="1">
      <c r="A2471" s="431"/>
    </row>
    <row r="2472" spans="1:1" s="432" customFormat="1" ht="12" hidden="1" customHeight="1">
      <c r="A2472" s="431"/>
    </row>
    <row r="2473" spans="1:1" s="432" customFormat="1" ht="12" hidden="1" customHeight="1">
      <c r="A2473" s="431"/>
    </row>
    <row r="2474" spans="1:1" s="432" customFormat="1" ht="12" hidden="1" customHeight="1">
      <c r="A2474" s="431"/>
    </row>
    <row r="2475" spans="1:1" s="432" customFormat="1" ht="12" hidden="1" customHeight="1">
      <c r="A2475" s="431"/>
    </row>
    <row r="2476" spans="1:1" s="432" customFormat="1" ht="12" hidden="1" customHeight="1">
      <c r="A2476" s="431"/>
    </row>
    <row r="2477" spans="1:1" s="432" customFormat="1" ht="12" hidden="1" customHeight="1">
      <c r="A2477" s="431"/>
    </row>
    <row r="2478" spans="1:1" s="432" customFormat="1" ht="12" hidden="1" customHeight="1">
      <c r="A2478" s="431"/>
    </row>
    <row r="2479" spans="1:1" s="432" customFormat="1" ht="12" hidden="1" customHeight="1">
      <c r="A2479" s="431"/>
    </row>
    <row r="2480" spans="1:1" s="432" customFormat="1" ht="12" hidden="1" customHeight="1">
      <c r="A2480" s="431"/>
    </row>
    <row r="2481" spans="1:1" s="432" customFormat="1" ht="12" hidden="1" customHeight="1">
      <c r="A2481" s="431"/>
    </row>
    <row r="2482" spans="1:1" s="432" customFormat="1" ht="12" hidden="1" customHeight="1">
      <c r="A2482" s="431"/>
    </row>
    <row r="2483" spans="1:1" s="432" customFormat="1" ht="12" hidden="1" customHeight="1">
      <c r="A2483" s="431"/>
    </row>
    <row r="2484" spans="1:1" s="432" customFormat="1" ht="12" hidden="1" customHeight="1">
      <c r="A2484" s="431"/>
    </row>
    <row r="2485" spans="1:1" s="432" customFormat="1" ht="12" hidden="1" customHeight="1">
      <c r="A2485" s="431"/>
    </row>
    <row r="2486" spans="1:1" s="432" customFormat="1" ht="12" hidden="1" customHeight="1">
      <c r="A2486" s="431"/>
    </row>
    <row r="2487" spans="1:1" s="432" customFormat="1" ht="12" hidden="1" customHeight="1">
      <c r="A2487" s="431"/>
    </row>
    <row r="2488" spans="1:1" s="432" customFormat="1" ht="12" hidden="1" customHeight="1">
      <c r="A2488" s="431"/>
    </row>
    <row r="2489" spans="1:1" s="432" customFormat="1" ht="12" hidden="1" customHeight="1">
      <c r="A2489" s="431"/>
    </row>
    <row r="2490" spans="1:1" s="432" customFormat="1" ht="12" hidden="1" customHeight="1">
      <c r="A2490" s="431"/>
    </row>
    <row r="2491" spans="1:1" s="432" customFormat="1" ht="12" hidden="1" customHeight="1">
      <c r="A2491" s="431"/>
    </row>
    <row r="2492" spans="1:1" s="432" customFormat="1" ht="12" hidden="1" customHeight="1">
      <c r="A2492" s="431"/>
    </row>
    <row r="2493" spans="1:1" s="432" customFormat="1" ht="12" hidden="1" customHeight="1">
      <c r="A2493" s="431"/>
    </row>
    <row r="2494" spans="1:1" s="432" customFormat="1" ht="12" hidden="1" customHeight="1">
      <c r="A2494" s="431"/>
    </row>
    <row r="2495" spans="1:1" s="432" customFormat="1" ht="12" hidden="1" customHeight="1">
      <c r="A2495" s="431"/>
    </row>
    <row r="2496" spans="1:1" s="432" customFormat="1" ht="12" hidden="1" customHeight="1">
      <c r="A2496" s="431"/>
    </row>
    <row r="2497" spans="1:1" s="432" customFormat="1" ht="12" hidden="1" customHeight="1">
      <c r="A2497" s="431"/>
    </row>
    <row r="2498" spans="1:1" s="432" customFormat="1" ht="12" hidden="1" customHeight="1">
      <c r="A2498" s="431"/>
    </row>
    <row r="2499" spans="1:1" s="432" customFormat="1" ht="12" hidden="1" customHeight="1">
      <c r="A2499" s="431"/>
    </row>
    <row r="2500" spans="1:1" s="432" customFormat="1" ht="12" hidden="1" customHeight="1">
      <c r="A2500" s="431"/>
    </row>
    <row r="2501" spans="1:1" s="432" customFormat="1" ht="12" hidden="1" customHeight="1">
      <c r="A2501" s="431"/>
    </row>
    <row r="2502" spans="1:1" s="432" customFormat="1" ht="12" hidden="1" customHeight="1">
      <c r="A2502" s="431"/>
    </row>
    <row r="2503" spans="1:1" s="432" customFormat="1" ht="12" hidden="1" customHeight="1">
      <c r="A2503" s="431"/>
    </row>
    <row r="2504" spans="1:1" s="432" customFormat="1" ht="12" hidden="1" customHeight="1">
      <c r="A2504" s="431"/>
    </row>
    <row r="2505" spans="1:1" s="432" customFormat="1" ht="12" hidden="1" customHeight="1">
      <c r="A2505" s="431"/>
    </row>
    <row r="2506" spans="1:1" s="432" customFormat="1" ht="12" hidden="1" customHeight="1">
      <c r="A2506" s="431"/>
    </row>
    <row r="2507" spans="1:1" s="432" customFormat="1" ht="12" hidden="1" customHeight="1">
      <c r="A2507" s="431"/>
    </row>
    <row r="2508" spans="1:1" s="432" customFormat="1" ht="12" hidden="1" customHeight="1">
      <c r="A2508" s="431"/>
    </row>
    <row r="2509" spans="1:1" s="432" customFormat="1" ht="12" hidden="1" customHeight="1">
      <c r="A2509" s="431"/>
    </row>
    <row r="2510" spans="1:1" s="432" customFormat="1" ht="12" hidden="1" customHeight="1">
      <c r="A2510" s="431"/>
    </row>
    <row r="2511" spans="1:1" s="432" customFormat="1" ht="12" hidden="1" customHeight="1">
      <c r="A2511" s="431"/>
    </row>
    <row r="2512" spans="1:1" s="432" customFormat="1" ht="12" hidden="1" customHeight="1">
      <c r="A2512" s="431"/>
    </row>
    <row r="2513" spans="1:1" s="432" customFormat="1" ht="12" hidden="1" customHeight="1">
      <c r="A2513" s="431"/>
    </row>
    <row r="2514" spans="1:1" s="432" customFormat="1" ht="12" hidden="1" customHeight="1">
      <c r="A2514" s="431"/>
    </row>
    <row r="2515" spans="1:1" s="432" customFormat="1" ht="12" hidden="1" customHeight="1">
      <c r="A2515" s="431"/>
    </row>
    <row r="2516" spans="1:1" s="432" customFormat="1" ht="12" hidden="1" customHeight="1">
      <c r="A2516" s="431"/>
    </row>
    <row r="2517" spans="1:1" s="432" customFormat="1" ht="12" hidden="1" customHeight="1">
      <c r="A2517" s="431"/>
    </row>
    <row r="2518" spans="1:1" s="432" customFormat="1" ht="12" hidden="1" customHeight="1">
      <c r="A2518" s="431"/>
    </row>
    <row r="2519" spans="1:1" s="432" customFormat="1" ht="12" hidden="1" customHeight="1">
      <c r="A2519" s="431"/>
    </row>
    <row r="2520" spans="1:1" s="432" customFormat="1" ht="12" hidden="1" customHeight="1">
      <c r="A2520" s="431"/>
    </row>
    <row r="2521" spans="1:1" s="432" customFormat="1" ht="12" hidden="1" customHeight="1">
      <c r="A2521" s="431"/>
    </row>
    <row r="2522" spans="1:1" s="432" customFormat="1" ht="12" hidden="1" customHeight="1">
      <c r="A2522" s="431"/>
    </row>
    <row r="2523" spans="1:1" s="432" customFormat="1" ht="12" hidden="1" customHeight="1">
      <c r="A2523" s="431"/>
    </row>
    <row r="2524" spans="1:1" s="432" customFormat="1" ht="12" hidden="1" customHeight="1">
      <c r="A2524" s="431"/>
    </row>
    <row r="2525" spans="1:1" s="432" customFormat="1" ht="12" hidden="1" customHeight="1">
      <c r="A2525" s="431"/>
    </row>
    <row r="2526" spans="1:1" s="432" customFormat="1" ht="12" hidden="1" customHeight="1">
      <c r="A2526" s="431"/>
    </row>
    <row r="2527" spans="1:1" s="432" customFormat="1" ht="12" hidden="1" customHeight="1">
      <c r="A2527" s="431"/>
    </row>
    <row r="2528" spans="1:1" s="432" customFormat="1" ht="12" hidden="1" customHeight="1">
      <c r="A2528" s="431"/>
    </row>
    <row r="2529" spans="1:1" s="432" customFormat="1" ht="12" hidden="1" customHeight="1">
      <c r="A2529" s="431"/>
    </row>
    <row r="2530" spans="1:1" s="432" customFormat="1" ht="12" hidden="1" customHeight="1">
      <c r="A2530" s="431"/>
    </row>
    <row r="2531" spans="1:1" s="432" customFormat="1" ht="12" hidden="1" customHeight="1">
      <c r="A2531" s="431"/>
    </row>
    <row r="2532" spans="1:1" s="432" customFormat="1" ht="12" hidden="1" customHeight="1">
      <c r="A2532" s="431"/>
    </row>
    <row r="2533" spans="1:1" s="432" customFormat="1" ht="12" hidden="1" customHeight="1">
      <c r="A2533" s="431"/>
    </row>
    <row r="2534" spans="1:1" s="432" customFormat="1" ht="12" hidden="1" customHeight="1">
      <c r="A2534" s="431"/>
    </row>
    <row r="2535" spans="1:1" s="432" customFormat="1" ht="12" hidden="1" customHeight="1">
      <c r="A2535" s="431"/>
    </row>
    <row r="2536" spans="1:1" s="432" customFormat="1" ht="12" hidden="1" customHeight="1">
      <c r="A2536" s="431"/>
    </row>
    <row r="2537" spans="1:1" s="432" customFormat="1" ht="12" hidden="1" customHeight="1">
      <c r="A2537" s="431"/>
    </row>
    <row r="2538" spans="1:1" s="432" customFormat="1" ht="12" hidden="1" customHeight="1">
      <c r="A2538" s="431"/>
    </row>
    <row r="2539" spans="1:1" s="432" customFormat="1" ht="12" hidden="1" customHeight="1">
      <c r="A2539" s="431"/>
    </row>
    <row r="2540" spans="1:1" s="432" customFormat="1" ht="12" hidden="1" customHeight="1">
      <c r="A2540" s="431"/>
    </row>
    <row r="2541" spans="1:1" s="432" customFormat="1" ht="12" hidden="1" customHeight="1">
      <c r="A2541" s="431"/>
    </row>
    <row r="2542" spans="1:1" s="432" customFormat="1" ht="12" hidden="1" customHeight="1">
      <c r="A2542" s="431"/>
    </row>
    <row r="2543" spans="1:1" s="432" customFormat="1" ht="12" hidden="1" customHeight="1">
      <c r="A2543" s="431"/>
    </row>
    <row r="2544" spans="1:1" s="432" customFormat="1" ht="12" hidden="1" customHeight="1">
      <c r="A2544" s="431"/>
    </row>
    <row r="2545" spans="1:1" s="432" customFormat="1" ht="12" hidden="1" customHeight="1">
      <c r="A2545" s="431"/>
    </row>
    <row r="2546" spans="1:1" s="432" customFormat="1" ht="12" hidden="1" customHeight="1">
      <c r="A2546" s="431"/>
    </row>
    <row r="2547" spans="1:1" s="432" customFormat="1" ht="12" hidden="1" customHeight="1">
      <c r="A2547" s="431"/>
    </row>
    <row r="2548" spans="1:1" s="432" customFormat="1" ht="12" hidden="1" customHeight="1">
      <c r="A2548" s="431"/>
    </row>
    <row r="2549" spans="1:1" s="432" customFormat="1" ht="12" hidden="1" customHeight="1">
      <c r="A2549" s="431"/>
    </row>
    <row r="2550" spans="1:1" s="432" customFormat="1" ht="12" hidden="1" customHeight="1">
      <c r="A2550" s="431"/>
    </row>
    <row r="2551" spans="1:1" s="432" customFormat="1" ht="12" hidden="1" customHeight="1">
      <c r="A2551" s="431"/>
    </row>
    <row r="2552" spans="1:1" s="432" customFormat="1" ht="12" hidden="1" customHeight="1">
      <c r="A2552" s="431"/>
    </row>
    <row r="2553" spans="1:1" s="432" customFormat="1" ht="12" hidden="1" customHeight="1">
      <c r="A2553" s="431"/>
    </row>
    <row r="2554" spans="1:1" s="432" customFormat="1" ht="12" hidden="1" customHeight="1">
      <c r="A2554" s="431"/>
    </row>
    <row r="2555" spans="1:1" s="432" customFormat="1" ht="12" hidden="1" customHeight="1">
      <c r="A2555" s="431"/>
    </row>
    <row r="2556" spans="1:1" s="432" customFormat="1" ht="12" hidden="1" customHeight="1">
      <c r="A2556" s="431"/>
    </row>
    <row r="2557" spans="1:1" s="432" customFormat="1" ht="12" hidden="1" customHeight="1">
      <c r="A2557" s="431"/>
    </row>
    <row r="2558" spans="1:1" s="432" customFormat="1" ht="12" hidden="1" customHeight="1">
      <c r="A2558" s="431"/>
    </row>
    <row r="2559" spans="1:1" s="432" customFormat="1" ht="12" hidden="1" customHeight="1">
      <c r="A2559" s="431"/>
    </row>
    <row r="2560" spans="1:1" s="432" customFormat="1" ht="12" hidden="1" customHeight="1">
      <c r="A2560" s="431"/>
    </row>
    <row r="2561" spans="1:1" s="432" customFormat="1" ht="12" hidden="1" customHeight="1">
      <c r="A2561" s="431"/>
    </row>
    <row r="2562" spans="1:1" s="432" customFormat="1" ht="12" hidden="1" customHeight="1">
      <c r="A2562" s="431"/>
    </row>
    <row r="2563" spans="1:1" s="432" customFormat="1" ht="12" hidden="1" customHeight="1">
      <c r="A2563" s="431"/>
    </row>
    <row r="2564" spans="1:1" s="432" customFormat="1" ht="12" hidden="1" customHeight="1">
      <c r="A2564" s="431"/>
    </row>
    <row r="2565" spans="1:1" s="432" customFormat="1" ht="12" hidden="1" customHeight="1">
      <c r="A2565" s="431"/>
    </row>
    <row r="2566" spans="1:1" s="432" customFormat="1" ht="12" hidden="1" customHeight="1">
      <c r="A2566" s="431"/>
    </row>
    <row r="2567" spans="1:1" s="432" customFormat="1" ht="12" hidden="1" customHeight="1">
      <c r="A2567" s="431"/>
    </row>
    <row r="2568" spans="1:1" s="432" customFormat="1" ht="12" hidden="1" customHeight="1">
      <c r="A2568" s="431"/>
    </row>
    <row r="2569" spans="1:1" s="432" customFormat="1" ht="12" hidden="1" customHeight="1">
      <c r="A2569" s="431"/>
    </row>
    <row r="2570" spans="1:1" s="432" customFormat="1" ht="12" hidden="1" customHeight="1">
      <c r="A2570" s="431"/>
    </row>
    <row r="2571" spans="1:1" s="432" customFormat="1" ht="12" hidden="1" customHeight="1">
      <c r="A2571" s="431"/>
    </row>
    <row r="2572" spans="1:1" s="432" customFormat="1" ht="12" hidden="1" customHeight="1">
      <c r="A2572" s="431"/>
    </row>
    <row r="2573" spans="1:1" s="432" customFormat="1" ht="12" hidden="1" customHeight="1">
      <c r="A2573" s="431"/>
    </row>
    <row r="2574" spans="1:1" s="432" customFormat="1" ht="12" hidden="1" customHeight="1">
      <c r="A2574" s="431"/>
    </row>
    <row r="2575" spans="1:1" s="432" customFormat="1" ht="12" hidden="1" customHeight="1">
      <c r="A2575" s="431"/>
    </row>
    <row r="2576" spans="1:1" s="432" customFormat="1" ht="12" hidden="1" customHeight="1">
      <c r="A2576" s="431"/>
    </row>
    <row r="2577" spans="1:1" s="432" customFormat="1" ht="12" hidden="1" customHeight="1">
      <c r="A2577" s="431"/>
    </row>
    <row r="2578" spans="1:1" s="432" customFormat="1" ht="12" hidden="1" customHeight="1">
      <c r="A2578" s="431"/>
    </row>
    <row r="2579" spans="1:1" s="432" customFormat="1" ht="12" hidden="1" customHeight="1">
      <c r="A2579" s="431"/>
    </row>
    <row r="2580" spans="1:1" s="432" customFormat="1" ht="12" hidden="1" customHeight="1">
      <c r="A2580" s="431"/>
    </row>
    <row r="2581" spans="1:1" s="432" customFormat="1" ht="12" hidden="1" customHeight="1">
      <c r="A2581" s="431"/>
    </row>
    <row r="2582" spans="1:1" s="432" customFormat="1" ht="12" hidden="1" customHeight="1">
      <c r="A2582" s="431"/>
    </row>
    <row r="2583" spans="1:1" s="432" customFormat="1" ht="12" hidden="1" customHeight="1">
      <c r="A2583" s="431"/>
    </row>
    <row r="2584" spans="1:1" s="432" customFormat="1" ht="12" hidden="1" customHeight="1">
      <c r="A2584" s="431"/>
    </row>
    <row r="2585" spans="1:1" s="432" customFormat="1" ht="12" hidden="1" customHeight="1">
      <c r="A2585" s="431"/>
    </row>
    <row r="2586" spans="1:1" s="432" customFormat="1" ht="12" hidden="1" customHeight="1">
      <c r="A2586" s="431"/>
    </row>
    <row r="2587" spans="1:1" s="432" customFormat="1" ht="12" hidden="1" customHeight="1">
      <c r="A2587" s="431"/>
    </row>
    <row r="2588" spans="1:1" s="432" customFormat="1" ht="12" hidden="1" customHeight="1">
      <c r="A2588" s="431"/>
    </row>
    <row r="2589" spans="1:1" s="432" customFormat="1" ht="12" hidden="1" customHeight="1">
      <c r="A2589" s="431"/>
    </row>
    <row r="2590" spans="1:1" s="432" customFormat="1" ht="12" hidden="1" customHeight="1">
      <c r="A2590" s="431"/>
    </row>
    <row r="2591" spans="1:1" s="432" customFormat="1" ht="12" hidden="1" customHeight="1">
      <c r="A2591" s="431"/>
    </row>
    <row r="2592" spans="1:1" s="432" customFormat="1" ht="12" hidden="1" customHeight="1">
      <c r="A2592" s="431"/>
    </row>
    <row r="2593" spans="1:1" s="432" customFormat="1" ht="12" hidden="1" customHeight="1">
      <c r="A2593" s="431"/>
    </row>
    <row r="2594" spans="1:1" s="432" customFormat="1" ht="12" hidden="1" customHeight="1">
      <c r="A2594" s="431"/>
    </row>
    <row r="2595" spans="1:1" s="432" customFormat="1" ht="12" hidden="1" customHeight="1">
      <c r="A2595" s="431"/>
    </row>
    <row r="2596" spans="1:1" s="432" customFormat="1" ht="12" hidden="1" customHeight="1">
      <c r="A2596" s="431"/>
    </row>
    <row r="2597" spans="1:1" s="432" customFormat="1" ht="12" hidden="1" customHeight="1">
      <c r="A2597" s="431"/>
    </row>
    <row r="2598" spans="1:1" s="432" customFormat="1" ht="12" hidden="1" customHeight="1">
      <c r="A2598" s="431"/>
    </row>
    <row r="2599" spans="1:1" s="432" customFormat="1" ht="12" hidden="1" customHeight="1">
      <c r="A2599" s="431"/>
    </row>
    <row r="2600" spans="1:1" s="432" customFormat="1" ht="12" hidden="1" customHeight="1">
      <c r="A2600" s="431"/>
    </row>
    <row r="2601" spans="1:1" s="432" customFormat="1" ht="12" hidden="1" customHeight="1">
      <c r="A2601" s="431"/>
    </row>
    <row r="2602" spans="1:1" s="432" customFormat="1" ht="12" hidden="1" customHeight="1">
      <c r="A2602" s="431"/>
    </row>
    <row r="2603" spans="1:1" s="432" customFormat="1" ht="12" hidden="1" customHeight="1">
      <c r="A2603" s="431"/>
    </row>
    <row r="2604" spans="1:1" s="432" customFormat="1" ht="12" hidden="1" customHeight="1">
      <c r="A2604" s="431"/>
    </row>
    <row r="2605" spans="1:1" s="432" customFormat="1" ht="12" hidden="1" customHeight="1">
      <c r="A2605" s="431"/>
    </row>
    <row r="2606" spans="1:1" s="432" customFormat="1" ht="12" hidden="1" customHeight="1">
      <c r="A2606" s="431"/>
    </row>
    <row r="2607" spans="1:1" s="432" customFormat="1" ht="12" hidden="1" customHeight="1">
      <c r="A2607" s="431"/>
    </row>
    <row r="2608" spans="1:1" s="432" customFormat="1" ht="12" hidden="1" customHeight="1">
      <c r="A2608" s="431"/>
    </row>
    <row r="2609" spans="1:1" s="432" customFormat="1" ht="12" hidden="1" customHeight="1">
      <c r="A2609" s="431"/>
    </row>
    <row r="2610" spans="1:1" s="432" customFormat="1" ht="12" hidden="1" customHeight="1">
      <c r="A2610" s="431"/>
    </row>
    <row r="2611" spans="1:1" s="432" customFormat="1" ht="12" hidden="1" customHeight="1">
      <c r="A2611" s="431"/>
    </row>
    <row r="2612" spans="1:1" s="432" customFormat="1" ht="12" hidden="1" customHeight="1">
      <c r="A2612" s="431"/>
    </row>
    <row r="2613" spans="1:1" s="432" customFormat="1" ht="12" hidden="1" customHeight="1">
      <c r="A2613" s="431"/>
    </row>
    <row r="2614" spans="1:1" s="432" customFormat="1" ht="12" hidden="1" customHeight="1">
      <c r="A2614" s="431"/>
    </row>
    <row r="2615" spans="1:1" s="432" customFormat="1" ht="12" hidden="1" customHeight="1">
      <c r="A2615" s="431"/>
    </row>
    <row r="2616" spans="1:1" s="432" customFormat="1" ht="12" hidden="1" customHeight="1">
      <c r="A2616" s="431"/>
    </row>
    <row r="2617" spans="1:1" s="432" customFormat="1" ht="12" hidden="1" customHeight="1">
      <c r="A2617" s="431"/>
    </row>
    <row r="2618" spans="1:1" s="432" customFormat="1" ht="12" hidden="1" customHeight="1">
      <c r="A2618" s="431"/>
    </row>
    <row r="2619" spans="1:1" s="432" customFormat="1" ht="12" hidden="1" customHeight="1">
      <c r="A2619" s="431"/>
    </row>
    <row r="2620" spans="1:1" s="432" customFormat="1" ht="12" hidden="1" customHeight="1">
      <c r="A2620" s="431"/>
    </row>
    <row r="2621" spans="1:1" s="432" customFormat="1" ht="12" hidden="1" customHeight="1">
      <c r="A2621" s="431"/>
    </row>
    <row r="2622" spans="1:1" s="432" customFormat="1" ht="12" hidden="1" customHeight="1">
      <c r="A2622" s="431"/>
    </row>
    <row r="2623" spans="1:1" s="432" customFormat="1" ht="12" hidden="1" customHeight="1">
      <c r="A2623" s="431"/>
    </row>
    <row r="2624" spans="1:1" s="432" customFormat="1" ht="12" hidden="1" customHeight="1">
      <c r="A2624" s="431"/>
    </row>
    <row r="2625" spans="1:1" s="432" customFormat="1" ht="12" hidden="1" customHeight="1">
      <c r="A2625" s="431"/>
    </row>
    <row r="2626" spans="1:1" s="432" customFormat="1" ht="12" hidden="1" customHeight="1">
      <c r="A2626" s="431"/>
    </row>
    <row r="2627" spans="1:1" s="432" customFormat="1" ht="12" hidden="1" customHeight="1">
      <c r="A2627" s="431"/>
    </row>
    <row r="2628" spans="1:1" s="432" customFormat="1" ht="12" hidden="1" customHeight="1">
      <c r="A2628" s="431"/>
    </row>
    <row r="2629" spans="1:1" s="432" customFormat="1" ht="12" hidden="1" customHeight="1">
      <c r="A2629" s="431"/>
    </row>
    <row r="2630" spans="1:1" s="432" customFormat="1" ht="12" hidden="1" customHeight="1">
      <c r="A2630" s="431"/>
    </row>
    <row r="2631" spans="1:1" s="432" customFormat="1" ht="12" hidden="1" customHeight="1">
      <c r="A2631" s="431"/>
    </row>
    <row r="2632" spans="1:1" s="432" customFormat="1" ht="12" hidden="1" customHeight="1">
      <c r="A2632" s="431"/>
    </row>
    <row r="2633" spans="1:1" s="432" customFormat="1" ht="12" hidden="1" customHeight="1">
      <c r="A2633" s="431"/>
    </row>
    <row r="2634" spans="1:1" s="432" customFormat="1" ht="12" hidden="1" customHeight="1">
      <c r="A2634" s="431"/>
    </row>
    <row r="2635" spans="1:1" s="432" customFormat="1" ht="12" hidden="1" customHeight="1">
      <c r="A2635" s="431"/>
    </row>
    <row r="2636" spans="1:1" s="432" customFormat="1" ht="12" hidden="1" customHeight="1">
      <c r="A2636" s="431"/>
    </row>
    <row r="2637" spans="1:1" s="432" customFormat="1" ht="12" hidden="1" customHeight="1">
      <c r="A2637" s="431"/>
    </row>
    <row r="2638" spans="1:1" s="432" customFormat="1" ht="12" hidden="1" customHeight="1">
      <c r="A2638" s="431"/>
    </row>
    <row r="2639" spans="1:1" s="432" customFormat="1" ht="12" hidden="1" customHeight="1">
      <c r="A2639" s="431"/>
    </row>
    <row r="2640" spans="1:1" s="432" customFormat="1" ht="12" hidden="1" customHeight="1">
      <c r="A2640" s="431"/>
    </row>
    <row r="2641" spans="1:1" s="432" customFormat="1" ht="12" hidden="1" customHeight="1">
      <c r="A2641" s="431"/>
    </row>
    <row r="2642" spans="1:1" s="432" customFormat="1" ht="12" hidden="1" customHeight="1">
      <c r="A2642" s="431"/>
    </row>
    <row r="2643" spans="1:1" s="432" customFormat="1" ht="12" hidden="1" customHeight="1">
      <c r="A2643" s="431"/>
    </row>
    <row r="2644" spans="1:1" s="432" customFormat="1" ht="12" hidden="1" customHeight="1">
      <c r="A2644" s="431"/>
    </row>
    <row r="2645" spans="1:1" s="432" customFormat="1" ht="12" hidden="1" customHeight="1">
      <c r="A2645" s="431"/>
    </row>
    <row r="2646" spans="1:1" s="432" customFormat="1" ht="12" hidden="1" customHeight="1">
      <c r="A2646" s="431"/>
    </row>
    <row r="2647" spans="1:1" s="432" customFormat="1" ht="12" hidden="1" customHeight="1">
      <c r="A2647" s="431"/>
    </row>
    <row r="2648" spans="1:1" s="432" customFormat="1" ht="12" hidden="1" customHeight="1">
      <c r="A2648" s="431"/>
    </row>
    <row r="2649" spans="1:1" s="432" customFormat="1" ht="12" hidden="1" customHeight="1">
      <c r="A2649" s="431"/>
    </row>
    <row r="2650" spans="1:1" s="432" customFormat="1" ht="12" hidden="1" customHeight="1">
      <c r="A2650" s="431"/>
    </row>
    <row r="2651" spans="1:1" s="432" customFormat="1" ht="12" hidden="1" customHeight="1">
      <c r="A2651" s="431"/>
    </row>
    <row r="2652" spans="1:1" s="432" customFormat="1" ht="12" hidden="1" customHeight="1">
      <c r="A2652" s="431"/>
    </row>
    <row r="2653" spans="1:1" s="432" customFormat="1" ht="12" hidden="1" customHeight="1">
      <c r="A2653" s="431"/>
    </row>
    <row r="2654" spans="1:1" s="432" customFormat="1" ht="12" hidden="1" customHeight="1">
      <c r="A2654" s="431"/>
    </row>
    <row r="2655" spans="1:1" s="432" customFormat="1" ht="12" hidden="1" customHeight="1">
      <c r="A2655" s="431"/>
    </row>
    <row r="2656" spans="1:1" s="432" customFormat="1" ht="12" hidden="1" customHeight="1">
      <c r="A2656" s="431"/>
    </row>
    <row r="2657" spans="1:1" s="432" customFormat="1" ht="12" hidden="1" customHeight="1">
      <c r="A2657" s="431"/>
    </row>
    <row r="2658" spans="1:1" s="432" customFormat="1" ht="12" hidden="1" customHeight="1">
      <c r="A2658" s="431"/>
    </row>
    <row r="2659" spans="1:1" s="432" customFormat="1" ht="12" hidden="1" customHeight="1">
      <c r="A2659" s="431"/>
    </row>
    <row r="2660" spans="1:1" s="432" customFormat="1" ht="12" hidden="1" customHeight="1">
      <c r="A2660" s="431"/>
    </row>
    <row r="2661" spans="1:1" s="432" customFormat="1" ht="12" hidden="1" customHeight="1">
      <c r="A2661" s="431"/>
    </row>
    <row r="2662" spans="1:1" s="432" customFormat="1" ht="12" hidden="1" customHeight="1">
      <c r="A2662" s="431"/>
    </row>
    <row r="2663" spans="1:1" s="432" customFormat="1" ht="12" hidden="1" customHeight="1">
      <c r="A2663" s="431"/>
    </row>
    <row r="2664" spans="1:1" s="432" customFormat="1" ht="12" hidden="1" customHeight="1">
      <c r="A2664" s="431"/>
    </row>
    <row r="2665" spans="1:1" s="432" customFormat="1" ht="12" hidden="1" customHeight="1">
      <c r="A2665" s="431"/>
    </row>
    <row r="2666" spans="1:1" s="432" customFormat="1" ht="12" hidden="1" customHeight="1">
      <c r="A2666" s="431"/>
    </row>
    <row r="2667" spans="1:1" s="432" customFormat="1" ht="12" hidden="1" customHeight="1">
      <c r="A2667" s="431"/>
    </row>
    <row r="2668" spans="1:1" s="432" customFormat="1" ht="12" hidden="1" customHeight="1">
      <c r="A2668" s="431"/>
    </row>
    <row r="2669" spans="1:1" s="432" customFormat="1" ht="12" hidden="1" customHeight="1">
      <c r="A2669" s="431"/>
    </row>
    <row r="2670" spans="1:1" s="432" customFormat="1" ht="12" hidden="1" customHeight="1">
      <c r="A2670" s="431"/>
    </row>
    <row r="2671" spans="1:1" s="432" customFormat="1" ht="12" hidden="1" customHeight="1">
      <c r="A2671" s="431"/>
    </row>
    <row r="2672" spans="1:1" s="432" customFormat="1" ht="12" hidden="1" customHeight="1">
      <c r="A2672" s="431"/>
    </row>
    <row r="2673" spans="1:1" s="432" customFormat="1" ht="12" hidden="1" customHeight="1">
      <c r="A2673" s="431"/>
    </row>
    <row r="2674" spans="1:1" s="432" customFormat="1" ht="12" hidden="1" customHeight="1">
      <c r="A2674" s="431"/>
    </row>
    <row r="2675" spans="1:1" s="432" customFormat="1" ht="12" hidden="1" customHeight="1">
      <c r="A2675" s="431"/>
    </row>
    <row r="2676" spans="1:1" s="432" customFormat="1" ht="12" hidden="1" customHeight="1">
      <c r="A2676" s="431"/>
    </row>
    <row r="2677" spans="1:1" s="432" customFormat="1" ht="12" hidden="1" customHeight="1">
      <c r="A2677" s="431"/>
    </row>
    <row r="2678" spans="1:1" s="432" customFormat="1" ht="12" hidden="1" customHeight="1">
      <c r="A2678" s="431"/>
    </row>
    <row r="2679" spans="1:1" s="432" customFormat="1" ht="12" hidden="1" customHeight="1">
      <c r="A2679" s="431"/>
    </row>
    <row r="2680" spans="1:1" s="432" customFormat="1" ht="12" hidden="1" customHeight="1">
      <c r="A2680" s="431"/>
    </row>
    <row r="2681" spans="1:1" s="432" customFormat="1" ht="12" hidden="1" customHeight="1">
      <c r="A2681" s="431"/>
    </row>
    <row r="2682" spans="1:1" s="432" customFormat="1" ht="12" hidden="1" customHeight="1">
      <c r="A2682" s="431"/>
    </row>
    <row r="2683" spans="1:1" s="432" customFormat="1" ht="12" hidden="1" customHeight="1">
      <c r="A2683" s="431"/>
    </row>
    <row r="2684" spans="1:1" s="432" customFormat="1" ht="12" hidden="1" customHeight="1">
      <c r="A2684" s="431"/>
    </row>
    <row r="2685" spans="1:1" s="432" customFormat="1" ht="12" hidden="1" customHeight="1">
      <c r="A2685" s="431"/>
    </row>
    <row r="2686" spans="1:1" s="432" customFormat="1" ht="12" hidden="1" customHeight="1">
      <c r="A2686" s="431"/>
    </row>
    <row r="2687" spans="1:1" s="432" customFormat="1" ht="12" hidden="1" customHeight="1">
      <c r="A2687" s="431"/>
    </row>
    <row r="2688" spans="1:1" s="432" customFormat="1" ht="12" hidden="1" customHeight="1">
      <c r="A2688" s="431"/>
    </row>
    <row r="2689" spans="1:1" s="432" customFormat="1" ht="12" hidden="1" customHeight="1">
      <c r="A2689" s="431"/>
    </row>
    <row r="2690" spans="1:1" s="432" customFormat="1" ht="12" hidden="1" customHeight="1">
      <c r="A2690" s="431"/>
    </row>
    <row r="2691" spans="1:1" s="432" customFormat="1" ht="12" hidden="1" customHeight="1">
      <c r="A2691" s="431"/>
    </row>
    <row r="2692" spans="1:1" s="432" customFormat="1" ht="12" hidden="1" customHeight="1">
      <c r="A2692" s="431"/>
    </row>
    <row r="2693" spans="1:1" s="432" customFormat="1" ht="12" hidden="1" customHeight="1">
      <c r="A2693" s="431"/>
    </row>
    <row r="2694" spans="1:1" s="432" customFormat="1" ht="12" hidden="1" customHeight="1">
      <c r="A2694" s="431"/>
    </row>
    <row r="2695" spans="1:1" s="432" customFormat="1" ht="12" hidden="1" customHeight="1">
      <c r="A2695" s="431"/>
    </row>
    <row r="2696" spans="1:1" s="432" customFormat="1" ht="12" hidden="1" customHeight="1">
      <c r="A2696" s="431"/>
    </row>
    <row r="2697" spans="1:1" s="432" customFormat="1" ht="12" hidden="1" customHeight="1">
      <c r="A2697" s="431"/>
    </row>
    <row r="2698" spans="1:1" s="432" customFormat="1" ht="12" hidden="1" customHeight="1">
      <c r="A2698" s="431"/>
    </row>
    <row r="2699" spans="1:1" s="432" customFormat="1" ht="12" hidden="1" customHeight="1">
      <c r="A2699" s="431"/>
    </row>
    <row r="2700" spans="1:1" s="432" customFormat="1" ht="12" hidden="1" customHeight="1">
      <c r="A2700" s="431"/>
    </row>
    <row r="2701" spans="1:1" s="432" customFormat="1" ht="12" hidden="1" customHeight="1">
      <c r="A2701" s="431"/>
    </row>
    <row r="2702" spans="1:1" s="432" customFormat="1" ht="12" hidden="1" customHeight="1">
      <c r="A2702" s="431"/>
    </row>
    <row r="2703" spans="1:1" s="432" customFormat="1" ht="12" hidden="1" customHeight="1">
      <c r="A2703" s="431"/>
    </row>
    <row r="2704" spans="1:1" s="432" customFormat="1" ht="12" hidden="1" customHeight="1">
      <c r="A2704" s="431"/>
    </row>
    <row r="2705" spans="1:1" s="432" customFormat="1" ht="12" hidden="1" customHeight="1">
      <c r="A2705" s="431"/>
    </row>
    <row r="2706" spans="1:1" s="432" customFormat="1" ht="12" hidden="1" customHeight="1">
      <c r="A2706" s="431"/>
    </row>
    <row r="2707" spans="1:1" s="432" customFormat="1" ht="12" hidden="1" customHeight="1">
      <c r="A2707" s="431"/>
    </row>
    <row r="2708" spans="1:1" s="432" customFormat="1" ht="12" hidden="1" customHeight="1">
      <c r="A2708" s="431"/>
    </row>
    <row r="2709" spans="1:1" s="432" customFormat="1" ht="12" hidden="1" customHeight="1">
      <c r="A2709" s="431"/>
    </row>
    <row r="2710" spans="1:1" s="432" customFormat="1" ht="12" hidden="1" customHeight="1">
      <c r="A2710" s="431"/>
    </row>
    <row r="2711" spans="1:1" s="432" customFormat="1" ht="12" hidden="1" customHeight="1">
      <c r="A2711" s="431"/>
    </row>
    <row r="2712" spans="1:1" s="432" customFormat="1" ht="12" hidden="1" customHeight="1">
      <c r="A2712" s="431"/>
    </row>
    <row r="2713" spans="1:1" s="432" customFormat="1" ht="12" hidden="1" customHeight="1">
      <c r="A2713" s="431"/>
    </row>
    <row r="2714" spans="1:1" s="432" customFormat="1" ht="12" hidden="1" customHeight="1">
      <c r="A2714" s="431"/>
    </row>
    <row r="2715" spans="1:1" s="432" customFormat="1" ht="12" hidden="1" customHeight="1">
      <c r="A2715" s="431"/>
    </row>
    <row r="2716" spans="1:1" s="432" customFormat="1" ht="12" hidden="1" customHeight="1">
      <c r="A2716" s="431"/>
    </row>
    <row r="2717" spans="1:1" s="432" customFormat="1" ht="12" hidden="1" customHeight="1">
      <c r="A2717" s="431"/>
    </row>
    <row r="2718" spans="1:1" s="432" customFormat="1" ht="12" hidden="1" customHeight="1">
      <c r="A2718" s="431"/>
    </row>
    <row r="2719" spans="1:1" s="432" customFormat="1" ht="12" hidden="1" customHeight="1">
      <c r="A2719" s="431"/>
    </row>
    <row r="2720" spans="1:1" s="432" customFormat="1" ht="12" hidden="1" customHeight="1">
      <c r="A2720" s="431"/>
    </row>
    <row r="2721" spans="1:1" s="432" customFormat="1" ht="12" hidden="1" customHeight="1">
      <c r="A2721" s="431"/>
    </row>
    <row r="2722" spans="1:1" s="432" customFormat="1" ht="12" hidden="1" customHeight="1">
      <c r="A2722" s="431"/>
    </row>
    <row r="2723" spans="1:1" s="432" customFormat="1" ht="12" hidden="1" customHeight="1">
      <c r="A2723" s="431"/>
    </row>
    <row r="2724" spans="1:1" s="432" customFormat="1" ht="12" hidden="1" customHeight="1">
      <c r="A2724" s="431"/>
    </row>
    <row r="2725" spans="1:1" s="432" customFormat="1" ht="12" hidden="1" customHeight="1">
      <c r="A2725" s="431"/>
    </row>
    <row r="2726" spans="1:1" s="432" customFormat="1" ht="12" hidden="1" customHeight="1">
      <c r="A2726" s="431"/>
    </row>
    <row r="2727" spans="1:1" s="432" customFormat="1" ht="12" hidden="1" customHeight="1">
      <c r="A2727" s="431"/>
    </row>
    <row r="2728" spans="1:1" s="432" customFormat="1" ht="12" hidden="1" customHeight="1">
      <c r="A2728" s="431"/>
    </row>
    <row r="2729" spans="1:1" s="432" customFormat="1" ht="12" hidden="1" customHeight="1">
      <c r="A2729" s="431"/>
    </row>
    <row r="2730" spans="1:1" s="432" customFormat="1" ht="12" hidden="1" customHeight="1">
      <c r="A2730" s="431"/>
    </row>
    <row r="2731" spans="1:1" s="432" customFormat="1" ht="12" hidden="1" customHeight="1">
      <c r="A2731" s="431"/>
    </row>
    <row r="2732" spans="1:1" s="432" customFormat="1" ht="12" hidden="1" customHeight="1">
      <c r="A2732" s="431"/>
    </row>
    <row r="2733" spans="1:1" s="432" customFormat="1" ht="12" hidden="1" customHeight="1">
      <c r="A2733" s="431"/>
    </row>
    <row r="2734" spans="1:1" s="432" customFormat="1" ht="12" hidden="1" customHeight="1">
      <c r="A2734" s="431"/>
    </row>
    <row r="2735" spans="1:1" s="432" customFormat="1" ht="12" hidden="1" customHeight="1">
      <c r="A2735" s="431"/>
    </row>
    <row r="2736" spans="1:1" s="432" customFormat="1" ht="12" hidden="1" customHeight="1">
      <c r="A2736" s="431"/>
    </row>
    <row r="2737" spans="1:1" s="432" customFormat="1" ht="12" hidden="1" customHeight="1">
      <c r="A2737" s="431"/>
    </row>
    <row r="2738" spans="1:1" s="432" customFormat="1" ht="12" hidden="1" customHeight="1">
      <c r="A2738" s="431"/>
    </row>
    <row r="2739" spans="1:1" s="432" customFormat="1" ht="12" hidden="1" customHeight="1">
      <c r="A2739" s="431"/>
    </row>
    <row r="2740" spans="1:1" s="432" customFormat="1" ht="12" hidden="1" customHeight="1">
      <c r="A2740" s="431"/>
    </row>
    <row r="2741" spans="1:1" s="432" customFormat="1" ht="12" hidden="1" customHeight="1">
      <c r="A2741" s="431"/>
    </row>
    <row r="2742" spans="1:1" s="432" customFormat="1" ht="12" hidden="1" customHeight="1">
      <c r="A2742" s="431"/>
    </row>
    <row r="2743" spans="1:1" s="432" customFormat="1" ht="12" hidden="1" customHeight="1">
      <c r="A2743" s="431"/>
    </row>
    <row r="2744" spans="1:1" s="432" customFormat="1" ht="12" hidden="1" customHeight="1">
      <c r="A2744" s="431"/>
    </row>
    <row r="2745" spans="1:1" s="432" customFormat="1" ht="12" hidden="1" customHeight="1">
      <c r="A2745" s="431"/>
    </row>
    <row r="2746" spans="1:1" s="432" customFormat="1" ht="12" hidden="1" customHeight="1">
      <c r="A2746" s="431"/>
    </row>
    <row r="2747" spans="1:1" s="432" customFormat="1" ht="12" hidden="1" customHeight="1">
      <c r="A2747" s="431"/>
    </row>
    <row r="2748" spans="1:1" s="432" customFormat="1" ht="12" hidden="1" customHeight="1">
      <c r="A2748" s="431"/>
    </row>
    <row r="2749" spans="1:1" s="432" customFormat="1" ht="12" hidden="1" customHeight="1">
      <c r="A2749" s="431"/>
    </row>
    <row r="2750" spans="1:1" s="432" customFormat="1" ht="12" hidden="1" customHeight="1">
      <c r="A2750" s="431"/>
    </row>
    <row r="2751" spans="1:1" s="432" customFormat="1" ht="12" hidden="1" customHeight="1">
      <c r="A2751" s="431"/>
    </row>
    <row r="2752" spans="1:1" s="432" customFormat="1" ht="12" hidden="1" customHeight="1">
      <c r="A2752" s="431"/>
    </row>
    <row r="2753" spans="1:1" s="432" customFormat="1" ht="12" hidden="1" customHeight="1">
      <c r="A2753" s="431"/>
    </row>
    <row r="2754" spans="1:1" s="432" customFormat="1" ht="12" hidden="1" customHeight="1">
      <c r="A2754" s="431"/>
    </row>
    <row r="2755" spans="1:1" s="432" customFormat="1" ht="12" hidden="1" customHeight="1">
      <c r="A2755" s="431"/>
    </row>
    <row r="2756" spans="1:1" s="432" customFormat="1" ht="12" hidden="1" customHeight="1">
      <c r="A2756" s="431"/>
    </row>
    <row r="2757" spans="1:1" s="432" customFormat="1" ht="12" hidden="1" customHeight="1">
      <c r="A2757" s="431"/>
    </row>
    <row r="2758" spans="1:1" s="432" customFormat="1" ht="12" hidden="1" customHeight="1">
      <c r="A2758" s="431"/>
    </row>
    <row r="2759" spans="1:1" s="432" customFormat="1" ht="12" hidden="1" customHeight="1">
      <c r="A2759" s="431"/>
    </row>
    <row r="2760" spans="1:1" s="432" customFormat="1" ht="12" hidden="1" customHeight="1">
      <c r="A2760" s="431"/>
    </row>
    <row r="2761" spans="1:1" s="432" customFormat="1" ht="12" hidden="1" customHeight="1">
      <c r="A2761" s="431"/>
    </row>
    <row r="2762" spans="1:1" s="432" customFormat="1" ht="12" hidden="1" customHeight="1">
      <c r="A2762" s="431"/>
    </row>
    <row r="2763" spans="1:1" s="432" customFormat="1" ht="12" hidden="1" customHeight="1">
      <c r="A2763" s="431"/>
    </row>
    <row r="2764" spans="1:1" s="432" customFormat="1" ht="12" hidden="1" customHeight="1">
      <c r="A2764" s="431"/>
    </row>
    <row r="2765" spans="1:1" s="432" customFormat="1" ht="12" hidden="1" customHeight="1">
      <c r="A2765" s="431"/>
    </row>
    <row r="2766" spans="1:1" s="432" customFormat="1" ht="12" hidden="1" customHeight="1">
      <c r="A2766" s="431"/>
    </row>
    <row r="2767" spans="1:1" s="432" customFormat="1" ht="12" hidden="1" customHeight="1">
      <c r="A2767" s="431"/>
    </row>
    <row r="2768" spans="1:1" s="432" customFormat="1" ht="12" hidden="1" customHeight="1">
      <c r="A2768" s="431"/>
    </row>
    <row r="2769" spans="1:1" s="432" customFormat="1" ht="12" hidden="1" customHeight="1">
      <c r="A2769" s="431"/>
    </row>
    <row r="2770" spans="1:1" s="432" customFormat="1" ht="12" hidden="1" customHeight="1">
      <c r="A2770" s="431"/>
    </row>
    <row r="2771" spans="1:1" s="432" customFormat="1" ht="12" hidden="1" customHeight="1">
      <c r="A2771" s="431"/>
    </row>
    <row r="2772" spans="1:1" s="432" customFormat="1" ht="12" hidden="1" customHeight="1">
      <c r="A2772" s="431"/>
    </row>
    <row r="2773" spans="1:1" s="432" customFormat="1" ht="12" hidden="1" customHeight="1">
      <c r="A2773" s="431"/>
    </row>
    <row r="2774" spans="1:1" s="432" customFormat="1" ht="12" hidden="1" customHeight="1">
      <c r="A2774" s="431"/>
    </row>
    <row r="2775" spans="1:1" s="432" customFormat="1" ht="12" hidden="1" customHeight="1">
      <c r="A2775" s="431"/>
    </row>
    <row r="2776" spans="1:1" s="432" customFormat="1" ht="12" hidden="1" customHeight="1">
      <c r="A2776" s="431"/>
    </row>
    <row r="2777" spans="1:1" s="432" customFormat="1" ht="12" hidden="1" customHeight="1">
      <c r="A2777" s="431"/>
    </row>
    <row r="2778" spans="1:1" s="432" customFormat="1" ht="12" hidden="1" customHeight="1">
      <c r="A2778" s="431"/>
    </row>
    <row r="2779" spans="1:1" s="432" customFormat="1" ht="12" hidden="1" customHeight="1">
      <c r="A2779" s="431"/>
    </row>
    <row r="2780" spans="1:1" s="432" customFormat="1" ht="12" hidden="1" customHeight="1">
      <c r="A2780" s="431"/>
    </row>
    <row r="2781" spans="1:1" s="432" customFormat="1" ht="12" hidden="1" customHeight="1">
      <c r="A2781" s="431"/>
    </row>
    <row r="2782" spans="1:1" s="432" customFormat="1" ht="12" hidden="1" customHeight="1">
      <c r="A2782" s="431"/>
    </row>
    <row r="2783" spans="1:1" s="432" customFormat="1" ht="12" hidden="1" customHeight="1">
      <c r="A2783" s="431"/>
    </row>
    <row r="2784" spans="1:1" s="432" customFormat="1" ht="12" hidden="1" customHeight="1">
      <c r="A2784" s="431"/>
    </row>
    <row r="2785" spans="1:1" s="432" customFormat="1" ht="12" hidden="1" customHeight="1">
      <c r="A2785" s="431"/>
    </row>
    <row r="2786" spans="1:1" s="432" customFormat="1" ht="12" hidden="1" customHeight="1">
      <c r="A2786" s="431"/>
    </row>
    <row r="2787" spans="1:1" s="432" customFormat="1" ht="12" hidden="1" customHeight="1">
      <c r="A2787" s="431"/>
    </row>
    <row r="2788" spans="1:1" s="432" customFormat="1" ht="12" hidden="1" customHeight="1">
      <c r="A2788" s="431"/>
    </row>
    <row r="2789" spans="1:1" s="432" customFormat="1" ht="12" hidden="1" customHeight="1">
      <c r="A2789" s="431"/>
    </row>
    <row r="2790" spans="1:1" s="432" customFormat="1" ht="12" hidden="1" customHeight="1">
      <c r="A2790" s="431"/>
    </row>
    <row r="2791" spans="1:1" s="432" customFormat="1" ht="12" hidden="1" customHeight="1">
      <c r="A2791" s="431"/>
    </row>
    <row r="2792" spans="1:1" s="432" customFormat="1" ht="12" hidden="1" customHeight="1">
      <c r="A2792" s="431"/>
    </row>
    <row r="2793" spans="1:1" s="432" customFormat="1" ht="12" hidden="1" customHeight="1">
      <c r="A2793" s="431"/>
    </row>
    <row r="2794" spans="1:1" s="432" customFormat="1" ht="12" hidden="1" customHeight="1">
      <c r="A2794" s="431"/>
    </row>
    <row r="2795" spans="1:1" s="432" customFormat="1" ht="12" hidden="1" customHeight="1">
      <c r="A2795" s="431"/>
    </row>
    <row r="2796" spans="1:1" s="432" customFormat="1" ht="12" hidden="1" customHeight="1">
      <c r="A2796" s="431"/>
    </row>
    <row r="2797" spans="1:1" s="432" customFormat="1" ht="12" hidden="1" customHeight="1">
      <c r="A2797" s="431"/>
    </row>
    <row r="2798" spans="1:1" s="432" customFormat="1" ht="12" hidden="1" customHeight="1">
      <c r="A2798" s="431"/>
    </row>
    <row r="2799" spans="1:1" s="432" customFormat="1" ht="12" hidden="1" customHeight="1">
      <c r="A2799" s="431"/>
    </row>
    <row r="2800" spans="1:1" s="432" customFormat="1" ht="12" hidden="1" customHeight="1">
      <c r="A2800" s="431"/>
    </row>
    <row r="2801" spans="1:1" s="432" customFormat="1" ht="12" hidden="1" customHeight="1">
      <c r="A2801" s="431"/>
    </row>
    <row r="2802" spans="1:1" s="432" customFormat="1" ht="12" hidden="1" customHeight="1">
      <c r="A2802" s="431"/>
    </row>
    <row r="2803" spans="1:1" s="432" customFormat="1" ht="12" hidden="1" customHeight="1">
      <c r="A2803" s="431"/>
    </row>
    <row r="2804" spans="1:1" s="432" customFormat="1" ht="12" hidden="1" customHeight="1">
      <c r="A2804" s="431"/>
    </row>
    <row r="2805" spans="1:1" s="432" customFormat="1" ht="12" hidden="1" customHeight="1">
      <c r="A2805" s="431"/>
    </row>
    <row r="2806" spans="1:1" s="432" customFormat="1" ht="12" hidden="1" customHeight="1">
      <c r="A2806" s="431"/>
    </row>
    <row r="2807" spans="1:1" s="432" customFormat="1" ht="12" hidden="1" customHeight="1">
      <c r="A2807" s="431"/>
    </row>
    <row r="2808" spans="1:1" s="432" customFormat="1" ht="12" hidden="1" customHeight="1">
      <c r="A2808" s="431"/>
    </row>
    <row r="2809" spans="1:1" s="432" customFormat="1" ht="12" hidden="1" customHeight="1">
      <c r="A2809" s="431"/>
    </row>
    <row r="2810" spans="1:1" s="432" customFormat="1" ht="12" hidden="1" customHeight="1">
      <c r="A2810" s="431"/>
    </row>
    <row r="2811" spans="1:1" s="432" customFormat="1" ht="12" hidden="1" customHeight="1">
      <c r="A2811" s="431"/>
    </row>
    <row r="2812" spans="1:1" s="432" customFormat="1" ht="12" hidden="1" customHeight="1">
      <c r="A2812" s="431"/>
    </row>
    <row r="2813" spans="1:1" s="432" customFormat="1" ht="12" hidden="1" customHeight="1">
      <c r="A2813" s="431"/>
    </row>
    <row r="2814" spans="1:1" s="432" customFormat="1" ht="12" hidden="1" customHeight="1">
      <c r="A2814" s="431"/>
    </row>
    <row r="2815" spans="1:1" s="432" customFormat="1" ht="12" hidden="1" customHeight="1">
      <c r="A2815" s="431"/>
    </row>
    <row r="2816" spans="1:1" s="432" customFormat="1" ht="12" hidden="1" customHeight="1">
      <c r="A2816" s="431"/>
    </row>
    <row r="2817" spans="1:1" s="432" customFormat="1" ht="12" hidden="1" customHeight="1">
      <c r="A2817" s="431"/>
    </row>
    <row r="2818" spans="1:1" s="432" customFormat="1" ht="12" hidden="1" customHeight="1">
      <c r="A2818" s="431"/>
    </row>
    <row r="2819" spans="1:1" s="432" customFormat="1" ht="12" hidden="1" customHeight="1">
      <c r="A2819" s="431"/>
    </row>
    <row r="2820" spans="1:1" s="432" customFormat="1" ht="12" hidden="1" customHeight="1">
      <c r="A2820" s="431"/>
    </row>
    <row r="2821" spans="1:1" s="432" customFormat="1" ht="12" hidden="1" customHeight="1">
      <c r="A2821" s="431"/>
    </row>
    <row r="2822" spans="1:1" s="432" customFormat="1" ht="12" hidden="1" customHeight="1">
      <c r="A2822" s="431"/>
    </row>
    <row r="2823" spans="1:1" s="432" customFormat="1" ht="12" hidden="1" customHeight="1">
      <c r="A2823" s="431"/>
    </row>
    <row r="2824" spans="1:1" s="432" customFormat="1" ht="12" hidden="1" customHeight="1">
      <c r="A2824" s="431"/>
    </row>
    <row r="2825" spans="1:1" s="432" customFormat="1" ht="12" hidden="1" customHeight="1">
      <c r="A2825" s="431"/>
    </row>
    <row r="2826" spans="1:1" s="432" customFormat="1" ht="12" hidden="1" customHeight="1">
      <c r="A2826" s="431"/>
    </row>
    <row r="2827" spans="1:1" s="432" customFormat="1" ht="12" hidden="1" customHeight="1">
      <c r="A2827" s="431"/>
    </row>
    <row r="2828" spans="1:1" s="432" customFormat="1" ht="12" hidden="1" customHeight="1">
      <c r="A2828" s="431"/>
    </row>
    <row r="2829" spans="1:1" s="432" customFormat="1" ht="12" hidden="1" customHeight="1">
      <c r="A2829" s="431"/>
    </row>
    <row r="2830" spans="1:1" s="432" customFormat="1" ht="12" hidden="1" customHeight="1">
      <c r="A2830" s="431"/>
    </row>
    <row r="2831" spans="1:1" s="432" customFormat="1" ht="12" hidden="1" customHeight="1">
      <c r="A2831" s="431"/>
    </row>
    <row r="2832" spans="1:1" s="432" customFormat="1" ht="12" hidden="1" customHeight="1">
      <c r="A2832" s="431"/>
    </row>
    <row r="2833" spans="1:1" s="432" customFormat="1" ht="12" hidden="1" customHeight="1">
      <c r="A2833" s="431"/>
    </row>
    <row r="2834" spans="1:1" s="432" customFormat="1" ht="12" hidden="1" customHeight="1">
      <c r="A2834" s="431"/>
    </row>
    <row r="2835" spans="1:1" s="432" customFormat="1" ht="12" hidden="1" customHeight="1">
      <c r="A2835" s="431"/>
    </row>
    <row r="2836" spans="1:1" s="432" customFormat="1" ht="12" hidden="1" customHeight="1">
      <c r="A2836" s="431"/>
    </row>
    <row r="2837" spans="1:1" s="432" customFormat="1" ht="12" hidden="1" customHeight="1">
      <c r="A2837" s="431"/>
    </row>
    <row r="2838" spans="1:1" s="432" customFormat="1" ht="12" hidden="1" customHeight="1">
      <c r="A2838" s="431"/>
    </row>
    <row r="2839" spans="1:1" s="432" customFormat="1" ht="12" hidden="1" customHeight="1">
      <c r="A2839" s="431"/>
    </row>
    <row r="2840" spans="1:1" s="432" customFormat="1" ht="12" hidden="1" customHeight="1">
      <c r="A2840" s="431"/>
    </row>
    <row r="2841" spans="1:1" s="432" customFormat="1" ht="12" hidden="1" customHeight="1">
      <c r="A2841" s="431"/>
    </row>
    <row r="2842" spans="1:1" s="432" customFormat="1" ht="12" hidden="1" customHeight="1">
      <c r="A2842" s="431"/>
    </row>
    <row r="2843" spans="1:1" s="432" customFormat="1" ht="12" hidden="1" customHeight="1">
      <c r="A2843" s="431"/>
    </row>
    <row r="2844" spans="1:1" s="432" customFormat="1" ht="12" hidden="1" customHeight="1">
      <c r="A2844" s="431"/>
    </row>
    <row r="2845" spans="1:1" s="432" customFormat="1" ht="12" hidden="1" customHeight="1">
      <c r="A2845" s="431"/>
    </row>
    <row r="2846" spans="1:1" s="432" customFormat="1" ht="12" hidden="1" customHeight="1">
      <c r="A2846" s="431"/>
    </row>
    <row r="2847" spans="1:1" s="432" customFormat="1" ht="12" hidden="1" customHeight="1">
      <c r="A2847" s="431"/>
    </row>
    <row r="2848" spans="1:1" s="432" customFormat="1" ht="12" hidden="1" customHeight="1">
      <c r="A2848" s="431"/>
    </row>
    <row r="2849" spans="1:1" s="432" customFormat="1" ht="12" hidden="1" customHeight="1">
      <c r="A2849" s="431"/>
    </row>
    <row r="2850" spans="1:1" s="432" customFormat="1" ht="12" hidden="1" customHeight="1">
      <c r="A2850" s="431"/>
    </row>
    <row r="2851" spans="1:1" s="432" customFormat="1" ht="12" hidden="1" customHeight="1">
      <c r="A2851" s="431"/>
    </row>
    <row r="2852" spans="1:1" s="432" customFormat="1" ht="12" hidden="1" customHeight="1">
      <c r="A2852" s="431"/>
    </row>
    <row r="2853" spans="1:1" s="432" customFormat="1" ht="12" hidden="1" customHeight="1">
      <c r="A2853" s="431"/>
    </row>
    <row r="2854" spans="1:1" s="432" customFormat="1" ht="12" hidden="1" customHeight="1">
      <c r="A2854" s="431"/>
    </row>
    <row r="2855" spans="1:1" s="432" customFormat="1" ht="12" hidden="1" customHeight="1">
      <c r="A2855" s="431"/>
    </row>
    <row r="2856" spans="1:1" s="432" customFormat="1" ht="12" hidden="1" customHeight="1">
      <c r="A2856" s="431"/>
    </row>
    <row r="2857" spans="1:1" s="432" customFormat="1" ht="12" hidden="1" customHeight="1">
      <c r="A2857" s="431"/>
    </row>
    <row r="2858" spans="1:1" s="432" customFormat="1" ht="12" hidden="1" customHeight="1">
      <c r="A2858" s="431"/>
    </row>
    <row r="2859" spans="1:1" s="432" customFormat="1" ht="12" hidden="1" customHeight="1">
      <c r="A2859" s="431"/>
    </row>
    <row r="2860" spans="1:1" s="432" customFormat="1" ht="12" hidden="1" customHeight="1">
      <c r="A2860" s="431"/>
    </row>
    <row r="2861" spans="1:1" s="432" customFormat="1" ht="12" hidden="1" customHeight="1">
      <c r="A2861" s="431"/>
    </row>
    <row r="2862" spans="1:1" s="432" customFormat="1" ht="12" hidden="1" customHeight="1">
      <c r="A2862" s="431"/>
    </row>
    <row r="2863" spans="1:1" s="432" customFormat="1" ht="12" hidden="1" customHeight="1">
      <c r="A2863" s="431"/>
    </row>
    <row r="2864" spans="1:1" s="432" customFormat="1" ht="12" hidden="1" customHeight="1">
      <c r="A2864" s="431"/>
    </row>
    <row r="2865" spans="1:1" s="432" customFormat="1" ht="12" hidden="1" customHeight="1">
      <c r="A2865" s="431"/>
    </row>
    <row r="2866" spans="1:1" s="432" customFormat="1" ht="12" hidden="1" customHeight="1">
      <c r="A2866" s="431"/>
    </row>
    <row r="2867" spans="1:1" s="432" customFormat="1" ht="12" hidden="1" customHeight="1">
      <c r="A2867" s="431"/>
    </row>
    <row r="2868" spans="1:1" s="432" customFormat="1" ht="12" hidden="1" customHeight="1">
      <c r="A2868" s="431"/>
    </row>
    <row r="2869" spans="1:1" s="432" customFormat="1" ht="12" hidden="1" customHeight="1">
      <c r="A2869" s="431"/>
    </row>
    <row r="2870" spans="1:1" s="432" customFormat="1" ht="12" hidden="1" customHeight="1">
      <c r="A2870" s="431"/>
    </row>
    <row r="2871" spans="1:1" s="432" customFormat="1" ht="12" hidden="1" customHeight="1">
      <c r="A2871" s="431"/>
    </row>
    <row r="2872" spans="1:1" s="432" customFormat="1" ht="12" hidden="1" customHeight="1">
      <c r="A2872" s="431"/>
    </row>
    <row r="2873" spans="1:1" s="432" customFormat="1" ht="12" hidden="1" customHeight="1">
      <c r="A2873" s="431"/>
    </row>
    <row r="2874" spans="1:1" s="432" customFormat="1" ht="12" hidden="1" customHeight="1">
      <c r="A2874" s="431"/>
    </row>
    <row r="2875" spans="1:1" s="432" customFormat="1" ht="12" hidden="1" customHeight="1">
      <c r="A2875" s="431"/>
    </row>
    <row r="2876" spans="1:1" s="432" customFormat="1" ht="12" hidden="1" customHeight="1">
      <c r="A2876" s="431"/>
    </row>
    <row r="2877" spans="1:1" s="432" customFormat="1" ht="12" hidden="1" customHeight="1">
      <c r="A2877" s="431"/>
    </row>
    <row r="2878" spans="1:1" s="432" customFormat="1" ht="12" hidden="1" customHeight="1">
      <c r="A2878" s="431"/>
    </row>
    <row r="2879" spans="1:1" s="432" customFormat="1" ht="12" hidden="1" customHeight="1">
      <c r="A2879" s="431"/>
    </row>
    <row r="2880" spans="1:1" s="432" customFormat="1" ht="12" hidden="1" customHeight="1">
      <c r="A2880" s="431"/>
    </row>
    <row r="2881" spans="1:1" s="432" customFormat="1" ht="12" hidden="1" customHeight="1">
      <c r="A2881" s="431"/>
    </row>
    <row r="2882" spans="1:1" s="432" customFormat="1" ht="12" hidden="1" customHeight="1">
      <c r="A2882" s="431"/>
    </row>
    <row r="2883" spans="1:1" s="432" customFormat="1" ht="12" hidden="1" customHeight="1">
      <c r="A2883" s="431"/>
    </row>
    <row r="2884" spans="1:1" s="432" customFormat="1" ht="12" hidden="1" customHeight="1">
      <c r="A2884" s="431"/>
    </row>
    <row r="2885" spans="1:1" s="432" customFormat="1" ht="12" hidden="1" customHeight="1">
      <c r="A2885" s="431"/>
    </row>
    <row r="2886" spans="1:1" s="432" customFormat="1" ht="12" hidden="1" customHeight="1">
      <c r="A2886" s="431"/>
    </row>
    <row r="2887" spans="1:1" s="432" customFormat="1" ht="12" hidden="1" customHeight="1">
      <c r="A2887" s="431"/>
    </row>
    <row r="2888" spans="1:1" s="432" customFormat="1" ht="12" hidden="1" customHeight="1">
      <c r="A2888" s="431"/>
    </row>
    <row r="2889" spans="1:1" s="432" customFormat="1" ht="12" hidden="1" customHeight="1">
      <c r="A2889" s="431"/>
    </row>
    <row r="2890" spans="1:1" s="432" customFormat="1" ht="12" hidden="1" customHeight="1">
      <c r="A2890" s="431"/>
    </row>
    <row r="2891" spans="1:1" s="432" customFormat="1" ht="12" hidden="1" customHeight="1">
      <c r="A2891" s="431"/>
    </row>
    <row r="2892" spans="1:1" s="432" customFormat="1" ht="12" hidden="1" customHeight="1">
      <c r="A2892" s="431"/>
    </row>
    <row r="2893" spans="1:1" s="432" customFormat="1" ht="12" hidden="1" customHeight="1">
      <c r="A2893" s="431"/>
    </row>
    <row r="2894" spans="1:1" s="432" customFormat="1" ht="12" hidden="1" customHeight="1">
      <c r="A2894" s="431"/>
    </row>
    <row r="2895" spans="1:1" s="432" customFormat="1" ht="12" hidden="1" customHeight="1">
      <c r="A2895" s="431"/>
    </row>
    <row r="2896" spans="1:1" s="432" customFormat="1" ht="12" hidden="1" customHeight="1">
      <c r="A2896" s="431"/>
    </row>
    <row r="2897" spans="1:1" s="432" customFormat="1" ht="12" hidden="1" customHeight="1">
      <c r="A2897" s="431"/>
    </row>
    <row r="2898" spans="1:1" s="432" customFormat="1" ht="12" hidden="1" customHeight="1">
      <c r="A2898" s="431"/>
    </row>
    <row r="2899" spans="1:1" s="432" customFormat="1" ht="12" hidden="1" customHeight="1">
      <c r="A2899" s="431"/>
    </row>
    <row r="2900" spans="1:1" s="432" customFormat="1" ht="12" hidden="1" customHeight="1">
      <c r="A2900" s="431"/>
    </row>
    <row r="2901" spans="1:1" s="432" customFormat="1" ht="12" hidden="1" customHeight="1">
      <c r="A2901" s="431"/>
    </row>
    <row r="2902" spans="1:1" s="432" customFormat="1" ht="12" hidden="1" customHeight="1">
      <c r="A2902" s="431"/>
    </row>
    <row r="2903" spans="1:1" s="432" customFormat="1" ht="12" hidden="1" customHeight="1">
      <c r="A2903" s="431"/>
    </row>
    <row r="2904" spans="1:1" s="432" customFormat="1" ht="12" hidden="1" customHeight="1">
      <c r="A2904" s="431"/>
    </row>
    <row r="2905" spans="1:1" s="432" customFormat="1" ht="12" hidden="1" customHeight="1">
      <c r="A2905" s="431"/>
    </row>
    <row r="2906" spans="1:1" s="432" customFormat="1" ht="12" hidden="1" customHeight="1">
      <c r="A2906" s="431"/>
    </row>
    <row r="2907" spans="1:1" s="432" customFormat="1" ht="12" hidden="1" customHeight="1">
      <c r="A2907" s="431"/>
    </row>
    <row r="2908" spans="1:1" s="432" customFormat="1" ht="12" hidden="1" customHeight="1">
      <c r="A2908" s="431"/>
    </row>
    <row r="2909" spans="1:1" s="432" customFormat="1" ht="12" hidden="1" customHeight="1">
      <c r="A2909" s="431"/>
    </row>
    <row r="2910" spans="1:1" s="432" customFormat="1" ht="12" hidden="1" customHeight="1">
      <c r="A2910" s="431"/>
    </row>
    <row r="2911" spans="1:1" s="432" customFormat="1" ht="12" hidden="1" customHeight="1">
      <c r="A2911" s="431"/>
    </row>
    <row r="2912" spans="1:1" s="432" customFormat="1" ht="12" hidden="1" customHeight="1">
      <c r="A2912" s="431"/>
    </row>
    <row r="2913" spans="1:1" s="432" customFormat="1" ht="12" hidden="1" customHeight="1">
      <c r="A2913" s="431"/>
    </row>
    <row r="2914" spans="1:1" s="432" customFormat="1" ht="12" hidden="1" customHeight="1">
      <c r="A2914" s="431"/>
    </row>
    <row r="2915" spans="1:1" s="432" customFormat="1" ht="12" hidden="1" customHeight="1">
      <c r="A2915" s="431"/>
    </row>
    <row r="2916" spans="1:1" s="432" customFormat="1" ht="12" hidden="1" customHeight="1">
      <c r="A2916" s="431"/>
    </row>
    <row r="2917" spans="1:1" s="432" customFormat="1" ht="12" hidden="1" customHeight="1">
      <c r="A2917" s="431"/>
    </row>
    <row r="2918" spans="1:1" s="432" customFormat="1" ht="12" hidden="1" customHeight="1">
      <c r="A2918" s="431"/>
    </row>
    <row r="2919" spans="1:1" s="432" customFormat="1" ht="12" hidden="1" customHeight="1">
      <c r="A2919" s="431"/>
    </row>
    <row r="2920" spans="1:1" s="432" customFormat="1" ht="12" hidden="1" customHeight="1">
      <c r="A2920" s="431"/>
    </row>
    <row r="2921" spans="1:1" s="432" customFormat="1" ht="12" hidden="1" customHeight="1">
      <c r="A2921" s="431"/>
    </row>
    <row r="2922" spans="1:1" s="432" customFormat="1" ht="12" hidden="1" customHeight="1">
      <c r="A2922" s="431"/>
    </row>
    <row r="2923" spans="1:1" s="432" customFormat="1" ht="12" hidden="1" customHeight="1">
      <c r="A2923" s="431"/>
    </row>
    <row r="2924" spans="1:1" s="432" customFormat="1" ht="12" hidden="1" customHeight="1">
      <c r="A2924" s="431"/>
    </row>
    <row r="2925" spans="1:1" s="432" customFormat="1" ht="12" hidden="1" customHeight="1">
      <c r="A2925" s="431"/>
    </row>
    <row r="2926" spans="1:1" s="432" customFormat="1" ht="12" hidden="1" customHeight="1">
      <c r="A2926" s="431"/>
    </row>
    <row r="2927" spans="1:1" s="432" customFormat="1" ht="12" hidden="1" customHeight="1">
      <c r="A2927" s="431"/>
    </row>
    <row r="2928" spans="1:1" s="432" customFormat="1" ht="12" hidden="1" customHeight="1">
      <c r="A2928" s="431"/>
    </row>
    <row r="2929" spans="1:1" s="432" customFormat="1" ht="12" hidden="1" customHeight="1">
      <c r="A2929" s="431"/>
    </row>
    <row r="2930" spans="1:1" s="432" customFormat="1" ht="12" hidden="1" customHeight="1">
      <c r="A2930" s="431"/>
    </row>
    <row r="2931" spans="1:1" s="432" customFormat="1" ht="12" hidden="1" customHeight="1">
      <c r="A2931" s="431"/>
    </row>
    <row r="2932" spans="1:1" s="432" customFormat="1" ht="12" hidden="1" customHeight="1">
      <c r="A2932" s="431"/>
    </row>
    <row r="2933" spans="1:1" s="432" customFormat="1" ht="12" hidden="1" customHeight="1">
      <c r="A2933" s="431"/>
    </row>
    <row r="2934" spans="1:1" s="432" customFormat="1" ht="12" hidden="1" customHeight="1">
      <c r="A2934" s="431"/>
    </row>
    <row r="2935" spans="1:1" s="432" customFormat="1" ht="12" hidden="1" customHeight="1">
      <c r="A2935" s="431"/>
    </row>
    <row r="2936" spans="1:1" s="432" customFormat="1" ht="12" hidden="1" customHeight="1">
      <c r="A2936" s="431"/>
    </row>
    <row r="2937" spans="1:1" s="432" customFormat="1" ht="12" hidden="1" customHeight="1">
      <c r="A2937" s="431"/>
    </row>
    <row r="2938" spans="1:1" s="432" customFormat="1" ht="12" hidden="1" customHeight="1">
      <c r="A2938" s="431"/>
    </row>
    <row r="2939" spans="1:1" s="432" customFormat="1" ht="12" hidden="1" customHeight="1">
      <c r="A2939" s="431"/>
    </row>
    <row r="2940" spans="1:1" s="432" customFormat="1" ht="12" hidden="1" customHeight="1">
      <c r="A2940" s="431"/>
    </row>
    <row r="2941" spans="1:1" s="432" customFormat="1" ht="12" hidden="1" customHeight="1">
      <c r="A2941" s="431"/>
    </row>
    <row r="2942" spans="1:1" s="432" customFormat="1" ht="12" hidden="1" customHeight="1">
      <c r="A2942" s="431"/>
    </row>
    <row r="2943" spans="1:1" s="432" customFormat="1" ht="12" hidden="1" customHeight="1">
      <c r="A2943" s="431"/>
    </row>
    <row r="2944" spans="1:1" s="432" customFormat="1" ht="12" hidden="1" customHeight="1">
      <c r="A2944" s="431"/>
    </row>
    <row r="2945" spans="1:1" s="432" customFormat="1" ht="12" hidden="1" customHeight="1">
      <c r="A2945" s="431"/>
    </row>
    <row r="2946" spans="1:1" s="432" customFormat="1" ht="12" hidden="1" customHeight="1">
      <c r="A2946" s="431"/>
    </row>
    <row r="2947" spans="1:1" s="432" customFormat="1" ht="12" hidden="1" customHeight="1">
      <c r="A2947" s="431"/>
    </row>
    <row r="2948" spans="1:1" s="432" customFormat="1" ht="12" hidden="1" customHeight="1">
      <c r="A2948" s="431"/>
    </row>
    <row r="2949" spans="1:1" s="432" customFormat="1" ht="12" hidden="1" customHeight="1">
      <c r="A2949" s="431"/>
    </row>
    <row r="2950" spans="1:1" s="432" customFormat="1" ht="12" hidden="1" customHeight="1">
      <c r="A2950" s="431"/>
    </row>
    <row r="2951" spans="1:1" s="432" customFormat="1" ht="12" hidden="1" customHeight="1">
      <c r="A2951" s="431"/>
    </row>
    <row r="2952" spans="1:1" s="432" customFormat="1" ht="12" hidden="1" customHeight="1">
      <c r="A2952" s="431"/>
    </row>
    <row r="2953" spans="1:1" s="432" customFormat="1" ht="12" hidden="1" customHeight="1">
      <c r="A2953" s="431"/>
    </row>
    <row r="2954" spans="1:1" s="432" customFormat="1" ht="12" hidden="1" customHeight="1">
      <c r="A2954" s="431"/>
    </row>
    <row r="2955" spans="1:1" s="432" customFormat="1" ht="12" hidden="1" customHeight="1">
      <c r="A2955" s="431"/>
    </row>
    <row r="2956" spans="1:1" s="432" customFormat="1" ht="12" hidden="1" customHeight="1">
      <c r="A2956" s="431"/>
    </row>
    <row r="2957" spans="1:1" s="432" customFormat="1" ht="12" hidden="1" customHeight="1">
      <c r="A2957" s="431"/>
    </row>
    <row r="2958" spans="1:1" s="432" customFormat="1" ht="12" hidden="1" customHeight="1">
      <c r="A2958" s="431"/>
    </row>
    <row r="2959" spans="1:1" s="432" customFormat="1" ht="12" hidden="1" customHeight="1">
      <c r="A2959" s="431"/>
    </row>
    <row r="2960" spans="1:1" s="432" customFormat="1" ht="12" hidden="1" customHeight="1">
      <c r="A2960" s="431"/>
    </row>
    <row r="2961" spans="1:1" s="432" customFormat="1" ht="12" hidden="1" customHeight="1">
      <c r="A2961" s="431"/>
    </row>
    <row r="2962" spans="1:1" s="432" customFormat="1" ht="12" hidden="1" customHeight="1">
      <c r="A2962" s="431"/>
    </row>
    <row r="2963" spans="1:1" s="432" customFormat="1" ht="12" hidden="1" customHeight="1">
      <c r="A2963" s="431"/>
    </row>
    <row r="2964" spans="1:1" s="432" customFormat="1" ht="12" hidden="1" customHeight="1">
      <c r="A2964" s="431"/>
    </row>
    <row r="2965" spans="1:1" s="432" customFormat="1" ht="12" hidden="1" customHeight="1">
      <c r="A2965" s="431"/>
    </row>
    <row r="2966" spans="1:1" s="432" customFormat="1" ht="12" hidden="1" customHeight="1">
      <c r="A2966" s="431"/>
    </row>
    <row r="2967" spans="1:1" s="432" customFormat="1" ht="12" hidden="1" customHeight="1">
      <c r="A2967" s="431"/>
    </row>
    <row r="2968" spans="1:1" s="432" customFormat="1" ht="12" hidden="1" customHeight="1">
      <c r="A2968" s="431"/>
    </row>
    <row r="2969" spans="1:1" s="432" customFormat="1" ht="12" hidden="1" customHeight="1">
      <c r="A2969" s="431"/>
    </row>
    <row r="2970" spans="1:1" s="432" customFormat="1" ht="12" hidden="1" customHeight="1">
      <c r="A2970" s="431"/>
    </row>
    <row r="2971" spans="1:1" s="432" customFormat="1" ht="12" hidden="1" customHeight="1">
      <c r="A2971" s="431"/>
    </row>
    <row r="2972" spans="1:1" s="432" customFormat="1" ht="12" hidden="1" customHeight="1">
      <c r="A2972" s="431"/>
    </row>
    <row r="2973" spans="1:1" s="432" customFormat="1" ht="12" hidden="1" customHeight="1">
      <c r="A2973" s="431"/>
    </row>
    <row r="2974" spans="1:1" s="432" customFormat="1" ht="12" hidden="1" customHeight="1">
      <c r="A2974" s="431"/>
    </row>
    <row r="2975" spans="1:1" s="432" customFormat="1" ht="12" hidden="1" customHeight="1">
      <c r="A2975" s="431"/>
    </row>
    <row r="2976" spans="1:1" s="432" customFormat="1" ht="12" hidden="1" customHeight="1">
      <c r="A2976" s="431"/>
    </row>
    <row r="2977" spans="1:1" s="432" customFormat="1" ht="12" hidden="1" customHeight="1">
      <c r="A2977" s="431"/>
    </row>
    <row r="2978" spans="1:1" s="432" customFormat="1" ht="12" hidden="1" customHeight="1">
      <c r="A2978" s="431"/>
    </row>
    <row r="2979" spans="1:1" s="432" customFormat="1" ht="12" hidden="1" customHeight="1">
      <c r="A2979" s="431"/>
    </row>
    <row r="2980" spans="1:1" s="432" customFormat="1" ht="12" hidden="1" customHeight="1">
      <c r="A2980" s="431"/>
    </row>
    <row r="2981" spans="1:1" s="432" customFormat="1" ht="12" hidden="1" customHeight="1">
      <c r="A2981" s="431"/>
    </row>
    <row r="2982" spans="1:1" s="432" customFormat="1" ht="12" hidden="1" customHeight="1">
      <c r="A2982" s="431"/>
    </row>
    <row r="2983" spans="1:1" s="432" customFormat="1" ht="12" hidden="1" customHeight="1">
      <c r="A2983" s="431"/>
    </row>
    <row r="2984" spans="1:1" s="432" customFormat="1" ht="12" hidden="1" customHeight="1">
      <c r="A2984" s="431"/>
    </row>
    <row r="2985" spans="1:1" s="432" customFormat="1" ht="12" hidden="1" customHeight="1">
      <c r="A2985" s="431"/>
    </row>
    <row r="2986" spans="1:1" s="432" customFormat="1" ht="12" hidden="1" customHeight="1">
      <c r="A2986" s="431"/>
    </row>
    <row r="2987" spans="1:1" s="432" customFormat="1" ht="12" hidden="1" customHeight="1">
      <c r="A2987" s="431"/>
    </row>
    <row r="2988" spans="1:1" s="432" customFormat="1" ht="12" hidden="1" customHeight="1">
      <c r="A2988" s="431"/>
    </row>
    <row r="2989" spans="1:1" s="432" customFormat="1" ht="12" hidden="1" customHeight="1">
      <c r="A2989" s="431"/>
    </row>
    <row r="2990" spans="1:1" s="432" customFormat="1" ht="12" hidden="1" customHeight="1">
      <c r="A2990" s="431"/>
    </row>
    <row r="2991" spans="1:1" s="432" customFormat="1" ht="12" hidden="1" customHeight="1">
      <c r="A2991" s="431"/>
    </row>
    <row r="2992" spans="1:1" s="432" customFormat="1" ht="12" hidden="1" customHeight="1">
      <c r="A2992" s="431"/>
    </row>
    <row r="2993" spans="1:1" s="432" customFormat="1" ht="12" hidden="1" customHeight="1">
      <c r="A2993" s="431"/>
    </row>
    <row r="2994" spans="1:1" s="432" customFormat="1" ht="12" hidden="1" customHeight="1">
      <c r="A2994" s="431"/>
    </row>
    <row r="2995" spans="1:1" s="432" customFormat="1" ht="12" hidden="1" customHeight="1">
      <c r="A2995" s="431"/>
    </row>
    <row r="2996" spans="1:1" s="432" customFormat="1" ht="12" hidden="1" customHeight="1">
      <c r="A2996" s="431"/>
    </row>
    <row r="2997" spans="1:1" s="432" customFormat="1" ht="12" hidden="1" customHeight="1">
      <c r="A2997" s="431"/>
    </row>
    <row r="2998" spans="1:1" s="432" customFormat="1" ht="12" hidden="1" customHeight="1">
      <c r="A2998" s="431"/>
    </row>
    <row r="2999" spans="1:1" s="432" customFormat="1" ht="12" hidden="1" customHeight="1">
      <c r="A2999" s="431"/>
    </row>
    <row r="3000" spans="1:1" s="432" customFormat="1" ht="12" hidden="1" customHeight="1">
      <c r="A3000" s="431"/>
    </row>
    <row r="3001" spans="1:1" s="432" customFormat="1" ht="12" hidden="1" customHeight="1">
      <c r="A3001" s="431"/>
    </row>
    <row r="3002" spans="1:1" s="432" customFormat="1" ht="12" hidden="1" customHeight="1">
      <c r="A3002" s="431"/>
    </row>
    <row r="3003" spans="1:1" s="432" customFormat="1" ht="12" hidden="1" customHeight="1">
      <c r="A3003" s="431"/>
    </row>
    <row r="3004" spans="1:1" s="432" customFormat="1" ht="12" hidden="1" customHeight="1">
      <c r="A3004" s="431"/>
    </row>
    <row r="3005" spans="1:1" s="432" customFormat="1" ht="12" hidden="1" customHeight="1">
      <c r="A3005" s="431"/>
    </row>
    <row r="3006" spans="1:1" s="432" customFormat="1" ht="12" hidden="1" customHeight="1">
      <c r="A3006" s="431"/>
    </row>
    <row r="3007" spans="1:1" s="432" customFormat="1" ht="12" hidden="1" customHeight="1">
      <c r="A3007" s="431"/>
    </row>
    <row r="3008" spans="1:1" s="432" customFormat="1" ht="12" hidden="1" customHeight="1">
      <c r="A3008" s="431"/>
    </row>
    <row r="3009" spans="1:1" s="432" customFormat="1" ht="12" hidden="1" customHeight="1">
      <c r="A3009" s="431"/>
    </row>
    <row r="3010" spans="1:1" s="432" customFormat="1" ht="12" hidden="1" customHeight="1">
      <c r="A3010" s="431"/>
    </row>
    <row r="3011" spans="1:1" s="432" customFormat="1" ht="12" hidden="1" customHeight="1">
      <c r="A3011" s="431"/>
    </row>
    <row r="3012" spans="1:1" s="432" customFormat="1" ht="12" hidden="1" customHeight="1">
      <c r="A3012" s="431"/>
    </row>
    <row r="3013" spans="1:1" s="432" customFormat="1" ht="12" hidden="1" customHeight="1">
      <c r="A3013" s="431"/>
    </row>
    <row r="3014" spans="1:1" s="432" customFormat="1" ht="12" hidden="1" customHeight="1">
      <c r="A3014" s="431"/>
    </row>
    <row r="3015" spans="1:1" s="432" customFormat="1" ht="12" hidden="1" customHeight="1">
      <c r="A3015" s="431"/>
    </row>
    <row r="3016" spans="1:1" s="432" customFormat="1" ht="12" hidden="1" customHeight="1">
      <c r="A3016" s="431"/>
    </row>
    <row r="3017" spans="1:1" s="432" customFormat="1" ht="12" hidden="1" customHeight="1">
      <c r="A3017" s="431"/>
    </row>
    <row r="3018" spans="1:1" s="432" customFormat="1" ht="12" hidden="1" customHeight="1">
      <c r="A3018" s="431"/>
    </row>
    <row r="3019" spans="1:1" s="432" customFormat="1" ht="12" hidden="1" customHeight="1">
      <c r="A3019" s="431"/>
    </row>
    <row r="3020" spans="1:1" s="432" customFormat="1" ht="12" hidden="1" customHeight="1">
      <c r="A3020" s="431"/>
    </row>
    <row r="3021" spans="1:1" s="432" customFormat="1" ht="12" hidden="1" customHeight="1">
      <c r="A3021" s="431"/>
    </row>
    <row r="3022" spans="1:1" s="432" customFormat="1" ht="12" hidden="1" customHeight="1">
      <c r="A3022" s="431"/>
    </row>
    <row r="3023" spans="1:1" s="432" customFormat="1" ht="12" hidden="1" customHeight="1">
      <c r="A3023" s="431"/>
    </row>
    <row r="3024" spans="1:1" s="432" customFormat="1" ht="12" hidden="1" customHeight="1">
      <c r="A3024" s="431"/>
    </row>
    <row r="3025" spans="1:1" s="432" customFormat="1" ht="12" hidden="1" customHeight="1">
      <c r="A3025" s="431"/>
    </row>
    <row r="3026" spans="1:1" s="432" customFormat="1" ht="12" hidden="1" customHeight="1">
      <c r="A3026" s="431"/>
    </row>
    <row r="3027" spans="1:1" s="432" customFormat="1" ht="12" hidden="1" customHeight="1">
      <c r="A3027" s="431"/>
    </row>
    <row r="3028" spans="1:1" s="432" customFormat="1" ht="12" hidden="1" customHeight="1">
      <c r="A3028" s="431"/>
    </row>
    <row r="3029" spans="1:1" s="432" customFormat="1" ht="12" hidden="1" customHeight="1">
      <c r="A3029" s="431"/>
    </row>
    <row r="3030" spans="1:1" s="432" customFormat="1" ht="12" hidden="1" customHeight="1">
      <c r="A3030" s="431"/>
    </row>
    <row r="3031" spans="1:1" s="432" customFormat="1" ht="12" hidden="1" customHeight="1">
      <c r="A3031" s="431"/>
    </row>
    <row r="3032" spans="1:1" s="432" customFormat="1" ht="12" hidden="1" customHeight="1">
      <c r="A3032" s="431"/>
    </row>
    <row r="3033" spans="1:1" s="432" customFormat="1" ht="12" hidden="1" customHeight="1">
      <c r="A3033" s="431"/>
    </row>
    <row r="3034" spans="1:1" s="432" customFormat="1" ht="12" hidden="1" customHeight="1">
      <c r="A3034" s="431"/>
    </row>
    <row r="3035" spans="1:1" s="432" customFormat="1" ht="12" hidden="1" customHeight="1">
      <c r="A3035" s="431"/>
    </row>
    <row r="3036" spans="1:1" s="432" customFormat="1" ht="12" hidden="1" customHeight="1">
      <c r="A3036" s="431"/>
    </row>
    <row r="3037" spans="1:1" s="432" customFormat="1" ht="12" hidden="1" customHeight="1">
      <c r="A3037" s="431"/>
    </row>
    <row r="3038" spans="1:1" s="432" customFormat="1" ht="12" hidden="1" customHeight="1">
      <c r="A3038" s="431"/>
    </row>
    <row r="3039" spans="1:1" s="432" customFormat="1" ht="12" hidden="1" customHeight="1">
      <c r="A3039" s="431"/>
    </row>
    <row r="3040" spans="1:1" s="432" customFormat="1" ht="12" hidden="1" customHeight="1">
      <c r="A3040" s="431"/>
    </row>
    <row r="3041" spans="1:1" s="432" customFormat="1" ht="12" hidden="1" customHeight="1">
      <c r="A3041" s="431"/>
    </row>
    <row r="3042" spans="1:1" s="432" customFormat="1" ht="12" hidden="1" customHeight="1">
      <c r="A3042" s="431"/>
    </row>
    <row r="3043" spans="1:1" s="432" customFormat="1" ht="12" hidden="1" customHeight="1">
      <c r="A3043" s="431"/>
    </row>
    <row r="3044" spans="1:1" s="432" customFormat="1" ht="12" hidden="1" customHeight="1">
      <c r="A3044" s="431"/>
    </row>
    <row r="3045" spans="1:1" s="432" customFormat="1" ht="12" hidden="1" customHeight="1">
      <c r="A3045" s="431"/>
    </row>
    <row r="3046" spans="1:1" s="432" customFormat="1" ht="12" hidden="1" customHeight="1">
      <c r="A3046" s="431"/>
    </row>
    <row r="3047" spans="1:1" s="432" customFormat="1" ht="12" hidden="1" customHeight="1">
      <c r="A3047" s="431"/>
    </row>
    <row r="3048" spans="1:1" s="432" customFormat="1" ht="12" hidden="1" customHeight="1">
      <c r="A3048" s="431"/>
    </row>
    <row r="3049" spans="1:1" s="432" customFormat="1" ht="12" hidden="1" customHeight="1">
      <c r="A3049" s="431"/>
    </row>
    <row r="3050" spans="1:1" s="432" customFormat="1" ht="12" hidden="1" customHeight="1">
      <c r="A3050" s="431"/>
    </row>
    <row r="3051" spans="1:1" s="432" customFormat="1" ht="12" hidden="1" customHeight="1">
      <c r="A3051" s="431"/>
    </row>
    <row r="3052" spans="1:1" s="432" customFormat="1" ht="12" hidden="1" customHeight="1">
      <c r="A3052" s="431"/>
    </row>
    <row r="3053" spans="1:1" s="432" customFormat="1" ht="12" hidden="1" customHeight="1">
      <c r="A3053" s="431"/>
    </row>
    <row r="3054" spans="1:1" s="432" customFormat="1" ht="12" hidden="1" customHeight="1">
      <c r="A3054" s="431"/>
    </row>
    <row r="3055" spans="1:1" s="432" customFormat="1" ht="12" hidden="1" customHeight="1">
      <c r="A3055" s="431"/>
    </row>
    <row r="3056" spans="1:1" s="432" customFormat="1" ht="12" hidden="1" customHeight="1">
      <c r="A3056" s="431"/>
    </row>
    <row r="3057" spans="1:1" s="432" customFormat="1" ht="12" hidden="1" customHeight="1">
      <c r="A3057" s="431"/>
    </row>
    <row r="3058" spans="1:1" s="432" customFormat="1" ht="12" hidden="1" customHeight="1">
      <c r="A3058" s="431"/>
    </row>
    <row r="3059" spans="1:1" s="432" customFormat="1" ht="12" hidden="1" customHeight="1">
      <c r="A3059" s="431"/>
    </row>
    <row r="3060" spans="1:1" s="432" customFormat="1" ht="12" hidden="1" customHeight="1">
      <c r="A3060" s="431"/>
    </row>
    <row r="3061" spans="1:1" s="432" customFormat="1" ht="12" hidden="1" customHeight="1">
      <c r="A3061" s="431"/>
    </row>
    <row r="3062" spans="1:1" s="432" customFormat="1" ht="12" hidden="1" customHeight="1">
      <c r="A3062" s="431"/>
    </row>
    <row r="3063" spans="1:1" s="432" customFormat="1" ht="12" hidden="1" customHeight="1">
      <c r="A3063" s="431"/>
    </row>
    <row r="3064" spans="1:1" s="432" customFormat="1" ht="12" hidden="1" customHeight="1">
      <c r="A3064" s="431"/>
    </row>
    <row r="3065" spans="1:1" s="432" customFormat="1" ht="12" hidden="1" customHeight="1">
      <c r="A3065" s="431"/>
    </row>
    <row r="3066" spans="1:1" s="432" customFormat="1" ht="12" hidden="1" customHeight="1">
      <c r="A3066" s="431"/>
    </row>
    <row r="3067" spans="1:1" s="432" customFormat="1" ht="12" hidden="1" customHeight="1">
      <c r="A3067" s="431"/>
    </row>
    <row r="3068" spans="1:1" s="432" customFormat="1" ht="12" hidden="1" customHeight="1">
      <c r="A3068" s="431"/>
    </row>
    <row r="3069" spans="1:1" s="432" customFormat="1" ht="12" hidden="1" customHeight="1">
      <c r="A3069" s="431"/>
    </row>
    <row r="3070" spans="1:1" s="432" customFormat="1" ht="12" hidden="1" customHeight="1">
      <c r="A3070" s="431"/>
    </row>
    <row r="3071" spans="1:1" s="432" customFormat="1" ht="12" hidden="1" customHeight="1">
      <c r="A3071" s="431"/>
    </row>
    <row r="3072" spans="1:1" s="432" customFormat="1" ht="12" hidden="1" customHeight="1">
      <c r="A3072" s="431"/>
    </row>
    <row r="3073" spans="1:1" s="432" customFormat="1" ht="12" hidden="1" customHeight="1">
      <c r="A3073" s="431"/>
    </row>
    <row r="3074" spans="1:1" s="432" customFormat="1" ht="12" hidden="1" customHeight="1">
      <c r="A3074" s="431"/>
    </row>
    <row r="3075" spans="1:1" s="432" customFormat="1" ht="12" hidden="1" customHeight="1">
      <c r="A3075" s="431"/>
    </row>
    <row r="3076" spans="1:1" s="432" customFormat="1" ht="12" hidden="1" customHeight="1">
      <c r="A3076" s="431"/>
    </row>
    <row r="3077" spans="1:1" s="432" customFormat="1" ht="12" hidden="1" customHeight="1">
      <c r="A3077" s="431"/>
    </row>
    <row r="3078" spans="1:1" s="432" customFormat="1" ht="12" hidden="1" customHeight="1">
      <c r="A3078" s="431"/>
    </row>
    <row r="3079" spans="1:1" s="432" customFormat="1" ht="12" hidden="1" customHeight="1">
      <c r="A3079" s="431"/>
    </row>
    <row r="3080" spans="1:1" s="432" customFormat="1" ht="12" hidden="1" customHeight="1">
      <c r="A3080" s="431"/>
    </row>
    <row r="3081" spans="1:1" s="432" customFormat="1" ht="12" hidden="1" customHeight="1">
      <c r="A3081" s="431"/>
    </row>
    <row r="3082" spans="1:1" s="432" customFormat="1" ht="12" hidden="1" customHeight="1">
      <c r="A3082" s="431"/>
    </row>
    <row r="3083" spans="1:1" s="432" customFormat="1" ht="12" hidden="1" customHeight="1">
      <c r="A3083" s="431"/>
    </row>
    <row r="3084" spans="1:1" s="432" customFormat="1" ht="12" hidden="1" customHeight="1">
      <c r="A3084" s="431"/>
    </row>
    <row r="3085" spans="1:1" s="432" customFormat="1" ht="12" hidden="1" customHeight="1">
      <c r="A3085" s="431"/>
    </row>
    <row r="3086" spans="1:1" s="432" customFormat="1" ht="12" hidden="1" customHeight="1">
      <c r="A3086" s="431"/>
    </row>
    <row r="3087" spans="1:1" s="432" customFormat="1" ht="12" hidden="1" customHeight="1">
      <c r="A3087" s="431"/>
    </row>
    <row r="3088" spans="1:1" s="432" customFormat="1" ht="12" hidden="1" customHeight="1">
      <c r="A3088" s="431"/>
    </row>
    <row r="3089" spans="1:1" s="432" customFormat="1" ht="12" hidden="1" customHeight="1">
      <c r="A3089" s="431"/>
    </row>
    <row r="3090" spans="1:1" s="432" customFormat="1" ht="12" hidden="1" customHeight="1">
      <c r="A3090" s="431"/>
    </row>
    <row r="3091" spans="1:1" s="432" customFormat="1" ht="12" hidden="1" customHeight="1">
      <c r="A3091" s="431"/>
    </row>
    <row r="3092" spans="1:1" s="432" customFormat="1" ht="12" hidden="1" customHeight="1">
      <c r="A3092" s="431"/>
    </row>
    <row r="3093" spans="1:1" s="432" customFormat="1" ht="12" hidden="1" customHeight="1">
      <c r="A3093" s="431"/>
    </row>
    <row r="3094" spans="1:1" s="432" customFormat="1" ht="12" hidden="1" customHeight="1">
      <c r="A3094" s="431"/>
    </row>
    <row r="3095" spans="1:1" s="432" customFormat="1" ht="12" hidden="1" customHeight="1">
      <c r="A3095" s="431"/>
    </row>
    <row r="3096" spans="1:1" s="432" customFormat="1" ht="12" hidden="1" customHeight="1">
      <c r="A3096" s="431"/>
    </row>
    <row r="3097" spans="1:1" s="432" customFormat="1" ht="12" hidden="1" customHeight="1">
      <c r="A3097" s="431"/>
    </row>
    <row r="3098" spans="1:1" s="432" customFormat="1" ht="12" hidden="1" customHeight="1">
      <c r="A3098" s="431"/>
    </row>
    <row r="3099" spans="1:1" s="432" customFormat="1" ht="12" hidden="1" customHeight="1">
      <c r="A3099" s="431"/>
    </row>
    <row r="3100" spans="1:1" s="432" customFormat="1" ht="12" hidden="1" customHeight="1">
      <c r="A3100" s="431"/>
    </row>
    <row r="3101" spans="1:1" s="432" customFormat="1" ht="12" hidden="1" customHeight="1">
      <c r="A3101" s="431"/>
    </row>
    <row r="3102" spans="1:1" s="432" customFormat="1" ht="12" hidden="1" customHeight="1">
      <c r="A3102" s="431"/>
    </row>
    <row r="3103" spans="1:1" s="432" customFormat="1" ht="12" hidden="1" customHeight="1">
      <c r="A3103" s="431"/>
    </row>
    <row r="3104" spans="1:1" s="432" customFormat="1" ht="12" hidden="1" customHeight="1">
      <c r="A3104" s="431"/>
    </row>
    <row r="3105" spans="1:1" s="432" customFormat="1" ht="12" hidden="1" customHeight="1">
      <c r="A3105" s="431"/>
    </row>
    <row r="3106" spans="1:1" s="432" customFormat="1" ht="12" hidden="1" customHeight="1">
      <c r="A3106" s="431"/>
    </row>
    <row r="3107" spans="1:1" s="432" customFormat="1" ht="12" hidden="1" customHeight="1">
      <c r="A3107" s="431"/>
    </row>
    <row r="3108" spans="1:1" s="432" customFormat="1" ht="12" hidden="1" customHeight="1">
      <c r="A3108" s="431"/>
    </row>
    <row r="3109" spans="1:1" s="432" customFormat="1" ht="12" hidden="1" customHeight="1">
      <c r="A3109" s="431"/>
    </row>
    <row r="3110" spans="1:1" s="432" customFormat="1" ht="12" hidden="1" customHeight="1">
      <c r="A3110" s="431"/>
    </row>
    <row r="3111" spans="1:1" s="432" customFormat="1" ht="12" hidden="1" customHeight="1">
      <c r="A3111" s="431"/>
    </row>
    <row r="3112" spans="1:1" s="432" customFormat="1" ht="12" hidden="1" customHeight="1">
      <c r="A3112" s="431"/>
    </row>
    <row r="3113" spans="1:1" s="432" customFormat="1" ht="12" hidden="1" customHeight="1">
      <c r="A3113" s="431"/>
    </row>
    <row r="3114" spans="1:1" s="432" customFormat="1" ht="12" hidden="1" customHeight="1">
      <c r="A3114" s="431"/>
    </row>
    <row r="3115" spans="1:1" s="432" customFormat="1" ht="12" hidden="1" customHeight="1">
      <c r="A3115" s="431"/>
    </row>
    <row r="3116" spans="1:1" s="432" customFormat="1" ht="12" hidden="1" customHeight="1">
      <c r="A3116" s="431"/>
    </row>
    <row r="3117" spans="1:1" s="432" customFormat="1" ht="12" hidden="1" customHeight="1">
      <c r="A3117" s="431"/>
    </row>
    <row r="3118" spans="1:1" s="432" customFormat="1" ht="12" hidden="1" customHeight="1">
      <c r="A3118" s="431"/>
    </row>
    <row r="3119" spans="1:1" s="432" customFormat="1" ht="12" hidden="1" customHeight="1">
      <c r="A3119" s="431"/>
    </row>
    <row r="3120" spans="1:1" s="432" customFormat="1" ht="12" hidden="1" customHeight="1">
      <c r="A3120" s="431"/>
    </row>
    <row r="3121" spans="1:1" s="432" customFormat="1" ht="12" hidden="1" customHeight="1">
      <c r="A3121" s="431"/>
    </row>
    <row r="3122" spans="1:1" s="432" customFormat="1" ht="12" hidden="1" customHeight="1">
      <c r="A3122" s="431"/>
    </row>
    <row r="3123" spans="1:1" s="432" customFormat="1" ht="12" hidden="1" customHeight="1">
      <c r="A3123" s="431"/>
    </row>
    <row r="3124" spans="1:1" s="432" customFormat="1" ht="12" hidden="1" customHeight="1">
      <c r="A3124" s="431"/>
    </row>
    <row r="3125" spans="1:1" s="432" customFormat="1" ht="12" hidden="1" customHeight="1">
      <c r="A3125" s="431"/>
    </row>
    <row r="3126" spans="1:1" s="432" customFormat="1" ht="12" hidden="1" customHeight="1">
      <c r="A3126" s="431"/>
    </row>
    <row r="3127" spans="1:1" s="432" customFormat="1" ht="12" hidden="1" customHeight="1">
      <c r="A3127" s="431"/>
    </row>
    <row r="3128" spans="1:1" s="432" customFormat="1" ht="12" hidden="1" customHeight="1">
      <c r="A3128" s="431"/>
    </row>
    <row r="3129" spans="1:1" s="432" customFormat="1" ht="12" hidden="1" customHeight="1">
      <c r="A3129" s="431"/>
    </row>
    <row r="3130" spans="1:1" s="432" customFormat="1" ht="12" hidden="1" customHeight="1">
      <c r="A3130" s="431"/>
    </row>
    <row r="3131" spans="1:1" s="432" customFormat="1" ht="12" hidden="1" customHeight="1">
      <c r="A3131" s="431"/>
    </row>
    <row r="3132" spans="1:1" s="432" customFormat="1" ht="12" hidden="1" customHeight="1">
      <c r="A3132" s="431"/>
    </row>
    <row r="3133" spans="1:1" s="432" customFormat="1" ht="12" hidden="1" customHeight="1">
      <c r="A3133" s="431"/>
    </row>
    <row r="3134" spans="1:1" s="432" customFormat="1" ht="12" hidden="1" customHeight="1">
      <c r="A3134" s="431"/>
    </row>
    <row r="3135" spans="1:1" s="432" customFormat="1" ht="12" hidden="1" customHeight="1">
      <c r="A3135" s="431"/>
    </row>
    <row r="3136" spans="1:1" s="432" customFormat="1" ht="12" hidden="1" customHeight="1">
      <c r="A3136" s="431"/>
    </row>
    <row r="3137" spans="1:1" s="432" customFormat="1" ht="12" hidden="1" customHeight="1">
      <c r="A3137" s="431"/>
    </row>
    <row r="3138" spans="1:1" s="432" customFormat="1" ht="12" hidden="1" customHeight="1">
      <c r="A3138" s="431"/>
    </row>
    <row r="3139" spans="1:1" s="432" customFormat="1" ht="12" hidden="1" customHeight="1">
      <c r="A3139" s="431"/>
    </row>
    <row r="3140" spans="1:1" s="432" customFormat="1" ht="12" hidden="1" customHeight="1">
      <c r="A3140" s="431"/>
    </row>
    <row r="3141" spans="1:1" s="432" customFormat="1" ht="12" hidden="1" customHeight="1">
      <c r="A3141" s="431"/>
    </row>
    <row r="3142" spans="1:1" s="432" customFormat="1" ht="12" hidden="1" customHeight="1">
      <c r="A3142" s="431"/>
    </row>
    <row r="3143" spans="1:1" s="432" customFormat="1" ht="12" hidden="1" customHeight="1">
      <c r="A3143" s="431"/>
    </row>
    <row r="3144" spans="1:1" s="432" customFormat="1" ht="12" hidden="1" customHeight="1">
      <c r="A3144" s="431"/>
    </row>
    <row r="3145" spans="1:1" s="432" customFormat="1" ht="12" hidden="1" customHeight="1">
      <c r="A3145" s="431"/>
    </row>
    <row r="3146" spans="1:1" s="432" customFormat="1" ht="12" hidden="1" customHeight="1">
      <c r="A3146" s="431"/>
    </row>
    <row r="3147" spans="1:1" s="432" customFormat="1" ht="12" hidden="1" customHeight="1">
      <c r="A3147" s="431"/>
    </row>
    <row r="3148" spans="1:1" s="432" customFormat="1" ht="12" hidden="1" customHeight="1">
      <c r="A3148" s="431"/>
    </row>
    <row r="3149" spans="1:1" s="432" customFormat="1" ht="12" hidden="1" customHeight="1">
      <c r="A3149" s="431"/>
    </row>
    <row r="3150" spans="1:1" s="432" customFormat="1" ht="12" hidden="1" customHeight="1">
      <c r="A3150" s="431"/>
    </row>
    <row r="3151" spans="1:1" s="432" customFormat="1" ht="12" hidden="1" customHeight="1">
      <c r="A3151" s="431"/>
    </row>
    <row r="3152" spans="1:1" s="432" customFormat="1" ht="12" hidden="1" customHeight="1">
      <c r="A3152" s="431"/>
    </row>
    <row r="3153" spans="1:1" s="432" customFormat="1" ht="12" hidden="1" customHeight="1">
      <c r="A3153" s="431"/>
    </row>
    <row r="3154" spans="1:1" s="432" customFormat="1" ht="12" hidden="1" customHeight="1">
      <c r="A3154" s="431"/>
    </row>
    <row r="3155" spans="1:1" s="432" customFormat="1" ht="12" hidden="1" customHeight="1">
      <c r="A3155" s="431"/>
    </row>
    <row r="3156" spans="1:1" s="432" customFormat="1" ht="12" hidden="1" customHeight="1">
      <c r="A3156" s="431"/>
    </row>
    <row r="3157" spans="1:1" s="432" customFormat="1" ht="12" hidden="1" customHeight="1">
      <c r="A3157" s="431"/>
    </row>
    <row r="3158" spans="1:1" s="432" customFormat="1" ht="12" hidden="1" customHeight="1">
      <c r="A3158" s="431"/>
    </row>
    <row r="3159" spans="1:1" s="432" customFormat="1" ht="12" hidden="1" customHeight="1">
      <c r="A3159" s="431"/>
    </row>
    <row r="3160" spans="1:1" s="432" customFormat="1" ht="12" hidden="1" customHeight="1">
      <c r="A3160" s="431"/>
    </row>
    <row r="3161" spans="1:1" s="432" customFormat="1" ht="12" hidden="1" customHeight="1">
      <c r="A3161" s="431"/>
    </row>
    <row r="3162" spans="1:1" s="432" customFormat="1" ht="12" hidden="1" customHeight="1">
      <c r="A3162" s="431"/>
    </row>
    <row r="3163" spans="1:1" s="432" customFormat="1" ht="12" hidden="1" customHeight="1">
      <c r="A3163" s="431"/>
    </row>
    <row r="3164" spans="1:1" s="432" customFormat="1" ht="12" hidden="1" customHeight="1">
      <c r="A3164" s="431"/>
    </row>
    <row r="3165" spans="1:1" s="432" customFormat="1" ht="12" hidden="1" customHeight="1">
      <c r="A3165" s="431"/>
    </row>
    <row r="3166" spans="1:1" s="432" customFormat="1" ht="12" hidden="1" customHeight="1">
      <c r="A3166" s="431"/>
    </row>
    <row r="3167" spans="1:1" s="432" customFormat="1" ht="12" hidden="1" customHeight="1">
      <c r="A3167" s="431"/>
    </row>
    <row r="3168" spans="1:1" s="432" customFormat="1" ht="12" hidden="1" customHeight="1">
      <c r="A3168" s="431"/>
    </row>
    <row r="3169" spans="1:1" s="432" customFormat="1" ht="12" hidden="1" customHeight="1">
      <c r="A3169" s="431"/>
    </row>
    <row r="3170" spans="1:1" s="432" customFormat="1" ht="12" hidden="1" customHeight="1">
      <c r="A3170" s="431"/>
    </row>
    <row r="3171" spans="1:1" s="432" customFormat="1" ht="12" hidden="1" customHeight="1">
      <c r="A3171" s="431"/>
    </row>
    <row r="3172" spans="1:1" s="432" customFormat="1" ht="12" hidden="1" customHeight="1">
      <c r="A3172" s="431"/>
    </row>
    <row r="3173" spans="1:1" s="432" customFormat="1" ht="12" hidden="1" customHeight="1">
      <c r="A3173" s="431"/>
    </row>
    <row r="3174" spans="1:1" s="432" customFormat="1" ht="12" hidden="1" customHeight="1">
      <c r="A3174" s="431"/>
    </row>
    <row r="3175" spans="1:1" s="432" customFormat="1" ht="12" hidden="1" customHeight="1">
      <c r="A3175" s="431"/>
    </row>
    <row r="3176" spans="1:1" s="432" customFormat="1" ht="12" hidden="1" customHeight="1">
      <c r="A3176" s="431"/>
    </row>
    <row r="3177" spans="1:1" s="432" customFormat="1" ht="12" hidden="1" customHeight="1">
      <c r="A3177" s="431"/>
    </row>
    <row r="3178" spans="1:1" s="432" customFormat="1" ht="12" hidden="1" customHeight="1">
      <c r="A3178" s="431"/>
    </row>
    <row r="3179" spans="1:1" s="432" customFormat="1" ht="12" hidden="1" customHeight="1">
      <c r="A3179" s="431"/>
    </row>
    <row r="3180" spans="1:1" s="432" customFormat="1" ht="12" hidden="1" customHeight="1">
      <c r="A3180" s="431"/>
    </row>
    <row r="3181" spans="1:1" s="432" customFormat="1" ht="12" hidden="1" customHeight="1">
      <c r="A3181" s="431"/>
    </row>
    <row r="3182" spans="1:1" s="432" customFormat="1" ht="12" hidden="1" customHeight="1">
      <c r="A3182" s="431"/>
    </row>
    <row r="3183" spans="1:1" s="432" customFormat="1" ht="12" hidden="1" customHeight="1">
      <c r="A3183" s="431"/>
    </row>
    <row r="3184" spans="1:1" s="432" customFormat="1" ht="12" hidden="1" customHeight="1">
      <c r="A3184" s="431"/>
    </row>
    <row r="3185" spans="1:1" s="432" customFormat="1" ht="12" hidden="1" customHeight="1">
      <c r="A3185" s="431"/>
    </row>
    <row r="3186" spans="1:1" s="432" customFormat="1" ht="12" hidden="1" customHeight="1">
      <c r="A3186" s="431"/>
    </row>
    <row r="3187" spans="1:1" s="432" customFormat="1" ht="12" hidden="1" customHeight="1">
      <c r="A3187" s="431"/>
    </row>
    <row r="3188" spans="1:1" s="432" customFormat="1" ht="12" hidden="1" customHeight="1">
      <c r="A3188" s="431"/>
    </row>
    <row r="3189" spans="1:1" s="432" customFormat="1" ht="12" hidden="1" customHeight="1">
      <c r="A3189" s="431"/>
    </row>
    <row r="3190" spans="1:1" s="432" customFormat="1" ht="12" hidden="1" customHeight="1">
      <c r="A3190" s="431"/>
    </row>
    <row r="3191" spans="1:1" s="432" customFormat="1" ht="12" hidden="1" customHeight="1">
      <c r="A3191" s="431"/>
    </row>
    <row r="3192" spans="1:1" s="432" customFormat="1" ht="12" hidden="1" customHeight="1">
      <c r="A3192" s="431"/>
    </row>
    <row r="3193" spans="1:1" s="432" customFormat="1" ht="12" hidden="1" customHeight="1">
      <c r="A3193" s="431"/>
    </row>
    <row r="3194" spans="1:1" s="432" customFormat="1" ht="12" hidden="1" customHeight="1">
      <c r="A3194" s="431"/>
    </row>
    <row r="3195" spans="1:1" s="432" customFormat="1" ht="12" hidden="1" customHeight="1">
      <c r="A3195" s="431"/>
    </row>
    <row r="3196" spans="1:1" s="432" customFormat="1" ht="12" hidden="1" customHeight="1">
      <c r="A3196" s="431"/>
    </row>
    <row r="3197" spans="1:1" s="432" customFormat="1" ht="12" hidden="1" customHeight="1">
      <c r="A3197" s="431"/>
    </row>
    <row r="3198" spans="1:1" s="432" customFormat="1" ht="12" hidden="1" customHeight="1">
      <c r="A3198" s="431"/>
    </row>
    <row r="3199" spans="1:1" s="432" customFormat="1" ht="12" hidden="1" customHeight="1">
      <c r="A3199" s="431"/>
    </row>
    <row r="3200" spans="1:1" s="432" customFormat="1" ht="12" hidden="1" customHeight="1">
      <c r="A3200" s="431"/>
    </row>
    <row r="3201" spans="1:1" s="432" customFormat="1" ht="12" hidden="1" customHeight="1">
      <c r="A3201" s="431"/>
    </row>
    <row r="3202" spans="1:1" s="432" customFormat="1" ht="12" hidden="1" customHeight="1">
      <c r="A3202" s="431"/>
    </row>
    <row r="3203" spans="1:1" s="432" customFormat="1" ht="12" hidden="1" customHeight="1">
      <c r="A3203" s="431"/>
    </row>
    <row r="3204" spans="1:1" s="432" customFormat="1" ht="12" hidden="1" customHeight="1">
      <c r="A3204" s="431"/>
    </row>
    <row r="3205" spans="1:1" s="432" customFormat="1" ht="12" hidden="1" customHeight="1">
      <c r="A3205" s="431"/>
    </row>
    <row r="3206" spans="1:1" s="432" customFormat="1" ht="12" hidden="1" customHeight="1">
      <c r="A3206" s="431"/>
    </row>
    <row r="3207" spans="1:1" s="432" customFormat="1" ht="12" hidden="1" customHeight="1">
      <c r="A3207" s="431"/>
    </row>
    <row r="3208" spans="1:1" s="432" customFormat="1" ht="12" hidden="1" customHeight="1">
      <c r="A3208" s="431"/>
    </row>
    <row r="3209" spans="1:1" s="432" customFormat="1" ht="12" hidden="1" customHeight="1">
      <c r="A3209" s="431"/>
    </row>
    <row r="3210" spans="1:1" s="432" customFormat="1" ht="12" hidden="1" customHeight="1">
      <c r="A3210" s="431"/>
    </row>
    <row r="3211" spans="1:1" s="432" customFormat="1" ht="12" hidden="1" customHeight="1">
      <c r="A3211" s="431"/>
    </row>
    <row r="3212" spans="1:1" s="432" customFormat="1" ht="12" hidden="1" customHeight="1">
      <c r="A3212" s="431"/>
    </row>
    <row r="3213" spans="1:1" s="432" customFormat="1" ht="12" hidden="1" customHeight="1">
      <c r="A3213" s="431"/>
    </row>
    <row r="3214" spans="1:1" s="432" customFormat="1" ht="12" hidden="1" customHeight="1">
      <c r="A3214" s="431"/>
    </row>
    <row r="3215" spans="1:1" s="432" customFormat="1" ht="12" hidden="1" customHeight="1">
      <c r="A3215" s="431"/>
    </row>
    <row r="3216" spans="1:1" s="432" customFormat="1" ht="12" hidden="1" customHeight="1">
      <c r="A3216" s="431"/>
    </row>
    <row r="3217" spans="1:1" s="432" customFormat="1" ht="12" hidden="1" customHeight="1">
      <c r="A3217" s="431"/>
    </row>
    <row r="3218" spans="1:1" s="432" customFormat="1" ht="12" hidden="1" customHeight="1">
      <c r="A3218" s="431"/>
    </row>
    <row r="3219" spans="1:1" s="432" customFormat="1" ht="12" hidden="1" customHeight="1">
      <c r="A3219" s="431"/>
    </row>
    <row r="3220" spans="1:1" s="432" customFormat="1" ht="12" hidden="1" customHeight="1">
      <c r="A3220" s="431"/>
    </row>
    <row r="3221" spans="1:1" s="432" customFormat="1" ht="12" hidden="1" customHeight="1">
      <c r="A3221" s="431"/>
    </row>
    <row r="3222" spans="1:1" s="432" customFormat="1" ht="12" hidden="1" customHeight="1">
      <c r="A3222" s="431"/>
    </row>
    <row r="3223" spans="1:1" s="432" customFormat="1" ht="12" hidden="1" customHeight="1">
      <c r="A3223" s="431"/>
    </row>
    <row r="3224" spans="1:1" s="432" customFormat="1" ht="12" hidden="1" customHeight="1">
      <c r="A3224" s="431"/>
    </row>
    <row r="3225" spans="1:1" s="432" customFormat="1" ht="12" hidden="1" customHeight="1">
      <c r="A3225" s="431"/>
    </row>
    <row r="3226" spans="1:1" s="432" customFormat="1" ht="12" hidden="1" customHeight="1">
      <c r="A3226" s="431"/>
    </row>
    <row r="3227" spans="1:1" s="432" customFormat="1" ht="12" hidden="1" customHeight="1">
      <c r="A3227" s="431"/>
    </row>
    <row r="3228" spans="1:1" s="432" customFormat="1" ht="12" hidden="1" customHeight="1">
      <c r="A3228" s="431"/>
    </row>
    <row r="3229" spans="1:1" s="432" customFormat="1" ht="12" hidden="1" customHeight="1">
      <c r="A3229" s="431"/>
    </row>
    <row r="3230" spans="1:1" s="432" customFormat="1" ht="12" hidden="1" customHeight="1">
      <c r="A3230" s="431"/>
    </row>
    <row r="3231" spans="1:1" s="432" customFormat="1" ht="12" hidden="1" customHeight="1">
      <c r="A3231" s="431"/>
    </row>
    <row r="3232" spans="1:1" s="432" customFormat="1" ht="12" hidden="1" customHeight="1">
      <c r="A3232" s="431"/>
    </row>
    <row r="3233" spans="1:1" s="432" customFormat="1" ht="12" hidden="1" customHeight="1">
      <c r="A3233" s="431"/>
    </row>
    <row r="3234" spans="1:1" s="432" customFormat="1" ht="12" hidden="1" customHeight="1">
      <c r="A3234" s="431"/>
    </row>
    <row r="3235" spans="1:1" s="432" customFormat="1" ht="12" hidden="1" customHeight="1">
      <c r="A3235" s="431"/>
    </row>
    <row r="3236" spans="1:1" s="432" customFormat="1" ht="12" hidden="1" customHeight="1">
      <c r="A3236" s="431"/>
    </row>
    <row r="3237" spans="1:1" s="432" customFormat="1" ht="12" hidden="1" customHeight="1">
      <c r="A3237" s="431"/>
    </row>
    <row r="3238" spans="1:1" s="432" customFormat="1" ht="12" hidden="1" customHeight="1">
      <c r="A3238" s="431"/>
    </row>
    <row r="3239" spans="1:1" s="432" customFormat="1" ht="12" hidden="1" customHeight="1">
      <c r="A3239" s="431"/>
    </row>
    <row r="3240" spans="1:1" s="432" customFormat="1" ht="12" hidden="1" customHeight="1">
      <c r="A3240" s="431"/>
    </row>
    <row r="3241" spans="1:1" s="432" customFormat="1" ht="12" hidden="1" customHeight="1">
      <c r="A3241" s="431"/>
    </row>
    <row r="3242" spans="1:1" s="432" customFormat="1" ht="12" hidden="1" customHeight="1">
      <c r="A3242" s="431"/>
    </row>
    <row r="3243" spans="1:1" s="432" customFormat="1" ht="12" hidden="1" customHeight="1">
      <c r="A3243" s="431"/>
    </row>
    <row r="3244" spans="1:1" s="432" customFormat="1" ht="12" hidden="1" customHeight="1">
      <c r="A3244" s="431"/>
    </row>
    <row r="3245" spans="1:1" s="432" customFormat="1" ht="12" hidden="1" customHeight="1">
      <c r="A3245" s="431"/>
    </row>
    <row r="3246" spans="1:1" s="432" customFormat="1" ht="12" hidden="1" customHeight="1">
      <c r="A3246" s="431"/>
    </row>
    <row r="3247" spans="1:1" s="432" customFormat="1" ht="12" hidden="1" customHeight="1">
      <c r="A3247" s="431"/>
    </row>
    <row r="3248" spans="1:1" s="432" customFormat="1" ht="12" hidden="1" customHeight="1">
      <c r="A3248" s="431"/>
    </row>
    <row r="3249" spans="1:1" s="432" customFormat="1" ht="12" hidden="1" customHeight="1">
      <c r="A3249" s="431"/>
    </row>
    <row r="3250" spans="1:1" s="432" customFormat="1" ht="12" hidden="1" customHeight="1">
      <c r="A3250" s="431"/>
    </row>
    <row r="3251" spans="1:1" s="432" customFormat="1" ht="12" hidden="1" customHeight="1">
      <c r="A3251" s="431"/>
    </row>
    <row r="3252" spans="1:1" s="432" customFormat="1" ht="12" hidden="1" customHeight="1">
      <c r="A3252" s="431"/>
    </row>
    <row r="3253" spans="1:1" s="432" customFormat="1" ht="12" hidden="1" customHeight="1">
      <c r="A3253" s="431"/>
    </row>
    <row r="3254" spans="1:1" s="432" customFormat="1" ht="12" hidden="1" customHeight="1">
      <c r="A3254" s="431"/>
    </row>
    <row r="3255" spans="1:1" s="432" customFormat="1" ht="12" hidden="1" customHeight="1">
      <c r="A3255" s="431"/>
    </row>
    <row r="3256" spans="1:1" s="432" customFormat="1" ht="12" hidden="1" customHeight="1">
      <c r="A3256" s="431"/>
    </row>
    <row r="3257" spans="1:1" s="432" customFormat="1" ht="12" hidden="1" customHeight="1">
      <c r="A3257" s="431"/>
    </row>
    <row r="3258" spans="1:1" s="432" customFormat="1" ht="12" hidden="1" customHeight="1">
      <c r="A3258" s="431"/>
    </row>
    <row r="3259" spans="1:1" s="432" customFormat="1" ht="12" hidden="1" customHeight="1">
      <c r="A3259" s="431"/>
    </row>
    <row r="3260" spans="1:1" s="432" customFormat="1" ht="12" hidden="1" customHeight="1">
      <c r="A3260" s="431"/>
    </row>
    <row r="3261" spans="1:1" s="432" customFormat="1" ht="12" hidden="1" customHeight="1">
      <c r="A3261" s="431"/>
    </row>
    <row r="3262" spans="1:1" s="432" customFormat="1" ht="12" hidden="1" customHeight="1">
      <c r="A3262" s="431"/>
    </row>
    <row r="3263" spans="1:1" s="432" customFormat="1" ht="12" hidden="1" customHeight="1">
      <c r="A3263" s="431"/>
    </row>
    <row r="3264" spans="1:1" s="432" customFormat="1" ht="12" hidden="1" customHeight="1">
      <c r="A3264" s="431"/>
    </row>
    <row r="3265" spans="1:1" s="432" customFormat="1" ht="12" hidden="1" customHeight="1">
      <c r="A3265" s="431"/>
    </row>
    <row r="3266" spans="1:1" s="432" customFormat="1" ht="12" hidden="1" customHeight="1">
      <c r="A3266" s="431"/>
    </row>
    <row r="3267" spans="1:1" s="432" customFormat="1" ht="12" hidden="1" customHeight="1">
      <c r="A3267" s="431"/>
    </row>
    <row r="3268" spans="1:1" s="432" customFormat="1" ht="12" hidden="1" customHeight="1">
      <c r="A3268" s="431"/>
    </row>
    <row r="3269" spans="1:1" s="432" customFormat="1" ht="12" hidden="1" customHeight="1">
      <c r="A3269" s="431"/>
    </row>
    <row r="3270" spans="1:1" s="432" customFormat="1" ht="12" hidden="1" customHeight="1">
      <c r="A3270" s="431"/>
    </row>
    <row r="3271" spans="1:1" s="432" customFormat="1" ht="12" hidden="1" customHeight="1">
      <c r="A3271" s="431"/>
    </row>
    <row r="3272" spans="1:1" s="432" customFormat="1" ht="12" hidden="1" customHeight="1">
      <c r="A3272" s="431"/>
    </row>
    <row r="3273" spans="1:1" s="432" customFormat="1" ht="12" hidden="1" customHeight="1">
      <c r="A3273" s="431"/>
    </row>
    <row r="3274" spans="1:1" s="432" customFormat="1" ht="12" hidden="1" customHeight="1">
      <c r="A3274" s="431"/>
    </row>
    <row r="3275" spans="1:1" s="432" customFormat="1" ht="12" hidden="1" customHeight="1">
      <c r="A3275" s="431"/>
    </row>
    <row r="3276" spans="1:1" s="432" customFormat="1" ht="12" hidden="1" customHeight="1">
      <c r="A3276" s="431"/>
    </row>
    <row r="3277" spans="1:1" s="432" customFormat="1" ht="12" hidden="1" customHeight="1">
      <c r="A3277" s="431"/>
    </row>
    <row r="3278" spans="1:1" s="432" customFormat="1" ht="12" hidden="1" customHeight="1">
      <c r="A3278" s="431"/>
    </row>
    <row r="3279" spans="1:1" s="432" customFormat="1" ht="12" hidden="1" customHeight="1">
      <c r="A3279" s="431"/>
    </row>
    <row r="3280" spans="1:1" s="432" customFormat="1" ht="12" hidden="1" customHeight="1">
      <c r="A3280" s="431"/>
    </row>
    <row r="3281" spans="1:1" s="432" customFormat="1" ht="12" hidden="1" customHeight="1">
      <c r="A3281" s="431"/>
    </row>
    <row r="3282" spans="1:1" s="432" customFormat="1" ht="12" hidden="1" customHeight="1">
      <c r="A3282" s="431"/>
    </row>
    <row r="3283" spans="1:1" s="432" customFormat="1" ht="12" hidden="1" customHeight="1">
      <c r="A3283" s="431"/>
    </row>
    <row r="3284" spans="1:1" s="432" customFormat="1" ht="12" hidden="1" customHeight="1">
      <c r="A3284" s="431"/>
    </row>
    <row r="3285" spans="1:1" s="432" customFormat="1" ht="12" hidden="1" customHeight="1">
      <c r="A3285" s="431"/>
    </row>
    <row r="3286" spans="1:1" s="432" customFormat="1" ht="12" hidden="1" customHeight="1">
      <c r="A3286" s="431"/>
    </row>
    <row r="3287" spans="1:1" s="432" customFormat="1" ht="12" hidden="1" customHeight="1">
      <c r="A3287" s="431"/>
    </row>
    <row r="3288" spans="1:1" s="432" customFormat="1" ht="12" hidden="1" customHeight="1">
      <c r="A3288" s="431"/>
    </row>
    <row r="3289" spans="1:1" s="432" customFormat="1" ht="12" hidden="1" customHeight="1">
      <c r="A3289" s="431"/>
    </row>
    <row r="3290" spans="1:1" s="432" customFormat="1" ht="12" hidden="1" customHeight="1">
      <c r="A3290" s="431"/>
    </row>
    <row r="3291" spans="1:1" s="432" customFormat="1" ht="12" hidden="1" customHeight="1">
      <c r="A3291" s="431"/>
    </row>
    <row r="3292" spans="1:1" s="432" customFormat="1" ht="12" hidden="1" customHeight="1">
      <c r="A3292" s="431"/>
    </row>
    <row r="3293" spans="1:1" s="432" customFormat="1" ht="12" hidden="1" customHeight="1">
      <c r="A3293" s="431"/>
    </row>
    <row r="3294" spans="1:1" s="432" customFormat="1" ht="12" hidden="1" customHeight="1">
      <c r="A3294" s="431"/>
    </row>
    <row r="3295" spans="1:1" s="432" customFormat="1" ht="12" hidden="1" customHeight="1">
      <c r="A3295" s="431"/>
    </row>
    <row r="3296" spans="1:1" s="432" customFormat="1" ht="12" hidden="1" customHeight="1">
      <c r="A3296" s="431"/>
    </row>
    <row r="3297" spans="1:1" s="432" customFormat="1" ht="12" hidden="1" customHeight="1">
      <c r="A3297" s="431"/>
    </row>
    <row r="3298" spans="1:1" s="432" customFormat="1" ht="12" hidden="1" customHeight="1">
      <c r="A3298" s="431"/>
    </row>
    <row r="3299" spans="1:1" s="432" customFormat="1" ht="12" hidden="1" customHeight="1">
      <c r="A3299" s="431"/>
    </row>
    <row r="3300" spans="1:1" s="432" customFormat="1" ht="12" hidden="1" customHeight="1">
      <c r="A3300" s="431"/>
    </row>
    <row r="3301" spans="1:1" s="432" customFormat="1" ht="12" hidden="1" customHeight="1">
      <c r="A3301" s="431"/>
    </row>
    <row r="3302" spans="1:1" s="432" customFormat="1" ht="12" hidden="1" customHeight="1">
      <c r="A3302" s="431"/>
    </row>
    <row r="3303" spans="1:1" s="432" customFormat="1" ht="12" hidden="1" customHeight="1">
      <c r="A3303" s="431"/>
    </row>
    <row r="3304" spans="1:1" s="432" customFormat="1" ht="12" hidden="1" customHeight="1">
      <c r="A3304" s="431"/>
    </row>
    <row r="3305" spans="1:1" s="432" customFormat="1" ht="12" hidden="1" customHeight="1">
      <c r="A3305" s="431"/>
    </row>
    <row r="3306" spans="1:1" s="432" customFormat="1" ht="12" hidden="1" customHeight="1">
      <c r="A3306" s="431"/>
    </row>
    <row r="3307" spans="1:1" s="432" customFormat="1" ht="12" hidden="1" customHeight="1">
      <c r="A3307" s="431"/>
    </row>
    <row r="3308" spans="1:1" s="432" customFormat="1" ht="12" hidden="1" customHeight="1">
      <c r="A3308" s="431"/>
    </row>
    <row r="3309" spans="1:1" s="432" customFormat="1" ht="12" hidden="1" customHeight="1">
      <c r="A3309" s="431"/>
    </row>
    <row r="3310" spans="1:1" s="432" customFormat="1" ht="12" hidden="1" customHeight="1">
      <c r="A3310" s="431"/>
    </row>
    <row r="3311" spans="1:1" s="432" customFormat="1" ht="12" hidden="1" customHeight="1">
      <c r="A3311" s="431"/>
    </row>
    <row r="3312" spans="1:1" s="432" customFormat="1" ht="12" hidden="1" customHeight="1">
      <c r="A3312" s="431"/>
    </row>
    <row r="3313" spans="1:1" s="432" customFormat="1" ht="12" hidden="1" customHeight="1">
      <c r="A3313" s="431"/>
    </row>
    <row r="3314" spans="1:1" s="432" customFormat="1" ht="12" hidden="1" customHeight="1">
      <c r="A3314" s="431"/>
    </row>
    <row r="3315" spans="1:1" s="432" customFormat="1" ht="12" hidden="1" customHeight="1">
      <c r="A3315" s="431"/>
    </row>
    <row r="3316" spans="1:1" s="432" customFormat="1" ht="12" hidden="1" customHeight="1">
      <c r="A3316" s="431"/>
    </row>
    <row r="3317" spans="1:1" s="432" customFormat="1" ht="12" hidden="1" customHeight="1">
      <c r="A3317" s="431"/>
    </row>
    <row r="3318" spans="1:1" s="432" customFormat="1" ht="12" hidden="1" customHeight="1">
      <c r="A3318" s="431"/>
    </row>
    <row r="3319" spans="1:1" s="432" customFormat="1" ht="12" hidden="1" customHeight="1">
      <c r="A3319" s="431"/>
    </row>
    <row r="3320" spans="1:1" s="432" customFormat="1" ht="12" hidden="1" customHeight="1">
      <c r="A3320" s="431"/>
    </row>
    <row r="3321" spans="1:1" s="432" customFormat="1" ht="12" hidden="1" customHeight="1">
      <c r="A3321" s="431"/>
    </row>
    <row r="3322" spans="1:1" s="432" customFormat="1" ht="12" hidden="1" customHeight="1">
      <c r="A3322" s="431"/>
    </row>
    <row r="3323" spans="1:1" s="432" customFormat="1" ht="12" hidden="1" customHeight="1">
      <c r="A3323" s="431"/>
    </row>
    <row r="3324" spans="1:1" s="432" customFormat="1" ht="12" hidden="1" customHeight="1">
      <c r="A3324" s="431"/>
    </row>
    <row r="3325" spans="1:1" s="432" customFormat="1" ht="12" hidden="1" customHeight="1">
      <c r="A3325" s="431"/>
    </row>
    <row r="3326" spans="1:1" s="432" customFormat="1" ht="12" hidden="1" customHeight="1">
      <c r="A3326" s="431"/>
    </row>
    <row r="3327" spans="1:1" s="432" customFormat="1" ht="12" hidden="1" customHeight="1">
      <c r="A3327" s="431"/>
    </row>
    <row r="3328" spans="1:1" s="432" customFormat="1" ht="12" hidden="1" customHeight="1">
      <c r="A3328" s="431"/>
    </row>
    <row r="3329" spans="1:1" s="432" customFormat="1" ht="12" hidden="1" customHeight="1">
      <c r="A3329" s="431"/>
    </row>
    <row r="3330" spans="1:1" s="432" customFormat="1" ht="12" hidden="1" customHeight="1">
      <c r="A3330" s="431"/>
    </row>
    <row r="3331" spans="1:1" s="432" customFormat="1" ht="12" hidden="1" customHeight="1">
      <c r="A3331" s="431"/>
    </row>
    <row r="3332" spans="1:1" s="432" customFormat="1" ht="12" hidden="1" customHeight="1">
      <c r="A3332" s="431"/>
    </row>
    <row r="3333" spans="1:1" s="432" customFormat="1" ht="12" hidden="1" customHeight="1">
      <c r="A3333" s="431"/>
    </row>
    <row r="3334" spans="1:1" s="432" customFormat="1" ht="12" hidden="1" customHeight="1">
      <c r="A3334" s="431"/>
    </row>
    <row r="3335" spans="1:1" s="432" customFormat="1" ht="12" hidden="1" customHeight="1">
      <c r="A3335" s="431"/>
    </row>
    <row r="3336" spans="1:1" s="432" customFormat="1" ht="12" hidden="1" customHeight="1">
      <c r="A3336" s="431"/>
    </row>
    <row r="3337" spans="1:1" s="432" customFormat="1" ht="12" hidden="1" customHeight="1">
      <c r="A3337" s="431"/>
    </row>
    <row r="3338" spans="1:1" s="432" customFormat="1" ht="12" hidden="1" customHeight="1">
      <c r="A3338" s="431"/>
    </row>
    <row r="3339" spans="1:1" s="432" customFormat="1" ht="12" hidden="1" customHeight="1">
      <c r="A3339" s="431"/>
    </row>
    <row r="3340" spans="1:1" s="432" customFormat="1" ht="12" hidden="1" customHeight="1">
      <c r="A3340" s="431"/>
    </row>
    <row r="3341" spans="1:1" s="432" customFormat="1" ht="12" hidden="1" customHeight="1">
      <c r="A3341" s="431"/>
    </row>
    <row r="3342" spans="1:1" s="432" customFormat="1" ht="12" hidden="1" customHeight="1">
      <c r="A3342" s="431"/>
    </row>
    <row r="3343" spans="1:1" s="432" customFormat="1" ht="12" hidden="1" customHeight="1">
      <c r="A3343" s="431"/>
    </row>
    <row r="3344" spans="1:1" s="432" customFormat="1" ht="12" hidden="1" customHeight="1">
      <c r="A3344" s="431"/>
    </row>
    <row r="3345" spans="1:1" s="432" customFormat="1" ht="12" hidden="1" customHeight="1">
      <c r="A3345" s="431"/>
    </row>
    <row r="3346" spans="1:1" s="432" customFormat="1" ht="12" hidden="1" customHeight="1">
      <c r="A3346" s="431"/>
    </row>
    <row r="3347" spans="1:1" s="432" customFormat="1" ht="12" hidden="1" customHeight="1">
      <c r="A3347" s="431"/>
    </row>
    <row r="3348" spans="1:1" s="432" customFormat="1" ht="12" hidden="1" customHeight="1">
      <c r="A3348" s="431"/>
    </row>
    <row r="3349" spans="1:1" s="432" customFormat="1" ht="12" hidden="1" customHeight="1">
      <c r="A3349" s="431"/>
    </row>
    <row r="3350" spans="1:1" s="432" customFormat="1" ht="12" hidden="1" customHeight="1">
      <c r="A3350" s="431"/>
    </row>
    <row r="3351" spans="1:1" s="432" customFormat="1" ht="12" hidden="1" customHeight="1">
      <c r="A3351" s="431"/>
    </row>
    <row r="3352" spans="1:1" s="432" customFormat="1" ht="12" hidden="1" customHeight="1">
      <c r="A3352" s="431"/>
    </row>
    <row r="3353" spans="1:1" s="432" customFormat="1" ht="12" hidden="1" customHeight="1">
      <c r="A3353" s="431"/>
    </row>
    <row r="3354" spans="1:1" s="432" customFormat="1" ht="12" hidden="1" customHeight="1">
      <c r="A3354" s="431"/>
    </row>
    <row r="3355" spans="1:1" s="432" customFormat="1" ht="12" hidden="1" customHeight="1">
      <c r="A3355" s="431"/>
    </row>
    <row r="3356" spans="1:1" s="432" customFormat="1" ht="12" hidden="1" customHeight="1">
      <c r="A3356" s="431"/>
    </row>
    <row r="3357" spans="1:1" s="432" customFormat="1" ht="12" hidden="1" customHeight="1">
      <c r="A3357" s="431"/>
    </row>
    <row r="3358" spans="1:1" s="432" customFormat="1" ht="12" hidden="1" customHeight="1">
      <c r="A3358" s="431"/>
    </row>
    <row r="3359" spans="1:1" s="432" customFormat="1" ht="12" hidden="1" customHeight="1">
      <c r="A3359" s="431"/>
    </row>
    <row r="3360" spans="1:1" s="432" customFormat="1" ht="12" hidden="1" customHeight="1">
      <c r="A3360" s="431"/>
    </row>
    <row r="3361" spans="1:1" s="432" customFormat="1" ht="12" hidden="1" customHeight="1">
      <c r="A3361" s="431"/>
    </row>
    <row r="3362" spans="1:1" s="432" customFormat="1" ht="12" hidden="1" customHeight="1">
      <c r="A3362" s="431"/>
    </row>
    <row r="3363" spans="1:1" s="432" customFormat="1" ht="12" hidden="1" customHeight="1">
      <c r="A3363" s="431"/>
    </row>
    <row r="3364" spans="1:1" s="432" customFormat="1" ht="12" hidden="1" customHeight="1">
      <c r="A3364" s="431"/>
    </row>
    <row r="3365" spans="1:1" s="432" customFormat="1" ht="12" hidden="1" customHeight="1">
      <c r="A3365" s="431"/>
    </row>
    <row r="3366" spans="1:1" s="432" customFormat="1" ht="12" hidden="1" customHeight="1">
      <c r="A3366" s="431"/>
    </row>
    <row r="3367" spans="1:1" s="432" customFormat="1" ht="12" hidden="1" customHeight="1">
      <c r="A3367" s="431"/>
    </row>
    <row r="3368" spans="1:1" s="432" customFormat="1" ht="12" hidden="1" customHeight="1">
      <c r="A3368" s="431"/>
    </row>
    <row r="3369" spans="1:1" s="432" customFormat="1" ht="12" hidden="1" customHeight="1">
      <c r="A3369" s="431"/>
    </row>
    <row r="3370" spans="1:1" s="432" customFormat="1" ht="12" hidden="1" customHeight="1">
      <c r="A3370" s="431"/>
    </row>
    <row r="3371" spans="1:1" s="432" customFormat="1" ht="12" hidden="1" customHeight="1">
      <c r="A3371" s="431"/>
    </row>
    <row r="3372" spans="1:1" s="432" customFormat="1" ht="12" hidden="1" customHeight="1">
      <c r="A3372" s="431"/>
    </row>
    <row r="3373" spans="1:1" s="432" customFormat="1" ht="12" hidden="1" customHeight="1">
      <c r="A3373" s="431"/>
    </row>
    <row r="3374" spans="1:1" s="432" customFormat="1" ht="12" hidden="1" customHeight="1">
      <c r="A3374" s="431"/>
    </row>
    <row r="3375" spans="1:1" s="432" customFormat="1" ht="12" hidden="1" customHeight="1">
      <c r="A3375" s="431"/>
    </row>
    <row r="3376" spans="1:1" s="432" customFormat="1" ht="12" hidden="1" customHeight="1">
      <c r="A3376" s="431"/>
    </row>
    <row r="3377" spans="1:1" s="432" customFormat="1" ht="12" hidden="1" customHeight="1">
      <c r="A3377" s="431"/>
    </row>
    <row r="3378" spans="1:1" s="432" customFormat="1" ht="12" hidden="1" customHeight="1">
      <c r="A3378" s="431"/>
    </row>
    <row r="3379" spans="1:1" s="432" customFormat="1" ht="12" hidden="1" customHeight="1">
      <c r="A3379" s="431"/>
    </row>
    <row r="3380" spans="1:1" s="432" customFormat="1" ht="12" hidden="1" customHeight="1">
      <c r="A3380" s="431"/>
    </row>
    <row r="3381" spans="1:1" s="432" customFormat="1" ht="12" hidden="1" customHeight="1">
      <c r="A3381" s="431"/>
    </row>
    <row r="3382" spans="1:1" s="432" customFormat="1" ht="12" hidden="1" customHeight="1">
      <c r="A3382" s="431"/>
    </row>
    <row r="3383" spans="1:1" s="432" customFormat="1" ht="12" hidden="1" customHeight="1">
      <c r="A3383" s="431"/>
    </row>
    <row r="3384" spans="1:1" s="432" customFormat="1" ht="12" hidden="1" customHeight="1">
      <c r="A3384" s="431"/>
    </row>
    <row r="3385" spans="1:1" s="432" customFormat="1" ht="12" hidden="1" customHeight="1">
      <c r="A3385" s="431"/>
    </row>
    <row r="3386" spans="1:1" s="432" customFormat="1" ht="12" hidden="1" customHeight="1">
      <c r="A3386" s="431"/>
    </row>
    <row r="3387" spans="1:1" s="432" customFormat="1" ht="12" hidden="1" customHeight="1">
      <c r="A3387" s="431"/>
    </row>
    <row r="3388" spans="1:1" s="432" customFormat="1" ht="12" hidden="1" customHeight="1">
      <c r="A3388" s="431"/>
    </row>
    <row r="3389" spans="1:1" s="432" customFormat="1" ht="12" hidden="1" customHeight="1">
      <c r="A3389" s="431"/>
    </row>
    <row r="3390" spans="1:1" s="432" customFormat="1" ht="12" hidden="1" customHeight="1">
      <c r="A3390" s="431"/>
    </row>
    <row r="3391" spans="1:1" s="432" customFormat="1" ht="12" hidden="1" customHeight="1">
      <c r="A3391" s="431"/>
    </row>
    <row r="3392" spans="1:1" s="432" customFormat="1" ht="12" hidden="1" customHeight="1">
      <c r="A3392" s="431"/>
    </row>
    <row r="3393" spans="1:1" s="432" customFormat="1" ht="12" hidden="1" customHeight="1">
      <c r="A3393" s="431"/>
    </row>
    <row r="3394" spans="1:1" s="432" customFormat="1" ht="12" hidden="1" customHeight="1">
      <c r="A3394" s="431"/>
    </row>
    <row r="3395" spans="1:1" s="432" customFormat="1" ht="12" hidden="1" customHeight="1">
      <c r="A3395" s="431"/>
    </row>
    <row r="3396" spans="1:1" s="432" customFormat="1" ht="12" hidden="1" customHeight="1">
      <c r="A3396" s="431"/>
    </row>
    <row r="3397" spans="1:1" s="432" customFormat="1" ht="12" hidden="1" customHeight="1">
      <c r="A3397" s="431"/>
    </row>
    <row r="3398" spans="1:1" s="432" customFormat="1" ht="12" hidden="1" customHeight="1">
      <c r="A3398" s="431"/>
    </row>
    <row r="3399" spans="1:1" s="432" customFormat="1" ht="12" hidden="1" customHeight="1">
      <c r="A3399" s="431"/>
    </row>
    <row r="3400" spans="1:1" s="432" customFormat="1" ht="12" hidden="1" customHeight="1">
      <c r="A3400" s="431"/>
    </row>
    <row r="3401" spans="1:1" s="432" customFormat="1" ht="12" hidden="1" customHeight="1">
      <c r="A3401" s="431"/>
    </row>
    <row r="3402" spans="1:1" s="432" customFormat="1" ht="12" hidden="1" customHeight="1">
      <c r="A3402" s="431"/>
    </row>
    <row r="3403" spans="1:1" s="432" customFormat="1" ht="12" hidden="1" customHeight="1">
      <c r="A3403" s="431"/>
    </row>
    <row r="3404" spans="1:1" s="432" customFormat="1" ht="12" hidden="1" customHeight="1">
      <c r="A3404" s="431"/>
    </row>
    <row r="3405" spans="1:1" s="432" customFormat="1" ht="12" hidden="1" customHeight="1">
      <c r="A3405" s="431"/>
    </row>
    <row r="3406" spans="1:1" s="432" customFormat="1" ht="12" hidden="1" customHeight="1">
      <c r="A3406" s="431"/>
    </row>
    <row r="3407" spans="1:1" s="432" customFormat="1" ht="12" hidden="1" customHeight="1">
      <c r="A3407" s="431"/>
    </row>
    <row r="3408" spans="1:1" s="432" customFormat="1" ht="12" hidden="1" customHeight="1">
      <c r="A3408" s="431"/>
    </row>
    <row r="3409" spans="1:1" s="432" customFormat="1" ht="12" hidden="1" customHeight="1">
      <c r="A3409" s="431"/>
    </row>
    <row r="3410" spans="1:1" s="432" customFormat="1" ht="12" hidden="1" customHeight="1">
      <c r="A3410" s="431"/>
    </row>
    <row r="3411" spans="1:1" s="432" customFormat="1" ht="12" hidden="1" customHeight="1">
      <c r="A3411" s="431"/>
    </row>
    <row r="3412" spans="1:1" s="432" customFormat="1" ht="12" hidden="1" customHeight="1">
      <c r="A3412" s="431"/>
    </row>
    <row r="3413" spans="1:1" s="432" customFormat="1" ht="12" hidden="1" customHeight="1">
      <c r="A3413" s="431"/>
    </row>
    <row r="3414" spans="1:1" s="432" customFormat="1" ht="12" hidden="1" customHeight="1">
      <c r="A3414" s="431"/>
    </row>
    <row r="3415" spans="1:1" s="432" customFormat="1" ht="12" hidden="1" customHeight="1">
      <c r="A3415" s="431"/>
    </row>
    <row r="3416" spans="1:1" s="432" customFormat="1" ht="12" hidden="1" customHeight="1">
      <c r="A3416" s="431"/>
    </row>
    <row r="3417" spans="1:1" s="432" customFormat="1" ht="12" hidden="1" customHeight="1">
      <c r="A3417" s="431"/>
    </row>
    <row r="3418" spans="1:1" s="432" customFormat="1" ht="12" hidden="1" customHeight="1">
      <c r="A3418" s="431"/>
    </row>
    <row r="3419" spans="1:1" s="432" customFormat="1" ht="12" hidden="1" customHeight="1">
      <c r="A3419" s="431"/>
    </row>
    <row r="3420" spans="1:1" s="432" customFormat="1" ht="12" hidden="1" customHeight="1">
      <c r="A3420" s="431"/>
    </row>
    <row r="3421" spans="1:1" s="432" customFormat="1" ht="12" hidden="1" customHeight="1">
      <c r="A3421" s="431"/>
    </row>
    <row r="3422" spans="1:1" s="432" customFormat="1" ht="12" hidden="1" customHeight="1">
      <c r="A3422" s="431"/>
    </row>
    <row r="3423" spans="1:1" s="432" customFormat="1" ht="12" hidden="1" customHeight="1">
      <c r="A3423" s="431"/>
    </row>
    <row r="3424" spans="1:1" s="432" customFormat="1" ht="12" hidden="1" customHeight="1">
      <c r="A3424" s="431"/>
    </row>
    <row r="3425" spans="1:1" s="432" customFormat="1" ht="12" hidden="1" customHeight="1">
      <c r="A3425" s="431"/>
    </row>
    <row r="3426" spans="1:1" s="432" customFormat="1" ht="12" hidden="1" customHeight="1">
      <c r="A3426" s="431"/>
    </row>
    <row r="3427" spans="1:1" s="432" customFormat="1" ht="12" hidden="1" customHeight="1">
      <c r="A3427" s="431"/>
    </row>
    <row r="3428" spans="1:1" s="432" customFormat="1" ht="12" hidden="1" customHeight="1">
      <c r="A3428" s="431"/>
    </row>
    <row r="3429" spans="1:1" s="432" customFormat="1" ht="12" hidden="1" customHeight="1">
      <c r="A3429" s="431"/>
    </row>
    <row r="3430" spans="1:1" s="432" customFormat="1" ht="12" hidden="1" customHeight="1">
      <c r="A3430" s="431"/>
    </row>
    <row r="3431" spans="1:1" s="432" customFormat="1" ht="12" hidden="1" customHeight="1">
      <c r="A3431" s="431"/>
    </row>
    <row r="3432" spans="1:1" s="432" customFormat="1" ht="12" hidden="1" customHeight="1">
      <c r="A3432" s="431"/>
    </row>
    <row r="3433" spans="1:1" s="432" customFormat="1" ht="12" hidden="1" customHeight="1">
      <c r="A3433" s="431"/>
    </row>
    <row r="3434" spans="1:1" s="432" customFormat="1" ht="12" hidden="1" customHeight="1">
      <c r="A3434" s="431"/>
    </row>
    <row r="3435" spans="1:1" s="432" customFormat="1" ht="12" hidden="1" customHeight="1">
      <c r="A3435" s="431"/>
    </row>
    <row r="3436" spans="1:1" s="432" customFormat="1" ht="12" hidden="1" customHeight="1">
      <c r="A3436" s="431"/>
    </row>
    <row r="3437" spans="1:1" s="432" customFormat="1" ht="12" hidden="1" customHeight="1">
      <c r="A3437" s="431"/>
    </row>
    <row r="3438" spans="1:1" s="432" customFormat="1" ht="12" hidden="1" customHeight="1">
      <c r="A3438" s="431"/>
    </row>
    <row r="3439" spans="1:1" s="432" customFormat="1" ht="12" hidden="1" customHeight="1">
      <c r="A3439" s="431"/>
    </row>
    <row r="3440" spans="1:1" s="432" customFormat="1" ht="12" hidden="1" customHeight="1">
      <c r="A3440" s="431"/>
    </row>
    <row r="3441" spans="1:1" s="432" customFormat="1" ht="12" hidden="1" customHeight="1">
      <c r="A3441" s="431"/>
    </row>
    <row r="3442" spans="1:1" s="432" customFormat="1" ht="12" hidden="1" customHeight="1">
      <c r="A3442" s="431"/>
    </row>
    <row r="3443" spans="1:1" s="432" customFormat="1" ht="12" hidden="1" customHeight="1">
      <c r="A3443" s="431"/>
    </row>
    <row r="3444" spans="1:1" s="432" customFormat="1" ht="12" hidden="1" customHeight="1">
      <c r="A3444" s="431"/>
    </row>
    <row r="3445" spans="1:1" s="432" customFormat="1" ht="12" hidden="1" customHeight="1">
      <c r="A3445" s="431"/>
    </row>
    <row r="3446" spans="1:1" s="432" customFormat="1" ht="12" hidden="1" customHeight="1">
      <c r="A3446" s="431"/>
    </row>
    <row r="3447" spans="1:1" s="432" customFormat="1" ht="12" hidden="1" customHeight="1">
      <c r="A3447" s="431"/>
    </row>
    <row r="3448" spans="1:1" s="432" customFormat="1" ht="12" hidden="1" customHeight="1">
      <c r="A3448" s="431"/>
    </row>
    <row r="3449" spans="1:1" s="432" customFormat="1" ht="12" hidden="1" customHeight="1">
      <c r="A3449" s="431"/>
    </row>
    <row r="3450" spans="1:1" s="432" customFormat="1" ht="12" hidden="1" customHeight="1">
      <c r="A3450" s="431"/>
    </row>
    <row r="3451" spans="1:1" s="432" customFormat="1" ht="12" hidden="1" customHeight="1">
      <c r="A3451" s="431"/>
    </row>
    <row r="3452" spans="1:1" s="432" customFormat="1" ht="12" hidden="1" customHeight="1">
      <c r="A3452" s="431"/>
    </row>
    <row r="3453" spans="1:1" s="432" customFormat="1" ht="12" hidden="1" customHeight="1">
      <c r="A3453" s="431"/>
    </row>
    <row r="3454" spans="1:1" s="432" customFormat="1" ht="12" hidden="1" customHeight="1">
      <c r="A3454" s="431"/>
    </row>
    <row r="3455" spans="1:1" s="432" customFormat="1" ht="12" hidden="1" customHeight="1">
      <c r="A3455" s="431"/>
    </row>
    <row r="3456" spans="1:1" s="432" customFormat="1" ht="12" hidden="1" customHeight="1">
      <c r="A3456" s="431"/>
    </row>
    <row r="3457" spans="1:1" s="432" customFormat="1" ht="12" hidden="1" customHeight="1">
      <c r="A3457" s="431"/>
    </row>
    <row r="3458" spans="1:1" s="432" customFormat="1" ht="12" hidden="1" customHeight="1">
      <c r="A3458" s="431"/>
    </row>
    <row r="3459" spans="1:1" s="432" customFormat="1" ht="12" hidden="1" customHeight="1">
      <c r="A3459" s="431"/>
    </row>
    <row r="3460" spans="1:1" s="432" customFormat="1" ht="12" hidden="1" customHeight="1">
      <c r="A3460" s="431"/>
    </row>
    <row r="3461" spans="1:1" s="432" customFormat="1" ht="12" hidden="1" customHeight="1">
      <c r="A3461" s="431"/>
    </row>
    <row r="3462" spans="1:1" s="432" customFormat="1" ht="12" hidden="1" customHeight="1">
      <c r="A3462" s="431"/>
    </row>
    <row r="3463" spans="1:1" s="432" customFormat="1" ht="12" hidden="1" customHeight="1">
      <c r="A3463" s="431"/>
    </row>
    <row r="3464" spans="1:1" s="432" customFormat="1" ht="12" hidden="1" customHeight="1">
      <c r="A3464" s="431"/>
    </row>
    <row r="3465" spans="1:1" s="432" customFormat="1" ht="12" hidden="1" customHeight="1">
      <c r="A3465" s="431"/>
    </row>
    <row r="3466" spans="1:1" s="432" customFormat="1" ht="12" hidden="1" customHeight="1">
      <c r="A3466" s="431"/>
    </row>
    <row r="3467" spans="1:1" s="432" customFormat="1" ht="12" hidden="1" customHeight="1">
      <c r="A3467" s="431"/>
    </row>
    <row r="3468" spans="1:1" s="432" customFormat="1" ht="12" hidden="1" customHeight="1">
      <c r="A3468" s="431"/>
    </row>
    <row r="3469" spans="1:1" s="432" customFormat="1" ht="12" hidden="1" customHeight="1">
      <c r="A3469" s="431"/>
    </row>
    <row r="3470" spans="1:1" s="432" customFormat="1" ht="12" hidden="1" customHeight="1">
      <c r="A3470" s="431"/>
    </row>
    <row r="3471" spans="1:1" s="432" customFormat="1" ht="12" hidden="1" customHeight="1">
      <c r="A3471" s="431"/>
    </row>
    <row r="3472" spans="1:1" s="432" customFormat="1" ht="12" hidden="1" customHeight="1">
      <c r="A3472" s="431"/>
    </row>
    <row r="3473" spans="1:1" s="432" customFormat="1" ht="12" hidden="1" customHeight="1">
      <c r="A3473" s="431"/>
    </row>
    <row r="3474" spans="1:1" s="432" customFormat="1" ht="12" hidden="1" customHeight="1">
      <c r="A3474" s="431"/>
    </row>
    <row r="3475" spans="1:1" s="432" customFormat="1" ht="12" hidden="1" customHeight="1">
      <c r="A3475" s="431"/>
    </row>
    <row r="3476" spans="1:1" s="432" customFormat="1" ht="12" hidden="1" customHeight="1">
      <c r="A3476" s="431"/>
    </row>
    <row r="3477" spans="1:1" s="432" customFormat="1" ht="12" hidden="1" customHeight="1">
      <c r="A3477" s="431"/>
    </row>
    <row r="3478" spans="1:1" s="432" customFormat="1" ht="12" hidden="1" customHeight="1">
      <c r="A3478" s="431"/>
    </row>
    <row r="3479" spans="1:1" s="432" customFormat="1" ht="12" hidden="1" customHeight="1">
      <c r="A3479" s="431"/>
    </row>
    <row r="3480" spans="1:1" s="432" customFormat="1" ht="12" hidden="1" customHeight="1">
      <c r="A3480" s="431"/>
    </row>
    <row r="3481" spans="1:1" s="432" customFormat="1" ht="12" hidden="1" customHeight="1">
      <c r="A3481" s="431"/>
    </row>
    <row r="3482" spans="1:1" s="432" customFormat="1" ht="12" hidden="1" customHeight="1">
      <c r="A3482" s="431"/>
    </row>
    <row r="3483" spans="1:1" s="432" customFormat="1" ht="12" hidden="1" customHeight="1">
      <c r="A3483" s="431"/>
    </row>
    <row r="3484" spans="1:1" s="432" customFormat="1" ht="12" hidden="1" customHeight="1">
      <c r="A3484" s="431"/>
    </row>
    <row r="3485" spans="1:1" s="432" customFormat="1" ht="12" hidden="1" customHeight="1">
      <c r="A3485" s="431"/>
    </row>
    <row r="3486" spans="1:1" s="432" customFormat="1" ht="12" hidden="1" customHeight="1">
      <c r="A3486" s="431"/>
    </row>
    <row r="3487" spans="1:1" s="432" customFormat="1" ht="12" hidden="1" customHeight="1">
      <c r="A3487" s="431"/>
    </row>
    <row r="3488" spans="1:1" s="432" customFormat="1" ht="12" hidden="1" customHeight="1">
      <c r="A3488" s="431"/>
    </row>
    <row r="3489" spans="1:1" s="432" customFormat="1" ht="12" hidden="1" customHeight="1">
      <c r="A3489" s="431"/>
    </row>
    <row r="3490" spans="1:1" s="432" customFormat="1" ht="12" hidden="1" customHeight="1">
      <c r="A3490" s="431"/>
    </row>
    <row r="3491" spans="1:1" s="432" customFormat="1" ht="12" hidden="1" customHeight="1">
      <c r="A3491" s="431"/>
    </row>
    <row r="3492" spans="1:1" s="432" customFormat="1" ht="12" hidden="1" customHeight="1">
      <c r="A3492" s="431"/>
    </row>
    <row r="3493" spans="1:1" s="432" customFormat="1" ht="12" hidden="1" customHeight="1">
      <c r="A3493" s="431"/>
    </row>
    <row r="3494" spans="1:1" s="432" customFormat="1" ht="12" hidden="1" customHeight="1">
      <c r="A3494" s="431"/>
    </row>
    <row r="3495" spans="1:1" s="432" customFormat="1" ht="12" hidden="1" customHeight="1">
      <c r="A3495" s="431"/>
    </row>
    <row r="3496" spans="1:1" s="432" customFormat="1" ht="12" hidden="1" customHeight="1">
      <c r="A3496" s="431"/>
    </row>
    <row r="3497" spans="1:1" s="432" customFormat="1" ht="12" hidden="1" customHeight="1">
      <c r="A3497" s="431"/>
    </row>
    <row r="3498" spans="1:1" s="432" customFormat="1" ht="12" hidden="1" customHeight="1">
      <c r="A3498" s="431"/>
    </row>
    <row r="3499" spans="1:1" s="432" customFormat="1" ht="12" hidden="1" customHeight="1">
      <c r="A3499" s="431"/>
    </row>
    <row r="3500" spans="1:1" s="432" customFormat="1" ht="12" hidden="1" customHeight="1">
      <c r="A3500" s="431"/>
    </row>
    <row r="3501" spans="1:1" s="432" customFormat="1" ht="12" hidden="1" customHeight="1">
      <c r="A3501" s="431"/>
    </row>
    <row r="3502" spans="1:1" s="432" customFormat="1" ht="12" hidden="1" customHeight="1">
      <c r="A3502" s="431"/>
    </row>
    <row r="3503" spans="1:1" s="432" customFormat="1" ht="12" hidden="1" customHeight="1">
      <c r="A3503" s="431"/>
    </row>
    <row r="3504" spans="1:1" s="432" customFormat="1" ht="12" hidden="1" customHeight="1">
      <c r="A3504" s="431"/>
    </row>
    <row r="3505" spans="1:1" s="432" customFormat="1" ht="12" hidden="1" customHeight="1">
      <c r="A3505" s="431"/>
    </row>
    <row r="3506" spans="1:1" s="432" customFormat="1" ht="12" hidden="1" customHeight="1">
      <c r="A3506" s="431"/>
    </row>
    <row r="3507" spans="1:1" s="432" customFormat="1" ht="12" hidden="1" customHeight="1">
      <c r="A3507" s="431"/>
    </row>
    <row r="3508" spans="1:1" s="432" customFormat="1" ht="12" hidden="1" customHeight="1">
      <c r="A3508" s="431"/>
    </row>
    <row r="3509" spans="1:1" s="432" customFormat="1" ht="12" hidden="1" customHeight="1">
      <c r="A3509" s="431"/>
    </row>
    <row r="3510" spans="1:1" s="432" customFormat="1" ht="12" hidden="1" customHeight="1">
      <c r="A3510" s="431"/>
    </row>
    <row r="3511" spans="1:1" s="432" customFormat="1" ht="12" hidden="1" customHeight="1">
      <c r="A3511" s="431"/>
    </row>
    <row r="3512" spans="1:1" s="432" customFormat="1" ht="12" hidden="1" customHeight="1">
      <c r="A3512" s="431"/>
    </row>
    <row r="3513" spans="1:1" s="432" customFormat="1" ht="12" hidden="1" customHeight="1">
      <c r="A3513" s="431"/>
    </row>
    <row r="3514" spans="1:1" s="432" customFormat="1" ht="12" hidden="1" customHeight="1">
      <c r="A3514" s="431"/>
    </row>
    <row r="3515" spans="1:1" s="432" customFormat="1" ht="12" hidden="1" customHeight="1">
      <c r="A3515" s="431"/>
    </row>
    <row r="3516" spans="1:1" s="432" customFormat="1" ht="12" hidden="1" customHeight="1">
      <c r="A3516" s="431"/>
    </row>
    <row r="3517" spans="1:1" s="432" customFormat="1" ht="12" hidden="1" customHeight="1">
      <c r="A3517" s="431"/>
    </row>
    <row r="3518" spans="1:1" s="432" customFormat="1" ht="12" hidden="1" customHeight="1">
      <c r="A3518" s="431"/>
    </row>
    <row r="3519" spans="1:1" s="432" customFormat="1" ht="12" hidden="1" customHeight="1">
      <c r="A3519" s="431"/>
    </row>
    <row r="3520" spans="1:1" s="432" customFormat="1" ht="12" hidden="1" customHeight="1">
      <c r="A3520" s="431"/>
    </row>
    <row r="3521" spans="1:1" s="432" customFormat="1" ht="12" hidden="1" customHeight="1">
      <c r="A3521" s="431"/>
    </row>
    <row r="3522" spans="1:1" s="432" customFormat="1" ht="12" hidden="1" customHeight="1">
      <c r="A3522" s="431"/>
    </row>
    <row r="3523" spans="1:1" s="432" customFormat="1" ht="12" hidden="1" customHeight="1">
      <c r="A3523" s="431"/>
    </row>
    <row r="3524" spans="1:1" s="432" customFormat="1" ht="12" hidden="1" customHeight="1">
      <c r="A3524" s="431"/>
    </row>
    <row r="3525" spans="1:1" s="432" customFormat="1" ht="12" hidden="1" customHeight="1">
      <c r="A3525" s="431"/>
    </row>
    <row r="3526" spans="1:1" s="432" customFormat="1" ht="12" hidden="1" customHeight="1">
      <c r="A3526" s="431"/>
    </row>
    <row r="3527" spans="1:1" s="432" customFormat="1" ht="12" hidden="1" customHeight="1">
      <c r="A3527" s="431"/>
    </row>
    <row r="3528" spans="1:1" s="432" customFormat="1" ht="12" hidden="1" customHeight="1">
      <c r="A3528" s="431"/>
    </row>
    <row r="3529" spans="1:1" s="432" customFormat="1" ht="12" hidden="1" customHeight="1">
      <c r="A3529" s="431"/>
    </row>
    <row r="3530" spans="1:1" s="432" customFormat="1" ht="12" hidden="1" customHeight="1">
      <c r="A3530" s="431"/>
    </row>
    <row r="3531" spans="1:1" s="432" customFormat="1" ht="12" hidden="1" customHeight="1">
      <c r="A3531" s="431"/>
    </row>
    <row r="3532" spans="1:1" s="432" customFormat="1" ht="12" hidden="1" customHeight="1">
      <c r="A3532" s="431"/>
    </row>
    <row r="3533" spans="1:1" s="432" customFormat="1" ht="12" hidden="1" customHeight="1">
      <c r="A3533" s="431"/>
    </row>
    <row r="3534" spans="1:1" s="432" customFormat="1" ht="12" hidden="1" customHeight="1">
      <c r="A3534" s="431"/>
    </row>
    <row r="3535" spans="1:1" s="432" customFormat="1" ht="12" hidden="1" customHeight="1">
      <c r="A3535" s="431"/>
    </row>
    <row r="3536" spans="1:1" s="432" customFormat="1" ht="12" hidden="1" customHeight="1">
      <c r="A3536" s="431"/>
    </row>
    <row r="3537" spans="1:1" s="432" customFormat="1" ht="12" hidden="1" customHeight="1">
      <c r="A3537" s="431"/>
    </row>
    <row r="3538" spans="1:1" s="432" customFormat="1" ht="12" hidden="1" customHeight="1">
      <c r="A3538" s="431"/>
    </row>
    <row r="3539" spans="1:1" s="432" customFormat="1" ht="12" hidden="1" customHeight="1">
      <c r="A3539" s="431"/>
    </row>
    <row r="3540" spans="1:1" s="432" customFormat="1" ht="12" hidden="1" customHeight="1">
      <c r="A3540" s="431"/>
    </row>
    <row r="3541" spans="1:1" s="432" customFormat="1" ht="12" hidden="1" customHeight="1">
      <c r="A3541" s="431"/>
    </row>
    <row r="3542" spans="1:1" s="432" customFormat="1" ht="12" hidden="1" customHeight="1">
      <c r="A3542" s="431"/>
    </row>
    <row r="3543" spans="1:1" s="432" customFormat="1" ht="12" hidden="1" customHeight="1">
      <c r="A3543" s="431"/>
    </row>
    <row r="3544" spans="1:1" s="432" customFormat="1" ht="12" hidden="1" customHeight="1">
      <c r="A3544" s="431"/>
    </row>
    <row r="3545" spans="1:1" s="432" customFormat="1" ht="12" hidden="1" customHeight="1">
      <c r="A3545" s="431"/>
    </row>
    <row r="3546" spans="1:1" s="432" customFormat="1" ht="12" hidden="1" customHeight="1">
      <c r="A3546" s="431"/>
    </row>
    <row r="3547" spans="1:1" s="432" customFormat="1" ht="12" hidden="1" customHeight="1">
      <c r="A3547" s="431"/>
    </row>
    <row r="3548" spans="1:1" s="432" customFormat="1" ht="12" hidden="1" customHeight="1">
      <c r="A3548" s="431"/>
    </row>
    <row r="3549" spans="1:1" s="432" customFormat="1" ht="12" hidden="1" customHeight="1">
      <c r="A3549" s="431"/>
    </row>
    <row r="3550" spans="1:1" s="432" customFormat="1" ht="12" hidden="1" customHeight="1">
      <c r="A3550" s="431"/>
    </row>
    <row r="3551" spans="1:1" s="432" customFormat="1" ht="12" hidden="1" customHeight="1">
      <c r="A3551" s="431"/>
    </row>
    <row r="3552" spans="1:1" s="432" customFormat="1" ht="12" hidden="1" customHeight="1">
      <c r="A3552" s="431"/>
    </row>
    <row r="3553" spans="1:1" s="432" customFormat="1" ht="12" hidden="1" customHeight="1">
      <c r="A3553" s="431"/>
    </row>
    <row r="3554" spans="1:1" s="432" customFormat="1" ht="12" hidden="1" customHeight="1">
      <c r="A3554" s="431"/>
    </row>
    <row r="3555" spans="1:1" s="432" customFormat="1" ht="12" hidden="1" customHeight="1">
      <c r="A3555" s="431"/>
    </row>
    <row r="3556" spans="1:1" s="432" customFormat="1" ht="12" hidden="1" customHeight="1">
      <c r="A3556" s="431"/>
    </row>
    <row r="3557" spans="1:1" s="432" customFormat="1" ht="12" hidden="1" customHeight="1">
      <c r="A3557" s="431"/>
    </row>
    <row r="3558" spans="1:1" s="432" customFormat="1" ht="12" hidden="1" customHeight="1">
      <c r="A3558" s="431"/>
    </row>
    <row r="3559" spans="1:1" s="432" customFormat="1" ht="12" hidden="1" customHeight="1">
      <c r="A3559" s="431"/>
    </row>
    <row r="3560" spans="1:1" s="432" customFormat="1" ht="12" hidden="1" customHeight="1">
      <c r="A3560" s="431"/>
    </row>
    <row r="3561" spans="1:1" s="432" customFormat="1" ht="12" hidden="1" customHeight="1">
      <c r="A3561" s="431"/>
    </row>
    <row r="3562" spans="1:1" s="432" customFormat="1" ht="12" hidden="1" customHeight="1">
      <c r="A3562" s="431"/>
    </row>
    <row r="3563" spans="1:1" s="432" customFormat="1" ht="12" hidden="1" customHeight="1">
      <c r="A3563" s="431"/>
    </row>
    <row r="3564" spans="1:1" s="432" customFormat="1" ht="12" hidden="1" customHeight="1">
      <c r="A3564" s="431"/>
    </row>
    <row r="3565" spans="1:1" s="432" customFormat="1" ht="12" hidden="1" customHeight="1">
      <c r="A3565" s="431"/>
    </row>
    <row r="3566" spans="1:1" s="432" customFormat="1" ht="12" hidden="1" customHeight="1">
      <c r="A3566" s="431"/>
    </row>
    <row r="3567" spans="1:1" s="432" customFormat="1" ht="12" hidden="1" customHeight="1">
      <c r="A3567" s="431"/>
    </row>
    <row r="3568" spans="1:1" s="432" customFormat="1" ht="12" hidden="1" customHeight="1">
      <c r="A3568" s="431"/>
    </row>
    <row r="3569" spans="1:1" s="432" customFormat="1" ht="12" hidden="1" customHeight="1">
      <c r="A3569" s="431"/>
    </row>
    <row r="3570" spans="1:1" s="432" customFormat="1" ht="12" hidden="1" customHeight="1">
      <c r="A3570" s="431"/>
    </row>
    <row r="3571" spans="1:1" s="432" customFormat="1" ht="12" hidden="1" customHeight="1">
      <c r="A3571" s="431"/>
    </row>
    <row r="3572" spans="1:1" s="432" customFormat="1" ht="12" hidden="1" customHeight="1">
      <c r="A3572" s="431"/>
    </row>
    <row r="3573" spans="1:1" s="432" customFormat="1" ht="12" hidden="1" customHeight="1">
      <c r="A3573" s="431"/>
    </row>
    <row r="3574" spans="1:1" s="432" customFormat="1" ht="12" hidden="1" customHeight="1">
      <c r="A3574" s="431"/>
    </row>
    <row r="3575" spans="1:1" s="432" customFormat="1" ht="12" hidden="1" customHeight="1">
      <c r="A3575" s="431"/>
    </row>
    <row r="3576" spans="1:1" s="432" customFormat="1" ht="12" hidden="1" customHeight="1">
      <c r="A3576" s="431"/>
    </row>
    <row r="3577" spans="1:1" s="432" customFormat="1" ht="12" hidden="1" customHeight="1">
      <c r="A3577" s="431"/>
    </row>
    <row r="3578" spans="1:1" s="432" customFormat="1" ht="12" hidden="1" customHeight="1">
      <c r="A3578" s="431"/>
    </row>
    <row r="3579" spans="1:1" s="432" customFormat="1" ht="12" hidden="1" customHeight="1">
      <c r="A3579" s="431"/>
    </row>
    <row r="3580" spans="1:1" s="432" customFormat="1" ht="12" hidden="1" customHeight="1">
      <c r="A3580" s="431"/>
    </row>
    <row r="3581" spans="1:1" s="432" customFormat="1" ht="12" hidden="1" customHeight="1">
      <c r="A3581" s="431"/>
    </row>
    <row r="3582" spans="1:1" s="432" customFormat="1" ht="12" hidden="1" customHeight="1">
      <c r="A3582" s="431"/>
    </row>
    <row r="3583" spans="1:1" s="432" customFormat="1" ht="12" hidden="1" customHeight="1">
      <c r="A3583" s="431"/>
    </row>
    <row r="3584" spans="1:1" s="432" customFormat="1" ht="12" hidden="1" customHeight="1">
      <c r="A3584" s="431"/>
    </row>
    <row r="3585" spans="1:1" s="432" customFormat="1" ht="12" hidden="1" customHeight="1">
      <c r="A3585" s="431"/>
    </row>
    <row r="3586" spans="1:1" s="432" customFormat="1" ht="12" hidden="1" customHeight="1">
      <c r="A3586" s="431"/>
    </row>
    <row r="3587" spans="1:1" s="432" customFormat="1" ht="12" hidden="1" customHeight="1">
      <c r="A3587" s="431"/>
    </row>
    <row r="3588" spans="1:1" s="432" customFormat="1" ht="12" hidden="1" customHeight="1">
      <c r="A3588" s="431"/>
    </row>
    <row r="3589" spans="1:1" s="432" customFormat="1" ht="12" hidden="1" customHeight="1">
      <c r="A3589" s="431"/>
    </row>
    <row r="3590" spans="1:1" s="432" customFormat="1" ht="12" hidden="1" customHeight="1">
      <c r="A3590" s="431"/>
    </row>
    <row r="3591" spans="1:1" s="432" customFormat="1" ht="12" hidden="1" customHeight="1">
      <c r="A3591" s="431"/>
    </row>
    <row r="3592" spans="1:1" s="432" customFormat="1" ht="12" hidden="1" customHeight="1">
      <c r="A3592" s="431"/>
    </row>
    <row r="3593" spans="1:1" s="432" customFormat="1" ht="12" hidden="1" customHeight="1">
      <c r="A3593" s="431"/>
    </row>
    <row r="3594" spans="1:1" s="432" customFormat="1" ht="12" hidden="1" customHeight="1">
      <c r="A3594" s="431"/>
    </row>
    <row r="3595" spans="1:1" s="432" customFormat="1" ht="12" hidden="1" customHeight="1">
      <c r="A3595" s="431"/>
    </row>
    <row r="3596" spans="1:1" s="432" customFormat="1" ht="12" hidden="1" customHeight="1">
      <c r="A3596" s="431"/>
    </row>
    <row r="3597" spans="1:1" s="432" customFormat="1" ht="12" hidden="1" customHeight="1">
      <c r="A3597" s="431"/>
    </row>
    <row r="3598" spans="1:1" s="432" customFormat="1" ht="12" hidden="1" customHeight="1">
      <c r="A3598" s="431"/>
    </row>
    <row r="3599" spans="1:1" s="432" customFormat="1" ht="12" hidden="1" customHeight="1">
      <c r="A3599" s="431"/>
    </row>
    <row r="3600" spans="1:1" s="432" customFormat="1" ht="12" hidden="1" customHeight="1">
      <c r="A3600" s="431"/>
    </row>
    <row r="3601" spans="1:1" s="432" customFormat="1" ht="12" hidden="1" customHeight="1">
      <c r="A3601" s="431"/>
    </row>
    <row r="3602" spans="1:1" s="432" customFormat="1" ht="12" hidden="1" customHeight="1">
      <c r="A3602" s="431"/>
    </row>
    <row r="3603" spans="1:1" s="432" customFormat="1" ht="12" hidden="1" customHeight="1">
      <c r="A3603" s="431"/>
    </row>
    <row r="3604" spans="1:1" s="432" customFormat="1" ht="12" hidden="1" customHeight="1">
      <c r="A3604" s="431"/>
    </row>
    <row r="3605" spans="1:1" s="432" customFormat="1" ht="12" hidden="1" customHeight="1">
      <c r="A3605" s="431"/>
    </row>
    <row r="3606" spans="1:1" s="432" customFormat="1" ht="12" hidden="1" customHeight="1">
      <c r="A3606" s="431"/>
    </row>
    <row r="3607" spans="1:1" s="432" customFormat="1" ht="12" hidden="1" customHeight="1">
      <c r="A3607" s="431"/>
    </row>
    <row r="3608" spans="1:1" s="432" customFormat="1" ht="12" hidden="1" customHeight="1">
      <c r="A3608" s="431"/>
    </row>
    <row r="3609" spans="1:1" s="432" customFormat="1" ht="12" hidden="1" customHeight="1">
      <c r="A3609" s="431"/>
    </row>
    <row r="3610" spans="1:1" s="432" customFormat="1" ht="12" hidden="1" customHeight="1">
      <c r="A3610" s="431"/>
    </row>
    <row r="3611" spans="1:1" s="432" customFormat="1" ht="12" hidden="1" customHeight="1">
      <c r="A3611" s="431"/>
    </row>
    <row r="3612" spans="1:1" s="432" customFormat="1" ht="12" hidden="1" customHeight="1">
      <c r="A3612" s="431"/>
    </row>
    <row r="3613" spans="1:1" s="432" customFormat="1" ht="12" hidden="1" customHeight="1">
      <c r="A3613" s="431"/>
    </row>
    <row r="3614" spans="1:1" s="432" customFormat="1" ht="12" hidden="1" customHeight="1">
      <c r="A3614" s="431"/>
    </row>
    <row r="3615" spans="1:1" s="432" customFormat="1" ht="12" hidden="1" customHeight="1">
      <c r="A3615" s="431"/>
    </row>
    <row r="3616" spans="1:1" s="432" customFormat="1" ht="12" hidden="1" customHeight="1">
      <c r="A3616" s="431"/>
    </row>
    <row r="3617" spans="1:1" s="432" customFormat="1" ht="12" hidden="1" customHeight="1">
      <c r="A3617" s="431"/>
    </row>
    <row r="3618" spans="1:1" s="432" customFormat="1" ht="12" hidden="1" customHeight="1">
      <c r="A3618" s="431"/>
    </row>
    <row r="3619" spans="1:1" s="432" customFormat="1" ht="12" hidden="1" customHeight="1">
      <c r="A3619" s="431"/>
    </row>
    <row r="3620" spans="1:1" s="432" customFormat="1" ht="12" hidden="1" customHeight="1">
      <c r="A3620" s="431"/>
    </row>
    <row r="3621" spans="1:1" s="432" customFormat="1" ht="12" hidden="1" customHeight="1">
      <c r="A3621" s="431"/>
    </row>
    <row r="3622" spans="1:1" s="432" customFormat="1" ht="12" hidden="1" customHeight="1">
      <c r="A3622" s="431"/>
    </row>
    <row r="3623" spans="1:1" s="432" customFormat="1" ht="12" hidden="1" customHeight="1">
      <c r="A3623" s="431"/>
    </row>
    <row r="3624" spans="1:1" s="432" customFormat="1" ht="12" hidden="1" customHeight="1">
      <c r="A3624" s="431"/>
    </row>
    <row r="3625" spans="1:1" s="432" customFormat="1" ht="12" hidden="1" customHeight="1">
      <c r="A3625" s="431"/>
    </row>
    <row r="3626" spans="1:1" s="432" customFormat="1" ht="12" hidden="1" customHeight="1">
      <c r="A3626" s="431"/>
    </row>
    <row r="3627" spans="1:1" s="432" customFormat="1" ht="12" hidden="1" customHeight="1">
      <c r="A3627" s="431"/>
    </row>
    <row r="3628" spans="1:1" s="432" customFormat="1" ht="12" hidden="1" customHeight="1">
      <c r="A3628" s="431"/>
    </row>
    <row r="3629" spans="1:1" s="432" customFormat="1" ht="12" hidden="1" customHeight="1">
      <c r="A3629" s="431"/>
    </row>
    <row r="3630" spans="1:1" s="432" customFormat="1" ht="12" hidden="1" customHeight="1">
      <c r="A3630" s="431"/>
    </row>
    <row r="3631" spans="1:1" s="432" customFormat="1" ht="12" hidden="1" customHeight="1">
      <c r="A3631" s="431"/>
    </row>
    <row r="3632" spans="1:1" s="432" customFormat="1" ht="12" hidden="1" customHeight="1">
      <c r="A3632" s="431"/>
    </row>
    <row r="3633" spans="1:1" s="432" customFormat="1" ht="12" hidden="1" customHeight="1">
      <c r="A3633" s="431"/>
    </row>
    <row r="3634" spans="1:1" s="432" customFormat="1" ht="12" hidden="1" customHeight="1">
      <c r="A3634" s="431"/>
    </row>
    <row r="3635" spans="1:1" s="432" customFormat="1" ht="12" hidden="1" customHeight="1">
      <c r="A3635" s="431"/>
    </row>
    <row r="3636" spans="1:1" s="432" customFormat="1" ht="12" hidden="1" customHeight="1">
      <c r="A3636" s="431"/>
    </row>
    <row r="3637" spans="1:1" s="432" customFormat="1" ht="12" hidden="1" customHeight="1">
      <c r="A3637" s="431"/>
    </row>
    <row r="3638" spans="1:1" s="432" customFormat="1" ht="12" hidden="1" customHeight="1">
      <c r="A3638" s="431"/>
    </row>
    <row r="3639" spans="1:1" s="432" customFormat="1" ht="12" hidden="1" customHeight="1">
      <c r="A3639" s="431"/>
    </row>
    <row r="3640" spans="1:1" s="432" customFormat="1" ht="12" hidden="1" customHeight="1">
      <c r="A3640" s="431"/>
    </row>
    <row r="3641" spans="1:1" s="432" customFormat="1" ht="12" hidden="1" customHeight="1">
      <c r="A3641" s="431"/>
    </row>
    <row r="3642" spans="1:1" s="432" customFormat="1" ht="12" hidden="1" customHeight="1">
      <c r="A3642" s="431"/>
    </row>
    <row r="3643" spans="1:1" s="432" customFormat="1" ht="12" hidden="1" customHeight="1">
      <c r="A3643" s="431"/>
    </row>
    <row r="3644" spans="1:1" s="432" customFormat="1" ht="12" hidden="1" customHeight="1">
      <c r="A3644" s="431"/>
    </row>
    <row r="3645" spans="1:1" s="432" customFormat="1" ht="12" hidden="1" customHeight="1">
      <c r="A3645" s="431"/>
    </row>
    <row r="3646" spans="1:1" s="432" customFormat="1" ht="12" hidden="1" customHeight="1">
      <c r="A3646" s="431"/>
    </row>
    <row r="3647" spans="1:1" s="432" customFormat="1" ht="12" hidden="1" customHeight="1">
      <c r="A3647" s="431"/>
    </row>
    <row r="3648" spans="1:1" s="432" customFormat="1" ht="12" hidden="1" customHeight="1">
      <c r="A3648" s="431"/>
    </row>
    <row r="3649" spans="1:1" s="432" customFormat="1" ht="12" hidden="1" customHeight="1">
      <c r="A3649" s="431"/>
    </row>
    <row r="3650" spans="1:1" s="432" customFormat="1" ht="12" hidden="1" customHeight="1">
      <c r="A3650" s="431"/>
    </row>
    <row r="3651" spans="1:1" s="432" customFormat="1" ht="12" hidden="1" customHeight="1">
      <c r="A3651" s="431"/>
    </row>
    <row r="3652" spans="1:1" s="432" customFormat="1" ht="12" hidden="1" customHeight="1">
      <c r="A3652" s="431"/>
    </row>
    <row r="3653" spans="1:1" s="432" customFormat="1" ht="12" hidden="1" customHeight="1">
      <c r="A3653" s="431"/>
    </row>
    <row r="3654" spans="1:1" s="432" customFormat="1" ht="12" hidden="1" customHeight="1">
      <c r="A3654" s="431"/>
    </row>
    <row r="3655" spans="1:1" s="432" customFormat="1" ht="12" hidden="1" customHeight="1">
      <c r="A3655" s="431"/>
    </row>
    <row r="3656" spans="1:1" s="432" customFormat="1" ht="12" hidden="1" customHeight="1">
      <c r="A3656" s="431"/>
    </row>
    <row r="3657" spans="1:1" s="432" customFormat="1" ht="12" hidden="1" customHeight="1">
      <c r="A3657" s="431"/>
    </row>
    <row r="3658" spans="1:1" s="432" customFormat="1" ht="12" hidden="1" customHeight="1">
      <c r="A3658" s="431"/>
    </row>
    <row r="3659" spans="1:1" s="432" customFormat="1" ht="12" hidden="1" customHeight="1">
      <c r="A3659" s="431"/>
    </row>
    <row r="3660" spans="1:1" s="432" customFormat="1" ht="12" hidden="1" customHeight="1">
      <c r="A3660" s="431"/>
    </row>
    <row r="3661" spans="1:1" s="432" customFormat="1" ht="12" hidden="1" customHeight="1">
      <c r="A3661" s="431"/>
    </row>
    <row r="3662" spans="1:1" s="432" customFormat="1" ht="12" hidden="1" customHeight="1">
      <c r="A3662" s="431"/>
    </row>
    <row r="3663" spans="1:1" s="432" customFormat="1" ht="12" hidden="1" customHeight="1">
      <c r="A3663" s="431"/>
    </row>
    <row r="3664" spans="1:1" s="432" customFormat="1" ht="12" hidden="1" customHeight="1">
      <c r="A3664" s="431"/>
    </row>
    <row r="3665" spans="1:1" s="432" customFormat="1" ht="12" hidden="1" customHeight="1">
      <c r="A3665" s="431"/>
    </row>
    <row r="3666" spans="1:1" s="432" customFormat="1" ht="12" hidden="1" customHeight="1">
      <c r="A3666" s="431"/>
    </row>
    <row r="3667" spans="1:1" s="432" customFormat="1" ht="12" hidden="1" customHeight="1">
      <c r="A3667" s="431"/>
    </row>
    <row r="3668" spans="1:1" s="432" customFormat="1" ht="12" hidden="1" customHeight="1">
      <c r="A3668" s="431"/>
    </row>
    <row r="3669" spans="1:1" s="432" customFormat="1" ht="12" hidden="1" customHeight="1">
      <c r="A3669" s="431"/>
    </row>
    <row r="3670" spans="1:1" s="432" customFormat="1" ht="12" hidden="1" customHeight="1">
      <c r="A3670" s="431"/>
    </row>
    <row r="3671" spans="1:1" s="432" customFormat="1" ht="12" hidden="1" customHeight="1">
      <c r="A3671" s="431"/>
    </row>
    <row r="3672" spans="1:1" s="432" customFormat="1" ht="12" hidden="1" customHeight="1">
      <c r="A3672" s="431"/>
    </row>
    <row r="3673" spans="1:1" s="432" customFormat="1" ht="12" hidden="1" customHeight="1">
      <c r="A3673" s="431"/>
    </row>
    <row r="3674" spans="1:1" s="432" customFormat="1" ht="12" hidden="1" customHeight="1">
      <c r="A3674" s="431"/>
    </row>
    <row r="3675" spans="1:1" s="432" customFormat="1" ht="12" hidden="1" customHeight="1">
      <c r="A3675" s="431"/>
    </row>
    <row r="3676" spans="1:1" s="432" customFormat="1" ht="12" hidden="1" customHeight="1">
      <c r="A3676" s="431"/>
    </row>
    <row r="3677" spans="1:1" s="432" customFormat="1" ht="12" hidden="1" customHeight="1">
      <c r="A3677" s="431"/>
    </row>
    <row r="3678" spans="1:1" s="432" customFormat="1" ht="12" hidden="1" customHeight="1">
      <c r="A3678" s="431"/>
    </row>
    <row r="3679" spans="1:1" s="432" customFormat="1" ht="12" hidden="1" customHeight="1">
      <c r="A3679" s="431"/>
    </row>
    <row r="3680" spans="1:1" s="432" customFormat="1" ht="12" hidden="1" customHeight="1">
      <c r="A3680" s="431"/>
    </row>
    <row r="3681" spans="1:1" s="432" customFormat="1" ht="12" hidden="1" customHeight="1">
      <c r="A3681" s="431"/>
    </row>
    <row r="3682" spans="1:1" s="432" customFormat="1" ht="12" hidden="1" customHeight="1">
      <c r="A3682" s="431"/>
    </row>
    <row r="3683" spans="1:1" s="432" customFormat="1" ht="12" hidden="1" customHeight="1">
      <c r="A3683" s="431"/>
    </row>
    <row r="3684" spans="1:1" s="432" customFormat="1" ht="12" hidden="1" customHeight="1">
      <c r="A3684" s="431"/>
    </row>
    <row r="3685" spans="1:1" s="432" customFormat="1" ht="12" hidden="1" customHeight="1">
      <c r="A3685" s="431"/>
    </row>
    <row r="3686" spans="1:1" s="432" customFormat="1" ht="12" hidden="1" customHeight="1">
      <c r="A3686" s="431"/>
    </row>
    <row r="3687" spans="1:1" s="432" customFormat="1" ht="12" hidden="1" customHeight="1">
      <c r="A3687" s="431"/>
    </row>
    <row r="3688" spans="1:1" s="432" customFormat="1" ht="12" hidden="1" customHeight="1">
      <c r="A3688" s="431"/>
    </row>
    <row r="3689" spans="1:1" s="432" customFormat="1" ht="12" hidden="1" customHeight="1">
      <c r="A3689" s="431"/>
    </row>
    <row r="3690" spans="1:1" s="432" customFormat="1" ht="12" hidden="1" customHeight="1">
      <c r="A3690" s="431"/>
    </row>
    <row r="3691" spans="1:1" s="432" customFormat="1" ht="12" hidden="1" customHeight="1">
      <c r="A3691" s="431"/>
    </row>
    <row r="3692" spans="1:1" s="432" customFormat="1" ht="12" hidden="1" customHeight="1">
      <c r="A3692" s="431"/>
    </row>
    <row r="3693" spans="1:1" s="432" customFormat="1" ht="12" hidden="1" customHeight="1">
      <c r="A3693" s="431"/>
    </row>
    <row r="3694" spans="1:1" s="432" customFormat="1" ht="12" hidden="1" customHeight="1">
      <c r="A3694" s="431"/>
    </row>
    <row r="3695" spans="1:1" s="432" customFormat="1" ht="12" hidden="1" customHeight="1">
      <c r="A3695" s="431"/>
    </row>
    <row r="3696" spans="1:1" s="432" customFormat="1" ht="12" hidden="1" customHeight="1">
      <c r="A3696" s="431"/>
    </row>
    <row r="3697" spans="1:1" s="432" customFormat="1" ht="12" hidden="1" customHeight="1">
      <c r="A3697" s="431"/>
    </row>
    <row r="3698" spans="1:1" s="432" customFormat="1" ht="12" hidden="1" customHeight="1">
      <c r="A3698" s="431"/>
    </row>
    <row r="3699" spans="1:1" s="432" customFormat="1" ht="12" hidden="1" customHeight="1">
      <c r="A3699" s="431"/>
    </row>
    <row r="3700" spans="1:1" s="432" customFormat="1" ht="12" hidden="1" customHeight="1">
      <c r="A3700" s="431"/>
    </row>
    <row r="3701" spans="1:1" s="432" customFormat="1" ht="12" hidden="1" customHeight="1">
      <c r="A3701" s="431"/>
    </row>
    <row r="3702" spans="1:1" s="432" customFormat="1" ht="12" hidden="1" customHeight="1">
      <c r="A3702" s="431"/>
    </row>
    <row r="3703" spans="1:1" s="432" customFormat="1" ht="12" hidden="1" customHeight="1">
      <c r="A3703" s="431"/>
    </row>
    <row r="3704" spans="1:1" s="432" customFormat="1" ht="12" hidden="1" customHeight="1">
      <c r="A3704" s="431"/>
    </row>
    <row r="3705" spans="1:1" s="432" customFormat="1" ht="12" hidden="1" customHeight="1">
      <c r="A3705" s="431"/>
    </row>
    <row r="3706" spans="1:1" s="432" customFormat="1" ht="12" hidden="1" customHeight="1">
      <c r="A3706" s="431"/>
    </row>
    <row r="3707" spans="1:1" s="432" customFormat="1" ht="12" hidden="1" customHeight="1">
      <c r="A3707" s="431"/>
    </row>
    <row r="3708" spans="1:1" s="432" customFormat="1" ht="12" hidden="1" customHeight="1">
      <c r="A3708" s="431"/>
    </row>
    <row r="3709" spans="1:1" s="432" customFormat="1" ht="12" hidden="1" customHeight="1">
      <c r="A3709" s="431"/>
    </row>
    <row r="3710" spans="1:1" s="432" customFormat="1" ht="12" hidden="1" customHeight="1">
      <c r="A3710" s="431"/>
    </row>
    <row r="3711" spans="1:1" s="432" customFormat="1" ht="12" hidden="1" customHeight="1">
      <c r="A3711" s="431"/>
    </row>
    <row r="3712" spans="1:1" s="432" customFormat="1" ht="12" hidden="1" customHeight="1">
      <c r="A3712" s="431"/>
    </row>
    <row r="3713" spans="1:1" s="432" customFormat="1" ht="12" hidden="1" customHeight="1">
      <c r="A3713" s="431"/>
    </row>
    <row r="3714" spans="1:1" s="432" customFormat="1" ht="12" hidden="1" customHeight="1">
      <c r="A3714" s="431"/>
    </row>
    <row r="3715" spans="1:1" s="432" customFormat="1" ht="12" hidden="1" customHeight="1">
      <c r="A3715" s="431"/>
    </row>
    <row r="3716" spans="1:1" s="432" customFormat="1" ht="12" hidden="1" customHeight="1">
      <c r="A3716" s="431"/>
    </row>
    <row r="3717" spans="1:1" s="432" customFormat="1" ht="12" hidden="1" customHeight="1">
      <c r="A3717" s="431"/>
    </row>
    <row r="3718" spans="1:1" s="432" customFormat="1" ht="12" hidden="1" customHeight="1">
      <c r="A3718" s="431"/>
    </row>
    <row r="3719" spans="1:1" s="432" customFormat="1" ht="12" hidden="1" customHeight="1">
      <c r="A3719" s="431"/>
    </row>
    <row r="3720" spans="1:1" s="432" customFormat="1" ht="12" hidden="1" customHeight="1">
      <c r="A3720" s="431"/>
    </row>
    <row r="3721" spans="1:1" s="432" customFormat="1" ht="12" hidden="1" customHeight="1">
      <c r="A3721" s="431"/>
    </row>
    <row r="3722" spans="1:1" s="432" customFormat="1" ht="12" hidden="1" customHeight="1">
      <c r="A3722" s="431"/>
    </row>
    <row r="3723" spans="1:1" s="432" customFormat="1" ht="12" hidden="1" customHeight="1">
      <c r="A3723" s="431"/>
    </row>
    <row r="3724" spans="1:1" s="432" customFormat="1" ht="12" hidden="1" customHeight="1">
      <c r="A3724" s="431"/>
    </row>
    <row r="3725" spans="1:1" s="432" customFormat="1" ht="12" hidden="1" customHeight="1">
      <c r="A3725" s="431"/>
    </row>
    <row r="3726" spans="1:1" s="432" customFormat="1" ht="12" hidden="1" customHeight="1">
      <c r="A3726" s="431"/>
    </row>
    <row r="3727" spans="1:1" s="432" customFormat="1" ht="12" hidden="1" customHeight="1">
      <c r="A3727" s="431"/>
    </row>
    <row r="3728" spans="1:1" s="432" customFormat="1" ht="12" hidden="1" customHeight="1">
      <c r="A3728" s="431"/>
    </row>
    <row r="3729" spans="1:1" s="432" customFormat="1" ht="12" hidden="1" customHeight="1">
      <c r="A3729" s="431"/>
    </row>
    <row r="3730" spans="1:1" s="432" customFormat="1" ht="12" hidden="1" customHeight="1">
      <c r="A3730" s="431"/>
    </row>
    <row r="3731" spans="1:1" s="432" customFormat="1" ht="12" hidden="1" customHeight="1">
      <c r="A3731" s="431"/>
    </row>
    <row r="3732" spans="1:1" s="432" customFormat="1" ht="12" hidden="1" customHeight="1">
      <c r="A3732" s="431"/>
    </row>
    <row r="3733" spans="1:1" s="432" customFormat="1" ht="12" hidden="1" customHeight="1">
      <c r="A3733" s="431"/>
    </row>
    <row r="3734" spans="1:1" s="432" customFormat="1" ht="12" hidden="1" customHeight="1">
      <c r="A3734" s="431"/>
    </row>
    <row r="3735" spans="1:1" s="432" customFormat="1" ht="12" hidden="1" customHeight="1">
      <c r="A3735" s="431"/>
    </row>
    <row r="3736" spans="1:1" s="432" customFormat="1" ht="12" hidden="1" customHeight="1">
      <c r="A3736" s="431"/>
    </row>
    <row r="3737" spans="1:1" s="432" customFormat="1" ht="12" hidden="1" customHeight="1">
      <c r="A3737" s="431"/>
    </row>
    <row r="3738" spans="1:1" s="432" customFormat="1" ht="12" hidden="1" customHeight="1">
      <c r="A3738" s="431"/>
    </row>
    <row r="3739" spans="1:1" s="432" customFormat="1" ht="12" hidden="1" customHeight="1">
      <c r="A3739" s="431"/>
    </row>
    <row r="3740" spans="1:1" s="432" customFormat="1" ht="12" hidden="1" customHeight="1">
      <c r="A3740" s="431"/>
    </row>
    <row r="3741" spans="1:1" s="432" customFormat="1" ht="12" hidden="1" customHeight="1">
      <c r="A3741" s="431"/>
    </row>
    <row r="3742" spans="1:1" s="432" customFormat="1" ht="12" hidden="1" customHeight="1">
      <c r="A3742" s="431"/>
    </row>
    <row r="3743" spans="1:1" s="432" customFormat="1" ht="12" hidden="1" customHeight="1">
      <c r="A3743" s="431"/>
    </row>
    <row r="3744" spans="1:1" s="432" customFormat="1" ht="12" hidden="1" customHeight="1">
      <c r="A3744" s="431"/>
    </row>
    <row r="3745" spans="1:1" s="432" customFormat="1" ht="12" hidden="1" customHeight="1">
      <c r="A3745" s="431"/>
    </row>
    <row r="3746" spans="1:1" s="432" customFormat="1" ht="12" hidden="1" customHeight="1">
      <c r="A3746" s="431"/>
    </row>
    <row r="3747" spans="1:1" s="432" customFormat="1" ht="12" hidden="1" customHeight="1">
      <c r="A3747" s="431"/>
    </row>
    <row r="3748" spans="1:1" s="432" customFormat="1" ht="12" hidden="1" customHeight="1">
      <c r="A3748" s="431"/>
    </row>
    <row r="3749" spans="1:1" s="432" customFormat="1" ht="12" hidden="1" customHeight="1">
      <c r="A3749" s="431"/>
    </row>
    <row r="3750" spans="1:1" s="432" customFormat="1" ht="12" hidden="1" customHeight="1">
      <c r="A3750" s="431"/>
    </row>
    <row r="3751" spans="1:1" s="432" customFormat="1" ht="12" hidden="1" customHeight="1">
      <c r="A3751" s="431"/>
    </row>
    <row r="3752" spans="1:1" s="432" customFormat="1" ht="12" hidden="1" customHeight="1">
      <c r="A3752" s="431"/>
    </row>
    <row r="3753" spans="1:1" s="432" customFormat="1" ht="12" hidden="1" customHeight="1">
      <c r="A3753" s="431"/>
    </row>
    <row r="3754" spans="1:1" s="432" customFormat="1" ht="12" hidden="1" customHeight="1">
      <c r="A3754" s="431"/>
    </row>
    <row r="3755" spans="1:1" s="432" customFormat="1" ht="12" hidden="1" customHeight="1">
      <c r="A3755" s="431"/>
    </row>
    <row r="3756" spans="1:1" s="432" customFormat="1" ht="12" hidden="1" customHeight="1">
      <c r="A3756" s="431"/>
    </row>
    <row r="3757" spans="1:1" s="432" customFormat="1" ht="12" hidden="1" customHeight="1">
      <c r="A3757" s="431"/>
    </row>
    <row r="3758" spans="1:1" s="432" customFormat="1" ht="12" hidden="1" customHeight="1">
      <c r="A3758" s="431"/>
    </row>
    <row r="3759" spans="1:1" s="432" customFormat="1" ht="12" hidden="1" customHeight="1">
      <c r="A3759" s="431"/>
    </row>
    <row r="3760" spans="1:1" s="432" customFormat="1" ht="12" hidden="1" customHeight="1">
      <c r="A3760" s="431"/>
    </row>
    <row r="3761" spans="1:1" s="432" customFormat="1" ht="12" hidden="1" customHeight="1">
      <c r="A3761" s="431"/>
    </row>
    <row r="3762" spans="1:1" s="432" customFormat="1" ht="12" hidden="1" customHeight="1">
      <c r="A3762" s="431"/>
    </row>
    <row r="3763" spans="1:1" s="432" customFormat="1" ht="12" hidden="1" customHeight="1">
      <c r="A3763" s="431"/>
    </row>
    <row r="3764" spans="1:1" s="432" customFormat="1" ht="12" hidden="1" customHeight="1">
      <c r="A3764" s="431"/>
    </row>
    <row r="3765" spans="1:1" s="432" customFormat="1" ht="12" hidden="1" customHeight="1">
      <c r="A3765" s="431"/>
    </row>
    <row r="3766" spans="1:1" s="432" customFormat="1" ht="12" hidden="1" customHeight="1">
      <c r="A3766" s="431"/>
    </row>
    <row r="3767" spans="1:1" s="432" customFormat="1" ht="12" hidden="1" customHeight="1">
      <c r="A3767" s="431"/>
    </row>
    <row r="3768" spans="1:1" s="432" customFormat="1" ht="12" hidden="1" customHeight="1">
      <c r="A3768" s="431"/>
    </row>
    <row r="3769" spans="1:1" s="432" customFormat="1" ht="12" hidden="1" customHeight="1">
      <c r="A3769" s="431"/>
    </row>
    <row r="3770" spans="1:1" s="432" customFormat="1" ht="12" hidden="1" customHeight="1">
      <c r="A3770" s="431"/>
    </row>
    <row r="3771" spans="1:1" s="432" customFormat="1" ht="12" hidden="1" customHeight="1">
      <c r="A3771" s="431"/>
    </row>
    <row r="3772" spans="1:1" s="432" customFormat="1" ht="12" hidden="1" customHeight="1">
      <c r="A3772" s="431"/>
    </row>
    <row r="3773" spans="1:1" s="432" customFormat="1" ht="12" hidden="1" customHeight="1">
      <c r="A3773" s="431"/>
    </row>
    <row r="3774" spans="1:1" s="432" customFormat="1" ht="12" hidden="1" customHeight="1">
      <c r="A3774" s="431"/>
    </row>
    <row r="3775" spans="1:1" s="432" customFormat="1" ht="12" hidden="1" customHeight="1">
      <c r="A3775" s="431"/>
    </row>
    <row r="3776" spans="1:1" s="432" customFormat="1" ht="12" hidden="1" customHeight="1">
      <c r="A3776" s="431"/>
    </row>
    <row r="3777" spans="1:1" s="432" customFormat="1" ht="12" hidden="1" customHeight="1">
      <c r="A3777" s="431"/>
    </row>
    <row r="3778" spans="1:1" s="432" customFormat="1" ht="12" hidden="1" customHeight="1">
      <c r="A3778" s="431"/>
    </row>
    <row r="3779" spans="1:1" s="432" customFormat="1" ht="12" hidden="1" customHeight="1">
      <c r="A3779" s="431"/>
    </row>
    <row r="3780" spans="1:1" s="432" customFormat="1" ht="12" hidden="1" customHeight="1">
      <c r="A3780" s="431"/>
    </row>
    <row r="3781" spans="1:1" s="432" customFormat="1" ht="12" hidden="1" customHeight="1">
      <c r="A3781" s="431"/>
    </row>
    <row r="3782" spans="1:1" s="432" customFormat="1" ht="12" hidden="1" customHeight="1">
      <c r="A3782" s="431"/>
    </row>
    <row r="3783" spans="1:1" s="432" customFormat="1" ht="12" hidden="1" customHeight="1">
      <c r="A3783" s="431"/>
    </row>
    <row r="3784" spans="1:1" s="432" customFormat="1" ht="12" hidden="1" customHeight="1">
      <c r="A3784" s="431"/>
    </row>
    <row r="3785" spans="1:1" s="432" customFormat="1" ht="12" hidden="1" customHeight="1">
      <c r="A3785" s="431"/>
    </row>
    <row r="3786" spans="1:1" s="432" customFormat="1" ht="12" hidden="1" customHeight="1">
      <c r="A3786" s="431"/>
    </row>
    <row r="3787" spans="1:1" s="432" customFormat="1" ht="12" hidden="1" customHeight="1">
      <c r="A3787" s="431"/>
    </row>
    <row r="3788" spans="1:1" s="432" customFormat="1" ht="12" hidden="1" customHeight="1">
      <c r="A3788" s="431"/>
    </row>
    <row r="3789" spans="1:1" s="432" customFormat="1" ht="12" hidden="1" customHeight="1">
      <c r="A3789" s="431"/>
    </row>
    <row r="3790" spans="1:1" s="432" customFormat="1" ht="12" hidden="1" customHeight="1">
      <c r="A3790" s="431"/>
    </row>
    <row r="3791" spans="1:1" s="432" customFormat="1" ht="12" hidden="1" customHeight="1">
      <c r="A3791" s="431"/>
    </row>
    <row r="3792" spans="1:1" s="432" customFormat="1" ht="12" hidden="1" customHeight="1">
      <c r="A3792" s="431"/>
    </row>
    <row r="3793" spans="1:1" s="432" customFormat="1" ht="12" hidden="1" customHeight="1">
      <c r="A3793" s="431"/>
    </row>
    <row r="3794" spans="1:1" s="432" customFormat="1" ht="12" hidden="1" customHeight="1">
      <c r="A3794" s="431"/>
    </row>
    <row r="3795" spans="1:1" s="432" customFormat="1" ht="12" hidden="1" customHeight="1">
      <c r="A3795" s="431"/>
    </row>
    <row r="3796" spans="1:1" s="432" customFormat="1" ht="12" hidden="1" customHeight="1">
      <c r="A3796" s="431"/>
    </row>
    <row r="3797" spans="1:1" s="432" customFormat="1" ht="12" hidden="1" customHeight="1">
      <c r="A3797" s="431"/>
    </row>
    <row r="3798" spans="1:1" s="432" customFormat="1" ht="12" hidden="1" customHeight="1">
      <c r="A3798" s="431"/>
    </row>
    <row r="3799" spans="1:1" s="432" customFormat="1" ht="12" hidden="1" customHeight="1">
      <c r="A3799" s="431"/>
    </row>
    <row r="3800" spans="1:1" s="432" customFormat="1" ht="12" hidden="1" customHeight="1">
      <c r="A3800" s="431"/>
    </row>
    <row r="3801" spans="1:1" s="432" customFormat="1" ht="12" hidden="1" customHeight="1">
      <c r="A3801" s="431"/>
    </row>
    <row r="3802" spans="1:1" s="432" customFormat="1" ht="12" hidden="1" customHeight="1">
      <c r="A3802" s="431"/>
    </row>
    <row r="3803" spans="1:1" s="432" customFormat="1" ht="12" hidden="1" customHeight="1">
      <c r="A3803" s="431"/>
    </row>
    <row r="3804" spans="1:1" s="432" customFormat="1" ht="12" hidden="1" customHeight="1">
      <c r="A3804" s="431"/>
    </row>
    <row r="3805" spans="1:1" s="432" customFormat="1" ht="12" hidden="1" customHeight="1">
      <c r="A3805" s="431"/>
    </row>
    <row r="3806" spans="1:1" s="432" customFormat="1" ht="12" hidden="1" customHeight="1">
      <c r="A3806" s="431"/>
    </row>
    <row r="3807" spans="1:1" s="432" customFormat="1" ht="12" hidden="1" customHeight="1">
      <c r="A3807" s="431"/>
    </row>
    <row r="3808" spans="1:1" s="432" customFormat="1" ht="12" hidden="1" customHeight="1">
      <c r="A3808" s="431"/>
    </row>
    <row r="3809" spans="1:1" s="432" customFormat="1" ht="12" hidden="1" customHeight="1">
      <c r="A3809" s="431"/>
    </row>
    <row r="3810" spans="1:1" s="432" customFormat="1" ht="12" hidden="1" customHeight="1">
      <c r="A3810" s="431"/>
    </row>
    <row r="3811" spans="1:1" s="432" customFormat="1" ht="12" hidden="1" customHeight="1">
      <c r="A3811" s="431"/>
    </row>
    <row r="3812" spans="1:1" s="432" customFormat="1" ht="12" hidden="1" customHeight="1">
      <c r="A3812" s="431"/>
    </row>
    <row r="3813" spans="1:1" s="432" customFormat="1" ht="12" hidden="1" customHeight="1">
      <c r="A3813" s="431"/>
    </row>
    <row r="3814" spans="1:1" s="432" customFormat="1" ht="12" hidden="1" customHeight="1">
      <c r="A3814" s="431"/>
    </row>
    <row r="3815" spans="1:1" s="432" customFormat="1" ht="12" hidden="1" customHeight="1">
      <c r="A3815" s="431"/>
    </row>
    <row r="3816" spans="1:1" s="432" customFormat="1" ht="12" hidden="1" customHeight="1">
      <c r="A3816" s="431"/>
    </row>
    <row r="3817" spans="1:1" s="432" customFormat="1" ht="12" hidden="1" customHeight="1">
      <c r="A3817" s="431"/>
    </row>
    <row r="3818" spans="1:1" s="432" customFormat="1" ht="12" hidden="1" customHeight="1">
      <c r="A3818" s="431"/>
    </row>
    <row r="3819" spans="1:1" s="432" customFormat="1" ht="12" hidden="1" customHeight="1">
      <c r="A3819" s="431"/>
    </row>
    <row r="3820" spans="1:1" s="432" customFormat="1" ht="12" hidden="1" customHeight="1">
      <c r="A3820" s="431"/>
    </row>
    <row r="3821" spans="1:1" s="432" customFormat="1" ht="12" hidden="1" customHeight="1">
      <c r="A3821" s="431"/>
    </row>
    <row r="3822" spans="1:1" s="432" customFormat="1" ht="12" hidden="1" customHeight="1">
      <c r="A3822" s="431"/>
    </row>
    <row r="3823" spans="1:1" s="432" customFormat="1" ht="12" hidden="1" customHeight="1">
      <c r="A3823" s="431"/>
    </row>
    <row r="3824" spans="1:1" s="432" customFormat="1" ht="12" hidden="1" customHeight="1">
      <c r="A3824" s="431"/>
    </row>
    <row r="3825" spans="1:1" s="432" customFormat="1" ht="12" hidden="1" customHeight="1">
      <c r="A3825" s="431"/>
    </row>
    <row r="3826" spans="1:1" s="432" customFormat="1" ht="12" hidden="1" customHeight="1">
      <c r="A3826" s="431"/>
    </row>
    <row r="3827" spans="1:1" s="432" customFormat="1" ht="12" hidden="1" customHeight="1">
      <c r="A3827" s="431"/>
    </row>
    <row r="3828" spans="1:1" s="432" customFormat="1" ht="12" hidden="1" customHeight="1">
      <c r="A3828" s="431"/>
    </row>
    <row r="3829" spans="1:1" s="432" customFormat="1" ht="12" hidden="1" customHeight="1">
      <c r="A3829" s="431"/>
    </row>
    <row r="3830" spans="1:1" s="432" customFormat="1" ht="12" hidden="1" customHeight="1">
      <c r="A3830" s="431"/>
    </row>
    <row r="3831" spans="1:1" s="432" customFormat="1" ht="12" hidden="1" customHeight="1">
      <c r="A3831" s="431"/>
    </row>
    <row r="3832" spans="1:1" s="432" customFormat="1" ht="12" hidden="1" customHeight="1">
      <c r="A3832" s="431"/>
    </row>
    <row r="3833" spans="1:1" s="432" customFormat="1" ht="12" hidden="1" customHeight="1">
      <c r="A3833" s="431"/>
    </row>
    <row r="3834" spans="1:1" s="432" customFormat="1" ht="12" hidden="1" customHeight="1">
      <c r="A3834" s="431"/>
    </row>
    <row r="3835" spans="1:1" s="432" customFormat="1" ht="12" hidden="1" customHeight="1">
      <c r="A3835" s="431"/>
    </row>
    <row r="3836" spans="1:1" s="432" customFormat="1" ht="12" hidden="1" customHeight="1">
      <c r="A3836" s="431"/>
    </row>
    <row r="3837" spans="1:1" s="432" customFormat="1" ht="12" hidden="1" customHeight="1">
      <c r="A3837" s="431"/>
    </row>
    <row r="3838" spans="1:1" s="432" customFormat="1" ht="12" hidden="1" customHeight="1">
      <c r="A3838" s="431"/>
    </row>
    <row r="3839" spans="1:1" s="432" customFormat="1" ht="12" hidden="1" customHeight="1">
      <c r="A3839" s="431"/>
    </row>
    <row r="3840" spans="1:1" s="432" customFormat="1" ht="12" hidden="1" customHeight="1">
      <c r="A3840" s="431"/>
    </row>
    <row r="3841" spans="1:1" s="432" customFormat="1" ht="12" hidden="1" customHeight="1">
      <c r="A3841" s="431"/>
    </row>
    <row r="3842" spans="1:1" s="432" customFormat="1" ht="12" hidden="1" customHeight="1">
      <c r="A3842" s="431"/>
    </row>
    <row r="3843" spans="1:1" s="432" customFormat="1" ht="12" hidden="1" customHeight="1">
      <c r="A3843" s="431"/>
    </row>
    <row r="3844" spans="1:1" s="432" customFormat="1" ht="12" hidden="1" customHeight="1">
      <c r="A3844" s="431"/>
    </row>
    <row r="3845" spans="1:1" s="432" customFormat="1" ht="12" hidden="1" customHeight="1">
      <c r="A3845" s="431"/>
    </row>
    <row r="3846" spans="1:1" s="432" customFormat="1" ht="12" hidden="1" customHeight="1">
      <c r="A3846" s="431"/>
    </row>
    <row r="3847" spans="1:1" s="432" customFormat="1" ht="12" hidden="1" customHeight="1">
      <c r="A3847" s="431"/>
    </row>
    <row r="3848" spans="1:1" s="432" customFormat="1" ht="12" hidden="1" customHeight="1">
      <c r="A3848" s="431"/>
    </row>
    <row r="3849" spans="1:1" s="432" customFormat="1" ht="12" hidden="1" customHeight="1">
      <c r="A3849" s="431"/>
    </row>
    <row r="3850" spans="1:1" s="432" customFormat="1" ht="12" hidden="1" customHeight="1">
      <c r="A3850" s="431"/>
    </row>
    <row r="3851" spans="1:1" s="432" customFormat="1" ht="12" hidden="1" customHeight="1">
      <c r="A3851" s="431"/>
    </row>
    <row r="3852" spans="1:1" s="432" customFormat="1" ht="12" hidden="1" customHeight="1">
      <c r="A3852" s="431"/>
    </row>
    <row r="3853" spans="1:1" s="432" customFormat="1" ht="12" hidden="1" customHeight="1">
      <c r="A3853" s="431"/>
    </row>
    <row r="3854" spans="1:1" s="432" customFormat="1" ht="12" hidden="1" customHeight="1">
      <c r="A3854" s="431"/>
    </row>
    <row r="3855" spans="1:1" s="432" customFormat="1" ht="12" hidden="1" customHeight="1">
      <c r="A3855" s="431"/>
    </row>
    <row r="3856" spans="1:1" s="432" customFormat="1" ht="12" hidden="1" customHeight="1">
      <c r="A3856" s="431"/>
    </row>
    <row r="3857" spans="1:1" s="432" customFormat="1" ht="12" hidden="1" customHeight="1">
      <c r="A3857" s="431"/>
    </row>
    <row r="3858" spans="1:1" s="432" customFormat="1" ht="12" hidden="1" customHeight="1">
      <c r="A3858" s="431"/>
    </row>
    <row r="3859" spans="1:1" s="432" customFormat="1" ht="12" hidden="1" customHeight="1">
      <c r="A3859" s="431"/>
    </row>
    <row r="3860" spans="1:1" s="432" customFormat="1" ht="12" hidden="1" customHeight="1">
      <c r="A3860" s="431"/>
    </row>
    <row r="3861" spans="1:1" s="432" customFormat="1" ht="12" hidden="1" customHeight="1">
      <c r="A3861" s="431"/>
    </row>
    <row r="3862" spans="1:1" s="432" customFormat="1" ht="12" hidden="1" customHeight="1">
      <c r="A3862" s="431"/>
    </row>
    <row r="3863" spans="1:1" s="432" customFormat="1" ht="12" hidden="1" customHeight="1">
      <c r="A3863" s="431"/>
    </row>
    <row r="3864" spans="1:1" s="432" customFormat="1" ht="12" hidden="1" customHeight="1">
      <c r="A3864" s="431"/>
    </row>
    <row r="3865" spans="1:1" s="432" customFormat="1" ht="12" hidden="1" customHeight="1">
      <c r="A3865" s="431"/>
    </row>
    <row r="3866" spans="1:1" s="432" customFormat="1" ht="12" hidden="1" customHeight="1">
      <c r="A3866" s="431"/>
    </row>
    <row r="3867" spans="1:1" s="432" customFormat="1" ht="12" hidden="1" customHeight="1">
      <c r="A3867" s="431"/>
    </row>
    <row r="3868" spans="1:1" s="432" customFormat="1" ht="12" hidden="1" customHeight="1">
      <c r="A3868" s="431"/>
    </row>
    <row r="3869" spans="1:1" s="432" customFormat="1" ht="12" hidden="1" customHeight="1">
      <c r="A3869" s="431"/>
    </row>
    <row r="3870" spans="1:1" s="432" customFormat="1" ht="12" hidden="1" customHeight="1">
      <c r="A3870" s="431"/>
    </row>
    <row r="3871" spans="1:1" s="432" customFormat="1" ht="12" hidden="1" customHeight="1">
      <c r="A3871" s="431"/>
    </row>
    <row r="3872" spans="1:1" s="432" customFormat="1" ht="12" hidden="1" customHeight="1">
      <c r="A3872" s="431"/>
    </row>
    <row r="3873" spans="1:1" s="432" customFormat="1" ht="12" hidden="1" customHeight="1">
      <c r="A3873" s="431"/>
    </row>
    <row r="3874" spans="1:1" s="432" customFormat="1" ht="12" hidden="1" customHeight="1">
      <c r="A3874" s="431"/>
    </row>
    <row r="3875" spans="1:1" s="432" customFormat="1" ht="12" hidden="1" customHeight="1">
      <c r="A3875" s="431"/>
    </row>
    <row r="3876" spans="1:1" s="432" customFormat="1" ht="12" hidden="1" customHeight="1">
      <c r="A3876" s="431"/>
    </row>
    <row r="3877" spans="1:1" s="432" customFormat="1" ht="12" hidden="1" customHeight="1">
      <c r="A3877" s="431"/>
    </row>
    <row r="3878" spans="1:1" s="432" customFormat="1" ht="12" hidden="1" customHeight="1">
      <c r="A3878" s="431"/>
    </row>
    <row r="3879" spans="1:1" s="432" customFormat="1" ht="12" hidden="1" customHeight="1">
      <c r="A3879" s="431"/>
    </row>
    <row r="3880" spans="1:1" s="432" customFormat="1" ht="12" hidden="1" customHeight="1">
      <c r="A3880" s="431"/>
    </row>
    <row r="3881" spans="1:1" s="432" customFormat="1" ht="12" hidden="1" customHeight="1">
      <c r="A3881" s="431"/>
    </row>
    <row r="3882" spans="1:1" s="432" customFormat="1" ht="12" hidden="1" customHeight="1">
      <c r="A3882" s="431"/>
    </row>
    <row r="3883" spans="1:1" s="432" customFormat="1" ht="12" hidden="1" customHeight="1">
      <c r="A3883" s="431"/>
    </row>
    <row r="3884" spans="1:1" s="432" customFormat="1" ht="12" hidden="1" customHeight="1">
      <c r="A3884" s="431"/>
    </row>
    <row r="3885" spans="1:1" s="432" customFormat="1" ht="12" hidden="1" customHeight="1">
      <c r="A3885" s="431"/>
    </row>
    <row r="3886" spans="1:1" s="432" customFormat="1" ht="12" hidden="1" customHeight="1">
      <c r="A3886" s="431"/>
    </row>
    <row r="3887" spans="1:1" s="432" customFormat="1" ht="12" hidden="1" customHeight="1">
      <c r="A3887" s="431"/>
    </row>
    <row r="3888" spans="1:1" s="432" customFormat="1" ht="12" hidden="1" customHeight="1">
      <c r="A3888" s="431"/>
    </row>
    <row r="3889" spans="1:1" s="432" customFormat="1" ht="12" hidden="1" customHeight="1">
      <c r="A3889" s="431"/>
    </row>
    <row r="3890" spans="1:1" s="432" customFormat="1" ht="12" hidden="1" customHeight="1">
      <c r="A3890" s="431"/>
    </row>
    <row r="3891" spans="1:1" s="432" customFormat="1" ht="12" hidden="1" customHeight="1">
      <c r="A3891" s="431"/>
    </row>
    <row r="3892" spans="1:1" s="432" customFormat="1" ht="12" hidden="1" customHeight="1">
      <c r="A3892" s="431"/>
    </row>
    <row r="3893" spans="1:1" s="432" customFormat="1" ht="12" hidden="1" customHeight="1">
      <c r="A3893" s="431"/>
    </row>
    <row r="3894" spans="1:1" s="432" customFormat="1" ht="12" hidden="1" customHeight="1">
      <c r="A3894" s="431"/>
    </row>
    <row r="3895" spans="1:1" s="432" customFormat="1" ht="12" hidden="1" customHeight="1">
      <c r="A3895" s="431"/>
    </row>
    <row r="3896" spans="1:1" s="432" customFormat="1" ht="12" hidden="1" customHeight="1">
      <c r="A3896" s="431"/>
    </row>
    <row r="3897" spans="1:1" s="432" customFormat="1" ht="12" hidden="1" customHeight="1">
      <c r="A3897" s="431"/>
    </row>
    <row r="3898" spans="1:1" s="432" customFormat="1" ht="12" hidden="1" customHeight="1">
      <c r="A3898" s="431"/>
    </row>
    <row r="3899" spans="1:1" s="432" customFormat="1" ht="12" hidden="1" customHeight="1">
      <c r="A3899" s="431"/>
    </row>
    <row r="3900" spans="1:1" s="432" customFormat="1" ht="12" hidden="1" customHeight="1">
      <c r="A3900" s="431"/>
    </row>
    <row r="3901" spans="1:1" s="432" customFormat="1" ht="12" hidden="1" customHeight="1">
      <c r="A3901" s="431"/>
    </row>
    <row r="3902" spans="1:1" s="432" customFormat="1" ht="12" hidden="1" customHeight="1">
      <c r="A3902" s="431"/>
    </row>
    <row r="3903" spans="1:1" s="432" customFormat="1" ht="12" hidden="1" customHeight="1">
      <c r="A3903" s="431"/>
    </row>
    <row r="3904" spans="1:1" s="432" customFormat="1" ht="12" hidden="1" customHeight="1">
      <c r="A3904" s="431"/>
    </row>
    <row r="3905" spans="1:1" s="432" customFormat="1" ht="12" hidden="1" customHeight="1">
      <c r="A3905" s="431"/>
    </row>
    <row r="3906" spans="1:1" s="432" customFormat="1" ht="12" hidden="1" customHeight="1">
      <c r="A3906" s="431"/>
    </row>
    <row r="3907" spans="1:1" s="432" customFormat="1" ht="12" hidden="1" customHeight="1">
      <c r="A3907" s="431"/>
    </row>
    <row r="3908" spans="1:1" s="432" customFormat="1" ht="12" hidden="1" customHeight="1">
      <c r="A3908" s="431"/>
    </row>
    <row r="3909" spans="1:1" s="432" customFormat="1" ht="12" hidden="1" customHeight="1">
      <c r="A3909" s="431"/>
    </row>
    <row r="3910" spans="1:1" s="432" customFormat="1" ht="12" hidden="1" customHeight="1">
      <c r="A3910" s="431"/>
    </row>
    <row r="3911" spans="1:1" s="432" customFormat="1" ht="12" hidden="1" customHeight="1">
      <c r="A3911" s="431"/>
    </row>
    <row r="3912" spans="1:1" s="432" customFormat="1" ht="12" hidden="1" customHeight="1">
      <c r="A3912" s="431"/>
    </row>
    <row r="3913" spans="1:1" s="432" customFormat="1" ht="12" hidden="1" customHeight="1">
      <c r="A3913" s="431"/>
    </row>
    <row r="3914" spans="1:1" s="432" customFormat="1" ht="12" hidden="1" customHeight="1">
      <c r="A3914" s="431"/>
    </row>
    <row r="3915" spans="1:1" s="432" customFormat="1" ht="12" hidden="1" customHeight="1">
      <c r="A3915" s="431"/>
    </row>
    <row r="3916" spans="1:1" s="432" customFormat="1" ht="12" hidden="1" customHeight="1">
      <c r="A3916" s="431"/>
    </row>
    <row r="3917" spans="1:1" s="432" customFormat="1" ht="12" hidden="1" customHeight="1">
      <c r="A3917" s="431"/>
    </row>
    <row r="3918" spans="1:1" s="432" customFormat="1" ht="12" hidden="1" customHeight="1">
      <c r="A3918" s="431"/>
    </row>
    <row r="3919" spans="1:1" s="432" customFormat="1" ht="12" hidden="1" customHeight="1">
      <c r="A3919" s="431"/>
    </row>
    <row r="3920" spans="1:1" s="432" customFormat="1" ht="12" hidden="1" customHeight="1">
      <c r="A3920" s="431"/>
    </row>
    <row r="3921" spans="1:1" s="432" customFormat="1" ht="12" hidden="1" customHeight="1">
      <c r="A3921" s="431"/>
    </row>
    <row r="3922" spans="1:1" s="432" customFormat="1" ht="12" hidden="1" customHeight="1">
      <c r="A3922" s="431"/>
    </row>
    <row r="3923" spans="1:1" s="432" customFormat="1" ht="12" hidden="1" customHeight="1">
      <c r="A3923" s="431"/>
    </row>
    <row r="3924" spans="1:1" s="432" customFormat="1" ht="12" hidden="1" customHeight="1">
      <c r="A3924" s="431"/>
    </row>
    <row r="3925" spans="1:1" s="432" customFormat="1" ht="12" hidden="1" customHeight="1">
      <c r="A3925" s="431"/>
    </row>
    <row r="3926" spans="1:1" s="432" customFormat="1" ht="12" hidden="1" customHeight="1">
      <c r="A3926" s="431"/>
    </row>
    <row r="3927" spans="1:1" s="432" customFormat="1" ht="12" hidden="1" customHeight="1">
      <c r="A3927" s="431"/>
    </row>
    <row r="3928" spans="1:1" s="432" customFormat="1" ht="12" hidden="1" customHeight="1">
      <c r="A3928" s="431"/>
    </row>
    <row r="3929" spans="1:1" s="432" customFormat="1" ht="12" hidden="1" customHeight="1">
      <c r="A3929" s="431"/>
    </row>
    <row r="3930" spans="1:1" s="432" customFormat="1" ht="12" hidden="1" customHeight="1">
      <c r="A3930" s="431"/>
    </row>
    <row r="3931" spans="1:1" s="432" customFormat="1" ht="12" hidden="1" customHeight="1">
      <c r="A3931" s="431"/>
    </row>
    <row r="3932" spans="1:1" s="432" customFormat="1" ht="12" hidden="1" customHeight="1">
      <c r="A3932" s="431"/>
    </row>
    <row r="3933" spans="1:1" s="432" customFormat="1" ht="12" hidden="1" customHeight="1">
      <c r="A3933" s="431"/>
    </row>
    <row r="3934" spans="1:1" s="432" customFormat="1" ht="12" hidden="1" customHeight="1">
      <c r="A3934" s="431"/>
    </row>
    <row r="3935" spans="1:1" s="432" customFormat="1" ht="12" hidden="1" customHeight="1">
      <c r="A3935" s="431"/>
    </row>
    <row r="3936" spans="1:1" s="432" customFormat="1" ht="12" hidden="1" customHeight="1">
      <c r="A3936" s="431"/>
    </row>
    <row r="3937" spans="1:1" s="432" customFormat="1" ht="12" hidden="1" customHeight="1">
      <c r="A3937" s="431"/>
    </row>
    <row r="3938" spans="1:1" s="432" customFormat="1" ht="12" hidden="1" customHeight="1">
      <c r="A3938" s="431"/>
    </row>
    <row r="3939" spans="1:1" s="432" customFormat="1" ht="12" hidden="1" customHeight="1">
      <c r="A3939" s="431"/>
    </row>
    <row r="3940" spans="1:1" s="432" customFormat="1" ht="12" hidden="1" customHeight="1">
      <c r="A3940" s="431"/>
    </row>
    <row r="3941" spans="1:1" s="432" customFormat="1" ht="12" hidden="1" customHeight="1">
      <c r="A3941" s="431"/>
    </row>
    <row r="3942" spans="1:1" s="432" customFormat="1" ht="12" hidden="1" customHeight="1">
      <c r="A3942" s="431"/>
    </row>
    <row r="3943" spans="1:1" s="432" customFormat="1" ht="12" hidden="1" customHeight="1">
      <c r="A3943" s="431"/>
    </row>
    <row r="3944" spans="1:1" s="432" customFormat="1" ht="12" hidden="1" customHeight="1">
      <c r="A3944" s="431"/>
    </row>
    <row r="3945" spans="1:1" s="432" customFormat="1" ht="12" hidden="1" customHeight="1">
      <c r="A3945" s="431"/>
    </row>
    <row r="3946" spans="1:1" s="432" customFormat="1" ht="12" hidden="1" customHeight="1">
      <c r="A3946" s="431"/>
    </row>
    <row r="3947" spans="1:1" s="432" customFormat="1" ht="12" hidden="1" customHeight="1">
      <c r="A3947" s="431"/>
    </row>
    <row r="3948" spans="1:1" s="432" customFormat="1" ht="12" hidden="1" customHeight="1">
      <c r="A3948" s="431"/>
    </row>
    <row r="3949" spans="1:1" s="432" customFormat="1" ht="12" hidden="1" customHeight="1">
      <c r="A3949" s="431"/>
    </row>
    <row r="3950" spans="1:1" s="432" customFormat="1" ht="12" hidden="1" customHeight="1">
      <c r="A3950" s="431"/>
    </row>
    <row r="3951" spans="1:1" s="432" customFormat="1" ht="12" hidden="1" customHeight="1">
      <c r="A3951" s="431"/>
    </row>
    <row r="3952" spans="1:1" s="432" customFormat="1" ht="12" hidden="1" customHeight="1">
      <c r="A3952" s="431"/>
    </row>
    <row r="3953" spans="1:1" s="432" customFormat="1" ht="12" hidden="1" customHeight="1">
      <c r="A3953" s="431"/>
    </row>
    <row r="3954" spans="1:1" s="432" customFormat="1" ht="12" hidden="1" customHeight="1">
      <c r="A3954" s="431"/>
    </row>
    <row r="3955" spans="1:1" s="432" customFormat="1" ht="12" hidden="1" customHeight="1">
      <c r="A3955" s="431"/>
    </row>
    <row r="3956" spans="1:1" s="432" customFormat="1" ht="12" hidden="1" customHeight="1">
      <c r="A3956" s="431"/>
    </row>
    <row r="3957" spans="1:1" s="432" customFormat="1" ht="12" hidden="1" customHeight="1">
      <c r="A3957" s="431"/>
    </row>
    <row r="3958" spans="1:1" s="432" customFormat="1" ht="12" hidden="1" customHeight="1">
      <c r="A3958" s="431"/>
    </row>
    <row r="3959" spans="1:1" s="432" customFormat="1" ht="12" hidden="1" customHeight="1">
      <c r="A3959" s="431"/>
    </row>
    <row r="3960" spans="1:1" s="432" customFormat="1" ht="12" hidden="1" customHeight="1">
      <c r="A3960" s="431"/>
    </row>
    <row r="3961" spans="1:1" s="432" customFormat="1" ht="12" hidden="1" customHeight="1">
      <c r="A3961" s="431"/>
    </row>
    <row r="3962" spans="1:1" s="432" customFormat="1" ht="12" hidden="1" customHeight="1">
      <c r="A3962" s="431"/>
    </row>
    <row r="3963" spans="1:1" s="432" customFormat="1" ht="12" hidden="1" customHeight="1">
      <c r="A3963" s="431"/>
    </row>
    <row r="3964" spans="1:1" s="432" customFormat="1" ht="12" hidden="1" customHeight="1">
      <c r="A3964" s="431"/>
    </row>
    <row r="3965" spans="1:1" s="432" customFormat="1" ht="12" hidden="1" customHeight="1">
      <c r="A3965" s="431"/>
    </row>
    <row r="3966" spans="1:1" s="432" customFormat="1" ht="12" hidden="1" customHeight="1">
      <c r="A3966" s="431"/>
    </row>
    <row r="3967" spans="1:1" s="432" customFormat="1" ht="12" hidden="1" customHeight="1">
      <c r="A3967" s="431"/>
    </row>
    <row r="3968" spans="1:1" s="432" customFormat="1" ht="12" hidden="1" customHeight="1">
      <c r="A3968" s="431"/>
    </row>
    <row r="3969" spans="1:1" s="432" customFormat="1" ht="12" hidden="1" customHeight="1">
      <c r="A3969" s="431"/>
    </row>
    <row r="3970" spans="1:1" s="432" customFormat="1" ht="12" hidden="1" customHeight="1">
      <c r="A3970" s="431"/>
    </row>
    <row r="3971" spans="1:1" s="432" customFormat="1" ht="12" hidden="1" customHeight="1">
      <c r="A3971" s="431"/>
    </row>
    <row r="3972" spans="1:1" s="432" customFormat="1" ht="12" hidden="1" customHeight="1">
      <c r="A3972" s="431"/>
    </row>
    <row r="3973" spans="1:1" s="432" customFormat="1" ht="12" hidden="1" customHeight="1">
      <c r="A3973" s="431"/>
    </row>
    <row r="3974" spans="1:1" s="432" customFormat="1" ht="12" hidden="1" customHeight="1">
      <c r="A3974" s="431"/>
    </row>
    <row r="3975" spans="1:1" s="432" customFormat="1" ht="12" hidden="1" customHeight="1">
      <c r="A3975" s="431"/>
    </row>
    <row r="3976" spans="1:1" s="432" customFormat="1" ht="12" hidden="1" customHeight="1">
      <c r="A3976" s="431"/>
    </row>
    <row r="3977" spans="1:1" s="432" customFormat="1" ht="12" hidden="1" customHeight="1">
      <c r="A3977" s="431"/>
    </row>
    <row r="3978" spans="1:1" s="432" customFormat="1" ht="12" hidden="1" customHeight="1">
      <c r="A3978" s="431"/>
    </row>
    <row r="3979" spans="1:1" s="432" customFormat="1" ht="12" hidden="1" customHeight="1">
      <c r="A3979" s="431"/>
    </row>
    <row r="3980" spans="1:1" s="432" customFormat="1" ht="12" hidden="1" customHeight="1">
      <c r="A3980" s="431"/>
    </row>
    <row r="3981" spans="1:1" s="432" customFormat="1" ht="12" hidden="1" customHeight="1">
      <c r="A3981" s="431"/>
    </row>
    <row r="3982" spans="1:1" s="432" customFormat="1" ht="12" hidden="1" customHeight="1">
      <c r="A3982" s="431"/>
    </row>
    <row r="3983" spans="1:1" s="432" customFormat="1" ht="12" hidden="1" customHeight="1">
      <c r="A3983" s="431"/>
    </row>
    <row r="3984" spans="1:1" s="432" customFormat="1" ht="12" hidden="1" customHeight="1">
      <c r="A3984" s="431"/>
    </row>
    <row r="3985" spans="1:1" s="432" customFormat="1" ht="12" hidden="1" customHeight="1">
      <c r="A3985" s="431"/>
    </row>
    <row r="3986" spans="1:1" s="432" customFormat="1" ht="12" hidden="1" customHeight="1">
      <c r="A3986" s="431"/>
    </row>
    <row r="3987" spans="1:1" s="432" customFormat="1" ht="12" hidden="1" customHeight="1">
      <c r="A3987" s="431"/>
    </row>
    <row r="3988" spans="1:1" s="432" customFormat="1" ht="12" hidden="1" customHeight="1">
      <c r="A3988" s="431"/>
    </row>
    <row r="3989" spans="1:1" s="432" customFormat="1" ht="12" hidden="1" customHeight="1">
      <c r="A3989" s="431"/>
    </row>
    <row r="3990" spans="1:1" s="432" customFormat="1" ht="12" hidden="1" customHeight="1">
      <c r="A3990" s="431"/>
    </row>
    <row r="3991" spans="1:1" s="432" customFormat="1" ht="12" hidden="1" customHeight="1">
      <c r="A3991" s="431"/>
    </row>
    <row r="3992" spans="1:1" s="432" customFormat="1" ht="12" hidden="1" customHeight="1">
      <c r="A3992" s="431"/>
    </row>
    <row r="3993" spans="1:1" s="432" customFormat="1" ht="12" hidden="1" customHeight="1">
      <c r="A3993" s="431"/>
    </row>
    <row r="3994" spans="1:1" s="432" customFormat="1" ht="12" hidden="1" customHeight="1">
      <c r="A3994" s="431"/>
    </row>
    <row r="3995" spans="1:1" s="432" customFormat="1" ht="12" hidden="1" customHeight="1">
      <c r="A3995" s="431"/>
    </row>
    <row r="3996" spans="1:1" s="432" customFormat="1" ht="12" hidden="1" customHeight="1">
      <c r="A3996" s="431"/>
    </row>
    <row r="3997" spans="1:1" s="432" customFormat="1" ht="12" hidden="1" customHeight="1">
      <c r="A3997" s="431"/>
    </row>
    <row r="3998" spans="1:1" s="432" customFormat="1" ht="12" hidden="1" customHeight="1">
      <c r="A3998" s="431"/>
    </row>
    <row r="3999" spans="1:1" s="432" customFormat="1" ht="12" hidden="1" customHeight="1">
      <c r="A3999" s="431"/>
    </row>
    <row r="4000" spans="1:1" s="432" customFormat="1" ht="12" hidden="1" customHeight="1">
      <c r="A4000" s="431"/>
    </row>
    <row r="4001" spans="1:1" s="432" customFormat="1" ht="12" hidden="1" customHeight="1">
      <c r="A4001" s="431"/>
    </row>
    <row r="4002" spans="1:1" s="432" customFormat="1" ht="12" hidden="1" customHeight="1">
      <c r="A4002" s="431"/>
    </row>
    <row r="4003" spans="1:1" s="432" customFormat="1" ht="12" hidden="1" customHeight="1">
      <c r="A4003" s="431"/>
    </row>
    <row r="4004" spans="1:1" s="432" customFormat="1" ht="12" hidden="1" customHeight="1">
      <c r="A4004" s="431"/>
    </row>
    <row r="4005" spans="1:1" s="432" customFormat="1" ht="12" hidden="1" customHeight="1">
      <c r="A4005" s="431"/>
    </row>
    <row r="4006" spans="1:1" s="432" customFormat="1" ht="12" hidden="1" customHeight="1">
      <c r="A4006" s="431"/>
    </row>
    <row r="4007" spans="1:1" s="432" customFormat="1" ht="12" hidden="1" customHeight="1">
      <c r="A4007" s="431"/>
    </row>
    <row r="4008" spans="1:1" s="432" customFormat="1" ht="12" hidden="1" customHeight="1">
      <c r="A4008" s="431"/>
    </row>
    <row r="4009" spans="1:1" s="432" customFormat="1" ht="12" hidden="1" customHeight="1">
      <c r="A4009" s="431"/>
    </row>
    <row r="4010" spans="1:1" s="432" customFormat="1" ht="12" hidden="1" customHeight="1">
      <c r="A4010" s="431"/>
    </row>
    <row r="4011" spans="1:1" s="432" customFormat="1" ht="12" hidden="1" customHeight="1">
      <c r="A4011" s="431"/>
    </row>
    <row r="4012" spans="1:1" s="432" customFormat="1" ht="12" hidden="1" customHeight="1">
      <c r="A4012" s="431"/>
    </row>
    <row r="4013" spans="1:1" s="432" customFormat="1" ht="12" hidden="1" customHeight="1">
      <c r="A4013" s="431"/>
    </row>
    <row r="4014" spans="1:1" s="432" customFormat="1" ht="12" hidden="1" customHeight="1">
      <c r="A4014" s="431"/>
    </row>
    <row r="4015" spans="1:1" s="432" customFormat="1" ht="12" hidden="1" customHeight="1">
      <c r="A4015" s="431"/>
    </row>
    <row r="4016" spans="1:1" s="432" customFormat="1" ht="12" hidden="1" customHeight="1">
      <c r="A4016" s="431"/>
    </row>
    <row r="4017" spans="1:1" s="432" customFormat="1" ht="12" hidden="1" customHeight="1">
      <c r="A4017" s="431"/>
    </row>
    <row r="4018" spans="1:1" s="432" customFormat="1" ht="12" hidden="1" customHeight="1">
      <c r="A4018" s="431"/>
    </row>
    <row r="4019" spans="1:1" s="432" customFormat="1" ht="12" hidden="1" customHeight="1">
      <c r="A4019" s="431"/>
    </row>
    <row r="4020" spans="1:1" s="432" customFormat="1" ht="12" hidden="1" customHeight="1">
      <c r="A4020" s="431"/>
    </row>
    <row r="4021" spans="1:1" s="432" customFormat="1" ht="12" hidden="1" customHeight="1">
      <c r="A4021" s="431"/>
    </row>
    <row r="4022" spans="1:1" s="432" customFormat="1" ht="12" hidden="1" customHeight="1">
      <c r="A4022" s="431"/>
    </row>
    <row r="4023" spans="1:1" s="432" customFormat="1" ht="12" hidden="1" customHeight="1">
      <c r="A4023" s="431"/>
    </row>
    <row r="4024" spans="1:1" s="432" customFormat="1" ht="12" hidden="1" customHeight="1">
      <c r="A4024" s="431"/>
    </row>
    <row r="4025" spans="1:1" s="432" customFormat="1" ht="12" hidden="1" customHeight="1">
      <c r="A4025" s="431"/>
    </row>
    <row r="4026" spans="1:1" s="432" customFormat="1" ht="12" hidden="1" customHeight="1">
      <c r="A4026" s="431"/>
    </row>
    <row r="4027" spans="1:1" s="432" customFormat="1" ht="12" hidden="1" customHeight="1">
      <c r="A4027" s="431"/>
    </row>
    <row r="4028" spans="1:1" s="432" customFormat="1" ht="12" hidden="1" customHeight="1">
      <c r="A4028" s="431"/>
    </row>
    <row r="4029" spans="1:1" s="432" customFormat="1" ht="12" hidden="1" customHeight="1">
      <c r="A4029" s="431"/>
    </row>
    <row r="4030" spans="1:1" s="432" customFormat="1" ht="12" hidden="1" customHeight="1">
      <c r="A4030" s="431"/>
    </row>
    <row r="4031" spans="1:1" s="432" customFormat="1" ht="12" hidden="1" customHeight="1">
      <c r="A4031" s="431"/>
    </row>
    <row r="4032" spans="1:1" s="432" customFormat="1" ht="12" hidden="1" customHeight="1">
      <c r="A4032" s="431"/>
    </row>
    <row r="4033" spans="1:1" s="432" customFormat="1" ht="12" hidden="1" customHeight="1">
      <c r="A4033" s="431"/>
    </row>
    <row r="4034" spans="1:1" s="432" customFormat="1" ht="12" hidden="1" customHeight="1">
      <c r="A4034" s="431"/>
    </row>
    <row r="4035" spans="1:1" s="432" customFormat="1" ht="12" hidden="1" customHeight="1">
      <c r="A4035" s="431"/>
    </row>
    <row r="4036" spans="1:1" s="432" customFormat="1" ht="12" hidden="1" customHeight="1">
      <c r="A4036" s="431"/>
    </row>
    <row r="4037" spans="1:1" s="432" customFormat="1" ht="12" hidden="1" customHeight="1">
      <c r="A4037" s="431"/>
    </row>
    <row r="4038" spans="1:1" s="432" customFormat="1" ht="12" hidden="1" customHeight="1">
      <c r="A4038" s="431"/>
    </row>
    <row r="4039" spans="1:1" s="432" customFormat="1" ht="12" hidden="1" customHeight="1">
      <c r="A4039" s="431"/>
    </row>
    <row r="4040" spans="1:1" s="432" customFormat="1" ht="12" hidden="1" customHeight="1">
      <c r="A4040" s="431"/>
    </row>
    <row r="4041" spans="1:1" s="432" customFormat="1" ht="12" hidden="1" customHeight="1">
      <c r="A4041" s="431"/>
    </row>
    <row r="4042" spans="1:1" s="432" customFormat="1" ht="12" hidden="1" customHeight="1">
      <c r="A4042" s="431"/>
    </row>
    <row r="4043" spans="1:1" s="432" customFormat="1" ht="12" hidden="1" customHeight="1">
      <c r="A4043" s="431"/>
    </row>
    <row r="4044" spans="1:1" s="432" customFormat="1" ht="12" hidden="1" customHeight="1">
      <c r="A4044" s="431"/>
    </row>
    <row r="4045" spans="1:1" s="432" customFormat="1" ht="12" hidden="1" customHeight="1">
      <c r="A4045" s="431"/>
    </row>
    <row r="4046" spans="1:1" s="432" customFormat="1" ht="12" hidden="1" customHeight="1">
      <c r="A4046" s="431"/>
    </row>
    <row r="4047" spans="1:1" s="432" customFormat="1" ht="12" hidden="1" customHeight="1">
      <c r="A4047" s="431"/>
    </row>
    <row r="4048" spans="1:1" s="432" customFormat="1" ht="12" hidden="1" customHeight="1">
      <c r="A4048" s="431"/>
    </row>
    <row r="4049" spans="1:1" s="432" customFormat="1" ht="12" hidden="1" customHeight="1">
      <c r="A4049" s="431"/>
    </row>
    <row r="4050" spans="1:1" s="432" customFormat="1" ht="12" hidden="1" customHeight="1">
      <c r="A4050" s="431"/>
    </row>
    <row r="4051" spans="1:1" s="432" customFormat="1" ht="12" hidden="1" customHeight="1">
      <c r="A4051" s="431"/>
    </row>
    <row r="4052" spans="1:1" s="432" customFormat="1" ht="12" hidden="1" customHeight="1">
      <c r="A4052" s="431"/>
    </row>
    <row r="4053" spans="1:1" s="432" customFormat="1" ht="12" hidden="1" customHeight="1">
      <c r="A4053" s="431"/>
    </row>
    <row r="4054" spans="1:1" s="432" customFormat="1" ht="12" hidden="1" customHeight="1">
      <c r="A4054" s="431"/>
    </row>
    <row r="4055" spans="1:1" s="432" customFormat="1" ht="12" hidden="1" customHeight="1">
      <c r="A4055" s="431"/>
    </row>
    <row r="4056" spans="1:1" s="432" customFormat="1" ht="12" hidden="1" customHeight="1">
      <c r="A4056" s="431"/>
    </row>
    <row r="4057" spans="1:1" s="432" customFormat="1" ht="12" hidden="1" customHeight="1">
      <c r="A4057" s="431"/>
    </row>
    <row r="4058" spans="1:1" s="432" customFormat="1" ht="12" hidden="1" customHeight="1">
      <c r="A4058" s="431"/>
    </row>
    <row r="4059" spans="1:1" s="432" customFormat="1" ht="12" hidden="1" customHeight="1">
      <c r="A4059" s="431"/>
    </row>
    <row r="4060" spans="1:1" s="432" customFormat="1" ht="12" hidden="1" customHeight="1">
      <c r="A4060" s="431"/>
    </row>
    <row r="4061" spans="1:1" s="432" customFormat="1" ht="12" hidden="1" customHeight="1">
      <c r="A4061" s="431"/>
    </row>
    <row r="4062" spans="1:1" s="432" customFormat="1" ht="12" hidden="1" customHeight="1">
      <c r="A4062" s="431"/>
    </row>
    <row r="4063" spans="1:1" s="432" customFormat="1" ht="12" hidden="1" customHeight="1">
      <c r="A4063" s="431"/>
    </row>
    <row r="4064" spans="1:1" s="432" customFormat="1" ht="12" hidden="1" customHeight="1">
      <c r="A4064" s="431"/>
    </row>
    <row r="4065" spans="1:1" s="432" customFormat="1" ht="12" hidden="1" customHeight="1">
      <c r="A4065" s="431"/>
    </row>
    <row r="4066" spans="1:1" s="432" customFormat="1" ht="12" hidden="1" customHeight="1">
      <c r="A4066" s="431"/>
    </row>
    <row r="4067" spans="1:1" s="432" customFormat="1" ht="12" hidden="1" customHeight="1">
      <c r="A4067" s="431"/>
    </row>
    <row r="4068" spans="1:1" s="432" customFormat="1" ht="12" hidden="1" customHeight="1">
      <c r="A4068" s="431"/>
    </row>
    <row r="4069" spans="1:1" s="432" customFormat="1" ht="12" hidden="1" customHeight="1">
      <c r="A4069" s="431"/>
    </row>
    <row r="4070" spans="1:1" s="432" customFormat="1" ht="12" hidden="1" customHeight="1">
      <c r="A4070" s="431"/>
    </row>
    <row r="4071" spans="1:1" s="432" customFormat="1" ht="12" hidden="1" customHeight="1">
      <c r="A4071" s="431"/>
    </row>
    <row r="4072" spans="1:1" s="432" customFormat="1" ht="12" hidden="1" customHeight="1">
      <c r="A4072" s="431"/>
    </row>
    <row r="4073" spans="1:1" s="432" customFormat="1" ht="12" hidden="1" customHeight="1">
      <c r="A4073" s="431"/>
    </row>
    <row r="4074" spans="1:1" s="432" customFormat="1" ht="12" hidden="1" customHeight="1">
      <c r="A4074" s="431"/>
    </row>
    <row r="4075" spans="1:1" s="432" customFormat="1" ht="12" hidden="1" customHeight="1">
      <c r="A4075" s="431"/>
    </row>
    <row r="4076" spans="1:1" s="432" customFormat="1" ht="12" hidden="1" customHeight="1">
      <c r="A4076" s="431"/>
    </row>
    <row r="4077" spans="1:1" s="432" customFormat="1" ht="12" hidden="1" customHeight="1">
      <c r="A4077" s="431"/>
    </row>
    <row r="4078" spans="1:1" s="432" customFormat="1" ht="12" hidden="1" customHeight="1">
      <c r="A4078" s="431"/>
    </row>
    <row r="4079" spans="1:1" s="432" customFormat="1" ht="12" hidden="1" customHeight="1">
      <c r="A4079" s="431"/>
    </row>
    <row r="4080" spans="1:1" s="432" customFormat="1" ht="12" hidden="1" customHeight="1">
      <c r="A4080" s="431"/>
    </row>
    <row r="4081" spans="1:1" s="432" customFormat="1" ht="12" hidden="1" customHeight="1">
      <c r="A4081" s="431"/>
    </row>
    <row r="4082" spans="1:1" s="432" customFormat="1" ht="12" hidden="1" customHeight="1">
      <c r="A4082" s="431"/>
    </row>
    <row r="4083" spans="1:1" s="432" customFormat="1" ht="12" hidden="1" customHeight="1">
      <c r="A4083" s="431"/>
    </row>
    <row r="4084" spans="1:1" s="432" customFormat="1" ht="12" hidden="1" customHeight="1">
      <c r="A4084" s="431"/>
    </row>
    <row r="4085" spans="1:1" s="432" customFormat="1" ht="12" hidden="1" customHeight="1">
      <c r="A4085" s="431"/>
    </row>
    <row r="4086" spans="1:1" s="432" customFormat="1" ht="12" hidden="1" customHeight="1">
      <c r="A4086" s="431"/>
    </row>
    <row r="4087" spans="1:1" s="432" customFormat="1" ht="12" hidden="1" customHeight="1">
      <c r="A4087" s="431"/>
    </row>
    <row r="4088" spans="1:1" s="432" customFormat="1" ht="12" hidden="1" customHeight="1">
      <c r="A4088" s="431"/>
    </row>
    <row r="4089" spans="1:1" s="432" customFormat="1" ht="12" hidden="1" customHeight="1">
      <c r="A4089" s="431"/>
    </row>
    <row r="4090" spans="1:1" s="432" customFormat="1" ht="12" hidden="1" customHeight="1">
      <c r="A4090" s="431"/>
    </row>
    <row r="4091" spans="1:1" s="432" customFormat="1" ht="12" hidden="1" customHeight="1">
      <c r="A4091" s="431"/>
    </row>
    <row r="4092" spans="1:1" s="432" customFormat="1" ht="12" hidden="1" customHeight="1">
      <c r="A4092" s="431"/>
    </row>
    <row r="4093" spans="1:1" s="432" customFormat="1" ht="12" hidden="1" customHeight="1">
      <c r="A4093" s="431"/>
    </row>
    <row r="4094" spans="1:1" s="432" customFormat="1" ht="12" hidden="1" customHeight="1">
      <c r="A4094" s="431"/>
    </row>
    <row r="4095" spans="1:1" s="432" customFormat="1" ht="12" hidden="1" customHeight="1">
      <c r="A4095" s="431"/>
    </row>
    <row r="4096" spans="1:1" s="432" customFormat="1" ht="12" hidden="1" customHeight="1">
      <c r="A4096" s="431"/>
    </row>
    <row r="4097" spans="1:1" s="432" customFormat="1" ht="12" hidden="1" customHeight="1">
      <c r="A4097" s="431"/>
    </row>
    <row r="4098" spans="1:1" s="432" customFormat="1" ht="12" hidden="1" customHeight="1">
      <c r="A4098" s="431"/>
    </row>
    <row r="4099" spans="1:1" s="432" customFormat="1" ht="12" hidden="1" customHeight="1">
      <c r="A4099" s="431"/>
    </row>
    <row r="4100" spans="1:1" s="432" customFormat="1" ht="12" hidden="1" customHeight="1">
      <c r="A4100" s="431"/>
    </row>
    <row r="4101" spans="1:1" s="432" customFormat="1" ht="12" hidden="1" customHeight="1">
      <c r="A4101" s="431"/>
    </row>
    <row r="4102" spans="1:1" s="432" customFormat="1" ht="12" hidden="1" customHeight="1">
      <c r="A4102" s="431"/>
    </row>
    <row r="4103" spans="1:1" s="432" customFormat="1" ht="12" hidden="1" customHeight="1">
      <c r="A4103" s="431"/>
    </row>
    <row r="4104" spans="1:1" s="432" customFormat="1" ht="12" hidden="1" customHeight="1">
      <c r="A4104" s="431"/>
    </row>
    <row r="4105" spans="1:1" s="432" customFormat="1" ht="12" hidden="1" customHeight="1">
      <c r="A4105" s="431"/>
    </row>
    <row r="4106" spans="1:1" s="432" customFormat="1" ht="12" hidden="1" customHeight="1">
      <c r="A4106" s="431"/>
    </row>
    <row r="4107" spans="1:1" s="432" customFormat="1" ht="12" hidden="1" customHeight="1">
      <c r="A4107" s="431"/>
    </row>
    <row r="4108" spans="1:1" s="432" customFormat="1" ht="12" hidden="1" customHeight="1">
      <c r="A4108" s="431"/>
    </row>
    <row r="4109" spans="1:1" s="432" customFormat="1" ht="12" hidden="1" customHeight="1">
      <c r="A4109" s="431"/>
    </row>
    <row r="4110" spans="1:1" s="432" customFormat="1" ht="12" hidden="1" customHeight="1">
      <c r="A4110" s="431"/>
    </row>
    <row r="4111" spans="1:1" s="432" customFormat="1" ht="12" hidden="1" customHeight="1">
      <c r="A4111" s="431"/>
    </row>
    <row r="4112" spans="1:1" s="432" customFormat="1" ht="12" hidden="1" customHeight="1">
      <c r="A4112" s="431"/>
    </row>
    <row r="4113" spans="1:1" s="432" customFormat="1" ht="12" hidden="1" customHeight="1">
      <c r="A4113" s="431"/>
    </row>
    <row r="4114" spans="1:1" s="432" customFormat="1" ht="12" hidden="1" customHeight="1">
      <c r="A4114" s="431"/>
    </row>
    <row r="4115" spans="1:1" s="432" customFormat="1" ht="12" hidden="1" customHeight="1">
      <c r="A4115" s="431"/>
    </row>
    <row r="4116" spans="1:1" s="432" customFormat="1" ht="12" hidden="1" customHeight="1">
      <c r="A4116" s="431"/>
    </row>
    <row r="4117" spans="1:1" s="432" customFormat="1" ht="12" hidden="1" customHeight="1">
      <c r="A4117" s="431"/>
    </row>
    <row r="4118" spans="1:1" s="432" customFormat="1" ht="12" hidden="1" customHeight="1">
      <c r="A4118" s="431"/>
    </row>
    <row r="4119" spans="1:1" s="432" customFormat="1" ht="12" hidden="1" customHeight="1">
      <c r="A4119" s="431"/>
    </row>
    <row r="4120" spans="1:1" s="432" customFormat="1" ht="12" hidden="1" customHeight="1">
      <c r="A4120" s="431"/>
    </row>
    <row r="4121" spans="1:1" s="432" customFormat="1" ht="12" hidden="1" customHeight="1">
      <c r="A4121" s="431"/>
    </row>
    <row r="4122" spans="1:1" s="432" customFormat="1" ht="12" hidden="1" customHeight="1">
      <c r="A4122" s="431"/>
    </row>
    <row r="4123" spans="1:1" s="432" customFormat="1" ht="12" hidden="1" customHeight="1">
      <c r="A4123" s="431"/>
    </row>
    <row r="4124" spans="1:1" s="432" customFormat="1" ht="12" hidden="1" customHeight="1">
      <c r="A4124" s="431"/>
    </row>
    <row r="4125" spans="1:1" s="432" customFormat="1" ht="12" hidden="1" customHeight="1">
      <c r="A4125" s="431"/>
    </row>
    <row r="4126" spans="1:1" s="432" customFormat="1" ht="12" hidden="1" customHeight="1">
      <c r="A4126" s="431"/>
    </row>
    <row r="4127" spans="1:1" s="432" customFormat="1" ht="12" hidden="1" customHeight="1">
      <c r="A4127" s="431"/>
    </row>
    <row r="4128" spans="1:1" s="432" customFormat="1" ht="12" hidden="1" customHeight="1">
      <c r="A4128" s="431"/>
    </row>
    <row r="4129" spans="1:1" s="432" customFormat="1" ht="12" hidden="1" customHeight="1">
      <c r="A4129" s="431"/>
    </row>
    <row r="4130" spans="1:1" s="432" customFormat="1" ht="12" hidden="1" customHeight="1">
      <c r="A4130" s="431"/>
    </row>
    <row r="4131" spans="1:1" s="432" customFormat="1" ht="12" hidden="1" customHeight="1">
      <c r="A4131" s="431"/>
    </row>
    <row r="4132" spans="1:1" s="432" customFormat="1" ht="12" hidden="1" customHeight="1">
      <c r="A4132" s="431"/>
    </row>
    <row r="4133" spans="1:1" s="432" customFormat="1" ht="12" hidden="1" customHeight="1">
      <c r="A4133" s="431"/>
    </row>
    <row r="4134" spans="1:1" s="432" customFormat="1" ht="12" hidden="1" customHeight="1">
      <c r="A4134" s="431"/>
    </row>
    <row r="4135" spans="1:1" s="432" customFormat="1" ht="12" hidden="1" customHeight="1">
      <c r="A4135" s="431"/>
    </row>
    <row r="4136" spans="1:1" s="432" customFormat="1" ht="12" hidden="1" customHeight="1">
      <c r="A4136" s="431"/>
    </row>
    <row r="4137" spans="1:1" s="432" customFormat="1" ht="12" hidden="1" customHeight="1">
      <c r="A4137" s="431"/>
    </row>
    <row r="4138" spans="1:1" s="432" customFormat="1" ht="12" hidden="1" customHeight="1">
      <c r="A4138" s="431"/>
    </row>
    <row r="4139" spans="1:1" s="432" customFormat="1" ht="12" hidden="1" customHeight="1">
      <c r="A4139" s="431"/>
    </row>
    <row r="4140" spans="1:1" s="432" customFormat="1" ht="12" hidden="1" customHeight="1">
      <c r="A4140" s="431"/>
    </row>
    <row r="4141" spans="1:1" s="432" customFormat="1" ht="12" hidden="1" customHeight="1">
      <c r="A4141" s="431"/>
    </row>
    <row r="4142" spans="1:1" s="432" customFormat="1" ht="12" hidden="1" customHeight="1">
      <c r="A4142" s="431"/>
    </row>
    <row r="4143" spans="1:1" s="432" customFormat="1" ht="12" hidden="1" customHeight="1">
      <c r="A4143" s="431"/>
    </row>
    <row r="4144" spans="1:1" s="432" customFormat="1" ht="12" hidden="1" customHeight="1">
      <c r="A4144" s="431"/>
    </row>
    <row r="4145" spans="1:1" s="432" customFormat="1" ht="12" hidden="1" customHeight="1">
      <c r="A4145" s="431"/>
    </row>
    <row r="4146" spans="1:1" s="432" customFormat="1" ht="12" hidden="1" customHeight="1">
      <c r="A4146" s="431"/>
    </row>
    <row r="4147" spans="1:1" s="432" customFormat="1" ht="12" hidden="1" customHeight="1">
      <c r="A4147" s="431"/>
    </row>
    <row r="4148" spans="1:1" s="432" customFormat="1" ht="12" hidden="1" customHeight="1">
      <c r="A4148" s="431"/>
    </row>
    <row r="4149" spans="1:1" s="432" customFormat="1" ht="12" hidden="1" customHeight="1">
      <c r="A4149" s="431"/>
    </row>
    <row r="4150" spans="1:1" s="432" customFormat="1" ht="12" hidden="1" customHeight="1">
      <c r="A4150" s="431"/>
    </row>
    <row r="4151" spans="1:1" s="432" customFormat="1" ht="12" hidden="1" customHeight="1">
      <c r="A4151" s="431"/>
    </row>
    <row r="4152" spans="1:1" s="432" customFormat="1" ht="12" hidden="1" customHeight="1">
      <c r="A4152" s="431"/>
    </row>
    <row r="4153" spans="1:1" s="432" customFormat="1" ht="12" hidden="1" customHeight="1">
      <c r="A4153" s="431"/>
    </row>
    <row r="4154" spans="1:1" s="432" customFormat="1" ht="12" hidden="1" customHeight="1">
      <c r="A4154" s="431"/>
    </row>
    <row r="4155" spans="1:1" s="432" customFormat="1" ht="12" hidden="1" customHeight="1">
      <c r="A4155" s="431"/>
    </row>
    <row r="4156" spans="1:1" s="432" customFormat="1" ht="12" hidden="1" customHeight="1">
      <c r="A4156" s="431"/>
    </row>
    <row r="4157" spans="1:1" s="432" customFormat="1" ht="12" hidden="1" customHeight="1">
      <c r="A4157" s="431"/>
    </row>
    <row r="4158" spans="1:1" s="432" customFormat="1" ht="12" hidden="1" customHeight="1">
      <c r="A4158" s="431"/>
    </row>
    <row r="4159" spans="1:1" s="432" customFormat="1" ht="12" hidden="1" customHeight="1">
      <c r="A4159" s="431"/>
    </row>
    <row r="4160" spans="1:1" s="432" customFormat="1" ht="12" hidden="1" customHeight="1">
      <c r="A4160" s="431"/>
    </row>
    <row r="4161" spans="1:1" s="432" customFormat="1" ht="12" hidden="1" customHeight="1">
      <c r="A4161" s="431"/>
    </row>
    <row r="4162" spans="1:1" s="432" customFormat="1" ht="12" hidden="1" customHeight="1">
      <c r="A4162" s="431"/>
    </row>
    <row r="4163" spans="1:1" s="432" customFormat="1" ht="12" hidden="1" customHeight="1">
      <c r="A4163" s="431"/>
    </row>
    <row r="4164" spans="1:1" s="432" customFormat="1" ht="12" hidden="1" customHeight="1">
      <c r="A4164" s="431"/>
    </row>
    <row r="4165" spans="1:1" s="432" customFormat="1" ht="12" hidden="1" customHeight="1">
      <c r="A4165" s="431"/>
    </row>
    <row r="4166" spans="1:1" s="432" customFormat="1" ht="12" hidden="1" customHeight="1">
      <c r="A4166" s="431"/>
    </row>
    <row r="4167" spans="1:1" s="432" customFormat="1" ht="12" hidden="1" customHeight="1">
      <c r="A4167" s="431"/>
    </row>
    <row r="4168" spans="1:1" s="432" customFormat="1" ht="12" hidden="1" customHeight="1">
      <c r="A4168" s="431"/>
    </row>
    <row r="4169" spans="1:1" s="432" customFormat="1" ht="12" hidden="1" customHeight="1">
      <c r="A4169" s="431"/>
    </row>
    <row r="4170" spans="1:1" s="432" customFormat="1" ht="12" hidden="1" customHeight="1">
      <c r="A4170" s="431"/>
    </row>
    <row r="4171" spans="1:1" s="432" customFormat="1" ht="12" hidden="1" customHeight="1">
      <c r="A4171" s="431"/>
    </row>
    <row r="4172" spans="1:1" s="432" customFormat="1" ht="12" hidden="1" customHeight="1">
      <c r="A4172" s="431"/>
    </row>
    <row r="4173" spans="1:1" s="432" customFormat="1" ht="12" hidden="1" customHeight="1">
      <c r="A4173" s="431"/>
    </row>
    <row r="4174" spans="1:1" s="432" customFormat="1" ht="12" hidden="1" customHeight="1">
      <c r="A4174" s="431"/>
    </row>
    <row r="4175" spans="1:1" s="432" customFormat="1" ht="12" hidden="1" customHeight="1">
      <c r="A4175" s="431"/>
    </row>
    <row r="4176" spans="1:1" s="432" customFormat="1" ht="12" hidden="1" customHeight="1">
      <c r="A4176" s="431"/>
    </row>
    <row r="4177" spans="1:1" s="432" customFormat="1" ht="12" hidden="1" customHeight="1">
      <c r="A4177" s="431"/>
    </row>
    <row r="4178" spans="1:1" s="432" customFormat="1" ht="12" hidden="1" customHeight="1">
      <c r="A4178" s="431"/>
    </row>
    <row r="4179" spans="1:1" s="432" customFormat="1" ht="12" hidden="1" customHeight="1">
      <c r="A4179" s="431"/>
    </row>
    <row r="4180" spans="1:1" s="432" customFormat="1" ht="12" hidden="1" customHeight="1">
      <c r="A4180" s="431"/>
    </row>
    <row r="4181" spans="1:1" s="432" customFormat="1" ht="12" hidden="1" customHeight="1">
      <c r="A4181" s="431"/>
    </row>
    <row r="4182" spans="1:1" s="432" customFormat="1" ht="12" hidden="1" customHeight="1">
      <c r="A4182" s="431"/>
    </row>
    <row r="4183" spans="1:1" s="432" customFormat="1" ht="12" hidden="1" customHeight="1">
      <c r="A4183" s="431"/>
    </row>
    <row r="4184" spans="1:1" s="432" customFormat="1" ht="12" hidden="1" customHeight="1">
      <c r="A4184" s="431"/>
    </row>
    <row r="4185" spans="1:1" s="432" customFormat="1" ht="12" hidden="1" customHeight="1">
      <c r="A4185" s="431"/>
    </row>
    <row r="4186" spans="1:1" s="432" customFormat="1" ht="12" hidden="1" customHeight="1">
      <c r="A4186" s="431"/>
    </row>
    <row r="4187" spans="1:1" s="432" customFormat="1" ht="12" hidden="1" customHeight="1">
      <c r="A4187" s="431"/>
    </row>
    <row r="4188" spans="1:1" s="432" customFormat="1" ht="12" hidden="1" customHeight="1">
      <c r="A4188" s="431"/>
    </row>
    <row r="4189" spans="1:1" s="432" customFormat="1" ht="12" hidden="1" customHeight="1">
      <c r="A4189" s="431"/>
    </row>
    <row r="4190" spans="1:1" s="432" customFormat="1" ht="12" hidden="1" customHeight="1">
      <c r="A4190" s="431"/>
    </row>
    <row r="4191" spans="1:1" s="432" customFormat="1" ht="12" hidden="1" customHeight="1">
      <c r="A4191" s="431"/>
    </row>
    <row r="4192" spans="1:1" s="432" customFormat="1" ht="12" hidden="1" customHeight="1">
      <c r="A4192" s="431"/>
    </row>
    <row r="4193" spans="1:1" s="432" customFormat="1" ht="12" hidden="1" customHeight="1">
      <c r="A4193" s="431"/>
    </row>
    <row r="4194" spans="1:1" s="432" customFormat="1" ht="12" hidden="1" customHeight="1">
      <c r="A4194" s="431"/>
    </row>
    <row r="4195" spans="1:1" s="432" customFormat="1" ht="12" hidden="1" customHeight="1">
      <c r="A4195" s="431"/>
    </row>
    <row r="4196" spans="1:1" s="432" customFormat="1" ht="12" hidden="1" customHeight="1">
      <c r="A4196" s="431"/>
    </row>
    <row r="4197" spans="1:1" s="432" customFormat="1" ht="12" hidden="1" customHeight="1">
      <c r="A4197" s="431"/>
    </row>
    <row r="4198" spans="1:1" s="432" customFormat="1" ht="12" hidden="1" customHeight="1">
      <c r="A4198" s="431"/>
    </row>
    <row r="4199" spans="1:1" s="432" customFormat="1" ht="12" hidden="1" customHeight="1">
      <c r="A4199" s="431"/>
    </row>
    <row r="4200" spans="1:1" s="432" customFormat="1" ht="12" hidden="1" customHeight="1">
      <c r="A4200" s="431"/>
    </row>
    <row r="4201" spans="1:1" s="432" customFormat="1" ht="12" hidden="1" customHeight="1">
      <c r="A4201" s="431"/>
    </row>
    <row r="4202" spans="1:1" s="432" customFormat="1" ht="12" hidden="1" customHeight="1">
      <c r="A4202" s="431"/>
    </row>
    <row r="4203" spans="1:1" s="432" customFormat="1" ht="12" hidden="1" customHeight="1">
      <c r="A4203" s="431"/>
    </row>
    <row r="4204" spans="1:1" s="432" customFormat="1" ht="12" hidden="1" customHeight="1">
      <c r="A4204" s="431"/>
    </row>
    <row r="4205" spans="1:1" s="432" customFormat="1" ht="12" hidden="1" customHeight="1">
      <c r="A4205" s="431"/>
    </row>
    <row r="4206" spans="1:1" s="432" customFormat="1" ht="12" hidden="1" customHeight="1">
      <c r="A4206" s="431"/>
    </row>
    <row r="4207" spans="1:1" s="432" customFormat="1" ht="12" hidden="1" customHeight="1">
      <c r="A4207" s="431"/>
    </row>
    <row r="4208" spans="1:1" s="432" customFormat="1" ht="12" hidden="1" customHeight="1">
      <c r="A4208" s="431"/>
    </row>
    <row r="4209" spans="1:1" s="432" customFormat="1" ht="12" hidden="1" customHeight="1">
      <c r="A4209" s="431"/>
    </row>
    <row r="4210" spans="1:1" s="432" customFormat="1" ht="12" hidden="1" customHeight="1">
      <c r="A4210" s="431"/>
    </row>
    <row r="4211" spans="1:1" s="432" customFormat="1" ht="12" hidden="1" customHeight="1">
      <c r="A4211" s="431"/>
    </row>
    <row r="4212" spans="1:1" s="432" customFormat="1" ht="12" hidden="1" customHeight="1">
      <c r="A4212" s="431"/>
    </row>
    <row r="4213" spans="1:1" s="432" customFormat="1" ht="12" hidden="1" customHeight="1">
      <c r="A4213" s="431"/>
    </row>
    <row r="4214" spans="1:1" s="432" customFormat="1" ht="12" hidden="1" customHeight="1">
      <c r="A4214" s="431"/>
    </row>
    <row r="4215" spans="1:1" s="432" customFormat="1" ht="12" hidden="1" customHeight="1">
      <c r="A4215" s="431"/>
    </row>
    <row r="4216" spans="1:1" s="432" customFormat="1" ht="12" hidden="1" customHeight="1">
      <c r="A4216" s="431"/>
    </row>
    <row r="4217" spans="1:1" s="432" customFormat="1" ht="12" hidden="1" customHeight="1">
      <c r="A4217" s="431"/>
    </row>
    <row r="4218" spans="1:1" s="432" customFormat="1" ht="12" hidden="1" customHeight="1">
      <c r="A4218" s="431"/>
    </row>
    <row r="4219" spans="1:1" s="432" customFormat="1" ht="12" hidden="1" customHeight="1">
      <c r="A4219" s="431"/>
    </row>
    <row r="4220" spans="1:1" s="432" customFormat="1" ht="12" hidden="1" customHeight="1">
      <c r="A4220" s="431"/>
    </row>
    <row r="4221" spans="1:1" s="432" customFormat="1" ht="12" hidden="1" customHeight="1">
      <c r="A4221" s="431"/>
    </row>
    <row r="4222" spans="1:1" s="432" customFormat="1" ht="12" hidden="1" customHeight="1">
      <c r="A4222" s="431"/>
    </row>
    <row r="4223" spans="1:1" s="432" customFormat="1" ht="12" hidden="1" customHeight="1">
      <c r="A4223" s="431"/>
    </row>
    <row r="4224" spans="1:1" s="432" customFormat="1" ht="12" hidden="1" customHeight="1">
      <c r="A4224" s="431"/>
    </row>
    <row r="4225" spans="1:1" s="432" customFormat="1" ht="12" hidden="1" customHeight="1">
      <c r="A4225" s="431"/>
    </row>
    <row r="4226" spans="1:1" s="432" customFormat="1" ht="12" hidden="1" customHeight="1">
      <c r="A4226" s="431"/>
    </row>
    <row r="4227" spans="1:1" s="432" customFormat="1" ht="12" hidden="1" customHeight="1">
      <c r="A4227" s="431"/>
    </row>
    <row r="4228" spans="1:1" s="432" customFormat="1" ht="12" hidden="1" customHeight="1">
      <c r="A4228" s="431"/>
    </row>
    <row r="4229" spans="1:1" s="432" customFormat="1" ht="12" hidden="1" customHeight="1">
      <c r="A4229" s="431"/>
    </row>
    <row r="4230" spans="1:1" s="432" customFormat="1" ht="12" hidden="1" customHeight="1">
      <c r="A4230" s="431"/>
    </row>
    <row r="4231" spans="1:1" s="432" customFormat="1" ht="12" hidden="1" customHeight="1">
      <c r="A4231" s="431"/>
    </row>
    <row r="4232" spans="1:1" s="432" customFormat="1" ht="12" hidden="1" customHeight="1">
      <c r="A4232" s="431"/>
    </row>
    <row r="4233" spans="1:1" s="432" customFormat="1" ht="12" hidden="1" customHeight="1">
      <c r="A4233" s="431"/>
    </row>
    <row r="4234" spans="1:1" s="432" customFormat="1" ht="12" hidden="1" customHeight="1">
      <c r="A4234" s="431"/>
    </row>
    <row r="4235" spans="1:1" s="432" customFormat="1" ht="12" hidden="1" customHeight="1">
      <c r="A4235" s="431"/>
    </row>
    <row r="4236" spans="1:1" s="432" customFormat="1" ht="12" hidden="1" customHeight="1">
      <c r="A4236" s="431"/>
    </row>
    <row r="4237" spans="1:1" s="432" customFormat="1" ht="12" hidden="1" customHeight="1">
      <c r="A4237" s="431"/>
    </row>
    <row r="4238" spans="1:1" s="432" customFormat="1" ht="12" hidden="1" customHeight="1">
      <c r="A4238" s="431"/>
    </row>
    <row r="4239" spans="1:1" s="432" customFormat="1" ht="12" hidden="1" customHeight="1">
      <c r="A4239" s="431"/>
    </row>
    <row r="4240" spans="1:1" s="432" customFormat="1" ht="12" hidden="1" customHeight="1">
      <c r="A4240" s="431"/>
    </row>
    <row r="4241" spans="1:1" s="432" customFormat="1" ht="12" hidden="1" customHeight="1">
      <c r="A4241" s="431"/>
    </row>
    <row r="4242" spans="1:1" s="432" customFormat="1" ht="12" hidden="1" customHeight="1">
      <c r="A4242" s="431"/>
    </row>
    <row r="4243" spans="1:1" s="432" customFormat="1" ht="12" hidden="1" customHeight="1">
      <c r="A4243" s="431"/>
    </row>
    <row r="4244" spans="1:1" s="432" customFormat="1" ht="12" hidden="1" customHeight="1">
      <c r="A4244" s="431"/>
    </row>
    <row r="4245" spans="1:1" s="432" customFormat="1" ht="12" hidden="1" customHeight="1">
      <c r="A4245" s="431"/>
    </row>
    <row r="4246" spans="1:1" s="432" customFormat="1" ht="12" hidden="1" customHeight="1">
      <c r="A4246" s="431"/>
    </row>
    <row r="4247" spans="1:1" s="432" customFormat="1" ht="12" hidden="1" customHeight="1">
      <c r="A4247" s="431"/>
    </row>
    <row r="4248" spans="1:1" s="432" customFormat="1" ht="12" hidden="1" customHeight="1">
      <c r="A4248" s="431"/>
    </row>
    <row r="4249" spans="1:1" s="432" customFormat="1" ht="12" hidden="1" customHeight="1">
      <c r="A4249" s="431"/>
    </row>
    <row r="4250" spans="1:1" s="432" customFormat="1" ht="12" hidden="1" customHeight="1">
      <c r="A4250" s="431"/>
    </row>
    <row r="4251" spans="1:1" s="432" customFormat="1" ht="12" hidden="1" customHeight="1">
      <c r="A4251" s="431"/>
    </row>
    <row r="4252" spans="1:1" s="432" customFormat="1" ht="12" hidden="1" customHeight="1">
      <c r="A4252" s="431"/>
    </row>
    <row r="4253" spans="1:1" s="432" customFormat="1" ht="12" hidden="1" customHeight="1">
      <c r="A4253" s="431"/>
    </row>
    <row r="4254" spans="1:1" s="432" customFormat="1" ht="12" hidden="1" customHeight="1">
      <c r="A4254" s="431"/>
    </row>
    <row r="4255" spans="1:1" s="432" customFormat="1" ht="12" hidden="1" customHeight="1">
      <c r="A4255" s="431"/>
    </row>
    <row r="4256" spans="1:1" s="432" customFormat="1" ht="12" hidden="1" customHeight="1">
      <c r="A4256" s="431"/>
    </row>
    <row r="4257" spans="1:1" s="432" customFormat="1" ht="12" hidden="1" customHeight="1">
      <c r="A4257" s="431"/>
    </row>
    <row r="4258" spans="1:1" s="432" customFormat="1" ht="12" hidden="1" customHeight="1">
      <c r="A4258" s="431"/>
    </row>
    <row r="4259" spans="1:1" s="432" customFormat="1" ht="12" hidden="1" customHeight="1">
      <c r="A4259" s="431"/>
    </row>
    <row r="4260" spans="1:1" s="432" customFormat="1" ht="12" hidden="1" customHeight="1">
      <c r="A4260" s="431"/>
    </row>
    <row r="4261" spans="1:1" s="432" customFormat="1" ht="12" hidden="1" customHeight="1">
      <c r="A4261" s="431"/>
    </row>
    <row r="4262" spans="1:1" s="432" customFormat="1" ht="12" hidden="1" customHeight="1">
      <c r="A4262" s="431"/>
    </row>
    <row r="4263" spans="1:1" s="432" customFormat="1" ht="12" hidden="1" customHeight="1">
      <c r="A4263" s="431"/>
    </row>
    <row r="4264" spans="1:1" s="432" customFormat="1" ht="12" hidden="1" customHeight="1">
      <c r="A4264" s="431"/>
    </row>
    <row r="4265" spans="1:1" s="432" customFormat="1" ht="12" hidden="1" customHeight="1">
      <c r="A4265" s="431"/>
    </row>
    <row r="4266" spans="1:1" s="432" customFormat="1" ht="12" hidden="1" customHeight="1">
      <c r="A4266" s="431"/>
    </row>
    <row r="4267" spans="1:1" s="432" customFormat="1" ht="12" hidden="1" customHeight="1">
      <c r="A4267" s="431"/>
    </row>
    <row r="4268" spans="1:1" s="432" customFormat="1" ht="12" hidden="1" customHeight="1">
      <c r="A4268" s="431"/>
    </row>
    <row r="4269" spans="1:1" s="432" customFormat="1" ht="12" hidden="1" customHeight="1">
      <c r="A4269" s="431"/>
    </row>
    <row r="4270" spans="1:1" s="432" customFormat="1" ht="12" hidden="1" customHeight="1">
      <c r="A4270" s="431"/>
    </row>
    <row r="4271" spans="1:1" s="432" customFormat="1" ht="12" hidden="1" customHeight="1">
      <c r="A4271" s="431"/>
    </row>
    <row r="4272" spans="1:1" s="432" customFormat="1" ht="12" hidden="1" customHeight="1">
      <c r="A4272" s="431"/>
    </row>
    <row r="4273" spans="1:1" s="432" customFormat="1" ht="12" hidden="1" customHeight="1">
      <c r="A4273" s="431"/>
    </row>
    <row r="4274" spans="1:1" s="432" customFormat="1" ht="12" hidden="1" customHeight="1">
      <c r="A4274" s="431"/>
    </row>
    <row r="4275" spans="1:1" s="432" customFormat="1" ht="12" hidden="1" customHeight="1">
      <c r="A4275" s="431"/>
    </row>
    <row r="4276" spans="1:1" s="432" customFormat="1" ht="12" hidden="1" customHeight="1">
      <c r="A4276" s="431"/>
    </row>
    <row r="4277" spans="1:1" s="432" customFormat="1" ht="12" hidden="1" customHeight="1">
      <c r="A4277" s="431"/>
    </row>
    <row r="4278" spans="1:1" s="432" customFormat="1" ht="12" hidden="1" customHeight="1">
      <c r="A4278" s="431"/>
    </row>
    <row r="4279" spans="1:1" s="432" customFormat="1" ht="12" hidden="1" customHeight="1">
      <c r="A4279" s="431"/>
    </row>
    <row r="4280" spans="1:1" s="432" customFormat="1" ht="12" hidden="1" customHeight="1">
      <c r="A4280" s="431"/>
    </row>
    <row r="4281" spans="1:1" s="432" customFormat="1" ht="12" hidden="1" customHeight="1">
      <c r="A4281" s="431"/>
    </row>
    <row r="4282" spans="1:1" s="432" customFormat="1" ht="12" hidden="1" customHeight="1">
      <c r="A4282" s="431"/>
    </row>
    <row r="4283" spans="1:1" s="432" customFormat="1" ht="12" hidden="1" customHeight="1">
      <c r="A4283" s="431"/>
    </row>
    <row r="4284" spans="1:1" s="432" customFormat="1" ht="12" hidden="1" customHeight="1">
      <c r="A4284" s="431"/>
    </row>
    <row r="4285" spans="1:1" s="432" customFormat="1" ht="12" hidden="1" customHeight="1">
      <c r="A4285" s="431"/>
    </row>
    <row r="4286" spans="1:1" s="432" customFormat="1" ht="12" hidden="1" customHeight="1">
      <c r="A4286" s="431"/>
    </row>
    <row r="4287" spans="1:1" s="432" customFormat="1" ht="12" hidden="1" customHeight="1">
      <c r="A4287" s="431"/>
    </row>
    <row r="4288" spans="1:1" s="432" customFormat="1" ht="12" hidden="1" customHeight="1">
      <c r="A4288" s="431"/>
    </row>
    <row r="4289" spans="1:1" s="432" customFormat="1" ht="12" hidden="1" customHeight="1">
      <c r="A4289" s="431"/>
    </row>
    <row r="4290" spans="1:1" s="432" customFormat="1" ht="12" hidden="1" customHeight="1">
      <c r="A4290" s="431"/>
    </row>
    <row r="4291" spans="1:1" s="432" customFormat="1" ht="12" hidden="1" customHeight="1">
      <c r="A4291" s="431"/>
    </row>
    <row r="4292" spans="1:1" s="432" customFormat="1" ht="12" hidden="1" customHeight="1">
      <c r="A4292" s="431"/>
    </row>
    <row r="4293" spans="1:1" s="432" customFormat="1" ht="12" hidden="1" customHeight="1">
      <c r="A4293" s="431"/>
    </row>
    <row r="4294" spans="1:1" s="432" customFormat="1" ht="12" hidden="1" customHeight="1">
      <c r="A4294" s="431"/>
    </row>
    <row r="4295" spans="1:1" s="432" customFormat="1" ht="12" hidden="1" customHeight="1">
      <c r="A4295" s="431"/>
    </row>
    <row r="4296" spans="1:1" s="432" customFormat="1" ht="12" hidden="1" customHeight="1">
      <c r="A4296" s="431"/>
    </row>
    <row r="4297" spans="1:1" s="432" customFormat="1" ht="12" hidden="1" customHeight="1">
      <c r="A4297" s="431"/>
    </row>
    <row r="4298" spans="1:1" s="432" customFormat="1" ht="12" hidden="1" customHeight="1">
      <c r="A4298" s="431"/>
    </row>
    <row r="4299" spans="1:1" s="432" customFormat="1" ht="12" hidden="1" customHeight="1">
      <c r="A4299" s="431"/>
    </row>
    <row r="4300" spans="1:1" s="432" customFormat="1" ht="12" hidden="1" customHeight="1">
      <c r="A4300" s="431"/>
    </row>
    <row r="4301" spans="1:1" s="432" customFormat="1" ht="12" hidden="1" customHeight="1">
      <c r="A4301" s="431"/>
    </row>
    <row r="4302" spans="1:1" s="432" customFormat="1" ht="12" hidden="1" customHeight="1">
      <c r="A4302" s="431"/>
    </row>
    <row r="4303" spans="1:1" s="432" customFormat="1" ht="12" hidden="1" customHeight="1">
      <c r="A4303" s="431"/>
    </row>
    <row r="4304" spans="1:1" s="432" customFormat="1" ht="12" hidden="1" customHeight="1">
      <c r="A4304" s="431"/>
    </row>
    <row r="4305" spans="1:1" s="432" customFormat="1" ht="12" hidden="1" customHeight="1">
      <c r="A4305" s="431"/>
    </row>
    <row r="4306" spans="1:1" s="432" customFormat="1" ht="12" hidden="1" customHeight="1">
      <c r="A4306" s="431"/>
    </row>
    <row r="4307" spans="1:1" s="432" customFormat="1" ht="12" hidden="1" customHeight="1">
      <c r="A4307" s="431"/>
    </row>
    <row r="4308" spans="1:1" s="432" customFormat="1" ht="12" hidden="1" customHeight="1">
      <c r="A4308" s="431"/>
    </row>
    <row r="4309" spans="1:1" s="432" customFormat="1" ht="12" hidden="1" customHeight="1">
      <c r="A4309" s="431"/>
    </row>
    <row r="4310" spans="1:1" s="432" customFormat="1" ht="12" hidden="1" customHeight="1">
      <c r="A4310" s="431"/>
    </row>
    <row r="4311" spans="1:1" s="432" customFormat="1" ht="12" hidden="1" customHeight="1">
      <c r="A4311" s="431"/>
    </row>
    <row r="4312" spans="1:1" s="432" customFormat="1" ht="12" hidden="1" customHeight="1">
      <c r="A4312" s="431"/>
    </row>
    <row r="4313" spans="1:1" s="432" customFormat="1" ht="12" hidden="1" customHeight="1">
      <c r="A4313" s="431"/>
    </row>
    <row r="4314" spans="1:1" s="432" customFormat="1" ht="12" hidden="1" customHeight="1">
      <c r="A4314" s="431"/>
    </row>
    <row r="4315" spans="1:1" s="432" customFormat="1" ht="12" hidden="1" customHeight="1">
      <c r="A4315" s="431"/>
    </row>
    <row r="4316" spans="1:1" s="432" customFormat="1" ht="12" hidden="1" customHeight="1">
      <c r="A4316" s="431"/>
    </row>
    <row r="4317" spans="1:1" s="432" customFormat="1" ht="12" hidden="1" customHeight="1">
      <c r="A4317" s="431"/>
    </row>
    <row r="4318" spans="1:1" s="432" customFormat="1" ht="12" hidden="1" customHeight="1">
      <c r="A4318" s="431"/>
    </row>
    <row r="4319" spans="1:1" s="432" customFormat="1" ht="12" hidden="1" customHeight="1">
      <c r="A4319" s="431"/>
    </row>
    <row r="4320" spans="1:1" s="432" customFormat="1" ht="12" hidden="1" customHeight="1">
      <c r="A4320" s="431"/>
    </row>
    <row r="4321" spans="1:1" s="432" customFormat="1" ht="12" hidden="1" customHeight="1">
      <c r="A4321" s="431"/>
    </row>
    <row r="4322" spans="1:1" s="432" customFormat="1" ht="12" hidden="1" customHeight="1">
      <c r="A4322" s="431"/>
    </row>
    <row r="4323" spans="1:1" s="432" customFormat="1" ht="12" hidden="1" customHeight="1">
      <c r="A4323" s="431"/>
    </row>
    <row r="4324" spans="1:1" s="432" customFormat="1" ht="12" hidden="1" customHeight="1">
      <c r="A4324" s="431"/>
    </row>
    <row r="4325" spans="1:1" s="432" customFormat="1" ht="12" hidden="1" customHeight="1">
      <c r="A4325" s="431"/>
    </row>
    <row r="4326" spans="1:1" s="432" customFormat="1" ht="12" hidden="1" customHeight="1">
      <c r="A4326" s="431"/>
    </row>
    <row r="4327" spans="1:1" s="432" customFormat="1" ht="12" hidden="1" customHeight="1">
      <c r="A4327" s="431"/>
    </row>
    <row r="4328" spans="1:1" s="432" customFormat="1" ht="12" hidden="1" customHeight="1">
      <c r="A4328" s="431"/>
    </row>
    <row r="4329" spans="1:1" s="432" customFormat="1" ht="12" hidden="1" customHeight="1">
      <c r="A4329" s="431"/>
    </row>
    <row r="4330" spans="1:1" s="432" customFormat="1" ht="12" hidden="1" customHeight="1">
      <c r="A4330" s="431"/>
    </row>
    <row r="4331" spans="1:1" s="432" customFormat="1" ht="12" hidden="1" customHeight="1">
      <c r="A4331" s="431"/>
    </row>
    <row r="4332" spans="1:1" s="432" customFormat="1" ht="12" hidden="1" customHeight="1">
      <c r="A4332" s="431"/>
    </row>
    <row r="4333" spans="1:1" s="432" customFormat="1" ht="12" hidden="1" customHeight="1">
      <c r="A4333" s="431"/>
    </row>
    <row r="4334" spans="1:1" s="432" customFormat="1" ht="12" hidden="1" customHeight="1">
      <c r="A4334" s="431"/>
    </row>
    <row r="4335" spans="1:1" s="432" customFormat="1" ht="12" hidden="1" customHeight="1">
      <c r="A4335" s="431"/>
    </row>
    <row r="4336" spans="1:1" s="432" customFormat="1" ht="12" hidden="1" customHeight="1">
      <c r="A4336" s="431"/>
    </row>
    <row r="4337" spans="1:1" s="432" customFormat="1" ht="12" hidden="1" customHeight="1">
      <c r="A4337" s="431"/>
    </row>
    <row r="4338" spans="1:1" s="432" customFormat="1" ht="12" hidden="1" customHeight="1">
      <c r="A4338" s="431"/>
    </row>
    <row r="4339" spans="1:1" s="432" customFormat="1" ht="12" hidden="1" customHeight="1">
      <c r="A4339" s="431"/>
    </row>
    <row r="4340" spans="1:1" s="432" customFormat="1" ht="12" hidden="1" customHeight="1">
      <c r="A4340" s="431"/>
    </row>
    <row r="4341" spans="1:1" s="432" customFormat="1" ht="12" hidden="1" customHeight="1">
      <c r="A4341" s="431"/>
    </row>
    <row r="4342" spans="1:1" s="432" customFormat="1" ht="12" hidden="1" customHeight="1">
      <c r="A4342" s="431"/>
    </row>
    <row r="4343" spans="1:1" s="432" customFormat="1" ht="12" hidden="1" customHeight="1">
      <c r="A4343" s="431"/>
    </row>
    <row r="4344" spans="1:1" s="432" customFormat="1" ht="12" hidden="1" customHeight="1">
      <c r="A4344" s="431"/>
    </row>
    <row r="4345" spans="1:1" s="432" customFormat="1" ht="12" hidden="1" customHeight="1">
      <c r="A4345" s="431"/>
    </row>
    <row r="4346" spans="1:1" s="432" customFormat="1" ht="12" hidden="1" customHeight="1">
      <c r="A4346" s="431"/>
    </row>
    <row r="4347" spans="1:1" s="432" customFormat="1" ht="12" hidden="1" customHeight="1">
      <c r="A4347" s="431"/>
    </row>
    <row r="4348" spans="1:1" s="432" customFormat="1" ht="12" hidden="1" customHeight="1">
      <c r="A4348" s="431"/>
    </row>
    <row r="4349" spans="1:1" s="432" customFormat="1" ht="12" hidden="1" customHeight="1">
      <c r="A4349" s="431"/>
    </row>
    <row r="4350" spans="1:1" s="432" customFormat="1" ht="12" hidden="1" customHeight="1">
      <c r="A4350" s="431"/>
    </row>
    <row r="4351" spans="1:1" s="432" customFormat="1" ht="12" hidden="1" customHeight="1">
      <c r="A4351" s="431"/>
    </row>
    <row r="4352" spans="1:1" s="432" customFormat="1" ht="12" hidden="1" customHeight="1">
      <c r="A4352" s="431"/>
    </row>
    <row r="4353" spans="1:1" s="432" customFormat="1" ht="12" hidden="1" customHeight="1">
      <c r="A4353" s="431"/>
    </row>
    <row r="4354" spans="1:1" s="432" customFormat="1" ht="12" hidden="1" customHeight="1">
      <c r="A4354" s="431"/>
    </row>
    <row r="4355" spans="1:1" s="432" customFormat="1" ht="12" hidden="1" customHeight="1">
      <c r="A4355" s="431"/>
    </row>
    <row r="4356" spans="1:1" s="432" customFormat="1" ht="12" hidden="1" customHeight="1">
      <c r="A4356" s="431"/>
    </row>
    <row r="4357" spans="1:1" s="432" customFormat="1" ht="12" hidden="1" customHeight="1">
      <c r="A4357" s="431"/>
    </row>
    <row r="4358" spans="1:1" s="432" customFormat="1" ht="12" hidden="1" customHeight="1">
      <c r="A4358" s="431"/>
    </row>
    <row r="4359" spans="1:1" s="432" customFormat="1" ht="12" hidden="1" customHeight="1">
      <c r="A4359" s="431"/>
    </row>
    <row r="4360" spans="1:1" s="432" customFormat="1" ht="12" hidden="1" customHeight="1">
      <c r="A4360" s="431"/>
    </row>
    <row r="4361" spans="1:1" s="432" customFormat="1" ht="12" hidden="1" customHeight="1">
      <c r="A4361" s="431"/>
    </row>
    <row r="4362" spans="1:1" s="432" customFormat="1" ht="12" hidden="1" customHeight="1">
      <c r="A4362" s="431"/>
    </row>
    <row r="4363" spans="1:1" s="432" customFormat="1" ht="12" hidden="1" customHeight="1">
      <c r="A4363" s="431"/>
    </row>
    <row r="4364" spans="1:1" s="432" customFormat="1" ht="12" hidden="1" customHeight="1">
      <c r="A4364" s="431"/>
    </row>
    <row r="4365" spans="1:1" s="432" customFormat="1" ht="12" hidden="1" customHeight="1">
      <c r="A4365" s="431"/>
    </row>
    <row r="4366" spans="1:1" s="432" customFormat="1" ht="12" hidden="1" customHeight="1">
      <c r="A4366" s="431"/>
    </row>
    <row r="4367" spans="1:1" s="432" customFormat="1" ht="12" hidden="1" customHeight="1">
      <c r="A4367" s="431"/>
    </row>
    <row r="4368" spans="1:1" s="432" customFormat="1" ht="12" hidden="1" customHeight="1">
      <c r="A4368" s="431"/>
    </row>
    <row r="4369" spans="1:1" s="432" customFormat="1" ht="12" hidden="1" customHeight="1">
      <c r="A4369" s="431"/>
    </row>
    <row r="4370" spans="1:1" s="432" customFormat="1" ht="12" hidden="1" customHeight="1">
      <c r="A4370" s="431"/>
    </row>
    <row r="4371" spans="1:1" s="432" customFormat="1" ht="12" hidden="1" customHeight="1">
      <c r="A4371" s="431"/>
    </row>
    <row r="4372" spans="1:1" s="432" customFormat="1" ht="12" hidden="1" customHeight="1">
      <c r="A4372" s="431"/>
    </row>
    <row r="4373" spans="1:1" s="432" customFormat="1" ht="12" hidden="1" customHeight="1">
      <c r="A4373" s="431"/>
    </row>
    <row r="4374" spans="1:1" s="432" customFormat="1" ht="12" hidden="1" customHeight="1">
      <c r="A4374" s="431"/>
    </row>
    <row r="4375" spans="1:1" s="432" customFormat="1" ht="12" hidden="1" customHeight="1">
      <c r="A4375" s="431"/>
    </row>
    <row r="4376" spans="1:1" s="432" customFormat="1" ht="12" hidden="1" customHeight="1">
      <c r="A4376" s="431"/>
    </row>
    <row r="4377" spans="1:1" s="432" customFormat="1" ht="12" hidden="1" customHeight="1">
      <c r="A4377" s="431"/>
    </row>
    <row r="4378" spans="1:1" s="432" customFormat="1" ht="12" hidden="1" customHeight="1">
      <c r="A4378" s="431"/>
    </row>
    <row r="4379" spans="1:1" s="432" customFormat="1" ht="12" hidden="1" customHeight="1">
      <c r="A4379" s="431"/>
    </row>
    <row r="4380" spans="1:1" s="432" customFormat="1" ht="12" hidden="1" customHeight="1">
      <c r="A4380" s="431"/>
    </row>
    <row r="4381" spans="1:1" s="432" customFormat="1" ht="12" hidden="1" customHeight="1">
      <c r="A4381" s="431"/>
    </row>
    <row r="4382" spans="1:1" s="432" customFormat="1" ht="12" hidden="1" customHeight="1">
      <c r="A4382" s="431"/>
    </row>
    <row r="4383" spans="1:1" s="432" customFormat="1" ht="12" hidden="1" customHeight="1">
      <c r="A4383" s="431"/>
    </row>
    <row r="4384" spans="1:1" s="432" customFormat="1" ht="12" hidden="1" customHeight="1">
      <c r="A4384" s="431"/>
    </row>
    <row r="4385" spans="1:1" s="432" customFormat="1" ht="12" hidden="1" customHeight="1">
      <c r="A4385" s="431"/>
    </row>
    <row r="4386" spans="1:1" s="432" customFormat="1" ht="12" hidden="1" customHeight="1">
      <c r="A4386" s="431"/>
    </row>
    <row r="4387" spans="1:1" s="432" customFormat="1" ht="12" hidden="1" customHeight="1">
      <c r="A4387" s="431"/>
    </row>
    <row r="4388" spans="1:1" s="432" customFormat="1" ht="12" hidden="1" customHeight="1">
      <c r="A4388" s="431"/>
    </row>
    <row r="4389" spans="1:1" s="432" customFormat="1" ht="12" hidden="1" customHeight="1">
      <c r="A4389" s="431"/>
    </row>
    <row r="4390" spans="1:1" s="432" customFormat="1" ht="12" hidden="1" customHeight="1">
      <c r="A4390" s="431"/>
    </row>
    <row r="4391" spans="1:1" s="432" customFormat="1" ht="12" hidden="1" customHeight="1">
      <c r="A4391" s="431"/>
    </row>
    <row r="4392" spans="1:1" s="432" customFormat="1" ht="12" hidden="1" customHeight="1">
      <c r="A4392" s="431"/>
    </row>
    <row r="4393" spans="1:1" s="432" customFormat="1" ht="12" hidden="1" customHeight="1">
      <c r="A4393" s="431"/>
    </row>
    <row r="4394" spans="1:1" s="432" customFormat="1" ht="12" hidden="1" customHeight="1">
      <c r="A4394" s="431"/>
    </row>
    <row r="4395" spans="1:1" s="432" customFormat="1" ht="12" hidden="1" customHeight="1">
      <c r="A4395" s="431"/>
    </row>
    <row r="4396" spans="1:1" s="432" customFormat="1" ht="12" hidden="1" customHeight="1">
      <c r="A4396" s="431"/>
    </row>
    <row r="4397" spans="1:1" s="432" customFormat="1" ht="12" hidden="1" customHeight="1">
      <c r="A4397" s="431"/>
    </row>
    <row r="4398" spans="1:1" s="432" customFormat="1" ht="12" hidden="1" customHeight="1">
      <c r="A4398" s="431"/>
    </row>
    <row r="4399" spans="1:1" s="432" customFormat="1" ht="12" hidden="1" customHeight="1">
      <c r="A4399" s="431"/>
    </row>
    <row r="4400" spans="1:1" s="432" customFormat="1" ht="12" hidden="1" customHeight="1">
      <c r="A4400" s="431"/>
    </row>
    <row r="4401" spans="1:1" s="432" customFormat="1" ht="12" hidden="1" customHeight="1">
      <c r="A4401" s="431"/>
    </row>
    <row r="4402" spans="1:1" s="432" customFormat="1" ht="12" hidden="1" customHeight="1">
      <c r="A4402" s="431"/>
    </row>
    <row r="4403" spans="1:1" s="432" customFormat="1" ht="12" hidden="1" customHeight="1">
      <c r="A4403" s="431"/>
    </row>
    <row r="4404" spans="1:1" s="432" customFormat="1" ht="12" hidden="1" customHeight="1">
      <c r="A4404" s="431"/>
    </row>
    <row r="4405" spans="1:1" s="432" customFormat="1" ht="12" hidden="1" customHeight="1">
      <c r="A4405" s="431"/>
    </row>
    <row r="4406" spans="1:1" s="432" customFormat="1" ht="12" hidden="1" customHeight="1">
      <c r="A4406" s="431"/>
    </row>
    <row r="4407" spans="1:1" s="432" customFormat="1" ht="12" hidden="1" customHeight="1">
      <c r="A4407" s="431"/>
    </row>
    <row r="4408" spans="1:1" s="432" customFormat="1" ht="12" hidden="1" customHeight="1">
      <c r="A4408" s="431"/>
    </row>
    <row r="4409" spans="1:1" s="432" customFormat="1" ht="12" hidden="1" customHeight="1">
      <c r="A4409" s="431"/>
    </row>
    <row r="4410" spans="1:1" s="432" customFormat="1" ht="12" hidden="1" customHeight="1">
      <c r="A4410" s="431"/>
    </row>
    <row r="4411" spans="1:1" s="432" customFormat="1" ht="12" hidden="1" customHeight="1">
      <c r="A4411" s="431"/>
    </row>
    <row r="4412" spans="1:1" s="432" customFormat="1" ht="12" hidden="1" customHeight="1">
      <c r="A4412" s="431"/>
    </row>
    <row r="4413" spans="1:1" s="432" customFormat="1" ht="12" hidden="1" customHeight="1">
      <c r="A4413" s="431"/>
    </row>
    <row r="4414" spans="1:1" s="432" customFormat="1" ht="12" hidden="1" customHeight="1">
      <c r="A4414" s="431"/>
    </row>
    <row r="4415" spans="1:1" s="432" customFormat="1" ht="12" hidden="1" customHeight="1">
      <c r="A4415" s="431"/>
    </row>
    <row r="4416" spans="1:1" s="432" customFormat="1" ht="12" hidden="1" customHeight="1">
      <c r="A4416" s="431"/>
    </row>
    <row r="4417" spans="1:1" s="432" customFormat="1" ht="12" hidden="1" customHeight="1">
      <c r="A4417" s="431"/>
    </row>
    <row r="4418" spans="1:1" s="432" customFormat="1" ht="12" hidden="1" customHeight="1">
      <c r="A4418" s="431"/>
    </row>
    <row r="4419" spans="1:1" s="432" customFormat="1" ht="12" hidden="1" customHeight="1">
      <c r="A4419" s="431"/>
    </row>
    <row r="4420" spans="1:1" s="432" customFormat="1" ht="12" hidden="1" customHeight="1">
      <c r="A4420" s="431"/>
    </row>
    <row r="4421" spans="1:1" s="432" customFormat="1" ht="12" hidden="1" customHeight="1">
      <c r="A4421" s="431"/>
    </row>
    <row r="4422" spans="1:1" s="432" customFormat="1" ht="12" hidden="1" customHeight="1">
      <c r="A4422" s="431"/>
    </row>
    <row r="4423" spans="1:1" s="432" customFormat="1" ht="12" hidden="1" customHeight="1">
      <c r="A4423" s="431"/>
    </row>
    <row r="4424" spans="1:1" s="432" customFormat="1" ht="12" hidden="1" customHeight="1">
      <c r="A4424" s="431"/>
    </row>
    <row r="4425" spans="1:1" s="432" customFormat="1" ht="12" hidden="1" customHeight="1">
      <c r="A4425" s="431"/>
    </row>
    <row r="4426" spans="1:1" s="432" customFormat="1" ht="12" hidden="1" customHeight="1">
      <c r="A4426" s="431"/>
    </row>
    <row r="4427" spans="1:1" s="432" customFormat="1" ht="12" hidden="1" customHeight="1">
      <c r="A4427" s="431"/>
    </row>
    <row r="4428" spans="1:1" s="432" customFormat="1" ht="12" hidden="1" customHeight="1">
      <c r="A4428" s="431"/>
    </row>
    <row r="4429" spans="1:1" s="432" customFormat="1" ht="12" hidden="1" customHeight="1">
      <c r="A4429" s="431"/>
    </row>
    <row r="4430" spans="1:1" s="432" customFormat="1" ht="12" hidden="1" customHeight="1">
      <c r="A4430" s="431"/>
    </row>
    <row r="4431" spans="1:1" s="432" customFormat="1" ht="12" hidden="1" customHeight="1">
      <c r="A4431" s="431"/>
    </row>
    <row r="4432" spans="1:1" s="432" customFormat="1" ht="12" hidden="1" customHeight="1">
      <c r="A4432" s="431"/>
    </row>
    <row r="4433" spans="1:1" s="432" customFormat="1" ht="12" hidden="1" customHeight="1">
      <c r="A4433" s="431"/>
    </row>
    <row r="4434" spans="1:1" s="432" customFormat="1" ht="12" hidden="1" customHeight="1">
      <c r="A4434" s="431"/>
    </row>
    <row r="4435" spans="1:1" s="432" customFormat="1" ht="12" hidden="1" customHeight="1">
      <c r="A4435" s="431"/>
    </row>
    <row r="4436" spans="1:1" s="432" customFormat="1" ht="12" hidden="1" customHeight="1">
      <c r="A4436" s="431"/>
    </row>
    <row r="4437" spans="1:1" s="432" customFormat="1" ht="12" hidden="1" customHeight="1">
      <c r="A4437" s="431"/>
    </row>
    <row r="4438" spans="1:1" s="432" customFormat="1" ht="12" hidden="1" customHeight="1">
      <c r="A4438" s="431"/>
    </row>
    <row r="4439" spans="1:1" s="432" customFormat="1" ht="12" hidden="1" customHeight="1">
      <c r="A4439" s="431"/>
    </row>
    <row r="4440" spans="1:1" s="432" customFormat="1" ht="12" hidden="1" customHeight="1">
      <c r="A4440" s="431"/>
    </row>
    <row r="4441" spans="1:1" s="432" customFormat="1" ht="12" hidden="1" customHeight="1">
      <c r="A4441" s="431"/>
    </row>
    <row r="4442" spans="1:1" s="432" customFormat="1" ht="12" hidden="1" customHeight="1">
      <c r="A4442" s="431"/>
    </row>
    <row r="4443" spans="1:1" s="432" customFormat="1" ht="12" hidden="1" customHeight="1">
      <c r="A4443" s="431"/>
    </row>
    <row r="4444" spans="1:1" s="432" customFormat="1" ht="12" hidden="1" customHeight="1">
      <c r="A4444" s="431"/>
    </row>
    <row r="4445" spans="1:1" s="432" customFormat="1" ht="12" hidden="1" customHeight="1">
      <c r="A4445" s="431"/>
    </row>
    <row r="4446" spans="1:1" s="432" customFormat="1" ht="12" hidden="1" customHeight="1">
      <c r="A4446" s="431"/>
    </row>
    <row r="4447" spans="1:1" s="432" customFormat="1" ht="12" hidden="1" customHeight="1">
      <c r="A4447" s="431"/>
    </row>
    <row r="4448" spans="1:1" s="432" customFormat="1" ht="12" hidden="1" customHeight="1">
      <c r="A4448" s="431"/>
    </row>
    <row r="4449" spans="1:1" s="432" customFormat="1" ht="12" hidden="1" customHeight="1">
      <c r="A4449" s="431"/>
    </row>
    <row r="4450" spans="1:1" s="432" customFormat="1" ht="12" hidden="1" customHeight="1">
      <c r="A4450" s="431"/>
    </row>
    <row r="4451" spans="1:1" s="432" customFormat="1" ht="12" hidden="1" customHeight="1">
      <c r="A4451" s="431"/>
    </row>
    <row r="4452" spans="1:1" s="432" customFormat="1" ht="12" hidden="1" customHeight="1">
      <c r="A4452" s="431"/>
    </row>
    <row r="4453" spans="1:1" s="432" customFormat="1" ht="12" hidden="1" customHeight="1">
      <c r="A4453" s="431"/>
    </row>
    <row r="4454" spans="1:1" s="432" customFormat="1" ht="12" hidden="1" customHeight="1">
      <c r="A4454" s="431"/>
    </row>
    <row r="4455" spans="1:1" s="432" customFormat="1" ht="12" hidden="1" customHeight="1">
      <c r="A4455" s="431"/>
    </row>
    <row r="4456" spans="1:1" s="432" customFormat="1" ht="12" hidden="1" customHeight="1">
      <c r="A4456" s="431"/>
    </row>
    <row r="4457" spans="1:1" s="432" customFormat="1" ht="12" hidden="1" customHeight="1">
      <c r="A4457" s="431"/>
    </row>
    <row r="4458" spans="1:1" s="432" customFormat="1" ht="12" hidden="1" customHeight="1">
      <c r="A4458" s="431"/>
    </row>
    <row r="4459" spans="1:1" s="432" customFormat="1" ht="12" hidden="1" customHeight="1">
      <c r="A4459" s="431"/>
    </row>
    <row r="4460" spans="1:1" s="432" customFormat="1" ht="12" hidden="1" customHeight="1">
      <c r="A4460" s="431"/>
    </row>
    <row r="4461" spans="1:1" s="432" customFormat="1" ht="12" hidden="1" customHeight="1">
      <c r="A4461" s="431"/>
    </row>
    <row r="4462" spans="1:1" s="432" customFormat="1" ht="12" hidden="1" customHeight="1">
      <c r="A4462" s="431"/>
    </row>
    <row r="4463" spans="1:1" s="432" customFormat="1" ht="12" hidden="1" customHeight="1">
      <c r="A4463" s="431"/>
    </row>
    <row r="4464" spans="1:1" s="432" customFormat="1" ht="12" hidden="1" customHeight="1">
      <c r="A4464" s="431"/>
    </row>
    <row r="4465" spans="1:1" s="432" customFormat="1" ht="12" hidden="1" customHeight="1">
      <c r="A4465" s="431"/>
    </row>
    <row r="4466" spans="1:1" s="432" customFormat="1" ht="12" hidden="1" customHeight="1">
      <c r="A4466" s="431"/>
    </row>
    <row r="4467" spans="1:1" s="432" customFormat="1" ht="12" hidden="1" customHeight="1">
      <c r="A4467" s="431"/>
    </row>
    <row r="4468" spans="1:1" s="432" customFormat="1" ht="12" hidden="1" customHeight="1">
      <c r="A4468" s="431"/>
    </row>
    <row r="4469" spans="1:1" s="432" customFormat="1" ht="12" hidden="1" customHeight="1">
      <c r="A4469" s="431"/>
    </row>
    <row r="4470" spans="1:1" s="432" customFormat="1" ht="12" hidden="1" customHeight="1">
      <c r="A4470" s="431"/>
    </row>
    <row r="4471" spans="1:1" s="432" customFormat="1" ht="12" hidden="1" customHeight="1">
      <c r="A4471" s="431"/>
    </row>
    <row r="4472" spans="1:1" s="432" customFormat="1" ht="12" hidden="1" customHeight="1">
      <c r="A4472" s="431"/>
    </row>
    <row r="4473" spans="1:1" s="432" customFormat="1" ht="12" hidden="1" customHeight="1">
      <c r="A4473" s="431"/>
    </row>
    <row r="4474" spans="1:1" s="432" customFormat="1" ht="12" hidden="1" customHeight="1">
      <c r="A4474" s="431"/>
    </row>
    <row r="4475" spans="1:1" s="432" customFormat="1" ht="12" hidden="1" customHeight="1">
      <c r="A4475" s="431"/>
    </row>
    <row r="4476" spans="1:1" s="432" customFormat="1" ht="12" hidden="1" customHeight="1">
      <c r="A4476" s="431"/>
    </row>
    <row r="4477" spans="1:1" s="432" customFormat="1" ht="12" hidden="1" customHeight="1">
      <c r="A4477" s="431"/>
    </row>
    <row r="4478" spans="1:1" s="432" customFormat="1" ht="12" hidden="1" customHeight="1">
      <c r="A4478" s="431"/>
    </row>
    <row r="4479" spans="1:1" s="432" customFormat="1" ht="12" hidden="1" customHeight="1">
      <c r="A4479" s="431"/>
    </row>
    <row r="4480" spans="1:1" s="432" customFormat="1" ht="12" hidden="1" customHeight="1">
      <c r="A4480" s="431"/>
    </row>
    <row r="4481" spans="1:1" s="432" customFormat="1" ht="12" hidden="1" customHeight="1">
      <c r="A4481" s="431"/>
    </row>
    <row r="4482" spans="1:1" s="432" customFormat="1" ht="12" hidden="1" customHeight="1">
      <c r="A4482" s="431"/>
    </row>
    <row r="4483" spans="1:1" s="432" customFormat="1" ht="12" hidden="1" customHeight="1">
      <c r="A4483" s="431"/>
    </row>
    <row r="4484" spans="1:1" s="432" customFormat="1" ht="12" hidden="1" customHeight="1">
      <c r="A4484" s="431"/>
    </row>
    <row r="4485" spans="1:1" s="432" customFormat="1" ht="12" hidden="1" customHeight="1">
      <c r="A4485" s="431"/>
    </row>
    <row r="4486" spans="1:1" s="432" customFormat="1" ht="12" hidden="1" customHeight="1">
      <c r="A4486" s="431"/>
    </row>
    <row r="4487" spans="1:1" s="432" customFormat="1" ht="12" hidden="1" customHeight="1">
      <c r="A4487" s="431"/>
    </row>
    <row r="4488" spans="1:1" s="432" customFormat="1" ht="12" hidden="1" customHeight="1">
      <c r="A4488" s="431"/>
    </row>
    <row r="4489" spans="1:1" s="432" customFormat="1" ht="12" hidden="1" customHeight="1">
      <c r="A4489" s="431"/>
    </row>
    <row r="4490" spans="1:1" s="432" customFormat="1" ht="12" hidden="1" customHeight="1">
      <c r="A4490" s="431"/>
    </row>
    <row r="4491" spans="1:1" s="432" customFormat="1" ht="12" hidden="1" customHeight="1">
      <c r="A4491" s="431"/>
    </row>
    <row r="4492" spans="1:1" s="432" customFormat="1" ht="12" hidden="1" customHeight="1">
      <c r="A4492" s="431"/>
    </row>
    <row r="4493" spans="1:1" s="432" customFormat="1" ht="12" hidden="1" customHeight="1">
      <c r="A4493" s="431"/>
    </row>
    <row r="4494" spans="1:1" s="432" customFormat="1" ht="12" hidden="1" customHeight="1">
      <c r="A4494" s="431"/>
    </row>
    <row r="4495" spans="1:1" s="432" customFormat="1" ht="12" hidden="1" customHeight="1">
      <c r="A4495" s="431"/>
    </row>
    <row r="4496" spans="1:1" s="432" customFormat="1" ht="12" hidden="1" customHeight="1">
      <c r="A4496" s="431"/>
    </row>
    <row r="4497" spans="1:1" s="432" customFormat="1" ht="12" hidden="1" customHeight="1">
      <c r="A4497" s="431"/>
    </row>
    <row r="4498" spans="1:1" s="432" customFormat="1" ht="12" hidden="1" customHeight="1">
      <c r="A4498" s="431"/>
    </row>
    <row r="4499" spans="1:1" s="432" customFormat="1" ht="12" hidden="1" customHeight="1">
      <c r="A4499" s="431"/>
    </row>
    <row r="4500" spans="1:1" s="432" customFormat="1" ht="12" hidden="1" customHeight="1">
      <c r="A4500" s="431"/>
    </row>
    <row r="4501" spans="1:1" s="432" customFormat="1" ht="12" hidden="1" customHeight="1">
      <c r="A4501" s="431"/>
    </row>
    <row r="4502" spans="1:1" s="432" customFormat="1" ht="12" hidden="1" customHeight="1">
      <c r="A4502" s="431"/>
    </row>
    <row r="4503" spans="1:1" s="432" customFormat="1" ht="12" hidden="1" customHeight="1">
      <c r="A4503" s="431"/>
    </row>
    <row r="4504" spans="1:1" s="432" customFormat="1" ht="12" hidden="1" customHeight="1">
      <c r="A4504" s="431"/>
    </row>
    <row r="4505" spans="1:1" s="432" customFormat="1" ht="12" hidden="1" customHeight="1">
      <c r="A4505" s="431"/>
    </row>
    <row r="4506" spans="1:1" s="432" customFormat="1" ht="12" hidden="1" customHeight="1">
      <c r="A4506" s="431"/>
    </row>
    <row r="4507" spans="1:1" s="432" customFormat="1" ht="12" hidden="1" customHeight="1">
      <c r="A4507" s="431"/>
    </row>
    <row r="4508" spans="1:1" s="432" customFormat="1" ht="12" hidden="1" customHeight="1">
      <c r="A4508" s="431"/>
    </row>
    <row r="4509" spans="1:1" s="432" customFormat="1" ht="12" hidden="1" customHeight="1">
      <c r="A4509" s="431"/>
    </row>
    <row r="4510" spans="1:1" s="432" customFormat="1" ht="12" hidden="1" customHeight="1">
      <c r="A4510" s="431"/>
    </row>
    <row r="4511" spans="1:1" s="432" customFormat="1" ht="12" hidden="1" customHeight="1">
      <c r="A4511" s="431"/>
    </row>
    <row r="4512" spans="1:1" s="432" customFormat="1" ht="12" hidden="1" customHeight="1">
      <c r="A4512" s="431"/>
    </row>
    <row r="4513" spans="1:1" s="432" customFormat="1" ht="12" hidden="1" customHeight="1">
      <c r="A4513" s="431"/>
    </row>
    <row r="4514" spans="1:1" s="432" customFormat="1" ht="12" hidden="1" customHeight="1">
      <c r="A4514" s="431"/>
    </row>
    <row r="4515" spans="1:1" s="432" customFormat="1" ht="12" hidden="1" customHeight="1">
      <c r="A4515" s="431"/>
    </row>
    <row r="4516" spans="1:1" s="432" customFormat="1" ht="12" hidden="1" customHeight="1">
      <c r="A4516" s="431"/>
    </row>
    <row r="4517" spans="1:1" s="432" customFormat="1" ht="12" hidden="1" customHeight="1">
      <c r="A4517" s="431"/>
    </row>
    <row r="4518" spans="1:1" s="432" customFormat="1" ht="12" hidden="1" customHeight="1">
      <c r="A4518" s="431"/>
    </row>
    <row r="4519" spans="1:1" s="432" customFormat="1" ht="12" hidden="1" customHeight="1">
      <c r="A4519" s="431"/>
    </row>
    <row r="4520" spans="1:1" s="432" customFormat="1" ht="12" hidden="1" customHeight="1">
      <c r="A4520" s="431"/>
    </row>
    <row r="4521" spans="1:1" s="432" customFormat="1" ht="12" hidden="1" customHeight="1">
      <c r="A4521" s="431"/>
    </row>
    <row r="4522" spans="1:1" s="432" customFormat="1" ht="12" hidden="1" customHeight="1">
      <c r="A4522" s="431"/>
    </row>
    <row r="4523" spans="1:1" s="432" customFormat="1" ht="12" hidden="1" customHeight="1">
      <c r="A4523" s="431"/>
    </row>
    <row r="4524" spans="1:1" s="432" customFormat="1" ht="12" hidden="1" customHeight="1">
      <c r="A4524" s="431"/>
    </row>
    <row r="4525" spans="1:1" s="432" customFormat="1" ht="12" hidden="1" customHeight="1">
      <c r="A4525" s="431"/>
    </row>
    <row r="4526" spans="1:1" s="432" customFormat="1" ht="12" hidden="1" customHeight="1">
      <c r="A4526" s="431"/>
    </row>
    <row r="4527" spans="1:1" s="432" customFormat="1" ht="12" hidden="1" customHeight="1">
      <c r="A4527" s="431"/>
    </row>
    <row r="4528" spans="1:1" s="432" customFormat="1" ht="12" hidden="1" customHeight="1">
      <c r="A4528" s="431"/>
    </row>
    <row r="4529" spans="1:1" s="432" customFormat="1" ht="12" hidden="1" customHeight="1">
      <c r="A4529" s="431"/>
    </row>
    <row r="4530" spans="1:1" s="432" customFormat="1" ht="12" hidden="1" customHeight="1">
      <c r="A4530" s="431"/>
    </row>
    <row r="4531" spans="1:1" s="432" customFormat="1" ht="12" hidden="1" customHeight="1">
      <c r="A4531" s="431"/>
    </row>
    <row r="4532" spans="1:1" s="432" customFormat="1" ht="12" hidden="1" customHeight="1">
      <c r="A4532" s="431"/>
    </row>
    <row r="4533" spans="1:1" s="432" customFormat="1" ht="12" hidden="1" customHeight="1">
      <c r="A4533" s="431"/>
    </row>
    <row r="4534" spans="1:1" s="432" customFormat="1" ht="12" hidden="1" customHeight="1">
      <c r="A4534" s="431"/>
    </row>
    <row r="4535" spans="1:1" s="432" customFormat="1" ht="12" hidden="1" customHeight="1">
      <c r="A4535" s="431"/>
    </row>
    <row r="4536" spans="1:1" s="432" customFormat="1" ht="12" hidden="1" customHeight="1">
      <c r="A4536" s="431"/>
    </row>
    <row r="4537" spans="1:1" s="432" customFormat="1" ht="12" hidden="1" customHeight="1">
      <c r="A4537" s="431"/>
    </row>
    <row r="4538" spans="1:1" s="432" customFormat="1" ht="12" hidden="1" customHeight="1">
      <c r="A4538" s="431"/>
    </row>
    <row r="4539" spans="1:1" s="432" customFormat="1" ht="12" hidden="1" customHeight="1">
      <c r="A4539" s="431"/>
    </row>
    <row r="4540" spans="1:1" s="432" customFormat="1" ht="12" hidden="1" customHeight="1">
      <c r="A4540" s="431"/>
    </row>
    <row r="4541" spans="1:1" s="432" customFormat="1" ht="12" hidden="1" customHeight="1">
      <c r="A4541" s="431"/>
    </row>
    <row r="4542" spans="1:1" s="432" customFormat="1" ht="12" hidden="1" customHeight="1">
      <c r="A4542" s="431"/>
    </row>
    <row r="4543" spans="1:1" s="432" customFormat="1" ht="12" hidden="1" customHeight="1">
      <c r="A4543" s="431"/>
    </row>
    <row r="4544" spans="1:1" s="432" customFormat="1" ht="12" hidden="1" customHeight="1">
      <c r="A4544" s="431"/>
    </row>
    <row r="4545" spans="1:1" s="432" customFormat="1" ht="12" hidden="1" customHeight="1">
      <c r="A4545" s="431"/>
    </row>
    <row r="4546" spans="1:1" s="432" customFormat="1" ht="12" hidden="1" customHeight="1">
      <c r="A4546" s="431"/>
    </row>
    <row r="4547" spans="1:1" s="432" customFormat="1" ht="12" hidden="1" customHeight="1">
      <c r="A4547" s="431"/>
    </row>
    <row r="4548" spans="1:1" s="432" customFormat="1" ht="12" hidden="1" customHeight="1">
      <c r="A4548" s="431"/>
    </row>
    <row r="4549" spans="1:1" s="432" customFormat="1" ht="12" hidden="1" customHeight="1">
      <c r="A4549" s="431"/>
    </row>
    <row r="4550" spans="1:1" s="432" customFormat="1" ht="12" hidden="1" customHeight="1">
      <c r="A4550" s="431"/>
    </row>
    <row r="4551" spans="1:1" s="432" customFormat="1" ht="12" hidden="1" customHeight="1">
      <c r="A4551" s="431"/>
    </row>
    <row r="4552" spans="1:1" s="432" customFormat="1" ht="12" hidden="1" customHeight="1">
      <c r="A4552" s="431"/>
    </row>
    <row r="4553" spans="1:1" s="432" customFormat="1" ht="12" hidden="1" customHeight="1">
      <c r="A4553" s="431"/>
    </row>
    <row r="4554" spans="1:1" s="432" customFormat="1" ht="12" hidden="1" customHeight="1">
      <c r="A4554" s="431"/>
    </row>
    <row r="4555" spans="1:1" s="432" customFormat="1" ht="12" hidden="1" customHeight="1">
      <c r="A4555" s="431"/>
    </row>
    <row r="4556" spans="1:1" s="432" customFormat="1" ht="12" hidden="1" customHeight="1">
      <c r="A4556" s="431"/>
    </row>
    <row r="4557" spans="1:1" s="432" customFormat="1" ht="12" hidden="1" customHeight="1">
      <c r="A4557" s="431"/>
    </row>
    <row r="4558" spans="1:1" s="432" customFormat="1" ht="12" hidden="1" customHeight="1">
      <c r="A4558" s="431"/>
    </row>
    <row r="4559" spans="1:1" s="432" customFormat="1" ht="12" hidden="1" customHeight="1">
      <c r="A4559" s="431"/>
    </row>
    <row r="4560" spans="1:1" s="432" customFormat="1" ht="12" hidden="1" customHeight="1">
      <c r="A4560" s="431"/>
    </row>
    <row r="4561" spans="1:1" s="432" customFormat="1" ht="12" hidden="1" customHeight="1">
      <c r="A4561" s="431"/>
    </row>
    <row r="4562" spans="1:1" s="432" customFormat="1" ht="12" hidden="1" customHeight="1">
      <c r="A4562" s="431"/>
    </row>
    <row r="4563" spans="1:1" s="432" customFormat="1" ht="12" hidden="1" customHeight="1">
      <c r="A4563" s="431"/>
    </row>
    <row r="4564" spans="1:1" s="432" customFormat="1" ht="12" hidden="1" customHeight="1">
      <c r="A4564" s="431"/>
    </row>
    <row r="4565" spans="1:1" s="432" customFormat="1" ht="12" hidden="1" customHeight="1">
      <c r="A4565" s="431"/>
    </row>
    <row r="4566" spans="1:1" s="432" customFormat="1" ht="12" hidden="1" customHeight="1">
      <c r="A4566" s="431"/>
    </row>
    <row r="4567" spans="1:1" s="432" customFormat="1" ht="12" hidden="1" customHeight="1">
      <c r="A4567" s="431"/>
    </row>
    <row r="4568" spans="1:1" s="432" customFormat="1" ht="12" hidden="1" customHeight="1">
      <c r="A4568" s="431"/>
    </row>
    <row r="4569" spans="1:1" s="432" customFormat="1" ht="12" hidden="1" customHeight="1">
      <c r="A4569" s="431"/>
    </row>
    <row r="4570" spans="1:1" s="432" customFormat="1" ht="12" hidden="1" customHeight="1">
      <c r="A4570" s="431"/>
    </row>
    <row r="4571" spans="1:1" s="432" customFormat="1" ht="12" hidden="1" customHeight="1">
      <c r="A4571" s="431"/>
    </row>
    <row r="4572" spans="1:1" s="432" customFormat="1" ht="12" hidden="1" customHeight="1">
      <c r="A4572" s="431"/>
    </row>
    <row r="4573" spans="1:1" s="432" customFormat="1" ht="12" hidden="1" customHeight="1">
      <c r="A4573" s="431"/>
    </row>
    <row r="4574" spans="1:1" s="432" customFormat="1" ht="12" hidden="1" customHeight="1">
      <c r="A4574" s="431"/>
    </row>
    <row r="4575" spans="1:1" s="432" customFormat="1" ht="12" hidden="1" customHeight="1">
      <c r="A4575" s="431"/>
    </row>
    <row r="4576" spans="1:1" s="432" customFormat="1" ht="12" hidden="1" customHeight="1">
      <c r="A4576" s="431"/>
    </row>
    <row r="4577" spans="1:1" s="432" customFormat="1" ht="12" hidden="1" customHeight="1">
      <c r="A4577" s="431"/>
    </row>
    <row r="4578" spans="1:1" s="432" customFormat="1" ht="12" hidden="1" customHeight="1">
      <c r="A4578" s="431"/>
    </row>
    <row r="4579" spans="1:1" s="432" customFormat="1" ht="12" hidden="1" customHeight="1">
      <c r="A4579" s="431"/>
    </row>
    <row r="4580" spans="1:1" s="432" customFormat="1" ht="12" hidden="1" customHeight="1">
      <c r="A4580" s="431"/>
    </row>
    <row r="4581" spans="1:1" s="432" customFormat="1" ht="12" hidden="1" customHeight="1">
      <c r="A4581" s="431"/>
    </row>
    <row r="4582" spans="1:1" s="432" customFormat="1" ht="12" hidden="1" customHeight="1">
      <c r="A4582" s="431"/>
    </row>
    <row r="4583" spans="1:1" s="432" customFormat="1" ht="12" hidden="1" customHeight="1">
      <c r="A4583" s="431"/>
    </row>
    <row r="4584" spans="1:1" s="432" customFormat="1" ht="12" hidden="1" customHeight="1">
      <c r="A4584" s="431"/>
    </row>
    <row r="4585" spans="1:1" s="432" customFormat="1" ht="12" hidden="1" customHeight="1">
      <c r="A4585" s="431"/>
    </row>
    <row r="4586" spans="1:1" s="432" customFormat="1" ht="12" hidden="1" customHeight="1">
      <c r="A4586" s="431"/>
    </row>
    <row r="4587" spans="1:1" s="432" customFormat="1" ht="12" hidden="1" customHeight="1">
      <c r="A4587" s="431"/>
    </row>
    <row r="4588" spans="1:1" s="432" customFormat="1" ht="12" hidden="1" customHeight="1">
      <c r="A4588" s="431"/>
    </row>
    <row r="4589" spans="1:1" s="432" customFormat="1" ht="12" hidden="1" customHeight="1">
      <c r="A4589" s="431"/>
    </row>
    <row r="4590" spans="1:1" s="432" customFormat="1" ht="12" hidden="1" customHeight="1">
      <c r="A4590" s="431"/>
    </row>
    <row r="4591" spans="1:1" s="432" customFormat="1" ht="12" hidden="1" customHeight="1">
      <c r="A4591" s="431"/>
    </row>
    <row r="4592" spans="1:1" s="432" customFormat="1" ht="12" hidden="1" customHeight="1">
      <c r="A4592" s="431"/>
    </row>
    <row r="4593" spans="1:1" s="432" customFormat="1" ht="12" hidden="1" customHeight="1">
      <c r="A4593" s="431"/>
    </row>
    <row r="4594" spans="1:1" s="432" customFormat="1" ht="12" hidden="1" customHeight="1">
      <c r="A4594" s="431"/>
    </row>
    <row r="4595" spans="1:1" s="432" customFormat="1" ht="12" hidden="1" customHeight="1">
      <c r="A4595" s="431"/>
    </row>
    <row r="4596" spans="1:1" s="432" customFormat="1" ht="12" hidden="1" customHeight="1">
      <c r="A4596" s="431"/>
    </row>
    <row r="4597" spans="1:1" s="432" customFormat="1" ht="12" hidden="1" customHeight="1">
      <c r="A4597" s="431"/>
    </row>
    <row r="4598" spans="1:1" s="432" customFormat="1" ht="12" hidden="1" customHeight="1">
      <c r="A4598" s="431"/>
    </row>
    <row r="4599" spans="1:1" s="432" customFormat="1" ht="12" hidden="1" customHeight="1">
      <c r="A4599" s="431"/>
    </row>
    <row r="4600" spans="1:1" s="432" customFormat="1" ht="12" hidden="1" customHeight="1">
      <c r="A4600" s="431"/>
    </row>
    <row r="4601" spans="1:1" s="432" customFormat="1" ht="12" hidden="1" customHeight="1">
      <c r="A4601" s="431"/>
    </row>
    <row r="4602" spans="1:1" s="432" customFormat="1" ht="12" hidden="1" customHeight="1">
      <c r="A4602" s="431"/>
    </row>
    <row r="4603" spans="1:1" s="432" customFormat="1" ht="12" hidden="1" customHeight="1">
      <c r="A4603" s="431"/>
    </row>
    <row r="4604" spans="1:1" s="432" customFormat="1" ht="12" hidden="1" customHeight="1">
      <c r="A4604" s="431"/>
    </row>
    <row r="4605" spans="1:1" s="432" customFormat="1" ht="12" hidden="1" customHeight="1">
      <c r="A4605" s="431"/>
    </row>
    <row r="4606" spans="1:1" s="432" customFormat="1" ht="12" hidden="1" customHeight="1">
      <c r="A4606" s="431"/>
    </row>
    <row r="4607" spans="1:1" s="432" customFormat="1" ht="12" hidden="1" customHeight="1">
      <c r="A4607" s="431"/>
    </row>
    <row r="4608" spans="1:1" s="432" customFormat="1" ht="12" hidden="1" customHeight="1">
      <c r="A4608" s="431"/>
    </row>
    <row r="4609" spans="1:1" s="432" customFormat="1" ht="12" hidden="1" customHeight="1">
      <c r="A4609" s="431"/>
    </row>
    <row r="4610" spans="1:1" s="432" customFormat="1" ht="12" hidden="1" customHeight="1">
      <c r="A4610" s="431"/>
    </row>
    <row r="4611" spans="1:1" s="432" customFormat="1" ht="12" hidden="1" customHeight="1">
      <c r="A4611" s="431"/>
    </row>
    <row r="4612" spans="1:1" s="432" customFormat="1" ht="12" hidden="1" customHeight="1">
      <c r="A4612" s="431"/>
    </row>
    <row r="4613" spans="1:1" s="432" customFormat="1" ht="12" hidden="1" customHeight="1">
      <c r="A4613" s="431"/>
    </row>
    <row r="4614" spans="1:1" s="432" customFormat="1" ht="12" hidden="1" customHeight="1">
      <c r="A4614" s="431"/>
    </row>
    <row r="4615" spans="1:1" s="432" customFormat="1" ht="12" hidden="1" customHeight="1">
      <c r="A4615" s="431"/>
    </row>
    <row r="4616" spans="1:1" s="432" customFormat="1" ht="12" hidden="1" customHeight="1">
      <c r="A4616" s="431"/>
    </row>
    <row r="4617" spans="1:1" s="432" customFormat="1" ht="12" hidden="1" customHeight="1">
      <c r="A4617" s="431"/>
    </row>
    <row r="4618" spans="1:1" s="432" customFormat="1" ht="12" hidden="1" customHeight="1">
      <c r="A4618" s="431"/>
    </row>
    <row r="4619" spans="1:1" s="432" customFormat="1" ht="12" hidden="1" customHeight="1">
      <c r="A4619" s="431"/>
    </row>
    <row r="4620" spans="1:1" s="432" customFormat="1" ht="12" hidden="1" customHeight="1">
      <c r="A4620" s="431"/>
    </row>
    <row r="4621" spans="1:1" s="432" customFormat="1" ht="12" hidden="1" customHeight="1">
      <c r="A4621" s="431"/>
    </row>
    <row r="4622" spans="1:1" s="432" customFormat="1" ht="12" hidden="1" customHeight="1">
      <c r="A4622" s="431"/>
    </row>
    <row r="4623" spans="1:1" s="432" customFormat="1" ht="12" hidden="1" customHeight="1">
      <c r="A4623" s="431"/>
    </row>
    <row r="4624" spans="1:1" s="432" customFormat="1" ht="12" hidden="1" customHeight="1">
      <c r="A4624" s="431"/>
    </row>
    <row r="4625" spans="1:1" s="432" customFormat="1" ht="12" hidden="1" customHeight="1">
      <c r="A4625" s="431"/>
    </row>
    <row r="4626" spans="1:1" s="432" customFormat="1" ht="12" hidden="1" customHeight="1">
      <c r="A4626" s="431"/>
    </row>
    <row r="4627" spans="1:1" s="432" customFormat="1" ht="12" hidden="1" customHeight="1">
      <c r="A4627" s="431"/>
    </row>
    <row r="4628" spans="1:1" s="432" customFormat="1" ht="12" hidden="1" customHeight="1">
      <c r="A4628" s="431"/>
    </row>
    <row r="4629" spans="1:1" s="432" customFormat="1" ht="12" hidden="1" customHeight="1">
      <c r="A4629" s="431"/>
    </row>
    <row r="4630" spans="1:1" s="432" customFormat="1" ht="12" hidden="1" customHeight="1">
      <c r="A4630" s="431"/>
    </row>
    <row r="4631" spans="1:1" s="432" customFormat="1" ht="12" hidden="1" customHeight="1">
      <c r="A4631" s="431"/>
    </row>
    <row r="4632" spans="1:1" s="432" customFormat="1" ht="12" hidden="1" customHeight="1">
      <c r="A4632" s="431"/>
    </row>
    <row r="4633" spans="1:1" s="432" customFormat="1" ht="12" hidden="1" customHeight="1">
      <c r="A4633" s="431"/>
    </row>
    <row r="4634" spans="1:1" s="432" customFormat="1" ht="12" hidden="1" customHeight="1">
      <c r="A4634" s="431"/>
    </row>
    <row r="4635" spans="1:1" s="432" customFormat="1" ht="12" hidden="1" customHeight="1">
      <c r="A4635" s="431"/>
    </row>
    <row r="4636" spans="1:1" s="432" customFormat="1" ht="12" hidden="1" customHeight="1">
      <c r="A4636" s="431"/>
    </row>
    <row r="4637" spans="1:1" s="432" customFormat="1" ht="12" hidden="1" customHeight="1">
      <c r="A4637" s="431"/>
    </row>
    <row r="4638" spans="1:1" s="432" customFormat="1" ht="12" hidden="1" customHeight="1">
      <c r="A4638" s="431"/>
    </row>
    <row r="4639" spans="1:1" s="432" customFormat="1" ht="12" hidden="1" customHeight="1">
      <c r="A4639" s="431"/>
    </row>
    <row r="4640" spans="1:1" s="432" customFormat="1" ht="12" hidden="1" customHeight="1">
      <c r="A4640" s="431"/>
    </row>
    <row r="4641" spans="1:1" s="432" customFormat="1" ht="12" hidden="1" customHeight="1">
      <c r="A4641" s="431"/>
    </row>
    <row r="4642" spans="1:1" s="432" customFormat="1" ht="12" hidden="1" customHeight="1">
      <c r="A4642" s="431"/>
    </row>
    <row r="4643" spans="1:1" s="432" customFormat="1" ht="12" hidden="1" customHeight="1">
      <c r="A4643" s="431"/>
    </row>
    <row r="4644" spans="1:1" s="432" customFormat="1" ht="12" hidden="1" customHeight="1">
      <c r="A4644" s="431"/>
    </row>
    <row r="4645" spans="1:1" s="432" customFormat="1" ht="12" hidden="1" customHeight="1">
      <c r="A4645" s="431"/>
    </row>
    <row r="4646" spans="1:1" s="432" customFormat="1" ht="12" hidden="1" customHeight="1">
      <c r="A4646" s="431"/>
    </row>
    <row r="4647" spans="1:1" s="432" customFormat="1" ht="12" hidden="1" customHeight="1">
      <c r="A4647" s="431"/>
    </row>
    <row r="4648" spans="1:1" s="432" customFormat="1" ht="12" hidden="1" customHeight="1">
      <c r="A4648" s="431"/>
    </row>
    <row r="4649" spans="1:1" s="432" customFormat="1" ht="12" hidden="1" customHeight="1">
      <c r="A4649" s="431"/>
    </row>
    <row r="4650" spans="1:1" s="432" customFormat="1" ht="12" hidden="1" customHeight="1">
      <c r="A4650" s="431"/>
    </row>
    <row r="4651" spans="1:1" s="432" customFormat="1" ht="12" hidden="1" customHeight="1">
      <c r="A4651" s="431"/>
    </row>
    <row r="4652" spans="1:1" s="432" customFormat="1" ht="12" hidden="1" customHeight="1">
      <c r="A4652" s="431"/>
    </row>
    <row r="4653" spans="1:1" s="432" customFormat="1" ht="12" hidden="1" customHeight="1">
      <c r="A4653" s="431"/>
    </row>
    <row r="4654" spans="1:1" s="432" customFormat="1" ht="12" hidden="1" customHeight="1">
      <c r="A4654" s="431"/>
    </row>
    <row r="4655" spans="1:1" s="432" customFormat="1" ht="12" hidden="1" customHeight="1">
      <c r="A4655" s="431"/>
    </row>
    <row r="4656" spans="1:1" s="432" customFormat="1" ht="12" hidden="1" customHeight="1">
      <c r="A4656" s="431"/>
    </row>
    <row r="4657" spans="1:1" s="432" customFormat="1" ht="12" hidden="1" customHeight="1">
      <c r="A4657" s="431"/>
    </row>
    <row r="4658" spans="1:1" s="432" customFormat="1" ht="12" hidden="1" customHeight="1">
      <c r="A4658" s="431"/>
    </row>
    <row r="4659" spans="1:1" s="432" customFormat="1" ht="12" hidden="1" customHeight="1">
      <c r="A4659" s="431"/>
    </row>
    <row r="4660" spans="1:1" s="432" customFormat="1" ht="12" hidden="1" customHeight="1">
      <c r="A4660" s="431"/>
    </row>
    <row r="4661" spans="1:1" s="432" customFormat="1" ht="12" hidden="1" customHeight="1">
      <c r="A4661" s="431"/>
    </row>
    <row r="4662" spans="1:1" s="432" customFormat="1" ht="12" hidden="1" customHeight="1">
      <c r="A4662" s="431"/>
    </row>
    <row r="4663" spans="1:1" s="432" customFormat="1" ht="12" hidden="1" customHeight="1">
      <c r="A4663" s="431"/>
    </row>
    <row r="4664" spans="1:1" s="432" customFormat="1" ht="12" hidden="1" customHeight="1">
      <c r="A4664" s="431"/>
    </row>
    <row r="4665" spans="1:1" s="432" customFormat="1" ht="12" hidden="1" customHeight="1">
      <c r="A4665" s="431"/>
    </row>
    <row r="4666" spans="1:1" s="432" customFormat="1" ht="12" hidden="1" customHeight="1">
      <c r="A4666" s="431"/>
    </row>
    <row r="4667" spans="1:1" s="432" customFormat="1" ht="12" hidden="1" customHeight="1">
      <c r="A4667" s="431"/>
    </row>
    <row r="4668" spans="1:1" s="432" customFormat="1" ht="12" hidden="1" customHeight="1">
      <c r="A4668" s="431"/>
    </row>
    <row r="4669" spans="1:1" s="432" customFormat="1" ht="12" hidden="1" customHeight="1">
      <c r="A4669" s="431"/>
    </row>
    <row r="4670" spans="1:1" s="432" customFormat="1" ht="12" hidden="1" customHeight="1">
      <c r="A4670" s="431"/>
    </row>
    <row r="4671" spans="1:1" s="432" customFormat="1" ht="12" hidden="1" customHeight="1">
      <c r="A4671" s="431"/>
    </row>
    <row r="4672" spans="1:1" s="432" customFormat="1" ht="12" hidden="1" customHeight="1">
      <c r="A4672" s="431"/>
    </row>
    <row r="4673" spans="1:1" s="432" customFormat="1" ht="12" hidden="1" customHeight="1">
      <c r="A4673" s="431"/>
    </row>
    <row r="4674" spans="1:1" s="432" customFormat="1" ht="12" hidden="1" customHeight="1">
      <c r="A4674" s="431"/>
    </row>
    <row r="4675" spans="1:1" s="432" customFormat="1" ht="12" hidden="1" customHeight="1">
      <c r="A4675" s="431"/>
    </row>
    <row r="4676" spans="1:1" s="432" customFormat="1" ht="12" hidden="1" customHeight="1">
      <c r="A4676" s="431"/>
    </row>
    <row r="4677" spans="1:1" s="432" customFormat="1" ht="12" hidden="1" customHeight="1">
      <c r="A4677" s="431"/>
    </row>
    <row r="4678" spans="1:1" s="432" customFormat="1" ht="12" hidden="1" customHeight="1">
      <c r="A4678" s="431"/>
    </row>
    <row r="4679" spans="1:1" s="432" customFormat="1" ht="12" hidden="1" customHeight="1">
      <c r="A4679" s="431"/>
    </row>
    <row r="4680" spans="1:1" s="432" customFormat="1" ht="12" hidden="1" customHeight="1">
      <c r="A4680" s="431"/>
    </row>
    <row r="4681" spans="1:1" s="432" customFormat="1" ht="12" hidden="1" customHeight="1">
      <c r="A4681" s="431"/>
    </row>
    <row r="4682" spans="1:1" s="432" customFormat="1" ht="12" hidden="1" customHeight="1">
      <c r="A4682" s="431"/>
    </row>
    <row r="4683" spans="1:1" s="432" customFormat="1" ht="12" hidden="1" customHeight="1">
      <c r="A4683" s="431"/>
    </row>
    <row r="4684" spans="1:1" s="432" customFormat="1" ht="12" hidden="1" customHeight="1">
      <c r="A4684" s="431"/>
    </row>
    <row r="4685" spans="1:1" s="432" customFormat="1" ht="12" hidden="1" customHeight="1">
      <c r="A4685" s="431"/>
    </row>
    <row r="4686" spans="1:1" s="432" customFormat="1" ht="12" hidden="1" customHeight="1">
      <c r="A4686" s="431"/>
    </row>
    <row r="4687" spans="1:1" s="432" customFormat="1" ht="12" hidden="1" customHeight="1">
      <c r="A4687" s="431"/>
    </row>
    <row r="4688" spans="1:1" s="432" customFormat="1" ht="12" hidden="1" customHeight="1">
      <c r="A4688" s="431"/>
    </row>
    <row r="4689" spans="1:1" s="432" customFormat="1" ht="12" hidden="1" customHeight="1">
      <c r="A4689" s="431"/>
    </row>
    <row r="4690" spans="1:1" s="432" customFormat="1" ht="12" hidden="1" customHeight="1">
      <c r="A4690" s="431"/>
    </row>
    <row r="4691" spans="1:1" s="432" customFormat="1" ht="12" hidden="1" customHeight="1">
      <c r="A4691" s="431"/>
    </row>
    <row r="4692" spans="1:1" s="432" customFormat="1" ht="12" hidden="1" customHeight="1">
      <c r="A4692" s="431"/>
    </row>
    <row r="4693" spans="1:1" s="432" customFormat="1" ht="12" hidden="1" customHeight="1">
      <c r="A4693" s="431"/>
    </row>
    <row r="4694" spans="1:1" s="432" customFormat="1" ht="12" hidden="1" customHeight="1">
      <c r="A4694" s="431"/>
    </row>
    <row r="4695" spans="1:1" s="432" customFormat="1" ht="12" hidden="1" customHeight="1">
      <c r="A4695" s="431"/>
    </row>
    <row r="4696" spans="1:1" s="432" customFormat="1" ht="12" hidden="1" customHeight="1">
      <c r="A4696" s="431"/>
    </row>
    <row r="4697" spans="1:1" s="432" customFormat="1" ht="12" hidden="1" customHeight="1">
      <c r="A4697" s="431"/>
    </row>
    <row r="4698" spans="1:1" s="432" customFormat="1" ht="12" hidden="1" customHeight="1">
      <c r="A4698" s="431"/>
    </row>
    <row r="4699" spans="1:1" s="432" customFormat="1" ht="12" hidden="1" customHeight="1">
      <c r="A4699" s="431"/>
    </row>
    <row r="4700" spans="1:1" s="432" customFormat="1" ht="12" hidden="1" customHeight="1">
      <c r="A4700" s="431"/>
    </row>
    <row r="4701" spans="1:1" s="432" customFormat="1" ht="12" hidden="1" customHeight="1">
      <c r="A4701" s="431"/>
    </row>
    <row r="4702" spans="1:1" s="432" customFormat="1" ht="12" hidden="1" customHeight="1">
      <c r="A4702" s="431"/>
    </row>
    <row r="4703" spans="1:1" s="432" customFormat="1" ht="12" hidden="1" customHeight="1">
      <c r="A4703" s="431"/>
    </row>
    <row r="4704" spans="1:1" s="432" customFormat="1" ht="12" hidden="1" customHeight="1">
      <c r="A4704" s="431"/>
    </row>
    <row r="4705" spans="1:1" s="432" customFormat="1" ht="12" hidden="1" customHeight="1">
      <c r="A4705" s="431"/>
    </row>
    <row r="4706" spans="1:1" s="432" customFormat="1" ht="12" hidden="1" customHeight="1">
      <c r="A4706" s="431"/>
    </row>
    <row r="4707" spans="1:1" s="432" customFormat="1" ht="12" hidden="1" customHeight="1">
      <c r="A4707" s="431"/>
    </row>
    <row r="4708" spans="1:1" s="432" customFormat="1" ht="12" hidden="1" customHeight="1">
      <c r="A4708" s="431"/>
    </row>
    <row r="4709" spans="1:1" s="432" customFormat="1" ht="12" hidden="1" customHeight="1">
      <c r="A4709" s="431"/>
    </row>
    <row r="4710" spans="1:1" s="432" customFormat="1" ht="12" hidden="1" customHeight="1">
      <c r="A4710" s="431"/>
    </row>
    <row r="4711" spans="1:1" s="432" customFormat="1" ht="12" hidden="1" customHeight="1">
      <c r="A4711" s="431"/>
    </row>
    <row r="4712" spans="1:1" s="432" customFormat="1" ht="12" hidden="1" customHeight="1">
      <c r="A4712" s="431"/>
    </row>
    <row r="4713" spans="1:1" s="432" customFormat="1" ht="12" hidden="1" customHeight="1">
      <c r="A4713" s="431"/>
    </row>
    <row r="4714" spans="1:1" s="432" customFormat="1" ht="12" hidden="1" customHeight="1">
      <c r="A4714" s="431"/>
    </row>
    <row r="4715" spans="1:1" s="432" customFormat="1" ht="12" hidden="1" customHeight="1">
      <c r="A4715" s="431"/>
    </row>
    <row r="4716" spans="1:1" s="432" customFormat="1" ht="12" hidden="1" customHeight="1">
      <c r="A4716" s="431"/>
    </row>
    <row r="4717" spans="1:1" s="432" customFormat="1" ht="12" hidden="1" customHeight="1">
      <c r="A4717" s="431"/>
    </row>
    <row r="4718" spans="1:1" s="432" customFormat="1" ht="12" hidden="1" customHeight="1">
      <c r="A4718" s="431"/>
    </row>
    <row r="4719" spans="1:1" s="432" customFormat="1" ht="12" hidden="1" customHeight="1">
      <c r="A4719" s="431"/>
    </row>
    <row r="4720" spans="1:1" s="432" customFormat="1" ht="12" hidden="1" customHeight="1">
      <c r="A4720" s="431"/>
    </row>
    <row r="4721" spans="1:1" s="432" customFormat="1" ht="12" hidden="1" customHeight="1">
      <c r="A4721" s="431"/>
    </row>
    <row r="4722" spans="1:1" s="432" customFormat="1" ht="12" hidden="1" customHeight="1">
      <c r="A4722" s="431"/>
    </row>
    <row r="4723" spans="1:1" s="432" customFormat="1" ht="12" hidden="1" customHeight="1">
      <c r="A4723" s="431"/>
    </row>
    <row r="4724" spans="1:1" s="432" customFormat="1" ht="12" hidden="1" customHeight="1">
      <c r="A4724" s="431"/>
    </row>
    <row r="4725" spans="1:1" s="432" customFormat="1" ht="12" hidden="1" customHeight="1">
      <c r="A4725" s="431"/>
    </row>
    <row r="4726" spans="1:1" s="432" customFormat="1" ht="12" hidden="1" customHeight="1">
      <c r="A4726" s="431"/>
    </row>
    <row r="4727" spans="1:1" s="432" customFormat="1" ht="12" hidden="1" customHeight="1">
      <c r="A4727" s="431"/>
    </row>
    <row r="4728" spans="1:1" s="432" customFormat="1" ht="12" hidden="1" customHeight="1">
      <c r="A4728" s="431"/>
    </row>
    <row r="4729" spans="1:1" s="432" customFormat="1" ht="12" hidden="1" customHeight="1">
      <c r="A4729" s="431"/>
    </row>
    <row r="4730" spans="1:1" s="432" customFormat="1" ht="12" hidden="1" customHeight="1">
      <c r="A4730" s="431"/>
    </row>
    <row r="4731" spans="1:1" s="432" customFormat="1" ht="12" hidden="1" customHeight="1">
      <c r="A4731" s="431"/>
    </row>
    <row r="4732" spans="1:1" s="432" customFormat="1" ht="12" hidden="1" customHeight="1">
      <c r="A4732" s="431"/>
    </row>
    <row r="4733" spans="1:1" s="432" customFormat="1" ht="12" hidden="1" customHeight="1">
      <c r="A4733" s="431"/>
    </row>
    <row r="4734" spans="1:1" s="432" customFormat="1" ht="12" hidden="1" customHeight="1">
      <c r="A4734" s="431"/>
    </row>
    <row r="4735" spans="1:1" s="432" customFormat="1" ht="12" hidden="1" customHeight="1">
      <c r="A4735" s="431"/>
    </row>
    <row r="4736" spans="1:1" s="432" customFormat="1" ht="12" hidden="1" customHeight="1">
      <c r="A4736" s="431"/>
    </row>
    <row r="4737" spans="1:1" s="432" customFormat="1" ht="12" hidden="1" customHeight="1">
      <c r="A4737" s="431"/>
    </row>
    <row r="4738" spans="1:1" s="432" customFormat="1" ht="12" hidden="1" customHeight="1">
      <c r="A4738" s="431"/>
    </row>
    <row r="4739" spans="1:1" s="432" customFormat="1" ht="12" hidden="1" customHeight="1">
      <c r="A4739" s="431"/>
    </row>
    <row r="4740" spans="1:1" s="432" customFormat="1" ht="12" hidden="1" customHeight="1">
      <c r="A4740" s="431"/>
    </row>
    <row r="4741" spans="1:1" s="432" customFormat="1" ht="12" hidden="1" customHeight="1">
      <c r="A4741" s="431"/>
    </row>
    <row r="4742" spans="1:1" s="432" customFormat="1" ht="12" hidden="1" customHeight="1">
      <c r="A4742" s="431"/>
    </row>
    <row r="4743" spans="1:1" s="432" customFormat="1" ht="12" hidden="1" customHeight="1">
      <c r="A4743" s="431"/>
    </row>
    <row r="4744" spans="1:1" s="432" customFormat="1" ht="12" hidden="1" customHeight="1">
      <c r="A4744" s="431"/>
    </row>
    <row r="4745" spans="1:1" s="432" customFormat="1" ht="12" hidden="1" customHeight="1">
      <c r="A4745" s="431"/>
    </row>
    <row r="4746" spans="1:1" s="432" customFormat="1" ht="12" hidden="1" customHeight="1">
      <c r="A4746" s="431"/>
    </row>
    <row r="4747" spans="1:1" s="432" customFormat="1" ht="12" hidden="1" customHeight="1">
      <c r="A4747" s="431"/>
    </row>
    <row r="4748" spans="1:1" s="432" customFormat="1" ht="12" hidden="1" customHeight="1">
      <c r="A4748" s="431"/>
    </row>
    <row r="4749" spans="1:1" s="432" customFormat="1" ht="12" hidden="1" customHeight="1">
      <c r="A4749" s="431"/>
    </row>
    <row r="4750" spans="1:1" s="432" customFormat="1" ht="12" hidden="1" customHeight="1">
      <c r="A4750" s="431"/>
    </row>
    <row r="4751" spans="1:1" s="432" customFormat="1" ht="12" hidden="1" customHeight="1">
      <c r="A4751" s="431"/>
    </row>
    <row r="4752" spans="1:1" s="432" customFormat="1" ht="12" hidden="1" customHeight="1">
      <c r="A4752" s="431"/>
    </row>
    <row r="4753" spans="1:1" s="432" customFormat="1" ht="12" hidden="1" customHeight="1">
      <c r="A4753" s="431"/>
    </row>
    <row r="4754" spans="1:1" s="432" customFormat="1" ht="12" hidden="1" customHeight="1">
      <c r="A4754" s="431"/>
    </row>
    <row r="4755" spans="1:1" s="432" customFormat="1" ht="12" hidden="1" customHeight="1">
      <c r="A4755" s="431"/>
    </row>
    <row r="4756" spans="1:1" s="432" customFormat="1" ht="12" hidden="1" customHeight="1">
      <c r="A4756" s="431"/>
    </row>
    <row r="4757" spans="1:1" s="432" customFormat="1" ht="12" hidden="1" customHeight="1">
      <c r="A4757" s="431"/>
    </row>
    <row r="4758" spans="1:1" s="432" customFormat="1" ht="12" hidden="1" customHeight="1">
      <c r="A4758" s="431"/>
    </row>
    <row r="4759" spans="1:1" s="432" customFormat="1" ht="12" hidden="1" customHeight="1">
      <c r="A4759" s="431"/>
    </row>
    <row r="4760" spans="1:1" s="432" customFormat="1" ht="12" hidden="1" customHeight="1">
      <c r="A4760" s="431"/>
    </row>
    <row r="4761" spans="1:1" s="432" customFormat="1" ht="12" hidden="1" customHeight="1">
      <c r="A4761" s="431"/>
    </row>
    <row r="4762" spans="1:1" s="432" customFormat="1" ht="12" hidden="1" customHeight="1">
      <c r="A4762" s="431"/>
    </row>
    <row r="4763" spans="1:1" s="432" customFormat="1" ht="12" hidden="1" customHeight="1">
      <c r="A4763" s="431"/>
    </row>
    <row r="4764" spans="1:1" s="432" customFormat="1" ht="12" hidden="1" customHeight="1">
      <c r="A4764" s="431"/>
    </row>
    <row r="4765" spans="1:1" s="432" customFormat="1" ht="12" hidden="1" customHeight="1">
      <c r="A4765" s="431"/>
    </row>
    <row r="4766" spans="1:1" s="432" customFormat="1" ht="12" hidden="1" customHeight="1">
      <c r="A4766" s="431"/>
    </row>
    <row r="4767" spans="1:1" s="432" customFormat="1" ht="12" hidden="1" customHeight="1">
      <c r="A4767" s="431"/>
    </row>
    <row r="4768" spans="1:1" s="432" customFormat="1" ht="12" hidden="1" customHeight="1">
      <c r="A4768" s="431"/>
    </row>
    <row r="4769" spans="1:1" s="432" customFormat="1" ht="12" hidden="1" customHeight="1">
      <c r="A4769" s="431"/>
    </row>
    <row r="4770" spans="1:1" s="432" customFormat="1" ht="12" hidden="1" customHeight="1">
      <c r="A4770" s="431"/>
    </row>
    <row r="4771" spans="1:1" s="432" customFormat="1" ht="12" hidden="1" customHeight="1">
      <c r="A4771" s="431"/>
    </row>
    <row r="4772" spans="1:1" s="432" customFormat="1" ht="12" hidden="1" customHeight="1">
      <c r="A4772" s="431"/>
    </row>
    <row r="4773" spans="1:1" s="432" customFormat="1" ht="12" hidden="1" customHeight="1">
      <c r="A4773" s="431"/>
    </row>
    <row r="4774" spans="1:1" s="432" customFormat="1" ht="12" hidden="1" customHeight="1">
      <c r="A4774" s="431"/>
    </row>
    <row r="4775" spans="1:1" s="432" customFormat="1" ht="12" hidden="1" customHeight="1">
      <c r="A4775" s="431"/>
    </row>
    <row r="4776" spans="1:1" s="432" customFormat="1" ht="12" hidden="1" customHeight="1">
      <c r="A4776" s="431"/>
    </row>
    <row r="4777" spans="1:1" s="432" customFormat="1" ht="12" hidden="1" customHeight="1">
      <c r="A4777" s="431"/>
    </row>
    <row r="4778" spans="1:1" s="432" customFormat="1" ht="12" hidden="1" customHeight="1">
      <c r="A4778" s="431"/>
    </row>
    <row r="4779" spans="1:1" s="432" customFormat="1" ht="12" hidden="1" customHeight="1">
      <c r="A4779" s="431"/>
    </row>
    <row r="4780" spans="1:1" s="432" customFormat="1" ht="12" hidden="1" customHeight="1">
      <c r="A4780" s="431"/>
    </row>
    <row r="4781" spans="1:1" s="432" customFormat="1" ht="12" hidden="1" customHeight="1">
      <c r="A4781" s="431"/>
    </row>
    <row r="4782" spans="1:1" s="432" customFormat="1" ht="12" hidden="1" customHeight="1">
      <c r="A4782" s="431"/>
    </row>
    <row r="4783" spans="1:1" s="432" customFormat="1" ht="12" hidden="1" customHeight="1">
      <c r="A4783" s="431"/>
    </row>
    <row r="4784" spans="1:1" s="432" customFormat="1" ht="12" hidden="1" customHeight="1">
      <c r="A4784" s="431"/>
    </row>
    <row r="4785" spans="1:1" s="432" customFormat="1" ht="12" hidden="1" customHeight="1">
      <c r="A4785" s="431"/>
    </row>
    <row r="4786" spans="1:1" s="432" customFormat="1" ht="12" hidden="1" customHeight="1">
      <c r="A4786" s="431"/>
    </row>
    <row r="4787" spans="1:1" s="432" customFormat="1" ht="12" hidden="1" customHeight="1">
      <c r="A4787" s="431"/>
    </row>
    <row r="4788" spans="1:1" s="432" customFormat="1" ht="12" hidden="1" customHeight="1">
      <c r="A4788" s="431"/>
    </row>
    <row r="4789" spans="1:1" s="432" customFormat="1" ht="12" hidden="1" customHeight="1">
      <c r="A4789" s="431"/>
    </row>
    <row r="4790" spans="1:1" s="432" customFormat="1" ht="12" hidden="1" customHeight="1">
      <c r="A4790" s="431"/>
    </row>
    <row r="4791" spans="1:1" s="432" customFormat="1" ht="12" hidden="1" customHeight="1">
      <c r="A4791" s="431"/>
    </row>
    <row r="4792" spans="1:1" s="432" customFormat="1" ht="12" hidden="1" customHeight="1">
      <c r="A4792" s="431"/>
    </row>
    <row r="4793" spans="1:1" s="432" customFormat="1" ht="12" hidden="1" customHeight="1">
      <c r="A4793" s="431"/>
    </row>
    <row r="4794" spans="1:1" s="432" customFormat="1" ht="12" hidden="1" customHeight="1">
      <c r="A4794" s="431"/>
    </row>
    <row r="4795" spans="1:1" s="432" customFormat="1" ht="12" hidden="1" customHeight="1">
      <c r="A4795" s="431"/>
    </row>
    <row r="4796" spans="1:1" s="432" customFormat="1" ht="12" hidden="1" customHeight="1">
      <c r="A4796" s="431"/>
    </row>
    <row r="4797" spans="1:1" s="432" customFormat="1" ht="12" hidden="1" customHeight="1">
      <c r="A4797" s="431"/>
    </row>
    <row r="4798" spans="1:1" s="432" customFormat="1" ht="12" hidden="1" customHeight="1">
      <c r="A4798" s="431"/>
    </row>
    <row r="4799" spans="1:1" s="432" customFormat="1" ht="12" hidden="1" customHeight="1">
      <c r="A4799" s="431"/>
    </row>
    <row r="4800" spans="1:1" s="432" customFormat="1" ht="12" hidden="1" customHeight="1">
      <c r="A4800" s="431"/>
    </row>
    <row r="4801" spans="1:1" s="432" customFormat="1" ht="12" hidden="1" customHeight="1">
      <c r="A4801" s="431"/>
    </row>
    <row r="4802" spans="1:1" s="432" customFormat="1" ht="12" hidden="1" customHeight="1">
      <c r="A4802" s="431"/>
    </row>
    <row r="4803" spans="1:1" s="432" customFormat="1" ht="12" hidden="1" customHeight="1">
      <c r="A4803" s="431"/>
    </row>
    <row r="4804" spans="1:1" s="432" customFormat="1" ht="12" hidden="1" customHeight="1">
      <c r="A4804" s="431"/>
    </row>
    <row r="4805" spans="1:1" s="432" customFormat="1" ht="12" hidden="1" customHeight="1">
      <c r="A4805" s="431"/>
    </row>
    <row r="4806" spans="1:1" s="432" customFormat="1" ht="12" hidden="1" customHeight="1">
      <c r="A4806" s="431"/>
    </row>
    <row r="4807" spans="1:1" s="432" customFormat="1" ht="12" hidden="1" customHeight="1">
      <c r="A4807" s="431"/>
    </row>
    <row r="4808" spans="1:1" s="432" customFormat="1" ht="12" hidden="1" customHeight="1">
      <c r="A4808" s="431"/>
    </row>
    <row r="4809" spans="1:1" s="432" customFormat="1" ht="12" hidden="1" customHeight="1">
      <c r="A4809" s="431"/>
    </row>
    <row r="4810" spans="1:1" s="432" customFormat="1" ht="12" hidden="1" customHeight="1">
      <c r="A4810" s="431"/>
    </row>
    <row r="4811" spans="1:1" s="432" customFormat="1" ht="12" hidden="1" customHeight="1">
      <c r="A4811" s="431"/>
    </row>
    <row r="4812" spans="1:1" s="432" customFormat="1" ht="12" hidden="1" customHeight="1">
      <c r="A4812" s="431"/>
    </row>
    <row r="4813" spans="1:1" s="432" customFormat="1" ht="12" hidden="1" customHeight="1">
      <c r="A4813" s="431"/>
    </row>
    <row r="4814" spans="1:1" s="432" customFormat="1" ht="12" hidden="1" customHeight="1">
      <c r="A4814" s="431"/>
    </row>
    <row r="4815" spans="1:1" s="432" customFormat="1" ht="12" hidden="1" customHeight="1">
      <c r="A4815" s="431"/>
    </row>
    <row r="4816" spans="1:1" s="432" customFormat="1" ht="12" hidden="1" customHeight="1">
      <c r="A4816" s="431"/>
    </row>
    <row r="4817" spans="1:1" s="432" customFormat="1" ht="12" hidden="1" customHeight="1">
      <c r="A4817" s="431"/>
    </row>
    <row r="4818" spans="1:1" s="432" customFormat="1" ht="12" hidden="1" customHeight="1">
      <c r="A4818" s="431"/>
    </row>
    <row r="4819" spans="1:1" s="432" customFormat="1" ht="12" hidden="1" customHeight="1">
      <c r="A4819" s="431"/>
    </row>
    <row r="4820" spans="1:1" s="432" customFormat="1" ht="12" hidden="1" customHeight="1">
      <c r="A4820" s="431"/>
    </row>
    <row r="4821" spans="1:1" s="432" customFormat="1" ht="12" hidden="1" customHeight="1">
      <c r="A4821" s="431"/>
    </row>
    <row r="4822" spans="1:1" s="432" customFormat="1" ht="12" hidden="1" customHeight="1">
      <c r="A4822" s="431"/>
    </row>
    <row r="4823" spans="1:1" s="432" customFormat="1" ht="12" hidden="1" customHeight="1">
      <c r="A4823" s="431"/>
    </row>
    <row r="4824" spans="1:1" s="432" customFormat="1" ht="12" hidden="1" customHeight="1">
      <c r="A4824" s="431"/>
    </row>
    <row r="4825" spans="1:1" s="432" customFormat="1" ht="12" hidden="1" customHeight="1">
      <c r="A4825" s="431"/>
    </row>
    <row r="4826" spans="1:1" s="432" customFormat="1" ht="12" hidden="1" customHeight="1">
      <c r="A4826" s="431"/>
    </row>
    <row r="4827" spans="1:1" s="432" customFormat="1" ht="12" hidden="1" customHeight="1">
      <c r="A4827" s="431"/>
    </row>
    <row r="4828" spans="1:1" s="432" customFormat="1" ht="12" hidden="1" customHeight="1">
      <c r="A4828" s="431"/>
    </row>
    <row r="4829" spans="1:1" s="432" customFormat="1" ht="12" hidden="1" customHeight="1">
      <c r="A4829" s="431"/>
    </row>
    <row r="4830" spans="1:1" s="432" customFormat="1" ht="12" hidden="1" customHeight="1">
      <c r="A4830" s="431"/>
    </row>
    <row r="4831" spans="1:1" s="432" customFormat="1" ht="12" hidden="1" customHeight="1">
      <c r="A4831" s="431"/>
    </row>
    <row r="4832" spans="1:1" s="432" customFormat="1" ht="12" hidden="1" customHeight="1">
      <c r="A4832" s="431"/>
    </row>
    <row r="4833" spans="1:1" s="432" customFormat="1" ht="12" hidden="1" customHeight="1">
      <c r="A4833" s="431"/>
    </row>
    <row r="4834" spans="1:1" s="432" customFormat="1" ht="12" hidden="1" customHeight="1">
      <c r="A4834" s="431"/>
    </row>
    <row r="4835" spans="1:1" s="432" customFormat="1" ht="12" hidden="1" customHeight="1">
      <c r="A4835" s="431"/>
    </row>
    <row r="4836" spans="1:1" s="432" customFormat="1" ht="12" hidden="1" customHeight="1">
      <c r="A4836" s="431"/>
    </row>
    <row r="4837" spans="1:1" s="432" customFormat="1" ht="12" hidden="1" customHeight="1">
      <c r="A4837" s="431"/>
    </row>
    <row r="4838" spans="1:1" s="432" customFormat="1" ht="12" hidden="1" customHeight="1">
      <c r="A4838" s="431"/>
    </row>
    <row r="4839" spans="1:1" s="432" customFormat="1" ht="12" hidden="1" customHeight="1">
      <c r="A4839" s="431"/>
    </row>
    <row r="4840" spans="1:1" s="432" customFormat="1" ht="12" hidden="1" customHeight="1">
      <c r="A4840" s="431"/>
    </row>
    <row r="4841" spans="1:1" s="432" customFormat="1" ht="12" hidden="1" customHeight="1">
      <c r="A4841" s="431"/>
    </row>
    <row r="4842" spans="1:1" s="432" customFormat="1" ht="12" hidden="1" customHeight="1">
      <c r="A4842" s="431"/>
    </row>
    <row r="4843" spans="1:1" s="432" customFormat="1" ht="12" hidden="1" customHeight="1">
      <c r="A4843" s="431"/>
    </row>
    <row r="4844" spans="1:1" s="432" customFormat="1" ht="12" hidden="1" customHeight="1">
      <c r="A4844" s="431"/>
    </row>
    <row r="4845" spans="1:1" s="432" customFormat="1" ht="12" hidden="1" customHeight="1">
      <c r="A4845" s="431"/>
    </row>
    <row r="4846" spans="1:1" s="432" customFormat="1" ht="12" hidden="1" customHeight="1">
      <c r="A4846" s="431"/>
    </row>
    <row r="4847" spans="1:1" s="432" customFormat="1" ht="12" hidden="1" customHeight="1">
      <c r="A4847" s="431"/>
    </row>
    <row r="4848" spans="1:1" s="432" customFormat="1" ht="12" hidden="1" customHeight="1">
      <c r="A4848" s="431"/>
    </row>
    <row r="4849" spans="1:1" s="432" customFormat="1" ht="12" hidden="1" customHeight="1">
      <c r="A4849" s="431"/>
    </row>
    <row r="4850" spans="1:1" s="432" customFormat="1" ht="12" hidden="1" customHeight="1">
      <c r="A4850" s="431"/>
    </row>
    <row r="4851" spans="1:1" s="432" customFormat="1" ht="12" hidden="1" customHeight="1">
      <c r="A4851" s="431"/>
    </row>
    <row r="4852" spans="1:1" s="432" customFormat="1" ht="12" hidden="1" customHeight="1">
      <c r="A4852" s="431"/>
    </row>
    <row r="4853" spans="1:1" s="432" customFormat="1" ht="12" hidden="1" customHeight="1">
      <c r="A4853" s="431"/>
    </row>
    <row r="4854" spans="1:1" s="432" customFormat="1" ht="12" hidden="1" customHeight="1">
      <c r="A4854" s="431"/>
    </row>
    <row r="4855" spans="1:1" s="432" customFormat="1" ht="12" hidden="1" customHeight="1">
      <c r="A4855" s="431"/>
    </row>
    <row r="4856" spans="1:1" s="432" customFormat="1" ht="12" hidden="1" customHeight="1">
      <c r="A4856" s="431"/>
    </row>
    <row r="4857" spans="1:1" s="432" customFormat="1" ht="12" hidden="1" customHeight="1">
      <c r="A4857" s="431"/>
    </row>
    <row r="4858" spans="1:1" s="432" customFormat="1" ht="12" hidden="1" customHeight="1">
      <c r="A4858" s="431"/>
    </row>
    <row r="4859" spans="1:1" s="432" customFormat="1" ht="12" hidden="1" customHeight="1">
      <c r="A4859" s="431"/>
    </row>
    <row r="4860" spans="1:1" s="432" customFormat="1" ht="12" hidden="1" customHeight="1">
      <c r="A4860" s="431"/>
    </row>
    <row r="4861" spans="1:1" s="432" customFormat="1" ht="12" hidden="1" customHeight="1">
      <c r="A4861" s="431"/>
    </row>
    <row r="4862" spans="1:1" s="432" customFormat="1" ht="12" hidden="1" customHeight="1">
      <c r="A4862" s="431"/>
    </row>
    <row r="4863" spans="1:1" s="432" customFormat="1" ht="12" hidden="1" customHeight="1">
      <c r="A4863" s="431"/>
    </row>
    <row r="4864" spans="1:1" s="432" customFormat="1" ht="12" hidden="1" customHeight="1">
      <c r="A4864" s="431"/>
    </row>
    <row r="4865" spans="1:1" s="432" customFormat="1" ht="12" hidden="1" customHeight="1">
      <c r="A4865" s="431"/>
    </row>
    <row r="4866" spans="1:1" s="432" customFormat="1" ht="12" hidden="1" customHeight="1">
      <c r="A4866" s="431"/>
    </row>
    <row r="4867" spans="1:1" s="432" customFormat="1" ht="12" hidden="1" customHeight="1">
      <c r="A4867" s="431"/>
    </row>
    <row r="4868" spans="1:1" s="432" customFormat="1" ht="12" hidden="1" customHeight="1">
      <c r="A4868" s="431"/>
    </row>
    <row r="4869" spans="1:1" s="432" customFormat="1" ht="12" hidden="1" customHeight="1">
      <c r="A4869" s="431"/>
    </row>
    <row r="4870" spans="1:1" s="432" customFormat="1" ht="12" hidden="1" customHeight="1">
      <c r="A4870" s="431"/>
    </row>
    <row r="4871" spans="1:1" s="432" customFormat="1" ht="12" hidden="1" customHeight="1">
      <c r="A4871" s="431"/>
    </row>
    <row r="4872" spans="1:1" s="432" customFormat="1" ht="12" hidden="1" customHeight="1">
      <c r="A4872" s="431"/>
    </row>
    <row r="4873" spans="1:1" s="432" customFormat="1" ht="12" hidden="1" customHeight="1">
      <c r="A4873" s="431"/>
    </row>
    <row r="4874" spans="1:1" s="432" customFormat="1" ht="12" hidden="1" customHeight="1">
      <c r="A4874" s="431"/>
    </row>
    <row r="4875" spans="1:1" s="432" customFormat="1" ht="12" hidden="1" customHeight="1">
      <c r="A4875" s="431"/>
    </row>
    <row r="4876" spans="1:1" s="432" customFormat="1" ht="12" hidden="1" customHeight="1">
      <c r="A4876" s="431"/>
    </row>
    <row r="4877" spans="1:1" s="432" customFormat="1" ht="12" hidden="1" customHeight="1">
      <c r="A4877" s="431"/>
    </row>
    <row r="4878" spans="1:1" s="432" customFormat="1" ht="12" hidden="1" customHeight="1">
      <c r="A4878" s="431"/>
    </row>
    <row r="4879" spans="1:1" s="432" customFormat="1" ht="12" hidden="1" customHeight="1">
      <c r="A4879" s="431"/>
    </row>
    <row r="4880" spans="1:1" s="432" customFormat="1" ht="12" hidden="1" customHeight="1">
      <c r="A4880" s="431"/>
    </row>
    <row r="4881" spans="1:1" s="432" customFormat="1" ht="12" hidden="1" customHeight="1">
      <c r="A4881" s="431"/>
    </row>
    <row r="4882" spans="1:1" s="432" customFormat="1" ht="12" hidden="1" customHeight="1">
      <c r="A4882" s="431"/>
    </row>
    <row r="4883" spans="1:1" s="432" customFormat="1" ht="12" hidden="1" customHeight="1">
      <c r="A4883" s="431"/>
    </row>
    <row r="4884" spans="1:1" s="432" customFormat="1" ht="12" hidden="1" customHeight="1">
      <c r="A4884" s="431"/>
    </row>
    <row r="4885" spans="1:1" s="432" customFormat="1" ht="12" hidden="1" customHeight="1">
      <c r="A4885" s="431"/>
    </row>
    <row r="4886" spans="1:1" s="432" customFormat="1" ht="12" hidden="1" customHeight="1">
      <c r="A4886" s="431"/>
    </row>
    <row r="4887" spans="1:1" s="432" customFormat="1" ht="12" hidden="1" customHeight="1">
      <c r="A4887" s="431"/>
    </row>
    <row r="4888" spans="1:1" s="432" customFormat="1" ht="12" hidden="1" customHeight="1">
      <c r="A4888" s="431"/>
    </row>
    <row r="4889" spans="1:1" s="432" customFormat="1" ht="12" hidden="1" customHeight="1">
      <c r="A4889" s="431"/>
    </row>
    <row r="4890" spans="1:1" s="432" customFormat="1" ht="12" hidden="1" customHeight="1">
      <c r="A4890" s="431"/>
    </row>
    <row r="4891" spans="1:1" s="432" customFormat="1" ht="12" hidden="1" customHeight="1">
      <c r="A4891" s="431"/>
    </row>
    <row r="4892" spans="1:1" s="432" customFormat="1" ht="12" hidden="1" customHeight="1">
      <c r="A4892" s="431"/>
    </row>
    <row r="4893" spans="1:1" s="432" customFormat="1" ht="12" hidden="1" customHeight="1">
      <c r="A4893" s="431"/>
    </row>
    <row r="4894" spans="1:1" s="432" customFormat="1" ht="12" hidden="1" customHeight="1">
      <c r="A4894" s="431"/>
    </row>
    <row r="4895" spans="1:1" s="432" customFormat="1" ht="12" hidden="1" customHeight="1">
      <c r="A4895" s="431"/>
    </row>
    <row r="4896" spans="1:1" s="432" customFormat="1" ht="12" hidden="1" customHeight="1">
      <c r="A4896" s="431"/>
    </row>
    <row r="4897" spans="1:1" s="432" customFormat="1" ht="12" hidden="1" customHeight="1">
      <c r="A4897" s="431"/>
    </row>
    <row r="4898" spans="1:1" s="432" customFormat="1" ht="12" hidden="1" customHeight="1">
      <c r="A4898" s="431"/>
    </row>
    <row r="4899" spans="1:1" s="432" customFormat="1" ht="12" hidden="1" customHeight="1">
      <c r="A4899" s="431"/>
    </row>
    <row r="4900" spans="1:1" s="432" customFormat="1" ht="12" hidden="1" customHeight="1">
      <c r="A4900" s="431"/>
    </row>
    <row r="4901" spans="1:1" s="432" customFormat="1" ht="12" hidden="1" customHeight="1">
      <c r="A4901" s="431"/>
    </row>
    <row r="4902" spans="1:1" s="432" customFormat="1" ht="12" hidden="1" customHeight="1">
      <c r="A4902" s="431"/>
    </row>
    <row r="4903" spans="1:1" s="432" customFormat="1" ht="12" hidden="1" customHeight="1">
      <c r="A4903" s="431"/>
    </row>
    <row r="4904" spans="1:1" s="432" customFormat="1" ht="12" hidden="1" customHeight="1">
      <c r="A4904" s="431"/>
    </row>
    <row r="4905" spans="1:1" s="432" customFormat="1" ht="12" hidden="1" customHeight="1">
      <c r="A4905" s="431"/>
    </row>
    <row r="4906" spans="1:1" s="432" customFormat="1" ht="12" hidden="1" customHeight="1">
      <c r="A4906" s="431"/>
    </row>
    <row r="4907" spans="1:1" s="432" customFormat="1" ht="12" hidden="1" customHeight="1">
      <c r="A4907" s="431"/>
    </row>
    <row r="4908" spans="1:1" s="432" customFormat="1" ht="12" hidden="1" customHeight="1">
      <c r="A4908" s="431"/>
    </row>
    <row r="4909" spans="1:1" s="432" customFormat="1" ht="12" hidden="1" customHeight="1">
      <c r="A4909" s="431"/>
    </row>
    <row r="4910" spans="1:1" s="432" customFormat="1" ht="12" hidden="1" customHeight="1">
      <c r="A4910" s="431"/>
    </row>
    <row r="4911" spans="1:1" s="432" customFormat="1" ht="12" hidden="1" customHeight="1">
      <c r="A4911" s="431"/>
    </row>
    <row r="4912" spans="1:1" s="432" customFormat="1" ht="12" hidden="1" customHeight="1">
      <c r="A4912" s="431"/>
    </row>
    <row r="4913" spans="1:1" s="432" customFormat="1" ht="12" hidden="1" customHeight="1">
      <c r="A4913" s="431"/>
    </row>
    <row r="4914" spans="1:1" s="432" customFormat="1" ht="12" hidden="1" customHeight="1">
      <c r="A4914" s="431"/>
    </row>
    <row r="4915" spans="1:1" s="432" customFormat="1" ht="12" hidden="1" customHeight="1">
      <c r="A4915" s="431"/>
    </row>
    <row r="4916" spans="1:1" s="432" customFormat="1" ht="12" hidden="1" customHeight="1">
      <c r="A4916" s="431"/>
    </row>
    <row r="4917" spans="1:1" s="432" customFormat="1" ht="12" hidden="1" customHeight="1">
      <c r="A4917" s="431"/>
    </row>
    <row r="4918" spans="1:1" s="432" customFormat="1" ht="12" hidden="1" customHeight="1">
      <c r="A4918" s="431"/>
    </row>
    <row r="4919" spans="1:1" s="432" customFormat="1" ht="12" hidden="1" customHeight="1">
      <c r="A4919" s="431"/>
    </row>
    <row r="4920" spans="1:1" s="432" customFormat="1" ht="12" hidden="1" customHeight="1">
      <c r="A4920" s="431"/>
    </row>
    <row r="4921" spans="1:1" s="432" customFormat="1" ht="12" hidden="1" customHeight="1">
      <c r="A4921" s="431"/>
    </row>
    <row r="4922" spans="1:1" s="432" customFormat="1" ht="12" hidden="1" customHeight="1">
      <c r="A4922" s="431"/>
    </row>
    <row r="4923" spans="1:1" s="432" customFormat="1" ht="12" hidden="1" customHeight="1">
      <c r="A4923" s="431"/>
    </row>
    <row r="4924" spans="1:1" s="432" customFormat="1" ht="12" hidden="1" customHeight="1">
      <c r="A4924" s="431"/>
    </row>
    <row r="4925" spans="1:1" s="432" customFormat="1" ht="12" hidden="1" customHeight="1">
      <c r="A4925" s="431"/>
    </row>
    <row r="4926" spans="1:1" s="432" customFormat="1" ht="12" hidden="1" customHeight="1">
      <c r="A4926" s="431"/>
    </row>
    <row r="4927" spans="1:1" s="432" customFormat="1" ht="12" hidden="1" customHeight="1">
      <c r="A4927" s="431"/>
    </row>
    <row r="4928" spans="1:1" s="432" customFormat="1" ht="12" hidden="1" customHeight="1">
      <c r="A4928" s="431"/>
    </row>
    <row r="4929" spans="1:1" s="432" customFormat="1" ht="12" hidden="1" customHeight="1">
      <c r="A4929" s="431"/>
    </row>
    <row r="4930" spans="1:1" s="432" customFormat="1" ht="12" hidden="1" customHeight="1">
      <c r="A4930" s="431"/>
    </row>
    <row r="4931" spans="1:1" s="432" customFormat="1" ht="12" hidden="1" customHeight="1">
      <c r="A4931" s="431"/>
    </row>
    <row r="4932" spans="1:1" s="432" customFormat="1" ht="12" hidden="1" customHeight="1">
      <c r="A4932" s="431"/>
    </row>
    <row r="4933" spans="1:1" s="432" customFormat="1" ht="12" hidden="1" customHeight="1">
      <c r="A4933" s="431"/>
    </row>
    <row r="4934" spans="1:1" s="432" customFormat="1" ht="12" hidden="1" customHeight="1">
      <c r="A4934" s="431"/>
    </row>
    <row r="4935" spans="1:1" s="432" customFormat="1" ht="12" hidden="1" customHeight="1">
      <c r="A4935" s="431"/>
    </row>
    <row r="4936" spans="1:1" s="432" customFormat="1" ht="12" hidden="1" customHeight="1">
      <c r="A4936" s="431"/>
    </row>
    <row r="4937" spans="1:1" s="432" customFormat="1" ht="12" hidden="1" customHeight="1">
      <c r="A4937" s="431"/>
    </row>
    <row r="4938" spans="1:1" s="432" customFormat="1" ht="12" hidden="1" customHeight="1">
      <c r="A4938" s="431"/>
    </row>
    <row r="4939" spans="1:1" s="432" customFormat="1" ht="12" hidden="1" customHeight="1">
      <c r="A4939" s="431"/>
    </row>
    <row r="4940" spans="1:1" s="432" customFormat="1" ht="12" hidden="1" customHeight="1">
      <c r="A4940" s="431"/>
    </row>
    <row r="4941" spans="1:1" s="432" customFormat="1" ht="12" hidden="1" customHeight="1">
      <c r="A4941" s="431"/>
    </row>
    <row r="4942" spans="1:1" s="432" customFormat="1" ht="12" hidden="1" customHeight="1">
      <c r="A4942" s="431"/>
    </row>
    <row r="4943" spans="1:1" s="432" customFormat="1" ht="12" hidden="1" customHeight="1">
      <c r="A4943" s="431"/>
    </row>
    <row r="4944" spans="1:1" s="432" customFormat="1" ht="12" hidden="1" customHeight="1">
      <c r="A4944" s="431"/>
    </row>
    <row r="4945" spans="1:1" s="432" customFormat="1" ht="12" hidden="1" customHeight="1">
      <c r="A4945" s="431"/>
    </row>
    <row r="4946" spans="1:1" s="432" customFormat="1" ht="12" hidden="1" customHeight="1">
      <c r="A4946" s="431"/>
    </row>
    <row r="4947" spans="1:1" s="432" customFormat="1" ht="12" hidden="1" customHeight="1">
      <c r="A4947" s="431"/>
    </row>
    <row r="4948" spans="1:1" s="432" customFormat="1" ht="12" hidden="1" customHeight="1">
      <c r="A4948" s="431"/>
    </row>
    <row r="4949" spans="1:1" s="432" customFormat="1" ht="12" hidden="1" customHeight="1">
      <c r="A4949" s="431"/>
    </row>
    <row r="4950" spans="1:1" s="432" customFormat="1" ht="12" hidden="1" customHeight="1">
      <c r="A4950" s="431"/>
    </row>
    <row r="4951" spans="1:1" s="432" customFormat="1" ht="12" hidden="1" customHeight="1">
      <c r="A4951" s="431"/>
    </row>
    <row r="4952" spans="1:1" s="432" customFormat="1" ht="12" hidden="1" customHeight="1">
      <c r="A4952" s="431"/>
    </row>
    <row r="4953" spans="1:1" s="432" customFormat="1" ht="12" hidden="1" customHeight="1">
      <c r="A4953" s="431"/>
    </row>
    <row r="4954" spans="1:1" s="432" customFormat="1" ht="12" hidden="1" customHeight="1">
      <c r="A4954" s="431"/>
    </row>
    <row r="4955" spans="1:1" s="432" customFormat="1" ht="12" hidden="1" customHeight="1">
      <c r="A4955" s="431"/>
    </row>
    <row r="4956" spans="1:1" s="432" customFormat="1" ht="12" hidden="1" customHeight="1">
      <c r="A4956" s="431"/>
    </row>
    <row r="4957" spans="1:1" s="432" customFormat="1" ht="12" hidden="1" customHeight="1">
      <c r="A4957" s="431"/>
    </row>
    <row r="4958" spans="1:1" s="432" customFormat="1" ht="12" hidden="1" customHeight="1">
      <c r="A4958" s="431"/>
    </row>
    <row r="4959" spans="1:1" s="432" customFormat="1" ht="12" hidden="1" customHeight="1">
      <c r="A4959" s="431"/>
    </row>
    <row r="4960" spans="1:1" s="432" customFormat="1" ht="12" hidden="1" customHeight="1">
      <c r="A4960" s="431"/>
    </row>
    <row r="4961" spans="1:1" s="432" customFormat="1" ht="12" hidden="1" customHeight="1">
      <c r="A4961" s="431"/>
    </row>
    <row r="4962" spans="1:1" s="432" customFormat="1" ht="12" hidden="1" customHeight="1">
      <c r="A4962" s="431"/>
    </row>
    <row r="4963" spans="1:1" s="432" customFormat="1" ht="12" hidden="1" customHeight="1">
      <c r="A4963" s="431"/>
    </row>
    <row r="4964" spans="1:1" s="432" customFormat="1" ht="12" hidden="1" customHeight="1">
      <c r="A4964" s="431"/>
    </row>
    <row r="4965" spans="1:1" s="432" customFormat="1" ht="12" hidden="1" customHeight="1">
      <c r="A4965" s="431"/>
    </row>
    <row r="4966" spans="1:1" s="432" customFormat="1" ht="12" hidden="1" customHeight="1">
      <c r="A4966" s="431"/>
    </row>
    <row r="4967" spans="1:1" s="432" customFormat="1" ht="12" hidden="1" customHeight="1">
      <c r="A4967" s="431"/>
    </row>
    <row r="4968" spans="1:1" s="432" customFormat="1" ht="12" hidden="1" customHeight="1">
      <c r="A4968" s="431"/>
    </row>
    <row r="4969" spans="1:1" s="432" customFormat="1" ht="12" hidden="1" customHeight="1">
      <c r="A4969" s="431"/>
    </row>
    <row r="4970" spans="1:1" s="432" customFormat="1" ht="12" hidden="1" customHeight="1">
      <c r="A4970" s="431"/>
    </row>
    <row r="4971" spans="1:1" s="432" customFormat="1" ht="12" hidden="1" customHeight="1">
      <c r="A4971" s="431"/>
    </row>
    <row r="4972" spans="1:1" s="432" customFormat="1" ht="12" hidden="1" customHeight="1">
      <c r="A4972" s="431"/>
    </row>
    <row r="4973" spans="1:1" s="432" customFormat="1" ht="12" hidden="1" customHeight="1">
      <c r="A4973" s="431"/>
    </row>
    <row r="4974" spans="1:1" s="432" customFormat="1" ht="12" hidden="1" customHeight="1">
      <c r="A4974" s="431"/>
    </row>
    <row r="4975" spans="1:1" s="432" customFormat="1" ht="12" hidden="1" customHeight="1">
      <c r="A4975" s="431"/>
    </row>
    <row r="4976" spans="1:1" s="432" customFormat="1" ht="12" hidden="1" customHeight="1">
      <c r="A4976" s="431"/>
    </row>
    <row r="4977" spans="1:1" s="432" customFormat="1" ht="12" hidden="1" customHeight="1">
      <c r="A4977" s="431"/>
    </row>
    <row r="4978" spans="1:1" s="432" customFormat="1" ht="12" hidden="1" customHeight="1">
      <c r="A4978" s="431"/>
    </row>
    <row r="4979" spans="1:1" s="432" customFormat="1" ht="12" hidden="1" customHeight="1">
      <c r="A4979" s="431"/>
    </row>
    <row r="4980" spans="1:1" s="432" customFormat="1" ht="12" hidden="1" customHeight="1">
      <c r="A4980" s="431"/>
    </row>
    <row r="4981" spans="1:1" s="432" customFormat="1" ht="12" hidden="1" customHeight="1">
      <c r="A4981" s="431"/>
    </row>
    <row r="4982" spans="1:1" s="432" customFormat="1" ht="12" hidden="1" customHeight="1">
      <c r="A4982" s="431"/>
    </row>
    <row r="4983" spans="1:1" s="432" customFormat="1" ht="12" hidden="1" customHeight="1">
      <c r="A4983" s="431"/>
    </row>
    <row r="4984" spans="1:1" s="432" customFormat="1" ht="12" hidden="1" customHeight="1">
      <c r="A4984" s="431"/>
    </row>
    <row r="4985" spans="1:1" s="432" customFormat="1" ht="12" hidden="1" customHeight="1">
      <c r="A4985" s="431"/>
    </row>
    <row r="4986" spans="1:1" s="432" customFormat="1" ht="12" hidden="1" customHeight="1">
      <c r="A4986" s="431"/>
    </row>
    <row r="4987" spans="1:1" s="432" customFormat="1" ht="12" hidden="1" customHeight="1">
      <c r="A4987" s="431"/>
    </row>
    <row r="4988" spans="1:1" s="432" customFormat="1" ht="12" hidden="1" customHeight="1">
      <c r="A4988" s="431"/>
    </row>
    <row r="4989" spans="1:1" s="432" customFormat="1" ht="12" hidden="1" customHeight="1">
      <c r="A4989" s="431"/>
    </row>
    <row r="4990" spans="1:1" s="432" customFormat="1" ht="12" hidden="1" customHeight="1">
      <c r="A4990" s="431"/>
    </row>
    <row r="4991" spans="1:1" s="432" customFormat="1" ht="12" hidden="1" customHeight="1">
      <c r="A4991" s="431"/>
    </row>
    <row r="4992" spans="1:1" s="432" customFormat="1" ht="12" hidden="1" customHeight="1">
      <c r="A4992" s="431"/>
    </row>
    <row r="4993" spans="1:1" s="432" customFormat="1" ht="12" hidden="1" customHeight="1">
      <c r="A4993" s="431"/>
    </row>
    <row r="4994" spans="1:1" s="432" customFormat="1" ht="12" hidden="1" customHeight="1">
      <c r="A4994" s="431"/>
    </row>
    <row r="4995" spans="1:1" s="432" customFormat="1" ht="12" hidden="1" customHeight="1">
      <c r="A4995" s="431"/>
    </row>
    <row r="4996" spans="1:1" s="432" customFormat="1" ht="12" hidden="1" customHeight="1">
      <c r="A4996" s="431"/>
    </row>
    <row r="4997" spans="1:1" s="432" customFormat="1" ht="12" hidden="1" customHeight="1">
      <c r="A4997" s="431"/>
    </row>
    <row r="4998" spans="1:1" s="432" customFormat="1" ht="12" hidden="1" customHeight="1">
      <c r="A4998" s="431"/>
    </row>
    <row r="4999" spans="1:1" s="432" customFormat="1" ht="12" hidden="1" customHeight="1">
      <c r="A4999" s="431"/>
    </row>
    <row r="5000" spans="1:1" s="432" customFormat="1" ht="12" hidden="1" customHeight="1">
      <c r="A5000" s="431"/>
    </row>
    <row r="5001" spans="1:1" s="432" customFormat="1" ht="12" hidden="1" customHeight="1">
      <c r="A5001" s="431"/>
    </row>
    <row r="5002" spans="1:1" s="432" customFormat="1" ht="12" hidden="1" customHeight="1">
      <c r="A5002" s="431"/>
    </row>
    <row r="5003" spans="1:1" s="432" customFormat="1" ht="12" hidden="1" customHeight="1">
      <c r="A5003" s="431"/>
    </row>
    <row r="5004" spans="1:1" s="432" customFormat="1" ht="12" hidden="1" customHeight="1">
      <c r="A5004" s="431"/>
    </row>
    <row r="5005" spans="1:1" s="432" customFormat="1" ht="12" hidden="1" customHeight="1">
      <c r="A5005" s="431"/>
    </row>
    <row r="5006" spans="1:1" s="432" customFormat="1" ht="12" hidden="1" customHeight="1">
      <c r="A5006" s="431"/>
    </row>
    <row r="5007" spans="1:1" s="432" customFormat="1" ht="12" hidden="1" customHeight="1">
      <c r="A5007" s="431"/>
    </row>
    <row r="5008" spans="1:1" s="432" customFormat="1" ht="12" hidden="1" customHeight="1">
      <c r="A5008" s="431"/>
    </row>
    <row r="5009" spans="1:1" s="432" customFormat="1" ht="12" hidden="1" customHeight="1">
      <c r="A5009" s="431"/>
    </row>
    <row r="5010" spans="1:1" s="432" customFormat="1" ht="12" hidden="1" customHeight="1">
      <c r="A5010" s="431"/>
    </row>
    <row r="5011" spans="1:1" s="432" customFormat="1" ht="12" hidden="1" customHeight="1">
      <c r="A5011" s="431"/>
    </row>
    <row r="5012" spans="1:1" s="432" customFormat="1" ht="12" hidden="1" customHeight="1">
      <c r="A5012" s="431"/>
    </row>
    <row r="5013" spans="1:1" s="432" customFormat="1" ht="12" hidden="1" customHeight="1">
      <c r="A5013" s="431"/>
    </row>
    <row r="5014" spans="1:1" s="432" customFormat="1" ht="12" hidden="1" customHeight="1">
      <c r="A5014" s="431"/>
    </row>
    <row r="5015" spans="1:1" s="432" customFormat="1" ht="12" hidden="1" customHeight="1">
      <c r="A5015" s="431"/>
    </row>
    <row r="5016" spans="1:1" s="432" customFormat="1" ht="12" hidden="1" customHeight="1">
      <c r="A5016" s="431"/>
    </row>
    <row r="5017" spans="1:1" s="432" customFormat="1" ht="12" hidden="1" customHeight="1">
      <c r="A5017" s="431"/>
    </row>
    <row r="5018" spans="1:1" s="432" customFormat="1" ht="12" hidden="1" customHeight="1">
      <c r="A5018" s="431"/>
    </row>
    <row r="5019" spans="1:1" s="432" customFormat="1" ht="12" hidden="1" customHeight="1">
      <c r="A5019" s="431"/>
    </row>
    <row r="5020" spans="1:1" s="432" customFormat="1" ht="12" hidden="1" customHeight="1">
      <c r="A5020" s="431"/>
    </row>
    <row r="5021" spans="1:1" s="432" customFormat="1" ht="12" hidden="1" customHeight="1">
      <c r="A5021" s="431"/>
    </row>
    <row r="5022" spans="1:1" s="432" customFormat="1" ht="12" hidden="1" customHeight="1">
      <c r="A5022" s="431"/>
    </row>
    <row r="5023" spans="1:1" s="432" customFormat="1" ht="12" hidden="1" customHeight="1">
      <c r="A5023" s="431"/>
    </row>
    <row r="5024" spans="1:1" s="432" customFormat="1" ht="12" hidden="1" customHeight="1">
      <c r="A5024" s="431"/>
    </row>
    <row r="5025" spans="1:1" s="432" customFormat="1" ht="12" hidden="1" customHeight="1">
      <c r="A5025" s="431"/>
    </row>
    <row r="5026" spans="1:1" s="432" customFormat="1" ht="12" hidden="1" customHeight="1">
      <c r="A5026" s="431"/>
    </row>
    <row r="5027" spans="1:1" s="432" customFormat="1" ht="12" hidden="1" customHeight="1">
      <c r="A5027" s="431"/>
    </row>
    <row r="5028" spans="1:1" s="432" customFormat="1" ht="12" hidden="1" customHeight="1">
      <c r="A5028" s="431"/>
    </row>
    <row r="5029" spans="1:1" s="432" customFormat="1" ht="12" hidden="1" customHeight="1">
      <c r="A5029" s="431"/>
    </row>
    <row r="5030" spans="1:1" s="432" customFormat="1" ht="12" hidden="1" customHeight="1">
      <c r="A5030" s="431"/>
    </row>
    <row r="5031" spans="1:1" s="432" customFormat="1" ht="12" hidden="1" customHeight="1">
      <c r="A5031" s="431"/>
    </row>
    <row r="5032" spans="1:1" s="432" customFormat="1" ht="12" hidden="1" customHeight="1">
      <c r="A5032" s="431"/>
    </row>
    <row r="5033" spans="1:1" s="432" customFormat="1" ht="12" hidden="1" customHeight="1">
      <c r="A5033" s="431"/>
    </row>
    <row r="5034" spans="1:1" s="432" customFormat="1" ht="12" hidden="1" customHeight="1">
      <c r="A5034" s="431"/>
    </row>
    <row r="5035" spans="1:1" s="432" customFormat="1" ht="12" hidden="1" customHeight="1">
      <c r="A5035" s="431"/>
    </row>
    <row r="5036" spans="1:1" s="432" customFormat="1" ht="12" hidden="1" customHeight="1">
      <c r="A5036" s="431"/>
    </row>
    <row r="5037" spans="1:1" s="432" customFormat="1" ht="12" hidden="1" customHeight="1">
      <c r="A5037" s="431"/>
    </row>
    <row r="5038" spans="1:1" s="432" customFormat="1" ht="12" hidden="1" customHeight="1">
      <c r="A5038" s="431"/>
    </row>
    <row r="5039" spans="1:1" s="432" customFormat="1" ht="12" hidden="1" customHeight="1">
      <c r="A5039" s="431"/>
    </row>
    <row r="5040" spans="1:1" s="432" customFormat="1" ht="12" hidden="1" customHeight="1">
      <c r="A5040" s="431"/>
    </row>
    <row r="5041" spans="1:1" s="432" customFormat="1" ht="12" hidden="1" customHeight="1">
      <c r="A5041" s="431"/>
    </row>
    <row r="5042" spans="1:1" s="432" customFormat="1" ht="12" hidden="1" customHeight="1">
      <c r="A5042" s="431"/>
    </row>
    <row r="5043" spans="1:1" s="432" customFormat="1" ht="12" hidden="1" customHeight="1">
      <c r="A5043" s="431"/>
    </row>
    <row r="5044" spans="1:1" s="432" customFormat="1" ht="12" hidden="1" customHeight="1">
      <c r="A5044" s="431"/>
    </row>
    <row r="5045" spans="1:1" s="432" customFormat="1" ht="12" hidden="1" customHeight="1">
      <c r="A5045" s="431"/>
    </row>
    <row r="5046" spans="1:1" s="432" customFormat="1" ht="12" hidden="1" customHeight="1">
      <c r="A5046" s="431"/>
    </row>
    <row r="5047" spans="1:1" s="432" customFormat="1" ht="12" hidden="1" customHeight="1">
      <c r="A5047" s="431"/>
    </row>
    <row r="5048" spans="1:1" s="432" customFormat="1" ht="12" hidden="1" customHeight="1">
      <c r="A5048" s="431"/>
    </row>
    <row r="5049" spans="1:1" s="432" customFormat="1" ht="12" hidden="1" customHeight="1">
      <c r="A5049" s="431"/>
    </row>
    <row r="5050" spans="1:1" s="432" customFormat="1" ht="12" hidden="1" customHeight="1">
      <c r="A5050" s="431"/>
    </row>
    <row r="5051" spans="1:1" s="432" customFormat="1" ht="12" hidden="1" customHeight="1">
      <c r="A5051" s="431"/>
    </row>
    <row r="5052" spans="1:1" s="432" customFormat="1" ht="12" hidden="1" customHeight="1">
      <c r="A5052" s="431"/>
    </row>
    <row r="5053" spans="1:1" s="432" customFormat="1" ht="12" hidden="1" customHeight="1">
      <c r="A5053" s="431"/>
    </row>
    <row r="5054" spans="1:1" s="432" customFormat="1" ht="12" hidden="1" customHeight="1">
      <c r="A5054" s="431"/>
    </row>
    <row r="5055" spans="1:1" s="432" customFormat="1" ht="12" hidden="1" customHeight="1">
      <c r="A5055" s="431"/>
    </row>
    <row r="5056" spans="1:1" s="432" customFormat="1" ht="12" hidden="1" customHeight="1">
      <c r="A5056" s="431"/>
    </row>
    <row r="5057" spans="1:1" s="432" customFormat="1" ht="12" hidden="1" customHeight="1">
      <c r="A5057" s="431"/>
    </row>
    <row r="5058" spans="1:1" s="432" customFormat="1" ht="12" hidden="1" customHeight="1">
      <c r="A5058" s="431"/>
    </row>
    <row r="5059" spans="1:1" s="432" customFormat="1" ht="12" hidden="1" customHeight="1">
      <c r="A5059" s="431"/>
    </row>
    <row r="5060" spans="1:1" s="432" customFormat="1" ht="12" hidden="1" customHeight="1">
      <c r="A5060" s="431"/>
    </row>
    <row r="5061" spans="1:1" s="432" customFormat="1" ht="12" hidden="1" customHeight="1">
      <c r="A5061" s="431"/>
    </row>
    <row r="5062" spans="1:1" s="432" customFormat="1" ht="12" hidden="1" customHeight="1">
      <c r="A5062" s="431"/>
    </row>
    <row r="5063" spans="1:1" s="432" customFormat="1" ht="12" hidden="1" customHeight="1">
      <c r="A5063" s="431"/>
    </row>
    <row r="5064" spans="1:1" s="432" customFormat="1" ht="12" hidden="1" customHeight="1">
      <c r="A5064" s="431"/>
    </row>
    <row r="5065" spans="1:1" s="432" customFormat="1" ht="12" hidden="1" customHeight="1">
      <c r="A5065" s="431"/>
    </row>
    <row r="5066" spans="1:1" s="432" customFormat="1" ht="12" hidden="1" customHeight="1">
      <c r="A5066" s="431"/>
    </row>
    <row r="5067" spans="1:1" s="432" customFormat="1" ht="12" hidden="1" customHeight="1">
      <c r="A5067" s="431"/>
    </row>
    <row r="5068" spans="1:1" s="432" customFormat="1" ht="12" hidden="1" customHeight="1">
      <c r="A5068" s="431"/>
    </row>
    <row r="5069" spans="1:1" s="432" customFormat="1" ht="12" hidden="1" customHeight="1">
      <c r="A5069" s="431"/>
    </row>
    <row r="5070" spans="1:1" s="432" customFormat="1" ht="12" hidden="1" customHeight="1">
      <c r="A5070" s="431"/>
    </row>
    <row r="5071" spans="1:1" s="432" customFormat="1" ht="12" hidden="1" customHeight="1">
      <c r="A5071" s="431"/>
    </row>
    <row r="5072" spans="1:1" s="432" customFormat="1" ht="12" hidden="1" customHeight="1">
      <c r="A5072" s="431"/>
    </row>
    <row r="5073" spans="1:1" s="432" customFormat="1" ht="12" hidden="1" customHeight="1">
      <c r="A5073" s="431"/>
    </row>
    <row r="5074" spans="1:1" s="432" customFormat="1" ht="12" hidden="1" customHeight="1">
      <c r="A5074" s="431"/>
    </row>
    <row r="5075" spans="1:1" s="432" customFormat="1" ht="12" hidden="1" customHeight="1">
      <c r="A5075" s="431"/>
    </row>
    <row r="5076" spans="1:1" s="432" customFormat="1" ht="12" hidden="1" customHeight="1">
      <c r="A5076" s="431"/>
    </row>
    <row r="5077" spans="1:1" s="432" customFormat="1" ht="12" hidden="1" customHeight="1">
      <c r="A5077" s="431"/>
    </row>
    <row r="5078" spans="1:1" s="432" customFormat="1" ht="12" hidden="1" customHeight="1">
      <c r="A5078" s="431"/>
    </row>
    <row r="5079" spans="1:1" s="432" customFormat="1" ht="12" hidden="1" customHeight="1">
      <c r="A5079" s="431"/>
    </row>
    <row r="5080" spans="1:1" s="432" customFormat="1" ht="12" hidden="1" customHeight="1">
      <c r="A5080" s="431"/>
    </row>
    <row r="5081" spans="1:1" s="432" customFormat="1" ht="12" hidden="1" customHeight="1">
      <c r="A5081" s="431"/>
    </row>
    <row r="5082" spans="1:1" s="432" customFormat="1" ht="12" hidden="1" customHeight="1">
      <c r="A5082" s="431"/>
    </row>
    <row r="5083" spans="1:1" s="432" customFormat="1" ht="12" hidden="1" customHeight="1">
      <c r="A5083" s="431"/>
    </row>
    <row r="5084" spans="1:1" s="432" customFormat="1" ht="12" hidden="1" customHeight="1">
      <c r="A5084" s="431"/>
    </row>
    <row r="5085" spans="1:1" s="432" customFormat="1" ht="12" hidden="1" customHeight="1">
      <c r="A5085" s="431"/>
    </row>
    <row r="5086" spans="1:1" s="432" customFormat="1" ht="12" hidden="1" customHeight="1">
      <c r="A5086" s="431"/>
    </row>
    <row r="5087" spans="1:1" s="432" customFormat="1" ht="12" hidden="1" customHeight="1">
      <c r="A5087" s="431"/>
    </row>
    <row r="5088" spans="1:1" s="432" customFormat="1" ht="12" hidden="1" customHeight="1">
      <c r="A5088" s="431"/>
    </row>
    <row r="5089" spans="1:1" s="432" customFormat="1" ht="12" hidden="1" customHeight="1">
      <c r="A5089" s="431"/>
    </row>
    <row r="5090" spans="1:1" s="432" customFormat="1" ht="12" hidden="1" customHeight="1">
      <c r="A5090" s="431"/>
    </row>
    <row r="5091" spans="1:1" s="432" customFormat="1" ht="12" hidden="1" customHeight="1">
      <c r="A5091" s="431"/>
    </row>
    <row r="5092" spans="1:1" s="432" customFormat="1" ht="12" hidden="1" customHeight="1">
      <c r="A5092" s="431"/>
    </row>
    <row r="5093" spans="1:1" s="432" customFormat="1" ht="12" hidden="1" customHeight="1">
      <c r="A5093" s="431"/>
    </row>
    <row r="5094" spans="1:1" s="432" customFormat="1" ht="12" hidden="1" customHeight="1">
      <c r="A5094" s="431"/>
    </row>
    <row r="5095" spans="1:1" s="432" customFormat="1" ht="12" hidden="1" customHeight="1">
      <c r="A5095" s="431"/>
    </row>
    <row r="5096" spans="1:1" s="432" customFormat="1" ht="12" hidden="1" customHeight="1">
      <c r="A5096" s="431"/>
    </row>
    <row r="5097" spans="1:1" s="432" customFormat="1" ht="12" hidden="1" customHeight="1">
      <c r="A5097" s="431"/>
    </row>
    <row r="5098" spans="1:1" s="432" customFormat="1" ht="12" hidden="1" customHeight="1">
      <c r="A5098" s="431"/>
    </row>
    <row r="5099" spans="1:1" s="432" customFormat="1" ht="12" hidden="1" customHeight="1">
      <c r="A5099" s="431"/>
    </row>
    <row r="5100" spans="1:1" s="432" customFormat="1" ht="12" hidden="1" customHeight="1">
      <c r="A5100" s="431"/>
    </row>
    <row r="5101" spans="1:1" s="432" customFormat="1" ht="12" hidden="1" customHeight="1">
      <c r="A5101" s="431"/>
    </row>
    <row r="5102" spans="1:1" s="432" customFormat="1" ht="12" hidden="1" customHeight="1">
      <c r="A5102" s="431"/>
    </row>
    <row r="5103" spans="1:1" s="432" customFormat="1" ht="12" hidden="1" customHeight="1">
      <c r="A5103" s="431"/>
    </row>
    <row r="5104" spans="1:1" s="432" customFormat="1" ht="12" hidden="1" customHeight="1">
      <c r="A5104" s="431"/>
    </row>
    <row r="5105" spans="1:1" s="432" customFormat="1" ht="12" hidden="1" customHeight="1">
      <c r="A5105" s="431"/>
    </row>
    <row r="5106" spans="1:1" s="432" customFormat="1" ht="12" hidden="1" customHeight="1">
      <c r="A5106" s="431"/>
    </row>
    <row r="5107" spans="1:1" s="432" customFormat="1" ht="12" hidden="1" customHeight="1">
      <c r="A5107" s="431"/>
    </row>
    <row r="5108" spans="1:1" s="432" customFormat="1" ht="12" hidden="1" customHeight="1">
      <c r="A5108" s="431"/>
    </row>
    <row r="5109" spans="1:1" s="432" customFormat="1" ht="12" hidden="1" customHeight="1">
      <c r="A5109" s="431"/>
    </row>
    <row r="5110" spans="1:1" s="432" customFormat="1" ht="12" hidden="1" customHeight="1">
      <c r="A5110" s="431"/>
    </row>
    <row r="5111" spans="1:1" s="432" customFormat="1" ht="12" hidden="1" customHeight="1">
      <c r="A5111" s="431"/>
    </row>
    <row r="5112" spans="1:1" s="432" customFormat="1" ht="12" hidden="1" customHeight="1">
      <c r="A5112" s="431"/>
    </row>
    <row r="5113" spans="1:1" s="432" customFormat="1" ht="12" hidden="1" customHeight="1">
      <c r="A5113" s="431"/>
    </row>
    <row r="5114" spans="1:1" s="432" customFormat="1" ht="12" hidden="1" customHeight="1">
      <c r="A5114" s="431"/>
    </row>
    <row r="5115" spans="1:1" s="432" customFormat="1" ht="12" hidden="1" customHeight="1">
      <c r="A5115" s="431"/>
    </row>
    <row r="5116" spans="1:1" s="432" customFormat="1" ht="12" hidden="1" customHeight="1">
      <c r="A5116" s="431"/>
    </row>
    <row r="5117" spans="1:1" s="432" customFormat="1" ht="12" hidden="1" customHeight="1">
      <c r="A5117" s="431"/>
    </row>
    <row r="5118" spans="1:1" s="432" customFormat="1" ht="12" hidden="1" customHeight="1">
      <c r="A5118" s="431"/>
    </row>
    <row r="5119" spans="1:1" s="432" customFormat="1" ht="12" hidden="1" customHeight="1">
      <c r="A5119" s="431"/>
    </row>
    <row r="5120" spans="1:1" s="432" customFormat="1" ht="12" hidden="1" customHeight="1">
      <c r="A5120" s="431"/>
    </row>
    <row r="5121" spans="1:1" s="432" customFormat="1" ht="12" hidden="1" customHeight="1">
      <c r="A5121" s="431"/>
    </row>
    <row r="5122" spans="1:1" s="432" customFormat="1" ht="12" hidden="1" customHeight="1">
      <c r="A5122" s="431"/>
    </row>
    <row r="5123" spans="1:1" s="432" customFormat="1" ht="12" hidden="1" customHeight="1">
      <c r="A5123" s="431"/>
    </row>
    <row r="5124" spans="1:1" s="432" customFormat="1" ht="12" hidden="1" customHeight="1">
      <c r="A5124" s="431"/>
    </row>
    <row r="5125" spans="1:1" s="432" customFormat="1" ht="12" hidden="1" customHeight="1">
      <c r="A5125" s="431"/>
    </row>
    <row r="5126" spans="1:1" s="432" customFormat="1" ht="12" hidden="1" customHeight="1">
      <c r="A5126" s="431"/>
    </row>
    <row r="5127" spans="1:1" s="432" customFormat="1" ht="12" hidden="1" customHeight="1">
      <c r="A5127" s="431"/>
    </row>
    <row r="5128" spans="1:1" s="432" customFormat="1" ht="12" hidden="1" customHeight="1">
      <c r="A5128" s="431"/>
    </row>
    <row r="5129" spans="1:1" s="432" customFormat="1" ht="12" hidden="1" customHeight="1">
      <c r="A5129" s="431"/>
    </row>
    <row r="5130" spans="1:1" s="432" customFormat="1" ht="12" hidden="1" customHeight="1">
      <c r="A5130" s="431"/>
    </row>
    <row r="5131" spans="1:1" s="432" customFormat="1" ht="12" hidden="1" customHeight="1">
      <c r="A5131" s="431"/>
    </row>
    <row r="5132" spans="1:1" s="432" customFormat="1" ht="12" hidden="1" customHeight="1">
      <c r="A5132" s="431"/>
    </row>
    <row r="5133" spans="1:1" s="432" customFormat="1" ht="12" hidden="1" customHeight="1">
      <c r="A5133" s="431"/>
    </row>
    <row r="5134" spans="1:1" s="432" customFormat="1" ht="12" hidden="1" customHeight="1">
      <c r="A5134" s="431"/>
    </row>
    <row r="5135" spans="1:1" s="432" customFormat="1" ht="12" hidden="1" customHeight="1">
      <c r="A5135" s="431"/>
    </row>
    <row r="5136" spans="1:1" s="432" customFormat="1" ht="12" hidden="1" customHeight="1">
      <c r="A5136" s="431"/>
    </row>
    <row r="5137" spans="1:1" s="432" customFormat="1" ht="12" hidden="1" customHeight="1">
      <c r="A5137" s="431"/>
    </row>
    <row r="5138" spans="1:1" s="432" customFormat="1" ht="12" hidden="1" customHeight="1">
      <c r="A5138" s="431"/>
    </row>
    <row r="5139" spans="1:1" s="432" customFormat="1" ht="12" hidden="1" customHeight="1">
      <c r="A5139" s="431"/>
    </row>
    <row r="5140" spans="1:1" s="432" customFormat="1" ht="12" hidden="1" customHeight="1">
      <c r="A5140" s="431"/>
    </row>
    <row r="5141" spans="1:1" s="432" customFormat="1" ht="12" hidden="1" customHeight="1">
      <c r="A5141" s="431"/>
    </row>
    <row r="5142" spans="1:1" s="432" customFormat="1" ht="12" hidden="1" customHeight="1">
      <c r="A5142" s="431"/>
    </row>
    <row r="5143" spans="1:1" s="432" customFormat="1" ht="12" hidden="1" customHeight="1">
      <c r="A5143" s="431"/>
    </row>
    <row r="5144" spans="1:1" s="432" customFormat="1" ht="12" hidden="1" customHeight="1">
      <c r="A5144" s="431"/>
    </row>
    <row r="5145" spans="1:1" s="432" customFormat="1" ht="12" hidden="1" customHeight="1">
      <c r="A5145" s="431"/>
    </row>
    <row r="5146" spans="1:1" s="432" customFormat="1" ht="12" hidden="1" customHeight="1">
      <c r="A5146" s="431"/>
    </row>
    <row r="5147" spans="1:1" s="432" customFormat="1" ht="12" hidden="1" customHeight="1">
      <c r="A5147" s="431"/>
    </row>
    <row r="5148" spans="1:1" s="432" customFormat="1" ht="12" hidden="1" customHeight="1">
      <c r="A5148" s="431"/>
    </row>
    <row r="5149" spans="1:1" s="432" customFormat="1" ht="12" hidden="1" customHeight="1">
      <c r="A5149" s="431"/>
    </row>
    <row r="5150" spans="1:1" s="432" customFormat="1" ht="12" hidden="1" customHeight="1">
      <c r="A5150" s="431"/>
    </row>
    <row r="5151" spans="1:1" s="432" customFormat="1" ht="12" hidden="1" customHeight="1">
      <c r="A5151" s="431"/>
    </row>
    <row r="5152" spans="1:1" s="432" customFormat="1" ht="12" hidden="1" customHeight="1">
      <c r="A5152" s="431"/>
    </row>
    <row r="5153" spans="1:1" s="432" customFormat="1" ht="12" hidden="1" customHeight="1">
      <c r="A5153" s="431"/>
    </row>
    <row r="5154" spans="1:1" s="432" customFormat="1" ht="12" hidden="1" customHeight="1">
      <c r="A5154" s="431"/>
    </row>
    <row r="5155" spans="1:1" s="432" customFormat="1" ht="12" hidden="1" customHeight="1">
      <c r="A5155" s="431"/>
    </row>
    <row r="5156" spans="1:1" s="432" customFormat="1" ht="12" hidden="1" customHeight="1">
      <c r="A5156" s="431"/>
    </row>
    <row r="5157" spans="1:1" s="432" customFormat="1" ht="12" hidden="1" customHeight="1">
      <c r="A5157" s="431"/>
    </row>
    <row r="5158" spans="1:1" s="432" customFormat="1" ht="12" hidden="1" customHeight="1">
      <c r="A5158" s="431"/>
    </row>
    <row r="5159" spans="1:1" s="432" customFormat="1" ht="12" hidden="1" customHeight="1">
      <c r="A5159" s="431"/>
    </row>
    <row r="5160" spans="1:1" s="432" customFormat="1" ht="12" hidden="1" customHeight="1">
      <c r="A5160" s="431"/>
    </row>
    <row r="5161" spans="1:1" s="432" customFormat="1" ht="12" hidden="1" customHeight="1">
      <c r="A5161" s="431"/>
    </row>
    <row r="5162" spans="1:1" s="432" customFormat="1" ht="12" hidden="1" customHeight="1">
      <c r="A5162" s="431"/>
    </row>
    <row r="5163" spans="1:1" s="432" customFormat="1" ht="12" hidden="1" customHeight="1">
      <c r="A5163" s="431"/>
    </row>
    <row r="5164" spans="1:1" s="432" customFormat="1" ht="12" hidden="1" customHeight="1">
      <c r="A5164" s="431"/>
    </row>
    <row r="5165" spans="1:1" s="432" customFormat="1" ht="12" hidden="1" customHeight="1">
      <c r="A5165" s="431"/>
    </row>
    <row r="5166" spans="1:1" s="432" customFormat="1" ht="12" hidden="1" customHeight="1">
      <c r="A5166" s="431"/>
    </row>
    <row r="5167" spans="1:1" s="432" customFormat="1" ht="12" hidden="1" customHeight="1">
      <c r="A5167" s="431"/>
    </row>
    <row r="5168" spans="1:1" s="432" customFormat="1" ht="12" hidden="1" customHeight="1">
      <c r="A5168" s="431"/>
    </row>
    <row r="5169" spans="1:1" s="432" customFormat="1" ht="12" hidden="1" customHeight="1">
      <c r="A5169" s="431"/>
    </row>
    <row r="5170" spans="1:1" s="432" customFormat="1" ht="12" hidden="1" customHeight="1">
      <c r="A5170" s="431"/>
    </row>
    <row r="5171" spans="1:1" s="432" customFormat="1" ht="12" hidden="1" customHeight="1">
      <c r="A5171" s="431"/>
    </row>
    <row r="5172" spans="1:1" s="432" customFormat="1" ht="12" hidden="1" customHeight="1">
      <c r="A5172" s="431"/>
    </row>
    <row r="5173" spans="1:1" s="432" customFormat="1" ht="12" hidden="1" customHeight="1">
      <c r="A5173" s="431"/>
    </row>
    <row r="5174" spans="1:1" s="432" customFormat="1" ht="12" hidden="1" customHeight="1">
      <c r="A5174" s="431"/>
    </row>
    <row r="5175" spans="1:1" s="432" customFormat="1" ht="12" hidden="1" customHeight="1">
      <c r="A5175" s="431"/>
    </row>
    <row r="5176" spans="1:1" s="432" customFormat="1" ht="12" hidden="1" customHeight="1">
      <c r="A5176" s="431"/>
    </row>
    <row r="5177" spans="1:1" s="432" customFormat="1" ht="12" hidden="1" customHeight="1">
      <c r="A5177" s="431"/>
    </row>
    <row r="5178" spans="1:1" s="432" customFormat="1" ht="12" hidden="1" customHeight="1">
      <c r="A5178" s="431"/>
    </row>
    <row r="5179" spans="1:1" s="432" customFormat="1" ht="12" hidden="1" customHeight="1">
      <c r="A5179" s="431"/>
    </row>
    <row r="5180" spans="1:1" s="432" customFormat="1" ht="12" hidden="1" customHeight="1">
      <c r="A5180" s="431"/>
    </row>
    <row r="5181" spans="1:1" s="432" customFormat="1" ht="12" hidden="1" customHeight="1">
      <c r="A5181" s="431"/>
    </row>
    <row r="5182" spans="1:1" s="432" customFormat="1" ht="12" hidden="1" customHeight="1">
      <c r="A5182" s="431"/>
    </row>
    <row r="5183" spans="1:1" s="432" customFormat="1" ht="12" hidden="1" customHeight="1">
      <c r="A5183" s="431"/>
    </row>
    <row r="5184" spans="1:1" s="432" customFormat="1" ht="12" hidden="1" customHeight="1">
      <c r="A5184" s="431"/>
    </row>
    <row r="5185" spans="1:1" s="432" customFormat="1" ht="12" hidden="1" customHeight="1">
      <c r="A5185" s="431"/>
    </row>
    <row r="5186" spans="1:1" s="432" customFormat="1" ht="12" hidden="1" customHeight="1">
      <c r="A5186" s="431"/>
    </row>
    <row r="5187" spans="1:1" s="432" customFormat="1" ht="12" hidden="1" customHeight="1">
      <c r="A5187" s="431"/>
    </row>
    <row r="5188" spans="1:1" s="432" customFormat="1" ht="12" hidden="1" customHeight="1">
      <c r="A5188" s="431"/>
    </row>
    <row r="5189" spans="1:1" s="432" customFormat="1" ht="12" hidden="1" customHeight="1">
      <c r="A5189" s="431"/>
    </row>
    <row r="5190" spans="1:1" s="432" customFormat="1" ht="12" hidden="1" customHeight="1">
      <c r="A5190" s="431"/>
    </row>
    <row r="5191" spans="1:1" s="432" customFormat="1" ht="12" hidden="1" customHeight="1">
      <c r="A5191" s="431"/>
    </row>
    <row r="5192" spans="1:1" s="432" customFormat="1" ht="12" hidden="1" customHeight="1">
      <c r="A5192" s="431"/>
    </row>
    <row r="5193" spans="1:1" s="432" customFormat="1" ht="12" hidden="1" customHeight="1">
      <c r="A5193" s="431"/>
    </row>
    <row r="5194" spans="1:1" s="432" customFormat="1" ht="12" hidden="1" customHeight="1">
      <c r="A5194" s="431"/>
    </row>
    <row r="5195" spans="1:1" s="432" customFormat="1" ht="12" hidden="1" customHeight="1">
      <c r="A5195" s="431"/>
    </row>
    <row r="5196" spans="1:1" s="432" customFormat="1" ht="12" hidden="1" customHeight="1">
      <c r="A5196" s="431"/>
    </row>
    <row r="5197" spans="1:1" s="432" customFormat="1" ht="12" hidden="1" customHeight="1">
      <c r="A5197" s="431"/>
    </row>
    <row r="5198" spans="1:1" s="432" customFormat="1" ht="12" hidden="1" customHeight="1">
      <c r="A5198" s="431"/>
    </row>
    <row r="5199" spans="1:1" s="432" customFormat="1" ht="12" hidden="1" customHeight="1">
      <c r="A5199" s="431"/>
    </row>
    <row r="5200" spans="1:1" s="432" customFormat="1" ht="12" hidden="1" customHeight="1">
      <c r="A5200" s="431"/>
    </row>
    <row r="5201" spans="1:1" s="432" customFormat="1" ht="12" hidden="1" customHeight="1">
      <c r="A5201" s="431"/>
    </row>
    <row r="5202" spans="1:1" s="432" customFormat="1" ht="12" hidden="1" customHeight="1">
      <c r="A5202" s="431"/>
    </row>
    <row r="5203" spans="1:1" s="432" customFormat="1" ht="12" hidden="1" customHeight="1">
      <c r="A5203" s="431"/>
    </row>
    <row r="5204" spans="1:1" s="432" customFormat="1" ht="12" hidden="1" customHeight="1">
      <c r="A5204" s="431"/>
    </row>
    <row r="5205" spans="1:1" s="432" customFormat="1" ht="12" hidden="1" customHeight="1">
      <c r="A5205" s="431"/>
    </row>
    <row r="5206" spans="1:1" s="432" customFormat="1" ht="12" hidden="1" customHeight="1">
      <c r="A5206" s="431"/>
    </row>
    <row r="5207" spans="1:1" s="432" customFormat="1" ht="12" hidden="1" customHeight="1">
      <c r="A5207" s="431"/>
    </row>
    <row r="5208" spans="1:1" s="432" customFormat="1" ht="12" hidden="1" customHeight="1">
      <c r="A5208" s="431"/>
    </row>
    <row r="5209" spans="1:1" s="432" customFormat="1" ht="12" hidden="1" customHeight="1">
      <c r="A5209" s="431"/>
    </row>
    <row r="5210" spans="1:1" s="432" customFormat="1" ht="12" hidden="1" customHeight="1">
      <c r="A5210" s="431"/>
    </row>
    <row r="5211" spans="1:1" s="432" customFormat="1" ht="12" hidden="1" customHeight="1">
      <c r="A5211" s="431"/>
    </row>
    <row r="5212" spans="1:1" s="432" customFormat="1" ht="12" hidden="1" customHeight="1">
      <c r="A5212" s="431"/>
    </row>
    <row r="5213" spans="1:1" s="432" customFormat="1" ht="12" hidden="1" customHeight="1">
      <c r="A5213" s="431"/>
    </row>
    <row r="5214" spans="1:1" s="432" customFormat="1" ht="12" hidden="1" customHeight="1">
      <c r="A5214" s="431"/>
    </row>
    <row r="5215" spans="1:1" s="432" customFormat="1" ht="12" hidden="1" customHeight="1">
      <c r="A5215" s="431"/>
    </row>
    <row r="5216" spans="1:1" s="432" customFormat="1" ht="12" hidden="1" customHeight="1">
      <c r="A5216" s="431"/>
    </row>
    <row r="5217" spans="1:1" s="432" customFormat="1" ht="12" hidden="1" customHeight="1">
      <c r="A5217" s="431"/>
    </row>
    <row r="5218" spans="1:1" s="432" customFormat="1" ht="12" hidden="1" customHeight="1">
      <c r="A5218" s="431"/>
    </row>
    <row r="5219" spans="1:1" s="432" customFormat="1" ht="12" hidden="1" customHeight="1">
      <c r="A5219" s="431"/>
    </row>
    <row r="5220" spans="1:1" s="432" customFormat="1" ht="12" hidden="1" customHeight="1">
      <c r="A5220" s="431"/>
    </row>
    <row r="5221" spans="1:1" s="432" customFormat="1" ht="12" hidden="1" customHeight="1">
      <c r="A5221" s="431"/>
    </row>
    <row r="5222" spans="1:1" s="432" customFormat="1" ht="12" hidden="1" customHeight="1">
      <c r="A5222" s="431"/>
    </row>
    <row r="5223" spans="1:1" s="432" customFormat="1" ht="12" hidden="1" customHeight="1">
      <c r="A5223" s="431"/>
    </row>
    <row r="5224" spans="1:1" s="432" customFormat="1" ht="12" hidden="1" customHeight="1">
      <c r="A5224" s="431"/>
    </row>
    <row r="5225" spans="1:1" s="432" customFormat="1" ht="12" hidden="1" customHeight="1">
      <c r="A5225" s="431"/>
    </row>
    <row r="5226" spans="1:1" s="432" customFormat="1" ht="12" hidden="1" customHeight="1">
      <c r="A5226" s="431"/>
    </row>
    <row r="5227" spans="1:1" s="432" customFormat="1" ht="12" hidden="1" customHeight="1">
      <c r="A5227" s="431"/>
    </row>
    <row r="5228" spans="1:1" s="432" customFormat="1" ht="12" hidden="1" customHeight="1">
      <c r="A5228" s="431"/>
    </row>
    <row r="5229" spans="1:1" s="432" customFormat="1" ht="12" hidden="1" customHeight="1">
      <c r="A5229" s="431"/>
    </row>
    <row r="5230" spans="1:1" s="432" customFormat="1" ht="12" hidden="1" customHeight="1">
      <c r="A5230" s="431"/>
    </row>
    <row r="5231" spans="1:1" s="432" customFormat="1" ht="12" hidden="1" customHeight="1">
      <c r="A5231" s="431"/>
    </row>
    <row r="5232" spans="1:1" s="432" customFormat="1" ht="12" hidden="1" customHeight="1">
      <c r="A5232" s="431"/>
    </row>
    <row r="5233" spans="1:1" s="432" customFormat="1" ht="12" hidden="1" customHeight="1">
      <c r="A5233" s="431"/>
    </row>
    <row r="5234" spans="1:1" s="432" customFormat="1" ht="12" hidden="1" customHeight="1">
      <c r="A5234" s="431"/>
    </row>
    <row r="5235" spans="1:1" s="432" customFormat="1" ht="12" hidden="1" customHeight="1">
      <c r="A5235" s="431"/>
    </row>
    <row r="5236" spans="1:1" s="432" customFormat="1" ht="12" hidden="1" customHeight="1">
      <c r="A5236" s="431"/>
    </row>
    <row r="5237" spans="1:1" s="432" customFormat="1" ht="12" hidden="1" customHeight="1">
      <c r="A5237" s="431"/>
    </row>
    <row r="5238" spans="1:1" s="432" customFormat="1" ht="12" hidden="1" customHeight="1">
      <c r="A5238" s="431"/>
    </row>
    <row r="5239" spans="1:1" s="432" customFormat="1" ht="12" hidden="1" customHeight="1">
      <c r="A5239" s="431"/>
    </row>
    <row r="5240" spans="1:1" s="432" customFormat="1" ht="12" hidden="1" customHeight="1">
      <c r="A5240" s="431"/>
    </row>
    <row r="5241" spans="1:1" s="432" customFormat="1" ht="12" hidden="1" customHeight="1">
      <c r="A5241" s="431"/>
    </row>
    <row r="5242" spans="1:1" s="432" customFormat="1" ht="12" hidden="1" customHeight="1">
      <c r="A5242" s="431"/>
    </row>
    <row r="5243" spans="1:1" s="432" customFormat="1" ht="12" hidden="1" customHeight="1">
      <c r="A5243" s="431"/>
    </row>
    <row r="5244" spans="1:1" s="432" customFormat="1" ht="12" hidden="1" customHeight="1">
      <c r="A5244" s="431"/>
    </row>
    <row r="5245" spans="1:1" s="432" customFormat="1" ht="12" hidden="1" customHeight="1">
      <c r="A5245" s="431"/>
    </row>
    <row r="5246" spans="1:1" s="432" customFormat="1" ht="12" hidden="1" customHeight="1">
      <c r="A5246" s="431"/>
    </row>
    <row r="5247" spans="1:1" s="432" customFormat="1" ht="12" hidden="1" customHeight="1">
      <c r="A5247" s="431"/>
    </row>
    <row r="5248" spans="1:1" s="432" customFormat="1" ht="12" hidden="1" customHeight="1">
      <c r="A5248" s="431"/>
    </row>
    <row r="5249" spans="1:1" s="432" customFormat="1" ht="12" hidden="1" customHeight="1">
      <c r="A5249" s="431"/>
    </row>
    <row r="5250" spans="1:1" s="432" customFormat="1" ht="12" hidden="1" customHeight="1">
      <c r="A5250" s="431"/>
    </row>
    <row r="5251" spans="1:1" s="432" customFormat="1" ht="12" hidden="1" customHeight="1">
      <c r="A5251" s="431"/>
    </row>
    <row r="5252" spans="1:1" s="432" customFormat="1" ht="12" hidden="1" customHeight="1">
      <c r="A5252" s="431"/>
    </row>
    <row r="5253" spans="1:1" s="432" customFormat="1" ht="12" hidden="1" customHeight="1">
      <c r="A5253" s="431"/>
    </row>
    <row r="5254" spans="1:1" s="432" customFormat="1" ht="12" hidden="1" customHeight="1">
      <c r="A5254" s="431"/>
    </row>
    <row r="5255" spans="1:1" s="432" customFormat="1" ht="12" hidden="1" customHeight="1">
      <c r="A5255" s="431"/>
    </row>
    <row r="5256" spans="1:1" s="432" customFormat="1" ht="12" hidden="1" customHeight="1">
      <c r="A5256" s="431"/>
    </row>
    <row r="5257" spans="1:1" s="432" customFormat="1" ht="12" hidden="1" customHeight="1">
      <c r="A5257" s="431"/>
    </row>
    <row r="5258" spans="1:1" s="432" customFormat="1" ht="12" hidden="1" customHeight="1">
      <c r="A5258" s="431"/>
    </row>
    <row r="5259" spans="1:1" s="432" customFormat="1" ht="12" hidden="1" customHeight="1">
      <c r="A5259" s="431"/>
    </row>
    <row r="5260" spans="1:1" s="432" customFormat="1" ht="12" hidden="1" customHeight="1">
      <c r="A5260" s="431"/>
    </row>
    <row r="5261" spans="1:1" s="432" customFormat="1" ht="12" hidden="1" customHeight="1">
      <c r="A5261" s="431"/>
    </row>
    <row r="5262" spans="1:1" s="432" customFormat="1" ht="12" hidden="1" customHeight="1">
      <c r="A5262" s="431"/>
    </row>
    <row r="5263" spans="1:1" s="432" customFormat="1" ht="12" hidden="1" customHeight="1">
      <c r="A5263" s="431"/>
    </row>
    <row r="5264" spans="1:1" s="432" customFormat="1" ht="12" hidden="1" customHeight="1">
      <c r="A5264" s="431"/>
    </row>
    <row r="5265" spans="1:1" s="432" customFormat="1" ht="12" hidden="1" customHeight="1">
      <c r="A5265" s="431"/>
    </row>
    <row r="5266" spans="1:1" s="432" customFormat="1" ht="12" hidden="1" customHeight="1">
      <c r="A5266" s="431"/>
    </row>
    <row r="5267" spans="1:1" s="432" customFormat="1" ht="12" hidden="1" customHeight="1">
      <c r="A5267" s="431"/>
    </row>
    <row r="5268" spans="1:1" s="432" customFormat="1" ht="12" hidden="1" customHeight="1">
      <c r="A5268" s="431"/>
    </row>
    <row r="5269" spans="1:1" s="432" customFormat="1" ht="12" hidden="1" customHeight="1">
      <c r="A5269" s="431"/>
    </row>
    <row r="5270" spans="1:1" s="432" customFormat="1" ht="12" hidden="1" customHeight="1">
      <c r="A5270" s="431"/>
    </row>
    <row r="5271" spans="1:1" s="432" customFormat="1" ht="12" hidden="1" customHeight="1">
      <c r="A5271" s="431"/>
    </row>
    <row r="5272" spans="1:1" s="432" customFormat="1" ht="12" hidden="1" customHeight="1">
      <c r="A5272" s="431"/>
    </row>
    <row r="5273" spans="1:1" s="432" customFormat="1" ht="12" hidden="1" customHeight="1">
      <c r="A5273" s="431"/>
    </row>
    <row r="5274" spans="1:1" s="432" customFormat="1" ht="12" hidden="1" customHeight="1">
      <c r="A5274" s="431"/>
    </row>
    <row r="5275" spans="1:1" s="432" customFormat="1" ht="12" hidden="1" customHeight="1">
      <c r="A5275" s="431"/>
    </row>
    <row r="5276" spans="1:1" s="432" customFormat="1" ht="12" hidden="1" customHeight="1">
      <c r="A5276" s="431"/>
    </row>
    <row r="5277" spans="1:1" s="432" customFormat="1" ht="12" hidden="1" customHeight="1">
      <c r="A5277" s="431"/>
    </row>
    <row r="5278" spans="1:1" s="432" customFormat="1" ht="12" hidden="1" customHeight="1">
      <c r="A5278" s="431"/>
    </row>
    <row r="5279" spans="1:1" s="432" customFormat="1" ht="12" hidden="1" customHeight="1">
      <c r="A5279" s="431"/>
    </row>
    <row r="5280" spans="1:1" s="432" customFormat="1" ht="12" hidden="1" customHeight="1">
      <c r="A5280" s="431"/>
    </row>
    <row r="5281" spans="1:1" s="432" customFormat="1" ht="12" hidden="1" customHeight="1">
      <c r="A5281" s="431"/>
    </row>
    <row r="5282" spans="1:1" s="432" customFormat="1" ht="12" hidden="1" customHeight="1">
      <c r="A5282" s="431"/>
    </row>
    <row r="5283" spans="1:1" s="432" customFormat="1" ht="12" hidden="1" customHeight="1">
      <c r="A5283" s="431"/>
    </row>
    <row r="5284" spans="1:1" s="432" customFormat="1" ht="12" hidden="1" customHeight="1">
      <c r="A5284" s="431"/>
    </row>
    <row r="5285" spans="1:1" s="432" customFormat="1" ht="12" hidden="1" customHeight="1">
      <c r="A5285" s="431"/>
    </row>
    <row r="5286" spans="1:1" s="432" customFormat="1" ht="12" hidden="1" customHeight="1">
      <c r="A5286" s="431"/>
    </row>
    <row r="5287" spans="1:1" s="432" customFormat="1" ht="12" hidden="1" customHeight="1">
      <c r="A5287" s="431"/>
    </row>
    <row r="5288" spans="1:1" s="432" customFormat="1" ht="12" hidden="1" customHeight="1">
      <c r="A5288" s="431"/>
    </row>
    <row r="5289" spans="1:1" s="432" customFormat="1" ht="12" hidden="1" customHeight="1">
      <c r="A5289" s="431"/>
    </row>
    <row r="5290" spans="1:1" s="432" customFormat="1" ht="12" hidden="1" customHeight="1">
      <c r="A5290" s="431"/>
    </row>
    <row r="5291" spans="1:1" s="432" customFormat="1" ht="12" hidden="1" customHeight="1">
      <c r="A5291" s="431"/>
    </row>
    <row r="5292" spans="1:1" s="432" customFormat="1" ht="12" hidden="1" customHeight="1">
      <c r="A5292" s="431"/>
    </row>
    <row r="5293" spans="1:1" s="432" customFormat="1" ht="12" hidden="1" customHeight="1">
      <c r="A5293" s="431"/>
    </row>
    <row r="5294" spans="1:1" s="432" customFormat="1" ht="12" hidden="1" customHeight="1">
      <c r="A5294" s="431"/>
    </row>
    <row r="5295" spans="1:1" s="432" customFormat="1" ht="12" hidden="1" customHeight="1">
      <c r="A5295" s="431"/>
    </row>
    <row r="5296" spans="1:1" s="432" customFormat="1" ht="12" hidden="1" customHeight="1">
      <c r="A5296" s="431"/>
    </row>
    <row r="5297" spans="1:1" s="432" customFormat="1" ht="12" hidden="1" customHeight="1">
      <c r="A5297" s="431"/>
    </row>
    <row r="5298" spans="1:1" s="432" customFormat="1" ht="12" hidden="1" customHeight="1">
      <c r="A5298" s="431"/>
    </row>
    <row r="5299" spans="1:1" s="432" customFormat="1" ht="12" hidden="1" customHeight="1">
      <c r="A5299" s="431"/>
    </row>
    <row r="5300" spans="1:1" s="432" customFormat="1" ht="12" hidden="1" customHeight="1">
      <c r="A5300" s="431"/>
    </row>
    <row r="5301" spans="1:1" s="432" customFormat="1" ht="12" hidden="1" customHeight="1">
      <c r="A5301" s="431"/>
    </row>
    <row r="5302" spans="1:1" s="432" customFormat="1" ht="12" hidden="1" customHeight="1">
      <c r="A5302" s="431"/>
    </row>
    <row r="5303" spans="1:1" s="432" customFormat="1" ht="12" hidden="1" customHeight="1">
      <c r="A5303" s="431"/>
    </row>
    <row r="5304" spans="1:1" s="432" customFormat="1" ht="12" hidden="1" customHeight="1">
      <c r="A5304" s="431"/>
    </row>
    <row r="5305" spans="1:1" s="432" customFormat="1" ht="12" hidden="1" customHeight="1">
      <c r="A5305" s="431"/>
    </row>
    <row r="5306" spans="1:1" s="432" customFormat="1" ht="12" hidden="1" customHeight="1">
      <c r="A5306" s="431"/>
    </row>
    <row r="5307" spans="1:1" s="432" customFormat="1" ht="12" hidden="1" customHeight="1">
      <c r="A5307" s="431"/>
    </row>
    <row r="5308" spans="1:1" s="432" customFormat="1" ht="12" hidden="1" customHeight="1">
      <c r="A5308" s="431"/>
    </row>
    <row r="5309" spans="1:1" s="432" customFormat="1" ht="12" hidden="1" customHeight="1">
      <c r="A5309" s="431"/>
    </row>
    <row r="5310" spans="1:1" s="432" customFormat="1" ht="12" hidden="1" customHeight="1">
      <c r="A5310" s="431"/>
    </row>
    <row r="5311" spans="1:1" s="432" customFormat="1" ht="12" hidden="1" customHeight="1">
      <c r="A5311" s="431"/>
    </row>
    <row r="5312" spans="1:1" s="432" customFormat="1" ht="12" hidden="1" customHeight="1">
      <c r="A5312" s="431"/>
    </row>
    <row r="5313" spans="1:1" s="432" customFormat="1" ht="12" hidden="1" customHeight="1">
      <c r="A5313" s="431"/>
    </row>
    <row r="5314" spans="1:1" s="432" customFormat="1" ht="12" hidden="1" customHeight="1">
      <c r="A5314" s="431"/>
    </row>
    <row r="5315" spans="1:1" s="432" customFormat="1" ht="12" hidden="1" customHeight="1">
      <c r="A5315" s="431"/>
    </row>
    <row r="5316" spans="1:1" s="432" customFormat="1" ht="12" hidden="1" customHeight="1">
      <c r="A5316" s="431"/>
    </row>
    <row r="5317" spans="1:1" s="432" customFormat="1" ht="12" hidden="1" customHeight="1">
      <c r="A5317" s="431"/>
    </row>
    <row r="5318" spans="1:1" s="432" customFormat="1" ht="12" hidden="1" customHeight="1">
      <c r="A5318" s="431"/>
    </row>
    <row r="5319" spans="1:1" s="432" customFormat="1" ht="12" hidden="1" customHeight="1">
      <c r="A5319" s="431"/>
    </row>
    <row r="5320" spans="1:1" s="432" customFormat="1" ht="12" hidden="1" customHeight="1">
      <c r="A5320" s="431"/>
    </row>
    <row r="5321" spans="1:1" s="432" customFormat="1" ht="12" hidden="1" customHeight="1">
      <c r="A5321" s="431"/>
    </row>
    <row r="5322" spans="1:1" s="432" customFormat="1" ht="12" hidden="1" customHeight="1">
      <c r="A5322" s="431"/>
    </row>
    <row r="5323" spans="1:1" s="432" customFormat="1" ht="12" hidden="1" customHeight="1">
      <c r="A5323" s="431"/>
    </row>
    <row r="5324" spans="1:1" s="432" customFormat="1" ht="12" hidden="1" customHeight="1">
      <c r="A5324" s="431"/>
    </row>
    <row r="5325" spans="1:1" s="432" customFormat="1" ht="12" hidden="1" customHeight="1">
      <c r="A5325" s="431"/>
    </row>
    <row r="5326" spans="1:1" s="432" customFormat="1" ht="12" hidden="1" customHeight="1">
      <c r="A5326" s="431"/>
    </row>
    <row r="5327" spans="1:1" s="432" customFormat="1" ht="12" hidden="1" customHeight="1">
      <c r="A5327" s="431"/>
    </row>
    <row r="5328" spans="1:1" s="432" customFormat="1" ht="12" hidden="1" customHeight="1">
      <c r="A5328" s="431"/>
    </row>
    <row r="5329" spans="1:1" s="432" customFormat="1" ht="12" hidden="1" customHeight="1">
      <c r="A5329" s="431"/>
    </row>
    <row r="5330" spans="1:1" s="432" customFormat="1" ht="12" hidden="1" customHeight="1">
      <c r="A5330" s="431"/>
    </row>
    <row r="5331" spans="1:1" s="432" customFormat="1" ht="12" hidden="1" customHeight="1">
      <c r="A5331" s="431"/>
    </row>
    <row r="5332" spans="1:1" s="432" customFormat="1" ht="12" hidden="1" customHeight="1">
      <c r="A5332" s="431"/>
    </row>
    <row r="5333" spans="1:1" s="432" customFormat="1" ht="12" hidden="1" customHeight="1">
      <c r="A5333" s="431"/>
    </row>
    <row r="5334" spans="1:1" s="432" customFormat="1" ht="12" hidden="1" customHeight="1">
      <c r="A5334" s="431"/>
    </row>
    <row r="5335" spans="1:1" s="432" customFormat="1" ht="12" hidden="1" customHeight="1">
      <c r="A5335" s="431"/>
    </row>
    <row r="5336" spans="1:1" s="432" customFormat="1" ht="12" hidden="1" customHeight="1">
      <c r="A5336" s="431"/>
    </row>
    <row r="5337" spans="1:1" s="432" customFormat="1" ht="12" hidden="1" customHeight="1">
      <c r="A5337" s="431"/>
    </row>
    <row r="5338" spans="1:1" s="432" customFormat="1" ht="12" hidden="1" customHeight="1">
      <c r="A5338" s="431"/>
    </row>
    <row r="5339" spans="1:1" s="432" customFormat="1" ht="12" hidden="1" customHeight="1">
      <c r="A5339" s="431"/>
    </row>
    <row r="5340" spans="1:1" s="432" customFormat="1" ht="12" hidden="1" customHeight="1">
      <c r="A5340" s="431"/>
    </row>
    <row r="5341" spans="1:1" s="432" customFormat="1" ht="12" hidden="1" customHeight="1">
      <c r="A5341" s="431"/>
    </row>
    <row r="5342" spans="1:1" s="432" customFormat="1" ht="12" hidden="1" customHeight="1">
      <c r="A5342" s="431"/>
    </row>
    <row r="5343" spans="1:1" s="432" customFormat="1" ht="12" hidden="1" customHeight="1">
      <c r="A5343" s="431"/>
    </row>
    <row r="5344" spans="1:1" s="432" customFormat="1" ht="12" hidden="1" customHeight="1">
      <c r="A5344" s="431"/>
    </row>
    <row r="5345" spans="1:1" s="432" customFormat="1" ht="12" hidden="1" customHeight="1">
      <c r="A5345" s="431"/>
    </row>
    <row r="5346" spans="1:1" s="432" customFormat="1" ht="12" hidden="1" customHeight="1">
      <c r="A5346" s="431"/>
    </row>
    <row r="5347" spans="1:1" s="432" customFormat="1" ht="12" hidden="1" customHeight="1">
      <c r="A5347" s="431"/>
    </row>
    <row r="5348" spans="1:1" s="432" customFormat="1" ht="12" hidden="1" customHeight="1">
      <c r="A5348" s="431"/>
    </row>
    <row r="5349" spans="1:1" s="432" customFormat="1" ht="12" hidden="1" customHeight="1">
      <c r="A5349" s="431"/>
    </row>
    <row r="5350" spans="1:1" s="432" customFormat="1" ht="12" hidden="1" customHeight="1">
      <c r="A5350" s="431"/>
    </row>
    <row r="5351" spans="1:1" s="432" customFormat="1" ht="12" hidden="1" customHeight="1">
      <c r="A5351" s="431"/>
    </row>
    <row r="5352" spans="1:1" s="432" customFormat="1" ht="12" hidden="1" customHeight="1">
      <c r="A5352" s="431"/>
    </row>
    <row r="5353" spans="1:1" s="432" customFormat="1" ht="12" hidden="1" customHeight="1">
      <c r="A5353" s="431"/>
    </row>
    <row r="5354" spans="1:1" s="432" customFormat="1" ht="12" hidden="1" customHeight="1">
      <c r="A5354" s="431"/>
    </row>
    <row r="5355" spans="1:1" s="432" customFormat="1" ht="12" hidden="1" customHeight="1">
      <c r="A5355" s="431"/>
    </row>
    <row r="5356" spans="1:1" s="432" customFormat="1" ht="12" hidden="1" customHeight="1">
      <c r="A5356" s="431"/>
    </row>
    <row r="5357" spans="1:1" s="432" customFormat="1" ht="12" hidden="1" customHeight="1">
      <c r="A5357" s="431"/>
    </row>
    <row r="5358" spans="1:1" s="432" customFormat="1" ht="12" hidden="1" customHeight="1">
      <c r="A5358" s="431"/>
    </row>
    <row r="5359" spans="1:1" s="432" customFormat="1" ht="12" hidden="1" customHeight="1">
      <c r="A5359" s="431"/>
    </row>
    <row r="5360" spans="1:1" s="432" customFormat="1" ht="12" hidden="1" customHeight="1">
      <c r="A5360" s="431"/>
    </row>
    <row r="5361" spans="1:1" s="432" customFormat="1" ht="12" hidden="1" customHeight="1">
      <c r="A5361" s="431"/>
    </row>
    <row r="5362" spans="1:1" s="432" customFormat="1" ht="12" hidden="1" customHeight="1">
      <c r="A5362" s="431"/>
    </row>
    <row r="5363" spans="1:1" s="432" customFormat="1" ht="12" hidden="1" customHeight="1">
      <c r="A5363" s="431"/>
    </row>
    <row r="5364" spans="1:1" s="432" customFormat="1" ht="12" hidden="1" customHeight="1">
      <c r="A5364" s="431"/>
    </row>
    <row r="5365" spans="1:1" s="432" customFormat="1" ht="12" hidden="1" customHeight="1">
      <c r="A5365" s="431"/>
    </row>
    <row r="5366" spans="1:1" s="432" customFormat="1" ht="12" hidden="1" customHeight="1">
      <c r="A5366" s="431"/>
    </row>
    <row r="5367" spans="1:1" s="432" customFormat="1" ht="12" hidden="1" customHeight="1">
      <c r="A5367" s="431"/>
    </row>
    <row r="5368" spans="1:1" s="432" customFormat="1" ht="12" hidden="1" customHeight="1">
      <c r="A5368" s="431"/>
    </row>
    <row r="5369" spans="1:1" s="432" customFormat="1" ht="12" hidden="1" customHeight="1">
      <c r="A5369" s="431"/>
    </row>
    <row r="5370" spans="1:1" s="432" customFormat="1" ht="12" hidden="1" customHeight="1">
      <c r="A5370" s="431"/>
    </row>
    <row r="5371" spans="1:1" s="432" customFormat="1" ht="12" hidden="1" customHeight="1">
      <c r="A5371" s="431"/>
    </row>
    <row r="5372" spans="1:1" s="432" customFormat="1" ht="12" hidden="1" customHeight="1">
      <c r="A5372" s="431"/>
    </row>
    <row r="5373" spans="1:1" s="432" customFormat="1" ht="12" hidden="1" customHeight="1">
      <c r="A5373" s="431"/>
    </row>
    <row r="5374" spans="1:1" s="432" customFormat="1" ht="12" hidden="1" customHeight="1">
      <c r="A5374" s="431"/>
    </row>
    <row r="5375" spans="1:1" s="432" customFormat="1" ht="12" hidden="1" customHeight="1">
      <c r="A5375" s="431"/>
    </row>
    <row r="5376" spans="1:1" s="432" customFormat="1" ht="12" hidden="1" customHeight="1">
      <c r="A5376" s="431"/>
    </row>
    <row r="5377" spans="1:1" s="432" customFormat="1" ht="12" hidden="1" customHeight="1">
      <c r="A5377" s="431"/>
    </row>
    <row r="5378" spans="1:1" s="432" customFormat="1" ht="12" hidden="1" customHeight="1">
      <c r="A5378" s="431"/>
    </row>
    <row r="5379" spans="1:1" s="432" customFormat="1" ht="12" hidden="1" customHeight="1">
      <c r="A5379" s="431"/>
    </row>
    <row r="5380" spans="1:1" s="432" customFormat="1" ht="12" hidden="1" customHeight="1">
      <c r="A5380" s="431"/>
    </row>
    <row r="5381" spans="1:1" s="432" customFormat="1" ht="12" hidden="1" customHeight="1">
      <c r="A5381" s="431"/>
    </row>
    <row r="5382" spans="1:1" s="432" customFormat="1" ht="12" hidden="1" customHeight="1">
      <c r="A5382" s="431"/>
    </row>
    <row r="5383" spans="1:1" s="432" customFormat="1" ht="12" hidden="1" customHeight="1">
      <c r="A5383" s="431"/>
    </row>
    <row r="5384" spans="1:1" s="432" customFormat="1" ht="12" hidden="1" customHeight="1">
      <c r="A5384" s="431"/>
    </row>
    <row r="5385" spans="1:1" s="432" customFormat="1" ht="12" hidden="1" customHeight="1">
      <c r="A5385" s="431"/>
    </row>
    <row r="5386" spans="1:1" s="432" customFormat="1" ht="12" hidden="1" customHeight="1">
      <c r="A5386" s="431"/>
    </row>
    <row r="5387" spans="1:1" s="432" customFormat="1" ht="12" hidden="1" customHeight="1">
      <c r="A5387" s="431"/>
    </row>
    <row r="5388" spans="1:1" s="432" customFormat="1" ht="12" hidden="1" customHeight="1">
      <c r="A5388" s="431"/>
    </row>
    <row r="5389" spans="1:1" s="432" customFormat="1" ht="12" hidden="1" customHeight="1">
      <c r="A5389" s="431"/>
    </row>
    <row r="5390" spans="1:1" s="432" customFormat="1" ht="12" hidden="1" customHeight="1">
      <c r="A5390" s="431"/>
    </row>
    <row r="5391" spans="1:1" s="432" customFormat="1" ht="12" hidden="1" customHeight="1">
      <c r="A5391" s="431"/>
    </row>
    <row r="5392" spans="1:1" s="432" customFormat="1" ht="12" hidden="1" customHeight="1">
      <c r="A5392" s="431"/>
    </row>
    <row r="5393" spans="1:1" s="432" customFormat="1" ht="12" hidden="1" customHeight="1">
      <c r="A5393" s="431"/>
    </row>
    <row r="5394" spans="1:1" s="432" customFormat="1" ht="12" hidden="1" customHeight="1">
      <c r="A5394" s="431"/>
    </row>
    <row r="5395" spans="1:1" s="432" customFormat="1" ht="12" hidden="1" customHeight="1">
      <c r="A5395" s="431"/>
    </row>
    <row r="5396" spans="1:1" s="432" customFormat="1" ht="12" hidden="1" customHeight="1">
      <c r="A5396" s="431"/>
    </row>
    <row r="5397" spans="1:1" s="432" customFormat="1" ht="12" hidden="1" customHeight="1">
      <c r="A5397" s="431"/>
    </row>
    <row r="5398" spans="1:1" s="432" customFormat="1" ht="12" hidden="1" customHeight="1">
      <c r="A5398" s="431"/>
    </row>
    <row r="5399" spans="1:1" s="432" customFormat="1" ht="12" hidden="1" customHeight="1">
      <c r="A5399" s="431"/>
    </row>
    <row r="5400" spans="1:1" s="432" customFormat="1" ht="12" hidden="1" customHeight="1">
      <c r="A5400" s="431"/>
    </row>
    <row r="5401" spans="1:1" s="432" customFormat="1" ht="12" hidden="1" customHeight="1">
      <c r="A5401" s="431"/>
    </row>
    <row r="5402" spans="1:1" s="432" customFormat="1" ht="12" hidden="1" customHeight="1">
      <c r="A5402" s="431"/>
    </row>
    <row r="5403" spans="1:1" s="432" customFormat="1" ht="12" hidden="1" customHeight="1">
      <c r="A5403" s="431"/>
    </row>
    <row r="5404" spans="1:1" s="432" customFormat="1" ht="12" hidden="1" customHeight="1">
      <c r="A5404" s="431"/>
    </row>
    <row r="5405" spans="1:1" s="432" customFormat="1" ht="12" hidden="1" customHeight="1">
      <c r="A5405" s="431"/>
    </row>
    <row r="5406" spans="1:1" s="432" customFormat="1" ht="12" hidden="1" customHeight="1">
      <c r="A5406" s="431"/>
    </row>
    <row r="5407" spans="1:1" s="432" customFormat="1" ht="12" hidden="1" customHeight="1">
      <c r="A5407" s="431"/>
    </row>
    <row r="5408" spans="1:1" s="432" customFormat="1" ht="12" hidden="1" customHeight="1">
      <c r="A5408" s="431"/>
    </row>
    <row r="5409" spans="1:1" s="432" customFormat="1" ht="12" hidden="1" customHeight="1">
      <c r="A5409" s="431"/>
    </row>
    <row r="5410" spans="1:1" s="432" customFormat="1" ht="12" hidden="1" customHeight="1">
      <c r="A5410" s="431"/>
    </row>
    <row r="5411" spans="1:1" s="432" customFormat="1" ht="12" hidden="1" customHeight="1">
      <c r="A5411" s="431"/>
    </row>
    <row r="5412" spans="1:1" s="432" customFormat="1" ht="12" hidden="1" customHeight="1">
      <c r="A5412" s="431"/>
    </row>
    <row r="5413" spans="1:1" s="432" customFormat="1" ht="12" hidden="1" customHeight="1">
      <c r="A5413" s="431"/>
    </row>
    <row r="5414" spans="1:1" s="432" customFormat="1" ht="12" hidden="1" customHeight="1">
      <c r="A5414" s="431"/>
    </row>
    <row r="5415" spans="1:1" s="432" customFormat="1" ht="12" hidden="1" customHeight="1">
      <c r="A5415" s="431"/>
    </row>
    <row r="5416" spans="1:1" s="432" customFormat="1" ht="12" hidden="1" customHeight="1">
      <c r="A5416" s="431"/>
    </row>
    <row r="5417" spans="1:1" s="432" customFormat="1" ht="12" hidden="1" customHeight="1">
      <c r="A5417" s="431"/>
    </row>
    <row r="5418" spans="1:1" s="432" customFormat="1" ht="12" hidden="1" customHeight="1">
      <c r="A5418" s="431"/>
    </row>
    <row r="5419" spans="1:1" s="432" customFormat="1" ht="12" hidden="1" customHeight="1">
      <c r="A5419" s="431"/>
    </row>
    <row r="5420" spans="1:1" s="432" customFormat="1" ht="12" hidden="1" customHeight="1">
      <c r="A5420" s="431"/>
    </row>
    <row r="5421" spans="1:1" s="432" customFormat="1" ht="12" hidden="1" customHeight="1">
      <c r="A5421" s="431"/>
    </row>
    <row r="5422" spans="1:1" s="432" customFormat="1" ht="12" hidden="1" customHeight="1">
      <c r="A5422" s="431"/>
    </row>
    <row r="5423" spans="1:1" s="432" customFormat="1" ht="12" hidden="1" customHeight="1">
      <c r="A5423" s="431"/>
    </row>
    <row r="5424" spans="1:1" s="432" customFormat="1" ht="12" hidden="1" customHeight="1">
      <c r="A5424" s="431"/>
    </row>
    <row r="5425" spans="1:1" s="432" customFormat="1" ht="12" hidden="1" customHeight="1">
      <c r="A5425" s="431"/>
    </row>
    <row r="5426" spans="1:1" s="432" customFormat="1" ht="12" hidden="1" customHeight="1">
      <c r="A5426" s="431"/>
    </row>
    <row r="5427" spans="1:1" s="432" customFormat="1" ht="12" hidden="1" customHeight="1">
      <c r="A5427" s="431"/>
    </row>
    <row r="5428" spans="1:1" s="432" customFormat="1" ht="12" hidden="1" customHeight="1">
      <c r="A5428" s="431"/>
    </row>
    <row r="5429" spans="1:1" s="432" customFormat="1" ht="12" hidden="1" customHeight="1">
      <c r="A5429" s="431"/>
    </row>
    <row r="5430" spans="1:1" s="432" customFormat="1" ht="12" hidden="1" customHeight="1">
      <c r="A5430" s="431"/>
    </row>
    <row r="5431" spans="1:1" s="432" customFormat="1" ht="12" hidden="1" customHeight="1">
      <c r="A5431" s="431"/>
    </row>
    <row r="5432" spans="1:1" s="432" customFormat="1" ht="12" hidden="1" customHeight="1">
      <c r="A5432" s="431"/>
    </row>
    <row r="5433" spans="1:1" s="432" customFormat="1" ht="12" hidden="1" customHeight="1">
      <c r="A5433" s="431"/>
    </row>
    <row r="5434" spans="1:1" s="432" customFormat="1" ht="12" hidden="1" customHeight="1">
      <c r="A5434" s="431"/>
    </row>
    <row r="5435" spans="1:1" s="432" customFormat="1" ht="12" hidden="1" customHeight="1">
      <c r="A5435" s="431"/>
    </row>
    <row r="5436" spans="1:1" s="432" customFormat="1" ht="12" hidden="1" customHeight="1">
      <c r="A5436" s="431"/>
    </row>
    <row r="5437" spans="1:1" s="432" customFormat="1" ht="12" hidden="1" customHeight="1">
      <c r="A5437" s="431"/>
    </row>
    <row r="5438" spans="1:1" s="432" customFormat="1" ht="12" hidden="1" customHeight="1">
      <c r="A5438" s="431"/>
    </row>
    <row r="5439" spans="1:1" s="432" customFormat="1" ht="12" hidden="1" customHeight="1">
      <c r="A5439" s="431"/>
    </row>
    <row r="5440" spans="1:1" s="432" customFormat="1" ht="12" hidden="1" customHeight="1">
      <c r="A5440" s="431"/>
    </row>
    <row r="5441" spans="1:1" s="432" customFormat="1" ht="12" hidden="1" customHeight="1">
      <c r="A5441" s="431"/>
    </row>
    <row r="5442" spans="1:1" s="432" customFormat="1" ht="12" hidden="1" customHeight="1">
      <c r="A5442" s="431"/>
    </row>
    <row r="5443" spans="1:1" s="432" customFormat="1" ht="12" hidden="1" customHeight="1">
      <c r="A5443" s="431"/>
    </row>
    <row r="5444" spans="1:1" s="432" customFormat="1" ht="12" hidden="1" customHeight="1">
      <c r="A5444" s="431"/>
    </row>
    <row r="5445" spans="1:1" s="432" customFormat="1" ht="12" hidden="1" customHeight="1">
      <c r="A5445" s="431"/>
    </row>
    <row r="5446" spans="1:1" s="432" customFormat="1" ht="12" hidden="1" customHeight="1">
      <c r="A5446" s="431"/>
    </row>
    <row r="5447" spans="1:1" s="432" customFormat="1" ht="12" hidden="1" customHeight="1">
      <c r="A5447" s="431"/>
    </row>
    <row r="5448" spans="1:1" s="432" customFormat="1" ht="12" hidden="1" customHeight="1">
      <c r="A5448" s="431"/>
    </row>
    <row r="5449" spans="1:1" s="432" customFormat="1" ht="12" hidden="1" customHeight="1">
      <c r="A5449" s="431"/>
    </row>
    <row r="5450" spans="1:1" s="432" customFormat="1" ht="12" hidden="1" customHeight="1">
      <c r="A5450" s="431"/>
    </row>
    <row r="5451" spans="1:1" s="432" customFormat="1" ht="12" hidden="1" customHeight="1">
      <c r="A5451" s="431"/>
    </row>
    <row r="5452" spans="1:1" s="432" customFormat="1" ht="12" hidden="1" customHeight="1">
      <c r="A5452" s="431"/>
    </row>
    <row r="5453" spans="1:1" s="432" customFormat="1" ht="12" hidden="1" customHeight="1">
      <c r="A5453" s="431"/>
    </row>
    <row r="5454" spans="1:1" s="432" customFormat="1" ht="12" hidden="1" customHeight="1">
      <c r="A5454" s="431"/>
    </row>
    <row r="5455" spans="1:1" s="432" customFormat="1" ht="12" hidden="1" customHeight="1">
      <c r="A5455" s="431"/>
    </row>
    <row r="5456" spans="1:1" s="432" customFormat="1" ht="12" hidden="1" customHeight="1">
      <c r="A5456" s="431"/>
    </row>
    <row r="5457" spans="1:1" s="432" customFormat="1" ht="12" hidden="1" customHeight="1">
      <c r="A5457" s="431"/>
    </row>
    <row r="5458" spans="1:1" s="432" customFormat="1" ht="12" hidden="1" customHeight="1">
      <c r="A5458" s="431"/>
    </row>
    <row r="5459" spans="1:1" s="432" customFormat="1" ht="12" hidden="1" customHeight="1">
      <c r="A5459" s="431"/>
    </row>
    <row r="5460" spans="1:1" s="432" customFormat="1" ht="12" hidden="1" customHeight="1">
      <c r="A5460" s="431"/>
    </row>
    <row r="5461" spans="1:1" s="432" customFormat="1" ht="12" hidden="1" customHeight="1">
      <c r="A5461" s="431"/>
    </row>
    <row r="5462" spans="1:1" s="432" customFormat="1" ht="12" hidden="1" customHeight="1">
      <c r="A5462" s="431"/>
    </row>
    <row r="5463" spans="1:1" s="432" customFormat="1" ht="12" hidden="1" customHeight="1">
      <c r="A5463" s="431"/>
    </row>
    <row r="5464" spans="1:1" s="432" customFormat="1" ht="12" hidden="1" customHeight="1">
      <c r="A5464" s="431"/>
    </row>
    <row r="5465" spans="1:1" s="432" customFormat="1" ht="12" hidden="1" customHeight="1">
      <c r="A5465" s="431"/>
    </row>
    <row r="5466" spans="1:1" s="432" customFormat="1" ht="12" hidden="1" customHeight="1">
      <c r="A5466" s="431"/>
    </row>
    <row r="5467" spans="1:1" s="432" customFormat="1" ht="12" hidden="1" customHeight="1">
      <c r="A5467" s="431"/>
    </row>
    <row r="5468" spans="1:1" s="432" customFormat="1" ht="12" hidden="1" customHeight="1">
      <c r="A5468" s="431"/>
    </row>
    <row r="5469" spans="1:1" s="432" customFormat="1" ht="12" hidden="1" customHeight="1">
      <c r="A5469" s="431"/>
    </row>
    <row r="5470" spans="1:1" s="432" customFormat="1" ht="12" hidden="1" customHeight="1">
      <c r="A5470" s="431"/>
    </row>
    <row r="5471" spans="1:1" s="432" customFormat="1" ht="12" hidden="1" customHeight="1">
      <c r="A5471" s="431"/>
    </row>
    <row r="5472" spans="1:1" s="432" customFormat="1" ht="12" hidden="1" customHeight="1">
      <c r="A5472" s="431"/>
    </row>
    <row r="5473" spans="1:1" s="432" customFormat="1" ht="12" hidden="1" customHeight="1">
      <c r="A5473" s="431"/>
    </row>
    <row r="5474" spans="1:1" s="432" customFormat="1" ht="12" hidden="1" customHeight="1">
      <c r="A5474" s="431"/>
    </row>
    <row r="5475" spans="1:1" s="432" customFormat="1" ht="12" hidden="1" customHeight="1">
      <c r="A5475" s="431"/>
    </row>
    <row r="5476" spans="1:1" s="432" customFormat="1" ht="12" hidden="1" customHeight="1">
      <c r="A5476" s="431"/>
    </row>
    <row r="5477" spans="1:1" s="432" customFormat="1" ht="12" hidden="1" customHeight="1">
      <c r="A5477" s="431"/>
    </row>
    <row r="5478" spans="1:1" s="432" customFormat="1" ht="12" hidden="1" customHeight="1">
      <c r="A5478" s="431"/>
    </row>
    <row r="5479" spans="1:1" s="432" customFormat="1" ht="12" hidden="1" customHeight="1">
      <c r="A5479" s="431"/>
    </row>
    <row r="5480" spans="1:1" s="432" customFormat="1" ht="12" hidden="1" customHeight="1">
      <c r="A5480" s="431"/>
    </row>
    <row r="5481" spans="1:1" s="432" customFormat="1" ht="12" hidden="1" customHeight="1">
      <c r="A5481" s="431"/>
    </row>
    <row r="5482" spans="1:1" s="432" customFormat="1" ht="12" hidden="1" customHeight="1">
      <c r="A5482" s="431"/>
    </row>
    <row r="5483" spans="1:1" s="432" customFormat="1" ht="12" hidden="1" customHeight="1">
      <c r="A5483" s="431"/>
    </row>
    <row r="5484" spans="1:1" s="432" customFormat="1" ht="12" hidden="1" customHeight="1">
      <c r="A5484" s="431"/>
    </row>
    <row r="5485" spans="1:1" s="432" customFormat="1" ht="12" hidden="1" customHeight="1">
      <c r="A5485" s="431"/>
    </row>
    <row r="5486" spans="1:1" s="432" customFormat="1" ht="12" hidden="1" customHeight="1">
      <c r="A5486" s="431"/>
    </row>
    <row r="5487" spans="1:1" s="432" customFormat="1" ht="12" hidden="1" customHeight="1">
      <c r="A5487" s="431"/>
    </row>
    <row r="5488" spans="1:1" s="432" customFormat="1" ht="12" hidden="1" customHeight="1">
      <c r="A5488" s="431"/>
    </row>
    <row r="5489" spans="1:1" s="432" customFormat="1" ht="12" hidden="1" customHeight="1">
      <c r="A5489" s="431"/>
    </row>
    <row r="5490" spans="1:1" s="432" customFormat="1" ht="12" hidden="1" customHeight="1">
      <c r="A5490" s="431"/>
    </row>
    <row r="5491" spans="1:1" s="432" customFormat="1" ht="12" hidden="1" customHeight="1">
      <c r="A5491" s="431"/>
    </row>
    <row r="5492" spans="1:1" s="432" customFormat="1" ht="12" hidden="1" customHeight="1">
      <c r="A5492" s="431"/>
    </row>
    <row r="5493" spans="1:1" s="432" customFormat="1" ht="12" hidden="1" customHeight="1">
      <c r="A5493" s="431"/>
    </row>
    <row r="5494" spans="1:1" s="432" customFormat="1" ht="12" hidden="1" customHeight="1">
      <c r="A5494" s="431"/>
    </row>
    <row r="5495" spans="1:1" s="432" customFormat="1" ht="12" hidden="1" customHeight="1">
      <c r="A5495" s="431"/>
    </row>
    <row r="5496" spans="1:1" s="432" customFormat="1" ht="12" hidden="1" customHeight="1">
      <c r="A5496" s="431"/>
    </row>
    <row r="5497" spans="1:1" s="432" customFormat="1" ht="12" hidden="1" customHeight="1">
      <c r="A5497" s="431"/>
    </row>
    <row r="5498" spans="1:1" s="432" customFormat="1" ht="12" hidden="1" customHeight="1">
      <c r="A5498" s="431"/>
    </row>
    <row r="5499" spans="1:1" s="432" customFormat="1" ht="12" hidden="1" customHeight="1">
      <c r="A5499" s="431"/>
    </row>
    <row r="5500" spans="1:1" s="432" customFormat="1" ht="12" hidden="1" customHeight="1">
      <c r="A5500" s="431"/>
    </row>
    <row r="5501" spans="1:1" s="432" customFormat="1" ht="12" hidden="1" customHeight="1">
      <c r="A5501" s="431"/>
    </row>
    <row r="5502" spans="1:1" s="432" customFormat="1" ht="12" hidden="1" customHeight="1">
      <c r="A5502" s="431"/>
    </row>
    <row r="5503" spans="1:1" s="432" customFormat="1" ht="12" hidden="1" customHeight="1">
      <c r="A5503" s="431"/>
    </row>
    <row r="5504" spans="1:1" s="432" customFormat="1" ht="12" hidden="1" customHeight="1">
      <c r="A5504" s="431"/>
    </row>
    <row r="5505" spans="1:1" s="432" customFormat="1" ht="12" hidden="1" customHeight="1">
      <c r="A5505" s="431"/>
    </row>
    <row r="5506" spans="1:1" s="432" customFormat="1" ht="12" hidden="1" customHeight="1">
      <c r="A5506" s="431"/>
    </row>
    <row r="5507" spans="1:1" s="432" customFormat="1" ht="12" hidden="1" customHeight="1">
      <c r="A5507" s="431"/>
    </row>
    <row r="5508" spans="1:1" s="432" customFormat="1" ht="12" hidden="1" customHeight="1">
      <c r="A5508" s="431"/>
    </row>
    <row r="5509" spans="1:1" s="432" customFormat="1" ht="12" hidden="1" customHeight="1">
      <c r="A5509" s="431"/>
    </row>
    <row r="5510" spans="1:1" s="432" customFormat="1" ht="12" hidden="1" customHeight="1">
      <c r="A5510" s="431"/>
    </row>
    <row r="5511" spans="1:1" s="432" customFormat="1" ht="12" hidden="1" customHeight="1">
      <c r="A5511" s="431"/>
    </row>
    <row r="5512" spans="1:1" s="432" customFormat="1" ht="12" hidden="1" customHeight="1">
      <c r="A5512" s="431"/>
    </row>
    <row r="5513" spans="1:1" s="432" customFormat="1" ht="12" hidden="1" customHeight="1">
      <c r="A5513" s="431"/>
    </row>
    <row r="5514" spans="1:1" s="432" customFormat="1" ht="12" hidden="1" customHeight="1">
      <c r="A5514" s="431"/>
    </row>
    <row r="5515" spans="1:1" s="432" customFormat="1" ht="12" hidden="1" customHeight="1">
      <c r="A5515" s="431"/>
    </row>
    <row r="5516" spans="1:1" s="432" customFormat="1" ht="12" hidden="1" customHeight="1">
      <c r="A5516" s="431"/>
    </row>
    <row r="5517" spans="1:1" s="432" customFormat="1" ht="12" hidden="1" customHeight="1">
      <c r="A5517" s="431"/>
    </row>
    <row r="5518" spans="1:1" s="432" customFormat="1" ht="12" hidden="1" customHeight="1">
      <c r="A5518" s="431"/>
    </row>
    <row r="5519" spans="1:1" s="432" customFormat="1" ht="12" hidden="1" customHeight="1">
      <c r="A5519" s="431"/>
    </row>
    <row r="5520" spans="1:1" s="432" customFormat="1" ht="12" hidden="1" customHeight="1">
      <c r="A5520" s="431"/>
    </row>
    <row r="5521" spans="1:1" s="432" customFormat="1" ht="12" hidden="1" customHeight="1">
      <c r="A5521" s="431"/>
    </row>
    <row r="5522" spans="1:1" s="432" customFormat="1" ht="12" hidden="1" customHeight="1">
      <c r="A5522" s="431"/>
    </row>
    <row r="5523" spans="1:1" s="432" customFormat="1" ht="12" hidden="1" customHeight="1">
      <c r="A5523" s="431"/>
    </row>
    <row r="5524" spans="1:1" s="432" customFormat="1" ht="12" hidden="1" customHeight="1">
      <c r="A5524" s="431"/>
    </row>
    <row r="5525" spans="1:1" s="432" customFormat="1" ht="12" hidden="1" customHeight="1">
      <c r="A5525" s="431"/>
    </row>
    <row r="5526" spans="1:1" s="432" customFormat="1" ht="12" hidden="1" customHeight="1">
      <c r="A5526" s="431"/>
    </row>
    <row r="5527" spans="1:1" s="432" customFormat="1" ht="12" hidden="1" customHeight="1">
      <c r="A5527" s="431"/>
    </row>
    <row r="5528" spans="1:1" s="432" customFormat="1" ht="12" hidden="1" customHeight="1">
      <c r="A5528" s="431"/>
    </row>
    <row r="5529" spans="1:1" s="432" customFormat="1" ht="12" hidden="1" customHeight="1">
      <c r="A5529" s="431"/>
    </row>
    <row r="5530" spans="1:1" s="432" customFormat="1" ht="12" hidden="1" customHeight="1">
      <c r="A5530" s="431"/>
    </row>
    <row r="5531" spans="1:1" s="432" customFormat="1" ht="12" hidden="1" customHeight="1">
      <c r="A5531" s="431"/>
    </row>
    <row r="5532" spans="1:1" s="432" customFormat="1" ht="12" hidden="1" customHeight="1">
      <c r="A5532" s="431"/>
    </row>
    <row r="5533" spans="1:1" s="432" customFormat="1" ht="12" hidden="1" customHeight="1">
      <c r="A5533" s="431"/>
    </row>
    <row r="5534" spans="1:1" s="432" customFormat="1" ht="12" hidden="1" customHeight="1">
      <c r="A5534" s="431"/>
    </row>
    <row r="5535" spans="1:1" s="432" customFormat="1" ht="12" hidden="1" customHeight="1">
      <c r="A5535" s="431"/>
    </row>
    <row r="5536" spans="1:1" s="432" customFormat="1" ht="12" hidden="1" customHeight="1">
      <c r="A5536" s="431"/>
    </row>
    <row r="5537" spans="1:1" s="432" customFormat="1" ht="12" hidden="1" customHeight="1">
      <c r="A5537" s="431"/>
    </row>
    <row r="5538" spans="1:1" s="432" customFormat="1" ht="12" hidden="1" customHeight="1">
      <c r="A5538" s="431"/>
    </row>
    <row r="5539" spans="1:1" s="432" customFormat="1" ht="12" hidden="1" customHeight="1">
      <c r="A5539" s="431"/>
    </row>
    <row r="5540" spans="1:1" s="432" customFormat="1" ht="12" hidden="1" customHeight="1">
      <c r="A5540" s="431"/>
    </row>
    <row r="5541" spans="1:1" s="432" customFormat="1" ht="12" hidden="1" customHeight="1">
      <c r="A5541" s="431"/>
    </row>
    <row r="5542" spans="1:1" s="432" customFormat="1" ht="12" hidden="1" customHeight="1">
      <c r="A5542" s="431"/>
    </row>
    <row r="5543" spans="1:1" s="432" customFormat="1" ht="12" hidden="1" customHeight="1">
      <c r="A5543" s="431"/>
    </row>
    <row r="5544" spans="1:1" s="432" customFormat="1" ht="12" hidden="1" customHeight="1">
      <c r="A5544" s="431"/>
    </row>
    <row r="5545" spans="1:1" s="432" customFormat="1" ht="12" hidden="1" customHeight="1">
      <c r="A5545" s="431"/>
    </row>
    <row r="5546" spans="1:1" s="432" customFormat="1" ht="12" hidden="1" customHeight="1">
      <c r="A5546" s="431"/>
    </row>
    <row r="5547" spans="1:1" s="432" customFormat="1" ht="12" hidden="1" customHeight="1">
      <c r="A5547" s="431"/>
    </row>
    <row r="5548" spans="1:1" s="432" customFormat="1" ht="12" hidden="1" customHeight="1">
      <c r="A5548" s="431"/>
    </row>
    <row r="5549" spans="1:1" s="432" customFormat="1" ht="12" hidden="1" customHeight="1">
      <c r="A5549" s="431"/>
    </row>
    <row r="5550" spans="1:1" s="432" customFormat="1" ht="12" hidden="1" customHeight="1">
      <c r="A5550" s="431"/>
    </row>
    <row r="5551" spans="1:1" s="432" customFormat="1" ht="12" hidden="1" customHeight="1">
      <c r="A5551" s="431"/>
    </row>
    <row r="5552" spans="1:1" s="432" customFormat="1" ht="12" hidden="1" customHeight="1">
      <c r="A5552" s="431"/>
    </row>
    <row r="5553" spans="1:1" s="432" customFormat="1" ht="12" hidden="1" customHeight="1">
      <c r="A5553" s="431"/>
    </row>
    <row r="5554" spans="1:1" s="432" customFormat="1" ht="12" hidden="1" customHeight="1">
      <c r="A5554" s="431"/>
    </row>
    <row r="5555" spans="1:1" s="432" customFormat="1" ht="12" hidden="1" customHeight="1">
      <c r="A5555" s="431"/>
    </row>
    <row r="5556" spans="1:1" s="432" customFormat="1" ht="12" hidden="1" customHeight="1">
      <c r="A5556" s="431"/>
    </row>
    <row r="5557" spans="1:1" s="432" customFormat="1" ht="12" hidden="1" customHeight="1">
      <c r="A5557" s="431"/>
    </row>
    <row r="5558" spans="1:1" s="432" customFormat="1" ht="12" hidden="1" customHeight="1">
      <c r="A5558" s="431"/>
    </row>
    <row r="5559" spans="1:1" s="432" customFormat="1" ht="12" hidden="1" customHeight="1">
      <c r="A5559" s="431"/>
    </row>
    <row r="5560" spans="1:1" s="432" customFormat="1" ht="12" hidden="1" customHeight="1">
      <c r="A5560" s="431"/>
    </row>
    <row r="5561" spans="1:1" s="432" customFormat="1" ht="12" hidden="1" customHeight="1">
      <c r="A5561" s="431"/>
    </row>
    <row r="5562" spans="1:1" s="432" customFormat="1" ht="12" hidden="1" customHeight="1">
      <c r="A5562" s="431"/>
    </row>
    <row r="5563" spans="1:1" s="432" customFormat="1" ht="12" hidden="1" customHeight="1">
      <c r="A5563" s="431"/>
    </row>
    <row r="5564" spans="1:1" s="432" customFormat="1" ht="12" hidden="1" customHeight="1">
      <c r="A5564" s="431"/>
    </row>
    <row r="5565" spans="1:1" s="432" customFormat="1" ht="12" hidden="1" customHeight="1">
      <c r="A5565" s="431"/>
    </row>
    <row r="5566" spans="1:1" s="432" customFormat="1" ht="12" hidden="1" customHeight="1">
      <c r="A5566" s="431"/>
    </row>
    <row r="5567" spans="1:1" s="432" customFormat="1" ht="12" hidden="1" customHeight="1">
      <c r="A5567" s="431"/>
    </row>
    <row r="5568" spans="1:1" s="432" customFormat="1" ht="12" hidden="1" customHeight="1">
      <c r="A5568" s="431"/>
    </row>
    <row r="5569" spans="1:1" s="432" customFormat="1" ht="12" hidden="1" customHeight="1">
      <c r="A5569" s="431"/>
    </row>
    <row r="5570" spans="1:1" s="432" customFormat="1" ht="12" hidden="1" customHeight="1">
      <c r="A5570" s="431"/>
    </row>
    <row r="5571" spans="1:1" s="432" customFormat="1" ht="12" hidden="1" customHeight="1">
      <c r="A5571" s="431"/>
    </row>
    <row r="5572" spans="1:1" s="432" customFormat="1" ht="12" hidden="1" customHeight="1">
      <c r="A5572" s="431"/>
    </row>
    <row r="5573" spans="1:1" s="432" customFormat="1" ht="12" hidden="1" customHeight="1">
      <c r="A5573" s="431"/>
    </row>
    <row r="5574" spans="1:1" s="432" customFormat="1" ht="12" hidden="1" customHeight="1">
      <c r="A5574" s="431"/>
    </row>
    <row r="5575" spans="1:1" s="432" customFormat="1" ht="12" hidden="1" customHeight="1">
      <c r="A5575" s="431"/>
    </row>
    <row r="5576" spans="1:1" s="432" customFormat="1" ht="12" hidden="1" customHeight="1">
      <c r="A5576" s="431"/>
    </row>
    <row r="5577" spans="1:1" s="432" customFormat="1" ht="12" hidden="1" customHeight="1">
      <c r="A5577" s="431"/>
    </row>
    <row r="5578" spans="1:1" s="432" customFormat="1" ht="12" hidden="1" customHeight="1">
      <c r="A5578" s="431"/>
    </row>
    <row r="5579" spans="1:1" s="432" customFormat="1" ht="12" hidden="1" customHeight="1">
      <c r="A5579" s="431"/>
    </row>
    <row r="5580" spans="1:1" s="432" customFormat="1" ht="12" hidden="1" customHeight="1">
      <c r="A5580" s="431"/>
    </row>
    <row r="5581" spans="1:1" s="432" customFormat="1" ht="12" hidden="1" customHeight="1">
      <c r="A5581" s="431"/>
    </row>
    <row r="5582" spans="1:1" s="432" customFormat="1" ht="12" hidden="1" customHeight="1">
      <c r="A5582" s="431"/>
    </row>
    <row r="5583" spans="1:1" s="432" customFormat="1" ht="12" hidden="1" customHeight="1">
      <c r="A5583" s="431"/>
    </row>
    <row r="5584" spans="1:1" s="432" customFormat="1" ht="12" hidden="1" customHeight="1">
      <c r="A5584" s="431"/>
    </row>
    <row r="5585" spans="1:1" s="432" customFormat="1" ht="12" hidden="1" customHeight="1">
      <c r="A5585" s="431"/>
    </row>
    <row r="5586" spans="1:1" s="432" customFormat="1" ht="12" hidden="1" customHeight="1">
      <c r="A5586" s="431"/>
    </row>
    <row r="5587" spans="1:1" s="432" customFormat="1" ht="12" hidden="1" customHeight="1">
      <c r="A5587" s="431"/>
    </row>
    <row r="5588" spans="1:1" s="432" customFormat="1" ht="12" hidden="1" customHeight="1">
      <c r="A5588" s="431"/>
    </row>
    <row r="5589" spans="1:1" s="432" customFormat="1" ht="12" hidden="1" customHeight="1">
      <c r="A5589" s="431"/>
    </row>
    <row r="5590" spans="1:1" s="432" customFormat="1" ht="12" hidden="1" customHeight="1">
      <c r="A5590" s="431"/>
    </row>
    <row r="5591" spans="1:1" s="432" customFormat="1" ht="12" hidden="1" customHeight="1">
      <c r="A5591" s="431"/>
    </row>
    <row r="5592" spans="1:1" s="432" customFormat="1" ht="12" hidden="1" customHeight="1">
      <c r="A5592" s="431"/>
    </row>
    <row r="5593" spans="1:1" s="432" customFormat="1" ht="12" hidden="1" customHeight="1">
      <c r="A5593" s="431"/>
    </row>
    <row r="5594" spans="1:1" s="432" customFormat="1" ht="12" hidden="1" customHeight="1">
      <c r="A5594" s="431"/>
    </row>
    <row r="5595" spans="1:1" s="432" customFormat="1" ht="12" hidden="1" customHeight="1">
      <c r="A5595" s="431"/>
    </row>
    <row r="5596" spans="1:1" s="432" customFormat="1" ht="12" hidden="1" customHeight="1">
      <c r="A5596" s="431"/>
    </row>
    <row r="5597" spans="1:1" s="432" customFormat="1" ht="12" hidden="1" customHeight="1">
      <c r="A5597" s="431"/>
    </row>
    <row r="5598" spans="1:1" s="432" customFormat="1" ht="12" hidden="1" customHeight="1">
      <c r="A5598" s="431"/>
    </row>
    <row r="5599" spans="1:1" s="432" customFormat="1" ht="12" hidden="1" customHeight="1">
      <c r="A5599" s="431"/>
    </row>
    <row r="5600" spans="1:1" s="432" customFormat="1" ht="12" hidden="1" customHeight="1">
      <c r="A5600" s="431"/>
    </row>
    <row r="5601" spans="1:1" s="432" customFormat="1" ht="12" hidden="1" customHeight="1">
      <c r="A5601" s="431"/>
    </row>
    <row r="5602" spans="1:1" s="432" customFormat="1" ht="12" hidden="1" customHeight="1">
      <c r="A5602" s="431"/>
    </row>
    <row r="5603" spans="1:1" s="432" customFormat="1" ht="12" hidden="1" customHeight="1">
      <c r="A5603" s="431"/>
    </row>
    <row r="5604" spans="1:1" s="432" customFormat="1" ht="12" hidden="1" customHeight="1">
      <c r="A5604" s="431"/>
    </row>
    <row r="5605" spans="1:1" s="432" customFormat="1" ht="12" hidden="1" customHeight="1">
      <c r="A5605" s="431"/>
    </row>
    <row r="5606" spans="1:1" s="432" customFormat="1" ht="12" hidden="1" customHeight="1">
      <c r="A5606" s="431"/>
    </row>
    <row r="5607" spans="1:1" s="432" customFormat="1" ht="12" hidden="1" customHeight="1">
      <c r="A5607" s="431"/>
    </row>
    <row r="5608" spans="1:1" s="432" customFormat="1" ht="12" hidden="1" customHeight="1">
      <c r="A5608" s="431"/>
    </row>
    <row r="5609" spans="1:1" s="432" customFormat="1" ht="12" hidden="1" customHeight="1">
      <c r="A5609" s="431"/>
    </row>
    <row r="5610" spans="1:1" s="432" customFormat="1" ht="12" hidden="1" customHeight="1">
      <c r="A5610" s="431"/>
    </row>
    <row r="5611" spans="1:1" s="432" customFormat="1" ht="12" hidden="1" customHeight="1">
      <c r="A5611" s="431"/>
    </row>
    <row r="5612" spans="1:1" s="432" customFormat="1" ht="12" hidden="1" customHeight="1">
      <c r="A5612" s="431"/>
    </row>
    <row r="5613" spans="1:1" s="432" customFormat="1" ht="12" hidden="1" customHeight="1">
      <c r="A5613" s="431"/>
    </row>
    <row r="5614" spans="1:1" s="432" customFormat="1" ht="12" hidden="1" customHeight="1">
      <c r="A5614" s="431"/>
    </row>
    <row r="5615" spans="1:1" s="432" customFormat="1" ht="12" hidden="1" customHeight="1">
      <c r="A5615" s="431"/>
    </row>
    <row r="5616" spans="1:1" s="432" customFormat="1" ht="12" hidden="1" customHeight="1">
      <c r="A5616" s="431"/>
    </row>
    <row r="5617" spans="1:1" s="432" customFormat="1" ht="12" hidden="1" customHeight="1">
      <c r="A5617" s="431"/>
    </row>
    <row r="5618" spans="1:1" s="432" customFormat="1" ht="12" hidden="1" customHeight="1">
      <c r="A5618" s="431"/>
    </row>
    <row r="5619" spans="1:1" s="432" customFormat="1" ht="12" hidden="1" customHeight="1">
      <c r="A5619" s="431"/>
    </row>
    <row r="5620" spans="1:1" s="432" customFormat="1" ht="12" hidden="1" customHeight="1">
      <c r="A5620" s="431"/>
    </row>
    <row r="5621" spans="1:1" s="432" customFormat="1" ht="12" hidden="1" customHeight="1">
      <c r="A5621" s="431"/>
    </row>
    <row r="5622" spans="1:1" s="432" customFormat="1" ht="12" hidden="1" customHeight="1">
      <c r="A5622" s="431"/>
    </row>
    <row r="5623" spans="1:1" s="432" customFormat="1" ht="12" hidden="1" customHeight="1">
      <c r="A5623" s="431"/>
    </row>
    <row r="5624" spans="1:1" s="432" customFormat="1" ht="12" hidden="1" customHeight="1">
      <c r="A5624" s="431"/>
    </row>
    <row r="5625" spans="1:1" s="432" customFormat="1" ht="12" hidden="1" customHeight="1">
      <c r="A5625" s="431"/>
    </row>
    <row r="5626" spans="1:1" s="432" customFormat="1" ht="12" hidden="1" customHeight="1">
      <c r="A5626" s="431"/>
    </row>
    <row r="5627" spans="1:1" s="432" customFormat="1" ht="12" hidden="1" customHeight="1">
      <c r="A5627" s="431"/>
    </row>
    <row r="5628" spans="1:1" s="432" customFormat="1" ht="12" hidden="1" customHeight="1">
      <c r="A5628" s="431"/>
    </row>
    <row r="5629" spans="1:1" s="432" customFormat="1" ht="12" hidden="1" customHeight="1">
      <c r="A5629" s="431"/>
    </row>
    <row r="5630" spans="1:1" s="432" customFormat="1" ht="12" hidden="1" customHeight="1">
      <c r="A5630" s="431"/>
    </row>
    <row r="5631" spans="1:1" s="432" customFormat="1" ht="12" hidden="1" customHeight="1">
      <c r="A5631" s="431"/>
    </row>
    <row r="5632" spans="1:1" s="432" customFormat="1" ht="12" hidden="1" customHeight="1">
      <c r="A5632" s="431"/>
    </row>
    <row r="5633" spans="1:1" s="432" customFormat="1" ht="12" hidden="1" customHeight="1">
      <c r="A5633" s="431"/>
    </row>
    <row r="5634" spans="1:1" s="432" customFormat="1" ht="12" hidden="1" customHeight="1">
      <c r="A5634" s="431"/>
    </row>
    <row r="5635" spans="1:1" s="432" customFormat="1" ht="12" hidden="1" customHeight="1">
      <c r="A5635" s="431"/>
    </row>
    <row r="5636" spans="1:1" s="432" customFormat="1" ht="12" hidden="1" customHeight="1">
      <c r="A5636" s="431"/>
    </row>
    <row r="5637" spans="1:1" s="432" customFormat="1" ht="12" hidden="1" customHeight="1">
      <c r="A5637" s="431"/>
    </row>
    <row r="5638" spans="1:1" s="432" customFormat="1" ht="12" hidden="1" customHeight="1">
      <c r="A5638" s="431"/>
    </row>
    <row r="5639" spans="1:1" s="432" customFormat="1" ht="12" hidden="1" customHeight="1">
      <c r="A5639" s="431"/>
    </row>
    <row r="5640" spans="1:1" s="432" customFormat="1" ht="12" hidden="1" customHeight="1">
      <c r="A5640" s="431"/>
    </row>
    <row r="5641" spans="1:1" s="432" customFormat="1" ht="12" hidden="1" customHeight="1">
      <c r="A5641" s="431"/>
    </row>
    <row r="5642" spans="1:1" s="432" customFormat="1" ht="12" hidden="1" customHeight="1">
      <c r="A5642" s="431"/>
    </row>
    <row r="5643" spans="1:1" s="432" customFormat="1" ht="12" hidden="1" customHeight="1">
      <c r="A5643" s="431"/>
    </row>
    <row r="5644" spans="1:1" s="432" customFormat="1" ht="12" hidden="1" customHeight="1">
      <c r="A5644" s="431"/>
    </row>
    <row r="5645" spans="1:1" s="432" customFormat="1" ht="12" hidden="1" customHeight="1">
      <c r="A5645" s="431"/>
    </row>
    <row r="5646" spans="1:1" s="432" customFormat="1" ht="12" hidden="1" customHeight="1">
      <c r="A5646" s="431"/>
    </row>
    <row r="5647" spans="1:1" s="432" customFormat="1" ht="12" hidden="1" customHeight="1">
      <c r="A5647" s="431"/>
    </row>
    <row r="5648" spans="1:1" s="432" customFormat="1" ht="12" hidden="1" customHeight="1">
      <c r="A5648" s="431"/>
    </row>
    <row r="5649" spans="1:1" s="432" customFormat="1" ht="12" hidden="1" customHeight="1">
      <c r="A5649" s="431"/>
    </row>
    <row r="5650" spans="1:1" s="432" customFormat="1" ht="12" hidden="1" customHeight="1">
      <c r="A5650" s="431"/>
    </row>
    <row r="5651" spans="1:1" s="432" customFormat="1" ht="12" hidden="1" customHeight="1">
      <c r="A5651" s="431"/>
    </row>
    <row r="5652" spans="1:1" s="432" customFormat="1" ht="12" hidden="1" customHeight="1">
      <c r="A5652" s="431"/>
    </row>
    <row r="5653" spans="1:1" s="432" customFormat="1" ht="12" hidden="1" customHeight="1">
      <c r="A5653" s="431"/>
    </row>
    <row r="5654" spans="1:1" s="432" customFormat="1" ht="12" hidden="1" customHeight="1">
      <c r="A5654" s="431"/>
    </row>
    <row r="5655" spans="1:1" s="432" customFormat="1" ht="12" hidden="1" customHeight="1">
      <c r="A5655" s="431"/>
    </row>
    <row r="5656" spans="1:1" s="432" customFormat="1" ht="12" hidden="1" customHeight="1">
      <c r="A5656" s="431"/>
    </row>
    <row r="5657" spans="1:1" s="432" customFormat="1" ht="12" hidden="1" customHeight="1">
      <c r="A5657" s="431"/>
    </row>
    <row r="5658" spans="1:1" s="432" customFormat="1" ht="12" hidden="1" customHeight="1">
      <c r="A5658" s="431"/>
    </row>
    <row r="5659" spans="1:1" s="432" customFormat="1" ht="12" hidden="1" customHeight="1">
      <c r="A5659" s="431"/>
    </row>
    <row r="5660" spans="1:1" s="432" customFormat="1" ht="12" hidden="1" customHeight="1">
      <c r="A5660" s="431"/>
    </row>
    <row r="5661" spans="1:1" s="432" customFormat="1" ht="12" hidden="1" customHeight="1">
      <c r="A5661" s="431"/>
    </row>
    <row r="5662" spans="1:1" s="432" customFormat="1" ht="12" hidden="1" customHeight="1">
      <c r="A5662" s="431"/>
    </row>
    <row r="5663" spans="1:1" s="432" customFormat="1" ht="12" hidden="1" customHeight="1">
      <c r="A5663" s="431"/>
    </row>
    <row r="5664" spans="1:1" s="432" customFormat="1" ht="12" hidden="1" customHeight="1">
      <c r="A5664" s="431"/>
    </row>
    <row r="5665" spans="1:1" s="432" customFormat="1" ht="12" hidden="1" customHeight="1">
      <c r="A5665" s="431"/>
    </row>
    <row r="5666" spans="1:1" s="432" customFormat="1" ht="12" hidden="1" customHeight="1">
      <c r="A5666" s="431"/>
    </row>
    <row r="5667" spans="1:1" s="432" customFormat="1" ht="12" hidden="1" customHeight="1">
      <c r="A5667" s="431"/>
    </row>
    <row r="5668" spans="1:1" s="432" customFormat="1" ht="12" hidden="1" customHeight="1">
      <c r="A5668" s="431"/>
    </row>
    <row r="5669" spans="1:1" s="432" customFormat="1" ht="12" hidden="1" customHeight="1">
      <c r="A5669" s="431"/>
    </row>
    <row r="5670" spans="1:1" s="432" customFormat="1" ht="12" hidden="1" customHeight="1">
      <c r="A5670" s="431"/>
    </row>
    <row r="5671" spans="1:1" s="432" customFormat="1" ht="12" hidden="1" customHeight="1">
      <c r="A5671" s="431"/>
    </row>
    <row r="5672" spans="1:1" s="432" customFormat="1" ht="12" hidden="1" customHeight="1">
      <c r="A5672" s="431"/>
    </row>
    <row r="5673" spans="1:1" s="432" customFormat="1" ht="12" hidden="1" customHeight="1">
      <c r="A5673" s="431"/>
    </row>
    <row r="5674" spans="1:1" s="432" customFormat="1" ht="12" hidden="1" customHeight="1">
      <c r="A5674" s="431"/>
    </row>
    <row r="5675" spans="1:1" s="432" customFormat="1" ht="12" hidden="1" customHeight="1">
      <c r="A5675" s="431"/>
    </row>
    <row r="5676" spans="1:1" s="432" customFormat="1" ht="12" hidden="1" customHeight="1">
      <c r="A5676" s="431"/>
    </row>
    <row r="5677" spans="1:1" s="432" customFormat="1" ht="12" hidden="1" customHeight="1">
      <c r="A5677" s="431"/>
    </row>
    <row r="5678" spans="1:1" s="432" customFormat="1" ht="12" hidden="1" customHeight="1">
      <c r="A5678" s="431"/>
    </row>
    <row r="5679" spans="1:1" s="432" customFormat="1" ht="12" hidden="1" customHeight="1">
      <c r="A5679" s="431"/>
    </row>
    <row r="5680" spans="1:1" s="432" customFormat="1" ht="12" hidden="1" customHeight="1">
      <c r="A5680" s="431"/>
    </row>
    <row r="5681" spans="1:1" s="432" customFormat="1" ht="12" hidden="1" customHeight="1">
      <c r="A5681" s="431"/>
    </row>
    <row r="5682" spans="1:1" s="432" customFormat="1" ht="12" hidden="1" customHeight="1">
      <c r="A5682" s="431"/>
    </row>
    <row r="5683" spans="1:1" s="432" customFormat="1" ht="12" hidden="1" customHeight="1">
      <c r="A5683" s="431"/>
    </row>
    <row r="5684" spans="1:1" s="432" customFormat="1" ht="12" hidden="1" customHeight="1">
      <c r="A5684" s="431"/>
    </row>
    <row r="5685" spans="1:1" s="432" customFormat="1" ht="12" hidden="1" customHeight="1">
      <c r="A5685" s="431"/>
    </row>
    <row r="5686" spans="1:1" s="432" customFormat="1" ht="12" hidden="1" customHeight="1">
      <c r="A5686" s="431"/>
    </row>
    <row r="5687" spans="1:1" s="432" customFormat="1" ht="12" hidden="1" customHeight="1">
      <c r="A5687" s="431"/>
    </row>
    <row r="5688" spans="1:1" s="432" customFormat="1" ht="12" hidden="1" customHeight="1">
      <c r="A5688" s="431"/>
    </row>
    <row r="5689" spans="1:1" s="432" customFormat="1" ht="12" hidden="1" customHeight="1">
      <c r="A5689" s="431"/>
    </row>
    <row r="5690" spans="1:1" s="432" customFormat="1" ht="12" hidden="1" customHeight="1">
      <c r="A5690" s="431"/>
    </row>
    <row r="5691" spans="1:1" s="432" customFormat="1" ht="12" hidden="1" customHeight="1">
      <c r="A5691" s="431"/>
    </row>
    <row r="5692" spans="1:1" s="432" customFormat="1" ht="12" hidden="1" customHeight="1">
      <c r="A5692" s="431"/>
    </row>
    <row r="5693" spans="1:1" s="432" customFormat="1" ht="12" hidden="1" customHeight="1">
      <c r="A5693" s="431"/>
    </row>
    <row r="5694" spans="1:1" s="432" customFormat="1" ht="12" hidden="1" customHeight="1">
      <c r="A5694" s="431"/>
    </row>
    <row r="5695" spans="1:1" s="432" customFormat="1" ht="12" hidden="1" customHeight="1">
      <c r="A5695" s="431"/>
    </row>
    <row r="5696" spans="1:1" s="432" customFormat="1" ht="12" hidden="1" customHeight="1">
      <c r="A5696" s="431"/>
    </row>
    <row r="5697" spans="1:1" s="432" customFormat="1" ht="12" hidden="1" customHeight="1">
      <c r="A5697" s="431"/>
    </row>
    <row r="5698" spans="1:1" s="432" customFormat="1" ht="12" hidden="1" customHeight="1">
      <c r="A5698" s="431"/>
    </row>
    <row r="5699" spans="1:1" s="432" customFormat="1" ht="12" hidden="1" customHeight="1">
      <c r="A5699" s="431"/>
    </row>
    <row r="5700" spans="1:1" s="432" customFormat="1" ht="12" hidden="1" customHeight="1">
      <c r="A5700" s="431"/>
    </row>
    <row r="5701" spans="1:1" s="432" customFormat="1" ht="12" hidden="1" customHeight="1">
      <c r="A5701" s="431"/>
    </row>
    <row r="5702" spans="1:1" s="432" customFormat="1" ht="12" hidden="1" customHeight="1">
      <c r="A5702" s="431"/>
    </row>
    <row r="5703" spans="1:1" s="432" customFormat="1" ht="12" hidden="1" customHeight="1">
      <c r="A5703" s="431"/>
    </row>
    <row r="5704" spans="1:1" s="432" customFormat="1" ht="12" hidden="1" customHeight="1">
      <c r="A5704" s="431"/>
    </row>
    <row r="5705" spans="1:1" s="432" customFormat="1" ht="12" hidden="1" customHeight="1">
      <c r="A5705" s="431"/>
    </row>
    <row r="5706" spans="1:1" s="432" customFormat="1" ht="12" hidden="1" customHeight="1">
      <c r="A5706" s="431"/>
    </row>
    <row r="5707" spans="1:1" s="432" customFormat="1" ht="12" hidden="1" customHeight="1">
      <c r="A5707" s="431"/>
    </row>
    <row r="5708" spans="1:1" s="432" customFormat="1" ht="12" hidden="1" customHeight="1">
      <c r="A5708" s="431"/>
    </row>
    <row r="5709" spans="1:1" s="432" customFormat="1" ht="12" hidden="1" customHeight="1">
      <c r="A5709" s="431"/>
    </row>
    <row r="5710" spans="1:1" s="432" customFormat="1" ht="12" hidden="1" customHeight="1">
      <c r="A5710" s="431"/>
    </row>
    <row r="5711" spans="1:1" s="432" customFormat="1" ht="12" hidden="1" customHeight="1">
      <c r="A5711" s="431"/>
    </row>
    <row r="5712" spans="1:1" s="432" customFormat="1" ht="12" hidden="1" customHeight="1">
      <c r="A5712" s="431"/>
    </row>
    <row r="5713" spans="1:1" s="432" customFormat="1" ht="12" hidden="1" customHeight="1">
      <c r="A5713" s="431"/>
    </row>
    <row r="5714" spans="1:1" s="432" customFormat="1" ht="12" hidden="1" customHeight="1">
      <c r="A5714" s="431"/>
    </row>
    <row r="5715" spans="1:1" s="432" customFormat="1" ht="12" hidden="1" customHeight="1">
      <c r="A5715" s="431"/>
    </row>
    <row r="5716" spans="1:1" s="432" customFormat="1" ht="12" hidden="1" customHeight="1">
      <c r="A5716" s="431"/>
    </row>
    <row r="5717" spans="1:1" s="432" customFormat="1" ht="12" hidden="1" customHeight="1">
      <c r="A5717" s="431"/>
    </row>
    <row r="5718" spans="1:1" s="432" customFormat="1" ht="12" hidden="1" customHeight="1">
      <c r="A5718" s="431"/>
    </row>
    <row r="5719" spans="1:1" s="432" customFormat="1" ht="12" hidden="1" customHeight="1">
      <c r="A5719" s="431"/>
    </row>
    <row r="5720" spans="1:1" s="432" customFormat="1" ht="12" hidden="1" customHeight="1">
      <c r="A5720" s="431"/>
    </row>
    <row r="5721" spans="1:1" s="432" customFormat="1" ht="12" hidden="1" customHeight="1">
      <c r="A5721" s="431"/>
    </row>
    <row r="5722" spans="1:1" s="432" customFormat="1" ht="12" hidden="1" customHeight="1">
      <c r="A5722" s="431"/>
    </row>
    <row r="5723" spans="1:1" s="432" customFormat="1" ht="12" hidden="1" customHeight="1">
      <c r="A5723" s="431"/>
    </row>
    <row r="5724" spans="1:1" s="432" customFormat="1" ht="12" hidden="1" customHeight="1">
      <c r="A5724" s="431"/>
    </row>
    <row r="5725" spans="1:1" s="432" customFormat="1" ht="12" hidden="1" customHeight="1">
      <c r="A5725" s="431"/>
    </row>
    <row r="5726" spans="1:1" s="432" customFormat="1" ht="12" hidden="1" customHeight="1">
      <c r="A5726" s="431"/>
    </row>
    <row r="5727" spans="1:1" s="432" customFormat="1" ht="12" hidden="1" customHeight="1">
      <c r="A5727" s="431"/>
    </row>
    <row r="5728" spans="1:1" s="432" customFormat="1" ht="12" hidden="1" customHeight="1">
      <c r="A5728" s="431"/>
    </row>
    <row r="5729" spans="1:1" s="432" customFormat="1" ht="12" hidden="1" customHeight="1">
      <c r="A5729" s="431"/>
    </row>
    <row r="5730" spans="1:1" s="432" customFormat="1" ht="12" hidden="1" customHeight="1">
      <c r="A5730" s="431"/>
    </row>
    <row r="5731" spans="1:1" s="432" customFormat="1" ht="12" hidden="1" customHeight="1">
      <c r="A5731" s="431"/>
    </row>
    <row r="5732" spans="1:1" s="432" customFormat="1" ht="12" hidden="1" customHeight="1">
      <c r="A5732" s="431"/>
    </row>
    <row r="5733" spans="1:1" s="432" customFormat="1" ht="12" hidden="1" customHeight="1">
      <c r="A5733" s="431"/>
    </row>
    <row r="5734" spans="1:1" s="432" customFormat="1" ht="12" hidden="1" customHeight="1">
      <c r="A5734" s="431"/>
    </row>
    <row r="5735" spans="1:1" s="432" customFormat="1" ht="12" hidden="1" customHeight="1">
      <c r="A5735" s="431"/>
    </row>
    <row r="5736" spans="1:1" s="432" customFormat="1" ht="12" hidden="1" customHeight="1">
      <c r="A5736" s="431"/>
    </row>
    <row r="5737" spans="1:1" s="432" customFormat="1" ht="12" hidden="1" customHeight="1">
      <c r="A5737" s="431"/>
    </row>
    <row r="5738" spans="1:1" s="432" customFormat="1" ht="12" hidden="1" customHeight="1">
      <c r="A5738" s="431"/>
    </row>
    <row r="5739" spans="1:1" s="432" customFormat="1" ht="12" hidden="1" customHeight="1">
      <c r="A5739" s="431"/>
    </row>
    <row r="5740" spans="1:1" s="432" customFormat="1" ht="12" hidden="1" customHeight="1">
      <c r="A5740" s="431"/>
    </row>
    <row r="5741" spans="1:1" s="432" customFormat="1" ht="12" hidden="1" customHeight="1">
      <c r="A5741" s="431"/>
    </row>
    <row r="5742" spans="1:1" s="432" customFormat="1" ht="12" hidden="1" customHeight="1">
      <c r="A5742" s="431"/>
    </row>
    <row r="5743" spans="1:1" s="432" customFormat="1" ht="12" hidden="1" customHeight="1">
      <c r="A5743" s="431"/>
    </row>
    <row r="5744" spans="1:1" s="432" customFormat="1" ht="12" hidden="1" customHeight="1">
      <c r="A5744" s="431"/>
    </row>
    <row r="5745" spans="1:1" s="432" customFormat="1" ht="12" hidden="1" customHeight="1">
      <c r="A5745" s="431"/>
    </row>
    <row r="5746" spans="1:1" s="432" customFormat="1" ht="12" hidden="1" customHeight="1">
      <c r="A5746" s="431"/>
    </row>
    <row r="5747" spans="1:1" s="432" customFormat="1" ht="12" hidden="1" customHeight="1">
      <c r="A5747" s="431"/>
    </row>
    <row r="5748" spans="1:1" s="432" customFormat="1" ht="12" hidden="1" customHeight="1">
      <c r="A5748" s="431"/>
    </row>
    <row r="5749" spans="1:1" s="432" customFormat="1" ht="12" hidden="1" customHeight="1">
      <c r="A5749" s="431"/>
    </row>
    <row r="5750" spans="1:1" s="432" customFormat="1" ht="12" hidden="1" customHeight="1">
      <c r="A5750" s="431"/>
    </row>
    <row r="5751" spans="1:1" s="432" customFormat="1" ht="12" hidden="1" customHeight="1">
      <c r="A5751" s="431"/>
    </row>
    <row r="5752" spans="1:1" s="432" customFormat="1" ht="12" hidden="1" customHeight="1">
      <c r="A5752" s="431"/>
    </row>
    <row r="5753" spans="1:1" s="432" customFormat="1" ht="12" hidden="1" customHeight="1">
      <c r="A5753" s="431"/>
    </row>
    <row r="5754" spans="1:1" s="432" customFormat="1" ht="12" hidden="1" customHeight="1">
      <c r="A5754" s="431"/>
    </row>
    <row r="5755" spans="1:1" s="432" customFormat="1" ht="12" hidden="1" customHeight="1">
      <c r="A5755" s="431"/>
    </row>
    <row r="5756" spans="1:1" s="432" customFormat="1" ht="12" hidden="1" customHeight="1">
      <c r="A5756" s="431"/>
    </row>
    <row r="5757" spans="1:1" s="432" customFormat="1" ht="12" hidden="1" customHeight="1">
      <c r="A5757" s="431"/>
    </row>
    <row r="5758" spans="1:1" s="432" customFormat="1" ht="12" hidden="1" customHeight="1">
      <c r="A5758" s="431"/>
    </row>
    <row r="5759" spans="1:1" s="432" customFormat="1" ht="12" hidden="1" customHeight="1">
      <c r="A5759" s="431"/>
    </row>
    <row r="5760" spans="1:1" s="432" customFormat="1" ht="12" hidden="1" customHeight="1">
      <c r="A5760" s="431"/>
    </row>
    <row r="5761" spans="1:1" s="432" customFormat="1" ht="12" hidden="1" customHeight="1">
      <c r="A5761" s="431"/>
    </row>
    <row r="5762" spans="1:1" s="432" customFormat="1" ht="12" hidden="1" customHeight="1">
      <c r="A5762" s="431"/>
    </row>
    <row r="5763" spans="1:1" s="432" customFormat="1" ht="12" hidden="1" customHeight="1">
      <c r="A5763" s="431"/>
    </row>
    <row r="5764" spans="1:1" s="432" customFormat="1" ht="12" hidden="1" customHeight="1">
      <c r="A5764" s="431"/>
    </row>
    <row r="5765" spans="1:1" s="432" customFormat="1" ht="12" hidden="1" customHeight="1">
      <c r="A5765" s="431"/>
    </row>
    <row r="5766" spans="1:1" s="432" customFormat="1" ht="12" hidden="1" customHeight="1">
      <c r="A5766" s="431"/>
    </row>
    <row r="5767" spans="1:1" s="432" customFormat="1" ht="12" hidden="1" customHeight="1">
      <c r="A5767" s="431"/>
    </row>
    <row r="5768" spans="1:1" s="432" customFormat="1" ht="12" hidden="1" customHeight="1">
      <c r="A5768" s="431"/>
    </row>
    <row r="5769" spans="1:1" s="432" customFormat="1" ht="12" hidden="1" customHeight="1">
      <c r="A5769" s="431"/>
    </row>
    <row r="5770" spans="1:1" s="432" customFormat="1" ht="12" hidden="1" customHeight="1">
      <c r="A5770" s="431"/>
    </row>
    <row r="5771" spans="1:1" s="432" customFormat="1" ht="12" hidden="1" customHeight="1">
      <c r="A5771" s="431"/>
    </row>
    <row r="5772" spans="1:1" s="432" customFormat="1" ht="12" hidden="1" customHeight="1">
      <c r="A5772" s="431"/>
    </row>
    <row r="5773" spans="1:1" s="432" customFormat="1" ht="12" hidden="1" customHeight="1">
      <c r="A5773" s="431"/>
    </row>
    <row r="5774" spans="1:1" s="432" customFormat="1" ht="12" hidden="1" customHeight="1">
      <c r="A5774" s="431"/>
    </row>
    <row r="5775" spans="1:1" s="432" customFormat="1" ht="12" hidden="1" customHeight="1">
      <c r="A5775" s="431"/>
    </row>
    <row r="5776" spans="1:1" s="432" customFormat="1" ht="12" hidden="1" customHeight="1">
      <c r="A5776" s="431"/>
    </row>
    <row r="5777" spans="1:1" s="432" customFormat="1" ht="12" hidden="1" customHeight="1">
      <c r="A5777" s="431"/>
    </row>
    <row r="5778" spans="1:1" s="432" customFormat="1" ht="12" hidden="1" customHeight="1">
      <c r="A5778" s="431"/>
    </row>
    <row r="5779" spans="1:1" s="432" customFormat="1" ht="12" hidden="1" customHeight="1">
      <c r="A5779" s="431"/>
    </row>
    <row r="5780" spans="1:1" s="432" customFormat="1" ht="12" hidden="1" customHeight="1">
      <c r="A5780" s="431"/>
    </row>
    <row r="5781" spans="1:1" s="432" customFormat="1" ht="12" hidden="1" customHeight="1">
      <c r="A5781" s="431"/>
    </row>
    <row r="5782" spans="1:1" s="432" customFormat="1" ht="12" hidden="1" customHeight="1">
      <c r="A5782" s="431"/>
    </row>
    <row r="5783" spans="1:1" s="432" customFormat="1" ht="12" hidden="1" customHeight="1">
      <c r="A5783" s="431"/>
    </row>
    <row r="5784" spans="1:1" s="432" customFormat="1" ht="12" hidden="1" customHeight="1">
      <c r="A5784" s="431"/>
    </row>
    <row r="5785" spans="1:1" s="432" customFormat="1" ht="12" hidden="1" customHeight="1">
      <c r="A5785" s="431"/>
    </row>
    <row r="5786" spans="1:1" s="432" customFormat="1" ht="12" hidden="1" customHeight="1">
      <c r="A5786" s="431"/>
    </row>
    <row r="5787" spans="1:1" s="432" customFormat="1" ht="12" hidden="1" customHeight="1">
      <c r="A5787" s="431"/>
    </row>
    <row r="5788" spans="1:1" s="432" customFormat="1" ht="12" hidden="1" customHeight="1">
      <c r="A5788" s="431"/>
    </row>
    <row r="5789" spans="1:1" s="432" customFormat="1" ht="12" hidden="1" customHeight="1">
      <c r="A5789" s="431"/>
    </row>
    <row r="5790" spans="1:1" s="432" customFormat="1" ht="12" hidden="1" customHeight="1">
      <c r="A5790" s="431"/>
    </row>
    <row r="5791" spans="1:1" s="432" customFormat="1" ht="12" hidden="1" customHeight="1">
      <c r="A5791" s="431"/>
    </row>
    <row r="5792" spans="1:1" s="432" customFormat="1" ht="12" hidden="1" customHeight="1">
      <c r="A5792" s="431"/>
    </row>
    <row r="5793" spans="1:1" s="432" customFormat="1" ht="12" hidden="1" customHeight="1">
      <c r="A5793" s="431"/>
    </row>
    <row r="5794" spans="1:1" s="432" customFormat="1" ht="12" hidden="1" customHeight="1">
      <c r="A5794" s="431"/>
    </row>
    <row r="5795" spans="1:1" s="432" customFormat="1" ht="12" hidden="1" customHeight="1">
      <c r="A5795" s="431"/>
    </row>
    <row r="5796" spans="1:1" s="432" customFormat="1" ht="12" hidden="1" customHeight="1">
      <c r="A5796" s="431"/>
    </row>
    <row r="5797" spans="1:1" s="432" customFormat="1" ht="12" hidden="1" customHeight="1">
      <c r="A5797" s="431"/>
    </row>
    <row r="5798" spans="1:1" s="432" customFormat="1" ht="12" hidden="1" customHeight="1">
      <c r="A5798" s="431"/>
    </row>
    <row r="5799" spans="1:1" s="432" customFormat="1" ht="12" hidden="1" customHeight="1">
      <c r="A5799" s="431"/>
    </row>
    <row r="5800" spans="1:1" s="432" customFormat="1" ht="12" hidden="1" customHeight="1">
      <c r="A5800" s="431"/>
    </row>
    <row r="5801" spans="1:1" s="432" customFormat="1" ht="12" hidden="1" customHeight="1">
      <c r="A5801" s="431"/>
    </row>
    <row r="5802" spans="1:1" s="432" customFormat="1" ht="12" hidden="1" customHeight="1">
      <c r="A5802" s="431"/>
    </row>
    <row r="5803" spans="1:1" s="432" customFormat="1" ht="12" hidden="1" customHeight="1">
      <c r="A5803" s="431"/>
    </row>
    <row r="5804" spans="1:1" s="432" customFormat="1" ht="12" hidden="1" customHeight="1">
      <c r="A5804" s="431"/>
    </row>
    <row r="5805" spans="1:1" s="432" customFormat="1" ht="12" hidden="1" customHeight="1">
      <c r="A5805" s="431"/>
    </row>
    <row r="5806" spans="1:1" s="432" customFormat="1" ht="12" hidden="1" customHeight="1">
      <c r="A5806" s="431"/>
    </row>
    <row r="5807" spans="1:1" s="432" customFormat="1" ht="12" hidden="1" customHeight="1">
      <c r="A5807" s="431"/>
    </row>
    <row r="5808" spans="1:1" s="432" customFormat="1" ht="12" hidden="1" customHeight="1">
      <c r="A5808" s="431"/>
    </row>
    <row r="5809" spans="1:1" s="432" customFormat="1" ht="12" hidden="1" customHeight="1">
      <c r="A5809" s="431"/>
    </row>
    <row r="5810" spans="1:1" s="432" customFormat="1" ht="12" hidden="1" customHeight="1">
      <c r="A5810" s="431"/>
    </row>
    <row r="5811" spans="1:1" s="432" customFormat="1" ht="12" hidden="1" customHeight="1">
      <c r="A5811" s="431"/>
    </row>
    <row r="5812" spans="1:1" s="432" customFormat="1" ht="12" hidden="1" customHeight="1">
      <c r="A5812" s="431"/>
    </row>
    <row r="5813" spans="1:1" s="432" customFormat="1" ht="12" hidden="1" customHeight="1">
      <c r="A5813" s="431"/>
    </row>
    <row r="5814" spans="1:1" s="432" customFormat="1" ht="12" hidden="1" customHeight="1">
      <c r="A5814" s="431"/>
    </row>
    <row r="5815" spans="1:1" s="432" customFormat="1" ht="12" hidden="1" customHeight="1">
      <c r="A5815" s="431"/>
    </row>
    <row r="5816" spans="1:1" s="432" customFormat="1" ht="12" hidden="1" customHeight="1">
      <c r="A5816" s="431"/>
    </row>
    <row r="5817" spans="1:1" s="432" customFormat="1" ht="12" hidden="1" customHeight="1">
      <c r="A5817" s="431"/>
    </row>
    <row r="5818" spans="1:1" s="432" customFormat="1" ht="12" hidden="1" customHeight="1">
      <c r="A5818" s="431"/>
    </row>
    <row r="5819" spans="1:1" s="432" customFormat="1" ht="12" hidden="1" customHeight="1">
      <c r="A5819" s="431"/>
    </row>
    <row r="5820" spans="1:1" s="432" customFormat="1" ht="12" hidden="1" customHeight="1">
      <c r="A5820" s="431"/>
    </row>
    <row r="5821" spans="1:1" s="432" customFormat="1" ht="12" hidden="1" customHeight="1">
      <c r="A5821" s="431"/>
    </row>
    <row r="5822" spans="1:1" s="432" customFormat="1" ht="12" hidden="1" customHeight="1">
      <c r="A5822" s="431"/>
    </row>
    <row r="5823" spans="1:1" s="432" customFormat="1" ht="12" hidden="1" customHeight="1">
      <c r="A5823" s="431"/>
    </row>
    <row r="5824" spans="1:1" s="432" customFormat="1" ht="12" hidden="1" customHeight="1">
      <c r="A5824" s="431"/>
    </row>
    <row r="5825" spans="1:1" s="432" customFormat="1" ht="12" hidden="1" customHeight="1">
      <c r="A5825" s="431"/>
    </row>
    <row r="5826" spans="1:1" s="432" customFormat="1" ht="12" hidden="1" customHeight="1">
      <c r="A5826" s="431"/>
    </row>
    <row r="5827" spans="1:1" s="432" customFormat="1" ht="12" hidden="1" customHeight="1">
      <c r="A5827" s="431"/>
    </row>
    <row r="5828" spans="1:1" s="432" customFormat="1" ht="12" hidden="1" customHeight="1">
      <c r="A5828" s="431"/>
    </row>
    <row r="5829" spans="1:1" s="432" customFormat="1" ht="12" hidden="1" customHeight="1">
      <c r="A5829" s="431"/>
    </row>
    <row r="5830" spans="1:1" s="432" customFormat="1" ht="12" hidden="1" customHeight="1">
      <c r="A5830" s="431"/>
    </row>
    <row r="5831" spans="1:1" s="432" customFormat="1" ht="12" hidden="1" customHeight="1">
      <c r="A5831" s="431"/>
    </row>
    <row r="5832" spans="1:1" s="432" customFormat="1" ht="12" hidden="1" customHeight="1">
      <c r="A5832" s="431"/>
    </row>
    <row r="5833" spans="1:1" s="432" customFormat="1" ht="12" hidden="1" customHeight="1">
      <c r="A5833" s="431"/>
    </row>
    <row r="5834" spans="1:1" s="432" customFormat="1" ht="12" hidden="1" customHeight="1">
      <c r="A5834" s="431"/>
    </row>
    <row r="5835" spans="1:1" s="432" customFormat="1" ht="12" hidden="1" customHeight="1">
      <c r="A5835" s="431"/>
    </row>
    <row r="5836" spans="1:1" s="432" customFormat="1" ht="12" hidden="1" customHeight="1">
      <c r="A5836" s="431"/>
    </row>
    <row r="5837" spans="1:1" s="432" customFormat="1" ht="12" hidden="1" customHeight="1">
      <c r="A5837" s="431"/>
    </row>
    <row r="5838" spans="1:1" s="432" customFormat="1" ht="12" hidden="1" customHeight="1">
      <c r="A5838" s="431"/>
    </row>
    <row r="5839" spans="1:1" s="432" customFormat="1" ht="12" hidden="1" customHeight="1">
      <c r="A5839" s="431"/>
    </row>
    <row r="5840" spans="1:1" s="432" customFormat="1" ht="12" hidden="1" customHeight="1">
      <c r="A5840" s="431"/>
    </row>
    <row r="5841" spans="1:1" s="432" customFormat="1" ht="12" hidden="1" customHeight="1">
      <c r="A5841" s="431"/>
    </row>
    <row r="5842" spans="1:1" s="432" customFormat="1" ht="12" hidden="1" customHeight="1">
      <c r="A5842" s="431"/>
    </row>
    <row r="5843" spans="1:1" s="432" customFormat="1" ht="12" hidden="1" customHeight="1">
      <c r="A5843" s="431"/>
    </row>
    <row r="5844" spans="1:1" s="432" customFormat="1" ht="12" hidden="1" customHeight="1">
      <c r="A5844" s="431"/>
    </row>
    <row r="5845" spans="1:1" s="432" customFormat="1" ht="12" hidden="1" customHeight="1">
      <c r="A5845" s="431"/>
    </row>
    <row r="5846" spans="1:1" s="432" customFormat="1" ht="12" hidden="1" customHeight="1">
      <c r="A5846" s="431"/>
    </row>
    <row r="5847" spans="1:1" s="432" customFormat="1" ht="12" hidden="1" customHeight="1">
      <c r="A5847" s="431"/>
    </row>
    <row r="5848" spans="1:1" s="432" customFormat="1" ht="12" hidden="1" customHeight="1">
      <c r="A5848" s="431"/>
    </row>
    <row r="5849" spans="1:1" s="432" customFormat="1" ht="12" hidden="1" customHeight="1">
      <c r="A5849" s="431"/>
    </row>
    <row r="5850" spans="1:1" s="432" customFormat="1" ht="12" hidden="1" customHeight="1">
      <c r="A5850" s="431"/>
    </row>
    <row r="5851" spans="1:1" s="432" customFormat="1" ht="12" hidden="1" customHeight="1">
      <c r="A5851" s="431"/>
    </row>
    <row r="5852" spans="1:1" s="432" customFormat="1" ht="12" hidden="1" customHeight="1">
      <c r="A5852" s="431"/>
    </row>
    <row r="5853" spans="1:1" s="432" customFormat="1" ht="12" hidden="1" customHeight="1">
      <c r="A5853" s="431"/>
    </row>
    <row r="5854" spans="1:1" s="432" customFormat="1" ht="12" hidden="1" customHeight="1">
      <c r="A5854" s="431"/>
    </row>
    <row r="5855" spans="1:1" s="432" customFormat="1" ht="12" hidden="1" customHeight="1">
      <c r="A5855" s="431"/>
    </row>
    <row r="5856" spans="1:1" s="432" customFormat="1" ht="12" hidden="1" customHeight="1">
      <c r="A5856" s="431"/>
    </row>
    <row r="5857" spans="1:1" s="432" customFormat="1" ht="12" hidden="1" customHeight="1">
      <c r="A5857" s="431"/>
    </row>
    <row r="5858" spans="1:1" s="432" customFormat="1" ht="12" hidden="1" customHeight="1">
      <c r="A5858" s="431"/>
    </row>
    <row r="5859" spans="1:1" s="432" customFormat="1" ht="12" hidden="1" customHeight="1">
      <c r="A5859" s="431"/>
    </row>
    <row r="5860" spans="1:1" s="432" customFormat="1" ht="12" hidden="1" customHeight="1">
      <c r="A5860" s="431"/>
    </row>
    <row r="5861" spans="1:1" s="432" customFormat="1" ht="12" hidden="1" customHeight="1">
      <c r="A5861" s="431"/>
    </row>
    <row r="5862" spans="1:1" s="432" customFormat="1" ht="12" hidden="1" customHeight="1">
      <c r="A5862" s="431"/>
    </row>
    <row r="5863" spans="1:1" s="432" customFormat="1" ht="12" hidden="1" customHeight="1">
      <c r="A5863" s="431"/>
    </row>
    <row r="5864" spans="1:1" s="432" customFormat="1" ht="12" hidden="1" customHeight="1">
      <c r="A5864" s="431"/>
    </row>
    <row r="5865" spans="1:1" s="432" customFormat="1" ht="12" hidden="1" customHeight="1">
      <c r="A5865" s="431"/>
    </row>
    <row r="5866" spans="1:1" s="432" customFormat="1" ht="12" hidden="1" customHeight="1">
      <c r="A5866" s="431"/>
    </row>
    <row r="5867" spans="1:1" s="432" customFormat="1" ht="12" hidden="1" customHeight="1">
      <c r="A5867" s="431"/>
    </row>
    <row r="5868" spans="1:1" s="432" customFormat="1" ht="12" hidden="1" customHeight="1">
      <c r="A5868" s="431"/>
    </row>
    <row r="5869" spans="1:1" s="432" customFormat="1" ht="12" hidden="1" customHeight="1">
      <c r="A5869" s="431"/>
    </row>
    <row r="5870" spans="1:1" s="432" customFormat="1" ht="12" hidden="1" customHeight="1">
      <c r="A5870" s="431"/>
    </row>
    <row r="5871" spans="1:1" s="432" customFormat="1" ht="12" hidden="1" customHeight="1">
      <c r="A5871" s="431"/>
    </row>
    <row r="5872" spans="1:1" s="432" customFormat="1" ht="12" hidden="1" customHeight="1">
      <c r="A5872" s="431"/>
    </row>
    <row r="5873" spans="1:1" s="432" customFormat="1" ht="12" hidden="1" customHeight="1">
      <c r="A5873" s="431"/>
    </row>
    <row r="5874" spans="1:1" s="432" customFormat="1" ht="12" hidden="1" customHeight="1">
      <c r="A5874" s="431"/>
    </row>
    <row r="5875" spans="1:1" s="432" customFormat="1" ht="12" hidden="1" customHeight="1">
      <c r="A5875" s="431"/>
    </row>
    <row r="5876" spans="1:1" s="432" customFormat="1" ht="12" hidden="1" customHeight="1">
      <c r="A5876" s="431"/>
    </row>
    <row r="5877" spans="1:1" s="432" customFormat="1" ht="12" hidden="1" customHeight="1">
      <c r="A5877" s="431"/>
    </row>
    <row r="5878" spans="1:1" s="432" customFormat="1" ht="12" hidden="1" customHeight="1">
      <c r="A5878" s="431"/>
    </row>
    <row r="5879" spans="1:1" s="432" customFormat="1" ht="12" hidden="1" customHeight="1">
      <c r="A5879" s="431"/>
    </row>
    <row r="5880" spans="1:1" s="432" customFormat="1" ht="12" hidden="1" customHeight="1">
      <c r="A5880" s="431"/>
    </row>
    <row r="5881" spans="1:1" s="432" customFormat="1" ht="12" hidden="1" customHeight="1">
      <c r="A5881" s="431"/>
    </row>
    <row r="5882" spans="1:1" s="432" customFormat="1" ht="12" hidden="1" customHeight="1">
      <c r="A5882" s="431"/>
    </row>
    <row r="5883" spans="1:1" s="432" customFormat="1" ht="12" hidden="1" customHeight="1">
      <c r="A5883" s="431"/>
    </row>
    <row r="5884" spans="1:1" s="432" customFormat="1" ht="12" hidden="1" customHeight="1">
      <c r="A5884" s="431"/>
    </row>
    <row r="5885" spans="1:1" s="432" customFormat="1" ht="12" hidden="1" customHeight="1">
      <c r="A5885" s="431"/>
    </row>
    <row r="5886" spans="1:1" s="432" customFormat="1" ht="12" hidden="1" customHeight="1">
      <c r="A5886" s="431"/>
    </row>
    <row r="5887" spans="1:1" s="432" customFormat="1" ht="12" hidden="1" customHeight="1">
      <c r="A5887" s="431"/>
    </row>
    <row r="5888" spans="1:1" s="432" customFormat="1" ht="12" hidden="1" customHeight="1">
      <c r="A5888" s="431"/>
    </row>
    <row r="5889" spans="1:1" s="432" customFormat="1" ht="12" hidden="1" customHeight="1">
      <c r="A5889" s="431"/>
    </row>
    <row r="5890" spans="1:1" s="432" customFormat="1" ht="12" hidden="1" customHeight="1">
      <c r="A5890" s="431"/>
    </row>
    <row r="5891" spans="1:1" s="432" customFormat="1" ht="12" hidden="1" customHeight="1">
      <c r="A5891" s="431"/>
    </row>
    <row r="5892" spans="1:1" s="432" customFormat="1" ht="12" hidden="1" customHeight="1">
      <c r="A5892" s="431"/>
    </row>
    <row r="5893" spans="1:1" s="432" customFormat="1" ht="12" hidden="1" customHeight="1">
      <c r="A5893" s="431"/>
    </row>
    <row r="5894" spans="1:1" s="432" customFormat="1" ht="12" hidden="1" customHeight="1">
      <c r="A5894" s="431"/>
    </row>
    <row r="5895" spans="1:1" s="432" customFormat="1" ht="12" hidden="1" customHeight="1">
      <c r="A5895" s="431"/>
    </row>
    <row r="5896" spans="1:1" s="432" customFormat="1" ht="12" hidden="1" customHeight="1">
      <c r="A5896" s="431"/>
    </row>
    <row r="5897" spans="1:1" s="432" customFormat="1" ht="12" hidden="1" customHeight="1">
      <c r="A5897" s="431"/>
    </row>
    <row r="5898" spans="1:1" s="432" customFormat="1" ht="12" hidden="1" customHeight="1">
      <c r="A5898" s="431"/>
    </row>
    <row r="5899" spans="1:1" s="432" customFormat="1" ht="12" hidden="1" customHeight="1">
      <c r="A5899" s="431"/>
    </row>
    <row r="5900" spans="1:1" s="432" customFormat="1" ht="12" hidden="1" customHeight="1">
      <c r="A5900" s="431"/>
    </row>
    <row r="5901" spans="1:1" s="432" customFormat="1" ht="12" hidden="1" customHeight="1">
      <c r="A5901" s="431"/>
    </row>
    <row r="5902" spans="1:1" s="432" customFormat="1" ht="12" hidden="1" customHeight="1">
      <c r="A5902" s="431"/>
    </row>
    <row r="5903" spans="1:1" s="432" customFormat="1" ht="12" hidden="1" customHeight="1">
      <c r="A5903" s="431"/>
    </row>
    <row r="5904" spans="1:1" s="432" customFormat="1" ht="12" hidden="1" customHeight="1">
      <c r="A5904" s="431"/>
    </row>
    <row r="5905" spans="1:1" s="432" customFormat="1" ht="12" hidden="1" customHeight="1">
      <c r="A5905" s="431"/>
    </row>
    <row r="5906" spans="1:1" s="432" customFormat="1" ht="12" hidden="1" customHeight="1">
      <c r="A5906" s="431"/>
    </row>
    <row r="5907" spans="1:1" s="432" customFormat="1" ht="12" hidden="1" customHeight="1">
      <c r="A5907" s="431"/>
    </row>
    <row r="5908" spans="1:1" s="432" customFormat="1" ht="12" hidden="1" customHeight="1">
      <c r="A5908" s="431"/>
    </row>
    <row r="5909" spans="1:1" s="432" customFormat="1" ht="12" hidden="1" customHeight="1">
      <c r="A5909" s="431"/>
    </row>
    <row r="5910" spans="1:1" s="432" customFormat="1" ht="12" hidden="1" customHeight="1">
      <c r="A5910" s="431"/>
    </row>
    <row r="5911" spans="1:1" s="432" customFormat="1" ht="12" hidden="1" customHeight="1">
      <c r="A5911" s="431"/>
    </row>
    <row r="5912" spans="1:1" s="432" customFormat="1" ht="12" hidden="1" customHeight="1">
      <c r="A5912" s="431"/>
    </row>
    <row r="5913" spans="1:1" s="432" customFormat="1" ht="12" hidden="1" customHeight="1">
      <c r="A5913" s="431"/>
    </row>
    <row r="5914" spans="1:1" s="432" customFormat="1" ht="12" hidden="1" customHeight="1">
      <c r="A5914" s="431"/>
    </row>
    <row r="5915" spans="1:1" s="432" customFormat="1" ht="12" hidden="1" customHeight="1">
      <c r="A5915" s="431"/>
    </row>
    <row r="5916" spans="1:1" s="432" customFormat="1" ht="12" hidden="1" customHeight="1">
      <c r="A5916" s="431"/>
    </row>
    <row r="5917" spans="1:1" s="432" customFormat="1" ht="12" hidden="1" customHeight="1">
      <c r="A5917" s="431"/>
    </row>
    <row r="5918" spans="1:1" s="432" customFormat="1" ht="12" hidden="1" customHeight="1">
      <c r="A5918" s="431"/>
    </row>
    <row r="5919" spans="1:1" s="432" customFormat="1" ht="12" hidden="1" customHeight="1">
      <c r="A5919" s="431"/>
    </row>
    <row r="5920" spans="1:1" s="432" customFormat="1" ht="12" hidden="1" customHeight="1">
      <c r="A5920" s="431"/>
    </row>
    <row r="5921" spans="1:1" s="432" customFormat="1" ht="12" hidden="1" customHeight="1">
      <c r="A5921" s="431"/>
    </row>
    <row r="5922" spans="1:1" s="432" customFormat="1" ht="12" hidden="1" customHeight="1">
      <c r="A5922" s="431"/>
    </row>
    <row r="5923" spans="1:1" s="432" customFormat="1" ht="12" hidden="1" customHeight="1">
      <c r="A5923" s="431"/>
    </row>
    <row r="5924" spans="1:1" s="432" customFormat="1" ht="12" hidden="1" customHeight="1">
      <c r="A5924" s="431"/>
    </row>
    <row r="5925" spans="1:1" s="432" customFormat="1" ht="12" hidden="1" customHeight="1">
      <c r="A5925" s="431"/>
    </row>
    <row r="5926" spans="1:1" s="432" customFormat="1" ht="12" hidden="1" customHeight="1">
      <c r="A5926" s="431"/>
    </row>
    <row r="5927" spans="1:1" s="432" customFormat="1" ht="12" hidden="1" customHeight="1">
      <c r="A5927" s="431"/>
    </row>
    <row r="5928" spans="1:1" s="432" customFormat="1" ht="12" hidden="1" customHeight="1">
      <c r="A5928" s="431"/>
    </row>
    <row r="5929" spans="1:1" s="432" customFormat="1" ht="12" hidden="1" customHeight="1">
      <c r="A5929" s="431"/>
    </row>
    <row r="5930" spans="1:1" s="432" customFormat="1" ht="12" hidden="1" customHeight="1">
      <c r="A5930" s="431"/>
    </row>
    <row r="5931" spans="1:1" s="432" customFormat="1" ht="12" hidden="1" customHeight="1">
      <c r="A5931" s="431"/>
    </row>
    <row r="5932" spans="1:1" s="432" customFormat="1" ht="12" hidden="1" customHeight="1">
      <c r="A5932" s="431"/>
    </row>
    <row r="5933" spans="1:1" s="432" customFormat="1" ht="12" hidden="1" customHeight="1">
      <c r="A5933" s="431"/>
    </row>
    <row r="5934" spans="1:1" s="432" customFormat="1" ht="12" hidden="1" customHeight="1">
      <c r="A5934" s="431"/>
    </row>
    <row r="5935" spans="1:1" s="432" customFormat="1" ht="12" hidden="1" customHeight="1">
      <c r="A5935" s="431"/>
    </row>
    <row r="5936" spans="1:1" s="432" customFormat="1" ht="12" hidden="1" customHeight="1">
      <c r="A5936" s="431"/>
    </row>
    <row r="5937" spans="1:1" s="432" customFormat="1" ht="12" hidden="1" customHeight="1">
      <c r="A5937" s="431"/>
    </row>
    <row r="5938" spans="1:1" s="432" customFormat="1" ht="12" hidden="1" customHeight="1">
      <c r="A5938" s="431"/>
    </row>
    <row r="5939" spans="1:1" s="432" customFormat="1" ht="12" hidden="1" customHeight="1">
      <c r="A5939" s="431"/>
    </row>
    <row r="5940" spans="1:1" s="432" customFormat="1" ht="12" hidden="1" customHeight="1">
      <c r="A5940" s="431"/>
    </row>
    <row r="5941" spans="1:1" s="432" customFormat="1" ht="12" hidden="1" customHeight="1">
      <c r="A5941" s="431"/>
    </row>
    <row r="5942" spans="1:1" s="432" customFormat="1" ht="12" hidden="1" customHeight="1">
      <c r="A5942" s="431"/>
    </row>
    <row r="5943" spans="1:1" s="432" customFormat="1" ht="12" hidden="1" customHeight="1">
      <c r="A5943" s="431"/>
    </row>
    <row r="5944" spans="1:1" s="432" customFormat="1" ht="12" hidden="1" customHeight="1">
      <c r="A5944" s="431"/>
    </row>
    <row r="5945" spans="1:1" s="432" customFormat="1" ht="12" hidden="1" customHeight="1">
      <c r="A5945" s="431"/>
    </row>
    <row r="5946" spans="1:1" s="432" customFormat="1" ht="12" hidden="1" customHeight="1">
      <c r="A5946" s="431"/>
    </row>
    <row r="5947" spans="1:1" s="432" customFormat="1" ht="12" hidden="1" customHeight="1">
      <c r="A5947" s="431"/>
    </row>
    <row r="5948" spans="1:1" s="432" customFormat="1" ht="12" hidden="1" customHeight="1">
      <c r="A5948" s="431"/>
    </row>
    <row r="5949" spans="1:1" s="432" customFormat="1" ht="12" hidden="1" customHeight="1">
      <c r="A5949" s="431"/>
    </row>
    <row r="5950" spans="1:1" s="432" customFormat="1" ht="12" hidden="1" customHeight="1">
      <c r="A5950" s="431"/>
    </row>
    <row r="5951" spans="1:1" s="432" customFormat="1" ht="12" hidden="1" customHeight="1">
      <c r="A5951" s="431"/>
    </row>
    <row r="5952" spans="1:1" s="432" customFormat="1" ht="12" hidden="1" customHeight="1">
      <c r="A5952" s="431"/>
    </row>
    <row r="5953" spans="1:1" s="432" customFormat="1" ht="12" hidden="1" customHeight="1">
      <c r="A5953" s="431"/>
    </row>
    <row r="5954" spans="1:1" s="432" customFormat="1" ht="12" hidden="1" customHeight="1">
      <c r="A5954" s="431"/>
    </row>
    <row r="5955" spans="1:1" s="432" customFormat="1" ht="12" hidden="1" customHeight="1">
      <c r="A5955" s="431"/>
    </row>
    <row r="5956" spans="1:1" s="432" customFormat="1" ht="12" hidden="1" customHeight="1">
      <c r="A5956" s="431"/>
    </row>
    <row r="5957" spans="1:1" s="432" customFormat="1" ht="12" hidden="1" customHeight="1">
      <c r="A5957" s="431"/>
    </row>
    <row r="5958" spans="1:1" s="432" customFormat="1" ht="12" hidden="1" customHeight="1">
      <c r="A5958" s="431"/>
    </row>
    <row r="5959" spans="1:1" s="432" customFormat="1" ht="12" hidden="1" customHeight="1">
      <c r="A5959" s="431"/>
    </row>
    <row r="5960" spans="1:1" s="432" customFormat="1" ht="12" hidden="1" customHeight="1">
      <c r="A5960" s="431"/>
    </row>
    <row r="5961" spans="1:1" s="432" customFormat="1" ht="12" hidden="1" customHeight="1">
      <c r="A5961" s="431"/>
    </row>
    <row r="5962" spans="1:1" s="432" customFormat="1" ht="12" hidden="1" customHeight="1">
      <c r="A5962" s="431"/>
    </row>
    <row r="5963" spans="1:1" s="432" customFormat="1" ht="12" hidden="1" customHeight="1">
      <c r="A5963" s="431"/>
    </row>
    <row r="5964" spans="1:1" s="432" customFormat="1" ht="12" hidden="1" customHeight="1">
      <c r="A5964" s="431"/>
    </row>
    <row r="5965" spans="1:1" s="432" customFormat="1" ht="12" hidden="1" customHeight="1">
      <c r="A5965" s="431"/>
    </row>
    <row r="5966" spans="1:1" s="432" customFormat="1" ht="12" hidden="1" customHeight="1">
      <c r="A5966" s="431"/>
    </row>
    <row r="5967" spans="1:1" s="432" customFormat="1" ht="12" hidden="1" customHeight="1">
      <c r="A5967" s="431"/>
    </row>
    <row r="5968" spans="1:1" s="432" customFormat="1" ht="12" hidden="1" customHeight="1">
      <c r="A5968" s="431"/>
    </row>
    <row r="5969" spans="1:1" s="432" customFormat="1" ht="12" hidden="1" customHeight="1">
      <c r="A5969" s="431"/>
    </row>
    <row r="5970" spans="1:1" s="432" customFormat="1" ht="12" hidden="1" customHeight="1">
      <c r="A5970" s="431"/>
    </row>
    <row r="5971" spans="1:1" s="432" customFormat="1" ht="12" hidden="1" customHeight="1">
      <c r="A5971" s="431"/>
    </row>
    <row r="5972" spans="1:1" s="432" customFormat="1" ht="12" hidden="1" customHeight="1">
      <c r="A5972" s="431"/>
    </row>
    <row r="5973" spans="1:1" s="432" customFormat="1" ht="12" hidden="1" customHeight="1">
      <c r="A5973" s="431"/>
    </row>
    <row r="5974" spans="1:1" s="432" customFormat="1" ht="12" hidden="1" customHeight="1">
      <c r="A5974" s="431"/>
    </row>
    <row r="5975" spans="1:1" s="432" customFormat="1" ht="12" hidden="1" customHeight="1">
      <c r="A5975" s="431"/>
    </row>
    <row r="5976" spans="1:1" s="432" customFormat="1" ht="12" hidden="1" customHeight="1">
      <c r="A5976" s="431"/>
    </row>
    <row r="5977" spans="1:1" s="432" customFormat="1" ht="12" hidden="1" customHeight="1">
      <c r="A5977" s="431"/>
    </row>
    <row r="5978" spans="1:1" s="432" customFormat="1" ht="12" hidden="1" customHeight="1">
      <c r="A5978" s="431"/>
    </row>
    <row r="5979" spans="1:1" s="432" customFormat="1" ht="12" hidden="1" customHeight="1">
      <c r="A5979" s="431"/>
    </row>
    <row r="5980" spans="1:1" s="432" customFormat="1" ht="12" hidden="1" customHeight="1">
      <c r="A5980" s="431"/>
    </row>
    <row r="5981" spans="1:1" s="432" customFormat="1" ht="12" hidden="1" customHeight="1">
      <c r="A5981" s="431"/>
    </row>
    <row r="5982" spans="1:1" s="432" customFormat="1" ht="12" hidden="1" customHeight="1">
      <c r="A5982" s="431"/>
    </row>
    <row r="5983" spans="1:1" s="432" customFormat="1" ht="12" hidden="1" customHeight="1">
      <c r="A5983" s="431"/>
    </row>
    <row r="5984" spans="1:1" s="432" customFormat="1" ht="12" hidden="1" customHeight="1">
      <c r="A5984" s="431"/>
    </row>
    <row r="5985" spans="1:1" s="432" customFormat="1" ht="12" hidden="1" customHeight="1">
      <c r="A5985" s="431"/>
    </row>
    <row r="5986" spans="1:1" s="432" customFormat="1" ht="12" hidden="1" customHeight="1">
      <c r="A5986" s="431"/>
    </row>
    <row r="5987" spans="1:1" s="432" customFormat="1" ht="12" hidden="1" customHeight="1">
      <c r="A5987" s="431"/>
    </row>
    <row r="5988" spans="1:1" s="432" customFormat="1" ht="12" hidden="1" customHeight="1">
      <c r="A5988" s="431"/>
    </row>
    <row r="5989" spans="1:1" s="432" customFormat="1" ht="12" hidden="1" customHeight="1">
      <c r="A5989" s="431"/>
    </row>
    <row r="5990" spans="1:1" s="432" customFormat="1" ht="12" hidden="1" customHeight="1">
      <c r="A5990" s="431"/>
    </row>
    <row r="5991" spans="1:1" s="432" customFormat="1" ht="12" hidden="1" customHeight="1">
      <c r="A5991" s="431"/>
    </row>
    <row r="5992" spans="1:1" s="432" customFormat="1" ht="12" hidden="1" customHeight="1">
      <c r="A5992" s="431"/>
    </row>
    <row r="5993" spans="1:1" s="432" customFormat="1" ht="12" hidden="1" customHeight="1">
      <c r="A5993" s="431"/>
    </row>
    <row r="5994" spans="1:1" s="432" customFormat="1" ht="12" hidden="1" customHeight="1">
      <c r="A5994" s="431"/>
    </row>
    <row r="5995" spans="1:1" s="432" customFormat="1" ht="12" hidden="1" customHeight="1">
      <c r="A5995" s="431"/>
    </row>
    <row r="5996" spans="1:1" s="432" customFormat="1" ht="12" hidden="1" customHeight="1">
      <c r="A5996" s="431"/>
    </row>
    <row r="5997" spans="1:1" s="432" customFormat="1" ht="12" hidden="1" customHeight="1">
      <c r="A5997" s="431"/>
    </row>
    <row r="5998" spans="1:1" s="432" customFormat="1" ht="12" hidden="1" customHeight="1">
      <c r="A5998" s="431"/>
    </row>
    <row r="5999" spans="1:1" s="432" customFormat="1" ht="12" hidden="1" customHeight="1">
      <c r="A5999" s="431"/>
    </row>
    <row r="6000" spans="1:1" s="432" customFormat="1" ht="12" hidden="1" customHeight="1">
      <c r="A6000" s="431"/>
    </row>
    <row r="6001" spans="1:1" s="432" customFormat="1" ht="12" hidden="1" customHeight="1">
      <c r="A6001" s="431"/>
    </row>
    <row r="6002" spans="1:1" s="432" customFormat="1" ht="12" hidden="1" customHeight="1">
      <c r="A6002" s="431"/>
    </row>
    <row r="6003" spans="1:1" s="432" customFormat="1" ht="12" hidden="1" customHeight="1">
      <c r="A6003" s="431"/>
    </row>
    <row r="6004" spans="1:1" s="432" customFormat="1" ht="12" hidden="1" customHeight="1">
      <c r="A6004" s="431"/>
    </row>
    <row r="6005" spans="1:1" s="432" customFormat="1" ht="12" hidden="1" customHeight="1">
      <c r="A6005" s="431"/>
    </row>
    <row r="6006" spans="1:1" s="432" customFormat="1" ht="12" hidden="1" customHeight="1">
      <c r="A6006" s="431"/>
    </row>
    <row r="6007" spans="1:1" s="432" customFormat="1" ht="12" hidden="1" customHeight="1">
      <c r="A6007" s="431"/>
    </row>
    <row r="6008" spans="1:1" s="432" customFormat="1" ht="12" hidden="1" customHeight="1">
      <c r="A6008" s="431"/>
    </row>
    <row r="6009" spans="1:1" s="432" customFormat="1" ht="12" hidden="1" customHeight="1">
      <c r="A6009" s="431"/>
    </row>
    <row r="6010" spans="1:1" s="432" customFormat="1" ht="12" hidden="1" customHeight="1">
      <c r="A6010" s="431"/>
    </row>
    <row r="6011" spans="1:1" s="432" customFormat="1" ht="12" hidden="1" customHeight="1">
      <c r="A6011" s="431"/>
    </row>
    <row r="6012" spans="1:1" s="432" customFormat="1" ht="12" hidden="1" customHeight="1">
      <c r="A6012" s="431"/>
    </row>
    <row r="6013" spans="1:1" s="432" customFormat="1" ht="12" hidden="1" customHeight="1">
      <c r="A6013" s="431"/>
    </row>
    <row r="6014" spans="1:1" s="432" customFormat="1" ht="12" hidden="1" customHeight="1">
      <c r="A6014" s="431"/>
    </row>
    <row r="6015" spans="1:1" s="432" customFormat="1" ht="12" hidden="1" customHeight="1">
      <c r="A6015" s="431"/>
    </row>
    <row r="6016" spans="1:1" s="432" customFormat="1" ht="12" hidden="1" customHeight="1">
      <c r="A6016" s="431"/>
    </row>
    <row r="6017" spans="1:1" s="432" customFormat="1" ht="12" hidden="1" customHeight="1">
      <c r="A6017" s="431"/>
    </row>
    <row r="6018" spans="1:1" s="432" customFormat="1" ht="12" hidden="1" customHeight="1">
      <c r="A6018" s="431"/>
    </row>
    <row r="6019" spans="1:1" s="432" customFormat="1" ht="12" hidden="1" customHeight="1">
      <c r="A6019" s="431"/>
    </row>
    <row r="6020" spans="1:1" s="432" customFormat="1" ht="12" hidden="1" customHeight="1">
      <c r="A6020" s="431"/>
    </row>
    <row r="6021" spans="1:1" s="432" customFormat="1" ht="12" hidden="1" customHeight="1">
      <c r="A6021" s="431"/>
    </row>
    <row r="6022" spans="1:1" s="432" customFormat="1" ht="12" hidden="1" customHeight="1">
      <c r="A6022" s="431"/>
    </row>
    <row r="6023" spans="1:1" s="432" customFormat="1" ht="12" hidden="1" customHeight="1">
      <c r="A6023" s="431"/>
    </row>
    <row r="6024" spans="1:1" s="432" customFormat="1" ht="12" hidden="1" customHeight="1">
      <c r="A6024" s="431"/>
    </row>
    <row r="6025" spans="1:1" s="432" customFormat="1" ht="12" hidden="1" customHeight="1">
      <c r="A6025" s="431"/>
    </row>
    <row r="6026" spans="1:1" s="432" customFormat="1" ht="12" hidden="1" customHeight="1">
      <c r="A6026" s="431"/>
    </row>
    <row r="6027" spans="1:1" s="432" customFormat="1" ht="12" hidden="1" customHeight="1">
      <c r="A6027" s="431"/>
    </row>
    <row r="6028" spans="1:1" s="432" customFormat="1" ht="12" hidden="1" customHeight="1">
      <c r="A6028" s="431"/>
    </row>
    <row r="6029" spans="1:1" s="432" customFormat="1" ht="12" hidden="1" customHeight="1">
      <c r="A6029" s="431"/>
    </row>
    <row r="6030" spans="1:1" s="432" customFormat="1" ht="12" hidden="1" customHeight="1">
      <c r="A6030" s="431"/>
    </row>
    <row r="6031" spans="1:1" s="432" customFormat="1" ht="12" hidden="1" customHeight="1">
      <c r="A6031" s="431"/>
    </row>
    <row r="6032" spans="1:1" s="432" customFormat="1" ht="12" hidden="1" customHeight="1">
      <c r="A6032" s="431"/>
    </row>
    <row r="6033" spans="1:1" s="432" customFormat="1" ht="12" hidden="1" customHeight="1">
      <c r="A6033" s="431"/>
    </row>
    <row r="6034" spans="1:1" s="432" customFormat="1" ht="12" hidden="1" customHeight="1">
      <c r="A6034" s="431"/>
    </row>
    <row r="6035" spans="1:1" s="432" customFormat="1" ht="12" hidden="1" customHeight="1">
      <c r="A6035" s="431"/>
    </row>
    <row r="6036" spans="1:1" s="432" customFormat="1" ht="12" hidden="1" customHeight="1">
      <c r="A6036" s="431"/>
    </row>
    <row r="6037" spans="1:1" s="432" customFormat="1" ht="12" hidden="1" customHeight="1">
      <c r="A6037" s="431"/>
    </row>
    <row r="6038" spans="1:1" s="432" customFormat="1" ht="12" hidden="1" customHeight="1">
      <c r="A6038" s="431"/>
    </row>
    <row r="6039" spans="1:1" s="432" customFormat="1" ht="12" hidden="1" customHeight="1">
      <c r="A6039" s="431"/>
    </row>
    <row r="6040" spans="1:1" s="432" customFormat="1" ht="12" hidden="1" customHeight="1">
      <c r="A6040" s="431"/>
    </row>
    <row r="6041" spans="1:1" s="432" customFormat="1" ht="12" hidden="1" customHeight="1">
      <c r="A6041" s="431"/>
    </row>
    <row r="6042" spans="1:1" s="432" customFormat="1" ht="12" hidden="1" customHeight="1">
      <c r="A6042" s="431"/>
    </row>
    <row r="6043" spans="1:1" s="432" customFormat="1" ht="12" hidden="1" customHeight="1">
      <c r="A6043" s="431"/>
    </row>
    <row r="6044" spans="1:1" s="432" customFormat="1" ht="12" hidden="1" customHeight="1">
      <c r="A6044" s="431"/>
    </row>
    <row r="6045" spans="1:1" s="432" customFormat="1" ht="12" hidden="1" customHeight="1">
      <c r="A6045" s="431"/>
    </row>
    <row r="6046" spans="1:1" s="432" customFormat="1" ht="12" hidden="1" customHeight="1">
      <c r="A6046" s="431"/>
    </row>
    <row r="6047" spans="1:1" s="432" customFormat="1" ht="12" hidden="1" customHeight="1">
      <c r="A6047" s="431"/>
    </row>
    <row r="6048" spans="1:1" s="432" customFormat="1" ht="12" hidden="1" customHeight="1">
      <c r="A6048" s="431"/>
    </row>
    <row r="6049" spans="1:1" s="432" customFormat="1" ht="12" hidden="1" customHeight="1">
      <c r="A6049" s="431"/>
    </row>
    <row r="6050" spans="1:1" s="432" customFormat="1" ht="12" hidden="1" customHeight="1">
      <c r="A6050" s="431"/>
    </row>
    <row r="6051" spans="1:1" s="432" customFormat="1" ht="12" hidden="1" customHeight="1">
      <c r="A6051" s="431"/>
    </row>
    <row r="6052" spans="1:1" s="432" customFormat="1" ht="12" hidden="1" customHeight="1">
      <c r="A6052" s="431"/>
    </row>
    <row r="6053" spans="1:1" s="432" customFormat="1" ht="12" hidden="1" customHeight="1">
      <c r="A6053" s="431"/>
    </row>
    <row r="6054" spans="1:1" s="432" customFormat="1" ht="12" hidden="1" customHeight="1">
      <c r="A6054" s="431"/>
    </row>
    <row r="6055" spans="1:1" s="432" customFormat="1" ht="12" hidden="1" customHeight="1">
      <c r="A6055" s="431"/>
    </row>
    <row r="6056" spans="1:1" s="432" customFormat="1" ht="12" hidden="1" customHeight="1">
      <c r="A6056" s="431"/>
    </row>
    <row r="6057" spans="1:1" s="432" customFormat="1" ht="12" hidden="1" customHeight="1">
      <c r="A6057" s="431"/>
    </row>
    <row r="6058" spans="1:1" s="432" customFormat="1" ht="12" hidden="1" customHeight="1">
      <c r="A6058" s="431"/>
    </row>
    <row r="6059" spans="1:1" s="432" customFormat="1" ht="12" hidden="1" customHeight="1">
      <c r="A6059" s="431"/>
    </row>
    <row r="6060" spans="1:1" s="432" customFormat="1" ht="12" hidden="1" customHeight="1">
      <c r="A6060" s="431"/>
    </row>
    <row r="6061" spans="1:1" s="432" customFormat="1" ht="12" hidden="1" customHeight="1">
      <c r="A6061" s="431"/>
    </row>
    <row r="6062" spans="1:1" s="432" customFormat="1" ht="12" hidden="1" customHeight="1">
      <c r="A6062" s="431"/>
    </row>
    <row r="6063" spans="1:1" s="432" customFormat="1" ht="12" hidden="1" customHeight="1">
      <c r="A6063" s="431"/>
    </row>
    <row r="6064" spans="1:1" s="432" customFormat="1" ht="12" hidden="1" customHeight="1">
      <c r="A6064" s="431"/>
    </row>
    <row r="6065" spans="1:1" s="432" customFormat="1" ht="12" hidden="1" customHeight="1">
      <c r="A6065" s="431"/>
    </row>
    <row r="6066" spans="1:1" s="432" customFormat="1" ht="12" hidden="1" customHeight="1">
      <c r="A6066" s="431"/>
    </row>
    <row r="6067" spans="1:1" s="432" customFormat="1" ht="12" hidden="1" customHeight="1">
      <c r="A6067" s="431"/>
    </row>
    <row r="6068" spans="1:1" s="432" customFormat="1" ht="12" hidden="1" customHeight="1">
      <c r="A6068" s="431"/>
    </row>
    <row r="6069" spans="1:1" s="432" customFormat="1" ht="12" hidden="1" customHeight="1">
      <c r="A6069" s="431"/>
    </row>
    <row r="6070" spans="1:1" s="432" customFormat="1" ht="12" hidden="1" customHeight="1">
      <c r="A6070" s="431"/>
    </row>
    <row r="6071" spans="1:1" s="432" customFormat="1" ht="12" hidden="1" customHeight="1">
      <c r="A6071" s="431"/>
    </row>
    <row r="6072" spans="1:1" s="432" customFormat="1" ht="12" hidden="1" customHeight="1">
      <c r="A6072" s="431"/>
    </row>
    <row r="6073" spans="1:1" s="432" customFormat="1" ht="12" hidden="1" customHeight="1">
      <c r="A6073" s="431"/>
    </row>
    <row r="6074" spans="1:1" s="432" customFormat="1" ht="12" hidden="1" customHeight="1">
      <c r="A6074" s="431"/>
    </row>
    <row r="6075" spans="1:1" s="432" customFormat="1" ht="12" hidden="1" customHeight="1">
      <c r="A6075" s="431"/>
    </row>
    <row r="6076" spans="1:1" s="432" customFormat="1" ht="12" hidden="1" customHeight="1">
      <c r="A6076" s="431"/>
    </row>
    <row r="6077" spans="1:1" s="432" customFormat="1" ht="12" hidden="1" customHeight="1">
      <c r="A6077" s="431"/>
    </row>
    <row r="6078" spans="1:1" s="432" customFormat="1" ht="12" hidden="1" customHeight="1">
      <c r="A6078" s="431"/>
    </row>
    <row r="6079" spans="1:1" s="432" customFormat="1" ht="12" hidden="1" customHeight="1">
      <c r="A6079" s="431"/>
    </row>
    <row r="6080" spans="1:1" s="432" customFormat="1" ht="12" hidden="1" customHeight="1">
      <c r="A6080" s="431"/>
    </row>
    <row r="6081" spans="1:1" s="432" customFormat="1" ht="12" hidden="1" customHeight="1">
      <c r="A6081" s="431"/>
    </row>
    <row r="6082" spans="1:1" s="432" customFormat="1" ht="12" hidden="1" customHeight="1">
      <c r="A6082" s="431"/>
    </row>
    <row r="6083" spans="1:1" s="432" customFormat="1" ht="12" hidden="1" customHeight="1">
      <c r="A6083" s="431"/>
    </row>
    <row r="6084" spans="1:1" s="432" customFormat="1" ht="12" hidden="1" customHeight="1">
      <c r="A6084" s="431"/>
    </row>
    <row r="6085" spans="1:1" s="432" customFormat="1" ht="12" hidden="1" customHeight="1">
      <c r="A6085" s="431"/>
    </row>
    <row r="6086" spans="1:1" s="432" customFormat="1" ht="12" hidden="1" customHeight="1">
      <c r="A6086" s="431"/>
    </row>
    <row r="6087" spans="1:1" s="432" customFormat="1" ht="12" hidden="1" customHeight="1">
      <c r="A6087" s="431"/>
    </row>
    <row r="6088" spans="1:1" s="432" customFormat="1" ht="12" hidden="1" customHeight="1">
      <c r="A6088" s="431"/>
    </row>
    <row r="6089" spans="1:1" s="432" customFormat="1" ht="12" hidden="1" customHeight="1">
      <c r="A6089" s="431"/>
    </row>
    <row r="6090" spans="1:1" s="432" customFormat="1" ht="12" hidden="1" customHeight="1">
      <c r="A6090" s="431"/>
    </row>
    <row r="6091" spans="1:1" s="432" customFormat="1" ht="12" hidden="1" customHeight="1">
      <c r="A6091" s="431"/>
    </row>
    <row r="6092" spans="1:1" s="432" customFormat="1" ht="12" hidden="1" customHeight="1">
      <c r="A6092" s="431"/>
    </row>
    <row r="6093" spans="1:1" s="432" customFormat="1" ht="12" hidden="1" customHeight="1">
      <c r="A6093" s="431"/>
    </row>
    <row r="6094" spans="1:1" s="432" customFormat="1" ht="12" hidden="1" customHeight="1">
      <c r="A6094" s="431"/>
    </row>
    <row r="6095" spans="1:1" s="432" customFormat="1" ht="12" hidden="1" customHeight="1">
      <c r="A6095" s="431"/>
    </row>
    <row r="6096" spans="1:1" s="432" customFormat="1" ht="12" hidden="1" customHeight="1">
      <c r="A6096" s="431"/>
    </row>
    <row r="6097" spans="1:1" s="432" customFormat="1" ht="12" hidden="1" customHeight="1">
      <c r="A6097" s="431"/>
    </row>
    <row r="6098" spans="1:1" s="432" customFormat="1" ht="12" hidden="1" customHeight="1">
      <c r="A6098" s="431"/>
    </row>
    <row r="6099" spans="1:1" s="432" customFormat="1" ht="12" hidden="1" customHeight="1">
      <c r="A6099" s="431"/>
    </row>
    <row r="6100" spans="1:1" s="432" customFormat="1" ht="12" hidden="1" customHeight="1">
      <c r="A6100" s="431"/>
    </row>
    <row r="6101" spans="1:1" s="432" customFormat="1" ht="12" hidden="1" customHeight="1">
      <c r="A6101" s="431"/>
    </row>
    <row r="6102" spans="1:1" s="432" customFormat="1" ht="12" hidden="1" customHeight="1">
      <c r="A6102" s="431"/>
    </row>
    <row r="6103" spans="1:1" s="432" customFormat="1" ht="12" hidden="1" customHeight="1">
      <c r="A6103" s="431"/>
    </row>
    <row r="6104" spans="1:1" s="432" customFormat="1" ht="12" hidden="1" customHeight="1">
      <c r="A6104" s="431"/>
    </row>
    <row r="6105" spans="1:1" s="432" customFormat="1" ht="12" hidden="1" customHeight="1">
      <c r="A6105" s="431"/>
    </row>
    <row r="6106" spans="1:1" s="432" customFormat="1" ht="12" hidden="1" customHeight="1">
      <c r="A6106" s="431"/>
    </row>
    <row r="6107" spans="1:1" s="432" customFormat="1" ht="12" hidden="1" customHeight="1">
      <c r="A6107" s="431"/>
    </row>
    <row r="6108" spans="1:1" s="432" customFormat="1" ht="12" hidden="1" customHeight="1">
      <c r="A6108" s="431"/>
    </row>
    <row r="6109" spans="1:1" s="432" customFormat="1" ht="12" hidden="1" customHeight="1">
      <c r="A6109" s="431"/>
    </row>
    <row r="6110" spans="1:1" s="432" customFormat="1" ht="12" hidden="1" customHeight="1">
      <c r="A6110" s="431"/>
    </row>
    <row r="6111" spans="1:1" s="432" customFormat="1" ht="12" hidden="1" customHeight="1">
      <c r="A6111" s="431"/>
    </row>
    <row r="6112" spans="1:1" s="432" customFormat="1" ht="12" hidden="1" customHeight="1">
      <c r="A6112" s="431"/>
    </row>
    <row r="6113" spans="1:1" s="432" customFormat="1" ht="12" hidden="1" customHeight="1">
      <c r="A6113" s="431"/>
    </row>
    <row r="6114" spans="1:1" s="432" customFormat="1" ht="12" hidden="1" customHeight="1">
      <c r="A6114" s="431"/>
    </row>
    <row r="6115" spans="1:1" s="432" customFormat="1" ht="12" hidden="1" customHeight="1">
      <c r="A6115" s="431"/>
    </row>
    <row r="6116" spans="1:1" s="432" customFormat="1" ht="12" hidden="1" customHeight="1">
      <c r="A6116" s="431"/>
    </row>
    <row r="6117" spans="1:1" s="432" customFormat="1" ht="12" hidden="1" customHeight="1">
      <c r="A6117" s="431"/>
    </row>
    <row r="6118" spans="1:1" s="432" customFormat="1" ht="12" hidden="1" customHeight="1">
      <c r="A6118" s="431"/>
    </row>
    <row r="6119" spans="1:1" s="432" customFormat="1" ht="12" hidden="1" customHeight="1">
      <c r="A6119" s="431"/>
    </row>
    <row r="6120" spans="1:1" s="432" customFormat="1" ht="12" hidden="1" customHeight="1">
      <c r="A6120" s="431"/>
    </row>
    <row r="6121" spans="1:1" s="432" customFormat="1" ht="12" hidden="1" customHeight="1">
      <c r="A6121" s="431"/>
    </row>
    <row r="6122" spans="1:1" s="432" customFormat="1" ht="12" hidden="1" customHeight="1">
      <c r="A6122" s="431"/>
    </row>
    <row r="6123" spans="1:1" s="432" customFormat="1" ht="12" hidden="1" customHeight="1">
      <c r="A6123" s="431"/>
    </row>
    <row r="6124" spans="1:1" s="432" customFormat="1" ht="12" hidden="1" customHeight="1">
      <c r="A6124" s="431"/>
    </row>
    <row r="6125" spans="1:1" s="432" customFormat="1" ht="12" hidden="1" customHeight="1">
      <c r="A6125" s="431"/>
    </row>
    <row r="6126" spans="1:1" s="432" customFormat="1" ht="12" hidden="1" customHeight="1">
      <c r="A6126" s="431"/>
    </row>
    <row r="6127" spans="1:1" s="432" customFormat="1" ht="12" hidden="1" customHeight="1">
      <c r="A6127" s="431"/>
    </row>
    <row r="6128" spans="1:1" s="432" customFormat="1" ht="12" hidden="1" customHeight="1">
      <c r="A6128" s="431"/>
    </row>
    <row r="6129" spans="1:1" s="432" customFormat="1" ht="12" hidden="1" customHeight="1">
      <c r="A6129" s="431"/>
    </row>
    <row r="6130" spans="1:1" s="432" customFormat="1" ht="12" hidden="1" customHeight="1">
      <c r="A6130" s="431"/>
    </row>
    <row r="6131" spans="1:1" s="432" customFormat="1" ht="12" hidden="1" customHeight="1">
      <c r="A6131" s="431"/>
    </row>
    <row r="6132" spans="1:1" s="432" customFormat="1" ht="12" hidden="1" customHeight="1">
      <c r="A6132" s="431"/>
    </row>
    <row r="6133" spans="1:1" s="432" customFormat="1" ht="12" hidden="1" customHeight="1">
      <c r="A6133" s="431"/>
    </row>
    <row r="6134" spans="1:1" s="432" customFormat="1" ht="12" hidden="1" customHeight="1">
      <c r="A6134" s="431"/>
    </row>
    <row r="6135" spans="1:1" s="432" customFormat="1" ht="12" hidden="1" customHeight="1">
      <c r="A6135" s="431"/>
    </row>
    <row r="6136" spans="1:1" s="432" customFormat="1" ht="12" hidden="1" customHeight="1">
      <c r="A6136" s="431"/>
    </row>
    <row r="6137" spans="1:1" s="432" customFormat="1" ht="12" hidden="1" customHeight="1">
      <c r="A6137" s="431"/>
    </row>
    <row r="6138" spans="1:1" s="432" customFormat="1" ht="12" hidden="1" customHeight="1">
      <c r="A6138" s="431"/>
    </row>
    <row r="6139" spans="1:1" s="432" customFormat="1" ht="12" hidden="1" customHeight="1">
      <c r="A6139" s="431"/>
    </row>
    <row r="6140" spans="1:1" s="432" customFormat="1" ht="12" hidden="1" customHeight="1">
      <c r="A6140" s="431"/>
    </row>
    <row r="6141" spans="1:1" s="432" customFormat="1" ht="12" hidden="1" customHeight="1">
      <c r="A6141" s="431"/>
    </row>
    <row r="6142" spans="1:1" s="432" customFormat="1" ht="12" hidden="1" customHeight="1">
      <c r="A6142" s="431"/>
    </row>
    <row r="6143" spans="1:1" s="432" customFormat="1" ht="12" hidden="1" customHeight="1">
      <c r="A6143" s="431"/>
    </row>
    <row r="6144" spans="1:1" s="432" customFormat="1" ht="12" hidden="1" customHeight="1">
      <c r="A6144" s="431"/>
    </row>
    <row r="6145" spans="1:1" s="432" customFormat="1" ht="12" hidden="1" customHeight="1">
      <c r="A6145" s="431"/>
    </row>
    <row r="6146" spans="1:1" s="432" customFormat="1" ht="12" hidden="1" customHeight="1">
      <c r="A6146" s="431"/>
    </row>
    <row r="6147" spans="1:1" s="432" customFormat="1" ht="12" hidden="1" customHeight="1">
      <c r="A6147" s="431"/>
    </row>
    <row r="6148" spans="1:1" s="432" customFormat="1" ht="12" hidden="1" customHeight="1">
      <c r="A6148" s="431"/>
    </row>
    <row r="6149" spans="1:1" s="432" customFormat="1" ht="12" hidden="1" customHeight="1">
      <c r="A6149" s="431"/>
    </row>
    <row r="6150" spans="1:1" s="432" customFormat="1" ht="12" hidden="1" customHeight="1">
      <c r="A6150" s="431"/>
    </row>
    <row r="6151" spans="1:1" s="432" customFormat="1" ht="12" hidden="1" customHeight="1">
      <c r="A6151" s="431"/>
    </row>
    <row r="6152" spans="1:1" s="432" customFormat="1" ht="12" hidden="1" customHeight="1">
      <c r="A6152" s="431"/>
    </row>
    <row r="6153" spans="1:1" s="432" customFormat="1" ht="12" hidden="1" customHeight="1">
      <c r="A6153" s="431"/>
    </row>
    <row r="6154" spans="1:1" s="432" customFormat="1" ht="12" hidden="1" customHeight="1">
      <c r="A6154" s="431"/>
    </row>
    <row r="6155" spans="1:1" s="432" customFormat="1" ht="12" hidden="1" customHeight="1">
      <c r="A6155" s="431"/>
    </row>
    <row r="6156" spans="1:1" s="432" customFormat="1" ht="12" hidden="1" customHeight="1">
      <c r="A6156" s="431"/>
    </row>
    <row r="6157" spans="1:1" s="432" customFormat="1" ht="12" hidden="1" customHeight="1">
      <c r="A6157" s="431"/>
    </row>
    <row r="6158" spans="1:1" s="432" customFormat="1" ht="12" hidden="1" customHeight="1">
      <c r="A6158" s="431"/>
    </row>
    <row r="6159" spans="1:1" s="432" customFormat="1" ht="12" hidden="1" customHeight="1">
      <c r="A6159" s="431"/>
    </row>
    <row r="6160" spans="1:1" s="432" customFormat="1" ht="12" hidden="1" customHeight="1">
      <c r="A6160" s="431"/>
    </row>
    <row r="6161" spans="1:1" s="432" customFormat="1" ht="12" hidden="1" customHeight="1">
      <c r="A6161" s="431"/>
    </row>
    <row r="6162" spans="1:1" s="432" customFormat="1" ht="12" hidden="1" customHeight="1">
      <c r="A6162" s="431"/>
    </row>
    <row r="6163" spans="1:1" s="432" customFormat="1" ht="12" hidden="1" customHeight="1">
      <c r="A6163" s="431"/>
    </row>
    <row r="6164" spans="1:1" s="432" customFormat="1" ht="12" hidden="1" customHeight="1">
      <c r="A6164" s="431"/>
    </row>
    <row r="6165" spans="1:1" s="432" customFormat="1" ht="12" hidden="1" customHeight="1">
      <c r="A6165" s="431"/>
    </row>
    <row r="6166" spans="1:1" s="432" customFormat="1" ht="12" hidden="1" customHeight="1">
      <c r="A6166" s="431"/>
    </row>
    <row r="6167" spans="1:1" s="432" customFormat="1" ht="12" hidden="1" customHeight="1">
      <c r="A6167" s="431"/>
    </row>
    <row r="6168" spans="1:1" s="432" customFormat="1" ht="12" hidden="1" customHeight="1">
      <c r="A6168" s="431"/>
    </row>
    <row r="6169" spans="1:1" s="432" customFormat="1" ht="12" hidden="1" customHeight="1">
      <c r="A6169" s="431"/>
    </row>
    <row r="6170" spans="1:1" s="432" customFormat="1" ht="12" hidden="1" customHeight="1">
      <c r="A6170" s="431"/>
    </row>
    <row r="6171" spans="1:1" s="432" customFormat="1" ht="12" hidden="1" customHeight="1">
      <c r="A6171" s="431"/>
    </row>
    <row r="6172" spans="1:1" s="432" customFormat="1" ht="12" hidden="1" customHeight="1">
      <c r="A6172" s="431"/>
    </row>
    <row r="6173" spans="1:1" s="432" customFormat="1" ht="12" hidden="1" customHeight="1">
      <c r="A6173" s="431"/>
    </row>
    <row r="6174" spans="1:1" s="432" customFormat="1" ht="12" hidden="1" customHeight="1">
      <c r="A6174" s="431"/>
    </row>
    <row r="6175" spans="1:1" s="432" customFormat="1" ht="12" hidden="1" customHeight="1">
      <c r="A6175" s="431"/>
    </row>
    <row r="6176" spans="1:1" s="432" customFormat="1" ht="12" hidden="1" customHeight="1">
      <c r="A6176" s="431"/>
    </row>
    <row r="6177" spans="1:1" s="432" customFormat="1" ht="12" hidden="1" customHeight="1">
      <c r="A6177" s="431"/>
    </row>
    <row r="6178" spans="1:1" s="432" customFormat="1" ht="12" hidden="1" customHeight="1">
      <c r="A6178" s="431"/>
    </row>
    <row r="6179" spans="1:1" s="432" customFormat="1" ht="12" hidden="1" customHeight="1">
      <c r="A6179" s="431"/>
    </row>
    <row r="6180" spans="1:1" s="432" customFormat="1" ht="12" hidden="1" customHeight="1">
      <c r="A6180" s="431"/>
    </row>
    <row r="6181" spans="1:1" s="432" customFormat="1" ht="12" hidden="1" customHeight="1">
      <c r="A6181" s="431"/>
    </row>
    <row r="6182" spans="1:1" s="432" customFormat="1" ht="12" hidden="1" customHeight="1">
      <c r="A6182" s="431"/>
    </row>
    <row r="6183" spans="1:1" s="432" customFormat="1" ht="12" hidden="1" customHeight="1">
      <c r="A6183" s="431"/>
    </row>
    <row r="6184" spans="1:1" s="432" customFormat="1" ht="12" hidden="1" customHeight="1">
      <c r="A6184" s="431"/>
    </row>
    <row r="6185" spans="1:1" s="432" customFormat="1" ht="12" hidden="1" customHeight="1">
      <c r="A6185" s="431"/>
    </row>
    <row r="6186" spans="1:1" s="432" customFormat="1" ht="12" hidden="1" customHeight="1">
      <c r="A6186" s="431"/>
    </row>
    <row r="6187" spans="1:1" s="432" customFormat="1" ht="12" hidden="1" customHeight="1">
      <c r="A6187" s="431"/>
    </row>
    <row r="6188" spans="1:1" s="432" customFormat="1" ht="12" hidden="1" customHeight="1">
      <c r="A6188" s="431"/>
    </row>
    <row r="6189" spans="1:1" s="432" customFormat="1" ht="12" hidden="1" customHeight="1">
      <c r="A6189" s="431"/>
    </row>
    <row r="6190" spans="1:1" s="432" customFormat="1" ht="12" hidden="1" customHeight="1">
      <c r="A6190" s="431"/>
    </row>
    <row r="6191" spans="1:1" s="432" customFormat="1" ht="12" hidden="1" customHeight="1">
      <c r="A6191" s="431"/>
    </row>
    <row r="6192" spans="1:1" s="432" customFormat="1" ht="12" hidden="1" customHeight="1">
      <c r="A6192" s="431"/>
    </row>
    <row r="6193" spans="1:1" s="432" customFormat="1" ht="12" hidden="1" customHeight="1">
      <c r="A6193" s="431"/>
    </row>
    <row r="6194" spans="1:1" s="432" customFormat="1" ht="12" hidden="1" customHeight="1">
      <c r="A6194" s="431"/>
    </row>
    <row r="6195" spans="1:1" s="432" customFormat="1" ht="12" hidden="1" customHeight="1">
      <c r="A6195" s="431"/>
    </row>
    <row r="6196" spans="1:1" s="432" customFormat="1" ht="12" hidden="1" customHeight="1">
      <c r="A6196" s="431"/>
    </row>
    <row r="6197" spans="1:1" s="432" customFormat="1" ht="12" hidden="1" customHeight="1">
      <c r="A6197" s="431"/>
    </row>
    <row r="6198" spans="1:1" s="432" customFormat="1" ht="12" hidden="1" customHeight="1">
      <c r="A6198" s="431"/>
    </row>
    <row r="6199" spans="1:1" s="432" customFormat="1" ht="12" hidden="1" customHeight="1">
      <c r="A6199" s="431"/>
    </row>
    <row r="6200" spans="1:1" s="432" customFormat="1" ht="12" hidden="1" customHeight="1">
      <c r="A6200" s="431"/>
    </row>
    <row r="6201" spans="1:1" s="432" customFormat="1" ht="12" hidden="1" customHeight="1">
      <c r="A6201" s="431"/>
    </row>
    <row r="6202" spans="1:1" s="432" customFormat="1" ht="12" hidden="1" customHeight="1">
      <c r="A6202" s="431"/>
    </row>
    <row r="6203" spans="1:1" s="432" customFormat="1" ht="12" hidden="1" customHeight="1">
      <c r="A6203" s="431"/>
    </row>
    <row r="6204" spans="1:1" s="432" customFormat="1" ht="12" hidden="1" customHeight="1">
      <c r="A6204" s="431"/>
    </row>
    <row r="6205" spans="1:1" s="432" customFormat="1" ht="12" hidden="1" customHeight="1">
      <c r="A6205" s="431"/>
    </row>
    <row r="6206" spans="1:1" s="432" customFormat="1" ht="12" hidden="1" customHeight="1">
      <c r="A6206" s="431"/>
    </row>
    <row r="6207" spans="1:1" s="432" customFormat="1" ht="12" hidden="1" customHeight="1">
      <c r="A6207" s="431"/>
    </row>
    <row r="6208" spans="1:1" s="432" customFormat="1" ht="12" hidden="1" customHeight="1">
      <c r="A6208" s="431"/>
    </row>
    <row r="6209" spans="1:1" s="432" customFormat="1" ht="12" hidden="1" customHeight="1">
      <c r="A6209" s="431"/>
    </row>
    <row r="6210" spans="1:1" s="432" customFormat="1" ht="12" hidden="1" customHeight="1">
      <c r="A6210" s="431"/>
    </row>
    <row r="6211" spans="1:1" s="432" customFormat="1" ht="12" hidden="1" customHeight="1">
      <c r="A6211" s="431"/>
    </row>
    <row r="6212" spans="1:1" s="432" customFormat="1" ht="12" hidden="1" customHeight="1">
      <c r="A6212" s="431"/>
    </row>
    <row r="6213" spans="1:1" s="432" customFormat="1" ht="12" hidden="1" customHeight="1">
      <c r="A6213" s="431"/>
    </row>
    <row r="6214" spans="1:1" s="432" customFormat="1" ht="12" hidden="1" customHeight="1">
      <c r="A6214" s="431"/>
    </row>
    <row r="6215" spans="1:1" s="432" customFormat="1" ht="12" hidden="1" customHeight="1">
      <c r="A6215" s="431"/>
    </row>
    <row r="6216" spans="1:1" s="432" customFormat="1" ht="12" hidden="1" customHeight="1">
      <c r="A6216" s="431"/>
    </row>
    <row r="6217" spans="1:1" s="432" customFormat="1" ht="12" hidden="1" customHeight="1">
      <c r="A6217" s="431"/>
    </row>
    <row r="6218" spans="1:1" s="432" customFormat="1" ht="12" hidden="1" customHeight="1">
      <c r="A6218" s="431"/>
    </row>
    <row r="6219" spans="1:1" s="432" customFormat="1" ht="12" hidden="1" customHeight="1">
      <c r="A6219" s="431"/>
    </row>
    <row r="6220" spans="1:1" s="432" customFormat="1" ht="12" hidden="1" customHeight="1">
      <c r="A6220" s="431"/>
    </row>
    <row r="6221" spans="1:1" s="432" customFormat="1" ht="12" hidden="1" customHeight="1">
      <c r="A6221" s="431"/>
    </row>
    <row r="6222" spans="1:1" s="432" customFormat="1" ht="12" hidden="1" customHeight="1">
      <c r="A6222" s="431"/>
    </row>
    <row r="6223" spans="1:1" s="432" customFormat="1" ht="12" hidden="1" customHeight="1">
      <c r="A6223" s="431"/>
    </row>
    <row r="6224" spans="1:1" s="432" customFormat="1" ht="12" hidden="1" customHeight="1">
      <c r="A6224" s="431"/>
    </row>
    <row r="6225" spans="1:1" s="432" customFormat="1" ht="12" hidden="1" customHeight="1">
      <c r="A6225" s="431"/>
    </row>
    <row r="6226" spans="1:1" s="432" customFormat="1" ht="12" hidden="1" customHeight="1">
      <c r="A6226" s="431"/>
    </row>
    <row r="6227" spans="1:1" s="432" customFormat="1" ht="12" hidden="1" customHeight="1">
      <c r="A6227" s="431"/>
    </row>
    <row r="6228" spans="1:1" s="432" customFormat="1" ht="12" hidden="1" customHeight="1">
      <c r="A6228" s="431"/>
    </row>
    <row r="6229" spans="1:1" s="432" customFormat="1" ht="12" hidden="1" customHeight="1">
      <c r="A6229" s="431"/>
    </row>
    <row r="6230" spans="1:1" s="432" customFormat="1" ht="12" hidden="1" customHeight="1">
      <c r="A6230" s="431"/>
    </row>
    <row r="6231" spans="1:1" s="432" customFormat="1" ht="12" hidden="1" customHeight="1">
      <c r="A6231" s="431"/>
    </row>
    <row r="6232" spans="1:1" s="432" customFormat="1" ht="12" hidden="1" customHeight="1">
      <c r="A6232" s="431"/>
    </row>
    <row r="6233" spans="1:1" s="432" customFormat="1" ht="12" hidden="1" customHeight="1">
      <c r="A6233" s="431"/>
    </row>
    <row r="6234" spans="1:1" s="432" customFormat="1" ht="12" hidden="1" customHeight="1">
      <c r="A6234" s="431"/>
    </row>
    <row r="6235" spans="1:1" s="432" customFormat="1" ht="12" hidden="1" customHeight="1">
      <c r="A6235" s="431"/>
    </row>
    <row r="6236" spans="1:1" s="432" customFormat="1" ht="12" hidden="1" customHeight="1">
      <c r="A6236" s="431"/>
    </row>
    <row r="6237" spans="1:1" s="432" customFormat="1" ht="12" hidden="1" customHeight="1">
      <c r="A6237" s="431"/>
    </row>
    <row r="6238" spans="1:1" s="432" customFormat="1" ht="12" hidden="1" customHeight="1">
      <c r="A6238" s="431"/>
    </row>
    <row r="6239" spans="1:1" s="432" customFormat="1" ht="12" hidden="1" customHeight="1">
      <c r="A6239" s="431"/>
    </row>
    <row r="6240" spans="1:1" s="432" customFormat="1" ht="12" hidden="1" customHeight="1">
      <c r="A6240" s="431"/>
    </row>
    <row r="6241" spans="1:1" s="432" customFormat="1" ht="12" hidden="1" customHeight="1">
      <c r="A6241" s="431"/>
    </row>
    <row r="6242" spans="1:1" s="432" customFormat="1" ht="12" hidden="1" customHeight="1">
      <c r="A6242" s="431"/>
    </row>
    <row r="6243" spans="1:1" s="432" customFormat="1" ht="12" hidden="1" customHeight="1">
      <c r="A6243" s="431"/>
    </row>
    <row r="6244" spans="1:1" s="432" customFormat="1" ht="12" hidden="1" customHeight="1">
      <c r="A6244" s="431"/>
    </row>
    <row r="6245" spans="1:1" s="432" customFormat="1" ht="12" hidden="1" customHeight="1">
      <c r="A6245" s="431"/>
    </row>
    <row r="6246" spans="1:1" s="432" customFormat="1" ht="12" hidden="1" customHeight="1">
      <c r="A6246" s="431"/>
    </row>
    <row r="6247" spans="1:1" s="432" customFormat="1" ht="12" hidden="1" customHeight="1">
      <c r="A6247" s="431"/>
    </row>
    <row r="6248" spans="1:1" s="432" customFormat="1" ht="12" hidden="1" customHeight="1">
      <c r="A6248" s="431"/>
    </row>
    <row r="6249" spans="1:1" s="432" customFormat="1" ht="12" hidden="1" customHeight="1">
      <c r="A6249" s="431"/>
    </row>
    <row r="6250" spans="1:1" s="432" customFormat="1" ht="12" hidden="1" customHeight="1">
      <c r="A6250" s="431"/>
    </row>
    <row r="6251" spans="1:1" s="432" customFormat="1" ht="12" hidden="1" customHeight="1">
      <c r="A6251" s="431"/>
    </row>
    <row r="6252" spans="1:1" s="432" customFormat="1" ht="12" hidden="1" customHeight="1">
      <c r="A6252" s="431"/>
    </row>
    <row r="6253" spans="1:1" s="432" customFormat="1" ht="12" hidden="1" customHeight="1">
      <c r="A6253" s="431"/>
    </row>
    <row r="6254" spans="1:1" s="432" customFormat="1" ht="12" hidden="1" customHeight="1">
      <c r="A6254" s="431"/>
    </row>
    <row r="6255" spans="1:1" s="432" customFormat="1" ht="12" hidden="1" customHeight="1">
      <c r="A6255" s="431"/>
    </row>
    <row r="6256" spans="1:1" s="432" customFormat="1" ht="12" hidden="1" customHeight="1">
      <c r="A6256" s="431"/>
    </row>
    <row r="6257" spans="1:1" s="432" customFormat="1" ht="12" hidden="1" customHeight="1">
      <c r="A6257" s="431"/>
    </row>
    <row r="6258" spans="1:1" s="432" customFormat="1" ht="12" hidden="1" customHeight="1">
      <c r="A6258" s="431"/>
    </row>
    <row r="6259" spans="1:1" s="432" customFormat="1" ht="12" hidden="1" customHeight="1">
      <c r="A6259" s="431"/>
    </row>
    <row r="6260" spans="1:1" s="432" customFormat="1" ht="12" hidden="1" customHeight="1">
      <c r="A6260" s="431"/>
    </row>
    <row r="6261" spans="1:1" s="432" customFormat="1" ht="12" hidden="1" customHeight="1">
      <c r="A6261" s="431"/>
    </row>
    <row r="6262" spans="1:1" s="432" customFormat="1" ht="12" hidden="1" customHeight="1">
      <c r="A6262" s="431"/>
    </row>
    <row r="6263" spans="1:1" s="432" customFormat="1" ht="12" hidden="1" customHeight="1">
      <c r="A6263" s="431"/>
    </row>
    <row r="6264" spans="1:1" s="432" customFormat="1" ht="12" hidden="1" customHeight="1">
      <c r="A6264" s="431"/>
    </row>
    <row r="6265" spans="1:1" s="432" customFormat="1" ht="12" hidden="1" customHeight="1">
      <c r="A6265" s="431"/>
    </row>
    <row r="6266" spans="1:1" s="432" customFormat="1" ht="12" hidden="1" customHeight="1">
      <c r="A6266" s="431"/>
    </row>
    <row r="6267" spans="1:1" s="432" customFormat="1" ht="12" hidden="1" customHeight="1">
      <c r="A6267" s="431"/>
    </row>
    <row r="6268" spans="1:1" s="432" customFormat="1" ht="12" hidden="1" customHeight="1">
      <c r="A6268" s="431"/>
    </row>
    <row r="6269" spans="1:1" s="432" customFormat="1" ht="12" hidden="1" customHeight="1">
      <c r="A6269" s="431"/>
    </row>
    <row r="6270" spans="1:1" s="432" customFormat="1" ht="12" hidden="1" customHeight="1">
      <c r="A6270" s="431"/>
    </row>
    <row r="6271" spans="1:1" s="432" customFormat="1" ht="12" hidden="1" customHeight="1">
      <c r="A6271" s="431"/>
    </row>
    <row r="6272" spans="1:1" s="432" customFormat="1" ht="12" hidden="1" customHeight="1">
      <c r="A6272" s="431"/>
    </row>
    <row r="6273" spans="1:1" s="432" customFormat="1" ht="12" hidden="1" customHeight="1">
      <c r="A6273" s="431"/>
    </row>
    <row r="6274" spans="1:1" s="432" customFormat="1" ht="12" hidden="1" customHeight="1">
      <c r="A6274" s="431"/>
    </row>
    <row r="6275" spans="1:1" s="432" customFormat="1" ht="12" hidden="1" customHeight="1">
      <c r="A6275" s="431"/>
    </row>
    <row r="6276" spans="1:1" s="432" customFormat="1" ht="12" hidden="1" customHeight="1">
      <c r="A6276" s="431"/>
    </row>
    <row r="6277" spans="1:1" s="432" customFormat="1" ht="12" hidden="1" customHeight="1">
      <c r="A6277" s="431"/>
    </row>
    <row r="6278" spans="1:1" s="432" customFormat="1" ht="12" hidden="1" customHeight="1">
      <c r="A6278" s="431"/>
    </row>
    <row r="6279" spans="1:1" s="432" customFormat="1" ht="12" hidden="1" customHeight="1">
      <c r="A6279" s="431"/>
    </row>
    <row r="6280" spans="1:1" s="432" customFormat="1" ht="12" hidden="1" customHeight="1">
      <c r="A6280" s="431"/>
    </row>
    <row r="6281" spans="1:1" s="432" customFormat="1" ht="12" hidden="1" customHeight="1">
      <c r="A6281" s="431"/>
    </row>
    <row r="6282" spans="1:1" s="432" customFormat="1" ht="12" hidden="1" customHeight="1">
      <c r="A6282" s="431"/>
    </row>
    <row r="6283" spans="1:1" s="432" customFormat="1" ht="12" hidden="1" customHeight="1">
      <c r="A6283" s="431"/>
    </row>
    <row r="6284" spans="1:1" s="432" customFormat="1" ht="12" hidden="1" customHeight="1">
      <c r="A6284" s="431"/>
    </row>
    <row r="6285" spans="1:1" s="432" customFormat="1" ht="12" hidden="1" customHeight="1">
      <c r="A6285" s="431"/>
    </row>
    <row r="6286" spans="1:1" s="432" customFormat="1" ht="12" hidden="1" customHeight="1">
      <c r="A6286" s="431"/>
    </row>
    <row r="6287" spans="1:1" s="432" customFormat="1" ht="12" hidden="1" customHeight="1">
      <c r="A6287" s="431"/>
    </row>
    <row r="6288" spans="1:1" s="432" customFormat="1" ht="12" hidden="1" customHeight="1">
      <c r="A6288" s="431"/>
    </row>
    <row r="6289" spans="1:1" s="432" customFormat="1" ht="12" hidden="1" customHeight="1">
      <c r="A6289" s="431"/>
    </row>
    <row r="6290" spans="1:1" s="432" customFormat="1" ht="12" hidden="1" customHeight="1">
      <c r="A6290" s="431"/>
    </row>
    <row r="6291" spans="1:1" s="432" customFormat="1" ht="12" hidden="1" customHeight="1">
      <c r="A6291" s="431"/>
    </row>
    <row r="6292" spans="1:1" s="432" customFormat="1" ht="12" hidden="1" customHeight="1">
      <c r="A6292" s="431"/>
    </row>
    <row r="6293" spans="1:1" s="432" customFormat="1" ht="12" hidden="1" customHeight="1">
      <c r="A6293" s="431"/>
    </row>
    <row r="6294" spans="1:1" s="432" customFormat="1" ht="12" hidden="1" customHeight="1">
      <c r="A6294" s="431"/>
    </row>
    <row r="6295" spans="1:1" s="432" customFormat="1" ht="12" hidden="1" customHeight="1">
      <c r="A6295" s="431"/>
    </row>
    <row r="6296" spans="1:1" s="432" customFormat="1" ht="12" hidden="1" customHeight="1">
      <c r="A6296" s="431"/>
    </row>
    <row r="6297" spans="1:1" s="432" customFormat="1" ht="12" hidden="1" customHeight="1">
      <c r="A6297" s="431"/>
    </row>
    <row r="6298" spans="1:1" s="432" customFormat="1" ht="12" hidden="1" customHeight="1">
      <c r="A6298" s="431"/>
    </row>
    <row r="6299" spans="1:1" s="432" customFormat="1" ht="12" hidden="1" customHeight="1">
      <c r="A6299" s="431"/>
    </row>
    <row r="6300" spans="1:1" s="432" customFormat="1" ht="12" hidden="1" customHeight="1">
      <c r="A6300" s="431"/>
    </row>
    <row r="6301" spans="1:1" s="432" customFormat="1" ht="12" hidden="1" customHeight="1">
      <c r="A6301" s="431"/>
    </row>
    <row r="6302" spans="1:1" s="432" customFormat="1" ht="12" hidden="1" customHeight="1">
      <c r="A6302" s="431"/>
    </row>
    <row r="6303" spans="1:1" s="432" customFormat="1" ht="12" hidden="1" customHeight="1">
      <c r="A6303" s="431"/>
    </row>
    <row r="6304" spans="1:1" s="432" customFormat="1" ht="12" hidden="1" customHeight="1">
      <c r="A6304" s="431"/>
    </row>
    <row r="6305" spans="1:1" s="432" customFormat="1" ht="12" hidden="1" customHeight="1">
      <c r="A6305" s="431"/>
    </row>
    <row r="6306" spans="1:1" s="432" customFormat="1" ht="12" hidden="1" customHeight="1">
      <c r="A6306" s="431"/>
    </row>
    <row r="6307" spans="1:1" s="432" customFormat="1" ht="12" hidden="1" customHeight="1">
      <c r="A6307" s="431"/>
    </row>
    <row r="6308" spans="1:1" s="432" customFormat="1" ht="12" hidden="1" customHeight="1">
      <c r="A6308" s="431"/>
    </row>
    <row r="6309" spans="1:1" s="432" customFormat="1" ht="12" hidden="1" customHeight="1">
      <c r="A6309" s="431"/>
    </row>
    <row r="6310" spans="1:1" s="432" customFormat="1" ht="12" hidden="1" customHeight="1">
      <c r="A6310" s="431"/>
    </row>
    <row r="6311" spans="1:1" s="432" customFormat="1" ht="12" hidden="1" customHeight="1">
      <c r="A6311" s="431"/>
    </row>
    <row r="6312" spans="1:1" s="432" customFormat="1" ht="12" hidden="1" customHeight="1">
      <c r="A6312" s="431"/>
    </row>
    <row r="6313" spans="1:1" s="432" customFormat="1" ht="12" hidden="1" customHeight="1">
      <c r="A6313" s="431"/>
    </row>
    <row r="6314" spans="1:1" s="432" customFormat="1" ht="12" hidden="1" customHeight="1">
      <c r="A6314" s="431"/>
    </row>
    <row r="6315" spans="1:1" s="432" customFormat="1" ht="12" hidden="1" customHeight="1">
      <c r="A6315" s="431"/>
    </row>
    <row r="6316" spans="1:1" s="432" customFormat="1" ht="12" hidden="1" customHeight="1">
      <c r="A6316" s="431"/>
    </row>
    <row r="6317" spans="1:1" s="432" customFormat="1" ht="12" hidden="1" customHeight="1">
      <c r="A6317" s="431"/>
    </row>
    <row r="6318" spans="1:1" s="432" customFormat="1" ht="12" hidden="1" customHeight="1">
      <c r="A6318" s="431"/>
    </row>
    <row r="6319" spans="1:1" s="432" customFormat="1" ht="12" hidden="1" customHeight="1">
      <c r="A6319" s="431"/>
    </row>
    <row r="6320" spans="1:1" s="432" customFormat="1" ht="12" hidden="1" customHeight="1">
      <c r="A6320" s="431"/>
    </row>
    <row r="6321" spans="1:1" s="432" customFormat="1" ht="12" hidden="1" customHeight="1">
      <c r="A6321" s="431"/>
    </row>
    <row r="6322" spans="1:1" s="432" customFormat="1" ht="12" hidden="1" customHeight="1">
      <c r="A6322" s="431"/>
    </row>
    <row r="6323" spans="1:1" s="432" customFormat="1" ht="12" hidden="1" customHeight="1">
      <c r="A6323" s="431"/>
    </row>
    <row r="6324" spans="1:1" s="432" customFormat="1" ht="12" hidden="1" customHeight="1">
      <c r="A6324" s="431"/>
    </row>
    <row r="6325" spans="1:1" s="432" customFormat="1" ht="12" hidden="1" customHeight="1">
      <c r="A6325" s="431"/>
    </row>
    <row r="6326" spans="1:1" s="432" customFormat="1" ht="12" hidden="1" customHeight="1">
      <c r="A6326" s="431"/>
    </row>
    <row r="6327" spans="1:1" s="432" customFormat="1" ht="12" hidden="1" customHeight="1">
      <c r="A6327" s="431"/>
    </row>
    <row r="6328" spans="1:1" s="432" customFormat="1" ht="12" hidden="1" customHeight="1">
      <c r="A6328" s="431"/>
    </row>
    <row r="6329" spans="1:1" s="432" customFormat="1" ht="12" hidden="1" customHeight="1">
      <c r="A6329" s="431"/>
    </row>
    <row r="6330" spans="1:1" s="432" customFormat="1" ht="12" hidden="1" customHeight="1">
      <c r="A6330" s="431"/>
    </row>
    <row r="6331" spans="1:1" s="432" customFormat="1" ht="12" hidden="1" customHeight="1">
      <c r="A6331" s="431"/>
    </row>
    <row r="6332" spans="1:1" s="432" customFormat="1" ht="12" hidden="1" customHeight="1">
      <c r="A6332" s="431"/>
    </row>
    <row r="6333" spans="1:1" s="432" customFormat="1" ht="12" hidden="1" customHeight="1">
      <c r="A6333" s="431"/>
    </row>
    <row r="6334" spans="1:1" s="432" customFormat="1" ht="12" hidden="1" customHeight="1">
      <c r="A6334" s="431"/>
    </row>
    <row r="6335" spans="1:1" s="432" customFormat="1" ht="12" hidden="1" customHeight="1">
      <c r="A6335" s="431"/>
    </row>
    <row r="6336" spans="1:1" s="432" customFormat="1" ht="12" hidden="1" customHeight="1">
      <c r="A6336" s="431"/>
    </row>
    <row r="6337" spans="1:1" s="432" customFormat="1" ht="12" hidden="1" customHeight="1">
      <c r="A6337" s="431"/>
    </row>
    <row r="6338" spans="1:1" s="432" customFormat="1" ht="12" hidden="1" customHeight="1">
      <c r="A6338" s="431"/>
    </row>
    <row r="6339" spans="1:1" s="432" customFormat="1" ht="12" hidden="1" customHeight="1">
      <c r="A6339" s="431"/>
    </row>
    <row r="6340" spans="1:1" s="432" customFormat="1" ht="12" hidden="1" customHeight="1">
      <c r="A6340" s="431"/>
    </row>
    <row r="6341" spans="1:1" s="432" customFormat="1" ht="12" hidden="1" customHeight="1">
      <c r="A6341" s="431"/>
    </row>
    <row r="6342" spans="1:1" s="432" customFormat="1" ht="12" hidden="1" customHeight="1">
      <c r="A6342" s="431"/>
    </row>
    <row r="6343" spans="1:1" s="432" customFormat="1" ht="12" hidden="1" customHeight="1">
      <c r="A6343" s="431"/>
    </row>
    <row r="6344" spans="1:1" s="432" customFormat="1" ht="12" hidden="1" customHeight="1">
      <c r="A6344" s="431"/>
    </row>
    <row r="6345" spans="1:1" s="432" customFormat="1" ht="12" hidden="1" customHeight="1">
      <c r="A6345" s="431"/>
    </row>
    <row r="6346" spans="1:1" s="432" customFormat="1" ht="12" hidden="1" customHeight="1">
      <c r="A6346" s="431"/>
    </row>
    <row r="6347" spans="1:1" s="432" customFormat="1" ht="12" hidden="1" customHeight="1">
      <c r="A6347" s="431"/>
    </row>
    <row r="6348" spans="1:1" s="432" customFormat="1" ht="12" hidden="1" customHeight="1">
      <c r="A6348" s="431"/>
    </row>
    <row r="6349" spans="1:1" s="432" customFormat="1" ht="12" hidden="1" customHeight="1">
      <c r="A6349" s="431"/>
    </row>
    <row r="6350" spans="1:1" s="432" customFormat="1" ht="12" hidden="1" customHeight="1">
      <c r="A6350" s="431"/>
    </row>
    <row r="6351" spans="1:1" s="432" customFormat="1" ht="12" hidden="1" customHeight="1">
      <c r="A6351" s="431"/>
    </row>
    <row r="6352" spans="1:1" s="432" customFormat="1" ht="12" hidden="1" customHeight="1">
      <c r="A6352" s="431"/>
    </row>
    <row r="6353" spans="1:1" s="432" customFormat="1" ht="12" hidden="1" customHeight="1">
      <c r="A6353" s="431"/>
    </row>
    <row r="6354" spans="1:1" s="432" customFormat="1" ht="12" hidden="1" customHeight="1">
      <c r="A6354" s="431"/>
    </row>
    <row r="6355" spans="1:1" s="432" customFormat="1" ht="12" hidden="1" customHeight="1">
      <c r="A6355" s="431"/>
    </row>
    <row r="6356" spans="1:1" s="432" customFormat="1" ht="12" hidden="1" customHeight="1">
      <c r="A6356" s="431"/>
    </row>
    <row r="6357" spans="1:1" s="432" customFormat="1" ht="12" hidden="1" customHeight="1">
      <c r="A6357" s="431"/>
    </row>
    <row r="6358" spans="1:1" s="432" customFormat="1" ht="12" hidden="1" customHeight="1">
      <c r="A6358" s="431"/>
    </row>
    <row r="6359" spans="1:1" s="432" customFormat="1" ht="12" hidden="1" customHeight="1">
      <c r="A6359" s="431"/>
    </row>
    <row r="6360" spans="1:1" s="432" customFormat="1" ht="12" hidden="1" customHeight="1">
      <c r="A6360" s="431"/>
    </row>
    <row r="6361" spans="1:1" s="432" customFormat="1" ht="12" hidden="1" customHeight="1">
      <c r="A6361" s="431"/>
    </row>
    <row r="6362" spans="1:1" s="432" customFormat="1" ht="12" hidden="1" customHeight="1">
      <c r="A6362" s="431"/>
    </row>
    <row r="6363" spans="1:1" s="432" customFormat="1" ht="12" hidden="1" customHeight="1">
      <c r="A6363" s="431"/>
    </row>
    <row r="6364" spans="1:1" s="432" customFormat="1" ht="12" hidden="1" customHeight="1">
      <c r="A6364" s="431"/>
    </row>
    <row r="6365" spans="1:1" s="432" customFormat="1" ht="12" hidden="1" customHeight="1">
      <c r="A6365" s="431"/>
    </row>
    <row r="6366" spans="1:1" s="432" customFormat="1" ht="12" hidden="1" customHeight="1">
      <c r="A6366" s="431"/>
    </row>
    <row r="6367" spans="1:1" s="432" customFormat="1" ht="12" hidden="1" customHeight="1">
      <c r="A6367" s="431"/>
    </row>
    <row r="6368" spans="1:1" s="432" customFormat="1" ht="12" hidden="1" customHeight="1">
      <c r="A6368" s="431"/>
    </row>
    <row r="6369" spans="1:1" s="432" customFormat="1" ht="12" hidden="1" customHeight="1">
      <c r="A6369" s="431"/>
    </row>
    <row r="6370" spans="1:1" s="432" customFormat="1" ht="12" hidden="1" customHeight="1">
      <c r="A6370" s="431"/>
    </row>
    <row r="6371" spans="1:1" s="432" customFormat="1" ht="12" hidden="1" customHeight="1">
      <c r="A6371" s="431"/>
    </row>
    <row r="6372" spans="1:1" s="432" customFormat="1" ht="12" hidden="1" customHeight="1">
      <c r="A6372" s="431"/>
    </row>
    <row r="6373" spans="1:1" s="432" customFormat="1" ht="12" hidden="1" customHeight="1">
      <c r="A6373" s="431"/>
    </row>
    <row r="6374" spans="1:1" s="432" customFormat="1" ht="12" hidden="1" customHeight="1">
      <c r="A6374" s="431"/>
    </row>
    <row r="6375" spans="1:1" s="432" customFormat="1" ht="12" hidden="1" customHeight="1">
      <c r="A6375" s="431"/>
    </row>
    <row r="6376" spans="1:1" s="432" customFormat="1" ht="12" hidden="1" customHeight="1">
      <c r="A6376" s="431"/>
    </row>
    <row r="6377" spans="1:1" s="432" customFormat="1" ht="12" hidden="1" customHeight="1">
      <c r="A6377" s="431"/>
    </row>
    <row r="6378" spans="1:1" s="432" customFormat="1" ht="12" hidden="1" customHeight="1">
      <c r="A6378" s="431"/>
    </row>
    <row r="6379" spans="1:1" s="432" customFormat="1" ht="12" hidden="1" customHeight="1">
      <c r="A6379" s="431"/>
    </row>
    <row r="6380" spans="1:1" s="432" customFormat="1" ht="12" hidden="1" customHeight="1">
      <c r="A6380" s="431"/>
    </row>
    <row r="6381" spans="1:1" s="432" customFormat="1" ht="12" hidden="1" customHeight="1">
      <c r="A6381" s="431"/>
    </row>
    <row r="6382" spans="1:1" s="432" customFormat="1" ht="12" hidden="1" customHeight="1">
      <c r="A6382" s="431"/>
    </row>
    <row r="6383" spans="1:1" s="432" customFormat="1" ht="12" hidden="1" customHeight="1">
      <c r="A6383" s="431"/>
    </row>
    <row r="6384" spans="1:1" s="432" customFormat="1" ht="12" hidden="1" customHeight="1">
      <c r="A6384" s="431"/>
    </row>
    <row r="6385" spans="1:1" s="432" customFormat="1" ht="12" hidden="1" customHeight="1">
      <c r="A6385" s="431"/>
    </row>
    <row r="6386" spans="1:1" s="432" customFormat="1" ht="12" hidden="1" customHeight="1">
      <c r="A6386" s="431"/>
    </row>
    <row r="6387" spans="1:1" s="432" customFormat="1" ht="12" hidden="1" customHeight="1">
      <c r="A6387" s="431"/>
    </row>
    <row r="6388" spans="1:1" s="432" customFormat="1" ht="12" hidden="1" customHeight="1">
      <c r="A6388" s="431"/>
    </row>
    <row r="6389" spans="1:1" s="432" customFormat="1" ht="12" hidden="1" customHeight="1">
      <c r="A6389" s="431"/>
    </row>
    <row r="6390" spans="1:1" s="432" customFormat="1" ht="12" hidden="1" customHeight="1">
      <c r="A6390" s="431"/>
    </row>
    <row r="6391" spans="1:1" s="432" customFormat="1" ht="12" hidden="1" customHeight="1">
      <c r="A6391" s="431"/>
    </row>
    <row r="6392" spans="1:1" s="432" customFormat="1" ht="12" hidden="1" customHeight="1">
      <c r="A6392" s="431"/>
    </row>
    <row r="6393" spans="1:1" s="432" customFormat="1" ht="12" hidden="1" customHeight="1">
      <c r="A6393" s="431"/>
    </row>
    <row r="6394" spans="1:1" s="432" customFormat="1" ht="12" hidden="1" customHeight="1">
      <c r="A6394" s="431"/>
    </row>
    <row r="6395" spans="1:1" s="432" customFormat="1" ht="12" hidden="1" customHeight="1">
      <c r="A6395" s="431"/>
    </row>
    <row r="6396" spans="1:1" s="432" customFormat="1" ht="12" hidden="1" customHeight="1">
      <c r="A6396" s="431"/>
    </row>
    <row r="6397" spans="1:1" s="432" customFormat="1" ht="12" hidden="1" customHeight="1">
      <c r="A6397" s="431"/>
    </row>
    <row r="6398" spans="1:1" s="432" customFormat="1" ht="12" hidden="1" customHeight="1">
      <c r="A6398" s="431"/>
    </row>
    <row r="6399" spans="1:1" s="432" customFormat="1" ht="12" hidden="1" customHeight="1">
      <c r="A6399" s="431"/>
    </row>
    <row r="6400" spans="1:1" s="432" customFormat="1" ht="12" hidden="1" customHeight="1">
      <c r="A6400" s="431"/>
    </row>
    <row r="6401" spans="1:1" s="432" customFormat="1" ht="12" hidden="1" customHeight="1">
      <c r="A6401" s="431"/>
    </row>
    <row r="6402" spans="1:1" s="432" customFormat="1" ht="12" hidden="1" customHeight="1">
      <c r="A6402" s="431"/>
    </row>
    <row r="6403" spans="1:1" s="432" customFormat="1" ht="12" hidden="1" customHeight="1">
      <c r="A6403" s="431"/>
    </row>
    <row r="6404" spans="1:1" s="432" customFormat="1" ht="12" hidden="1" customHeight="1">
      <c r="A6404" s="431"/>
    </row>
    <row r="6405" spans="1:1" s="432" customFormat="1" ht="12" hidden="1" customHeight="1">
      <c r="A6405" s="431"/>
    </row>
    <row r="6406" spans="1:1" s="432" customFormat="1" ht="12" hidden="1" customHeight="1">
      <c r="A6406" s="431"/>
    </row>
    <row r="6407" spans="1:1" s="432" customFormat="1" ht="12" hidden="1" customHeight="1">
      <c r="A6407" s="431"/>
    </row>
    <row r="6408" spans="1:1" s="432" customFormat="1" ht="12" hidden="1" customHeight="1">
      <c r="A6408" s="431"/>
    </row>
    <row r="6409" spans="1:1" s="432" customFormat="1" ht="12" hidden="1" customHeight="1">
      <c r="A6409" s="431"/>
    </row>
    <row r="6410" spans="1:1" s="432" customFormat="1" ht="12" hidden="1" customHeight="1">
      <c r="A6410" s="431"/>
    </row>
    <row r="6411" spans="1:1" s="432" customFormat="1" ht="12" hidden="1" customHeight="1">
      <c r="A6411" s="431"/>
    </row>
    <row r="6412" spans="1:1" s="432" customFormat="1" ht="12" hidden="1" customHeight="1">
      <c r="A6412" s="431"/>
    </row>
    <row r="6413" spans="1:1" s="432" customFormat="1" ht="12" hidden="1" customHeight="1">
      <c r="A6413" s="431"/>
    </row>
    <row r="6414" spans="1:1" s="432" customFormat="1" ht="12" hidden="1" customHeight="1">
      <c r="A6414" s="431"/>
    </row>
    <row r="6415" spans="1:1" s="432" customFormat="1" ht="12" hidden="1" customHeight="1">
      <c r="A6415" s="431"/>
    </row>
    <row r="6416" spans="1:1" s="432" customFormat="1" ht="12" hidden="1" customHeight="1">
      <c r="A6416" s="431"/>
    </row>
    <row r="6417" spans="1:1" s="432" customFormat="1" ht="12" hidden="1" customHeight="1">
      <c r="A6417" s="431"/>
    </row>
    <row r="6418" spans="1:1" s="432" customFormat="1" ht="12" hidden="1" customHeight="1">
      <c r="A6418" s="431"/>
    </row>
    <row r="6419" spans="1:1" s="432" customFormat="1" ht="12" hidden="1" customHeight="1">
      <c r="A6419" s="431"/>
    </row>
    <row r="6420" spans="1:1" s="432" customFormat="1" ht="12" hidden="1" customHeight="1">
      <c r="A6420" s="431"/>
    </row>
    <row r="6421" spans="1:1" s="432" customFormat="1" ht="12" hidden="1" customHeight="1">
      <c r="A6421" s="431"/>
    </row>
    <row r="6422" spans="1:1" s="432" customFormat="1" ht="12" hidden="1" customHeight="1">
      <c r="A6422" s="431"/>
    </row>
    <row r="6423" spans="1:1" s="432" customFormat="1" ht="12" hidden="1" customHeight="1">
      <c r="A6423" s="431"/>
    </row>
    <row r="6424" spans="1:1" s="432" customFormat="1" ht="12" hidden="1" customHeight="1">
      <c r="A6424" s="431"/>
    </row>
    <row r="6425" spans="1:1" s="432" customFormat="1" ht="12" hidden="1" customHeight="1">
      <c r="A6425" s="431"/>
    </row>
    <row r="6426" spans="1:1" s="432" customFormat="1" ht="12" hidden="1" customHeight="1">
      <c r="A6426" s="431"/>
    </row>
    <row r="6427" spans="1:1" s="432" customFormat="1" ht="12" hidden="1" customHeight="1">
      <c r="A6427" s="431"/>
    </row>
    <row r="6428" spans="1:1" s="432" customFormat="1" ht="12" hidden="1" customHeight="1">
      <c r="A6428" s="431"/>
    </row>
    <row r="6429" spans="1:1" s="432" customFormat="1" ht="12" hidden="1" customHeight="1">
      <c r="A6429" s="431"/>
    </row>
    <row r="6430" spans="1:1" s="432" customFormat="1" ht="12" hidden="1" customHeight="1">
      <c r="A6430" s="431"/>
    </row>
    <row r="6431" spans="1:1" s="432" customFormat="1" ht="12" hidden="1" customHeight="1">
      <c r="A6431" s="431"/>
    </row>
    <row r="6432" spans="1:1" s="432" customFormat="1" ht="12" hidden="1" customHeight="1">
      <c r="A6432" s="431"/>
    </row>
    <row r="6433" spans="1:1" s="432" customFormat="1" ht="12" hidden="1" customHeight="1">
      <c r="A6433" s="431"/>
    </row>
    <row r="6434" spans="1:1" s="432" customFormat="1" ht="12" hidden="1" customHeight="1">
      <c r="A6434" s="431"/>
    </row>
    <row r="6435" spans="1:1" s="432" customFormat="1" ht="12" hidden="1" customHeight="1">
      <c r="A6435" s="431"/>
    </row>
    <row r="6436" spans="1:1" s="432" customFormat="1" ht="12" hidden="1" customHeight="1">
      <c r="A6436" s="431"/>
    </row>
    <row r="6437" spans="1:1" s="432" customFormat="1" ht="12" hidden="1" customHeight="1">
      <c r="A6437" s="431"/>
    </row>
    <row r="6438" spans="1:1" s="432" customFormat="1" ht="12" hidden="1" customHeight="1">
      <c r="A6438" s="431"/>
    </row>
    <row r="6439" spans="1:1" s="432" customFormat="1" ht="12" hidden="1" customHeight="1">
      <c r="A6439" s="431"/>
    </row>
    <row r="6440" spans="1:1" s="432" customFormat="1" ht="12" hidden="1" customHeight="1">
      <c r="A6440" s="431"/>
    </row>
    <row r="6441" spans="1:1" s="432" customFormat="1" ht="12" hidden="1" customHeight="1">
      <c r="A6441" s="431"/>
    </row>
    <row r="6442" spans="1:1" s="432" customFormat="1" ht="12" hidden="1" customHeight="1">
      <c r="A6442" s="431"/>
    </row>
    <row r="6443" spans="1:1" s="432" customFormat="1" ht="12" hidden="1" customHeight="1">
      <c r="A6443" s="431"/>
    </row>
    <row r="6444" spans="1:1" s="432" customFormat="1" ht="12" hidden="1" customHeight="1">
      <c r="A6444" s="431"/>
    </row>
    <row r="6445" spans="1:1" s="432" customFormat="1" ht="12" hidden="1" customHeight="1">
      <c r="A6445" s="431"/>
    </row>
    <row r="6446" spans="1:1" s="432" customFormat="1" ht="12" hidden="1" customHeight="1">
      <c r="A6446" s="431"/>
    </row>
    <row r="6447" spans="1:1" s="432" customFormat="1" ht="12" hidden="1" customHeight="1">
      <c r="A6447" s="431"/>
    </row>
    <row r="6448" spans="1:1" s="432" customFormat="1" ht="12" hidden="1" customHeight="1">
      <c r="A6448" s="431"/>
    </row>
    <row r="6449" spans="1:1" s="432" customFormat="1" ht="12" hidden="1" customHeight="1">
      <c r="A6449" s="431"/>
    </row>
    <row r="6450" spans="1:1" s="432" customFormat="1" ht="12" hidden="1" customHeight="1">
      <c r="A6450" s="431"/>
    </row>
    <row r="6451" spans="1:1" s="432" customFormat="1" ht="12" hidden="1" customHeight="1">
      <c r="A6451" s="431"/>
    </row>
    <row r="6452" spans="1:1" s="432" customFormat="1" ht="12" hidden="1" customHeight="1">
      <c r="A6452" s="431"/>
    </row>
    <row r="6453" spans="1:1" s="432" customFormat="1" ht="12" hidden="1" customHeight="1">
      <c r="A6453" s="431"/>
    </row>
    <row r="6454" spans="1:1" s="432" customFormat="1" ht="12" hidden="1" customHeight="1">
      <c r="A6454" s="431"/>
    </row>
    <row r="6455" spans="1:1" s="432" customFormat="1" ht="12" hidden="1" customHeight="1">
      <c r="A6455" s="431"/>
    </row>
    <row r="6456" spans="1:1" s="432" customFormat="1" ht="12" hidden="1" customHeight="1">
      <c r="A6456" s="431"/>
    </row>
    <row r="6457" spans="1:1" s="432" customFormat="1" ht="12" hidden="1" customHeight="1">
      <c r="A6457" s="431"/>
    </row>
    <row r="6458" spans="1:1" s="432" customFormat="1" ht="12" hidden="1" customHeight="1">
      <c r="A6458" s="431"/>
    </row>
    <row r="6459" spans="1:1" s="432" customFormat="1" ht="12" hidden="1" customHeight="1">
      <c r="A6459" s="431"/>
    </row>
    <row r="6460" spans="1:1" s="432" customFormat="1" ht="12" hidden="1" customHeight="1">
      <c r="A6460" s="431"/>
    </row>
    <row r="6461" spans="1:1" s="432" customFormat="1" ht="12" hidden="1" customHeight="1">
      <c r="A6461" s="431"/>
    </row>
    <row r="6462" spans="1:1" s="432" customFormat="1" ht="12" hidden="1" customHeight="1">
      <c r="A6462" s="431"/>
    </row>
    <row r="6463" spans="1:1" s="432" customFormat="1" ht="12" hidden="1" customHeight="1">
      <c r="A6463" s="431"/>
    </row>
    <row r="6464" spans="1:1" s="432" customFormat="1" ht="12" hidden="1" customHeight="1">
      <c r="A6464" s="431"/>
    </row>
    <row r="6465" spans="1:1" s="432" customFormat="1" ht="12" hidden="1" customHeight="1">
      <c r="A6465" s="431"/>
    </row>
    <row r="6466" spans="1:1" s="432" customFormat="1" ht="12" hidden="1" customHeight="1">
      <c r="A6466" s="431"/>
    </row>
    <row r="6467" spans="1:1" s="432" customFormat="1" ht="12" hidden="1" customHeight="1">
      <c r="A6467" s="431"/>
    </row>
    <row r="6468" spans="1:1" s="432" customFormat="1" ht="12" hidden="1" customHeight="1">
      <c r="A6468" s="431"/>
    </row>
    <row r="6469" spans="1:1" s="432" customFormat="1" ht="12" hidden="1" customHeight="1">
      <c r="A6469" s="431"/>
    </row>
    <row r="6470" spans="1:1" s="432" customFormat="1" ht="12" hidden="1" customHeight="1">
      <c r="A6470" s="431"/>
    </row>
    <row r="6471" spans="1:1" s="432" customFormat="1" ht="12" hidden="1" customHeight="1">
      <c r="A6471" s="431"/>
    </row>
    <row r="6472" spans="1:1" s="432" customFormat="1" ht="12" hidden="1" customHeight="1">
      <c r="A6472" s="431"/>
    </row>
    <row r="6473" spans="1:1" s="432" customFormat="1" ht="12" hidden="1" customHeight="1">
      <c r="A6473" s="431"/>
    </row>
    <row r="6474" spans="1:1" s="432" customFormat="1" ht="12" hidden="1" customHeight="1">
      <c r="A6474" s="431"/>
    </row>
    <row r="6475" spans="1:1" s="432" customFormat="1" ht="12" hidden="1" customHeight="1">
      <c r="A6475" s="431"/>
    </row>
    <row r="6476" spans="1:1" s="432" customFormat="1" ht="12" hidden="1" customHeight="1">
      <c r="A6476" s="431"/>
    </row>
    <row r="6477" spans="1:1" s="432" customFormat="1" ht="12" hidden="1" customHeight="1">
      <c r="A6477" s="431"/>
    </row>
    <row r="6478" spans="1:1" s="432" customFormat="1" ht="12" hidden="1" customHeight="1">
      <c r="A6478" s="431"/>
    </row>
    <row r="6479" spans="1:1" s="432" customFormat="1" ht="12" hidden="1" customHeight="1">
      <c r="A6479" s="431"/>
    </row>
    <row r="6480" spans="1:1" s="432" customFormat="1" ht="12" hidden="1" customHeight="1">
      <c r="A6480" s="431"/>
    </row>
    <row r="6481" spans="1:1" s="432" customFormat="1" ht="12" hidden="1" customHeight="1">
      <c r="A6481" s="431"/>
    </row>
    <row r="6482" spans="1:1" s="432" customFormat="1" ht="12" hidden="1" customHeight="1">
      <c r="A6482" s="431"/>
    </row>
    <row r="6483" spans="1:1" s="432" customFormat="1" ht="12" hidden="1" customHeight="1">
      <c r="A6483" s="431"/>
    </row>
    <row r="6484" spans="1:1" s="432" customFormat="1" ht="12" hidden="1" customHeight="1">
      <c r="A6484" s="431"/>
    </row>
    <row r="6485" spans="1:1" s="432" customFormat="1" ht="12" hidden="1" customHeight="1">
      <c r="A6485" s="431"/>
    </row>
    <row r="6486" spans="1:1" s="432" customFormat="1" ht="12" hidden="1" customHeight="1">
      <c r="A6486" s="431"/>
    </row>
    <row r="6487" spans="1:1" s="432" customFormat="1" ht="12" hidden="1" customHeight="1">
      <c r="A6487" s="431"/>
    </row>
    <row r="6488" spans="1:1" s="432" customFormat="1" ht="12" hidden="1" customHeight="1">
      <c r="A6488" s="431"/>
    </row>
    <row r="6489" spans="1:1" s="432" customFormat="1" ht="12" hidden="1" customHeight="1">
      <c r="A6489" s="431"/>
    </row>
    <row r="6490" spans="1:1" s="432" customFormat="1" ht="12" hidden="1" customHeight="1">
      <c r="A6490" s="431"/>
    </row>
    <row r="6491" spans="1:1" s="432" customFormat="1" ht="12" hidden="1" customHeight="1">
      <c r="A6491" s="431"/>
    </row>
    <row r="6492" spans="1:1" s="432" customFormat="1" ht="12" hidden="1" customHeight="1">
      <c r="A6492" s="431"/>
    </row>
    <row r="6493" spans="1:1" s="432" customFormat="1" ht="12" hidden="1" customHeight="1">
      <c r="A6493" s="431"/>
    </row>
    <row r="6494" spans="1:1" s="432" customFormat="1" ht="12" hidden="1" customHeight="1">
      <c r="A6494" s="431"/>
    </row>
    <row r="6495" spans="1:1" s="432" customFormat="1" ht="12" hidden="1" customHeight="1">
      <c r="A6495" s="431"/>
    </row>
    <row r="6496" spans="1:1" s="432" customFormat="1" ht="12" hidden="1" customHeight="1">
      <c r="A6496" s="431"/>
    </row>
    <row r="6497" spans="1:1" s="432" customFormat="1" ht="12" hidden="1" customHeight="1">
      <c r="A6497" s="431"/>
    </row>
    <row r="6498" spans="1:1" s="432" customFormat="1" ht="12" hidden="1" customHeight="1">
      <c r="A6498" s="431"/>
    </row>
    <row r="6499" spans="1:1" s="432" customFormat="1" ht="12" hidden="1" customHeight="1">
      <c r="A6499" s="431"/>
    </row>
    <row r="6500" spans="1:1" s="432" customFormat="1" ht="12" hidden="1" customHeight="1">
      <c r="A6500" s="431"/>
    </row>
    <row r="6501" spans="1:1" s="432" customFormat="1" ht="12" hidden="1" customHeight="1">
      <c r="A6501" s="431"/>
    </row>
    <row r="6502" spans="1:1" s="432" customFormat="1" ht="12" hidden="1" customHeight="1">
      <c r="A6502" s="431"/>
    </row>
    <row r="6503" spans="1:1" s="432" customFormat="1" ht="12" hidden="1" customHeight="1">
      <c r="A6503" s="431"/>
    </row>
    <row r="6504" spans="1:1" s="432" customFormat="1" ht="12" hidden="1" customHeight="1">
      <c r="A6504" s="431"/>
    </row>
    <row r="6505" spans="1:1" s="432" customFormat="1" ht="12" hidden="1" customHeight="1">
      <c r="A6505" s="431"/>
    </row>
    <row r="6506" spans="1:1" s="432" customFormat="1" ht="12" hidden="1" customHeight="1">
      <c r="A6506" s="431"/>
    </row>
    <row r="6507" spans="1:1" s="432" customFormat="1" ht="12" hidden="1" customHeight="1">
      <c r="A6507" s="431"/>
    </row>
    <row r="6508" spans="1:1" s="432" customFormat="1" ht="12" hidden="1" customHeight="1">
      <c r="A6508" s="431"/>
    </row>
    <row r="6509" spans="1:1" s="432" customFormat="1" ht="12" hidden="1" customHeight="1">
      <c r="A6509" s="431"/>
    </row>
    <row r="6510" spans="1:1" s="432" customFormat="1" ht="12" hidden="1" customHeight="1">
      <c r="A6510" s="431"/>
    </row>
    <row r="6511" spans="1:1" s="432" customFormat="1" ht="12" hidden="1" customHeight="1">
      <c r="A6511" s="431"/>
    </row>
    <row r="6512" spans="1:1" s="432" customFormat="1" ht="12" hidden="1" customHeight="1">
      <c r="A6512" s="431"/>
    </row>
    <row r="6513" spans="1:1" s="432" customFormat="1" ht="12" hidden="1" customHeight="1">
      <c r="A6513" s="431"/>
    </row>
    <row r="6514" spans="1:1" s="432" customFormat="1" ht="12" hidden="1" customHeight="1">
      <c r="A6514" s="431"/>
    </row>
    <row r="6515" spans="1:1" s="432" customFormat="1" ht="12" hidden="1" customHeight="1">
      <c r="A6515" s="431"/>
    </row>
    <row r="6516" spans="1:1" s="432" customFormat="1" ht="12" hidden="1" customHeight="1">
      <c r="A6516" s="431"/>
    </row>
    <row r="6517" spans="1:1" s="432" customFormat="1" ht="12" hidden="1" customHeight="1">
      <c r="A6517" s="431"/>
    </row>
    <row r="6518" spans="1:1" s="432" customFormat="1" ht="12" hidden="1" customHeight="1">
      <c r="A6518" s="431"/>
    </row>
    <row r="6519" spans="1:1" s="432" customFormat="1" ht="12" hidden="1" customHeight="1">
      <c r="A6519" s="431"/>
    </row>
    <row r="6520" spans="1:1" s="432" customFormat="1" ht="12" hidden="1" customHeight="1">
      <c r="A6520" s="431"/>
    </row>
    <row r="6521" spans="1:1" s="432" customFormat="1" ht="12" hidden="1" customHeight="1">
      <c r="A6521" s="431"/>
    </row>
    <row r="6522" spans="1:1" s="432" customFormat="1" ht="12" hidden="1" customHeight="1">
      <c r="A6522" s="431"/>
    </row>
    <row r="6523" spans="1:1" s="432" customFormat="1" ht="12" hidden="1" customHeight="1">
      <c r="A6523" s="431"/>
    </row>
    <row r="6524" spans="1:1" s="432" customFormat="1" ht="12" hidden="1" customHeight="1">
      <c r="A6524" s="431"/>
    </row>
    <row r="6525" spans="1:1" s="432" customFormat="1" ht="12" hidden="1" customHeight="1">
      <c r="A6525" s="431"/>
    </row>
    <row r="6526" spans="1:1" s="432" customFormat="1" ht="12" hidden="1" customHeight="1">
      <c r="A6526" s="431"/>
    </row>
    <row r="6527" spans="1:1" s="432" customFormat="1" ht="12" hidden="1" customHeight="1">
      <c r="A6527" s="431"/>
    </row>
    <row r="6528" spans="1:1" s="432" customFormat="1" ht="12" hidden="1" customHeight="1">
      <c r="A6528" s="431"/>
    </row>
    <row r="6529" spans="1:1" s="432" customFormat="1" ht="12" hidden="1" customHeight="1">
      <c r="A6529" s="431"/>
    </row>
    <row r="6530" spans="1:1" s="432" customFormat="1" ht="12" hidden="1" customHeight="1">
      <c r="A6530" s="431"/>
    </row>
    <row r="6531" spans="1:1" s="432" customFormat="1" ht="12" hidden="1" customHeight="1">
      <c r="A6531" s="431"/>
    </row>
    <row r="6532" spans="1:1" s="432" customFormat="1" ht="12" hidden="1" customHeight="1">
      <c r="A6532" s="431"/>
    </row>
    <row r="6533" spans="1:1" s="432" customFormat="1" ht="12" hidden="1" customHeight="1">
      <c r="A6533" s="431"/>
    </row>
    <row r="6534" spans="1:1" s="432" customFormat="1" ht="12" hidden="1" customHeight="1">
      <c r="A6534" s="431"/>
    </row>
    <row r="6535" spans="1:1" s="432" customFormat="1" ht="12" hidden="1" customHeight="1">
      <c r="A6535" s="431"/>
    </row>
    <row r="6536" spans="1:1" s="432" customFormat="1" ht="12" hidden="1" customHeight="1">
      <c r="A6536" s="431"/>
    </row>
    <row r="6537" spans="1:1" s="432" customFormat="1" ht="12" hidden="1" customHeight="1">
      <c r="A6537" s="431"/>
    </row>
    <row r="6538" spans="1:1" s="432" customFormat="1" ht="12" hidden="1" customHeight="1">
      <c r="A6538" s="431"/>
    </row>
    <row r="6539" spans="1:1" s="432" customFormat="1" ht="12" hidden="1" customHeight="1">
      <c r="A6539" s="431"/>
    </row>
    <row r="6540" spans="1:1" s="432" customFormat="1" ht="12" hidden="1" customHeight="1">
      <c r="A6540" s="431"/>
    </row>
    <row r="6541" spans="1:1" s="432" customFormat="1" ht="12" hidden="1" customHeight="1">
      <c r="A6541" s="431"/>
    </row>
    <row r="6542" spans="1:1" s="432" customFormat="1" ht="12" hidden="1" customHeight="1">
      <c r="A6542" s="431"/>
    </row>
    <row r="6543" spans="1:1" s="432" customFormat="1" ht="12" hidden="1" customHeight="1">
      <c r="A6543" s="431"/>
    </row>
    <row r="6544" spans="1:1" s="432" customFormat="1" ht="12" hidden="1" customHeight="1">
      <c r="A6544" s="431"/>
    </row>
    <row r="6545" spans="1:1" s="432" customFormat="1" ht="12" hidden="1" customHeight="1">
      <c r="A6545" s="431"/>
    </row>
    <row r="6546" spans="1:1" s="432" customFormat="1" ht="12" hidden="1" customHeight="1">
      <c r="A6546" s="431"/>
    </row>
    <row r="6547" spans="1:1" s="432" customFormat="1" ht="12" hidden="1" customHeight="1">
      <c r="A6547" s="431"/>
    </row>
    <row r="6548" spans="1:1" s="432" customFormat="1" ht="12" hidden="1" customHeight="1">
      <c r="A6548" s="431"/>
    </row>
    <row r="6549" spans="1:1" s="432" customFormat="1" ht="12" hidden="1" customHeight="1">
      <c r="A6549" s="431"/>
    </row>
    <row r="6550" spans="1:1" s="432" customFormat="1" ht="12" hidden="1" customHeight="1">
      <c r="A6550" s="431"/>
    </row>
    <row r="6551" spans="1:1" s="432" customFormat="1" ht="12" hidden="1" customHeight="1">
      <c r="A6551" s="431"/>
    </row>
    <row r="6552" spans="1:1" s="432" customFormat="1" ht="12" hidden="1" customHeight="1">
      <c r="A6552" s="431"/>
    </row>
    <row r="6553" spans="1:1" s="432" customFormat="1" ht="12" hidden="1" customHeight="1">
      <c r="A6553" s="431"/>
    </row>
    <row r="6554" spans="1:1" s="432" customFormat="1" ht="12" hidden="1" customHeight="1">
      <c r="A6554" s="431"/>
    </row>
    <row r="6555" spans="1:1" s="432" customFormat="1" ht="12" hidden="1" customHeight="1">
      <c r="A6555" s="431"/>
    </row>
    <row r="6556" spans="1:1" s="432" customFormat="1" ht="12" hidden="1" customHeight="1">
      <c r="A6556" s="431"/>
    </row>
    <row r="6557" spans="1:1" s="432" customFormat="1" ht="12" hidden="1" customHeight="1">
      <c r="A6557" s="431"/>
    </row>
    <row r="6558" spans="1:1" s="432" customFormat="1" ht="12" hidden="1" customHeight="1">
      <c r="A6558" s="431"/>
    </row>
    <row r="6559" spans="1:1" s="432" customFormat="1" ht="12" hidden="1" customHeight="1">
      <c r="A6559" s="431"/>
    </row>
    <row r="6560" spans="1:1" s="432" customFormat="1" ht="12" hidden="1" customHeight="1">
      <c r="A6560" s="431"/>
    </row>
    <row r="6561" spans="1:1" s="432" customFormat="1" ht="12" hidden="1" customHeight="1">
      <c r="A6561" s="431"/>
    </row>
    <row r="6562" spans="1:1" s="432" customFormat="1" ht="12" hidden="1" customHeight="1">
      <c r="A6562" s="431"/>
    </row>
    <row r="6563" spans="1:1" s="432" customFormat="1" ht="12" hidden="1" customHeight="1">
      <c r="A6563" s="431"/>
    </row>
    <row r="6564" spans="1:1" s="432" customFormat="1" ht="12" hidden="1" customHeight="1">
      <c r="A6564" s="431"/>
    </row>
    <row r="6565" spans="1:1" s="432" customFormat="1" ht="12" hidden="1" customHeight="1">
      <c r="A6565" s="431"/>
    </row>
    <row r="6566" spans="1:1" s="432" customFormat="1" ht="12" hidden="1" customHeight="1">
      <c r="A6566" s="431"/>
    </row>
    <row r="6567" spans="1:1" s="432" customFormat="1" ht="12" hidden="1" customHeight="1">
      <c r="A6567" s="431"/>
    </row>
    <row r="6568" spans="1:1" s="432" customFormat="1" ht="12" hidden="1" customHeight="1">
      <c r="A6568" s="431"/>
    </row>
    <row r="6569" spans="1:1" s="432" customFormat="1" ht="12" hidden="1" customHeight="1">
      <c r="A6569" s="431"/>
    </row>
    <row r="6570" spans="1:1" s="432" customFormat="1" ht="12" hidden="1" customHeight="1">
      <c r="A6570" s="431"/>
    </row>
    <row r="6571" spans="1:1" s="432" customFormat="1" ht="12" hidden="1" customHeight="1">
      <c r="A6571" s="431"/>
    </row>
    <row r="6572" spans="1:1" s="432" customFormat="1" ht="12" hidden="1" customHeight="1">
      <c r="A6572" s="431"/>
    </row>
    <row r="6573" spans="1:1" s="432" customFormat="1" ht="12" hidden="1" customHeight="1">
      <c r="A6573" s="431"/>
    </row>
    <row r="6574" spans="1:1" s="432" customFormat="1" ht="12" hidden="1" customHeight="1">
      <c r="A6574" s="431"/>
    </row>
    <row r="6575" spans="1:1" s="432" customFormat="1" ht="12" hidden="1" customHeight="1">
      <c r="A6575" s="431"/>
    </row>
    <row r="6576" spans="1:1" s="432" customFormat="1" ht="12" hidden="1" customHeight="1">
      <c r="A6576" s="431"/>
    </row>
    <row r="6577" spans="1:1" s="432" customFormat="1" ht="12" hidden="1" customHeight="1">
      <c r="A6577" s="431"/>
    </row>
    <row r="6578" spans="1:1" s="432" customFormat="1" ht="12" hidden="1" customHeight="1">
      <c r="A6578" s="431"/>
    </row>
    <row r="6579" spans="1:1" s="432" customFormat="1" ht="12" hidden="1" customHeight="1">
      <c r="A6579" s="431"/>
    </row>
    <row r="6580" spans="1:1" s="432" customFormat="1" ht="12" hidden="1" customHeight="1">
      <c r="A6580" s="431"/>
    </row>
    <row r="6581" spans="1:1" s="432" customFormat="1" ht="12" hidden="1" customHeight="1">
      <c r="A6581" s="431"/>
    </row>
    <row r="6582" spans="1:1" s="432" customFormat="1" ht="12" hidden="1" customHeight="1">
      <c r="A6582" s="431"/>
    </row>
    <row r="6583" spans="1:1" s="432" customFormat="1" ht="12" hidden="1" customHeight="1">
      <c r="A6583" s="431"/>
    </row>
    <row r="6584" spans="1:1" s="432" customFormat="1" ht="12" hidden="1" customHeight="1">
      <c r="A6584" s="431"/>
    </row>
    <row r="6585" spans="1:1" s="432" customFormat="1" ht="12" hidden="1" customHeight="1">
      <c r="A6585" s="431"/>
    </row>
    <row r="6586" spans="1:1" s="432" customFormat="1" ht="12" hidden="1" customHeight="1">
      <c r="A6586" s="431"/>
    </row>
    <row r="6587" spans="1:1" s="432" customFormat="1" ht="12" hidden="1" customHeight="1">
      <c r="A6587" s="431"/>
    </row>
    <row r="6588" spans="1:1" s="432" customFormat="1" ht="12" hidden="1" customHeight="1">
      <c r="A6588" s="431"/>
    </row>
    <row r="6589" spans="1:1" s="432" customFormat="1" ht="12" hidden="1" customHeight="1">
      <c r="A6589" s="431"/>
    </row>
    <row r="6590" spans="1:1" s="432" customFormat="1" ht="12" hidden="1" customHeight="1">
      <c r="A6590" s="431"/>
    </row>
    <row r="6591" spans="1:1" s="432" customFormat="1" ht="12" hidden="1" customHeight="1">
      <c r="A6591" s="431"/>
    </row>
    <row r="6592" spans="1:1" s="432" customFormat="1" ht="12" hidden="1" customHeight="1">
      <c r="A6592" s="431"/>
    </row>
    <row r="6593" spans="1:1" s="432" customFormat="1" ht="12" hidden="1" customHeight="1">
      <c r="A6593" s="431"/>
    </row>
    <row r="6594" spans="1:1" s="432" customFormat="1" ht="12" hidden="1" customHeight="1">
      <c r="A6594" s="431"/>
    </row>
    <row r="6595" spans="1:1" s="432" customFormat="1" ht="12" hidden="1" customHeight="1">
      <c r="A6595" s="431"/>
    </row>
    <row r="6596" spans="1:1" s="432" customFormat="1" ht="12" hidden="1" customHeight="1">
      <c r="A6596" s="431"/>
    </row>
    <row r="6597" spans="1:1" s="432" customFormat="1" ht="12" hidden="1" customHeight="1">
      <c r="A6597" s="431"/>
    </row>
    <row r="6598" spans="1:1" s="432" customFormat="1" ht="12" hidden="1" customHeight="1">
      <c r="A6598" s="431"/>
    </row>
    <row r="6599" spans="1:1" s="432" customFormat="1" ht="12" hidden="1" customHeight="1">
      <c r="A6599" s="431"/>
    </row>
    <row r="6600" spans="1:1" s="432" customFormat="1" ht="12" hidden="1" customHeight="1">
      <c r="A6600" s="431"/>
    </row>
    <row r="6601" spans="1:1" s="432" customFormat="1" ht="12" hidden="1" customHeight="1">
      <c r="A6601" s="431"/>
    </row>
    <row r="6602" spans="1:1" s="432" customFormat="1" ht="12" hidden="1" customHeight="1">
      <c r="A6602" s="431"/>
    </row>
    <row r="6603" spans="1:1" s="432" customFormat="1" ht="12" hidden="1" customHeight="1">
      <c r="A6603" s="431"/>
    </row>
    <row r="6604" spans="1:1" s="432" customFormat="1" ht="12" hidden="1" customHeight="1">
      <c r="A6604" s="431"/>
    </row>
    <row r="6605" spans="1:1" s="432" customFormat="1" ht="12" hidden="1" customHeight="1">
      <c r="A6605" s="431"/>
    </row>
    <row r="6606" spans="1:1" s="432" customFormat="1" ht="12" hidden="1" customHeight="1">
      <c r="A6606" s="431"/>
    </row>
    <row r="6607" spans="1:1" s="432" customFormat="1" ht="12" hidden="1" customHeight="1">
      <c r="A6607" s="431"/>
    </row>
    <row r="6608" spans="1:1" s="432" customFormat="1" ht="12" hidden="1" customHeight="1">
      <c r="A6608" s="431"/>
    </row>
    <row r="6609" spans="1:1" s="432" customFormat="1" ht="12" hidden="1" customHeight="1">
      <c r="A6609" s="431"/>
    </row>
    <row r="6610" spans="1:1" s="432" customFormat="1" ht="12" hidden="1" customHeight="1">
      <c r="A6610" s="431"/>
    </row>
    <row r="6611" spans="1:1" s="432" customFormat="1" ht="12" hidden="1" customHeight="1">
      <c r="A6611" s="431"/>
    </row>
    <row r="6612" spans="1:1" s="432" customFormat="1" ht="12" hidden="1" customHeight="1">
      <c r="A6612" s="431"/>
    </row>
    <row r="6613" spans="1:1" s="432" customFormat="1" ht="12" hidden="1" customHeight="1">
      <c r="A6613" s="431"/>
    </row>
    <row r="6614" spans="1:1" s="432" customFormat="1" ht="12" hidden="1" customHeight="1">
      <c r="A6614" s="431"/>
    </row>
    <row r="6615" spans="1:1" s="432" customFormat="1" ht="12" hidden="1" customHeight="1">
      <c r="A6615" s="431"/>
    </row>
    <row r="6616" spans="1:1" s="432" customFormat="1" ht="12" hidden="1" customHeight="1">
      <c r="A6616" s="431"/>
    </row>
    <row r="6617" spans="1:1" s="432" customFormat="1" ht="12" hidden="1" customHeight="1">
      <c r="A6617" s="431"/>
    </row>
    <row r="6618" spans="1:1" s="432" customFormat="1" ht="12" hidden="1" customHeight="1">
      <c r="A6618" s="431"/>
    </row>
    <row r="6619" spans="1:1" s="432" customFormat="1" ht="12" hidden="1" customHeight="1">
      <c r="A6619" s="431"/>
    </row>
    <row r="6620" spans="1:1" s="432" customFormat="1" ht="12" hidden="1" customHeight="1">
      <c r="A6620" s="431"/>
    </row>
    <row r="6621" spans="1:1" s="432" customFormat="1" ht="12" hidden="1" customHeight="1">
      <c r="A6621" s="431"/>
    </row>
    <row r="6622" spans="1:1" s="432" customFormat="1" ht="12" hidden="1" customHeight="1">
      <c r="A6622" s="431"/>
    </row>
    <row r="6623" spans="1:1" s="432" customFormat="1" ht="12" hidden="1" customHeight="1">
      <c r="A6623" s="431"/>
    </row>
    <row r="6624" spans="1:1" s="432" customFormat="1" ht="12" hidden="1" customHeight="1">
      <c r="A6624" s="431"/>
    </row>
    <row r="6625" spans="1:1" s="432" customFormat="1" ht="12" hidden="1" customHeight="1">
      <c r="A6625" s="431"/>
    </row>
    <row r="6626" spans="1:1" s="432" customFormat="1" ht="12" hidden="1" customHeight="1">
      <c r="A6626" s="431"/>
    </row>
    <row r="6627" spans="1:1" s="432" customFormat="1" ht="12" hidden="1" customHeight="1">
      <c r="A6627" s="431"/>
    </row>
    <row r="6628" spans="1:1" s="432" customFormat="1" ht="12" hidden="1" customHeight="1">
      <c r="A6628" s="431"/>
    </row>
    <row r="6629" spans="1:1" s="432" customFormat="1" ht="12" hidden="1" customHeight="1">
      <c r="A6629" s="431"/>
    </row>
    <row r="6630" spans="1:1" s="432" customFormat="1" ht="12" hidden="1" customHeight="1">
      <c r="A6630" s="431"/>
    </row>
    <row r="6631" spans="1:1" s="432" customFormat="1" ht="12" hidden="1" customHeight="1">
      <c r="A6631" s="431"/>
    </row>
    <row r="6632" spans="1:1" s="432" customFormat="1" ht="12" hidden="1" customHeight="1">
      <c r="A6632" s="431"/>
    </row>
    <row r="6633" spans="1:1" s="432" customFormat="1" ht="12" hidden="1" customHeight="1">
      <c r="A6633" s="431"/>
    </row>
    <row r="6634" spans="1:1" s="432" customFormat="1" ht="12" hidden="1" customHeight="1">
      <c r="A6634" s="431"/>
    </row>
    <row r="6635" spans="1:1" s="432" customFormat="1" ht="12" hidden="1" customHeight="1">
      <c r="A6635" s="431"/>
    </row>
    <row r="6636" spans="1:1" s="432" customFormat="1" ht="12" hidden="1" customHeight="1">
      <c r="A6636" s="431"/>
    </row>
    <row r="6637" spans="1:1" s="432" customFormat="1" ht="12" hidden="1" customHeight="1">
      <c r="A6637" s="431"/>
    </row>
    <row r="6638" spans="1:1" s="432" customFormat="1" ht="12" hidden="1" customHeight="1">
      <c r="A6638" s="431"/>
    </row>
    <row r="6639" spans="1:1" s="432" customFormat="1" ht="12" hidden="1" customHeight="1">
      <c r="A6639" s="431"/>
    </row>
    <row r="6640" spans="1:1" s="432" customFormat="1" ht="12" hidden="1" customHeight="1">
      <c r="A6640" s="431"/>
    </row>
    <row r="6641" spans="1:1" s="432" customFormat="1" ht="12" hidden="1" customHeight="1">
      <c r="A6641" s="431"/>
    </row>
    <row r="6642" spans="1:1" s="432" customFormat="1" ht="12" hidden="1" customHeight="1">
      <c r="A6642" s="431"/>
    </row>
    <row r="6643" spans="1:1" s="432" customFormat="1" ht="12" hidden="1" customHeight="1">
      <c r="A6643" s="431"/>
    </row>
    <row r="6644" spans="1:1" s="432" customFormat="1" ht="12" hidden="1" customHeight="1">
      <c r="A6644" s="431"/>
    </row>
    <row r="6645" spans="1:1" s="432" customFormat="1" ht="12" hidden="1" customHeight="1">
      <c r="A6645" s="431"/>
    </row>
    <row r="6646" spans="1:1" s="432" customFormat="1" ht="12" hidden="1" customHeight="1">
      <c r="A6646" s="431"/>
    </row>
    <row r="6647" spans="1:1" s="432" customFormat="1" ht="12" hidden="1" customHeight="1">
      <c r="A6647" s="431"/>
    </row>
    <row r="6648" spans="1:1" s="432" customFormat="1" ht="12" hidden="1" customHeight="1">
      <c r="A6648" s="431"/>
    </row>
    <row r="6649" spans="1:1" s="432" customFormat="1" ht="12" hidden="1" customHeight="1">
      <c r="A6649" s="431"/>
    </row>
    <row r="6650" spans="1:1" s="432" customFormat="1" ht="12" hidden="1" customHeight="1">
      <c r="A6650" s="431"/>
    </row>
    <row r="6651" spans="1:1" s="432" customFormat="1" ht="12" hidden="1" customHeight="1">
      <c r="A6651" s="431"/>
    </row>
    <row r="6652" spans="1:1" s="432" customFormat="1" ht="12" hidden="1" customHeight="1">
      <c r="A6652" s="431"/>
    </row>
    <row r="6653" spans="1:1" s="432" customFormat="1" ht="12" hidden="1" customHeight="1">
      <c r="A6653" s="431"/>
    </row>
    <row r="6654" spans="1:1" s="432" customFormat="1" ht="12" hidden="1" customHeight="1">
      <c r="A6654" s="431"/>
    </row>
    <row r="6655" spans="1:1" s="432" customFormat="1" ht="12" hidden="1" customHeight="1">
      <c r="A6655" s="431"/>
    </row>
    <row r="6656" spans="1:1" s="432" customFormat="1" ht="12" hidden="1" customHeight="1">
      <c r="A6656" s="431"/>
    </row>
    <row r="6657" spans="1:1" s="432" customFormat="1" ht="12" hidden="1" customHeight="1">
      <c r="A6657" s="431"/>
    </row>
    <row r="6658" spans="1:1" s="432" customFormat="1" ht="12" hidden="1" customHeight="1">
      <c r="A6658" s="431"/>
    </row>
    <row r="6659" spans="1:1" s="432" customFormat="1" ht="12" hidden="1" customHeight="1">
      <c r="A6659" s="431"/>
    </row>
    <row r="6660" spans="1:1" s="432" customFormat="1" ht="12" hidden="1" customHeight="1">
      <c r="A6660" s="431"/>
    </row>
    <row r="6661" spans="1:1" s="432" customFormat="1" ht="12" hidden="1" customHeight="1">
      <c r="A6661" s="431"/>
    </row>
    <row r="6662" spans="1:1" s="432" customFormat="1" ht="12" hidden="1" customHeight="1">
      <c r="A6662" s="431"/>
    </row>
    <row r="6663" spans="1:1" s="432" customFormat="1" ht="12" hidden="1" customHeight="1">
      <c r="A6663" s="431"/>
    </row>
    <row r="6664" spans="1:1" s="432" customFormat="1" ht="12" hidden="1" customHeight="1">
      <c r="A6664" s="431"/>
    </row>
    <row r="6665" spans="1:1" s="432" customFormat="1" ht="12" hidden="1" customHeight="1">
      <c r="A6665" s="431"/>
    </row>
    <row r="6666" spans="1:1" s="432" customFormat="1" ht="12" hidden="1" customHeight="1">
      <c r="A6666" s="431"/>
    </row>
    <row r="6667" spans="1:1" s="432" customFormat="1" ht="12" hidden="1" customHeight="1">
      <c r="A6667" s="431"/>
    </row>
    <row r="6668" spans="1:1" s="432" customFormat="1" ht="12" hidden="1" customHeight="1">
      <c r="A6668" s="431"/>
    </row>
    <row r="6669" spans="1:1" s="432" customFormat="1" ht="12" hidden="1" customHeight="1">
      <c r="A6669" s="431"/>
    </row>
    <row r="6670" spans="1:1" s="432" customFormat="1" ht="12" hidden="1" customHeight="1">
      <c r="A6670" s="431"/>
    </row>
    <row r="6671" spans="1:1" s="432" customFormat="1" ht="12" hidden="1" customHeight="1">
      <c r="A6671" s="431"/>
    </row>
    <row r="6672" spans="1:1" s="432" customFormat="1" ht="12" hidden="1" customHeight="1">
      <c r="A6672" s="431"/>
    </row>
    <row r="6673" spans="1:1" s="432" customFormat="1" ht="12" hidden="1" customHeight="1">
      <c r="A6673" s="431"/>
    </row>
    <row r="6674" spans="1:1" s="432" customFormat="1" ht="12" hidden="1" customHeight="1">
      <c r="A6674" s="431"/>
    </row>
    <row r="6675" spans="1:1" s="432" customFormat="1" ht="12" hidden="1" customHeight="1">
      <c r="A6675" s="431"/>
    </row>
    <row r="6676" spans="1:1" s="432" customFormat="1" ht="12" hidden="1" customHeight="1">
      <c r="A6676" s="431"/>
    </row>
    <row r="6677" spans="1:1" s="432" customFormat="1" ht="12" hidden="1" customHeight="1">
      <c r="A6677" s="431"/>
    </row>
    <row r="6678" spans="1:1" s="432" customFormat="1" ht="12" hidden="1" customHeight="1">
      <c r="A6678" s="431"/>
    </row>
    <row r="6679" spans="1:1" s="432" customFormat="1" ht="12" hidden="1" customHeight="1">
      <c r="A6679" s="431"/>
    </row>
    <row r="6680" spans="1:1" s="432" customFormat="1" ht="12" hidden="1" customHeight="1">
      <c r="A6680" s="431"/>
    </row>
    <row r="6681" spans="1:1" s="432" customFormat="1" ht="12" hidden="1" customHeight="1">
      <c r="A6681" s="431"/>
    </row>
    <row r="6682" spans="1:1" s="432" customFormat="1" ht="12" hidden="1" customHeight="1">
      <c r="A6682" s="431"/>
    </row>
    <row r="6683" spans="1:1" s="432" customFormat="1" ht="12" hidden="1" customHeight="1">
      <c r="A6683" s="431"/>
    </row>
    <row r="6684" spans="1:1" s="432" customFormat="1" ht="12" hidden="1" customHeight="1">
      <c r="A6684" s="431"/>
    </row>
    <row r="6685" spans="1:1" s="432" customFormat="1" ht="12" hidden="1" customHeight="1">
      <c r="A6685" s="431"/>
    </row>
    <row r="6686" spans="1:1" s="432" customFormat="1" ht="12" hidden="1" customHeight="1">
      <c r="A6686" s="431"/>
    </row>
    <row r="6687" spans="1:1" s="432" customFormat="1" ht="12" hidden="1" customHeight="1">
      <c r="A6687" s="431"/>
    </row>
    <row r="6688" spans="1:1" s="432" customFormat="1" ht="12" hidden="1" customHeight="1">
      <c r="A6688" s="431"/>
    </row>
    <row r="6689" spans="1:1" s="432" customFormat="1" ht="12" hidden="1" customHeight="1">
      <c r="A6689" s="431"/>
    </row>
    <row r="6690" spans="1:1" s="432" customFormat="1" ht="12" hidden="1" customHeight="1">
      <c r="A6690" s="431"/>
    </row>
    <row r="6691" spans="1:1" s="432" customFormat="1" ht="12" hidden="1" customHeight="1">
      <c r="A6691" s="431"/>
    </row>
    <row r="6692" spans="1:1" s="432" customFormat="1" ht="12" hidden="1" customHeight="1">
      <c r="A6692" s="431"/>
    </row>
    <row r="6693" spans="1:1" s="432" customFormat="1" ht="12" hidden="1" customHeight="1">
      <c r="A6693" s="431"/>
    </row>
    <row r="6694" spans="1:1" s="432" customFormat="1" ht="12" hidden="1" customHeight="1">
      <c r="A6694" s="431"/>
    </row>
    <row r="6695" spans="1:1" s="432" customFormat="1" ht="12" hidden="1" customHeight="1">
      <c r="A6695" s="431"/>
    </row>
    <row r="6696" spans="1:1" s="432" customFormat="1" ht="12" hidden="1" customHeight="1">
      <c r="A6696" s="431"/>
    </row>
    <row r="6697" spans="1:1" s="432" customFormat="1" ht="12" hidden="1" customHeight="1">
      <c r="A6697" s="431"/>
    </row>
    <row r="6698" spans="1:1" s="432" customFormat="1" ht="12" hidden="1" customHeight="1">
      <c r="A6698" s="431"/>
    </row>
    <row r="6699" spans="1:1" s="432" customFormat="1" ht="12" hidden="1" customHeight="1">
      <c r="A6699" s="431"/>
    </row>
    <row r="6700" spans="1:1" s="432" customFormat="1" ht="12" hidden="1" customHeight="1">
      <c r="A6700" s="431"/>
    </row>
    <row r="6701" spans="1:1" s="432" customFormat="1" ht="12" hidden="1" customHeight="1">
      <c r="A6701" s="431"/>
    </row>
    <row r="6702" spans="1:1" s="432" customFormat="1" ht="12" hidden="1" customHeight="1">
      <c r="A6702" s="431"/>
    </row>
    <row r="6703" spans="1:1" s="432" customFormat="1" ht="12" hidden="1" customHeight="1">
      <c r="A6703" s="431"/>
    </row>
    <row r="6704" spans="1:1" s="432" customFormat="1" ht="12" hidden="1" customHeight="1">
      <c r="A6704" s="431"/>
    </row>
    <row r="6705" spans="1:1" s="432" customFormat="1" ht="12" hidden="1" customHeight="1">
      <c r="A6705" s="431"/>
    </row>
    <row r="6706" spans="1:1" s="432" customFormat="1" ht="12" hidden="1" customHeight="1">
      <c r="A6706" s="431"/>
    </row>
    <row r="6707" spans="1:1" s="432" customFormat="1" ht="12" hidden="1" customHeight="1">
      <c r="A6707" s="431"/>
    </row>
    <row r="6708" spans="1:1" s="432" customFormat="1" ht="12" hidden="1" customHeight="1">
      <c r="A6708" s="431"/>
    </row>
    <row r="6709" spans="1:1" s="432" customFormat="1" ht="12" hidden="1" customHeight="1">
      <c r="A6709" s="431"/>
    </row>
    <row r="6710" spans="1:1" s="432" customFormat="1" ht="12" hidden="1" customHeight="1">
      <c r="A6710" s="431"/>
    </row>
    <row r="6711" spans="1:1" s="432" customFormat="1" ht="12" hidden="1" customHeight="1">
      <c r="A6711" s="431"/>
    </row>
    <row r="6712" spans="1:1" s="432" customFormat="1" ht="12" hidden="1" customHeight="1">
      <c r="A6712" s="431"/>
    </row>
    <row r="6713" spans="1:1" s="432" customFormat="1" ht="12" hidden="1" customHeight="1">
      <c r="A6713" s="431"/>
    </row>
    <row r="6714" spans="1:1" s="432" customFormat="1" ht="12" hidden="1" customHeight="1">
      <c r="A6714" s="431"/>
    </row>
    <row r="6715" spans="1:1" s="432" customFormat="1" ht="12" hidden="1" customHeight="1">
      <c r="A6715" s="431"/>
    </row>
    <row r="6716" spans="1:1" s="432" customFormat="1" ht="12" hidden="1" customHeight="1">
      <c r="A6716" s="431"/>
    </row>
    <row r="6717" spans="1:1" s="432" customFormat="1" ht="12" hidden="1" customHeight="1">
      <c r="A6717" s="431"/>
    </row>
    <row r="6718" spans="1:1" s="432" customFormat="1" ht="12" hidden="1" customHeight="1">
      <c r="A6718" s="431"/>
    </row>
    <row r="6719" spans="1:1" s="432" customFormat="1" ht="12" hidden="1" customHeight="1">
      <c r="A6719" s="431"/>
    </row>
    <row r="6720" spans="1:1" s="432" customFormat="1" ht="12" hidden="1" customHeight="1">
      <c r="A6720" s="431"/>
    </row>
    <row r="6721" spans="1:1" s="432" customFormat="1" ht="12" hidden="1" customHeight="1">
      <c r="A6721" s="431"/>
    </row>
    <row r="6722" spans="1:1" s="432" customFormat="1" ht="12" hidden="1" customHeight="1">
      <c r="A6722" s="431"/>
    </row>
    <row r="6723" spans="1:1" s="432" customFormat="1" ht="12" hidden="1" customHeight="1">
      <c r="A6723" s="431"/>
    </row>
    <row r="6724" spans="1:1" s="432" customFormat="1" ht="12" hidden="1" customHeight="1">
      <c r="A6724" s="431"/>
    </row>
    <row r="6725" spans="1:1" s="432" customFormat="1" ht="12" hidden="1" customHeight="1">
      <c r="A6725" s="431"/>
    </row>
    <row r="6726" spans="1:1" s="432" customFormat="1" ht="12" hidden="1" customHeight="1">
      <c r="A6726" s="431"/>
    </row>
    <row r="6727" spans="1:1" s="432" customFormat="1" ht="12" hidden="1" customHeight="1">
      <c r="A6727" s="431"/>
    </row>
    <row r="6728" spans="1:1" s="432" customFormat="1" ht="12" hidden="1" customHeight="1">
      <c r="A6728" s="431"/>
    </row>
    <row r="6729" spans="1:1" s="432" customFormat="1" ht="12" hidden="1" customHeight="1">
      <c r="A6729" s="431"/>
    </row>
    <row r="6730" spans="1:1" s="432" customFormat="1" ht="12" hidden="1" customHeight="1">
      <c r="A6730" s="431"/>
    </row>
    <row r="6731" spans="1:1" s="432" customFormat="1" ht="12" hidden="1" customHeight="1">
      <c r="A6731" s="431"/>
    </row>
    <row r="6732" spans="1:1" s="432" customFormat="1" ht="12" hidden="1" customHeight="1">
      <c r="A6732" s="431"/>
    </row>
    <row r="6733" spans="1:1" s="432" customFormat="1" ht="12" hidden="1" customHeight="1">
      <c r="A6733" s="431"/>
    </row>
    <row r="6734" spans="1:1" s="432" customFormat="1" ht="12" hidden="1" customHeight="1">
      <c r="A6734" s="431"/>
    </row>
    <row r="6735" spans="1:1" s="432" customFormat="1" ht="12" hidden="1" customHeight="1">
      <c r="A6735" s="431"/>
    </row>
    <row r="6736" spans="1:1" s="432" customFormat="1" ht="12" hidden="1" customHeight="1">
      <c r="A6736" s="431"/>
    </row>
    <row r="6737" spans="1:1" s="432" customFormat="1" ht="12" hidden="1" customHeight="1">
      <c r="A6737" s="431"/>
    </row>
    <row r="6738" spans="1:1" s="432" customFormat="1" ht="12" hidden="1" customHeight="1">
      <c r="A6738" s="431"/>
    </row>
    <row r="6739" spans="1:1" s="432" customFormat="1" ht="12" hidden="1" customHeight="1">
      <c r="A6739" s="431"/>
    </row>
    <row r="6740" spans="1:1" s="432" customFormat="1" ht="12" hidden="1" customHeight="1">
      <c r="A6740" s="431"/>
    </row>
    <row r="6741" spans="1:1" s="432" customFormat="1" ht="12" hidden="1" customHeight="1">
      <c r="A6741" s="431"/>
    </row>
    <row r="6742" spans="1:1" s="432" customFormat="1" ht="12" hidden="1" customHeight="1">
      <c r="A6742" s="431"/>
    </row>
    <row r="6743" spans="1:1" s="432" customFormat="1" ht="12" hidden="1" customHeight="1">
      <c r="A6743" s="431"/>
    </row>
    <row r="6744" spans="1:1" s="432" customFormat="1" ht="12" hidden="1" customHeight="1">
      <c r="A6744" s="431"/>
    </row>
    <row r="6745" spans="1:1" s="432" customFormat="1" ht="12" hidden="1" customHeight="1">
      <c r="A6745" s="431"/>
    </row>
    <row r="6746" spans="1:1" s="432" customFormat="1" ht="12" hidden="1" customHeight="1">
      <c r="A6746" s="431"/>
    </row>
    <row r="6747" spans="1:1" s="432" customFormat="1" ht="12" hidden="1" customHeight="1">
      <c r="A6747" s="431"/>
    </row>
    <row r="6748" spans="1:1" s="432" customFormat="1" ht="12" hidden="1" customHeight="1">
      <c r="A6748" s="431"/>
    </row>
    <row r="6749" spans="1:1" s="432" customFormat="1" ht="12" hidden="1" customHeight="1">
      <c r="A6749" s="431"/>
    </row>
    <row r="6750" spans="1:1" s="432" customFormat="1" ht="12" hidden="1" customHeight="1">
      <c r="A6750" s="431"/>
    </row>
    <row r="6751" spans="1:1" s="432" customFormat="1" ht="12" hidden="1" customHeight="1">
      <c r="A6751" s="431"/>
    </row>
    <row r="6752" spans="1:1" s="432" customFormat="1" ht="12" hidden="1" customHeight="1">
      <c r="A6752" s="431"/>
    </row>
    <row r="6753" spans="1:1" s="432" customFormat="1" ht="12" hidden="1" customHeight="1">
      <c r="A6753" s="431"/>
    </row>
    <row r="6754" spans="1:1" s="432" customFormat="1" ht="12" hidden="1" customHeight="1">
      <c r="A6754" s="431"/>
    </row>
    <row r="6755" spans="1:1" s="432" customFormat="1" ht="12" hidden="1" customHeight="1">
      <c r="A6755" s="431"/>
    </row>
    <row r="6756" spans="1:1" s="432" customFormat="1" ht="12" hidden="1" customHeight="1">
      <c r="A6756" s="431"/>
    </row>
    <row r="6757" spans="1:1" s="432" customFormat="1" ht="12" hidden="1" customHeight="1">
      <c r="A6757" s="431"/>
    </row>
    <row r="6758" spans="1:1" s="432" customFormat="1" ht="12" hidden="1" customHeight="1">
      <c r="A6758" s="431"/>
    </row>
    <row r="6759" spans="1:1" s="432" customFormat="1" ht="12" hidden="1" customHeight="1">
      <c r="A6759" s="431"/>
    </row>
    <row r="6760" spans="1:1" s="432" customFormat="1" ht="12" hidden="1" customHeight="1">
      <c r="A6760" s="431"/>
    </row>
    <row r="6761" spans="1:1" s="432" customFormat="1" ht="12" hidden="1" customHeight="1">
      <c r="A6761" s="431"/>
    </row>
    <row r="6762" spans="1:1" s="432" customFormat="1" ht="12" hidden="1" customHeight="1">
      <c r="A6762" s="431"/>
    </row>
    <row r="6763" spans="1:1" s="432" customFormat="1" ht="12" hidden="1" customHeight="1">
      <c r="A6763" s="431"/>
    </row>
    <row r="6764" spans="1:1" s="432" customFormat="1" ht="12" hidden="1" customHeight="1">
      <c r="A6764" s="431"/>
    </row>
    <row r="6765" spans="1:1" s="432" customFormat="1" ht="12" hidden="1" customHeight="1">
      <c r="A6765" s="431"/>
    </row>
    <row r="6766" spans="1:1" s="432" customFormat="1" ht="12" hidden="1" customHeight="1">
      <c r="A6766" s="431"/>
    </row>
    <row r="6767" spans="1:1" s="432" customFormat="1" ht="12" hidden="1" customHeight="1">
      <c r="A6767" s="431"/>
    </row>
    <row r="6768" spans="1:1" s="432" customFormat="1" ht="12" hidden="1" customHeight="1">
      <c r="A6768" s="431"/>
    </row>
    <row r="6769" spans="1:1" s="432" customFormat="1" ht="12" hidden="1" customHeight="1">
      <c r="A6769" s="431"/>
    </row>
    <row r="6770" spans="1:1" s="432" customFormat="1" ht="12" hidden="1" customHeight="1">
      <c r="A6770" s="431"/>
    </row>
    <row r="6771" spans="1:1" s="432" customFormat="1" ht="12" hidden="1" customHeight="1">
      <c r="A6771" s="431"/>
    </row>
    <row r="6772" spans="1:1" s="432" customFormat="1" ht="12" hidden="1" customHeight="1">
      <c r="A6772" s="431"/>
    </row>
    <row r="6773" spans="1:1" s="432" customFormat="1" ht="12" hidden="1" customHeight="1">
      <c r="A6773" s="431"/>
    </row>
    <row r="6774" spans="1:1" s="432" customFormat="1" ht="12" hidden="1" customHeight="1">
      <c r="A6774" s="431"/>
    </row>
    <row r="6775" spans="1:1" s="432" customFormat="1" ht="12" hidden="1" customHeight="1">
      <c r="A6775" s="431"/>
    </row>
    <row r="6776" spans="1:1" s="432" customFormat="1" ht="12" hidden="1" customHeight="1">
      <c r="A6776" s="431"/>
    </row>
    <row r="6777" spans="1:1" s="432" customFormat="1" ht="12" hidden="1" customHeight="1">
      <c r="A6777" s="431"/>
    </row>
    <row r="6778" spans="1:1" s="432" customFormat="1" ht="12" hidden="1" customHeight="1">
      <c r="A6778" s="431"/>
    </row>
    <row r="6779" spans="1:1" s="432" customFormat="1" ht="12" hidden="1" customHeight="1">
      <c r="A6779" s="431"/>
    </row>
    <row r="6780" spans="1:1" s="432" customFormat="1" ht="12" hidden="1" customHeight="1">
      <c r="A6780" s="431"/>
    </row>
    <row r="6781" spans="1:1" s="432" customFormat="1" ht="12" hidden="1" customHeight="1">
      <c r="A6781" s="431"/>
    </row>
    <row r="6782" spans="1:1" s="432" customFormat="1" ht="12" hidden="1" customHeight="1">
      <c r="A6782" s="431"/>
    </row>
    <row r="6783" spans="1:1" s="432" customFormat="1" ht="12" hidden="1" customHeight="1">
      <c r="A6783" s="431"/>
    </row>
    <row r="6784" spans="1:1" s="432" customFormat="1" ht="12" hidden="1" customHeight="1">
      <c r="A6784" s="431"/>
    </row>
    <row r="6785" spans="1:1" s="432" customFormat="1" ht="12" hidden="1" customHeight="1">
      <c r="A6785" s="431"/>
    </row>
    <row r="6786" spans="1:1" s="432" customFormat="1" ht="12" hidden="1" customHeight="1">
      <c r="A6786" s="431"/>
    </row>
    <row r="6787" spans="1:1" s="432" customFormat="1" ht="12" hidden="1" customHeight="1">
      <c r="A6787" s="431"/>
    </row>
    <row r="6788" spans="1:1" s="432" customFormat="1" ht="12" hidden="1" customHeight="1">
      <c r="A6788" s="431"/>
    </row>
    <row r="6789" spans="1:1" s="432" customFormat="1" ht="12" hidden="1" customHeight="1">
      <c r="A6789" s="431"/>
    </row>
    <row r="6790" spans="1:1" s="432" customFormat="1" ht="12" hidden="1" customHeight="1">
      <c r="A6790" s="431"/>
    </row>
    <row r="6791" spans="1:1" s="432" customFormat="1" ht="12" hidden="1" customHeight="1">
      <c r="A6791" s="431"/>
    </row>
    <row r="6792" spans="1:1" s="432" customFormat="1" ht="12" hidden="1" customHeight="1">
      <c r="A6792" s="431"/>
    </row>
    <row r="6793" spans="1:1" s="432" customFormat="1" ht="12" hidden="1" customHeight="1">
      <c r="A6793" s="431"/>
    </row>
    <row r="6794" spans="1:1" s="432" customFormat="1" ht="12" hidden="1" customHeight="1">
      <c r="A6794" s="431"/>
    </row>
    <row r="6795" spans="1:1" s="432" customFormat="1" ht="12" hidden="1" customHeight="1">
      <c r="A6795" s="431"/>
    </row>
    <row r="6796" spans="1:1" s="432" customFormat="1" ht="12" hidden="1" customHeight="1">
      <c r="A6796" s="431"/>
    </row>
    <row r="6797" spans="1:1" s="432" customFormat="1" ht="12" hidden="1" customHeight="1">
      <c r="A6797" s="431"/>
    </row>
    <row r="6798" spans="1:1" s="432" customFormat="1" ht="12" hidden="1" customHeight="1">
      <c r="A6798" s="431"/>
    </row>
    <row r="6799" spans="1:1" s="432" customFormat="1" ht="12" hidden="1" customHeight="1">
      <c r="A6799" s="431"/>
    </row>
    <row r="6800" spans="1:1" s="432" customFormat="1" ht="12" hidden="1" customHeight="1">
      <c r="A6800" s="431"/>
    </row>
    <row r="6801" spans="1:1" s="432" customFormat="1" ht="12" hidden="1" customHeight="1">
      <c r="A6801" s="431"/>
    </row>
    <row r="6802" spans="1:1" s="432" customFormat="1" ht="12" hidden="1" customHeight="1">
      <c r="A6802" s="431"/>
    </row>
    <row r="6803" spans="1:1" s="432" customFormat="1" ht="12" hidden="1" customHeight="1">
      <c r="A6803" s="431"/>
    </row>
    <row r="6804" spans="1:1" s="432" customFormat="1" ht="12" hidden="1" customHeight="1">
      <c r="A6804" s="431"/>
    </row>
    <row r="6805" spans="1:1" s="432" customFormat="1" ht="12" hidden="1" customHeight="1">
      <c r="A6805" s="431"/>
    </row>
    <row r="6806" spans="1:1" s="432" customFormat="1" ht="12" hidden="1" customHeight="1">
      <c r="A6806" s="431"/>
    </row>
    <row r="6807" spans="1:1" s="432" customFormat="1" ht="12" hidden="1" customHeight="1">
      <c r="A6807" s="431"/>
    </row>
    <row r="6808" spans="1:1" s="432" customFormat="1" ht="12" hidden="1" customHeight="1">
      <c r="A6808" s="431"/>
    </row>
    <row r="6809" spans="1:1" s="432" customFormat="1" ht="12" hidden="1" customHeight="1">
      <c r="A6809" s="431"/>
    </row>
    <row r="6810" spans="1:1" s="432" customFormat="1" ht="12" hidden="1" customHeight="1">
      <c r="A6810" s="431"/>
    </row>
    <row r="6811" spans="1:1" s="432" customFormat="1" ht="12" hidden="1" customHeight="1">
      <c r="A6811" s="431"/>
    </row>
    <row r="6812" spans="1:1" s="432" customFormat="1" ht="12" hidden="1" customHeight="1">
      <c r="A6812" s="431"/>
    </row>
    <row r="6813" spans="1:1" s="432" customFormat="1" ht="12" hidden="1" customHeight="1">
      <c r="A6813" s="431"/>
    </row>
    <row r="6814" spans="1:1" s="432" customFormat="1" ht="12" hidden="1" customHeight="1">
      <c r="A6814" s="431"/>
    </row>
    <row r="6815" spans="1:1" s="432" customFormat="1" ht="12" hidden="1" customHeight="1">
      <c r="A6815" s="431"/>
    </row>
    <row r="6816" spans="1:1" s="432" customFormat="1" ht="12" hidden="1" customHeight="1">
      <c r="A6816" s="431"/>
    </row>
    <row r="6817" spans="1:1" s="432" customFormat="1" ht="12" hidden="1" customHeight="1">
      <c r="A6817" s="431"/>
    </row>
    <row r="6818" spans="1:1" s="432" customFormat="1" ht="12" hidden="1" customHeight="1">
      <c r="A6818" s="431"/>
    </row>
    <row r="6819" spans="1:1" s="432" customFormat="1" ht="12" hidden="1" customHeight="1">
      <c r="A6819" s="431"/>
    </row>
    <row r="6820" spans="1:1" s="432" customFormat="1" ht="12" hidden="1" customHeight="1">
      <c r="A6820" s="431"/>
    </row>
    <row r="6821" spans="1:1" s="432" customFormat="1" ht="12" hidden="1" customHeight="1">
      <c r="A6821" s="431"/>
    </row>
    <row r="6822" spans="1:1" s="432" customFormat="1" ht="12" hidden="1" customHeight="1">
      <c r="A6822" s="431"/>
    </row>
    <row r="6823" spans="1:1" s="432" customFormat="1" ht="12" hidden="1" customHeight="1">
      <c r="A6823" s="431"/>
    </row>
    <row r="6824" spans="1:1" s="432" customFormat="1" ht="12" hidden="1" customHeight="1">
      <c r="A6824" s="431"/>
    </row>
    <row r="6825" spans="1:1" s="432" customFormat="1" ht="12" hidden="1" customHeight="1">
      <c r="A6825" s="431"/>
    </row>
    <row r="6826" spans="1:1" s="432" customFormat="1" ht="12" hidden="1" customHeight="1">
      <c r="A6826" s="431"/>
    </row>
    <row r="6827" spans="1:1" s="432" customFormat="1" ht="12" hidden="1" customHeight="1">
      <c r="A6827" s="431"/>
    </row>
    <row r="6828" spans="1:1" s="432" customFormat="1" ht="12" hidden="1" customHeight="1">
      <c r="A6828" s="431"/>
    </row>
    <row r="6829" spans="1:1" s="432" customFormat="1" ht="12" hidden="1" customHeight="1">
      <c r="A6829" s="431"/>
    </row>
    <row r="6830" spans="1:1" s="432" customFormat="1" ht="12" hidden="1" customHeight="1">
      <c r="A6830" s="431"/>
    </row>
    <row r="6831" spans="1:1" s="432" customFormat="1" ht="12" hidden="1" customHeight="1">
      <c r="A6831" s="431"/>
    </row>
    <row r="6832" spans="1:1" s="432" customFormat="1" ht="12" hidden="1" customHeight="1">
      <c r="A6832" s="431"/>
    </row>
    <row r="6833" spans="1:1" s="432" customFormat="1" ht="12" hidden="1" customHeight="1">
      <c r="A6833" s="431"/>
    </row>
    <row r="6834" spans="1:1" s="432" customFormat="1" ht="12" hidden="1" customHeight="1">
      <c r="A6834" s="431"/>
    </row>
    <row r="6835" spans="1:1" s="432" customFormat="1" ht="12" hidden="1" customHeight="1">
      <c r="A6835" s="431"/>
    </row>
    <row r="6836" spans="1:1" s="432" customFormat="1" ht="12" hidden="1" customHeight="1">
      <c r="A6836" s="431"/>
    </row>
    <row r="6837" spans="1:1" s="432" customFormat="1" ht="12" hidden="1" customHeight="1">
      <c r="A6837" s="431"/>
    </row>
    <row r="6838" spans="1:1" s="432" customFormat="1" ht="12" hidden="1" customHeight="1">
      <c r="A6838" s="431"/>
    </row>
    <row r="6839" spans="1:1" s="432" customFormat="1" ht="12" hidden="1" customHeight="1">
      <c r="A6839" s="431"/>
    </row>
    <row r="6840" spans="1:1" s="432" customFormat="1" ht="12" hidden="1" customHeight="1">
      <c r="A6840" s="431"/>
    </row>
    <row r="6841" spans="1:1" s="432" customFormat="1" ht="12" hidden="1" customHeight="1">
      <c r="A6841" s="431"/>
    </row>
    <row r="6842" spans="1:1" s="432" customFormat="1" ht="12" hidden="1" customHeight="1">
      <c r="A6842" s="431"/>
    </row>
    <row r="6843" spans="1:1" s="432" customFormat="1" ht="12" hidden="1" customHeight="1">
      <c r="A6843" s="431"/>
    </row>
    <row r="6844" spans="1:1" s="432" customFormat="1" ht="12" hidden="1" customHeight="1">
      <c r="A6844" s="431"/>
    </row>
    <row r="6845" spans="1:1" s="432" customFormat="1" ht="12" hidden="1" customHeight="1">
      <c r="A6845" s="431"/>
    </row>
    <row r="6846" spans="1:1" s="432" customFormat="1" ht="12" hidden="1" customHeight="1">
      <c r="A6846" s="431"/>
    </row>
    <row r="6847" spans="1:1" s="432" customFormat="1" ht="12" hidden="1" customHeight="1">
      <c r="A6847" s="431"/>
    </row>
    <row r="6848" spans="1:1" s="432" customFormat="1" ht="12" hidden="1" customHeight="1">
      <c r="A6848" s="431"/>
    </row>
    <row r="6849" spans="1:1" s="432" customFormat="1" ht="12" hidden="1" customHeight="1">
      <c r="A6849" s="431"/>
    </row>
    <row r="6850" spans="1:1" s="432" customFormat="1" ht="12" hidden="1" customHeight="1">
      <c r="A6850" s="431"/>
    </row>
    <row r="6851" spans="1:1" s="432" customFormat="1" ht="12" hidden="1" customHeight="1">
      <c r="A6851" s="431"/>
    </row>
    <row r="6852" spans="1:1" s="432" customFormat="1" ht="12" hidden="1" customHeight="1">
      <c r="A6852" s="431"/>
    </row>
    <row r="6853" spans="1:1" s="432" customFormat="1" ht="12" hidden="1" customHeight="1">
      <c r="A6853" s="431"/>
    </row>
    <row r="6854" spans="1:1" s="432" customFormat="1" ht="12" hidden="1" customHeight="1">
      <c r="A6854" s="431"/>
    </row>
    <row r="6855" spans="1:1" s="432" customFormat="1" ht="12" hidden="1" customHeight="1">
      <c r="A6855" s="431"/>
    </row>
    <row r="6856" spans="1:1" s="432" customFormat="1" ht="12" hidden="1" customHeight="1">
      <c r="A6856" s="431"/>
    </row>
    <row r="6857" spans="1:1" s="432" customFormat="1" ht="12" hidden="1" customHeight="1">
      <c r="A6857" s="431"/>
    </row>
    <row r="6858" spans="1:1" s="432" customFormat="1" ht="12" hidden="1" customHeight="1">
      <c r="A6858" s="431"/>
    </row>
    <row r="6859" spans="1:1" s="432" customFormat="1" ht="12" hidden="1" customHeight="1">
      <c r="A6859" s="431"/>
    </row>
    <row r="6860" spans="1:1" s="432" customFormat="1" ht="12" hidden="1" customHeight="1">
      <c r="A6860" s="431"/>
    </row>
    <row r="6861" spans="1:1" s="432" customFormat="1" ht="12" hidden="1" customHeight="1">
      <c r="A6861" s="431"/>
    </row>
    <row r="6862" spans="1:1" s="432" customFormat="1" ht="12" hidden="1" customHeight="1">
      <c r="A6862" s="431"/>
    </row>
    <row r="6863" spans="1:1" s="432" customFormat="1" ht="12" hidden="1" customHeight="1">
      <c r="A6863" s="431"/>
    </row>
    <row r="6864" spans="1:1" s="432" customFormat="1" ht="12" hidden="1" customHeight="1">
      <c r="A6864" s="431"/>
    </row>
    <row r="6865" spans="1:1" s="432" customFormat="1" ht="12" hidden="1" customHeight="1">
      <c r="A6865" s="431"/>
    </row>
    <row r="6866" spans="1:1" s="432" customFormat="1" ht="12" hidden="1" customHeight="1">
      <c r="A6866" s="431"/>
    </row>
    <row r="6867" spans="1:1" s="432" customFormat="1" ht="12" hidden="1" customHeight="1">
      <c r="A6867" s="431"/>
    </row>
    <row r="6868" spans="1:1" s="432" customFormat="1" ht="12" hidden="1" customHeight="1">
      <c r="A6868" s="431"/>
    </row>
    <row r="6869" spans="1:1" s="432" customFormat="1" ht="12" hidden="1" customHeight="1">
      <c r="A6869" s="431"/>
    </row>
    <row r="6870" spans="1:1" s="432" customFormat="1" ht="12" hidden="1" customHeight="1">
      <c r="A6870" s="431"/>
    </row>
    <row r="6871" spans="1:1" s="432" customFormat="1" ht="12" hidden="1" customHeight="1">
      <c r="A6871" s="431"/>
    </row>
    <row r="6872" spans="1:1" s="432" customFormat="1" ht="12" hidden="1" customHeight="1">
      <c r="A6872" s="431"/>
    </row>
    <row r="6873" spans="1:1" s="432" customFormat="1" ht="12" hidden="1" customHeight="1">
      <c r="A6873" s="431"/>
    </row>
    <row r="6874" spans="1:1" s="432" customFormat="1" ht="12" hidden="1" customHeight="1">
      <c r="A6874" s="431"/>
    </row>
    <row r="6875" spans="1:1" s="432" customFormat="1" ht="12" hidden="1" customHeight="1">
      <c r="A6875" s="431"/>
    </row>
    <row r="6876" spans="1:1" s="432" customFormat="1" ht="12" hidden="1" customHeight="1">
      <c r="A6876" s="431"/>
    </row>
    <row r="6877" spans="1:1" s="432" customFormat="1" ht="12" hidden="1" customHeight="1">
      <c r="A6877" s="431"/>
    </row>
    <row r="6878" spans="1:1" s="432" customFormat="1" ht="12" hidden="1" customHeight="1">
      <c r="A6878" s="431"/>
    </row>
    <row r="6879" spans="1:1" s="432" customFormat="1" ht="12" hidden="1" customHeight="1">
      <c r="A6879" s="431"/>
    </row>
    <row r="6880" spans="1:1" s="432" customFormat="1" ht="12" hidden="1" customHeight="1">
      <c r="A6880" s="431"/>
    </row>
    <row r="6881" spans="1:1" s="432" customFormat="1" ht="12" hidden="1" customHeight="1">
      <c r="A6881" s="431"/>
    </row>
    <row r="6882" spans="1:1" s="432" customFormat="1" ht="12" hidden="1" customHeight="1">
      <c r="A6882" s="431"/>
    </row>
    <row r="6883" spans="1:1" s="432" customFormat="1" ht="12" hidden="1" customHeight="1">
      <c r="A6883" s="431"/>
    </row>
    <row r="6884" spans="1:1" s="432" customFormat="1" ht="12" hidden="1" customHeight="1">
      <c r="A6884" s="431"/>
    </row>
    <row r="6885" spans="1:1" s="432" customFormat="1" ht="12" hidden="1" customHeight="1">
      <c r="A6885" s="431"/>
    </row>
    <row r="6886" spans="1:1" s="432" customFormat="1" ht="12" hidden="1" customHeight="1">
      <c r="A6886" s="431"/>
    </row>
    <row r="6887" spans="1:1" s="432" customFormat="1" ht="12" hidden="1" customHeight="1">
      <c r="A6887" s="431"/>
    </row>
    <row r="6888" spans="1:1" s="432" customFormat="1" ht="12" hidden="1" customHeight="1">
      <c r="A6888" s="431"/>
    </row>
    <row r="6889" spans="1:1" s="432" customFormat="1" ht="12" hidden="1" customHeight="1">
      <c r="A6889" s="431"/>
    </row>
    <row r="6890" spans="1:1" s="432" customFormat="1" ht="12" hidden="1" customHeight="1">
      <c r="A6890" s="431"/>
    </row>
    <row r="6891" spans="1:1" s="432" customFormat="1" ht="12" hidden="1" customHeight="1">
      <c r="A6891" s="431"/>
    </row>
    <row r="6892" spans="1:1" s="432" customFormat="1" ht="12" hidden="1" customHeight="1">
      <c r="A6892" s="431"/>
    </row>
    <row r="6893" spans="1:1" s="432" customFormat="1" ht="12" hidden="1" customHeight="1">
      <c r="A6893" s="431"/>
    </row>
    <row r="6894" spans="1:1" s="432" customFormat="1" ht="12" hidden="1" customHeight="1">
      <c r="A6894" s="431"/>
    </row>
    <row r="6895" spans="1:1" s="432" customFormat="1" ht="12" hidden="1" customHeight="1">
      <c r="A6895" s="431"/>
    </row>
    <row r="6896" spans="1:1" s="432" customFormat="1" ht="12" hidden="1" customHeight="1">
      <c r="A6896" s="431"/>
    </row>
    <row r="6897" spans="1:1" s="432" customFormat="1" ht="12" hidden="1" customHeight="1">
      <c r="A6897" s="431"/>
    </row>
    <row r="6898" spans="1:1" s="432" customFormat="1" ht="12" hidden="1" customHeight="1">
      <c r="A6898" s="431"/>
    </row>
    <row r="6899" spans="1:1" s="432" customFormat="1" ht="12" hidden="1" customHeight="1">
      <c r="A6899" s="431"/>
    </row>
    <row r="6900" spans="1:1" s="432" customFormat="1" ht="12" hidden="1" customHeight="1">
      <c r="A6900" s="431"/>
    </row>
    <row r="6901" spans="1:1" s="432" customFormat="1" ht="12" hidden="1" customHeight="1">
      <c r="A6901" s="431"/>
    </row>
    <row r="6902" spans="1:1" s="432" customFormat="1" ht="12" hidden="1" customHeight="1">
      <c r="A6902" s="431"/>
    </row>
    <row r="6903" spans="1:1" s="432" customFormat="1" ht="12" hidden="1" customHeight="1">
      <c r="A6903" s="431"/>
    </row>
    <row r="6904" spans="1:1" s="432" customFormat="1" ht="12" hidden="1" customHeight="1">
      <c r="A6904" s="431"/>
    </row>
    <row r="6905" spans="1:1" s="432" customFormat="1" ht="12" hidden="1" customHeight="1">
      <c r="A6905" s="431"/>
    </row>
    <row r="6906" spans="1:1" s="432" customFormat="1" ht="12" hidden="1" customHeight="1">
      <c r="A6906" s="431"/>
    </row>
    <row r="6907" spans="1:1" s="432" customFormat="1" ht="12" hidden="1" customHeight="1">
      <c r="A6907" s="431"/>
    </row>
    <row r="6908" spans="1:1" s="432" customFormat="1" ht="12" hidden="1" customHeight="1">
      <c r="A6908" s="431"/>
    </row>
    <row r="6909" spans="1:1" s="432" customFormat="1" ht="12" hidden="1" customHeight="1">
      <c r="A6909" s="431"/>
    </row>
    <row r="6910" spans="1:1" s="432" customFormat="1" ht="12" hidden="1" customHeight="1">
      <c r="A6910" s="431"/>
    </row>
    <row r="6911" spans="1:1" s="432" customFormat="1" ht="12" hidden="1" customHeight="1">
      <c r="A6911" s="431"/>
    </row>
    <row r="6912" spans="1:1" s="432" customFormat="1" ht="12" hidden="1" customHeight="1">
      <c r="A6912" s="431"/>
    </row>
    <row r="6913" spans="1:1" s="432" customFormat="1" ht="12" hidden="1" customHeight="1">
      <c r="A6913" s="431"/>
    </row>
    <row r="6914" spans="1:1" s="432" customFormat="1" ht="12" hidden="1" customHeight="1">
      <c r="A6914" s="431"/>
    </row>
    <row r="6915" spans="1:1" s="432" customFormat="1" ht="12" hidden="1" customHeight="1">
      <c r="A6915" s="431"/>
    </row>
    <row r="6916" spans="1:1" s="432" customFormat="1" ht="12" hidden="1" customHeight="1">
      <c r="A6916" s="431"/>
    </row>
    <row r="6917" spans="1:1" s="432" customFormat="1" ht="12" hidden="1" customHeight="1">
      <c r="A6917" s="431"/>
    </row>
    <row r="6918" spans="1:1" s="432" customFormat="1" ht="12" hidden="1" customHeight="1">
      <c r="A6918" s="431"/>
    </row>
    <row r="6919" spans="1:1" s="432" customFormat="1" ht="12" hidden="1" customHeight="1">
      <c r="A6919" s="431"/>
    </row>
    <row r="6920" spans="1:1" s="432" customFormat="1" ht="12" hidden="1" customHeight="1">
      <c r="A6920" s="431"/>
    </row>
    <row r="6921" spans="1:1" s="432" customFormat="1" ht="12" hidden="1" customHeight="1">
      <c r="A6921" s="431"/>
    </row>
    <row r="6922" spans="1:1" s="432" customFormat="1" ht="12" hidden="1" customHeight="1">
      <c r="A6922" s="431"/>
    </row>
    <row r="6923" spans="1:1" s="432" customFormat="1" ht="12" hidden="1" customHeight="1">
      <c r="A6923" s="431"/>
    </row>
    <row r="6924" spans="1:1" s="432" customFormat="1" ht="12" hidden="1" customHeight="1">
      <c r="A6924" s="431"/>
    </row>
    <row r="6925" spans="1:1" s="432" customFormat="1" ht="12" hidden="1" customHeight="1">
      <c r="A6925" s="431"/>
    </row>
    <row r="6926" spans="1:1" s="432" customFormat="1" ht="12" hidden="1" customHeight="1">
      <c r="A6926" s="431"/>
    </row>
    <row r="6927" spans="1:1" s="432" customFormat="1" ht="12" hidden="1" customHeight="1">
      <c r="A6927" s="431"/>
    </row>
    <row r="6928" spans="1:1" s="432" customFormat="1" ht="12" hidden="1" customHeight="1">
      <c r="A6928" s="431"/>
    </row>
    <row r="6929" spans="1:1" s="432" customFormat="1" ht="12" hidden="1" customHeight="1">
      <c r="A6929" s="431"/>
    </row>
    <row r="6930" spans="1:1" s="432" customFormat="1" ht="12" hidden="1" customHeight="1">
      <c r="A6930" s="431"/>
    </row>
    <row r="6931" spans="1:1" s="432" customFormat="1" ht="12" hidden="1" customHeight="1">
      <c r="A6931" s="431"/>
    </row>
    <row r="6932" spans="1:1" s="432" customFormat="1" ht="12" hidden="1" customHeight="1">
      <c r="A6932" s="431"/>
    </row>
    <row r="6933" spans="1:1" s="432" customFormat="1" ht="12" hidden="1" customHeight="1">
      <c r="A6933" s="431"/>
    </row>
    <row r="6934" spans="1:1" s="432" customFormat="1" ht="12" hidden="1" customHeight="1">
      <c r="A6934" s="431"/>
    </row>
    <row r="6935" spans="1:1" s="432" customFormat="1" ht="12" hidden="1" customHeight="1">
      <c r="A6935" s="431"/>
    </row>
    <row r="6936" spans="1:1" s="432" customFormat="1" ht="12" hidden="1" customHeight="1">
      <c r="A6936" s="431"/>
    </row>
    <row r="6937" spans="1:1" s="432" customFormat="1" ht="12" hidden="1" customHeight="1">
      <c r="A6937" s="431"/>
    </row>
    <row r="6938" spans="1:1" s="432" customFormat="1" ht="12" hidden="1" customHeight="1">
      <c r="A6938" s="431"/>
    </row>
    <row r="6939" spans="1:1" s="432" customFormat="1" ht="12" hidden="1" customHeight="1">
      <c r="A6939" s="431"/>
    </row>
    <row r="6940" spans="1:1" s="432" customFormat="1" ht="12" hidden="1" customHeight="1">
      <c r="A6940" s="431"/>
    </row>
    <row r="6941" spans="1:1" s="432" customFormat="1" ht="12" hidden="1" customHeight="1">
      <c r="A6941" s="431"/>
    </row>
    <row r="6942" spans="1:1" s="432" customFormat="1" ht="12" hidden="1" customHeight="1">
      <c r="A6942" s="431"/>
    </row>
    <row r="6943" spans="1:1" s="432" customFormat="1" ht="12" hidden="1" customHeight="1">
      <c r="A6943" s="431"/>
    </row>
    <row r="6944" spans="1:1" s="432" customFormat="1" ht="12" hidden="1" customHeight="1">
      <c r="A6944" s="431"/>
    </row>
    <row r="6945" spans="1:1" s="432" customFormat="1" ht="12" hidden="1" customHeight="1">
      <c r="A6945" s="431"/>
    </row>
    <row r="6946" spans="1:1" s="432" customFormat="1" ht="12" hidden="1" customHeight="1">
      <c r="A6946" s="431"/>
    </row>
    <row r="6947" spans="1:1" s="432" customFormat="1" ht="12" hidden="1" customHeight="1">
      <c r="A6947" s="431"/>
    </row>
    <row r="6948" spans="1:1" s="432" customFormat="1" ht="12" hidden="1" customHeight="1">
      <c r="A6948" s="431"/>
    </row>
    <row r="6949" spans="1:1" s="432" customFormat="1" ht="12" hidden="1" customHeight="1">
      <c r="A6949" s="431"/>
    </row>
    <row r="6950" spans="1:1" s="432" customFormat="1" ht="12" hidden="1" customHeight="1">
      <c r="A6950" s="431"/>
    </row>
    <row r="6951" spans="1:1" s="432" customFormat="1" ht="12" hidden="1" customHeight="1">
      <c r="A6951" s="431"/>
    </row>
    <row r="6952" spans="1:1" s="432" customFormat="1" ht="12" hidden="1" customHeight="1">
      <c r="A6952" s="431"/>
    </row>
    <row r="6953" spans="1:1" s="432" customFormat="1" ht="12" hidden="1" customHeight="1">
      <c r="A6953" s="431"/>
    </row>
    <row r="6954" spans="1:1" s="432" customFormat="1" ht="12" hidden="1" customHeight="1">
      <c r="A6954" s="431"/>
    </row>
    <row r="6955" spans="1:1" s="432" customFormat="1" ht="12" hidden="1" customHeight="1">
      <c r="A6955" s="431"/>
    </row>
    <row r="6956" spans="1:1" s="432" customFormat="1" ht="12" hidden="1" customHeight="1">
      <c r="A6956" s="431"/>
    </row>
    <row r="6957" spans="1:1" s="432" customFormat="1" ht="12" hidden="1" customHeight="1">
      <c r="A6957" s="431"/>
    </row>
    <row r="6958" spans="1:1" s="432" customFormat="1" ht="12" hidden="1" customHeight="1">
      <c r="A6958" s="431"/>
    </row>
    <row r="6959" spans="1:1" s="432" customFormat="1" ht="12" hidden="1" customHeight="1">
      <c r="A6959" s="431"/>
    </row>
    <row r="6960" spans="1:1" s="432" customFormat="1" ht="12" hidden="1" customHeight="1">
      <c r="A6960" s="431"/>
    </row>
    <row r="6961" spans="1:1" s="432" customFormat="1" ht="12" hidden="1" customHeight="1">
      <c r="A6961" s="431"/>
    </row>
    <row r="6962" spans="1:1" s="432" customFormat="1" ht="12" hidden="1" customHeight="1">
      <c r="A6962" s="431"/>
    </row>
    <row r="6963" spans="1:1" s="432" customFormat="1" ht="12" hidden="1" customHeight="1">
      <c r="A6963" s="431"/>
    </row>
    <row r="6964" spans="1:1" s="432" customFormat="1" ht="12" hidden="1" customHeight="1">
      <c r="A6964" s="431"/>
    </row>
    <row r="6965" spans="1:1" s="432" customFormat="1" ht="12" hidden="1" customHeight="1">
      <c r="A6965" s="431"/>
    </row>
    <row r="6966" spans="1:1" s="432" customFormat="1" ht="12" hidden="1" customHeight="1">
      <c r="A6966" s="431"/>
    </row>
    <row r="6967" spans="1:1" s="432" customFormat="1" ht="12" hidden="1" customHeight="1">
      <c r="A6967" s="431"/>
    </row>
    <row r="6968" spans="1:1" s="432" customFormat="1" ht="12" hidden="1" customHeight="1">
      <c r="A6968" s="431"/>
    </row>
    <row r="6969" spans="1:1" s="432" customFormat="1" ht="12" hidden="1" customHeight="1">
      <c r="A6969" s="431"/>
    </row>
    <row r="6970" spans="1:1" s="432" customFormat="1" ht="12" hidden="1" customHeight="1">
      <c r="A6970" s="431"/>
    </row>
    <row r="6971" spans="1:1" s="432" customFormat="1" ht="12" hidden="1" customHeight="1">
      <c r="A6971" s="431"/>
    </row>
    <row r="6972" spans="1:1" s="432" customFormat="1" ht="12" hidden="1" customHeight="1">
      <c r="A6972" s="431"/>
    </row>
    <row r="6973" spans="1:1" s="432" customFormat="1" ht="12" hidden="1" customHeight="1">
      <c r="A6973" s="431"/>
    </row>
    <row r="6974" spans="1:1" s="432" customFormat="1" ht="12" hidden="1" customHeight="1">
      <c r="A6974" s="431"/>
    </row>
    <row r="6975" spans="1:1" s="432" customFormat="1" ht="12" hidden="1" customHeight="1">
      <c r="A6975" s="431"/>
    </row>
    <row r="6976" spans="1:1" s="432" customFormat="1" ht="12" hidden="1" customHeight="1">
      <c r="A6976" s="431"/>
    </row>
    <row r="6977" spans="1:1" s="432" customFormat="1" ht="12" hidden="1" customHeight="1">
      <c r="A6977" s="431"/>
    </row>
    <row r="6978" spans="1:1" s="432" customFormat="1" ht="12" hidden="1" customHeight="1">
      <c r="A6978" s="431"/>
    </row>
    <row r="6979" spans="1:1" s="432" customFormat="1" ht="12" hidden="1" customHeight="1">
      <c r="A6979" s="431"/>
    </row>
    <row r="6980" spans="1:1" s="432" customFormat="1" ht="12" hidden="1" customHeight="1">
      <c r="A6980" s="431"/>
    </row>
    <row r="6981" spans="1:1" s="432" customFormat="1" ht="12" hidden="1" customHeight="1">
      <c r="A6981" s="431"/>
    </row>
    <row r="6982" spans="1:1" s="432" customFormat="1" ht="12" hidden="1" customHeight="1">
      <c r="A6982" s="431"/>
    </row>
    <row r="6983" spans="1:1" s="432" customFormat="1" ht="12" hidden="1" customHeight="1">
      <c r="A6983" s="431"/>
    </row>
    <row r="6984" spans="1:1" s="432" customFormat="1" ht="12" hidden="1" customHeight="1">
      <c r="A6984" s="431"/>
    </row>
    <row r="6985" spans="1:1" s="432" customFormat="1" ht="12" hidden="1" customHeight="1">
      <c r="A6985" s="431"/>
    </row>
    <row r="6986" spans="1:1" s="432" customFormat="1" ht="12" hidden="1" customHeight="1">
      <c r="A6986" s="431"/>
    </row>
    <row r="6987" spans="1:1" s="432" customFormat="1" ht="12" hidden="1" customHeight="1">
      <c r="A6987" s="431"/>
    </row>
    <row r="6988" spans="1:1" s="432" customFormat="1" ht="12" hidden="1" customHeight="1">
      <c r="A6988" s="431"/>
    </row>
    <row r="6989" spans="1:1" s="432" customFormat="1" ht="12" hidden="1" customHeight="1">
      <c r="A6989" s="431"/>
    </row>
    <row r="6990" spans="1:1" s="432" customFormat="1" ht="12" hidden="1" customHeight="1">
      <c r="A6990" s="431"/>
    </row>
    <row r="6991" spans="1:1" s="432" customFormat="1" ht="12" hidden="1" customHeight="1">
      <c r="A6991" s="431"/>
    </row>
    <row r="6992" spans="1:1" s="432" customFormat="1" ht="12" hidden="1" customHeight="1">
      <c r="A6992" s="431"/>
    </row>
    <row r="6993" spans="1:1" s="432" customFormat="1" ht="12" hidden="1" customHeight="1">
      <c r="A6993" s="431"/>
    </row>
    <row r="6994" spans="1:1" s="432" customFormat="1" ht="12" hidden="1" customHeight="1">
      <c r="A6994" s="431"/>
    </row>
    <row r="6995" spans="1:1" s="432" customFormat="1" ht="12" hidden="1" customHeight="1">
      <c r="A6995" s="431"/>
    </row>
    <row r="6996" spans="1:1" s="432" customFormat="1" ht="12" hidden="1" customHeight="1">
      <c r="A6996" s="431"/>
    </row>
    <row r="6997" spans="1:1" s="432" customFormat="1" ht="12" hidden="1" customHeight="1">
      <c r="A6997" s="431"/>
    </row>
    <row r="6998" spans="1:1" s="432" customFormat="1" ht="12" hidden="1" customHeight="1">
      <c r="A6998" s="431"/>
    </row>
    <row r="6999" spans="1:1" s="432" customFormat="1" ht="12" hidden="1" customHeight="1">
      <c r="A6999" s="431"/>
    </row>
    <row r="7000" spans="1:1" s="432" customFormat="1" ht="12" hidden="1" customHeight="1">
      <c r="A7000" s="431"/>
    </row>
    <row r="7001" spans="1:1" s="432" customFormat="1" ht="12" hidden="1" customHeight="1">
      <c r="A7001" s="431"/>
    </row>
    <row r="7002" spans="1:1" s="432" customFormat="1" ht="12" hidden="1" customHeight="1">
      <c r="A7002" s="431"/>
    </row>
    <row r="7003" spans="1:1" s="432" customFormat="1" ht="12" hidden="1" customHeight="1">
      <c r="A7003" s="431"/>
    </row>
    <row r="7004" spans="1:1" s="432" customFormat="1" ht="12" hidden="1" customHeight="1">
      <c r="A7004" s="431"/>
    </row>
    <row r="7005" spans="1:1" s="432" customFormat="1" ht="12" hidden="1" customHeight="1">
      <c r="A7005" s="431"/>
    </row>
    <row r="7006" spans="1:1" s="432" customFormat="1" ht="12" hidden="1" customHeight="1">
      <c r="A7006" s="431"/>
    </row>
    <row r="7007" spans="1:1" s="432" customFormat="1" ht="12" hidden="1" customHeight="1">
      <c r="A7007" s="431"/>
    </row>
    <row r="7008" spans="1:1" s="432" customFormat="1" ht="12" hidden="1" customHeight="1">
      <c r="A7008" s="431"/>
    </row>
    <row r="7009" spans="1:1" s="432" customFormat="1" ht="12" hidden="1" customHeight="1">
      <c r="A7009" s="431"/>
    </row>
    <row r="7010" spans="1:1" s="432" customFormat="1" ht="12" hidden="1" customHeight="1">
      <c r="A7010" s="431"/>
    </row>
    <row r="7011" spans="1:1" s="432" customFormat="1" ht="12" hidden="1" customHeight="1">
      <c r="A7011" s="431"/>
    </row>
    <row r="7012" spans="1:1" s="432" customFormat="1" ht="12" hidden="1" customHeight="1">
      <c r="A7012" s="431"/>
    </row>
    <row r="7013" spans="1:1" s="432" customFormat="1" ht="12" hidden="1" customHeight="1">
      <c r="A7013" s="431"/>
    </row>
    <row r="7014" spans="1:1" s="432" customFormat="1" ht="12" hidden="1" customHeight="1">
      <c r="A7014" s="431"/>
    </row>
    <row r="7015" spans="1:1" s="432" customFormat="1" ht="12" hidden="1" customHeight="1">
      <c r="A7015" s="431"/>
    </row>
    <row r="7016" spans="1:1" s="432" customFormat="1" ht="12" hidden="1" customHeight="1">
      <c r="A7016" s="431"/>
    </row>
    <row r="7017" spans="1:1" s="432" customFormat="1" ht="12" hidden="1" customHeight="1">
      <c r="A7017" s="431"/>
    </row>
    <row r="7018" spans="1:1" s="432" customFormat="1" ht="12" hidden="1" customHeight="1">
      <c r="A7018" s="431"/>
    </row>
    <row r="7019" spans="1:1" s="432" customFormat="1" ht="12" hidden="1" customHeight="1">
      <c r="A7019" s="431"/>
    </row>
    <row r="7020" spans="1:1" s="432" customFormat="1" ht="12" hidden="1" customHeight="1">
      <c r="A7020" s="431"/>
    </row>
    <row r="7021" spans="1:1" s="432" customFormat="1" ht="12" hidden="1" customHeight="1">
      <c r="A7021" s="431"/>
    </row>
    <row r="7022" spans="1:1" s="432" customFormat="1" ht="12" hidden="1" customHeight="1">
      <c r="A7022" s="431"/>
    </row>
    <row r="7023" spans="1:1" s="432" customFormat="1" ht="12" hidden="1" customHeight="1">
      <c r="A7023" s="431"/>
    </row>
    <row r="7024" spans="1:1" s="432" customFormat="1" ht="12" hidden="1" customHeight="1">
      <c r="A7024" s="431"/>
    </row>
    <row r="7025" spans="1:1" s="432" customFormat="1" ht="12" hidden="1" customHeight="1">
      <c r="A7025" s="431"/>
    </row>
    <row r="7026" spans="1:1" s="432" customFormat="1" ht="12" hidden="1" customHeight="1">
      <c r="A7026" s="431"/>
    </row>
    <row r="7027" spans="1:1" s="432" customFormat="1" ht="12" hidden="1" customHeight="1">
      <c r="A7027" s="431"/>
    </row>
    <row r="7028" spans="1:1" s="432" customFormat="1" ht="12" hidden="1" customHeight="1">
      <c r="A7028" s="431"/>
    </row>
    <row r="7029" spans="1:1" s="432" customFormat="1" ht="12" hidden="1" customHeight="1">
      <c r="A7029" s="431"/>
    </row>
    <row r="7030" spans="1:1" s="432" customFormat="1" ht="12" hidden="1" customHeight="1">
      <c r="A7030" s="431"/>
    </row>
    <row r="7031" spans="1:1" s="432" customFormat="1" ht="12" hidden="1" customHeight="1">
      <c r="A7031" s="431"/>
    </row>
    <row r="7032" spans="1:1" s="432" customFormat="1" ht="12" hidden="1" customHeight="1">
      <c r="A7032" s="431"/>
    </row>
    <row r="7033" spans="1:1" s="432" customFormat="1" ht="12" hidden="1" customHeight="1">
      <c r="A7033" s="431"/>
    </row>
    <row r="7034" spans="1:1" s="432" customFormat="1" ht="12" hidden="1" customHeight="1">
      <c r="A7034" s="431"/>
    </row>
    <row r="7035" spans="1:1" s="432" customFormat="1" ht="12" hidden="1" customHeight="1">
      <c r="A7035" s="431"/>
    </row>
    <row r="7036" spans="1:1" s="432" customFormat="1" ht="12" hidden="1" customHeight="1">
      <c r="A7036" s="431"/>
    </row>
    <row r="7037" spans="1:1" s="432" customFormat="1" ht="12" hidden="1" customHeight="1">
      <c r="A7037" s="431"/>
    </row>
    <row r="7038" spans="1:1" s="432" customFormat="1" ht="12" hidden="1" customHeight="1">
      <c r="A7038" s="431"/>
    </row>
    <row r="7039" spans="1:1" s="432" customFormat="1" ht="12" hidden="1" customHeight="1">
      <c r="A7039" s="431"/>
    </row>
    <row r="7040" spans="1:1" s="432" customFormat="1" ht="12" hidden="1" customHeight="1">
      <c r="A7040" s="431"/>
    </row>
    <row r="7041" spans="1:1" s="432" customFormat="1" ht="12" hidden="1" customHeight="1">
      <c r="A7041" s="431"/>
    </row>
    <row r="7042" spans="1:1" s="432" customFormat="1" ht="12" hidden="1" customHeight="1">
      <c r="A7042" s="431"/>
    </row>
    <row r="7043" spans="1:1" s="432" customFormat="1" ht="12" hidden="1" customHeight="1">
      <c r="A7043" s="431"/>
    </row>
    <row r="7044" spans="1:1" s="432" customFormat="1" ht="12" hidden="1" customHeight="1">
      <c r="A7044" s="431"/>
    </row>
    <row r="7045" spans="1:1" s="432" customFormat="1" ht="12" hidden="1" customHeight="1">
      <c r="A7045" s="431"/>
    </row>
    <row r="7046" spans="1:1" s="432" customFormat="1" ht="12" hidden="1" customHeight="1">
      <c r="A7046" s="431"/>
    </row>
    <row r="7047" spans="1:1" s="432" customFormat="1" ht="12" hidden="1" customHeight="1">
      <c r="A7047" s="431"/>
    </row>
    <row r="7048" spans="1:1" s="432" customFormat="1" ht="12" hidden="1" customHeight="1">
      <c r="A7048" s="431"/>
    </row>
    <row r="7049" spans="1:1" s="432" customFormat="1" ht="12" hidden="1" customHeight="1">
      <c r="A7049" s="431"/>
    </row>
    <row r="7050" spans="1:1" s="432" customFormat="1" ht="12" hidden="1" customHeight="1">
      <c r="A7050" s="431"/>
    </row>
    <row r="7051" spans="1:1" s="432" customFormat="1" ht="12" hidden="1" customHeight="1">
      <c r="A7051" s="431"/>
    </row>
    <row r="7052" spans="1:1" s="432" customFormat="1" ht="12" hidden="1" customHeight="1">
      <c r="A7052" s="431"/>
    </row>
    <row r="7053" spans="1:1" s="432" customFormat="1" ht="12" hidden="1" customHeight="1">
      <c r="A7053" s="431"/>
    </row>
    <row r="7054" spans="1:1" s="432" customFormat="1" ht="12" hidden="1" customHeight="1">
      <c r="A7054" s="431"/>
    </row>
    <row r="7055" spans="1:1" s="432" customFormat="1" ht="12" hidden="1" customHeight="1">
      <c r="A7055" s="431"/>
    </row>
    <row r="7056" spans="1:1" s="432" customFormat="1" ht="12" hidden="1" customHeight="1">
      <c r="A7056" s="431"/>
    </row>
    <row r="7057" spans="1:1" s="432" customFormat="1" ht="12" hidden="1" customHeight="1">
      <c r="A7057" s="431"/>
    </row>
    <row r="7058" spans="1:1" s="432" customFormat="1" ht="12" hidden="1" customHeight="1">
      <c r="A7058" s="431"/>
    </row>
    <row r="7059" spans="1:1" s="432" customFormat="1" ht="12" hidden="1" customHeight="1">
      <c r="A7059" s="431"/>
    </row>
    <row r="7060" spans="1:1" s="432" customFormat="1" ht="12" hidden="1" customHeight="1">
      <c r="A7060" s="431"/>
    </row>
    <row r="7061" spans="1:1" s="432" customFormat="1" ht="12" hidden="1" customHeight="1">
      <c r="A7061" s="431"/>
    </row>
    <row r="7062" spans="1:1" s="432" customFormat="1" ht="12" hidden="1" customHeight="1">
      <c r="A7062" s="431"/>
    </row>
    <row r="7063" spans="1:1" s="432" customFormat="1" ht="12" hidden="1" customHeight="1">
      <c r="A7063" s="431"/>
    </row>
    <row r="7064" spans="1:1" s="432" customFormat="1" ht="12" hidden="1" customHeight="1">
      <c r="A7064" s="431"/>
    </row>
    <row r="7065" spans="1:1" s="432" customFormat="1" ht="12" hidden="1" customHeight="1">
      <c r="A7065" s="431"/>
    </row>
    <row r="7066" spans="1:1" s="432" customFormat="1" ht="12" hidden="1" customHeight="1">
      <c r="A7066" s="431"/>
    </row>
    <row r="7067" spans="1:1" s="432" customFormat="1" ht="12" hidden="1" customHeight="1">
      <c r="A7067" s="431"/>
    </row>
    <row r="7068" spans="1:1" s="432" customFormat="1" ht="12" hidden="1" customHeight="1">
      <c r="A7068" s="431"/>
    </row>
    <row r="7069" spans="1:1" s="432" customFormat="1" ht="12" hidden="1" customHeight="1">
      <c r="A7069" s="431"/>
    </row>
    <row r="7070" spans="1:1" s="432" customFormat="1" ht="12" hidden="1" customHeight="1">
      <c r="A7070" s="431"/>
    </row>
    <row r="7071" spans="1:1" s="432" customFormat="1" ht="12" hidden="1" customHeight="1">
      <c r="A7071" s="431"/>
    </row>
    <row r="7072" spans="1:1" s="432" customFormat="1" ht="12" hidden="1" customHeight="1">
      <c r="A7072" s="431"/>
    </row>
    <row r="7073" spans="1:1" s="432" customFormat="1" ht="12" hidden="1" customHeight="1">
      <c r="A7073" s="431"/>
    </row>
    <row r="7074" spans="1:1" s="432" customFormat="1" ht="12" hidden="1" customHeight="1">
      <c r="A7074" s="431"/>
    </row>
    <row r="7075" spans="1:1" s="432" customFormat="1" ht="12" hidden="1" customHeight="1">
      <c r="A7075" s="431"/>
    </row>
    <row r="7076" spans="1:1" s="432" customFormat="1" ht="12" hidden="1" customHeight="1">
      <c r="A7076" s="431"/>
    </row>
    <row r="7077" spans="1:1" s="432" customFormat="1" ht="12" hidden="1" customHeight="1">
      <c r="A7077" s="431"/>
    </row>
    <row r="7078" spans="1:1" s="432" customFormat="1" ht="12" hidden="1" customHeight="1">
      <c r="A7078" s="431"/>
    </row>
    <row r="7079" spans="1:1" s="432" customFormat="1" ht="12" hidden="1" customHeight="1">
      <c r="A7079" s="431"/>
    </row>
    <row r="7080" spans="1:1" s="432" customFormat="1" ht="12" hidden="1" customHeight="1">
      <c r="A7080" s="431"/>
    </row>
    <row r="7081" spans="1:1" s="432" customFormat="1" ht="12" hidden="1" customHeight="1">
      <c r="A7081" s="431"/>
    </row>
    <row r="7082" spans="1:1" s="432" customFormat="1" ht="12" hidden="1" customHeight="1">
      <c r="A7082" s="431"/>
    </row>
    <row r="7083" spans="1:1" s="432" customFormat="1" ht="12" hidden="1" customHeight="1">
      <c r="A7083" s="431"/>
    </row>
    <row r="7084" spans="1:1" s="432" customFormat="1" ht="12" hidden="1" customHeight="1">
      <c r="A7084" s="431"/>
    </row>
    <row r="7085" spans="1:1" s="432" customFormat="1" ht="12" hidden="1" customHeight="1">
      <c r="A7085" s="431"/>
    </row>
    <row r="7086" spans="1:1" s="432" customFormat="1" ht="12" hidden="1" customHeight="1">
      <c r="A7086" s="431"/>
    </row>
    <row r="7087" spans="1:1" s="432" customFormat="1" ht="12" hidden="1" customHeight="1">
      <c r="A7087" s="431"/>
    </row>
    <row r="7088" spans="1:1" s="432" customFormat="1" ht="12" hidden="1" customHeight="1">
      <c r="A7088" s="431"/>
    </row>
    <row r="7089" spans="1:1" s="432" customFormat="1" ht="12" hidden="1" customHeight="1">
      <c r="A7089" s="431"/>
    </row>
    <row r="7090" spans="1:1" s="432" customFormat="1" ht="12" hidden="1" customHeight="1">
      <c r="A7090" s="431"/>
    </row>
    <row r="7091" spans="1:1" s="432" customFormat="1" ht="12" hidden="1" customHeight="1">
      <c r="A7091" s="431"/>
    </row>
    <row r="7092" spans="1:1" s="432" customFormat="1" ht="12" hidden="1" customHeight="1">
      <c r="A7092" s="431"/>
    </row>
    <row r="7093" spans="1:1" s="432" customFormat="1" ht="12" hidden="1" customHeight="1">
      <c r="A7093" s="431"/>
    </row>
    <row r="7094" spans="1:1" s="432" customFormat="1" ht="12" hidden="1" customHeight="1">
      <c r="A7094" s="431"/>
    </row>
    <row r="7095" spans="1:1" s="432" customFormat="1" ht="12" hidden="1" customHeight="1">
      <c r="A7095" s="431"/>
    </row>
    <row r="7096" spans="1:1" s="432" customFormat="1" ht="12" hidden="1" customHeight="1">
      <c r="A7096" s="431"/>
    </row>
    <row r="7097" spans="1:1" s="432" customFormat="1" ht="12" hidden="1" customHeight="1">
      <c r="A7097" s="431"/>
    </row>
    <row r="7098" spans="1:1" s="432" customFormat="1" ht="12" hidden="1" customHeight="1">
      <c r="A7098" s="431"/>
    </row>
    <row r="7099" spans="1:1" s="432" customFormat="1" ht="12" hidden="1" customHeight="1">
      <c r="A7099" s="431"/>
    </row>
    <row r="7100" spans="1:1" s="432" customFormat="1" ht="12" hidden="1" customHeight="1">
      <c r="A7100" s="431"/>
    </row>
    <row r="7101" spans="1:1" s="432" customFormat="1" ht="12" hidden="1" customHeight="1">
      <c r="A7101" s="431"/>
    </row>
    <row r="7102" spans="1:1" s="432" customFormat="1" ht="12" hidden="1" customHeight="1">
      <c r="A7102" s="431"/>
    </row>
    <row r="7103" spans="1:1" s="432" customFormat="1" ht="12" hidden="1" customHeight="1">
      <c r="A7103" s="431"/>
    </row>
    <row r="7104" spans="1:1" s="432" customFormat="1" ht="12" hidden="1" customHeight="1">
      <c r="A7104" s="431"/>
    </row>
    <row r="7105" spans="1:1" s="432" customFormat="1" ht="12" hidden="1" customHeight="1">
      <c r="A7105" s="431"/>
    </row>
    <row r="7106" spans="1:1" s="432" customFormat="1" ht="12" hidden="1" customHeight="1">
      <c r="A7106" s="431"/>
    </row>
    <row r="7107" spans="1:1" s="432" customFormat="1" ht="12" hidden="1" customHeight="1">
      <c r="A7107" s="431"/>
    </row>
    <row r="7108" spans="1:1" s="432" customFormat="1" ht="12" hidden="1" customHeight="1">
      <c r="A7108" s="431"/>
    </row>
    <row r="7109" spans="1:1" s="432" customFormat="1" ht="12" hidden="1" customHeight="1">
      <c r="A7109" s="431"/>
    </row>
    <row r="7110" spans="1:1" s="432" customFormat="1" ht="12" hidden="1" customHeight="1">
      <c r="A7110" s="431"/>
    </row>
    <row r="7111" spans="1:1" s="432" customFormat="1" ht="12" hidden="1" customHeight="1">
      <c r="A7111" s="431"/>
    </row>
    <row r="7112" spans="1:1" s="432" customFormat="1" ht="12" hidden="1" customHeight="1">
      <c r="A7112" s="431"/>
    </row>
    <row r="7113" spans="1:1" s="432" customFormat="1" ht="12" hidden="1" customHeight="1">
      <c r="A7113" s="431"/>
    </row>
    <row r="7114" spans="1:1" s="432" customFormat="1" ht="12" hidden="1" customHeight="1">
      <c r="A7114" s="431"/>
    </row>
    <row r="7115" spans="1:1" s="432" customFormat="1" ht="12" hidden="1" customHeight="1">
      <c r="A7115" s="431"/>
    </row>
    <row r="7116" spans="1:1" s="432" customFormat="1" ht="12" hidden="1" customHeight="1">
      <c r="A7116" s="431"/>
    </row>
    <row r="7117" spans="1:1" s="432" customFormat="1" ht="12" hidden="1" customHeight="1">
      <c r="A7117" s="431"/>
    </row>
    <row r="7118" spans="1:1" s="432" customFormat="1" ht="12" hidden="1" customHeight="1">
      <c r="A7118" s="431"/>
    </row>
    <row r="7119" spans="1:1" s="432" customFormat="1" ht="12" hidden="1" customHeight="1">
      <c r="A7119" s="431"/>
    </row>
    <row r="7120" spans="1:1" s="432" customFormat="1" ht="12" hidden="1" customHeight="1">
      <c r="A7120" s="431"/>
    </row>
    <row r="7121" spans="1:1" s="432" customFormat="1" ht="12" hidden="1" customHeight="1">
      <c r="A7121" s="431"/>
    </row>
    <row r="7122" spans="1:1" s="432" customFormat="1" ht="12" hidden="1" customHeight="1">
      <c r="A7122" s="431"/>
    </row>
    <row r="7123" spans="1:1" s="432" customFormat="1" ht="12" hidden="1" customHeight="1">
      <c r="A7123" s="431"/>
    </row>
    <row r="7124" spans="1:1" s="432" customFormat="1" ht="12" hidden="1" customHeight="1">
      <c r="A7124" s="431"/>
    </row>
    <row r="7125" spans="1:1" s="432" customFormat="1" ht="12" hidden="1" customHeight="1">
      <c r="A7125" s="431"/>
    </row>
    <row r="7126" spans="1:1" s="432" customFormat="1" ht="12" hidden="1" customHeight="1">
      <c r="A7126" s="431"/>
    </row>
    <row r="7127" spans="1:1" s="432" customFormat="1" ht="12" hidden="1" customHeight="1">
      <c r="A7127" s="431"/>
    </row>
    <row r="7128" spans="1:1" s="432" customFormat="1" ht="12" hidden="1" customHeight="1">
      <c r="A7128" s="431"/>
    </row>
    <row r="7129" spans="1:1" s="432" customFormat="1" ht="12" hidden="1" customHeight="1">
      <c r="A7129" s="431"/>
    </row>
    <row r="7130" spans="1:1" s="432" customFormat="1" ht="12" hidden="1" customHeight="1">
      <c r="A7130" s="431"/>
    </row>
    <row r="7131" spans="1:1" s="432" customFormat="1" ht="12" hidden="1" customHeight="1">
      <c r="A7131" s="431"/>
    </row>
    <row r="7132" spans="1:1" s="432" customFormat="1" ht="12" hidden="1" customHeight="1">
      <c r="A7132" s="431"/>
    </row>
    <row r="7133" spans="1:1" s="432" customFormat="1" ht="12" hidden="1" customHeight="1">
      <c r="A7133" s="431"/>
    </row>
    <row r="7134" spans="1:1" s="432" customFormat="1" ht="12" hidden="1" customHeight="1">
      <c r="A7134" s="431"/>
    </row>
    <row r="7135" spans="1:1" s="432" customFormat="1" ht="12" hidden="1" customHeight="1">
      <c r="A7135" s="431"/>
    </row>
    <row r="7136" spans="1:1" s="432" customFormat="1" ht="12" hidden="1" customHeight="1">
      <c r="A7136" s="431"/>
    </row>
    <row r="7137" spans="1:1" s="432" customFormat="1" ht="12" hidden="1" customHeight="1">
      <c r="A7137" s="431"/>
    </row>
    <row r="7138" spans="1:1" s="432" customFormat="1" ht="12" hidden="1" customHeight="1">
      <c r="A7138" s="431"/>
    </row>
    <row r="7139" spans="1:1" s="432" customFormat="1" ht="12" hidden="1" customHeight="1">
      <c r="A7139" s="431"/>
    </row>
    <row r="7140" spans="1:1" s="432" customFormat="1" ht="12" hidden="1" customHeight="1">
      <c r="A7140" s="431"/>
    </row>
    <row r="7141" spans="1:1" s="432" customFormat="1" ht="12" hidden="1" customHeight="1">
      <c r="A7141" s="431"/>
    </row>
    <row r="7142" spans="1:1" s="432" customFormat="1" ht="12" hidden="1" customHeight="1">
      <c r="A7142" s="431"/>
    </row>
    <row r="7143" spans="1:1" s="432" customFormat="1" ht="12" hidden="1" customHeight="1">
      <c r="A7143" s="431"/>
    </row>
    <row r="7144" spans="1:1" s="432" customFormat="1" ht="12" hidden="1" customHeight="1">
      <c r="A7144" s="431"/>
    </row>
    <row r="7145" spans="1:1" s="432" customFormat="1" ht="12" hidden="1" customHeight="1">
      <c r="A7145" s="431"/>
    </row>
    <row r="7146" spans="1:1" s="432" customFormat="1" ht="12" hidden="1" customHeight="1">
      <c r="A7146" s="431"/>
    </row>
    <row r="7147" spans="1:1" s="432" customFormat="1" ht="12" hidden="1" customHeight="1">
      <c r="A7147" s="431"/>
    </row>
    <row r="7148" spans="1:1" s="432" customFormat="1" ht="12" hidden="1" customHeight="1">
      <c r="A7148" s="431"/>
    </row>
    <row r="7149" spans="1:1" s="432" customFormat="1" ht="12" hidden="1" customHeight="1">
      <c r="A7149" s="431"/>
    </row>
    <row r="7150" spans="1:1" s="432" customFormat="1" ht="12" hidden="1" customHeight="1">
      <c r="A7150" s="431"/>
    </row>
    <row r="7151" spans="1:1" s="432" customFormat="1" ht="12" hidden="1" customHeight="1">
      <c r="A7151" s="431"/>
    </row>
    <row r="7152" spans="1:1" s="432" customFormat="1" ht="12" hidden="1" customHeight="1">
      <c r="A7152" s="431"/>
    </row>
    <row r="7153" spans="1:1" s="432" customFormat="1" ht="12" hidden="1" customHeight="1">
      <c r="A7153" s="431"/>
    </row>
    <row r="7154" spans="1:1" s="432" customFormat="1" ht="12" hidden="1" customHeight="1">
      <c r="A7154" s="431"/>
    </row>
    <row r="7155" spans="1:1" s="432" customFormat="1" ht="12" hidden="1" customHeight="1">
      <c r="A7155" s="431"/>
    </row>
    <row r="7156" spans="1:1" s="432" customFormat="1" ht="12" hidden="1" customHeight="1">
      <c r="A7156" s="431"/>
    </row>
    <row r="7157" spans="1:1" s="432" customFormat="1" ht="12" hidden="1" customHeight="1">
      <c r="A7157" s="431"/>
    </row>
    <row r="7158" spans="1:1" s="432" customFormat="1" ht="12" hidden="1" customHeight="1">
      <c r="A7158" s="431"/>
    </row>
    <row r="7159" spans="1:1" s="432" customFormat="1" ht="12" hidden="1" customHeight="1">
      <c r="A7159" s="431"/>
    </row>
    <row r="7160" spans="1:1" s="432" customFormat="1" ht="12" hidden="1" customHeight="1">
      <c r="A7160" s="431"/>
    </row>
    <row r="7161" spans="1:1" s="432" customFormat="1" ht="12" hidden="1" customHeight="1">
      <c r="A7161" s="431"/>
    </row>
    <row r="7162" spans="1:1" s="432" customFormat="1" ht="12" hidden="1" customHeight="1">
      <c r="A7162" s="431"/>
    </row>
    <row r="7163" spans="1:1" s="432" customFormat="1" ht="12" hidden="1" customHeight="1">
      <c r="A7163" s="431"/>
    </row>
    <row r="7164" spans="1:1" s="432" customFormat="1" ht="12" hidden="1" customHeight="1">
      <c r="A7164" s="431"/>
    </row>
    <row r="7165" spans="1:1" s="432" customFormat="1" ht="12" hidden="1" customHeight="1">
      <c r="A7165" s="431"/>
    </row>
    <row r="7166" spans="1:1" s="432" customFormat="1" ht="12" hidden="1" customHeight="1">
      <c r="A7166" s="431"/>
    </row>
    <row r="7167" spans="1:1" s="432" customFormat="1" ht="12" hidden="1" customHeight="1">
      <c r="A7167" s="431"/>
    </row>
    <row r="7168" spans="1:1" s="432" customFormat="1" ht="12" hidden="1" customHeight="1">
      <c r="A7168" s="431"/>
    </row>
    <row r="7169" spans="1:1" s="432" customFormat="1" ht="12" hidden="1" customHeight="1">
      <c r="A7169" s="431"/>
    </row>
    <row r="7170" spans="1:1" s="432" customFormat="1" ht="12" hidden="1" customHeight="1">
      <c r="A7170" s="431"/>
    </row>
    <row r="7171" spans="1:1" s="432" customFormat="1" ht="12" hidden="1" customHeight="1">
      <c r="A7171" s="431"/>
    </row>
    <row r="7172" spans="1:1" s="432" customFormat="1" ht="12" hidden="1" customHeight="1">
      <c r="A7172" s="431"/>
    </row>
    <row r="7173" spans="1:1" s="432" customFormat="1" ht="12" hidden="1" customHeight="1">
      <c r="A7173" s="431"/>
    </row>
    <row r="7174" spans="1:1" s="432" customFormat="1" ht="12" hidden="1" customHeight="1">
      <c r="A7174" s="431"/>
    </row>
    <row r="7175" spans="1:1" s="432" customFormat="1" ht="12" hidden="1" customHeight="1">
      <c r="A7175" s="431"/>
    </row>
    <row r="7176" spans="1:1" s="432" customFormat="1" ht="12" hidden="1" customHeight="1">
      <c r="A7176" s="431"/>
    </row>
    <row r="7177" spans="1:1" s="432" customFormat="1" ht="12" hidden="1" customHeight="1">
      <c r="A7177" s="431"/>
    </row>
    <row r="7178" spans="1:1" s="432" customFormat="1" ht="12" hidden="1" customHeight="1">
      <c r="A7178" s="431"/>
    </row>
    <row r="7179" spans="1:1" s="432" customFormat="1" ht="12" hidden="1" customHeight="1">
      <c r="A7179" s="431"/>
    </row>
    <row r="7180" spans="1:1" s="432" customFormat="1" ht="12" hidden="1" customHeight="1">
      <c r="A7180" s="431"/>
    </row>
    <row r="7181" spans="1:1" s="432" customFormat="1" ht="12" hidden="1" customHeight="1">
      <c r="A7181" s="431"/>
    </row>
    <row r="7182" spans="1:1" s="432" customFormat="1" ht="12" hidden="1" customHeight="1">
      <c r="A7182" s="431"/>
    </row>
    <row r="7183" spans="1:1" s="432" customFormat="1" ht="12" hidden="1" customHeight="1">
      <c r="A7183" s="431"/>
    </row>
    <row r="7184" spans="1:1" s="432" customFormat="1" ht="12" hidden="1" customHeight="1">
      <c r="A7184" s="431"/>
    </row>
    <row r="7185" spans="1:1" s="432" customFormat="1" ht="12" hidden="1" customHeight="1">
      <c r="A7185" s="431"/>
    </row>
    <row r="7186" spans="1:1" s="432" customFormat="1" ht="12" hidden="1" customHeight="1">
      <c r="A7186" s="431"/>
    </row>
    <row r="7187" spans="1:1" s="432" customFormat="1" ht="12" hidden="1" customHeight="1">
      <c r="A7187" s="431"/>
    </row>
    <row r="7188" spans="1:1" s="432" customFormat="1" ht="12" hidden="1" customHeight="1">
      <c r="A7188" s="431"/>
    </row>
    <row r="7189" spans="1:1" s="432" customFormat="1" ht="12" hidden="1" customHeight="1">
      <c r="A7189" s="431"/>
    </row>
    <row r="7190" spans="1:1" s="432" customFormat="1" ht="12" hidden="1" customHeight="1">
      <c r="A7190" s="431"/>
    </row>
    <row r="7191" spans="1:1" s="432" customFormat="1" ht="12" hidden="1" customHeight="1">
      <c r="A7191" s="431"/>
    </row>
    <row r="7192" spans="1:1" s="432" customFormat="1" ht="12" hidden="1" customHeight="1">
      <c r="A7192" s="431"/>
    </row>
    <row r="7193" spans="1:1" s="432" customFormat="1" ht="12" hidden="1" customHeight="1">
      <c r="A7193" s="431"/>
    </row>
    <row r="7194" spans="1:1" s="432" customFormat="1" ht="12" hidden="1" customHeight="1">
      <c r="A7194" s="431"/>
    </row>
    <row r="7195" spans="1:1" s="432" customFormat="1" ht="12" hidden="1" customHeight="1">
      <c r="A7195" s="431"/>
    </row>
    <row r="7196" spans="1:1" s="432" customFormat="1" ht="12" hidden="1" customHeight="1">
      <c r="A7196" s="431"/>
    </row>
    <row r="7197" spans="1:1" s="432" customFormat="1" ht="12" hidden="1" customHeight="1">
      <c r="A7197" s="431"/>
    </row>
    <row r="7198" spans="1:1" s="432" customFormat="1" ht="12" hidden="1" customHeight="1">
      <c r="A7198" s="431"/>
    </row>
    <row r="7199" spans="1:1" s="432" customFormat="1" ht="12" hidden="1" customHeight="1">
      <c r="A7199" s="431"/>
    </row>
    <row r="7200" spans="1:1" s="432" customFormat="1" ht="12" hidden="1" customHeight="1">
      <c r="A7200" s="431"/>
    </row>
    <row r="7201" spans="1:1" s="432" customFormat="1" ht="12" hidden="1" customHeight="1">
      <c r="A7201" s="431"/>
    </row>
    <row r="7202" spans="1:1" s="432" customFormat="1" ht="12" hidden="1" customHeight="1">
      <c r="A7202" s="431"/>
    </row>
    <row r="7203" spans="1:1" s="432" customFormat="1" ht="12" hidden="1" customHeight="1">
      <c r="A7203" s="431"/>
    </row>
    <row r="7204" spans="1:1" s="432" customFormat="1" ht="12" hidden="1" customHeight="1">
      <c r="A7204" s="431"/>
    </row>
    <row r="7205" spans="1:1" s="432" customFormat="1" ht="12" hidden="1" customHeight="1">
      <c r="A7205" s="431"/>
    </row>
    <row r="7206" spans="1:1" s="432" customFormat="1" ht="12" hidden="1" customHeight="1">
      <c r="A7206" s="431"/>
    </row>
    <row r="7207" spans="1:1" s="432" customFormat="1" ht="12" hidden="1" customHeight="1">
      <c r="A7207" s="431"/>
    </row>
    <row r="7208" spans="1:1" s="432" customFormat="1" ht="12" hidden="1" customHeight="1">
      <c r="A7208" s="431"/>
    </row>
    <row r="7209" spans="1:1" s="432" customFormat="1" ht="12" hidden="1" customHeight="1">
      <c r="A7209" s="431"/>
    </row>
    <row r="7210" spans="1:1" s="432" customFormat="1" ht="12" hidden="1" customHeight="1">
      <c r="A7210" s="431"/>
    </row>
    <row r="7211" spans="1:1" s="432" customFormat="1" ht="12" hidden="1" customHeight="1">
      <c r="A7211" s="431"/>
    </row>
    <row r="7212" spans="1:1" s="432" customFormat="1" ht="12" hidden="1" customHeight="1">
      <c r="A7212" s="431"/>
    </row>
    <row r="7213" spans="1:1" s="432" customFormat="1" ht="12" hidden="1" customHeight="1">
      <c r="A7213" s="431"/>
    </row>
    <row r="7214" spans="1:1" s="432" customFormat="1" ht="12" hidden="1" customHeight="1">
      <c r="A7214" s="431"/>
    </row>
    <row r="7215" spans="1:1" s="432" customFormat="1" ht="12" hidden="1" customHeight="1">
      <c r="A7215" s="431"/>
    </row>
    <row r="7216" spans="1:1" s="432" customFormat="1" ht="12" hidden="1" customHeight="1">
      <c r="A7216" s="431"/>
    </row>
    <row r="7217" spans="1:1" s="432" customFormat="1" ht="12" hidden="1" customHeight="1">
      <c r="A7217" s="431"/>
    </row>
    <row r="7218" spans="1:1" s="432" customFormat="1" ht="12" hidden="1" customHeight="1">
      <c r="A7218" s="431"/>
    </row>
    <row r="7219" spans="1:1" s="432" customFormat="1" ht="12" hidden="1" customHeight="1">
      <c r="A7219" s="431"/>
    </row>
    <row r="7220" spans="1:1" s="432" customFormat="1" ht="12" hidden="1" customHeight="1">
      <c r="A7220" s="431"/>
    </row>
    <row r="7221" spans="1:1" s="432" customFormat="1" ht="12" hidden="1" customHeight="1">
      <c r="A7221" s="431"/>
    </row>
    <row r="7222" spans="1:1" s="432" customFormat="1" ht="12" hidden="1" customHeight="1">
      <c r="A7222" s="431"/>
    </row>
    <row r="7223" spans="1:1" s="432" customFormat="1" ht="12" hidden="1" customHeight="1">
      <c r="A7223" s="431"/>
    </row>
    <row r="7224" spans="1:1" s="432" customFormat="1" ht="12" hidden="1" customHeight="1">
      <c r="A7224" s="431"/>
    </row>
    <row r="7225" spans="1:1" s="432" customFormat="1" ht="12" hidden="1" customHeight="1">
      <c r="A7225" s="431"/>
    </row>
    <row r="7226" spans="1:1" s="432" customFormat="1" ht="12" hidden="1" customHeight="1">
      <c r="A7226" s="431"/>
    </row>
    <row r="7227" spans="1:1" s="432" customFormat="1" ht="12" hidden="1" customHeight="1">
      <c r="A7227" s="431"/>
    </row>
    <row r="7228" spans="1:1" s="432" customFormat="1" ht="12" hidden="1" customHeight="1">
      <c r="A7228" s="431"/>
    </row>
    <row r="7229" spans="1:1" s="432" customFormat="1" ht="12" hidden="1" customHeight="1">
      <c r="A7229" s="431"/>
    </row>
    <row r="7230" spans="1:1" s="432" customFormat="1" ht="12" hidden="1" customHeight="1">
      <c r="A7230" s="431"/>
    </row>
    <row r="7231" spans="1:1" s="432" customFormat="1" ht="12" hidden="1" customHeight="1">
      <c r="A7231" s="431"/>
    </row>
    <row r="7232" spans="1:1" s="432" customFormat="1" ht="12" hidden="1" customHeight="1">
      <c r="A7232" s="431"/>
    </row>
    <row r="7233" spans="1:1" s="432" customFormat="1" ht="12" hidden="1" customHeight="1">
      <c r="A7233" s="431"/>
    </row>
    <row r="7234" spans="1:1" s="432" customFormat="1" ht="12" hidden="1" customHeight="1">
      <c r="A7234" s="431"/>
    </row>
    <row r="7235" spans="1:1" s="432" customFormat="1" ht="12" hidden="1" customHeight="1">
      <c r="A7235" s="431"/>
    </row>
    <row r="7236" spans="1:1" s="432" customFormat="1" ht="12" hidden="1" customHeight="1">
      <c r="A7236" s="431"/>
    </row>
    <row r="7237" spans="1:1" s="432" customFormat="1" ht="12" hidden="1" customHeight="1">
      <c r="A7237" s="431"/>
    </row>
    <row r="7238" spans="1:1" s="432" customFormat="1" ht="12" hidden="1" customHeight="1">
      <c r="A7238" s="431"/>
    </row>
    <row r="7239" spans="1:1" s="432" customFormat="1" ht="12" hidden="1" customHeight="1">
      <c r="A7239" s="431"/>
    </row>
    <row r="7240" spans="1:1" s="432" customFormat="1" ht="12" hidden="1" customHeight="1">
      <c r="A7240" s="431"/>
    </row>
    <row r="7241" spans="1:1" s="432" customFormat="1" ht="12" hidden="1" customHeight="1">
      <c r="A7241" s="431"/>
    </row>
    <row r="7242" spans="1:1" s="432" customFormat="1" ht="12" hidden="1" customHeight="1">
      <c r="A7242" s="431"/>
    </row>
    <row r="7243" spans="1:1" s="432" customFormat="1" ht="12" hidden="1" customHeight="1">
      <c r="A7243" s="431"/>
    </row>
    <row r="7244" spans="1:1" s="432" customFormat="1" ht="12" hidden="1" customHeight="1">
      <c r="A7244" s="431"/>
    </row>
    <row r="7245" spans="1:1" s="432" customFormat="1" ht="12" hidden="1" customHeight="1">
      <c r="A7245" s="431"/>
    </row>
    <row r="7246" spans="1:1" s="432" customFormat="1" ht="12" hidden="1" customHeight="1">
      <c r="A7246" s="431"/>
    </row>
    <row r="7247" spans="1:1" s="432" customFormat="1" ht="12" hidden="1" customHeight="1">
      <c r="A7247" s="431"/>
    </row>
    <row r="7248" spans="1:1" s="432" customFormat="1" ht="12" hidden="1" customHeight="1">
      <c r="A7248" s="431"/>
    </row>
    <row r="7249" spans="1:1" s="432" customFormat="1" ht="12" hidden="1" customHeight="1">
      <c r="A7249" s="431"/>
    </row>
    <row r="7250" spans="1:1" s="432" customFormat="1" ht="12" hidden="1" customHeight="1">
      <c r="A7250" s="431"/>
    </row>
    <row r="7251" spans="1:1" s="432" customFormat="1" ht="12" hidden="1" customHeight="1">
      <c r="A7251" s="431"/>
    </row>
    <row r="7252" spans="1:1" s="432" customFormat="1" ht="12" hidden="1" customHeight="1">
      <c r="A7252" s="431"/>
    </row>
    <row r="7253" spans="1:1" s="432" customFormat="1" ht="12" hidden="1" customHeight="1">
      <c r="A7253" s="431"/>
    </row>
    <row r="7254" spans="1:1" s="432" customFormat="1" ht="12" hidden="1" customHeight="1">
      <c r="A7254" s="431"/>
    </row>
    <row r="7255" spans="1:1" s="432" customFormat="1" ht="12" hidden="1" customHeight="1">
      <c r="A7255" s="431"/>
    </row>
    <row r="7256" spans="1:1" s="432" customFormat="1" ht="12" hidden="1" customHeight="1">
      <c r="A7256" s="431"/>
    </row>
    <row r="7257" spans="1:1" s="432" customFormat="1" ht="12" hidden="1" customHeight="1">
      <c r="A7257" s="431"/>
    </row>
    <row r="7258" spans="1:1" s="432" customFormat="1" ht="12" hidden="1" customHeight="1">
      <c r="A7258" s="431"/>
    </row>
    <row r="7259" spans="1:1" s="432" customFormat="1" ht="12" hidden="1" customHeight="1">
      <c r="A7259" s="431"/>
    </row>
    <row r="7260" spans="1:1" s="432" customFormat="1" ht="12" hidden="1" customHeight="1">
      <c r="A7260" s="431"/>
    </row>
    <row r="7261" spans="1:1" s="432" customFormat="1" ht="12" hidden="1" customHeight="1">
      <c r="A7261" s="431"/>
    </row>
    <row r="7262" spans="1:1" s="432" customFormat="1" ht="12" hidden="1" customHeight="1">
      <c r="A7262" s="431"/>
    </row>
    <row r="7263" spans="1:1" s="432" customFormat="1" ht="12" hidden="1" customHeight="1">
      <c r="A7263" s="431"/>
    </row>
    <row r="7264" spans="1:1" s="432" customFormat="1" ht="12" hidden="1" customHeight="1">
      <c r="A7264" s="431"/>
    </row>
    <row r="7265" spans="1:1" s="432" customFormat="1" ht="12" hidden="1" customHeight="1">
      <c r="A7265" s="431"/>
    </row>
    <row r="7266" spans="1:1" s="432" customFormat="1" ht="12" hidden="1" customHeight="1">
      <c r="A7266" s="431"/>
    </row>
    <row r="7267" spans="1:1" s="432" customFormat="1" ht="12" hidden="1" customHeight="1">
      <c r="A7267" s="431"/>
    </row>
    <row r="7268" spans="1:1" s="432" customFormat="1" ht="12" hidden="1" customHeight="1">
      <c r="A7268" s="431"/>
    </row>
    <row r="7269" spans="1:1" s="432" customFormat="1" ht="12" hidden="1" customHeight="1">
      <c r="A7269" s="431"/>
    </row>
    <row r="7270" spans="1:1" s="432" customFormat="1" ht="12" hidden="1" customHeight="1">
      <c r="A7270" s="431"/>
    </row>
    <row r="7271" spans="1:1" s="432" customFormat="1" ht="12" hidden="1" customHeight="1">
      <c r="A7271" s="431"/>
    </row>
    <row r="7272" spans="1:1" s="432" customFormat="1" ht="12" hidden="1" customHeight="1">
      <c r="A7272" s="431"/>
    </row>
    <row r="7273" spans="1:1" s="432" customFormat="1" ht="12" hidden="1" customHeight="1">
      <c r="A7273" s="431"/>
    </row>
    <row r="7274" spans="1:1" s="432" customFormat="1" ht="12" hidden="1" customHeight="1">
      <c r="A7274" s="431"/>
    </row>
    <row r="7275" spans="1:1" s="432" customFormat="1" ht="12" hidden="1" customHeight="1">
      <c r="A7275" s="431"/>
    </row>
    <row r="7276" spans="1:1" s="432" customFormat="1" ht="12" hidden="1" customHeight="1">
      <c r="A7276" s="431"/>
    </row>
    <row r="7277" spans="1:1" s="432" customFormat="1" ht="12" hidden="1" customHeight="1">
      <c r="A7277" s="431"/>
    </row>
    <row r="7278" spans="1:1" s="432" customFormat="1" ht="12" hidden="1" customHeight="1">
      <c r="A7278" s="431"/>
    </row>
    <row r="7279" spans="1:1" s="432" customFormat="1" ht="12" hidden="1" customHeight="1">
      <c r="A7279" s="431"/>
    </row>
    <row r="7280" spans="1:1" s="432" customFormat="1" ht="12" hidden="1" customHeight="1">
      <c r="A7280" s="431"/>
    </row>
    <row r="7281" spans="1:1" s="432" customFormat="1" ht="12" hidden="1" customHeight="1">
      <c r="A7281" s="431"/>
    </row>
    <row r="7282" spans="1:1" s="432" customFormat="1" ht="12" hidden="1" customHeight="1">
      <c r="A7282" s="431"/>
    </row>
    <row r="7283" spans="1:1" s="432" customFormat="1" ht="12" hidden="1" customHeight="1">
      <c r="A7283" s="431"/>
    </row>
    <row r="7284" spans="1:1" s="432" customFormat="1" ht="12" hidden="1" customHeight="1">
      <c r="A7284" s="431"/>
    </row>
    <row r="7285" spans="1:1" s="432" customFormat="1" ht="12" hidden="1" customHeight="1">
      <c r="A7285" s="431"/>
    </row>
    <row r="7286" spans="1:1" s="432" customFormat="1" ht="12" hidden="1" customHeight="1">
      <c r="A7286" s="431"/>
    </row>
    <row r="7287" spans="1:1" s="432" customFormat="1" ht="12" hidden="1" customHeight="1">
      <c r="A7287" s="431"/>
    </row>
    <row r="7288" spans="1:1" s="432" customFormat="1" ht="12" hidden="1" customHeight="1">
      <c r="A7288" s="431"/>
    </row>
    <row r="7289" spans="1:1" s="432" customFormat="1" ht="12" hidden="1" customHeight="1">
      <c r="A7289" s="431"/>
    </row>
    <row r="7290" spans="1:1" s="432" customFormat="1" ht="12" hidden="1" customHeight="1">
      <c r="A7290" s="431"/>
    </row>
    <row r="7291" spans="1:1" s="432" customFormat="1" ht="12" hidden="1" customHeight="1">
      <c r="A7291" s="431"/>
    </row>
    <row r="7292" spans="1:1" s="432" customFormat="1" ht="12" hidden="1" customHeight="1">
      <c r="A7292" s="431"/>
    </row>
    <row r="7293" spans="1:1" s="432" customFormat="1" ht="12" hidden="1" customHeight="1">
      <c r="A7293" s="431"/>
    </row>
    <row r="7294" spans="1:1" s="432" customFormat="1" ht="12" hidden="1" customHeight="1">
      <c r="A7294" s="431"/>
    </row>
    <row r="7295" spans="1:1" s="432" customFormat="1" ht="12" hidden="1" customHeight="1">
      <c r="A7295" s="431"/>
    </row>
    <row r="7296" spans="1:1" s="432" customFormat="1" ht="12" hidden="1" customHeight="1">
      <c r="A7296" s="431"/>
    </row>
    <row r="7297" spans="1:1" s="432" customFormat="1" ht="12" hidden="1" customHeight="1">
      <c r="A7297" s="431"/>
    </row>
    <row r="7298" spans="1:1" s="432" customFormat="1" ht="12" hidden="1" customHeight="1">
      <c r="A7298" s="431"/>
    </row>
    <row r="7299" spans="1:1" s="432" customFormat="1" ht="12" hidden="1" customHeight="1">
      <c r="A7299" s="431"/>
    </row>
    <row r="7300" spans="1:1" s="432" customFormat="1" ht="12" hidden="1" customHeight="1">
      <c r="A7300" s="431"/>
    </row>
    <row r="7301" spans="1:1" s="432" customFormat="1" ht="12" hidden="1" customHeight="1">
      <c r="A7301" s="431"/>
    </row>
    <row r="7302" spans="1:1" s="432" customFormat="1" ht="12" hidden="1" customHeight="1">
      <c r="A7302" s="431"/>
    </row>
    <row r="7303" spans="1:1" s="432" customFormat="1" ht="12" hidden="1" customHeight="1">
      <c r="A7303" s="431"/>
    </row>
    <row r="7304" spans="1:1" s="432" customFormat="1" ht="12" hidden="1" customHeight="1">
      <c r="A7304" s="431"/>
    </row>
    <row r="7305" spans="1:1" s="432" customFormat="1" ht="12" hidden="1" customHeight="1">
      <c r="A7305" s="431"/>
    </row>
    <row r="7306" spans="1:1" s="432" customFormat="1" ht="12" hidden="1" customHeight="1">
      <c r="A7306" s="431"/>
    </row>
    <row r="7307" spans="1:1" s="432" customFormat="1" ht="12" hidden="1" customHeight="1">
      <c r="A7307" s="431"/>
    </row>
    <row r="7308" spans="1:1" s="432" customFormat="1" ht="12" hidden="1" customHeight="1">
      <c r="A7308" s="431"/>
    </row>
    <row r="7309" spans="1:1" s="432" customFormat="1" ht="12" hidden="1" customHeight="1">
      <c r="A7309" s="431"/>
    </row>
    <row r="7310" spans="1:1" s="432" customFormat="1" ht="12" hidden="1" customHeight="1">
      <c r="A7310" s="431"/>
    </row>
    <row r="7311" spans="1:1" s="432" customFormat="1" ht="12" hidden="1" customHeight="1">
      <c r="A7311" s="431"/>
    </row>
    <row r="7312" spans="1:1" s="432" customFormat="1" ht="12" hidden="1" customHeight="1">
      <c r="A7312" s="431"/>
    </row>
    <row r="7313" spans="1:1" s="432" customFormat="1" ht="12" hidden="1" customHeight="1">
      <c r="A7313" s="431"/>
    </row>
    <row r="7314" spans="1:1" s="432" customFormat="1" ht="12" hidden="1" customHeight="1">
      <c r="A7314" s="431"/>
    </row>
    <row r="7315" spans="1:1" s="432" customFormat="1" ht="12" hidden="1" customHeight="1">
      <c r="A7315" s="431"/>
    </row>
    <row r="7316" spans="1:1" s="432" customFormat="1" ht="12" hidden="1" customHeight="1">
      <c r="A7316" s="431"/>
    </row>
    <row r="7317" spans="1:1" s="432" customFormat="1" ht="12" hidden="1" customHeight="1">
      <c r="A7317" s="431"/>
    </row>
    <row r="7318" spans="1:1" s="432" customFormat="1" ht="12" hidden="1" customHeight="1">
      <c r="A7318" s="431"/>
    </row>
    <row r="7319" spans="1:1" s="432" customFormat="1" ht="12" hidden="1" customHeight="1">
      <c r="A7319" s="431"/>
    </row>
    <row r="7320" spans="1:1" s="432" customFormat="1" ht="12" hidden="1" customHeight="1">
      <c r="A7320" s="431"/>
    </row>
    <row r="7321" spans="1:1" s="432" customFormat="1" ht="12" hidden="1" customHeight="1">
      <c r="A7321" s="431"/>
    </row>
    <row r="7322" spans="1:1" s="432" customFormat="1" ht="12" hidden="1" customHeight="1">
      <c r="A7322" s="431"/>
    </row>
    <row r="7323" spans="1:1" s="432" customFormat="1" ht="12" hidden="1" customHeight="1">
      <c r="A7323" s="431"/>
    </row>
    <row r="7324" spans="1:1" s="432" customFormat="1" ht="12" hidden="1" customHeight="1">
      <c r="A7324" s="431"/>
    </row>
    <row r="7325" spans="1:1" s="432" customFormat="1" ht="12" hidden="1" customHeight="1">
      <c r="A7325" s="431"/>
    </row>
    <row r="7326" spans="1:1" s="432" customFormat="1" ht="12" hidden="1" customHeight="1">
      <c r="A7326" s="431"/>
    </row>
    <row r="7327" spans="1:1" s="432" customFormat="1" ht="12" hidden="1" customHeight="1">
      <c r="A7327" s="431"/>
    </row>
    <row r="7328" spans="1:1" s="432" customFormat="1" ht="12" hidden="1" customHeight="1">
      <c r="A7328" s="431"/>
    </row>
    <row r="7329" spans="1:1" s="432" customFormat="1" ht="12" hidden="1" customHeight="1">
      <c r="A7329" s="431"/>
    </row>
    <row r="7330" spans="1:1" s="432" customFormat="1" ht="12" hidden="1" customHeight="1">
      <c r="A7330" s="431"/>
    </row>
    <row r="7331" spans="1:1" s="432" customFormat="1" ht="12" hidden="1" customHeight="1">
      <c r="A7331" s="431"/>
    </row>
    <row r="7332" spans="1:1" s="432" customFormat="1" ht="12" hidden="1" customHeight="1">
      <c r="A7332" s="431"/>
    </row>
    <row r="7333" spans="1:1" s="432" customFormat="1" ht="12" hidden="1" customHeight="1">
      <c r="A7333" s="431"/>
    </row>
    <row r="7334" spans="1:1" s="432" customFormat="1" ht="12" hidden="1" customHeight="1">
      <c r="A7334" s="431"/>
    </row>
    <row r="7335" spans="1:1" s="432" customFormat="1" ht="12" hidden="1" customHeight="1">
      <c r="A7335" s="431"/>
    </row>
    <row r="7336" spans="1:1" s="432" customFormat="1" ht="12" hidden="1" customHeight="1">
      <c r="A7336" s="431"/>
    </row>
    <row r="7337" spans="1:1" s="432" customFormat="1" ht="12" hidden="1" customHeight="1">
      <c r="A7337" s="431"/>
    </row>
    <row r="7338" spans="1:1" s="432" customFormat="1" ht="12" hidden="1" customHeight="1">
      <c r="A7338" s="431"/>
    </row>
    <row r="7339" spans="1:1" s="432" customFormat="1" ht="12" hidden="1" customHeight="1">
      <c r="A7339" s="431"/>
    </row>
    <row r="7340" spans="1:1" s="432" customFormat="1" ht="12" hidden="1" customHeight="1">
      <c r="A7340" s="431"/>
    </row>
    <row r="7341" spans="1:1" s="432" customFormat="1" ht="12" hidden="1" customHeight="1">
      <c r="A7341" s="431"/>
    </row>
    <row r="7342" spans="1:1" s="432" customFormat="1" ht="12" hidden="1" customHeight="1">
      <c r="A7342" s="431"/>
    </row>
    <row r="7343" spans="1:1" s="432" customFormat="1" ht="12" hidden="1" customHeight="1">
      <c r="A7343" s="431"/>
    </row>
    <row r="7344" spans="1:1" s="432" customFormat="1" ht="12" hidden="1" customHeight="1">
      <c r="A7344" s="431"/>
    </row>
    <row r="7345" spans="1:1" s="432" customFormat="1" ht="12" hidden="1" customHeight="1">
      <c r="A7345" s="431"/>
    </row>
    <row r="7346" spans="1:1" s="432" customFormat="1" ht="12" hidden="1" customHeight="1">
      <c r="A7346" s="431"/>
    </row>
    <row r="7347" spans="1:1" s="432" customFormat="1" ht="12" hidden="1" customHeight="1">
      <c r="A7347" s="431"/>
    </row>
    <row r="7348" spans="1:1" s="432" customFormat="1" ht="12" hidden="1" customHeight="1">
      <c r="A7348" s="431"/>
    </row>
    <row r="7349" spans="1:1" s="432" customFormat="1" ht="12" hidden="1" customHeight="1">
      <c r="A7349" s="431"/>
    </row>
    <row r="7350" spans="1:1" s="432" customFormat="1" ht="12" hidden="1" customHeight="1">
      <c r="A7350" s="431"/>
    </row>
    <row r="7351" spans="1:1" s="432" customFormat="1" ht="12" hidden="1" customHeight="1">
      <c r="A7351" s="431"/>
    </row>
    <row r="7352" spans="1:1" s="432" customFormat="1" ht="12" hidden="1" customHeight="1">
      <c r="A7352" s="431"/>
    </row>
    <row r="7353" spans="1:1" s="432" customFormat="1" ht="12" hidden="1" customHeight="1">
      <c r="A7353" s="431"/>
    </row>
    <row r="7354" spans="1:1" s="432" customFormat="1" ht="12" hidden="1" customHeight="1">
      <c r="A7354" s="431"/>
    </row>
    <row r="7355" spans="1:1" s="432" customFormat="1" ht="12" hidden="1" customHeight="1">
      <c r="A7355" s="431"/>
    </row>
    <row r="7356" spans="1:1" s="432" customFormat="1" ht="12" hidden="1" customHeight="1">
      <c r="A7356" s="431"/>
    </row>
    <row r="7357" spans="1:1" s="432" customFormat="1" ht="12" hidden="1" customHeight="1">
      <c r="A7357" s="431"/>
    </row>
    <row r="7358" spans="1:1" s="432" customFormat="1" ht="12" hidden="1" customHeight="1">
      <c r="A7358" s="431"/>
    </row>
    <row r="7359" spans="1:1" s="432" customFormat="1" ht="12" hidden="1" customHeight="1">
      <c r="A7359" s="431"/>
    </row>
    <row r="7360" spans="1:1" s="432" customFormat="1" ht="12" hidden="1" customHeight="1">
      <c r="A7360" s="431"/>
    </row>
    <row r="7361" spans="1:1" s="432" customFormat="1" ht="12" hidden="1" customHeight="1">
      <c r="A7361" s="431"/>
    </row>
    <row r="7362" spans="1:1" s="432" customFormat="1" ht="12" hidden="1" customHeight="1">
      <c r="A7362" s="431"/>
    </row>
    <row r="7363" spans="1:1" s="432" customFormat="1" ht="12" hidden="1" customHeight="1">
      <c r="A7363" s="431"/>
    </row>
    <row r="7364" spans="1:1" s="432" customFormat="1" ht="12" hidden="1" customHeight="1">
      <c r="A7364" s="431"/>
    </row>
    <row r="7365" spans="1:1" s="432" customFormat="1" ht="12" hidden="1" customHeight="1">
      <c r="A7365" s="431"/>
    </row>
    <row r="7366" spans="1:1" s="432" customFormat="1" ht="12" hidden="1" customHeight="1">
      <c r="A7366" s="431"/>
    </row>
    <row r="7367" spans="1:1" s="432" customFormat="1" ht="12" hidden="1" customHeight="1">
      <c r="A7367" s="431"/>
    </row>
    <row r="7368" spans="1:1" s="432" customFormat="1" ht="12" hidden="1" customHeight="1">
      <c r="A7368" s="431"/>
    </row>
    <row r="7369" spans="1:1" s="432" customFormat="1" ht="12" hidden="1" customHeight="1">
      <c r="A7369" s="431"/>
    </row>
    <row r="7370" spans="1:1" s="432" customFormat="1" ht="12" hidden="1" customHeight="1">
      <c r="A7370" s="431"/>
    </row>
    <row r="7371" spans="1:1" s="432" customFormat="1" ht="12" hidden="1" customHeight="1">
      <c r="A7371" s="431"/>
    </row>
    <row r="7372" spans="1:1" s="432" customFormat="1" ht="12" hidden="1" customHeight="1">
      <c r="A7372" s="431"/>
    </row>
    <row r="7373" spans="1:1" s="432" customFormat="1" ht="12" hidden="1" customHeight="1">
      <c r="A7373" s="431"/>
    </row>
    <row r="7374" spans="1:1" s="432" customFormat="1" ht="12" hidden="1" customHeight="1">
      <c r="A7374" s="431"/>
    </row>
    <row r="7375" spans="1:1" s="432" customFormat="1" ht="12" hidden="1" customHeight="1">
      <c r="A7375" s="431"/>
    </row>
    <row r="7376" spans="1:1" s="432" customFormat="1" ht="12" hidden="1" customHeight="1">
      <c r="A7376" s="431"/>
    </row>
    <row r="7377" spans="1:1" s="432" customFormat="1" ht="12" hidden="1" customHeight="1">
      <c r="A7377" s="431"/>
    </row>
    <row r="7378" spans="1:1" s="432" customFormat="1" ht="12" hidden="1" customHeight="1">
      <c r="A7378" s="431"/>
    </row>
    <row r="7379" spans="1:1" s="432" customFormat="1" ht="12" hidden="1" customHeight="1">
      <c r="A7379" s="431"/>
    </row>
    <row r="7380" spans="1:1" s="432" customFormat="1" ht="12" hidden="1" customHeight="1">
      <c r="A7380" s="431"/>
    </row>
    <row r="7381" spans="1:1" s="432" customFormat="1" ht="12" hidden="1" customHeight="1">
      <c r="A7381" s="431"/>
    </row>
    <row r="7382" spans="1:1" s="432" customFormat="1" ht="12" hidden="1" customHeight="1">
      <c r="A7382" s="431"/>
    </row>
    <row r="7383" spans="1:1" s="432" customFormat="1" ht="12" hidden="1" customHeight="1">
      <c r="A7383" s="431"/>
    </row>
    <row r="7384" spans="1:1" s="432" customFormat="1" ht="12" hidden="1" customHeight="1">
      <c r="A7384" s="431"/>
    </row>
    <row r="7385" spans="1:1" s="432" customFormat="1" ht="12" hidden="1" customHeight="1">
      <c r="A7385" s="431"/>
    </row>
    <row r="7386" spans="1:1" s="432" customFormat="1" ht="12" hidden="1" customHeight="1">
      <c r="A7386" s="431"/>
    </row>
    <row r="7387" spans="1:1" s="432" customFormat="1" ht="12" hidden="1" customHeight="1">
      <c r="A7387" s="431"/>
    </row>
    <row r="7388" spans="1:1" s="432" customFormat="1" ht="12" hidden="1" customHeight="1">
      <c r="A7388" s="431"/>
    </row>
    <row r="7389" spans="1:1" s="432" customFormat="1" ht="12" hidden="1" customHeight="1">
      <c r="A7389" s="431"/>
    </row>
    <row r="7390" spans="1:1" s="432" customFormat="1" ht="12" hidden="1" customHeight="1">
      <c r="A7390" s="431"/>
    </row>
    <row r="7391" spans="1:1" s="432" customFormat="1" ht="12" hidden="1" customHeight="1">
      <c r="A7391" s="431"/>
    </row>
    <row r="7392" spans="1:1" s="432" customFormat="1" ht="12" hidden="1" customHeight="1">
      <c r="A7392" s="431"/>
    </row>
    <row r="7393" spans="1:1" s="432" customFormat="1" ht="12" hidden="1" customHeight="1">
      <c r="A7393" s="431"/>
    </row>
    <row r="7394" spans="1:1" s="432" customFormat="1" ht="12" hidden="1" customHeight="1">
      <c r="A7394" s="431"/>
    </row>
    <row r="7395" spans="1:1" s="432" customFormat="1" ht="12" hidden="1" customHeight="1">
      <c r="A7395" s="431"/>
    </row>
    <row r="7396" spans="1:1" s="432" customFormat="1" ht="12" hidden="1" customHeight="1">
      <c r="A7396" s="431"/>
    </row>
    <row r="7397" spans="1:1" s="432" customFormat="1" ht="12" hidden="1" customHeight="1">
      <c r="A7397" s="431"/>
    </row>
    <row r="7398" spans="1:1" s="432" customFormat="1" ht="12" hidden="1" customHeight="1">
      <c r="A7398" s="431"/>
    </row>
    <row r="7399" spans="1:1" s="432" customFormat="1" ht="12" hidden="1" customHeight="1">
      <c r="A7399" s="431"/>
    </row>
    <row r="7400" spans="1:1" s="432" customFormat="1" ht="12" hidden="1" customHeight="1">
      <c r="A7400" s="431"/>
    </row>
    <row r="7401" spans="1:1" s="432" customFormat="1" ht="12" hidden="1" customHeight="1">
      <c r="A7401" s="431"/>
    </row>
    <row r="7402" spans="1:1" s="432" customFormat="1" ht="12" hidden="1" customHeight="1">
      <c r="A7402" s="431"/>
    </row>
    <row r="7403" spans="1:1" s="432" customFormat="1" ht="12" hidden="1" customHeight="1">
      <c r="A7403" s="431"/>
    </row>
    <row r="7404" spans="1:1" s="432" customFormat="1" ht="12" hidden="1" customHeight="1">
      <c r="A7404" s="431"/>
    </row>
    <row r="7405" spans="1:1" s="432" customFormat="1" ht="12" hidden="1" customHeight="1">
      <c r="A7405" s="431"/>
    </row>
    <row r="7406" spans="1:1" s="432" customFormat="1" ht="12" hidden="1" customHeight="1">
      <c r="A7406" s="431"/>
    </row>
    <row r="7407" spans="1:1" s="432" customFormat="1" ht="12" hidden="1" customHeight="1">
      <c r="A7407" s="431"/>
    </row>
    <row r="7408" spans="1:1" s="432" customFormat="1" ht="12" hidden="1" customHeight="1">
      <c r="A7408" s="431"/>
    </row>
    <row r="7409" spans="1:1" s="432" customFormat="1" ht="12" hidden="1" customHeight="1">
      <c r="A7409" s="431"/>
    </row>
    <row r="7410" spans="1:1" s="432" customFormat="1" ht="12" hidden="1" customHeight="1">
      <c r="A7410" s="431"/>
    </row>
    <row r="7411" spans="1:1" s="432" customFormat="1" ht="12" hidden="1" customHeight="1">
      <c r="A7411" s="431"/>
    </row>
    <row r="7412" spans="1:1" s="432" customFormat="1" ht="12" hidden="1" customHeight="1">
      <c r="A7412" s="431"/>
    </row>
    <row r="7413" spans="1:1" s="432" customFormat="1" ht="12" hidden="1" customHeight="1">
      <c r="A7413" s="431"/>
    </row>
    <row r="7414" spans="1:1" s="432" customFormat="1" ht="12" hidden="1" customHeight="1">
      <c r="A7414" s="431"/>
    </row>
    <row r="7415" spans="1:1" s="432" customFormat="1" ht="12" hidden="1" customHeight="1">
      <c r="A7415" s="431"/>
    </row>
    <row r="7416" spans="1:1" s="432" customFormat="1" ht="12" hidden="1" customHeight="1">
      <c r="A7416" s="431"/>
    </row>
    <row r="7417" spans="1:1" s="432" customFormat="1" ht="12" hidden="1" customHeight="1">
      <c r="A7417" s="431"/>
    </row>
    <row r="7418" spans="1:1" s="432" customFormat="1" ht="12" hidden="1" customHeight="1">
      <c r="A7418" s="431"/>
    </row>
    <row r="7419" spans="1:1" s="432" customFormat="1" ht="12" hidden="1" customHeight="1">
      <c r="A7419" s="431"/>
    </row>
    <row r="7420" spans="1:1" s="432" customFormat="1" ht="12" hidden="1" customHeight="1">
      <c r="A7420" s="431"/>
    </row>
    <row r="7421" spans="1:1" s="432" customFormat="1" ht="12" hidden="1" customHeight="1">
      <c r="A7421" s="431"/>
    </row>
    <row r="7422" spans="1:1" s="432" customFormat="1" ht="12" hidden="1" customHeight="1">
      <c r="A7422" s="431"/>
    </row>
    <row r="7423" spans="1:1" s="432" customFormat="1" ht="12" hidden="1" customHeight="1">
      <c r="A7423" s="431"/>
    </row>
    <row r="7424" spans="1:1" s="432" customFormat="1" ht="12" hidden="1" customHeight="1">
      <c r="A7424" s="431"/>
    </row>
    <row r="7425" spans="1:1" s="432" customFormat="1" ht="12" hidden="1" customHeight="1">
      <c r="A7425" s="431"/>
    </row>
    <row r="7426" spans="1:1" s="432" customFormat="1" ht="12" hidden="1" customHeight="1">
      <c r="A7426" s="431"/>
    </row>
    <row r="7427" spans="1:1" s="432" customFormat="1" ht="12" hidden="1" customHeight="1">
      <c r="A7427" s="431"/>
    </row>
    <row r="7428" spans="1:1" s="432" customFormat="1" ht="12" hidden="1" customHeight="1">
      <c r="A7428" s="431"/>
    </row>
    <row r="7429" spans="1:1" s="432" customFormat="1" ht="12" hidden="1" customHeight="1">
      <c r="A7429" s="431"/>
    </row>
    <row r="7430" spans="1:1" s="432" customFormat="1" ht="12" hidden="1" customHeight="1">
      <c r="A7430" s="431"/>
    </row>
    <row r="7431" spans="1:1" s="432" customFormat="1" ht="12" hidden="1" customHeight="1">
      <c r="A7431" s="431"/>
    </row>
    <row r="7432" spans="1:1" s="432" customFormat="1" ht="12" hidden="1" customHeight="1">
      <c r="A7432" s="431"/>
    </row>
    <row r="7433" spans="1:1" s="432" customFormat="1" ht="12" hidden="1" customHeight="1">
      <c r="A7433" s="431"/>
    </row>
    <row r="7434" spans="1:1" s="432" customFormat="1" ht="12" hidden="1" customHeight="1">
      <c r="A7434" s="431"/>
    </row>
    <row r="7435" spans="1:1" s="432" customFormat="1" ht="12" hidden="1" customHeight="1">
      <c r="A7435" s="431"/>
    </row>
    <row r="7436" spans="1:1" s="432" customFormat="1" ht="12" hidden="1" customHeight="1">
      <c r="A7436" s="431"/>
    </row>
    <row r="7437" spans="1:1" s="432" customFormat="1" ht="12" hidden="1" customHeight="1">
      <c r="A7437" s="431"/>
    </row>
    <row r="7438" spans="1:1" s="432" customFormat="1" ht="12" hidden="1" customHeight="1">
      <c r="A7438" s="431"/>
    </row>
    <row r="7439" spans="1:1" s="432" customFormat="1" ht="12" hidden="1" customHeight="1">
      <c r="A7439" s="431"/>
    </row>
    <row r="7440" spans="1:1" s="432" customFormat="1" ht="12" hidden="1" customHeight="1">
      <c r="A7440" s="431"/>
    </row>
    <row r="7441" spans="1:1" s="432" customFormat="1" ht="12" hidden="1" customHeight="1">
      <c r="A7441" s="431"/>
    </row>
    <row r="7442" spans="1:1" s="432" customFormat="1" ht="12" hidden="1" customHeight="1">
      <c r="A7442" s="431"/>
    </row>
    <row r="7443" spans="1:1" s="432" customFormat="1" ht="12" hidden="1" customHeight="1">
      <c r="A7443" s="431"/>
    </row>
    <row r="7444" spans="1:1" s="432" customFormat="1" ht="12" hidden="1" customHeight="1">
      <c r="A7444" s="431"/>
    </row>
    <row r="7445" spans="1:1" s="432" customFormat="1" ht="12" hidden="1" customHeight="1">
      <c r="A7445" s="431"/>
    </row>
    <row r="7446" spans="1:1" s="432" customFormat="1" ht="12" hidden="1" customHeight="1">
      <c r="A7446" s="431"/>
    </row>
    <row r="7447" spans="1:1" s="432" customFormat="1" ht="12" hidden="1" customHeight="1">
      <c r="A7447" s="431"/>
    </row>
    <row r="7448" spans="1:1" s="432" customFormat="1" ht="12" hidden="1" customHeight="1">
      <c r="A7448" s="431"/>
    </row>
    <row r="7449" spans="1:1" s="432" customFormat="1" ht="12" hidden="1" customHeight="1">
      <c r="A7449" s="431"/>
    </row>
    <row r="7450" spans="1:1" s="432" customFormat="1" ht="12" hidden="1" customHeight="1">
      <c r="A7450" s="431"/>
    </row>
    <row r="7451" spans="1:1" s="432" customFormat="1" ht="12" hidden="1" customHeight="1">
      <c r="A7451" s="431"/>
    </row>
    <row r="7452" spans="1:1" s="432" customFormat="1" ht="12" hidden="1" customHeight="1">
      <c r="A7452" s="431"/>
    </row>
    <row r="7453" spans="1:1" s="432" customFormat="1" ht="12" hidden="1" customHeight="1">
      <c r="A7453" s="431"/>
    </row>
    <row r="7454" spans="1:1" s="432" customFormat="1" ht="12" hidden="1" customHeight="1">
      <c r="A7454" s="431"/>
    </row>
    <row r="7455" spans="1:1" s="432" customFormat="1" ht="12" hidden="1" customHeight="1">
      <c r="A7455" s="431"/>
    </row>
    <row r="7456" spans="1:1" s="432" customFormat="1" ht="12" hidden="1" customHeight="1">
      <c r="A7456" s="431"/>
    </row>
    <row r="7457" spans="1:1" s="432" customFormat="1" ht="12" hidden="1" customHeight="1">
      <c r="A7457" s="431"/>
    </row>
    <row r="7458" spans="1:1" s="432" customFormat="1" ht="12" hidden="1" customHeight="1">
      <c r="A7458" s="431"/>
    </row>
    <row r="7459" spans="1:1" s="432" customFormat="1" ht="12" hidden="1" customHeight="1">
      <c r="A7459" s="431"/>
    </row>
    <row r="7460" spans="1:1" s="432" customFormat="1" ht="12" hidden="1" customHeight="1">
      <c r="A7460" s="431"/>
    </row>
    <row r="7461" spans="1:1" s="432" customFormat="1" ht="12" hidden="1" customHeight="1">
      <c r="A7461" s="431"/>
    </row>
    <row r="7462" spans="1:1" s="432" customFormat="1" ht="12" hidden="1" customHeight="1">
      <c r="A7462" s="431"/>
    </row>
    <row r="7463" spans="1:1" s="432" customFormat="1" ht="12" hidden="1" customHeight="1">
      <c r="A7463" s="431"/>
    </row>
    <row r="7464" spans="1:1" s="432" customFormat="1" ht="12" hidden="1" customHeight="1">
      <c r="A7464" s="431"/>
    </row>
    <row r="7465" spans="1:1" s="432" customFormat="1" ht="12" hidden="1" customHeight="1">
      <c r="A7465" s="431"/>
    </row>
    <row r="7466" spans="1:1" s="432" customFormat="1" ht="12" hidden="1" customHeight="1">
      <c r="A7466" s="431"/>
    </row>
    <row r="7467" spans="1:1" s="432" customFormat="1" ht="12" hidden="1" customHeight="1">
      <c r="A7467" s="431"/>
    </row>
    <row r="7468" spans="1:1" s="432" customFormat="1" ht="12" hidden="1" customHeight="1">
      <c r="A7468" s="431"/>
    </row>
    <row r="7469" spans="1:1" s="432" customFormat="1" ht="12" hidden="1" customHeight="1">
      <c r="A7469" s="431"/>
    </row>
    <row r="7470" spans="1:1" s="432" customFormat="1" ht="12" hidden="1" customHeight="1">
      <c r="A7470" s="431"/>
    </row>
    <row r="7471" spans="1:1" s="432" customFormat="1" ht="12" hidden="1" customHeight="1">
      <c r="A7471" s="431"/>
    </row>
    <row r="7472" spans="1:1" s="432" customFormat="1" ht="12" hidden="1" customHeight="1">
      <c r="A7472" s="431"/>
    </row>
    <row r="7473" spans="1:1" s="432" customFormat="1" ht="12" hidden="1" customHeight="1">
      <c r="A7473" s="431"/>
    </row>
    <row r="7474" spans="1:1" s="432" customFormat="1" ht="12" hidden="1" customHeight="1">
      <c r="A7474" s="431"/>
    </row>
    <row r="7475" spans="1:1" s="432" customFormat="1" ht="12" hidden="1" customHeight="1">
      <c r="A7475" s="431"/>
    </row>
    <row r="7476" spans="1:1" s="432" customFormat="1" ht="12" hidden="1" customHeight="1">
      <c r="A7476" s="431"/>
    </row>
    <row r="7477" spans="1:1" s="432" customFormat="1" ht="12" hidden="1" customHeight="1">
      <c r="A7477" s="431"/>
    </row>
    <row r="7478" spans="1:1" s="432" customFormat="1" ht="12" hidden="1" customHeight="1">
      <c r="A7478" s="431"/>
    </row>
    <row r="7479" spans="1:1" s="432" customFormat="1" ht="12" hidden="1" customHeight="1">
      <c r="A7479" s="431"/>
    </row>
    <row r="7480" spans="1:1" s="432" customFormat="1" ht="12" hidden="1" customHeight="1">
      <c r="A7480" s="431"/>
    </row>
    <row r="7481" spans="1:1" s="432" customFormat="1" ht="12" hidden="1" customHeight="1">
      <c r="A7481" s="431"/>
    </row>
    <row r="7482" spans="1:1" s="432" customFormat="1" ht="12" hidden="1" customHeight="1">
      <c r="A7482" s="431"/>
    </row>
    <row r="7483" spans="1:1" s="432" customFormat="1" ht="12" hidden="1" customHeight="1">
      <c r="A7483" s="431"/>
    </row>
    <row r="7484" spans="1:1" s="432" customFormat="1" ht="12" hidden="1" customHeight="1">
      <c r="A7484" s="431"/>
    </row>
    <row r="7485" spans="1:1" s="432" customFormat="1" ht="12" hidden="1" customHeight="1">
      <c r="A7485" s="431"/>
    </row>
    <row r="7486" spans="1:1" s="432" customFormat="1" ht="12" hidden="1" customHeight="1">
      <c r="A7486" s="431"/>
    </row>
    <row r="7487" spans="1:1" s="432" customFormat="1" ht="12" hidden="1" customHeight="1">
      <c r="A7487" s="431"/>
    </row>
    <row r="7488" spans="1:1" s="432" customFormat="1" ht="12" hidden="1" customHeight="1">
      <c r="A7488" s="431"/>
    </row>
    <row r="7489" spans="1:1" s="432" customFormat="1" ht="12" hidden="1" customHeight="1">
      <c r="A7489" s="431"/>
    </row>
    <row r="7490" spans="1:1" s="432" customFormat="1" ht="12" hidden="1" customHeight="1">
      <c r="A7490" s="431"/>
    </row>
    <row r="7491" spans="1:1" s="432" customFormat="1" ht="12" hidden="1" customHeight="1">
      <c r="A7491" s="431"/>
    </row>
    <row r="7492" spans="1:1" s="432" customFormat="1" ht="12" hidden="1" customHeight="1">
      <c r="A7492" s="431"/>
    </row>
    <row r="7493" spans="1:1" s="432" customFormat="1" ht="12" hidden="1" customHeight="1">
      <c r="A7493" s="431"/>
    </row>
    <row r="7494" spans="1:1" s="432" customFormat="1" ht="12" hidden="1" customHeight="1">
      <c r="A7494" s="431"/>
    </row>
    <row r="7495" spans="1:1" s="432" customFormat="1" ht="12" hidden="1" customHeight="1">
      <c r="A7495" s="431"/>
    </row>
    <row r="7496" spans="1:1" s="432" customFormat="1" ht="12" hidden="1" customHeight="1">
      <c r="A7496" s="431"/>
    </row>
    <row r="7497" spans="1:1" s="432" customFormat="1" ht="12" hidden="1" customHeight="1">
      <c r="A7497" s="431"/>
    </row>
    <row r="7498" spans="1:1" s="432" customFormat="1" ht="12" hidden="1" customHeight="1">
      <c r="A7498" s="431"/>
    </row>
    <row r="7499" spans="1:1" s="432" customFormat="1" ht="12" hidden="1" customHeight="1">
      <c r="A7499" s="431"/>
    </row>
    <row r="7500" spans="1:1" s="432" customFormat="1" ht="12" hidden="1" customHeight="1">
      <c r="A7500" s="431"/>
    </row>
    <row r="7501" spans="1:1" s="432" customFormat="1" ht="12" hidden="1" customHeight="1">
      <c r="A7501" s="431"/>
    </row>
    <row r="7502" spans="1:1" s="432" customFormat="1" ht="12" hidden="1" customHeight="1">
      <c r="A7502" s="431"/>
    </row>
    <row r="7503" spans="1:1" s="432" customFormat="1" ht="12" hidden="1" customHeight="1">
      <c r="A7503" s="431"/>
    </row>
    <row r="7504" spans="1:1" s="432" customFormat="1" ht="12" hidden="1" customHeight="1">
      <c r="A7504" s="431"/>
    </row>
    <row r="7505" spans="1:1" s="432" customFormat="1" ht="12" hidden="1" customHeight="1">
      <c r="A7505" s="431"/>
    </row>
    <row r="7506" spans="1:1" s="432" customFormat="1" ht="12" hidden="1" customHeight="1">
      <c r="A7506" s="431"/>
    </row>
    <row r="7507" spans="1:1" s="432" customFormat="1" ht="12" hidden="1" customHeight="1">
      <c r="A7507" s="431"/>
    </row>
    <row r="7508" spans="1:1" s="432" customFormat="1" ht="12" hidden="1" customHeight="1">
      <c r="A7508" s="431"/>
    </row>
    <row r="7509" spans="1:1" s="432" customFormat="1" ht="12" hidden="1" customHeight="1">
      <c r="A7509" s="431"/>
    </row>
    <row r="7510" spans="1:1" s="432" customFormat="1" ht="12" hidden="1" customHeight="1">
      <c r="A7510" s="431"/>
    </row>
    <row r="7511" spans="1:1" s="432" customFormat="1" ht="12" hidden="1" customHeight="1">
      <c r="A7511" s="431"/>
    </row>
    <row r="7512" spans="1:1" s="432" customFormat="1" ht="12" hidden="1" customHeight="1">
      <c r="A7512" s="431"/>
    </row>
    <row r="7513" spans="1:1" s="432" customFormat="1" ht="12" hidden="1" customHeight="1">
      <c r="A7513" s="431"/>
    </row>
    <row r="7514" spans="1:1" s="432" customFormat="1" ht="12" hidden="1" customHeight="1">
      <c r="A7514" s="431"/>
    </row>
    <row r="7515" spans="1:1" s="432" customFormat="1" ht="12" hidden="1" customHeight="1">
      <c r="A7515" s="431"/>
    </row>
    <row r="7516" spans="1:1" s="432" customFormat="1" ht="12" hidden="1" customHeight="1">
      <c r="A7516" s="431"/>
    </row>
    <row r="7517" spans="1:1" s="432" customFormat="1" ht="12" hidden="1" customHeight="1">
      <c r="A7517" s="431"/>
    </row>
    <row r="7518" spans="1:1" s="432" customFormat="1" ht="12" hidden="1" customHeight="1">
      <c r="A7518" s="431"/>
    </row>
    <row r="7519" spans="1:1" s="432" customFormat="1" ht="12" hidden="1" customHeight="1">
      <c r="A7519" s="431"/>
    </row>
    <row r="7520" spans="1:1" s="432" customFormat="1" ht="12" hidden="1" customHeight="1">
      <c r="A7520" s="431"/>
    </row>
    <row r="7521" spans="1:1" s="432" customFormat="1" ht="12" hidden="1" customHeight="1">
      <c r="A7521" s="431"/>
    </row>
    <row r="7522" spans="1:1" s="432" customFormat="1" ht="12" hidden="1" customHeight="1">
      <c r="A7522" s="431"/>
    </row>
    <row r="7523" spans="1:1" s="432" customFormat="1" ht="12" hidden="1" customHeight="1">
      <c r="A7523" s="431"/>
    </row>
    <row r="7524" spans="1:1" s="432" customFormat="1" ht="12" hidden="1" customHeight="1">
      <c r="A7524" s="431"/>
    </row>
    <row r="7525" spans="1:1" s="432" customFormat="1" ht="12" hidden="1" customHeight="1">
      <c r="A7525" s="431"/>
    </row>
    <row r="7526" spans="1:1" s="432" customFormat="1" ht="12" hidden="1" customHeight="1">
      <c r="A7526" s="431"/>
    </row>
    <row r="7527" spans="1:1" s="432" customFormat="1" ht="12" hidden="1" customHeight="1">
      <c r="A7527" s="431"/>
    </row>
    <row r="7528" spans="1:1" s="432" customFormat="1" ht="12" hidden="1" customHeight="1">
      <c r="A7528" s="431"/>
    </row>
    <row r="7529" spans="1:1" s="432" customFormat="1" ht="12" hidden="1" customHeight="1">
      <c r="A7529" s="431"/>
    </row>
    <row r="7530" spans="1:1" s="432" customFormat="1" ht="12" hidden="1" customHeight="1">
      <c r="A7530" s="431"/>
    </row>
    <row r="7531" spans="1:1" s="432" customFormat="1" ht="12" hidden="1" customHeight="1">
      <c r="A7531" s="431"/>
    </row>
    <row r="7532" spans="1:1" s="432" customFormat="1" ht="12" hidden="1" customHeight="1">
      <c r="A7532" s="431"/>
    </row>
    <row r="7533" spans="1:1" s="432" customFormat="1" ht="12" hidden="1" customHeight="1">
      <c r="A7533" s="431"/>
    </row>
    <row r="7534" spans="1:1" s="432" customFormat="1" ht="12" hidden="1" customHeight="1">
      <c r="A7534" s="431"/>
    </row>
    <row r="7535" spans="1:1" s="432" customFormat="1" ht="12" hidden="1" customHeight="1">
      <c r="A7535" s="431"/>
    </row>
    <row r="7536" spans="1:1" s="432" customFormat="1" ht="12" hidden="1" customHeight="1">
      <c r="A7536" s="431"/>
    </row>
    <row r="7537" spans="1:1" s="432" customFormat="1" ht="12" hidden="1" customHeight="1">
      <c r="A7537" s="431"/>
    </row>
    <row r="7538" spans="1:1" s="432" customFormat="1" ht="12" hidden="1" customHeight="1">
      <c r="A7538" s="431"/>
    </row>
    <row r="7539" spans="1:1" s="432" customFormat="1" ht="12" hidden="1" customHeight="1">
      <c r="A7539" s="431"/>
    </row>
    <row r="7540" spans="1:1" s="432" customFormat="1" ht="12" hidden="1" customHeight="1">
      <c r="A7540" s="431"/>
    </row>
    <row r="7541" spans="1:1" s="432" customFormat="1" ht="12" hidden="1" customHeight="1">
      <c r="A7541" s="431"/>
    </row>
    <row r="7542" spans="1:1" s="432" customFormat="1" ht="12" hidden="1" customHeight="1">
      <c r="A7542" s="431"/>
    </row>
    <row r="7543" spans="1:1" s="432" customFormat="1" ht="12" hidden="1" customHeight="1">
      <c r="A7543" s="431"/>
    </row>
    <row r="7544" spans="1:1" s="432" customFormat="1" ht="12" hidden="1" customHeight="1">
      <c r="A7544" s="431"/>
    </row>
    <row r="7545" spans="1:1" s="432" customFormat="1" ht="12" hidden="1" customHeight="1">
      <c r="A7545" s="431"/>
    </row>
    <row r="7546" spans="1:1" s="432" customFormat="1" ht="12" hidden="1" customHeight="1">
      <c r="A7546" s="431"/>
    </row>
    <row r="7547" spans="1:1" s="432" customFormat="1" ht="12" hidden="1" customHeight="1">
      <c r="A7547" s="431"/>
    </row>
    <row r="7548" spans="1:1" s="432" customFormat="1" ht="12" hidden="1" customHeight="1">
      <c r="A7548" s="431"/>
    </row>
    <row r="7549" spans="1:1" s="432" customFormat="1" ht="12" hidden="1" customHeight="1">
      <c r="A7549" s="431"/>
    </row>
    <row r="7550" spans="1:1" s="432" customFormat="1" ht="12" hidden="1" customHeight="1">
      <c r="A7550" s="431"/>
    </row>
    <row r="7551" spans="1:1" s="432" customFormat="1" ht="12" hidden="1" customHeight="1">
      <c r="A7551" s="431"/>
    </row>
    <row r="7552" spans="1:1" s="432" customFormat="1" ht="12" hidden="1" customHeight="1">
      <c r="A7552" s="431"/>
    </row>
    <row r="7553" spans="1:1" s="432" customFormat="1" ht="12" hidden="1" customHeight="1">
      <c r="A7553" s="431"/>
    </row>
    <row r="7554" spans="1:1" s="432" customFormat="1" ht="12" hidden="1" customHeight="1">
      <c r="A7554" s="431"/>
    </row>
    <row r="7555" spans="1:1" s="432" customFormat="1" ht="12" hidden="1" customHeight="1">
      <c r="A7555" s="431"/>
    </row>
    <row r="7556" spans="1:1" s="432" customFormat="1" ht="12" hidden="1" customHeight="1">
      <c r="A7556" s="431"/>
    </row>
    <row r="7557" spans="1:1" s="432" customFormat="1" ht="12" hidden="1" customHeight="1">
      <c r="A7557" s="431"/>
    </row>
    <row r="7558" spans="1:1" s="432" customFormat="1" ht="12" hidden="1" customHeight="1">
      <c r="A7558" s="431"/>
    </row>
    <row r="7559" spans="1:1" s="432" customFormat="1" ht="12" hidden="1" customHeight="1">
      <c r="A7559" s="431"/>
    </row>
    <row r="7560" spans="1:1" s="432" customFormat="1" ht="12" hidden="1" customHeight="1">
      <c r="A7560" s="431"/>
    </row>
    <row r="7561" spans="1:1" s="432" customFormat="1" ht="12" hidden="1" customHeight="1">
      <c r="A7561" s="431"/>
    </row>
    <row r="7562" spans="1:1" s="432" customFormat="1" ht="12" hidden="1" customHeight="1">
      <c r="A7562" s="431"/>
    </row>
    <row r="7563" spans="1:1" s="432" customFormat="1" ht="12" hidden="1" customHeight="1">
      <c r="A7563" s="431"/>
    </row>
    <row r="7564" spans="1:1" s="432" customFormat="1" ht="12" hidden="1" customHeight="1">
      <c r="A7564" s="431"/>
    </row>
    <row r="7565" spans="1:1" s="432" customFormat="1" ht="12" hidden="1" customHeight="1">
      <c r="A7565" s="431"/>
    </row>
    <row r="7566" spans="1:1" s="432" customFormat="1" ht="12" hidden="1" customHeight="1">
      <c r="A7566" s="431"/>
    </row>
    <row r="7567" spans="1:1" s="432" customFormat="1" ht="12" hidden="1" customHeight="1">
      <c r="A7567" s="431"/>
    </row>
    <row r="7568" spans="1:1" s="432" customFormat="1" ht="12" hidden="1" customHeight="1">
      <c r="A7568" s="431"/>
    </row>
    <row r="7569" spans="1:1" s="432" customFormat="1" ht="12" hidden="1" customHeight="1">
      <c r="A7569" s="431"/>
    </row>
    <row r="7570" spans="1:1" s="432" customFormat="1" ht="12" hidden="1" customHeight="1">
      <c r="A7570" s="431"/>
    </row>
    <row r="7571" spans="1:1" s="432" customFormat="1" ht="12" hidden="1" customHeight="1">
      <c r="A7571" s="431"/>
    </row>
    <row r="7572" spans="1:1" s="432" customFormat="1" ht="12" hidden="1" customHeight="1">
      <c r="A7572" s="431"/>
    </row>
    <row r="7573" spans="1:1" s="432" customFormat="1" ht="12" hidden="1" customHeight="1">
      <c r="A7573" s="431"/>
    </row>
    <row r="7574" spans="1:1" s="432" customFormat="1" ht="12" hidden="1" customHeight="1">
      <c r="A7574" s="431"/>
    </row>
    <row r="7575" spans="1:1" s="432" customFormat="1" ht="12" hidden="1" customHeight="1">
      <c r="A7575" s="431"/>
    </row>
    <row r="7576" spans="1:1" s="432" customFormat="1" ht="12" hidden="1" customHeight="1">
      <c r="A7576" s="431"/>
    </row>
    <row r="7577" spans="1:1" s="432" customFormat="1" ht="12" hidden="1" customHeight="1">
      <c r="A7577" s="431"/>
    </row>
    <row r="7578" spans="1:1" s="432" customFormat="1" ht="12" hidden="1" customHeight="1">
      <c r="A7578" s="431"/>
    </row>
    <row r="7579" spans="1:1" s="432" customFormat="1" ht="12" hidden="1" customHeight="1">
      <c r="A7579" s="431"/>
    </row>
    <row r="7580" spans="1:1" s="432" customFormat="1" ht="12" hidden="1" customHeight="1">
      <c r="A7580" s="431"/>
    </row>
    <row r="7581" spans="1:1" s="432" customFormat="1" ht="12" hidden="1" customHeight="1">
      <c r="A7581" s="431"/>
    </row>
    <row r="7582" spans="1:1" s="432" customFormat="1" ht="12" hidden="1" customHeight="1">
      <c r="A7582" s="431"/>
    </row>
    <row r="7583" spans="1:1" s="432" customFormat="1" ht="12" hidden="1" customHeight="1">
      <c r="A7583" s="431"/>
    </row>
    <row r="7584" spans="1:1" s="432" customFormat="1" ht="12" hidden="1" customHeight="1">
      <c r="A7584" s="431"/>
    </row>
    <row r="7585" spans="1:1" s="432" customFormat="1" ht="12" hidden="1" customHeight="1">
      <c r="A7585" s="431"/>
    </row>
    <row r="7586" spans="1:1" s="432" customFormat="1" ht="12" hidden="1" customHeight="1">
      <c r="A7586" s="431"/>
    </row>
    <row r="7587" spans="1:1" s="432" customFormat="1" ht="12" hidden="1" customHeight="1">
      <c r="A7587" s="431"/>
    </row>
    <row r="7588" spans="1:1" s="432" customFormat="1" ht="12" hidden="1" customHeight="1">
      <c r="A7588" s="431"/>
    </row>
    <row r="7589" spans="1:1" s="432" customFormat="1" ht="12" hidden="1" customHeight="1">
      <c r="A7589" s="431"/>
    </row>
    <row r="7590" spans="1:1" s="432" customFormat="1" ht="12" hidden="1" customHeight="1">
      <c r="A7590" s="431"/>
    </row>
    <row r="7591" spans="1:1" s="432" customFormat="1" ht="12" hidden="1" customHeight="1">
      <c r="A7591" s="431"/>
    </row>
    <row r="7592" spans="1:1" s="432" customFormat="1" ht="12" hidden="1" customHeight="1">
      <c r="A7592" s="431"/>
    </row>
    <row r="7593" spans="1:1" s="432" customFormat="1" ht="12" hidden="1" customHeight="1">
      <c r="A7593" s="431"/>
    </row>
    <row r="7594" spans="1:1" s="432" customFormat="1" ht="12" hidden="1" customHeight="1">
      <c r="A7594" s="431"/>
    </row>
    <row r="7595" spans="1:1" s="432" customFormat="1" ht="12" hidden="1" customHeight="1">
      <c r="A7595" s="431"/>
    </row>
    <row r="7596" spans="1:1" s="432" customFormat="1" ht="12" hidden="1" customHeight="1">
      <c r="A7596" s="431"/>
    </row>
    <row r="7597" spans="1:1" s="432" customFormat="1" ht="12" hidden="1" customHeight="1">
      <c r="A7597" s="431"/>
    </row>
    <row r="7598" spans="1:1" s="432" customFormat="1" ht="12" hidden="1" customHeight="1">
      <c r="A7598" s="431"/>
    </row>
    <row r="7599" spans="1:1" s="432" customFormat="1" ht="12" hidden="1" customHeight="1">
      <c r="A7599" s="431"/>
    </row>
    <row r="7600" spans="1:1" s="432" customFormat="1" ht="12" hidden="1" customHeight="1">
      <c r="A7600" s="431"/>
    </row>
    <row r="7601" spans="1:1" s="432" customFormat="1" ht="12" hidden="1" customHeight="1">
      <c r="A7601" s="431"/>
    </row>
    <row r="7602" spans="1:1" s="432" customFormat="1" ht="12" hidden="1" customHeight="1">
      <c r="A7602" s="431"/>
    </row>
    <row r="7603" spans="1:1" s="432" customFormat="1" ht="12" hidden="1" customHeight="1">
      <c r="A7603" s="431"/>
    </row>
    <row r="7604" spans="1:1" s="432" customFormat="1" ht="12" hidden="1" customHeight="1">
      <c r="A7604" s="431"/>
    </row>
    <row r="7605" spans="1:1" s="432" customFormat="1" ht="12" hidden="1" customHeight="1">
      <c r="A7605" s="431"/>
    </row>
    <row r="7606" spans="1:1" s="432" customFormat="1" ht="12" hidden="1" customHeight="1">
      <c r="A7606" s="431"/>
    </row>
    <row r="7607" spans="1:1" s="432" customFormat="1" ht="12" hidden="1" customHeight="1">
      <c r="A7607" s="431"/>
    </row>
    <row r="7608" spans="1:1" s="432" customFormat="1" ht="12" hidden="1" customHeight="1">
      <c r="A7608" s="431"/>
    </row>
    <row r="7609" spans="1:1" s="432" customFormat="1" ht="12" hidden="1" customHeight="1">
      <c r="A7609" s="431"/>
    </row>
    <row r="7610" spans="1:1" s="432" customFormat="1" ht="12" hidden="1" customHeight="1">
      <c r="A7610" s="431"/>
    </row>
    <row r="7611" spans="1:1" s="432" customFormat="1" ht="12" hidden="1" customHeight="1">
      <c r="A7611" s="431"/>
    </row>
    <row r="7612" spans="1:1" s="432" customFormat="1" ht="12" hidden="1" customHeight="1">
      <c r="A7612" s="431"/>
    </row>
    <row r="7613" spans="1:1" s="432" customFormat="1" ht="12" hidden="1" customHeight="1">
      <c r="A7613" s="431"/>
    </row>
    <row r="7614" spans="1:1" s="432" customFormat="1" ht="12" hidden="1" customHeight="1">
      <c r="A7614" s="431"/>
    </row>
    <row r="7615" spans="1:1" s="432" customFormat="1" ht="12" hidden="1" customHeight="1">
      <c r="A7615" s="431"/>
    </row>
    <row r="7616" spans="1:1" s="432" customFormat="1" ht="12" hidden="1" customHeight="1">
      <c r="A7616" s="431"/>
    </row>
    <row r="7617" spans="1:1" s="432" customFormat="1" ht="12" hidden="1" customHeight="1">
      <c r="A7617" s="431"/>
    </row>
    <row r="7618" spans="1:1" s="432" customFormat="1" ht="12" hidden="1" customHeight="1">
      <c r="A7618" s="431"/>
    </row>
    <row r="7619" spans="1:1" s="432" customFormat="1" ht="12" hidden="1" customHeight="1">
      <c r="A7619" s="431"/>
    </row>
    <row r="7620" spans="1:1" s="432" customFormat="1" ht="12" hidden="1" customHeight="1">
      <c r="A7620" s="431"/>
    </row>
    <row r="7621" spans="1:1" s="432" customFormat="1" ht="12" hidden="1" customHeight="1">
      <c r="A7621" s="431"/>
    </row>
    <row r="7622" spans="1:1" s="432" customFormat="1" ht="12" hidden="1" customHeight="1">
      <c r="A7622" s="431"/>
    </row>
    <row r="7623" spans="1:1" s="432" customFormat="1" ht="12" hidden="1" customHeight="1">
      <c r="A7623" s="431"/>
    </row>
    <row r="7624" spans="1:1" s="432" customFormat="1" ht="12" hidden="1" customHeight="1">
      <c r="A7624" s="431"/>
    </row>
    <row r="7625" spans="1:1" s="432" customFormat="1" ht="12" hidden="1" customHeight="1">
      <c r="A7625" s="431"/>
    </row>
    <row r="7626" spans="1:1" s="432" customFormat="1" ht="12" hidden="1" customHeight="1">
      <c r="A7626" s="431"/>
    </row>
    <row r="7627" spans="1:1" s="432" customFormat="1" ht="12" hidden="1" customHeight="1">
      <c r="A7627" s="431"/>
    </row>
    <row r="7628" spans="1:1" s="432" customFormat="1" ht="12" hidden="1" customHeight="1">
      <c r="A7628" s="431"/>
    </row>
    <row r="7629" spans="1:1" s="432" customFormat="1" ht="12" hidden="1" customHeight="1">
      <c r="A7629" s="431"/>
    </row>
    <row r="7630" spans="1:1" s="432" customFormat="1" ht="12" hidden="1" customHeight="1">
      <c r="A7630" s="431"/>
    </row>
    <row r="7631" spans="1:1" s="432" customFormat="1" ht="12" hidden="1" customHeight="1">
      <c r="A7631" s="431"/>
    </row>
    <row r="7632" spans="1:1" s="432" customFormat="1" ht="12" hidden="1" customHeight="1">
      <c r="A7632" s="431"/>
    </row>
    <row r="7633" spans="1:1" s="432" customFormat="1" ht="12" hidden="1" customHeight="1">
      <c r="A7633" s="431"/>
    </row>
    <row r="7634" spans="1:1" s="432" customFormat="1" ht="12" hidden="1" customHeight="1">
      <c r="A7634" s="431"/>
    </row>
    <row r="7635" spans="1:1" s="432" customFormat="1" ht="12" hidden="1" customHeight="1">
      <c r="A7635" s="431"/>
    </row>
    <row r="7636" spans="1:1" s="432" customFormat="1" ht="12" hidden="1" customHeight="1">
      <c r="A7636" s="431"/>
    </row>
    <row r="7637" spans="1:1" s="432" customFormat="1" ht="12" hidden="1" customHeight="1">
      <c r="A7637" s="431"/>
    </row>
    <row r="7638" spans="1:1" s="432" customFormat="1" ht="12" hidden="1" customHeight="1">
      <c r="A7638" s="431"/>
    </row>
    <row r="7639" spans="1:1" s="432" customFormat="1" ht="12" hidden="1" customHeight="1">
      <c r="A7639" s="431"/>
    </row>
    <row r="7640" spans="1:1" s="432" customFormat="1" ht="12" hidden="1" customHeight="1">
      <c r="A7640" s="431"/>
    </row>
    <row r="7641" spans="1:1" s="432" customFormat="1" ht="12" hidden="1" customHeight="1">
      <c r="A7641" s="431"/>
    </row>
    <row r="7642" spans="1:1" s="432" customFormat="1" ht="12" hidden="1" customHeight="1">
      <c r="A7642" s="431"/>
    </row>
    <row r="7643" spans="1:1" s="432" customFormat="1" ht="12" hidden="1" customHeight="1">
      <c r="A7643" s="431"/>
    </row>
    <row r="7644" spans="1:1" s="432" customFormat="1" ht="12" hidden="1" customHeight="1">
      <c r="A7644" s="431"/>
    </row>
    <row r="7645" spans="1:1" s="432" customFormat="1" ht="12" hidden="1" customHeight="1">
      <c r="A7645" s="431"/>
    </row>
    <row r="7646" spans="1:1" s="432" customFormat="1" ht="12" hidden="1" customHeight="1">
      <c r="A7646" s="431"/>
    </row>
    <row r="7647" spans="1:1" s="432" customFormat="1" ht="12" hidden="1" customHeight="1">
      <c r="A7647" s="431"/>
    </row>
    <row r="7648" spans="1:1" s="432" customFormat="1" ht="12" hidden="1" customHeight="1">
      <c r="A7648" s="431"/>
    </row>
    <row r="7649" spans="1:1" s="432" customFormat="1" ht="12" hidden="1" customHeight="1">
      <c r="A7649" s="431"/>
    </row>
    <row r="7650" spans="1:1" s="432" customFormat="1" ht="12" hidden="1" customHeight="1">
      <c r="A7650" s="431"/>
    </row>
    <row r="7651" spans="1:1" s="432" customFormat="1" ht="12" hidden="1" customHeight="1">
      <c r="A7651" s="431"/>
    </row>
    <row r="7652" spans="1:1" s="432" customFormat="1" ht="12" hidden="1" customHeight="1">
      <c r="A7652" s="431"/>
    </row>
    <row r="7653" spans="1:1" s="432" customFormat="1" ht="12" hidden="1" customHeight="1">
      <c r="A7653" s="431"/>
    </row>
    <row r="7654" spans="1:1" s="432" customFormat="1" ht="12" hidden="1" customHeight="1">
      <c r="A7654" s="431"/>
    </row>
    <row r="7655" spans="1:1" s="432" customFormat="1" ht="12" hidden="1" customHeight="1">
      <c r="A7655" s="431"/>
    </row>
    <row r="7656" spans="1:1" s="432" customFormat="1" ht="12" hidden="1" customHeight="1">
      <c r="A7656" s="431"/>
    </row>
    <row r="7657" spans="1:1" s="432" customFormat="1" ht="12" hidden="1" customHeight="1">
      <c r="A7657" s="431"/>
    </row>
    <row r="7658" spans="1:1" s="432" customFormat="1" ht="12" hidden="1" customHeight="1">
      <c r="A7658" s="431"/>
    </row>
    <row r="7659" spans="1:1" s="432" customFormat="1" ht="12" hidden="1" customHeight="1">
      <c r="A7659" s="431"/>
    </row>
    <row r="7660" spans="1:1" s="432" customFormat="1" ht="12" hidden="1" customHeight="1">
      <c r="A7660" s="431"/>
    </row>
    <row r="7661" spans="1:1" s="432" customFormat="1" ht="12" hidden="1" customHeight="1">
      <c r="A7661" s="431"/>
    </row>
    <row r="7662" spans="1:1" s="432" customFormat="1" ht="12" hidden="1" customHeight="1">
      <c r="A7662" s="431"/>
    </row>
    <row r="7663" spans="1:1" s="432" customFormat="1" ht="12" hidden="1" customHeight="1">
      <c r="A7663" s="431"/>
    </row>
    <row r="7664" spans="1:1" s="432" customFormat="1" ht="12" hidden="1" customHeight="1">
      <c r="A7664" s="431"/>
    </row>
    <row r="7665" spans="1:1" s="432" customFormat="1" ht="12" hidden="1" customHeight="1">
      <c r="A7665" s="431"/>
    </row>
    <row r="7666" spans="1:1" s="432" customFormat="1" ht="12" hidden="1" customHeight="1">
      <c r="A7666" s="431"/>
    </row>
    <row r="7667" spans="1:1" s="432" customFormat="1" ht="12" hidden="1" customHeight="1">
      <c r="A7667" s="431"/>
    </row>
    <row r="7668" spans="1:1" s="432" customFormat="1" ht="12" hidden="1" customHeight="1">
      <c r="A7668" s="431"/>
    </row>
    <row r="7669" spans="1:1" s="432" customFormat="1" ht="12" hidden="1" customHeight="1">
      <c r="A7669" s="431"/>
    </row>
    <row r="7670" spans="1:1" s="432" customFormat="1" ht="12" hidden="1" customHeight="1">
      <c r="A7670" s="431"/>
    </row>
    <row r="7671" spans="1:1" s="432" customFormat="1" ht="12" hidden="1" customHeight="1">
      <c r="A7671" s="431"/>
    </row>
    <row r="7672" spans="1:1" s="432" customFormat="1" ht="12" hidden="1" customHeight="1">
      <c r="A7672" s="431"/>
    </row>
    <row r="7673" spans="1:1" s="432" customFormat="1" ht="12" hidden="1" customHeight="1">
      <c r="A7673" s="431"/>
    </row>
    <row r="7674" spans="1:1" s="432" customFormat="1" ht="12" hidden="1" customHeight="1">
      <c r="A7674" s="431"/>
    </row>
    <row r="7675" spans="1:1" s="432" customFormat="1" ht="12" hidden="1" customHeight="1">
      <c r="A7675" s="431"/>
    </row>
    <row r="7676" spans="1:1" s="432" customFormat="1" ht="12" hidden="1" customHeight="1">
      <c r="A7676" s="431"/>
    </row>
    <row r="7677" spans="1:1" s="432" customFormat="1" ht="12" hidden="1" customHeight="1">
      <c r="A7677" s="431"/>
    </row>
    <row r="7678" spans="1:1" s="432" customFormat="1" ht="12" hidden="1" customHeight="1">
      <c r="A7678" s="431"/>
    </row>
    <row r="7679" spans="1:1" s="432" customFormat="1" ht="12" hidden="1" customHeight="1">
      <c r="A7679" s="431"/>
    </row>
    <row r="7680" spans="1:1" s="432" customFormat="1" ht="12" hidden="1" customHeight="1">
      <c r="A7680" s="431"/>
    </row>
    <row r="7681" spans="1:1" s="432" customFormat="1" ht="12" hidden="1" customHeight="1">
      <c r="A7681" s="431"/>
    </row>
    <row r="7682" spans="1:1" s="432" customFormat="1" ht="12" hidden="1" customHeight="1">
      <c r="A7682" s="431"/>
    </row>
    <row r="7683" spans="1:1" s="432" customFormat="1" ht="12" hidden="1" customHeight="1">
      <c r="A7683" s="431"/>
    </row>
    <row r="7684" spans="1:1" s="432" customFormat="1" ht="12" hidden="1" customHeight="1">
      <c r="A7684" s="431"/>
    </row>
    <row r="7685" spans="1:1" s="432" customFormat="1" ht="12" hidden="1" customHeight="1">
      <c r="A7685" s="431"/>
    </row>
    <row r="7686" spans="1:1" s="432" customFormat="1" ht="12" hidden="1" customHeight="1">
      <c r="A7686" s="431"/>
    </row>
    <row r="7687" spans="1:1" s="432" customFormat="1" ht="12" hidden="1" customHeight="1">
      <c r="A7687" s="431"/>
    </row>
    <row r="7688" spans="1:1" s="432" customFormat="1" ht="12" hidden="1" customHeight="1">
      <c r="A7688" s="431"/>
    </row>
    <row r="7689" spans="1:1" s="432" customFormat="1" ht="12" hidden="1" customHeight="1">
      <c r="A7689" s="431"/>
    </row>
    <row r="7690" spans="1:1" s="432" customFormat="1" ht="12" hidden="1" customHeight="1">
      <c r="A7690" s="431"/>
    </row>
    <row r="7691" spans="1:1" s="432" customFormat="1" ht="12" hidden="1" customHeight="1">
      <c r="A7691" s="431"/>
    </row>
    <row r="7692" spans="1:1" s="432" customFormat="1" ht="12" hidden="1" customHeight="1">
      <c r="A7692" s="431"/>
    </row>
    <row r="7693" spans="1:1" s="432" customFormat="1" ht="12" hidden="1" customHeight="1">
      <c r="A7693" s="431"/>
    </row>
    <row r="7694" spans="1:1" s="432" customFormat="1" ht="12" hidden="1" customHeight="1">
      <c r="A7694" s="431"/>
    </row>
    <row r="7695" spans="1:1" s="432" customFormat="1" ht="12" hidden="1" customHeight="1">
      <c r="A7695" s="431"/>
    </row>
    <row r="7696" spans="1:1" s="432" customFormat="1" ht="12" hidden="1" customHeight="1">
      <c r="A7696" s="431"/>
    </row>
    <row r="7697" spans="1:1" s="432" customFormat="1" ht="12" hidden="1" customHeight="1">
      <c r="A7697" s="431"/>
    </row>
    <row r="7698" spans="1:1" s="432" customFormat="1" ht="12" hidden="1" customHeight="1">
      <c r="A7698" s="431"/>
    </row>
    <row r="7699" spans="1:1" s="432" customFormat="1" ht="12" hidden="1" customHeight="1">
      <c r="A7699" s="431"/>
    </row>
    <row r="7700" spans="1:1" s="432" customFormat="1" ht="12" hidden="1" customHeight="1">
      <c r="A7700" s="431"/>
    </row>
    <row r="7701" spans="1:1" s="432" customFormat="1" ht="12" hidden="1" customHeight="1">
      <c r="A7701" s="431"/>
    </row>
    <row r="7702" spans="1:1" s="432" customFormat="1" ht="12" hidden="1" customHeight="1">
      <c r="A7702" s="431"/>
    </row>
    <row r="7703" spans="1:1" s="432" customFormat="1" ht="12" hidden="1" customHeight="1">
      <c r="A7703" s="431"/>
    </row>
    <row r="7704" spans="1:1" s="432" customFormat="1" ht="12" hidden="1" customHeight="1">
      <c r="A7704" s="431"/>
    </row>
    <row r="7705" spans="1:1" s="432" customFormat="1" ht="12" hidden="1" customHeight="1">
      <c r="A7705" s="431"/>
    </row>
    <row r="7706" spans="1:1" s="432" customFormat="1" ht="12" hidden="1" customHeight="1">
      <c r="A7706" s="431"/>
    </row>
    <row r="7707" spans="1:1" s="432" customFormat="1" ht="12" hidden="1" customHeight="1">
      <c r="A7707" s="431"/>
    </row>
    <row r="7708" spans="1:1" s="432" customFormat="1" ht="12" hidden="1" customHeight="1">
      <c r="A7708" s="431"/>
    </row>
    <row r="7709" spans="1:1" s="432" customFormat="1" ht="12" hidden="1" customHeight="1">
      <c r="A7709" s="431"/>
    </row>
    <row r="7710" spans="1:1" s="432" customFormat="1" ht="12" hidden="1" customHeight="1">
      <c r="A7710" s="431"/>
    </row>
    <row r="7711" spans="1:1" s="432" customFormat="1" ht="12" hidden="1" customHeight="1">
      <c r="A7711" s="431"/>
    </row>
    <row r="7712" spans="1:1" s="432" customFormat="1" ht="12" hidden="1" customHeight="1">
      <c r="A7712" s="431"/>
    </row>
    <row r="7713" spans="1:1" s="432" customFormat="1" ht="12" hidden="1" customHeight="1">
      <c r="A7713" s="431"/>
    </row>
    <row r="7714" spans="1:1" s="432" customFormat="1" ht="12" hidden="1" customHeight="1">
      <c r="A7714" s="431"/>
    </row>
    <row r="7715" spans="1:1" s="432" customFormat="1" ht="12" hidden="1" customHeight="1">
      <c r="A7715" s="431"/>
    </row>
    <row r="7716" spans="1:1" s="432" customFormat="1" ht="12" hidden="1" customHeight="1">
      <c r="A7716" s="431"/>
    </row>
    <row r="7717" spans="1:1" s="432" customFormat="1" ht="12" hidden="1" customHeight="1">
      <c r="A7717" s="431"/>
    </row>
    <row r="7718" spans="1:1" s="432" customFormat="1" ht="12" hidden="1" customHeight="1">
      <c r="A7718" s="431"/>
    </row>
    <row r="7719" spans="1:1" s="432" customFormat="1" ht="12" hidden="1" customHeight="1">
      <c r="A7719" s="431"/>
    </row>
    <row r="7720" spans="1:1" s="432" customFormat="1" ht="12" hidden="1" customHeight="1">
      <c r="A7720" s="431"/>
    </row>
    <row r="7721" spans="1:1" s="432" customFormat="1" ht="12" hidden="1" customHeight="1">
      <c r="A7721" s="431"/>
    </row>
    <row r="7722" spans="1:1" s="432" customFormat="1" ht="12" hidden="1" customHeight="1">
      <c r="A7722" s="431"/>
    </row>
    <row r="7723" spans="1:1" s="432" customFormat="1" ht="12" hidden="1" customHeight="1">
      <c r="A7723" s="431"/>
    </row>
    <row r="7724" spans="1:1" s="432" customFormat="1" ht="12" hidden="1" customHeight="1">
      <c r="A7724" s="431"/>
    </row>
    <row r="7725" spans="1:1" s="432" customFormat="1" ht="12" hidden="1" customHeight="1">
      <c r="A7725" s="431"/>
    </row>
    <row r="7726" spans="1:1" s="432" customFormat="1" ht="12" hidden="1" customHeight="1">
      <c r="A7726" s="431"/>
    </row>
    <row r="7727" spans="1:1" s="432" customFormat="1" ht="12" hidden="1" customHeight="1">
      <c r="A7727" s="431"/>
    </row>
    <row r="7728" spans="1:1" s="432" customFormat="1" ht="12" hidden="1" customHeight="1">
      <c r="A7728" s="431"/>
    </row>
    <row r="7729" spans="1:1" s="432" customFormat="1" ht="12" hidden="1" customHeight="1">
      <c r="A7729" s="431"/>
    </row>
    <row r="7730" spans="1:1" s="432" customFormat="1" ht="12" hidden="1" customHeight="1">
      <c r="A7730" s="431"/>
    </row>
    <row r="7731" spans="1:1" s="432" customFormat="1" ht="12" hidden="1" customHeight="1">
      <c r="A7731" s="431"/>
    </row>
    <row r="7732" spans="1:1" s="432" customFormat="1" ht="12" hidden="1" customHeight="1">
      <c r="A7732" s="431"/>
    </row>
    <row r="7733" spans="1:1" s="432" customFormat="1" ht="12" hidden="1" customHeight="1">
      <c r="A7733" s="431"/>
    </row>
    <row r="7734" spans="1:1" s="432" customFormat="1" ht="12" hidden="1" customHeight="1">
      <c r="A7734" s="431"/>
    </row>
    <row r="7735" spans="1:1" s="432" customFormat="1" ht="12" hidden="1" customHeight="1">
      <c r="A7735" s="431"/>
    </row>
    <row r="7736" spans="1:1" s="432" customFormat="1" ht="12" hidden="1" customHeight="1">
      <c r="A7736" s="431"/>
    </row>
    <row r="7737" spans="1:1" s="432" customFormat="1" ht="12" hidden="1" customHeight="1">
      <c r="A7737" s="431"/>
    </row>
    <row r="7738" spans="1:1" s="432" customFormat="1" ht="12" hidden="1" customHeight="1">
      <c r="A7738" s="431"/>
    </row>
    <row r="7739" spans="1:1" s="432" customFormat="1" ht="12" hidden="1" customHeight="1">
      <c r="A7739" s="431"/>
    </row>
    <row r="7740" spans="1:1" s="432" customFormat="1" ht="12" hidden="1" customHeight="1">
      <c r="A7740" s="431"/>
    </row>
    <row r="7741" spans="1:1" s="432" customFormat="1" ht="12" hidden="1" customHeight="1">
      <c r="A7741" s="431"/>
    </row>
    <row r="7742" spans="1:1" s="432" customFormat="1" ht="12" hidden="1" customHeight="1">
      <c r="A7742" s="431"/>
    </row>
    <row r="7743" spans="1:1" s="432" customFormat="1" ht="12" hidden="1" customHeight="1">
      <c r="A7743" s="431"/>
    </row>
    <row r="7744" spans="1:1" s="432" customFormat="1" ht="12" hidden="1" customHeight="1">
      <c r="A7744" s="431"/>
    </row>
    <row r="7745" spans="1:1" s="432" customFormat="1" ht="12" hidden="1" customHeight="1">
      <c r="A7745" s="431"/>
    </row>
    <row r="7746" spans="1:1" s="432" customFormat="1" ht="12" hidden="1" customHeight="1">
      <c r="A7746" s="431"/>
    </row>
    <row r="7747" spans="1:1" s="432" customFormat="1" ht="12" hidden="1" customHeight="1">
      <c r="A7747" s="431"/>
    </row>
    <row r="7748" spans="1:1" s="432" customFormat="1" ht="12" hidden="1" customHeight="1">
      <c r="A7748" s="431"/>
    </row>
    <row r="7749" spans="1:1" s="432" customFormat="1" ht="12" hidden="1" customHeight="1">
      <c r="A7749" s="431"/>
    </row>
    <row r="7750" spans="1:1" s="432" customFormat="1" ht="12" hidden="1" customHeight="1">
      <c r="A7750" s="431"/>
    </row>
    <row r="7751" spans="1:1" s="432" customFormat="1" ht="12" hidden="1" customHeight="1">
      <c r="A7751" s="431"/>
    </row>
    <row r="7752" spans="1:1" s="432" customFormat="1" ht="12" hidden="1" customHeight="1">
      <c r="A7752" s="431"/>
    </row>
    <row r="7753" spans="1:1" s="432" customFormat="1" ht="12" hidden="1" customHeight="1">
      <c r="A7753" s="431"/>
    </row>
    <row r="7754" spans="1:1" s="432" customFormat="1" ht="12" hidden="1" customHeight="1">
      <c r="A7754" s="431"/>
    </row>
    <row r="7755" spans="1:1" s="432" customFormat="1" ht="12" hidden="1" customHeight="1">
      <c r="A7755" s="431"/>
    </row>
    <row r="7756" spans="1:1" s="432" customFormat="1" ht="12" hidden="1" customHeight="1">
      <c r="A7756" s="431"/>
    </row>
    <row r="7757" spans="1:1" s="432" customFormat="1" ht="12" hidden="1" customHeight="1">
      <c r="A7757" s="431"/>
    </row>
    <row r="7758" spans="1:1" s="432" customFormat="1" ht="12" hidden="1" customHeight="1">
      <c r="A7758" s="431"/>
    </row>
    <row r="7759" spans="1:1" s="432" customFormat="1" ht="12" hidden="1" customHeight="1">
      <c r="A7759" s="431"/>
    </row>
    <row r="7760" spans="1:1" s="432" customFormat="1" ht="12" hidden="1" customHeight="1">
      <c r="A7760" s="431"/>
    </row>
    <row r="7761" spans="1:1" s="432" customFormat="1" ht="12" hidden="1" customHeight="1">
      <c r="A7761" s="431"/>
    </row>
    <row r="7762" spans="1:1" s="432" customFormat="1" ht="12" hidden="1" customHeight="1">
      <c r="A7762" s="431"/>
    </row>
    <row r="7763" spans="1:1" s="432" customFormat="1" ht="12" hidden="1" customHeight="1">
      <c r="A7763" s="431"/>
    </row>
    <row r="7764" spans="1:1" s="432" customFormat="1" ht="12" hidden="1" customHeight="1">
      <c r="A7764" s="431"/>
    </row>
    <row r="7765" spans="1:1" s="432" customFormat="1" ht="12" hidden="1" customHeight="1">
      <c r="A7765" s="431"/>
    </row>
    <row r="7766" spans="1:1" s="432" customFormat="1" ht="12" hidden="1" customHeight="1">
      <c r="A7766" s="431"/>
    </row>
    <row r="7767" spans="1:1" s="432" customFormat="1" ht="12" hidden="1" customHeight="1">
      <c r="A7767" s="431"/>
    </row>
    <row r="7768" spans="1:1" s="432" customFormat="1" ht="12" hidden="1" customHeight="1">
      <c r="A7768" s="431"/>
    </row>
    <row r="7769" spans="1:1" s="432" customFormat="1" ht="12" hidden="1" customHeight="1">
      <c r="A7769" s="431"/>
    </row>
    <row r="7770" spans="1:1" s="432" customFormat="1" ht="12" hidden="1" customHeight="1">
      <c r="A7770" s="431"/>
    </row>
    <row r="7771" spans="1:1" s="432" customFormat="1" ht="12" hidden="1" customHeight="1">
      <c r="A7771" s="431"/>
    </row>
    <row r="7772" spans="1:1" s="432" customFormat="1" ht="12" hidden="1" customHeight="1">
      <c r="A7772" s="431"/>
    </row>
    <row r="7773" spans="1:1" s="432" customFormat="1" ht="12" hidden="1" customHeight="1">
      <c r="A7773" s="431"/>
    </row>
    <row r="7774" spans="1:1" s="432" customFormat="1" ht="12" hidden="1" customHeight="1">
      <c r="A7774" s="431"/>
    </row>
    <row r="7775" spans="1:1" s="432" customFormat="1" ht="12" hidden="1" customHeight="1">
      <c r="A7775" s="431"/>
    </row>
    <row r="7776" spans="1:1" s="432" customFormat="1" ht="12" hidden="1" customHeight="1">
      <c r="A7776" s="431"/>
    </row>
    <row r="7777" spans="1:1" s="432" customFormat="1" ht="12" hidden="1" customHeight="1">
      <c r="A7777" s="431"/>
    </row>
    <row r="7778" spans="1:1" s="432" customFormat="1" ht="12" hidden="1" customHeight="1">
      <c r="A7778" s="431"/>
    </row>
    <row r="7779" spans="1:1" s="432" customFormat="1" ht="12" hidden="1" customHeight="1">
      <c r="A7779" s="431"/>
    </row>
    <row r="7780" spans="1:1" s="432" customFormat="1" ht="12" hidden="1" customHeight="1">
      <c r="A7780" s="431"/>
    </row>
    <row r="7781" spans="1:1" s="432" customFormat="1" ht="12" hidden="1" customHeight="1">
      <c r="A7781" s="431"/>
    </row>
    <row r="7782" spans="1:1" s="432" customFormat="1" ht="12" hidden="1" customHeight="1">
      <c r="A7782" s="431"/>
    </row>
    <row r="7783" spans="1:1" s="432" customFormat="1" ht="12" hidden="1" customHeight="1">
      <c r="A7783" s="431"/>
    </row>
    <row r="7784" spans="1:1" s="432" customFormat="1" ht="12" hidden="1" customHeight="1">
      <c r="A7784" s="431"/>
    </row>
    <row r="7785" spans="1:1" s="432" customFormat="1" ht="12" hidden="1" customHeight="1">
      <c r="A7785" s="431"/>
    </row>
    <row r="7786" spans="1:1" s="432" customFormat="1" ht="12" hidden="1" customHeight="1">
      <c r="A7786" s="431"/>
    </row>
    <row r="7787" spans="1:1" s="432" customFormat="1" ht="12" hidden="1" customHeight="1">
      <c r="A7787" s="431"/>
    </row>
    <row r="7788" spans="1:1" s="432" customFormat="1" ht="12" hidden="1" customHeight="1">
      <c r="A7788" s="431"/>
    </row>
    <row r="7789" spans="1:1" s="432" customFormat="1" ht="12" hidden="1" customHeight="1">
      <c r="A7789" s="431"/>
    </row>
    <row r="7790" spans="1:1" s="432" customFormat="1" ht="12" hidden="1" customHeight="1">
      <c r="A7790" s="431"/>
    </row>
    <row r="7791" spans="1:1" s="432" customFormat="1" ht="12" hidden="1" customHeight="1">
      <c r="A7791" s="431"/>
    </row>
    <row r="7792" spans="1:1" s="432" customFormat="1" ht="12" hidden="1" customHeight="1">
      <c r="A7792" s="431"/>
    </row>
    <row r="7793" spans="1:1" s="432" customFormat="1" ht="12" hidden="1" customHeight="1">
      <c r="A7793" s="431"/>
    </row>
    <row r="7794" spans="1:1" s="432" customFormat="1" ht="12" hidden="1" customHeight="1">
      <c r="A7794" s="431"/>
    </row>
    <row r="7795" spans="1:1" s="432" customFormat="1" ht="12" hidden="1" customHeight="1">
      <c r="A7795" s="431"/>
    </row>
    <row r="7796" spans="1:1" s="432" customFormat="1" ht="12" hidden="1" customHeight="1">
      <c r="A7796" s="431"/>
    </row>
    <row r="7797" spans="1:1" s="432" customFormat="1" ht="12" hidden="1" customHeight="1">
      <c r="A7797" s="431"/>
    </row>
    <row r="7798" spans="1:1" s="432" customFormat="1" ht="12" hidden="1" customHeight="1">
      <c r="A7798" s="431"/>
    </row>
    <row r="7799" spans="1:1" s="432" customFormat="1" ht="12" hidden="1" customHeight="1">
      <c r="A7799" s="431"/>
    </row>
    <row r="7800" spans="1:1" s="432" customFormat="1" ht="12" hidden="1" customHeight="1">
      <c r="A7800" s="431"/>
    </row>
    <row r="7801" spans="1:1" s="432" customFormat="1" ht="12" hidden="1" customHeight="1">
      <c r="A7801" s="431"/>
    </row>
    <row r="7802" spans="1:1" s="432" customFormat="1" ht="12" hidden="1" customHeight="1">
      <c r="A7802" s="431"/>
    </row>
    <row r="7803" spans="1:1" s="432" customFormat="1" ht="12" hidden="1" customHeight="1">
      <c r="A7803" s="431"/>
    </row>
    <row r="7804" spans="1:1" s="432" customFormat="1" ht="12" hidden="1" customHeight="1">
      <c r="A7804" s="431"/>
    </row>
    <row r="7805" spans="1:1" s="432" customFormat="1" ht="12" hidden="1" customHeight="1">
      <c r="A7805" s="431"/>
    </row>
    <row r="7806" spans="1:1" s="432" customFormat="1" ht="12" hidden="1" customHeight="1">
      <c r="A7806" s="431"/>
    </row>
    <row r="7807" spans="1:1" s="432" customFormat="1" ht="12" hidden="1" customHeight="1">
      <c r="A7807" s="431"/>
    </row>
    <row r="7808" spans="1:1" s="432" customFormat="1" ht="12" hidden="1" customHeight="1">
      <c r="A7808" s="431"/>
    </row>
    <row r="7809" spans="1:1" s="432" customFormat="1" ht="12" hidden="1" customHeight="1">
      <c r="A7809" s="431"/>
    </row>
    <row r="7810" spans="1:1" s="432" customFormat="1" ht="12" hidden="1" customHeight="1">
      <c r="A7810" s="431"/>
    </row>
    <row r="7811" spans="1:1" s="432" customFormat="1" ht="12" hidden="1" customHeight="1">
      <c r="A7811" s="431"/>
    </row>
    <row r="7812" spans="1:1" s="432" customFormat="1" ht="12" hidden="1" customHeight="1">
      <c r="A7812" s="431"/>
    </row>
    <row r="7813" spans="1:1" s="432" customFormat="1" ht="12" hidden="1" customHeight="1">
      <c r="A7813" s="431"/>
    </row>
    <row r="7814" spans="1:1" s="432" customFormat="1" ht="12" hidden="1" customHeight="1">
      <c r="A7814" s="431"/>
    </row>
    <row r="7815" spans="1:1" s="432" customFormat="1" ht="12" hidden="1" customHeight="1">
      <c r="A7815" s="431"/>
    </row>
    <row r="7816" spans="1:1" s="432" customFormat="1" ht="12" hidden="1" customHeight="1">
      <c r="A7816" s="431"/>
    </row>
    <row r="7817" spans="1:1" s="432" customFormat="1" ht="12" hidden="1" customHeight="1">
      <c r="A7817" s="431"/>
    </row>
    <row r="7818" spans="1:1" s="432" customFormat="1" ht="12" hidden="1" customHeight="1">
      <c r="A7818" s="431"/>
    </row>
    <row r="7819" spans="1:1" s="432" customFormat="1" ht="12" hidden="1" customHeight="1">
      <c r="A7819" s="431"/>
    </row>
    <row r="7820" spans="1:1" s="432" customFormat="1" ht="12" hidden="1" customHeight="1">
      <c r="A7820" s="431"/>
    </row>
    <row r="7821" spans="1:1" s="432" customFormat="1" ht="12" hidden="1" customHeight="1">
      <c r="A7821" s="431"/>
    </row>
    <row r="7822" spans="1:1" s="432" customFormat="1" ht="12" hidden="1" customHeight="1">
      <c r="A7822" s="431"/>
    </row>
    <row r="7823" spans="1:1" s="432" customFormat="1" ht="12" hidden="1" customHeight="1">
      <c r="A7823" s="431"/>
    </row>
    <row r="7824" spans="1:1" s="432" customFormat="1" ht="12" hidden="1" customHeight="1">
      <c r="A7824" s="431"/>
    </row>
    <row r="7825" spans="1:1" s="432" customFormat="1" ht="12" hidden="1" customHeight="1">
      <c r="A7825" s="431"/>
    </row>
    <row r="7826" spans="1:1" s="432" customFormat="1" ht="12" hidden="1" customHeight="1">
      <c r="A7826" s="431"/>
    </row>
    <row r="7827" spans="1:1" s="432" customFormat="1" ht="12" hidden="1" customHeight="1">
      <c r="A7827" s="431"/>
    </row>
    <row r="7828" spans="1:1" s="432" customFormat="1" ht="12" hidden="1" customHeight="1">
      <c r="A7828" s="431"/>
    </row>
    <row r="7829" spans="1:1" s="432" customFormat="1" ht="12" hidden="1" customHeight="1">
      <c r="A7829" s="431"/>
    </row>
    <row r="7830" spans="1:1" s="432" customFormat="1" ht="12" hidden="1" customHeight="1">
      <c r="A7830" s="431"/>
    </row>
    <row r="7831" spans="1:1" s="432" customFormat="1" ht="12" hidden="1" customHeight="1">
      <c r="A7831" s="431"/>
    </row>
    <row r="7832" spans="1:1" s="432" customFormat="1" ht="12" hidden="1" customHeight="1">
      <c r="A7832" s="431"/>
    </row>
    <row r="7833" spans="1:1" s="432" customFormat="1" ht="12" hidden="1" customHeight="1">
      <c r="A7833" s="431"/>
    </row>
    <row r="7834" spans="1:1" s="432" customFormat="1" ht="12" hidden="1" customHeight="1">
      <c r="A7834" s="431"/>
    </row>
    <row r="7835" spans="1:1" s="432" customFormat="1" ht="12" hidden="1" customHeight="1">
      <c r="A7835" s="431"/>
    </row>
    <row r="7836" spans="1:1" s="432" customFormat="1" ht="12" hidden="1" customHeight="1">
      <c r="A7836" s="431"/>
    </row>
    <row r="7837" spans="1:1" s="432" customFormat="1" ht="12" hidden="1" customHeight="1">
      <c r="A7837" s="431"/>
    </row>
    <row r="7838" spans="1:1" s="432" customFormat="1" ht="12" hidden="1" customHeight="1">
      <c r="A7838" s="431"/>
    </row>
    <row r="7839" spans="1:1" s="432" customFormat="1" ht="12" hidden="1" customHeight="1">
      <c r="A7839" s="431"/>
    </row>
    <row r="7840" spans="1:1" s="432" customFormat="1" ht="12" hidden="1" customHeight="1">
      <c r="A7840" s="431"/>
    </row>
    <row r="7841" spans="1:1" s="432" customFormat="1" ht="12" hidden="1" customHeight="1">
      <c r="A7841" s="431"/>
    </row>
    <row r="7842" spans="1:1" s="432" customFormat="1" ht="12" hidden="1" customHeight="1">
      <c r="A7842" s="431"/>
    </row>
    <row r="7843" spans="1:1" s="432" customFormat="1" ht="12" hidden="1" customHeight="1">
      <c r="A7843" s="431"/>
    </row>
    <row r="7844" spans="1:1" s="432" customFormat="1" ht="12" hidden="1" customHeight="1">
      <c r="A7844" s="431"/>
    </row>
    <row r="7845" spans="1:1" s="432" customFormat="1" ht="12" hidden="1" customHeight="1">
      <c r="A7845" s="431"/>
    </row>
    <row r="7846" spans="1:1" s="432" customFormat="1" ht="12" hidden="1" customHeight="1">
      <c r="A7846" s="431"/>
    </row>
    <row r="7847" spans="1:1" s="432" customFormat="1" ht="12" hidden="1" customHeight="1">
      <c r="A7847" s="431"/>
    </row>
    <row r="7848" spans="1:1" s="432" customFormat="1" ht="12" hidden="1" customHeight="1">
      <c r="A7848" s="431"/>
    </row>
    <row r="7849" spans="1:1" s="432" customFormat="1" ht="12" hidden="1" customHeight="1">
      <c r="A7849" s="431"/>
    </row>
    <row r="7850" spans="1:1" s="432" customFormat="1" ht="12" hidden="1" customHeight="1">
      <c r="A7850" s="431"/>
    </row>
    <row r="7851" spans="1:1" s="432" customFormat="1" ht="12" hidden="1" customHeight="1">
      <c r="A7851" s="431"/>
    </row>
    <row r="7852" spans="1:1" s="432" customFormat="1" ht="12" hidden="1" customHeight="1">
      <c r="A7852" s="431"/>
    </row>
    <row r="7853" spans="1:1" s="432" customFormat="1" ht="12" hidden="1" customHeight="1">
      <c r="A7853" s="431"/>
    </row>
    <row r="7854" spans="1:1" s="432" customFormat="1" ht="12" hidden="1" customHeight="1">
      <c r="A7854" s="431"/>
    </row>
    <row r="7855" spans="1:1" s="432" customFormat="1" ht="12" hidden="1" customHeight="1">
      <c r="A7855" s="431"/>
    </row>
    <row r="7856" spans="1:1" s="432" customFormat="1" ht="12" hidden="1" customHeight="1">
      <c r="A7856" s="431"/>
    </row>
    <row r="7857" spans="1:1" s="432" customFormat="1" ht="12" hidden="1" customHeight="1">
      <c r="A7857" s="431"/>
    </row>
    <row r="7858" spans="1:1" s="432" customFormat="1" ht="12" hidden="1" customHeight="1">
      <c r="A7858" s="431"/>
    </row>
    <row r="7859" spans="1:1" s="432" customFormat="1" ht="12" hidden="1" customHeight="1">
      <c r="A7859" s="431"/>
    </row>
    <row r="7860" spans="1:1" s="432" customFormat="1" ht="12" hidden="1" customHeight="1">
      <c r="A7860" s="431"/>
    </row>
    <row r="7861" spans="1:1" s="432" customFormat="1" ht="12" hidden="1" customHeight="1">
      <c r="A7861" s="431"/>
    </row>
    <row r="7862" spans="1:1" s="432" customFormat="1" ht="12" hidden="1" customHeight="1">
      <c r="A7862" s="431"/>
    </row>
    <row r="7863" spans="1:1" s="432" customFormat="1" ht="12" hidden="1" customHeight="1">
      <c r="A7863" s="431"/>
    </row>
    <row r="7864" spans="1:1" s="432" customFormat="1" ht="12" hidden="1" customHeight="1">
      <c r="A7864" s="431"/>
    </row>
    <row r="7865" spans="1:1" s="432" customFormat="1" ht="12" hidden="1" customHeight="1">
      <c r="A7865" s="431"/>
    </row>
    <row r="7866" spans="1:1" s="432" customFormat="1" ht="12" hidden="1" customHeight="1">
      <c r="A7866" s="431"/>
    </row>
    <row r="7867" spans="1:1" s="432" customFormat="1" ht="12" hidden="1" customHeight="1">
      <c r="A7867" s="431"/>
    </row>
    <row r="7868" spans="1:1" s="432" customFormat="1" ht="12" hidden="1" customHeight="1">
      <c r="A7868" s="431"/>
    </row>
    <row r="7869" spans="1:1" s="432" customFormat="1" ht="12" hidden="1" customHeight="1">
      <c r="A7869" s="431"/>
    </row>
    <row r="7870" spans="1:1" s="432" customFormat="1" ht="12" hidden="1" customHeight="1">
      <c r="A7870" s="431"/>
    </row>
    <row r="7871" spans="1:1" s="432" customFormat="1" ht="12" hidden="1" customHeight="1">
      <c r="A7871" s="431"/>
    </row>
    <row r="7872" spans="1:1" s="432" customFormat="1" ht="12" hidden="1" customHeight="1">
      <c r="A7872" s="431"/>
    </row>
    <row r="7873" spans="1:1" s="432" customFormat="1" ht="12" hidden="1" customHeight="1">
      <c r="A7873" s="431"/>
    </row>
    <row r="7874" spans="1:1" s="432" customFormat="1" ht="12" hidden="1" customHeight="1">
      <c r="A7874" s="431"/>
    </row>
    <row r="7875" spans="1:1" s="432" customFormat="1" ht="12" hidden="1" customHeight="1">
      <c r="A7875" s="431"/>
    </row>
    <row r="7876" spans="1:1" s="432" customFormat="1" ht="12" hidden="1" customHeight="1">
      <c r="A7876" s="431"/>
    </row>
    <row r="7877" spans="1:1" s="432" customFormat="1" ht="12" hidden="1" customHeight="1">
      <c r="A7877" s="431"/>
    </row>
    <row r="7878" spans="1:1" s="432" customFormat="1" ht="12" hidden="1" customHeight="1">
      <c r="A7878" s="431"/>
    </row>
    <row r="7879" spans="1:1" s="432" customFormat="1" ht="12" hidden="1" customHeight="1">
      <c r="A7879" s="431"/>
    </row>
    <row r="7880" spans="1:1" s="432" customFormat="1" ht="12" hidden="1" customHeight="1">
      <c r="A7880" s="431"/>
    </row>
    <row r="7881" spans="1:1" s="432" customFormat="1" ht="12" hidden="1" customHeight="1">
      <c r="A7881" s="431"/>
    </row>
    <row r="7882" spans="1:1" s="432" customFormat="1" ht="12" hidden="1" customHeight="1">
      <c r="A7882" s="431"/>
    </row>
    <row r="7883" spans="1:1" s="432" customFormat="1" ht="12" hidden="1" customHeight="1">
      <c r="A7883" s="431"/>
    </row>
    <row r="7884" spans="1:1" s="432" customFormat="1" ht="12" hidden="1" customHeight="1">
      <c r="A7884" s="431"/>
    </row>
    <row r="7885" spans="1:1" s="432" customFormat="1" ht="12" hidden="1" customHeight="1">
      <c r="A7885" s="431"/>
    </row>
    <row r="7886" spans="1:1" s="432" customFormat="1" ht="12" hidden="1" customHeight="1">
      <c r="A7886" s="431"/>
    </row>
    <row r="7887" spans="1:1" s="432" customFormat="1" ht="12" hidden="1" customHeight="1">
      <c r="A7887" s="431"/>
    </row>
    <row r="7888" spans="1:1" s="432" customFormat="1" ht="12" hidden="1" customHeight="1">
      <c r="A7888" s="431"/>
    </row>
    <row r="7889" spans="1:1" s="432" customFormat="1" ht="12" hidden="1" customHeight="1">
      <c r="A7889" s="431"/>
    </row>
    <row r="7890" spans="1:1" s="432" customFormat="1" ht="12" hidden="1" customHeight="1">
      <c r="A7890" s="431"/>
    </row>
    <row r="7891" spans="1:1" s="432" customFormat="1" ht="12" hidden="1" customHeight="1">
      <c r="A7891" s="431"/>
    </row>
    <row r="7892" spans="1:1" s="432" customFormat="1" ht="12" hidden="1" customHeight="1">
      <c r="A7892" s="431"/>
    </row>
    <row r="7893" spans="1:1" s="432" customFormat="1" ht="12" hidden="1" customHeight="1">
      <c r="A7893" s="431"/>
    </row>
    <row r="7894" spans="1:1" s="432" customFormat="1" ht="12" hidden="1" customHeight="1">
      <c r="A7894" s="431"/>
    </row>
    <row r="7895" spans="1:1" s="432" customFormat="1" ht="12" hidden="1" customHeight="1">
      <c r="A7895" s="431"/>
    </row>
    <row r="7896" spans="1:1" s="432" customFormat="1" ht="12" hidden="1" customHeight="1">
      <c r="A7896" s="431"/>
    </row>
    <row r="7897" spans="1:1" s="432" customFormat="1" ht="12" hidden="1" customHeight="1">
      <c r="A7897" s="431"/>
    </row>
    <row r="7898" spans="1:1" s="432" customFormat="1" ht="12" hidden="1" customHeight="1">
      <c r="A7898" s="431"/>
    </row>
    <row r="7899" spans="1:1" s="432" customFormat="1" ht="12" hidden="1" customHeight="1">
      <c r="A7899" s="431"/>
    </row>
    <row r="7900" spans="1:1" s="432" customFormat="1" ht="12" hidden="1" customHeight="1">
      <c r="A7900" s="431"/>
    </row>
    <row r="7901" spans="1:1" s="432" customFormat="1" ht="12" hidden="1" customHeight="1">
      <c r="A7901" s="431"/>
    </row>
    <row r="7902" spans="1:1" s="432" customFormat="1" ht="12" hidden="1" customHeight="1">
      <c r="A7902" s="431"/>
    </row>
    <row r="7903" spans="1:1" s="432" customFormat="1" ht="12" hidden="1" customHeight="1">
      <c r="A7903" s="431"/>
    </row>
    <row r="7904" spans="1:1" s="432" customFormat="1" ht="12" hidden="1" customHeight="1">
      <c r="A7904" s="431"/>
    </row>
    <row r="7905" spans="1:1" s="432" customFormat="1" ht="12" hidden="1" customHeight="1">
      <c r="A7905" s="431"/>
    </row>
    <row r="7906" spans="1:1" s="432" customFormat="1" ht="12" hidden="1" customHeight="1">
      <c r="A7906" s="431"/>
    </row>
    <row r="7907" spans="1:1" s="432" customFormat="1" ht="12" hidden="1" customHeight="1">
      <c r="A7907" s="431"/>
    </row>
    <row r="7908" spans="1:1" s="432" customFormat="1" ht="12" hidden="1" customHeight="1">
      <c r="A7908" s="431"/>
    </row>
    <row r="7909" spans="1:1" s="432" customFormat="1" ht="12" hidden="1" customHeight="1">
      <c r="A7909" s="431"/>
    </row>
    <row r="7910" spans="1:1" s="432" customFormat="1" ht="12" hidden="1" customHeight="1">
      <c r="A7910" s="431"/>
    </row>
    <row r="7911" spans="1:1" s="432" customFormat="1" ht="12" hidden="1" customHeight="1">
      <c r="A7911" s="431"/>
    </row>
    <row r="7912" spans="1:1" s="432" customFormat="1" ht="12" hidden="1" customHeight="1">
      <c r="A7912" s="431"/>
    </row>
    <row r="7913" spans="1:1" s="432" customFormat="1" ht="12" hidden="1" customHeight="1">
      <c r="A7913" s="431"/>
    </row>
    <row r="7914" spans="1:1" s="432" customFormat="1" ht="12" hidden="1" customHeight="1">
      <c r="A7914" s="431"/>
    </row>
    <row r="7915" spans="1:1" s="432" customFormat="1" ht="12" hidden="1" customHeight="1">
      <c r="A7915" s="431"/>
    </row>
    <row r="7916" spans="1:1" s="432" customFormat="1" ht="12" hidden="1" customHeight="1">
      <c r="A7916" s="431"/>
    </row>
    <row r="7917" spans="1:1" s="432" customFormat="1" ht="12" hidden="1" customHeight="1">
      <c r="A7917" s="431"/>
    </row>
    <row r="7918" spans="1:1" s="432" customFormat="1" ht="12" hidden="1" customHeight="1">
      <c r="A7918" s="431"/>
    </row>
    <row r="7919" spans="1:1" s="432" customFormat="1" ht="12" hidden="1" customHeight="1">
      <c r="A7919" s="431"/>
    </row>
    <row r="7920" spans="1:1" s="432" customFormat="1" ht="12" hidden="1" customHeight="1">
      <c r="A7920" s="431"/>
    </row>
    <row r="7921" spans="1:1" s="432" customFormat="1" ht="12" hidden="1" customHeight="1">
      <c r="A7921" s="431"/>
    </row>
    <row r="7922" spans="1:1" s="432" customFormat="1" ht="12" hidden="1" customHeight="1">
      <c r="A7922" s="431"/>
    </row>
    <row r="7923" spans="1:1" s="432" customFormat="1" ht="12" hidden="1" customHeight="1">
      <c r="A7923" s="431"/>
    </row>
    <row r="7924" spans="1:1" s="432" customFormat="1" ht="12" hidden="1" customHeight="1">
      <c r="A7924" s="431"/>
    </row>
    <row r="7925" spans="1:1" s="432" customFormat="1" ht="12" hidden="1" customHeight="1">
      <c r="A7925" s="431"/>
    </row>
    <row r="7926" spans="1:1" s="432" customFormat="1" ht="12" hidden="1" customHeight="1">
      <c r="A7926" s="431"/>
    </row>
    <row r="7927" spans="1:1" s="432" customFormat="1" ht="12" hidden="1" customHeight="1">
      <c r="A7927" s="431"/>
    </row>
    <row r="7928" spans="1:1" s="432" customFormat="1" ht="12" hidden="1" customHeight="1">
      <c r="A7928" s="431"/>
    </row>
    <row r="7929" spans="1:1" s="432" customFormat="1" ht="12" hidden="1" customHeight="1">
      <c r="A7929" s="431"/>
    </row>
    <row r="7930" spans="1:1" s="432" customFormat="1" ht="12" hidden="1" customHeight="1">
      <c r="A7930" s="431"/>
    </row>
    <row r="7931" spans="1:1" s="432" customFormat="1" ht="12" hidden="1" customHeight="1">
      <c r="A7931" s="431"/>
    </row>
    <row r="7932" spans="1:1" s="432" customFormat="1" ht="12" hidden="1" customHeight="1">
      <c r="A7932" s="431"/>
    </row>
    <row r="7933" spans="1:1" s="432" customFormat="1" ht="12" hidden="1" customHeight="1">
      <c r="A7933" s="431"/>
    </row>
    <row r="7934" spans="1:1" s="432" customFormat="1" ht="12" hidden="1" customHeight="1">
      <c r="A7934" s="431"/>
    </row>
    <row r="7935" spans="1:1" s="432" customFormat="1" ht="12" hidden="1" customHeight="1">
      <c r="A7935" s="431"/>
    </row>
    <row r="7936" spans="1:1" s="432" customFormat="1" ht="12" hidden="1" customHeight="1">
      <c r="A7936" s="431"/>
    </row>
    <row r="7937" spans="1:1" s="432" customFormat="1" ht="12" hidden="1" customHeight="1">
      <c r="A7937" s="431"/>
    </row>
    <row r="7938" spans="1:1" s="432" customFormat="1" ht="12" hidden="1" customHeight="1">
      <c r="A7938" s="431"/>
    </row>
    <row r="7939" spans="1:1" s="432" customFormat="1" ht="12" hidden="1" customHeight="1">
      <c r="A7939" s="431"/>
    </row>
    <row r="7940" spans="1:1" s="432" customFormat="1" ht="12" hidden="1" customHeight="1">
      <c r="A7940" s="431"/>
    </row>
    <row r="7941" spans="1:1" s="432" customFormat="1" ht="12" hidden="1" customHeight="1">
      <c r="A7941" s="431"/>
    </row>
    <row r="7942" spans="1:1" s="432" customFormat="1" ht="12" hidden="1" customHeight="1">
      <c r="A7942" s="431"/>
    </row>
    <row r="7943" spans="1:1" s="432" customFormat="1" ht="12" hidden="1" customHeight="1">
      <c r="A7943" s="431"/>
    </row>
    <row r="7944" spans="1:1" s="432" customFormat="1" ht="12" hidden="1" customHeight="1">
      <c r="A7944" s="431"/>
    </row>
    <row r="7945" spans="1:1" s="432" customFormat="1" ht="12" hidden="1" customHeight="1">
      <c r="A7945" s="431"/>
    </row>
    <row r="7946" spans="1:1" s="432" customFormat="1" ht="12" hidden="1" customHeight="1">
      <c r="A7946" s="431"/>
    </row>
    <row r="7947" spans="1:1" s="432" customFormat="1" ht="12" hidden="1" customHeight="1">
      <c r="A7947" s="431"/>
    </row>
    <row r="7948" spans="1:1" s="432" customFormat="1" ht="12" hidden="1" customHeight="1">
      <c r="A7948" s="431"/>
    </row>
    <row r="7949" spans="1:1" s="432" customFormat="1" ht="12" hidden="1" customHeight="1">
      <c r="A7949" s="431"/>
    </row>
    <row r="7950" spans="1:1" s="432" customFormat="1" ht="12" hidden="1" customHeight="1">
      <c r="A7950" s="431"/>
    </row>
    <row r="7951" spans="1:1" s="432" customFormat="1" ht="12" hidden="1" customHeight="1">
      <c r="A7951" s="431"/>
    </row>
    <row r="7952" spans="1:1" s="432" customFormat="1" ht="12" hidden="1" customHeight="1">
      <c r="A7952" s="431"/>
    </row>
    <row r="7953" spans="1:1" s="432" customFormat="1" ht="12" hidden="1" customHeight="1">
      <c r="A7953" s="431"/>
    </row>
    <row r="7954" spans="1:1" s="432" customFormat="1" ht="12" hidden="1" customHeight="1">
      <c r="A7954" s="431"/>
    </row>
    <row r="7955" spans="1:1" s="432" customFormat="1" ht="12" hidden="1" customHeight="1">
      <c r="A7955" s="431"/>
    </row>
    <row r="7956" spans="1:1" s="432" customFormat="1" ht="12" hidden="1" customHeight="1">
      <c r="A7956" s="431"/>
    </row>
    <row r="7957" spans="1:1" s="432" customFormat="1" ht="12" hidden="1" customHeight="1">
      <c r="A7957" s="431"/>
    </row>
    <row r="7958" spans="1:1" s="432" customFormat="1" ht="12" hidden="1" customHeight="1">
      <c r="A7958" s="431"/>
    </row>
    <row r="7959" spans="1:1" s="432" customFormat="1" ht="12" hidden="1" customHeight="1">
      <c r="A7959" s="431"/>
    </row>
    <row r="7960" spans="1:1" s="432" customFormat="1" ht="12" hidden="1" customHeight="1">
      <c r="A7960" s="431"/>
    </row>
    <row r="7961" spans="1:1" s="432" customFormat="1" ht="12" hidden="1" customHeight="1">
      <c r="A7961" s="431"/>
    </row>
    <row r="7962" spans="1:1" s="432" customFormat="1" ht="12" hidden="1" customHeight="1">
      <c r="A7962" s="431"/>
    </row>
    <row r="7963" spans="1:1" s="432" customFormat="1" ht="12" hidden="1" customHeight="1">
      <c r="A7963" s="431"/>
    </row>
    <row r="7964" spans="1:1" s="432" customFormat="1" ht="12" hidden="1" customHeight="1">
      <c r="A7964" s="431"/>
    </row>
    <row r="7965" spans="1:1" s="432" customFormat="1" ht="12" hidden="1" customHeight="1">
      <c r="A7965" s="431"/>
    </row>
    <row r="7966" spans="1:1" s="432" customFormat="1" ht="12" hidden="1" customHeight="1">
      <c r="A7966" s="431"/>
    </row>
    <row r="7967" spans="1:1" s="432" customFormat="1" ht="12" hidden="1" customHeight="1">
      <c r="A7967" s="431"/>
    </row>
    <row r="7968" spans="1:1" s="432" customFormat="1" ht="12" hidden="1" customHeight="1">
      <c r="A7968" s="431"/>
    </row>
    <row r="7969" spans="1:1" s="432" customFormat="1" ht="12" hidden="1" customHeight="1">
      <c r="A7969" s="431"/>
    </row>
    <row r="7970" spans="1:1" s="432" customFormat="1" ht="12" hidden="1" customHeight="1">
      <c r="A7970" s="431"/>
    </row>
    <row r="7971" spans="1:1" s="432" customFormat="1" ht="12" hidden="1" customHeight="1">
      <c r="A7971" s="431"/>
    </row>
    <row r="7972" spans="1:1" s="432" customFormat="1" ht="12" hidden="1" customHeight="1">
      <c r="A7972" s="431"/>
    </row>
    <row r="7973" spans="1:1" s="432" customFormat="1" ht="12" hidden="1" customHeight="1">
      <c r="A7973" s="431"/>
    </row>
    <row r="7974" spans="1:1" s="432" customFormat="1" ht="12" hidden="1" customHeight="1">
      <c r="A7974" s="431"/>
    </row>
    <row r="7975" spans="1:1" s="432" customFormat="1" ht="12" hidden="1" customHeight="1">
      <c r="A7975" s="431"/>
    </row>
    <row r="7976" spans="1:1" s="432" customFormat="1" ht="12" hidden="1" customHeight="1">
      <c r="A7976" s="431"/>
    </row>
    <row r="7977" spans="1:1" s="432" customFormat="1" ht="12" hidden="1" customHeight="1">
      <c r="A7977" s="431"/>
    </row>
    <row r="7978" spans="1:1" s="432" customFormat="1" ht="12" hidden="1" customHeight="1">
      <c r="A7978" s="431"/>
    </row>
    <row r="7979" spans="1:1" s="432" customFormat="1" ht="12" hidden="1" customHeight="1">
      <c r="A7979" s="431"/>
    </row>
    <row r="7980" spans="1:1" s="432" customFormat="1" ht="12" hidden="1" customHeight="1">
      <c r="A7980" s="431"/>
    </row>
    <row r="7981" spans="1:1" s="432" customFormat="1" ht="12" hidden="1" customHeight="1">
      <c r="A7981" s="431"/>
    </row>
    <row r="7982" spans="1:1" s="432" customFormat="1" ht="12" hidden="1" customHeight="1">
      <c r="A7982" s="431"/>
    </row>
    <row r="7983" spans="1:1" s="432" customFormat="1" ht="12" hidden="1" customHeight="1">
      <c r="A7983" s="431"/>
    </row>
    <row r="7984" spans="1:1" s="432" customFormat="1" ht="12" hidden="1" customHeight="1">
      <c r="A7984" s="431"/>
    </row>
    <row r="7985" spans="1:1" s="432" customFormat="1" ht="12" hidden="1" customHeight="1">
      <c r="A7985" s="431"/>
    </row>
    <row r="7986" spans="1:1" s="432" customFormat="1" ht="12" hidden="1" customHeight="1">
      <c r="A7986" s="431"/>
    </row>
    <row r="7987" spans="1:1" s="432" customFormat="1" ht="12" hidden="1" customHeight="1">
      <c r="A7987" s="431"/>
    </row>
    <row r="7988" spans="1:1" s="432" customFormat="1" ht="12" hidden="1" customHeight="1">
      <c r="A7988" s="431"/>
    </row>
    <row r="7989" spans="1:1" s="432" customFormat="1" ht="12" hidden="1" customHeight="1">
      <c r="A7989" s="431"/>
    </row>
    <row r="7990" spans="1:1" s="432" customFormat="1" ht="12" hidden="1" customHeight="1">
      <c r="A7990" s="431"/>
    </row>
    <row r="7991" spans="1:1" s="432" customFormat="1" ht="12" hidden="1" customHeight="1">
      <c r="A7991" s="431"/>
    </row>
    <row r="7992" spans="1:1" s="432" customFormat="1" ht="12" hidden="1" customHeight="1">
      <c r="A7992" s="431"/>
    </row>
    <row r="7993" spans="1:1" s="432" customFormat="1" ht="12" hidden="1" customHeight="1">
      <c r="A7993" s="431"/>
    </row>
    <row r="7994" spans="1:1" s="432" customFormat="1" ht="12" hidden="1" customHeight="1">
      <c r="A7994" s="431"/>
    </row>
    <row r="7995" spans="1:1" s="432" customFormat="1" ht="12" hidden="1" customHeight="1">
      <c r="A7995" s="431"/>
    </row>
    <row r="7996" spans="1:1" s="432" customFormat="1" ht="12" hidden="1" customHeight="1">
      <c r="A7996" s="431"/>
    </row>
    <row r="7997" spans="1:1" s="432" customFormat="1" ht="12" hidden="1" customHeight="1">
      <c r="A7997" s="431"/>
    </row>
    <row r="7998" spans="1:1" s="432" customFormat="1" ht="12" hidden="1" customHeight="1">
      <c r="A7998" s="431"/>
    </row>
    <row r="7999" spans="1:1" s="432" customFormat="1" ht="12" hidden="1" customHeight="1">
      <c r="A7999" s="431"/>
    </row>
    <row r="8000" spans="1:1" s="432" customFormat="1" ht="12" hidden="1" customHeight="1">
      <c r="A8000" s="431"/>
    </row>
    <row r="8001" spans="1:1" s="432" customFormat="1" ht="12" hidden="1" customHeight="1">
      <c r="A8001" s="431"/>
    </row>
    <row r="8002" spans="1:1" s="432" customFormat="1" ht="12" hidden="1" customHeight="1">
      <c r="A8002" s="431"/>
    </row>
    <row r="8003" spans="1:1" s="432" customFormat="1" ht="12" hidden="1" customHeight="1">
      <c r="A8003" s="431"/>
    </row>
    <row r="8004" spans="1:1" s="432" customFormat="1" ht="12" hidden="1" customHeight="1">
      <c r="A8004" s="431"/>
    </row>
    <row r="8005" spans="1:1" s="432" customFormat="1" ht="12" hidden="1" customHeight="1">
      <c r="A8005" s="431"/>
    </row>
    <row r="8006" spans="1:1" s="432" customFormat="1" ht="12" hidden="1" customHeight="1">
      <c r="A8006" s="431"/>
    </row>
    <row r="8007" spans="1:1" s="432" customFormat="1" ht="12" hidden="1" customHeight="1">
      <c r="A8007" s="431"/>
    </row>
    <row r="8008" spans="1:1" s="432" customFormat="1" ht="12" hidden="1" customHeight="1">
      <c r="A8008" s="431"/>
    </row>
    <row r="8009" spans="1:1" s="432" customFormat="1" ht="12" hidden="1" customHeight="1">
      <c r="A8009" s="431"/>
    </row>
    <row r="8010" spans="1:1" s="432" customFormat="1" ht="12" hidden="1" customHeight="1">
      <c r="A8010" s="431"/>
    </row>
    <row r="8011" spans="1:1" s="432" customFormat="1" ht="12" hidden="1" customHeight="1">
      <c r="A8011" s="431"/>
    </row>
    <row r="8012" spans="1:1" s="432" customFormat="1" ht="12" hidden="1" customHeight="1">
      <c r="A8012" s="431"/>
    </row>
    <row r="8013" spans="1:1" s="432" customFormat="1" ht="12" hidden="1" customHeight="1">
      <c r="A8013" s="431"/>
    </row>
    <row r="8014" spans="1:1" s="432" customFormat="1" ht="12" hidden="1" customHeight="1">
      <c r="A8014" s="431"/>
    </row>
    <row r="8015" spans="1:1" s="432" customFormat="1" ht="12" hidden="1" customHeight="1">
      <c r="A8015" s="431"/>
    </row>
    <row r="8016" spans="1:1" s="432" customFormat="1" ht="12" hidden="1" customHeight="1">
      <c r="A8016" s="431"/>
    </row>
    <row r="8017" spans="1:1" s="432" customFormat="1" ht="12" hidden="1" customHeight="1">
      <c r="A8017" s="431"/>
    </row>
    <row r="8018" spans="1:1" s="432" customFormat="1" ht="12" hidden="1" customHeight="1">
      <c r="A8018" s="431"/>
    </row>
    <row r="8019" spans="1:1" s="432" customFormat="1" ht="12" hidden="1" customHeight="1">
      <c r="A8019" s="431"/>
    </row>
    <row r="8020" spans="1:1" s="432" customFormat="1" ht="12" hidden="1" customHeight="1">
      <c r="A8020" s="431"/>
    </row>
    <row r="8021" spans="1:1" s="432" customFormat="1" ht="12" hidden="1" customHeight="1">
      <c r="A8021" s="431"/>
    </row>
    <row r="8022" spans="1:1" s="432" customFormat="1" ht="12" hidden="1" customHeight="1">
      <c r="A8022" s="431"/>
    </row>
    <row r="8023" spans="1:1" s="432" customFormat="1" ht="12" hidden="1" customHeight="1">
      <c r="A8023" s="431"/>
    </row>
    <row r="8024" spans="1:1" s="432" customFormat="1" ht="12" hidden="1" customHeight="1">
      <c r="A8024" s="431"/>
    </row>
    <row r="8025" spans="1:1" s="432" customFormat="1" ht="12" hidden="1" customHeight="1">
      <c r="A8025" s="431"/>
    </row>
    <row r="8026" spans="1:1" s="432" customFormat="1" ht="12" hidden="1" customHeight="1">
      <c r="A8026" s="431"/>
    </row>
    <row r="8027" spans="1:1" s="432" customFormat="1" ht="12" hidden="1" customHeight="1">
      <c r="A8027" s="431"/>
    </row>
    <row r="8028" spans="1:1" s="432" customFormat="1" ht="12" hidden="1" customHeight="1">
      <c r="A8028" s="431"/>
    </row>
    <row r="8029" spans="1:1" s="432" customFormat="1" ht="12" hidden="1" customHeight="1">
      <c r="A8029" s="431"/>
    </row>
    <row r="8030" spans="1:1" s="432" customFormat="1" ht="12" hidden="1" customHeight="1">
      <c r="A8030" s="431"/>
    </row>
    <row r="8031" spans="1:1" s="432" customFormat="1" ht="12" hidden="1" customHeight="1">
      <c r="A8031" s="431"/>
    </row>
    <row r="8032" spans="1:1" s="432" customFormat="1" ht="12" hidden="1" customHeight="1">
      <c r="A8032" s="431"/>
    </row>
    <row r="8033" spans="1:1" s="432" customFormat="1" ht="12" hidden="1" customHeight="1">
      <c r="A8033" s="431"/>
    </row>
    <row r="8034" spans="1:1" s="432" customFormat="1" ht="12" hidden="1" customHeight="1">
      <c r="A8034" s="431"/>
    </row>
    <row r="8035" spans="1:1" s="432" customFormat="1" ht="12" hidden="1" customHeight="1">
      <c r="A8035" s="431"/>
    </row>
    <row r="8036" spans="1:1" s="432" customFormat="1" ht="12" hidden="1" customHeight="1">
      <c r="A8036" s="431"/>
    </row>
    <row r="8037" spans="1:1" s="432" customFormat="1" ht="12" hidden="1" customHeight="1">
      <c r="A8037" s="431"/>
    </row>
    <row r="8038" spans="1:1" s="432" customFormat="1" ht="12" hidden="1" customHeight="1">
      <c r="A8038" s="431"/>
    </row>
    <row r="8039" spans="1:1" s="432" customFormat="1" ht="12" hidden="1" customHeight="1">
      <c r="A8039" s="431"/>
    </row>
    <row r="8040" spans="1:1" s="432" customFormat="1" ht="12" hidden="1" customHeight="1">
      <c r="A8040" s="431"/>
    </row>
    <row r="8041" spans="1:1" s="432" customFormat="1" ht="12" hidden="1" customHeight="1">
      <c r="A8041" s="431"/>
    </row>
    <row r="8042" spans="1:1" s="432" customFormat="1" ht="12" hidden="1" customHeight="1">
      <c r="A8042" s="431"/>
    </row>
    <row r="8043" spans="1:1" s="432" customFormat="1" ht="12" hidden="1" customHeight="1">
      <c r="A8043" s="431"/>
    </row>
    <row r="8044" spans="1:1" s="432" customFormat="1" ht="12" hidden="1" customHeight="1">
      <c r="A8044" s="431"/>
    </row>
    <row r="8045" spans="1:1" s="432" customFormat="1" ht="12" hidden="1" customHeight="1">
      <c r="A8045" s="431"/>
    </row>
    <row r="8046" spans="1:1" s="432" customFormat="1" ht="12" hidden="1" customHeight="1">
      <c r="A8046" s="431"/>
    </row>
    <row r="8047" spans="1:1" s="432" customFormat="1" ht="12" hidden="1" customHeight="1">
      <c r="A8047" s="431"/>
    </row>
    <row r="8048" spans="1:1" s="432" customFormat="1" ht="12" hidden="1" customHeight="1">
      <c r="A8048" s="431"/>
    </row>
    <row r="8049" spans="1:1" s="432" customFormat="1" ht="12" hidden="1" customHeight="1">
      <c r="A8049" s="431"/>
    </row>
    <row r="8050" spans="1:1" s="432" customFormat="1" ht="12" hidden="1" customHeight="1">
      <c r="A8050" s="431"/>
    </row>
    <row r="8051" spans="1:1" s="432" customFormat="1" ht="12" hidden="1" customHeight="1">
      <c r="A8051" s="431"/>
    </row>
    <row r="8052" spans="1:1" s="432" customFormat="1" ht="12" hidden="1" customHeight="1">
      <c r="A8052" s="431"/>
    </row>
    <row r="8053" spans="1:1" s="432" customFormat="1" ht="12" hidden="1" customHeight="1">
      <c r="A8053" s="431"/>
    </row>
    <row r="8054" spans="1:1" s="432" customFormat="1" ht="12" hidden="1" customHeight="1">
      <c r="A8054" s="431"/>
    </row>
    <row r="8055" spans="1:1" s="432" customFormat="1" ht="12" hidden="1" customHeight="1">
      <c r="A8055" s="431"/>
    </row>
    <row r="8056" spans="1:1" s="432" customFormat="1" ht="12" hidden="1" customHeight="1">
      <c r="A8056" s="431"/>
    </row>
    <row r="8057" spans="1:1" s="432" customFormat="1" ht="12" hidden="1" customHeight="1">
      <c r="A8057" s="431"/>
    </row>
    <row r="8058" spans="1:1" s="432" customFormat="1" ht="12" hidden="1" customHeight="1">
      <c r="A8058" s="431"/>
    </row>
    <row r="8059" spans="1:1" s="432" customFormat="1" ht="12" hidden="1" customHeight="1">
      <c r="A8059" s="431"/>
    </row>
    <row r="8060" spans="1:1" s="432" customFormat="1" ht="12" hidden="1" customHeight="1">
      <c r="A8060" s="431"/>
    </row>
    <row r="8061" spans="1:1" s="432" customFormat="1" ht="12" hidden="1" customHeight="1">
      <c r="A8061" s="431"/>
    </row>
    <row r="8062" spans="1:1" s="432" customFormat="1" ht="12" hidden="1" customHeight="1">
      <c r="A8062" s="431"/>
    </row>
    <row r="8063" spans="1:1" s="432" customFormat="1" ht="12" hidden="1" customHeight="1">
      <c r="A8063" s="431"/>
    </row>
    <row r="8064" spans="1:1" s="432" customFormat="1" ht="12" hidden="1" customHeight="1">
      <c r="A8064" s="431"/>
    </row>
    <row r="8065" spans="1:1" s="432" customFormat="1" ht="12" hidden="1" customHeight="1">
      <c r="A8065" s="431"/>
    </row>
    <row r="8066" spans="1:1" s="432" customFormat="1" ht="12" hidden="1" customHeight="1">
      <c r="A8066" s="431"/>
    </row>
    <row r="8067" spans="1:1" s="432" customFormat="1" ht="12" hidden="1" customHeight="1">
      <c r="A8067" s="431"/>
    </row>
    <row r="8068" spans="1:1" s="432" customFormat="1" ht="12" hidden="1" customHeight="1">
      <c r="A8068" s="431"/>
    </row>
    <row r="8069" spans="1:1" s="432" customFormat="1" ht="12" hidden="1" customHeight="1">
      <c r="A8069" s="431"/>
    </row>
    <row r="8070" spans="1:1" s="432" customFormat="1" ht="12" hidden="1" customHeight="1">
      <c r="A8070" s="431"/>
    </row>
    <row r="8071" spans="1:1" s="432" customFormat="1" ht="12" hidden="1" customHeight="1">
      <c r="A8071" s="431"/>
    </row>
    <row r="8072" spans="1:1" s="432" customFormat="1" ht="12" hidden="1" customHeight="1">
      <c r="A8072" s="431"/>
    </row>
    <row r="8073" spans="1:1" s="432" customFormat="1" ht="12" hidden="1" customHeight="1">
      <c r="A8073" s="431"/>
    </row>
    <row r="8074" spans="1:1" s="432" customFormat="1" ht="12" hidden="1" customHeight="1">
      <c r="A8074" s="431"/>
    </row>
    <row r="8075" spans="1:1" s="432" customFormat="1" ht="12" hidden="1" customHeight="1">
      <c r="A8075" s="431"/>
    </row>
    <row r="8076" spans="1:1" s="432" customFormat="1" ht="12" hidden="1" customHeight="1">
      <c r="A8076" s="431"/>
    </row>
    <row r="8077" spans="1:1" s="432" customFormat="1" ht="12" hidden="1" customHeight="1">
      <c r="A8077" s="431"/>
    </row>
    <row r="8078" spans="1:1" s="432" customFormat="1" ht="12" hidden="1" customHeight="1">
      <c r="A8078" s="431"/>
    </row>
    <row r="8079" spans="1:1" s="432" customFormat="1" ht="12" hidden="1" customHeight="1">
      <c r="A8079" s="431"/>
    </row>
    <row r="8080" spans="1:1" s="432" customFormat="1" ht="12" hidden="1" customHeight="1">
      <c r="A8080" s="431"/>
    </row>
    <row r="8081" spans="1:1" s="432" customFormat="1" ht="12" hidden="1" customHeight="1">
      <c r="A8081" s="431"/>
    </row>
    <row r="8082" spans="1:1" s="432" customFormat="1" ht="12" hidden="1" customHeight="1">
      <c r="A8082" s="431"/>
    </row>
    <row r="8083" spans="1:1" s="432" customFormat="1" ht="12" hidden="1" customHeight="1">
      <c r="A8083" s="431"/>
    </row>
    <row r="8084" spans="1:1" s="432" customFormat="1" ht="12" hidden="1" customHeight="1">
      <c r="A8084" s="431"/>
    </row>
    <row r="8085" spans="1:1" s="432" customFormat="1" ht="12" hidden="1" customHeight="1">
      <c r="A8085" s="431"/>
    </row>
    <row r="8086" spans="1:1" s="432" customFormat="1" ht="12" hidden="1" customHeight="1">
      <c r="A8086" s="431"/>
    </row>
    <row r="8087" spans="1:1" s="432" customFormat="1" ht="12" hidden="1" customHeight="1">
      <c r="A8087" s="431"/>
    </row>
    <row r="8088" spans="1:1" s="432" customFormat="1" ht="12" hidden="1" customHeight="1">
      <c r="A8088" s="431"/>
    </row>
    <row r="8089" spans="1:1" s="432" customFormat="1" ht="12" hidden="1" customHeight="1">
      <c r="A8089" s="431"/>
    </row>
    <row r="8090" spans="1:1" s="432" customFormat="1" ht="12" hidden="1" customHeight="1">
      <c r="A8090" s="431"/>
    </row>
    <row r="8091" spans="1:1" s="432" customFormat="1" ht="12" hidden="1" customHeight="1">
      <c r="A8091" s="431"/>
    </row>
    <row r="8092" spans="1:1" s="432" customFormat="1" ht="12" hidden="1" customHeight="1">
      <c r="A8092" s="431"/>
    </row>
    <row r="8093" spans="1:1" s="432" customFormat="1" ht="12" hidden="1" customHeight="1">
      <c r="A8093" s="431"/>
    </row>
    <row r="8094" spans="1:1" s="432" customFormat="1" ht="12" hidden="1" customHeight="1">
      <c r="A8094" s="431"/>
    </row>
    <row r="8095" spans="1:1" s="432" customFormat="1" ht="12" hidden="1" customHeight="1">
      <c r="A8095" s="431"/>
    </row>
    <row r="8096" spans="1:1" s="432" customFormat="1" ht="12" hidden="1" customHeight="1">
      <c r="A8096" s="431"/>
    </row>
    <row r="8097" spans="1:1" s="432" customFormat="1" ht="12" hidden="1" customHeight="1">
      <c r="A8097" s="431"/>
    </row>
    <row r="8098" spans="1:1" s="432" customFormat="1" ht="12" hidden="1" customHeight="1">
      <c r="A8098" s="431"/>
    </row>
    <row r="8099" spans="1:1" s="432" customFormat="1" ht="12" hidden="1" customHeight="1">
      <c r="A8099" s="431"/>
    </row>
    <row r="8100" spans="1:1" s="432" customFormat="1" ht="12" hidden="1" customHeight="1">
      <c r="A8100" s="431"/>
    </row>
    <row r="8101" spans="1:1" s="432" customFormat="1" ht="12" hidden="1" customHeight="1">
      <c r="A8101" s="431"/>
    </row>
    <row r="8102" spans="1:1" s="432" customFormat="1" ht="12" hidden="1" customHeight="1">
      <c r="A8102" s="431"/>
    </row>
    <row r="8103" spans="1:1" s="432" customFormat="1" ht="12" hidden="1" customHeight="1">
      <c r="A8103" s="431"/>
    </row>
    <row r="8104" spans="1:1" s="432" customFormat="1" ht="12" hidden="1" customHeight="1">
      <c r="A8104" s="431"/>
    </row>
    <row r="8105" spans="1:1" s="432" customFormat="1" ht="12" hidden="1" customHeight="1">
      <c r="A8105" s="431"/>
    </row>
    <row r="8106" spans="1:1" s="432" customFormat="1" ht="12" hidden="1" customHeight="1">
      <c r="A8106" s="431"/>
    </row>
    <row r="8107" spans="1:1" s="432" customFormat="1" ht="12" hidden="1" customHeight="1">
      <c r="A8107" s="431"/>
    </row>
    <row r="8108" spans="1:1" s="432" customFormat="1" ht="12" hidden="1" customHeight="1">
      <c r="A8108" s="431"/>
    </row>
    <row r="8109" spans="1:1" s="432" customFormat="1" ht="12" hidden="1" customHeight="1">
      <c r="A8109" s="431"/>
    </row>
    <row r="8110" spans="1:1" s="432" customFormat="1" ht="12" hidden="1" customHeight="1">
      <c r="A8110" s="431"/>
    </row>
    <row r="8111" spans="1:1" s="432" customFormat="1" ht="12" hidden="1" customHeight="1">
      <c r="A8111" s="431"/>
    </row>
    <row r="8112" spans="1:1" s="432" customFormat="1" ht="12" hidden="1" customHeight="1">
      <c r="A8112" s="431"/>
    </row>
    <row r="8113" spans="1:1" s="432" customFormat="1" ht="12" hidden="1" customHeight="1">
      <c r="A8113" s="431"/>
    </row>
    <row r="8114" spans="1:1" s="432" customFormat="1" ht="12" hidden="1" customHeight="1">
      <c r="A8114" s="431"/>
    </row>
    <row r="8115" spans="1:1" s="432" customFormat="1" ht="12" hidden="1" customHeight="1">
      <c r="A8115" s="431"/>
    </row>
    <row r="8116" spans="1:1" s="432" customFormat="1" ht="12" hidden="1" customHeight="1">
      <c r="A8116" s="431"/>
    </row>
    <row r="8117" spans="1:1" s="432" customFormat="1" ht="12" hidden="1" customHeight="1">
      <c r="A8117" s="431"/>
    </row>
    <row r="8118" spans="1:1" s="432" customFormat="1" ht="12" hidden="1" customHeight="1">
      <c r="A8118" s="431"/>
    </row>
    <row r="8119" spans="1:1" s="432" customFormat="1" ht="12" hidden="1" customHeight="1">
      <c r="A8119" s="431"/>
    </row>
    <row r="8120" spans="1:1" s="432" customFormat="1" ht="12" hidden="1" customHeight="1">
      <c r="A8120" s="431"/>
    </row>
    <row r="8121" spans="1:1" s="432" customFormat="1" ht="12" hidden="1" customHeight="1">
      <c r="A8121" s="431"/>
    </row>
    <row r="8122" spans="1:1" s="432" customFormat="1" ht="12" hidden="1" customHeight="1">
      <c r="A8122" s="431"/>
    </row>
    <row r="8123" spans="1:1" s="432" customFormat="1" ht="12" hidden="1" customHeight="1">
      <c r="A8123" s="431"/>
    </row>
    <row r="8124" spans="1:1" s="432" customFormat="1" ht="12" hidden="1" customHeight="1">
      <c r="A8124" s="431"/>
    </row>
    <row r="8125" spans="1:1" s="432" customFormat="1" ht="12" hidden="1" customHeight="1">
      <c r="A8125" s="431"/>
    </row>
    <row r="8126" spans="1:1" s="432" customFormat="1" ht="12" hidden="1" customHeight="1">
      <c r="A8126" s="431"/>
    </row>
    <row r="8127" spans="1:1" s="432" customFormat="1" ht="12" hidden="1" customHeight="1">
      <c r="A8127" s="431"/>
    </row>
    <row r="8128" spans="1:1" s="432" customFormat="1" ht="12" hidden="1" customHeight="1">
      <c r="A8128" s="431"/>
    </row>
    <row r="8129" spans="1:1" s="432" customFormat="1" ht="12" hidden="1" customHeight="1">
      <c r="A8129" s="431"/>
    </row>
    <row r="8130" spans="1:1" s="432" customFormat="1" ht="12" hidden="1" customHeight="1">
      <c r="A8130" s="431"/>
    </row>
    <row r="8131" spans="1:1" s="432" customFormat="1" ht="12" hidden="1" customHeight="1">
      <c r="A8131" s="431"/>
    </row>
    <row r="8132" spans="1:1" s="432" customFormat="1" ht="12" hidden="1" customHeight="1">
      <c r="A8132" s="431"/>
    </row>
    <row r="8133" spans="1:1" s="432" customFormat="1" ht="12" hidden="1" customHeight="1">
      <c r="A8133" s="431"/>
    </row>
    <row r="8134" spans="1:1" s="432" customFormat="1" ht="12" hidden="1" customHeight="1">
      <c r="A8134" s="431"/>
    </row>
    <row r="8135" spans="1:1" s="432" customFormat="1" ht="12" hidden="1" customHeight="1">
      <c r="A8135" s="431"/>
    </row>
    <row r="8136" spans="1:1" s="432" customFormat="1" ht="12" hidden="1" customHeight="1">
      <c r="A8136" s="431"/>
    </row>
    <row r="8137" spans="1:1" s="432" customFormat="1" ht="12" hidden="1" customHeight="1">
      <c r="A8137" s="431"/>
    </row>
    <row r="8138" spans="1:1" s="432" customFormat="1" ht="12" hidden="1" customHeight="1">
      <c r="A8138" s="431"/>
    </row>
    <row r="8139" spans="1:1" s="432" customFormat="1" ht="12" hidden="1" customHeight="1">
      <c r="A8139" s="431"/>
    </row>
    <row r="8140" spans="1:1" s="432" customFormat="1" ht="12" hidden="1" customHeight="1">
      <c r="A8140" s="431"/>
    </row>
    <row r="8141" spans="1:1" s="432" customFormat="1" ht="12" hidden="1" customHeight="1">
      <c r="A8141" s="431"/>
    </row>
    <row r="8142" spans="1:1" s="432" customFormat="1" ht="12" hidden="1" customHeight="1">
      <c r="A8142" s="431"/>
    </row>
    <row r="8143" spans="1:1" s="432" customFormat="1" ht="12" hidden="1" customHeight="1">
      <c r="A8143" s="431"/>
    </row>
    <row r="8144" spans="1:1" s="432" customFormat="1" ht="12" hidden="1" customHeight="1">
      <c r="A8144" s="431"/>
    </row>
    <row r="8145" spans="1:1" s="432" customFormat="1" ht="12" hidden="1" customHeight="1">
      <c r="A8145" s="431"/>
    </row>
    <row r="8146" spans="1:1" s="432" customFormat="1" ht="12" hidden="1" customHeight="1">
      <c r="A8146" s="431"/>
    </row>
    <row r="8147" spans="1:1" s="432" customFormat="1" ht="12" hidden="1" customHeight="1">
      <c r="A8147" s="431"/>
    </row>
    <row r="8148" spans="1:1" s="432" customFormat="1" ht="12" hidden="1" customHeight="1">
      <c r="A8148" s="431"/>
    </row>
    <row r="8149" spans="1:1" s="432" customFormat="1" ht="12" hidden="1" customHeight="1">
      <c r="A8149" s="431"/>
    </row>
    <row r="8150" spans="1:1" s="432" customFormat="1" ht="12" hidden="1" customHeight="1">
      <c r="A8150" s="431"/>
    </row>
    <row r="8151" spans="1:1" s="432" customFormat="1" ht="12" hidden="1" customHeight="1">
      <c r="A8151" s="431"/>
    </row>
    <row r="8152" spans="1:1" s="432" customFormat="1" ht="12" hidden="1" customHeight="1">
      <c r="A8152" s="431"/>
    </row>
    <row r="8153" spans="1:1" s="432" customFormat="1" ht="12" hidden="1" customHeight="1">
      <c r="A8153" s="431"/>
    </row>
    <row r="8154" spans="1:1" s="432" customFormat="1" ht="12" hidden="1" customHeight="1">
      <c r="A8154" s="431"/>
    </row>
    <row r="8155" spans="1:1" s="432" customFormat="1" ht="12" hidden="1" customHeight="1">
      <c r="A8155" s="431"/>
    </row>
    <row r="8156" spans="1:1" s="432" customFormat="1" ht="12" hidden="1" customHeight="1">
      <c r="A8156" s="431"/>
    </row>
    <row r="8157" spans="1:1" s="432" customFormat="1" ht="12" hidden="1" customHeight="1">
      <c r="A8157" s="431"/>
    </row>
    <row r="8158" spans="1:1" s="432" customFormat="1" ht="12" hidden="1" customHeight="1">
      <c r="A8158" s="431"/>
    </row>
    <row r="8159" spans="1:1" s="432" customFormat="1" ht="12" hidden="1" customHeight="1">
      <c r="A8159" s="431"/>
    </row>
    <row r="8160" spans="1:1" s="432" customFormat="1" ht="12" hidden="1" customHeight="1">
      <c r="A8160" s="431"/>
    </row>
    <row r="8161" spans="1:1" s="432" customFormat="1" ht="12" hidden="1" customHeight="1">
      <c r="A8161" s="431"/>
    </row>
    <row r="8162" spans="1:1" s="432" customFormat="1" ht="12" hidden="1" customHeight="1">
      <c r="A8162" s="431"/>
    </row>
    <row r="8163" spans="1:1" s="432" customFormat="1" ht="12" hidden="1" customHeight="1">
      <c r="A8163" s="431"/>
    </row>
    <row r="8164" spans="1:1" s="432" customFormat="1" ht="12" hidden="1" customHeight="1">
      <c r="A8164" s="431"/>
    </row>
    <row r="8165" spans="1:1" s="432" customFormat="1" ht="12" hidden="1" customHeight="1">
      <c r="A8165" s="431"/>
    </row>
    <row r="8166" spans="1:1" s="432" customFormat="1" ht="12" hidden="1" customHeight="1">
      <c r="A8166" s="431"/>
    </row>
    <row r="8167" spans="1:1" s="432" customFormat="1" ht="12" hidden="1" customHeight="1">
      <c r="A8167" s="431"/>
    </row>
    <row r="8168" spans="1:1" s="432" customFormat="1" ht="12" hidden="1" customHeight="1">
      <c r="A8168" s="431"/>
    </row>
    <row r="8169" spans="1:1" s="432" customFormat="1" ht="12" hidden="1" customHeight="1">
      <c r="A8169" s="431"/>
    </row>
    <row r="8170" spans="1:1" s="432" customFormat="1" ht="12" hidden="1" customHeight="1">
      <c r="A8170" s="431"/>
    </row>
    <row r="8171" spans="1:1" s="432" customFormat="1" ht="12" hidden="1" customHeight="1">
      <c r="A8171" s="431"/>
    </row>
    <row r="8172" spans="1:1" s="432" customFormat="1" ht="12" hidden="1" customHeight="1">
      <c r="A8172" s="431"/>
    </row>
    <row r="8173" spans="1:1" s="432" customFormat="1" ht="12" hidden="1" customHeight="1">
      <c r="A8173" s="431"/>
    </row>
    <row r="8174" spans="1:1" s="432" customFormat="1" ht="12" hidden="1" customHeight="1">
      <c r="A8174" s="431"/>
    </row>
    <row r="8175" spans="1:1" s="432" customFormat="1" ht="12" hidden="1" customHeight="1">
      <c r="A8175" s="431"/>
    </row>
    <row r="8176" spans="1:1" s="432" customFormat="1" ht="12" hidden="1" customHeight="1">
      <c r="A8176" s="431"/>
    </row>
    <row r="8177" spans="1:1" s="432" customFormat="1" ht="12" hidden="1" customHeight="1">
      <c r="A8177" s="431"/>
    </row>
    <row r="8178" spans="1:1" s="432" customFormat="1" ht="12" hidden="1" customHeight="1">
      <c r="A8178" s="431"/>
    </row>
    <row r="8179" spans="1:1" s="432" customFormat="1" ht="12" hidden="1" customHeight="1">
      <c r="A8179" s="431"/>
    </row>
    <row r="8180" spans="1:1" s="432" customFormat="1" ht="12" hidden="1" customHeight="1">
      <c r="A8180" s="431"/>
    </row>
    <row r="8181" spans="1:1" s="432" customFormat="1" ht="12" hidden="1" customHeight="1">
      <c r="A8181" s="431"/>
    </row>
    <row r="8182" spans="1:1" s="432" customFormat="1" ht="12" hidden="1" customHeight="1">
      <c r="A8182" s="431"/>
    </row>
    <row r="8183" spans="1:1" s="432" customFormat="1" ht="12" hidden="1" customHeight="1">
      <c r="A8183" s="431"/>
    </row>
    <row r="8184" spans="1:1" s="432" customFormat="1" ht="12" hidden="1" customHeight="1">
      <c r="A8184" s="431"/>
    </row>
    <row r="8185" spans="1:1" s="432" customFormat="1" ht="12" hidden="1" customHeight="1">
      <c r="A8185" s="431"/>
    </row>
    <row r="8186" spans="1:1" s="432" customFormat="1" ht="12" hidden="1" customHeight="1">
      <c r="A8186" s="431"/>
    </row>
    <row r="8187" spans="1:1" s="432" customFormat="1" ht="12" hidden="1" customHeight="1">
      <c r="A8187" s="431"/>
    </row>
    <row r="8188" spans="1:1" s="432" customFormat="1" ht="12" hidden="1" customHeight="1">
      <c r="A8188" s="431"/>
    </row>
    <row r="8189" spans="1:1" s="432" customFormat="1" ht="12" hidden="1" customHeight="1">
      <c r="A8189" s="431"/>
    </row>
    <row r="8190" spans="1:1" s="432" customFormat="1" ht="12" hidden="1" customHeight="1">
      <c r="A8190" s="431"/>
    </row>
    <row r="8191" spans="1:1" s="432" customFormat="1" ht="12" hidden="1" customHeight="1">
      <c r="A8191" s="431"/>
    </row>
    <row r="8192" spans="1:1" s="432" customFormat="1" ht="12" hidden="1" customHeight="1">
      <c r="A8192" s="431"/>
    </row>
    <row r="8193" spans="1:1" s="432" customFormat="1" ht="12" hidden="1" customHeight="1">
      <c r="A8193" s="431"/>
    </row>
    <row r="8194" spans="1:1" s="432" customFormat="1" ht="12" hidden="1" customHeight="1">
      <c r="A8194" s="431"/>
    </row>
    <row r="8195" spans="1:1" s="432" customFormat="1" ht="12" hidden="1" customHeight="1">
      <c r="A8195" s="431"/>
    </row>
    <row r="8196" spans="1:1" s="432" customFormat="1" ht="12" hidden="1" customHeight="1">
      <c r="A8196" s="431"/>
    </row>
    <row r="8197" spans="1:1" s="432" customFormat="1" ht="12" hidden="1" customHeight="1">
      <c r="A8197" s="431"/>
    </row>
    <row r="8198" spans="1:1" s="432" customFormat="1" ht="12" hidden="1" customHeight="1">
      <c r="A8198" s="431"/>
    </row>
    <row r="8199" spans="1:1" s="432" customFormat="1" ht="12" hidden="1" customHeight="1">
      <c r="A8199" s="431"/>
    </row>
    <row r="8200" spans="1:1" s="432" customFormat="1" ht="12" hidden="1" customHeight="1">
      <c r="A8200" s="431"/>
    </row>
    <row r="8201" spans="1:1" s="432" customFormat="1" ht="12" hidden="1" customHeight="1">
      <c r="A8201" s="431"/>
    </row>
    <row r="8202" spans="1:1" s="432" customFormat="1" ht="12" hidden="1" customHeight="1">
      <c r="A8202" s="431"/>
    </row>
    <row r="8203" spans="1:1" s="432" customFormat="1" ht="12" hidden="1" customHeight="1">
      <c r="A8203" s="431"/>
    </row>
    <row r="8204" spans="1:1" s="432" customFormat="1" ht="12" hidden="1" customHeight="1">
      <c r="A8204" s="431"/>
    </row>
    <row r="8205" spans="1:1" s="432" customFormat="1" ht="12" hidden="1" customHeight="1">
      <c r="A8205" s="431"/>
    </row>
    <row r="8206" spans="1:1" s="432" customFormat="1" ht="12" hidden="1" customHeight="1">
      <c r="A8206" s="431"/>
    </row>
    <row r="8207" spans="1:1" s="432" customFormat="1" ht="12" hidden="1" customHeight="1">
      <c r="A8207" s="431"/>
    </row>
    <row r="8208" spans="1:1" s="432" customFormat="1" ht="12" hidden="1" customHeight="1">
      <c r="A8208" s="431"/>
    </row>
    <row r="8209" spans="1:1" s="432" customFormat="1" ht="12" hidden="1" customHeight="1">
      <c r="A8209" s="431"/>
    </row>
    <row r="8210" spans="1:1" s="432" customFormat="1" ht="12" hidden="1" customHeight="1">
      <c r="A8210" s="431"/>
    </row>
    <row r="8211" spans="1:1" s="432" customFormat="1" ht="12" hidden="1" customHeight="1">
      <c r="A8211" s="431"/>
    </row>
    <row r="8212" spans="1:1" s="432" customFormat="1" ht="12" hidden="1" customHeight="1">
      <c r="A8212" s="431"/>
    </row>
    <row r="8213" spans="1:1" s="432" customFormat="1" ht="12" hidden="1" customHeight="1">
      <c r="A8213" s="431"/>
    </row>
    <row r="8214" spans="1:1" s="432" customFormat="1" ht="12" hidden="1" customHeight="1">
      <c r="A8214" s="431"/>
    </row>
    <row r="8215" spans="1:1" s="432" customFormat="1" ht="12" hidden="1" customHeight="1">
      <c r="A8215" s="431"/>
    </row>
    <row r="8216" spans="1:1" s="432" customFormat="1" ht="12" hidden="1" customHeight="1">
      <c r="A8216" s="431"/>
    </row>
    <row r="8217" spans="1:1" s="432" customFormat="1" ht="12" hidden="1" customHeight="1">
      <c r="A8217" s="431"/>
    </row>
    <row r="8218" spans="1:1" s="432" customFormat="1" ht="12" hidden="1" customHeight="1">
      <c r="A8218" s="431"/>
    </row>
    <row r="8219" spans="1:1" s="432" customFormat="1" ht="12" hidden="1" customHeight="1">
      <c r="A8219" s="431"/>
    </row>
    <row r="8220" spans="1:1" s="432" customFormat="1" ht="12" hidden="1" customHeight="1">
      <c r="A8220" s="431"/>
    </row>
    <row r="8221" spans="1:1" s="432" customFormat="1" ht="12" hidden="1" customHeight="1">
      <c r="A8221" s="431"/>
    </row>
    <row r="8222" spans="1:1" s="432" customFormat="1" ht="12" hidden="1" customHeight="1">
      <c r="A8222" s="431"/>
    </row>
    <row r="8223" spans="1:1" s="432" customFormat="1" ht="12" hidden="1" customHeight="1">
      <c r="A8223" s="431"/>
    </row>
    <row r="8224" spans="1:1" s="432" customFormat="1" ht="12" hidden="1" customHeight="1">
      <c r="A8224" s="431"/>
    </row>
    <row r="8225" spans="1:1" s="432" customFormat="1" ht="12" hidden="1" customHeight="1">
      <c r="A8225" s="431"/>
    </row>
    <row r="8226" spans="1:1" s="432" customFormat="1" ht="12" hidden="1" customHeight="1">
      <c r="A8226" s="431"/>
    </row>
    <row r="8227" spans="1:1" s="432" customFormat="1" ht="12" hidden="1" customHeight="1">
      <c r="A8227" s="431"/>
    </row>
    <row r="8228" spans="1:1" s="432" customFormat="1" ht="12" hidden="1" customHeight="1">
      <c r="A8228" s="431"/>
    </row>
    <row r="8229" spans="1:1" s="432" customFormat="1" ht="12" hidden="1" customHeight="1">
      <c r="A8229" s="431"/>
    </row>
    <row r="8230" spans="1:1" s="432" customFormat="1" ht="12" hidden="1" customHeight="1">
      <c r="A8230" s="431"/>
    </row>
    <row r="8231" spans="1:1" s="432" customFormat="1" ht="12" hidden="1" customHeight="1">
      <c r="A8231" s="431"/>
    </row>
    <row r="8232" spans="1:1" s="432" customFormat="1" ht="12" hidden="1" customHeight="1">
      <c r="A8232" s="431"/>
    </row>
    <row r="8233" spans="1:1" s="432" customFormat="1" ht="12" hidden="1" customHeight="1">
      <c r="A8233" s="431"/>
    </row>
    <row r="8234" spans="1:1" s="432" customFormat="1" ht="12" hidden="1" customHeight="1">
      <c r="A8234" s="431"/>
    </row>
    <row r="8235" spans="1:1" s="432" customFormat="1" ht="12" hidden="1" customHeight="1">
      <c r="A8235" s="431"/>
    </row>
    <row r="8236" spans="1:1" s="432" customFormat="1" ht="12" hidden="1" customHeight="1">
      <c r="A8236" s="431"/>
    </row>
    <row r="8237" spans="1:1" s="432" customFormat="1" ht="12" hidden="1" customHeight="1">
      <c r="A8237" s="431"/>
    </row>
    <row r="8238" spans="1:1" s="432" customFormat="1" ht="12" hidden="1" customHeight="1">
      <c r="A8238" s="431"/>
    </row>
    <row r="8239" spans="1:1" s="432" customFormat="1" ht="12" hidden="1" customHeight="1">
      <c r="A8239" s="431"/>
    </row>
    <row r="8240" spans="1:1" s="432" customFormat="1" ht="12" hidden="1" customHeight="1">
      <c r="A8240" s="431"/>
    </row>
    <row r="8241" spans="1:1" s="432" customFormat="1" ht="12" hidden="1" customHeight="1">
      <c r="A8241" s="431"/>
    </row>
    <row r="8242" spans="1:1" s="432" customFormat="1" ht="12" hidden="1" customHeight="1">
      <c r="A8242" s="431"/>
    </row>
    <row r="8243" spans="1:1" s="432" customFormat="1" ht="12" hidden="1" customHeight="1">
      <c r="A8243" s="431"/>
    </row>
    <row r="8244" spans="1:1" s="432" customFormat="1" ht="12" hidden="1" customHeight="1">
      <c r="A8244" s="431"/>
    </row>
    <row r="8245" spans="1:1" s="432" customFormat="1" ht="12" hidden="1" customHeight="1">
      <c r="A8245" s="431"/>
    </row>
    <row r="8246" spans="1:1" s="432" customFormat="1" ht="12" hidden="1" customHeight="1">
      <c r="A8246" s="431"/>
    </row>
    <row r="8247" spans="1:1" s="432" customFormat="1" ht="12" hidden="1" customHeight="1">
      <c r="A8247" s="431"/>
    </row>
    <row r="8248" spans="1:1" s="432" customFormat="1" ht="12" hidden="1" customHeight="1">
      <c r="A8248" s="431"/>
    </row>
    <row r="8249" spans="1:1" s="432" customFormat="1" ht="12" hidden="1" customHeight="1">
      <c r="A8249" s="431"/>
    </row>
    <row r="8250" spans="1:1" s="432" customFormat="1" ht="12" hidden="1" customHeight="1">
      <c r="A8250" s="431"/>
    </row>
    <row r="8251" spans="1:1" s="432" customFormat="1" ht="12" hidden="1" customHeight="1">
      <c r="A8251" s="431"/>
    </row>
    <row r="8252" spans="1:1" s="432" customFormat="1" ht="12" hidden="1" customHeight="1">
      <c r="A8252" s="431"/>
    </row>
    <row r="8253" spans="1:1" s="432" customFormat="1" ht="12" hidden="1" customHeight="1">
      <c r="A8253" s="431"/>
    </row>
    <row r="8254" spans="1:1" s="432" customFormat="1" ht="12" hidden="1" customHeight="1">
      <c r="A8254" s="431"/>
    </row>
    <row r="8255" spans="1:1" s="432" customFormat="1" ht="12" hidden="1" customHeight="1">
      <c r="A8255" s="431"/>
    </row>
    <row r="8256" spans="1:1" s="432" customFormat="1" ht="12" hidden="1" customHeight="1">
      <c r="A8256" s="431"/>
    </row>
    <row r="8257" spans="1:1" s="432" customFormat="1" ht="12" hidden="1" customHeight="1">
      <c r="A8257" s="431"/>
    </row>
    <row r="8258" spans="1:1" s="432" customFormat="1" ht="12" hidden="1" customHeight="1">
      <c r="A8258" s="431"/>
    </row>
    <row r="8259" spans="1:1" s="432" customFormat="1" ht="12" hidden="1" customHeight="1">
      <c r="A8259" s="431"/>
    </row>
    <row r="8260" spans="1:1" s="432" customFormat="1" ht="12" hidden="1" customHeight="1">
      <c r="A8260" s="431"/>
    </row>
    <row r="8261" spans="1:1" s="432" customFormat="1" ht="12" hidden="1" customHeight="1">
      <c r="A8261" s="431"/>
    </row>
    <row r="8262" spans="1:1" s="432" customFormat="1" ht="12" hidden="1" customHeight="1">
      <c r="A8262" s="431"/>
    </row>
    <row r="8263" spans="1:1" s="432" customFormat="1" ht="12" hidden="1" customHeight="1">
      <c r="A8263" s="431"/>
    </row>
    <row r="8264" spans="1:1" s="432" customFormat="1" ht="12" hidden="1" customHeight="1">
      <c r="A8264" s="431"/>
    </row>
    <row r="8265" spans="1:1" s="432" customFormat="1" ht="12" hidden="1" customHeight="1">
      <c r="A8265" s="431"/>
    </row>
    <row r="8266" spans="1:1" s="432" customFormat="1" ht="12" hidden="1" customHeight="1">
      <c r="A8266" s="431"/>
    </row>
    <row r="8267" spans="1:1" s="432" customFormat="1" ht="12" hidden="1" customHeight="1">
      <c r="A8267" s="431"/>
    </row>
    <row r="8268" spans="1:1" s="432" customFormat="1" ht="12" hidden="1" customHeight="1">
      <c r="A8268" s="431"/>
    </row>
    <row r="8269" spans="1:1" s="432" customFormat="1" ht="12" hidden="1" customHeight="1">
      <c r="A8269" s="431"/>
    </row>
    <row r="8270" spans="1:1" s="432" customFormat="1" ht="12" hidden="1" customHeight="1">
      <c r="A8270" s="431"/>
    </row>
    <row r="8271" spans="1:1" s="432" customFormat="1" ht="12" hidden="1" customHeight="1">
      <c r="A8271" s="431"/>
    </row>
    <row r="8272" spans="1:1" s="432" customFormat="1" ht="12" hidden="1" customHeight="1">
      <c r="A8272" s="431"/>
    </row>
    <row r="8273" spans="1:1" s="432" customFormat="1" ht="12" hidden="1" customHeight="1">
      <c r="A8273" s="431"/>
    </row>
    <row r="8274" spans="1:1" s="432" customFormat="1" ht="12" hidden="1" customHeight="1">
      <c r="A8274" s="431"/>
    </row>
    <row r="8275" spans="1:1" s="432" customFormat="1" ht="12" hidden="1" customHeight="1">
      <c r="A8275" s="431"/>
    </row>
    <row r="8276" spans="1:1" s="432" customFormat="1" ht="12" hidden="1" customHeight="1">
      <c r="A8276" s="431"/>
    </row>
    <row r="8277" spans="1:1" s="432" customFormat="1" ht="12" hidden="1" customHeight="1">
      <c r="A8277" s="431"/>
    </row>
    <row r="8278" spans="1:1" s="432" customFormat="1" ht="12" hidden="1" customHeight="1">
      <c r="A8278" s="431"/>
    </row>
    <row r="8279" spans="1:1" s="432" customFormat="1" ht="12" hidden="1" customHeight="1">
      <c r="A8279" s="431"/>
    </row>
    <row r="8280" spans="1:1" s="432" customFormat="1" ht="12" hidden="1" customHeight="1">
      <c r="A8280" s="431"/>
    </row>
    <row r="8281" spans="1:1" s="432" customFormat="1" ht="12" hidden="1" customHeight="1">
      <c r="A8281" s="431"/>
    </row>
    <row r="8282" spans="1:1" s="432" customFormat="1" ht="12" hidden="1" customHeight="1">
      <c r="A8282" s="431"/>
    </row>
    <row r="8283" spans="1:1" s="432" customFormat="1" ht="12" hidden="1" customHeight="1">
      <c r="A8283" s="431"/>
    </row>
    <row r="8284" spans="1:1" s="432" customFormat="1" ht="12" hidden="1" customHeight="1">
      <c r="A8284" s="431"/>
    </row>
    <row r="8285" spans="1:1" s="432" customFormat="1" ht="12" hidden="1" customHeight="1">
      <c r="A8285" s="431"/>
    </row>
    <row r="8286" spans="1:1" s="432" customFormat="1" ht="12" hidden="1" customHeight="1">
      <c r="A8286" s="431"/>
    </row>
    <row r="8287" spans="1:1" s="432" customFormat="1" ht="12" hidden="1" customHeight="1">
      <c r="A8287" s="431"/>
    </row>
    <row r="8288" spans="1:1" s="432" customFormat="1" ht="12" hidden="1" customHeight="1">
      <c r="A8288" s="431"/>
    </row>
    <row r="8289" spans="1:1" s="432" customFormat="1" ht="12" hidden="1" customHeight="1">
      <c r="A8289" s="431"/>
    </row>
    <row r="8290" spans="1:1" s="432" customFormat="1" ht="12" hidden="1" customHeight="1">
      <c r="A8290" s="431"/>
    </row>
    <row r="8291" spans="1:1" s="432" customFormat="1" ht="12" hidden="1" customHeight="1">
      <c r="A8291" s="431"/>
    </row>
    <row r="8292" spans="1:1" s="432" customFormat="1" ht="12" hidden="1" customHeight="1">
      <c r="A8292" s="431"/>
    </row>
    <row r="8293" spans="1:1" s="432" customFormat="1" ht="12" hidden="1" customHeight="1">
      <c r="A8293" s="431"/>
    </row>
    <row r="8294" spans="1:1" s="432" customFormat="1" ht="12" hidden="1" customHeight="1">
      <c r="A8294" s="431"/>
    </row>
    <row r="8295" spans="1:1" s="432" customFormat="1" ht="12" hidden="1" customHeight="1">
      <c r="A8295" s="431"/>
    </row>
    <row r="8296" spans="1:1" s="432" customFormat="1" ht="12" hidden="1" customHeight="1">
      <c r="A8296" s="431"/>
    </row>
    <row r="8297" spans="1:1" s="432" customFormat="1" ht="12" hidden="1" customHeight="1">
      <c r="A8297" s="431"/>
    </row>
    <row r="8298" spans="1:1" s="432" customFormat="1" ht="12" hidden="1" customHeight="1">
      <c r="A8298" s="431"/>
    </row>
    <row r="8299" spans="1:1" s="432" customFormat="1" ht="12" hidden="1" customHeight="1">
      <c r="A8299" s="431"/>
    </row>
    <row r="8300" spans="1:1" s="432" customFormat="1" ht="12" hidden="1" customHeight="1">
      <c r="A8300" s="431"/>
    </row>
    <row r="8301" spans="1:1" s="432" customFormat="1" ht="12" hidden="1" customHeight="1">
      <c r="A8301" s="431"/>
    </row>
    <row r="8302" spans="1:1" s="432" customFormat="1" ht="12" hidden="1" customHeight="1">
      <c r="A8302" s="431"/>
    </row>
    <row r="8303" spans="1:1" s="432" customFormat="1" ht="12" hidden="1" customHeight="1">
      <c r="A8303" s="431"/>
    </row>
    <row r="8304" spans="1:1" s="432" customFormat="1" ht="12" hidden="1" customHeight="1">
      <c r="A8304" s="431"/>
    </row>
    <row r="8305" spans="1:1" s="432" customFormat="1" ht="12" hidden="1" customHeight="1">
      <c r="A8305" s="431"/>
    </row>
    <row r="8306" spans="1:1" s="432" customFormat="1" ht="12" hidden="1" customHeight="1">
      <c r="A8306" s="431"/>
    </row>
    <row r="8307" spans="1:1" s="432" customFormat="1" ht="12" hidden="1" customHeight="1">
      <c r="A8307" s="431"/>
    </row>
    <row r="8308" spans="1:1" s="432" customFormat="1" ht="12" hidden="1" customHeight="1">
      <c r="A8308" s="431"/>
    </row>
    <row r="8309" spans="1:1" s="432" customFormat="1" ht="12" hidden="1" customHeight="1">
      <c r="A8309" s="431"/>
    </row>
    <row r="8310" spans="1:1" s="432" customFormat="1" ht="12" hidden="1" customHeight="1">
      <c r="A8310" s="431"/>
    </row>
    <row r="8311" spans="1:1" s="432" customFormat="1" ht="12" hidden="1" customHeight="1">
      <c r="A8311" s="431"/>
    </row>
    <row r="8312" spans="1:1" s="432" customFormat="1" ht="12" hidden="1" customHeight="1">
      <c r="A8312" s="431"/>
    </row>
    <row r="8313" spans="1:1" s="432" customFormat="1" ht="12" hidden="1" customHeight="1">
      <c r="A8313" s="431"/>
    </row>
    <row r="8314" spans="1:1" s="432" customFormat="1" ht="12" hidden="1" customHeight="1">
      <c r="A8314" s="431"/>
    </row>
    <row r="8315" spans="1:1" s="432" customFormat="1" ht="12" hidden="1" customHeight="1">
      <c r="A8315" s="431"/>
    </row>
    <row r="8316" spans="1:1" s="432" customFormat="1" ht="12" hidden="1" customHeight="1">
      <c r="A8316" s="431"/>
    </row>
    <row r="8317" spans="1:1" s="432" customFormat="1" ht="12" hidden="1" customHeight="1">
      <c r="A8317" s="431"/>
    </row>
    <row r="8318" spans="1:1" s="432" customFormat="1" ht="12" hidden="1" customHeight="1">
      <c r="A8318" s="431"/>
    </row>
    <row r="8319" spans="1:1" s="432" customFormat="1" ht="12" hidden="1" customHeight="1">
      <c r="A8319" s="431"/>
    </row>
    <row r="8320" spans="1:1" s="432" customFormat="1" ht="12" hidden="1" customHeight="1">
      <c r="A8320" s="431"/>
    </row>
    <row r="8321" spans="1:1" s="432" customFormat="1" ht="12" hidden="1" customHeight="1">
      <c r="A8321" s="431"/>
    </row>
    <row r="8322" spans="1:1" s="432" customFormat="1" ht="12" hidden="1" customHeight="1">
      <c r="A8322" s="431"/>
    </row>
    <row r="8323" spans="1:1" s="432" customFormat="1" ht="12" hidden="1" customHeight="1">
      <c r="A8323" s="431"/>
    </row>
    <row r="8324" spans="1:1" s="432" customFormat="1" ht="12" hidden="1" customHeight="1">
      <c r="A8324" s="431"/>
    </row>
    <row r="8325" spans="1:1" s="432" customFormat="1" ht="12" hidden="1" customHeight="1">
      <c r="A8325" s="431"/>
    </row>
    <row r="8326" spans="1:1" s="432" customFormat="1" ht="12" hidden="1" customHeight="1">
      <c r="A8326" s="431"/>
    </row>
    <row r="8327" spans="1:1" s="432" customFormat="1" ht="12" hidden="1" customHeight="1">
      <c r="A8327" s="431"/>
    </row>
    <row r="8328" spans="1:1" s="432" customFormat="1" ht="12" hidden="1" customHeight="1">
      <c r="A8328" s="431"/>
    </row>
    <row r="8329" spans="1:1" s="432" customFormat="1" ht="12" hidden="1" customHeight="1">
      <c r="A8329" s="431"/>
    </row>
    <row r="8330" spans="1:1" s="432" customFormat="1" ht="12" hidden="1" customHeight="1">
      <c r="A8330" s="431"/>
    </row>
    <row r="8331" spans="1:1" s="432" customFormat="1" ht="12" hidden="1" customHeight="1">
      <c r="A8331" s="431"/>
    </row>
    <row r="8332" spans="1:1" s="432" customFormat="1" ht="12" hidden="1" customHeight="1">
      <c r="A8332" s="431"/>
    </row>
    <row r="8333" spans="1:1" s="432" customFormat="1" ht="12" hidden="1" customHeight="1">
      <c r="A8333" s="431"/>
    </row>
    <row r="8334" spans="1:1" s="432" customFormat="1" ht="12" hidden="1" customHeight="1">
      <c r="A8334" s="431"/>
    </row>
    <row r="8335" spans="1:1" s="432" customFormat="1" ht="12" hidden="1" customHeight="1">
      <c r="A8335" s="431"/>
    </row>
    <row r="8336" spans="1:1" s="432" customFormat="1" ht="12" hidden="1" customHeight="1">
      <c r="A8336" s="431"/>
    </row>
    <row r="8337" spans="1:1" s="432" customFormat="1" ht="12" hidden="1" customHeight="1">
      <c r="A8337" s="431"/>
    </row>
    <row r="8338" spans="1:1" s="432" customFormat="1" ht="12" hidden="1" customHeight="1">
      <c r="A8338" s="431"/>
    </row>
    <row r="8339" spans="1:1" s="432" customFormat="1" ht="12" hidden="1" customHeight="1">
      <c r="A8339" s="431"/>
    </row>
    <row r="8340" spans="1:1" s="432" customFormat="1" ht="12" hidden="1" customHeight="1">
      <c r="A8340" s="431"/>
    </row>
    <row r="8341" spans="1:1" s="432" customFormat="1" ht="12" hidden="1" customHeight="1">
      <c r="A8341" s="431"/>
    </row>
    <row r="8342" spans="1:1" s="432" customFormat="1" ht="12" hidden="1" customHeight="1">
      <c r="A8342" s="431"/>
    </row>
    <row r="8343" spans="1:1" s="432" customFormat="1" ht="12" hidden="1" customHeight="1">
      <c r="A8343" s="431"/>
    </row>
    <row r="8344" spans="1:1" s="432" customFormat="1" ht="12" hidden="1" customHeight="1">
      <c r="A8344" s="431"/>
    </row>
    <row r="8345" spans="1:1" s="432" customFormat="1" ht="12" hidden="1" customHeight="1">
      <c r="A8345" s="431"/>
    </row>
    <row r="8346" spans="1:1" s="432" customFormat="1" ht="12" hidden="1" customHeight="1">
      <c r="A8346" s="431"/>
    </row>
    <row r="8347" spans="1:1" s="432" customFormat="1" ht="12" hidden="1" customHeight="1">
      <c r="A8347" s="431"/>
    </row>
    <row r="8348" spans="1:1" s="432" customFormat="1" ht="12" hidden="1" customHeight="1">
      <c r="A8348" s="431"/>
    </row>
    <row r="8349" spans="1:1" s="432" customFormat="1" ht="12" hidden="1" customHeight="1">
      <c r="A8349" s="431"/>
    </row>
    <row r="8350" spans="1:1" s="432" customFormat="1" ht="12" hidden="1" customHeight="1">
      <c r="A8350" s="431"/>
    </row>
    <row r="8351" spans="1:1" s="432" customFormat="1" ht="12" hidden="1" customHeight="1">
      <c r="A8351" s="431"/>
    </row>
    <row r="8352" spans="1:1" s="432" customFormat="1" ht="12" hidden="1" customHeight="1">
      <c r="A8352" s="431"/>
    </row>
    <row r="8353" spans="1:1" s="432" customFormat="1" ht="12" hidden="1" customHeight="1">
      <c r="A8353" s="431"/>
    </row>
    <row r="8354" spans="1:1" s="432" customFormat="1" ht="12" hidden="1" customHeight="1">
      <c r="A8354" s="431"/>
    </row>
    <row r="8355" spans="1:1" s="432" customFormat="1" ht="12" hidden="1" customHeight="1">
      <c r="A8355" s="431"/>
    </row>
    <row r="8356" spans="1:1" s="432" customFormat="1" ht="12" hidden="1" customHeight="1">
      <c r="A8356" s="431"/>
    </row>
    <row r="8357" spans="1:1" s="432" customFormat="1" ht="12" hidden="1" customHeight="1">
      <c r="A8357" s="431"/>
    </row>
    <row r="8358" spans="1:1" s="432" customFormat="1" ht="12" hidden="1" customHeight="1">
      <c r="A8358" s="431"/>
    </row>
    <row r="8359" spans="1:1" s="432" customFormat="1" ht="12" hidden="1" customHeight="1">
      <c r="A8359" s="431"/>
    </row>
    <row r="8360" spans="1:1" s="432" customFormat="1" ht="12" hidden="1" customHeight="1">
      <c r="A8360" s="431"/>
    </row>
    <row r="8361" spans="1:1" s="432" customFormat="1" ht="12" hidden="1" customHeight="1">
      <c r="A8361" s="431"/>
    </row>
    <row r="8362" spans="1:1" s="432" customFormat="1" ht="12" hidden="1" customHeight="1">
      <c r="A8362" s="431"/>
    </row>
    <row r="8363" spans="1:1" s="432" customFormat="1" ht="12" hidden="1" customHeight="1">
      <c r="A8363" s="431"/>
    </row>
    <row r="8364" spans="1:1" s="432" customFormat="1" ht="12" hidden="1" customHeight="1">
      <c r="A8364" s="431"/>
    </row>
    <row r="8365" spans="1:1" s="432" customFormat="1" ht="12" hidden="1" customHeight="1">
      <c r="A8365" s="431"/>
    </row>
    <row r="8366" spans="1:1" s="432" customFormat="1" ht="12" hidden="1" customHeight="1">
      <c r="A8366" s="431"/>
    </row>
    <row r="8367" spans="1:1" s="432" customFormat="1" ht="12" hidden="1" customHeight="1">
      <c r="A8367" s="431"/>
    </row>
    <row r="8368" spans="1:1" s="432" customFormat="1" ht="12" hidden="1" customHeight="1">
      <c r="A8368" s="431"/>
    </row>
    <row r="8369" spans="1:1" s="432" customFormat="1" ht="12" hidden="1" customHeight="1">
      <c r="A8369" s="431"/>
    </row>
    <row r="8370" spans="1:1" s="432" customFormat="1" ht="12" hidden="1" customHeight="1">
      <c r="A8370" s="431"/>
    </row>
    <row r="8371" spans="1:1" s="432" customFormat="1" ht="12" hidden="1" customHeight="1">
      <c r="A8371" s="431"/>
    </row>
    <row r="8372" spans="1:1" s="432" customFormat="1" ht="12" hidden="1" customHeight="1">
      <c r="A8372" s="431"/>
    </row>
    <row r="8373" spans="1:1" s="432" customFormat="1" ht="12" hidden="1" customHeight="1">
      <c r="A8373" s="431"/>
    </row>
    <row r="8374" spans="1:1" s="432" customFormat="1" ht="12" hidden="1" customHeight="1">
      <c r="A8374" s="431"/>
    </row>
    <row r="8375" spans="1:1" s="432" customFormat="1" ht="12" hidden="1" customHeight="1">
      <c r="A8375" s="431"/>
    </row>
    <row r="8376" spans="1:1" s="432" customFormat="1" ht="12" hidden="1" customHeight="1">
      <c r="A8376" s="431"/>
    </row>
    <row r="8377" spans="1:1" s="432" customFormat="1" ht="12" hidden="1" customHeight="1">
      <c r="A8377" s="431"/>
    </row>
    <row r="8378" spans="1:1" s="432" customFormat="1" ht="12" hidden="1" customHeight="1">
      <c r="A8378" s="431"/>
    </row>
    <row r="8379" spans="1:1" s="432" customFormat="1" ht="12" hidden="1" customHeight="1">
      <c r="A8379" s="431"/>
    </row>
    <row r="8380" spans="1:1" s="432" customFormat="1" ht="12" hidden="1" customHeight="1">
      <c r="A8380" s="431"/>
    </row>
    <row r="8381" spans="1:1" s="432" customFormat="1" ht="12" hidden="1" customHeight="1">
      <c r="A8381" s="431"/>
    </row>
    <row r="8382" spans="1:1" s="432" customFormat="1" ht="12" hidden="1" customHeight="1">
      <c r="A8382" s="431"/>
    </row>
    <row r="8383" spans="1:1" s="432" customFormat="1" ht="12" hidden="1" customHeight="1">
      <c r="A8383" s="431"/>
    </row>
    <row r="8384" spans="1:1" s="432" customFormat="1" ht="12" hidden="1" customHeight="1">
      <c r="A8384" s="431"/>
    </row>
    <row r="8385" spans="1:1" s="432" customFormat="1" ht="12" hidden="1" customHeight="1">
      <c r="A8385" s="431"/>
    </row>
    <row r="8386" spans="1:1" s="432" customFormat="1" ht="12" hidden="1" customHeight="1">
      <c r="A8386" s="431"/>
    </row>
    <row r="8387" spans="1:1" s="432" customFormat="1" ht="12" hidden="1" customHeight="1">
      <c r="A8387" s="431"/>
    </row>
    <row r="8388" spans="1:1" s="432" customFormat="1" ht="12" hidden="1" customHeight="1">
      <c r="A8388" s="431"/>
    </row>
    <row r="8389" spans="1:1" s="432" customFormat="1" ht="12" hidden="1" customHeight="1">
      <c r="A8389" s="431"/>
    </row>
    <row r="8390" spans="1:1" s="432" customFormat="1" ht="12" hidden="1" customHeight="1">
      <c r="A8390" s="431"/>
    </row>
    <row r="8391" spans="1:1" s="432" customFormat="1" ht="12" hidden="1" customHeight="1">
      <c r="A8391" s="431"/>
    </row>
    <row r="8392" spans="1:1" s="432" customFormat="1" ht="12" hidden="1" customHeight="1">
      <c r="A8392" s="431"/>
    </row>
    <row r="8393" spans="1:1" s="432" customFormat="1" ht="12" hidden="1" customHeight="1">
      <c r="A8393" s="431"/>
    </row>
    <row r="8394" spans="1:1" s="432" customFormat="1" ht="12" hidden="1" customHeight="1">
      <c r="A8394" s="431"/>
    </row>
    <row r="8395" spans="1:1" s="432" customFormat="1" ht="12" hidden="1" customHeight="1">
      <c r="A8395" s="431"/>
    </row>
    <row r="8396" spans="1:1" s="432" customFormat="1" ht="12" hidden="1" customHeight="1">
      <c r="A8396" s="431"/>
    </row>
    <row r="8397" spans="1:1" s="432" customFormat="1" ht="12" hidden="1" customHeight="1">
      <c r="A8397" s="431"/>
    </row>
    <row r="8398" spans="1:1" s="432" customFormat="1" ht="12" hidden="1" customHeight="1">
      <c r="A8398" s="431"/>
    </row>
    <row r="8399" spans="1:1" s="432" customFormat="1" ht="12" hidden="1" customHeight="1">
      <c r="A8399" s="431"/>
    </row>
    <row r="8400" spans="1:1" s="432" customFormat="1" ht="12" hidden="1" customHeight="1">
      <c r="A8400" s="431"/>
    </row>
    <row r="8401" spans="1:1" s="432" customFormat="1" ht="12" hidden="1" customHeight="1">
      <c r="A8401" s="431"/>
    </row>
    <row r="8402" spans="1:1" s="432" customFormat="1" ht="12" hidden="1" customHeight="1">
      <c r="A8402" s="431"/>
    </row>
    <row r="8403" spans="1:1" s="432" customFormat="1" ht="12" hidden="1" customHeight="1">
      <c r="A8403" s="431"/>
    </row>
    <row r="8404" spans="1:1" s="432" customFormat="1" ht="12" hidden="1" customHeight="1">
      <c r="A8404" s="431"/>
    </row>
    <row r="8405" spans="1:1" s="432" customFormat="1" ht="12" hidden="1" customHeight="1">
      <c r="A8405" s="431"/>
    </row>
    <row r="8406" spans="1:1" s="432" customFormat="1" ht="12" hidden="1" customHeight="1">
      <c r="A8406" s="431"/>
    </row>
    <row r="8407" spans="1:1" s="432" customFormat="1" ht="12" hidden="1" customHeight="1">
      <c r="A8407" s="431"/>
    </row>
    <row r="8408" spans="1:1" s="432" customFormat="1" ht="12" hidden="1" customHeight="1">
      <c r="A8408" s="431"/>
    </row>
    <row r="8409" spans="1:1" s="432" customFormat="1" ht="12" hidden="1" customHeight="1">
      <c r="A8409" s="431"/>
    </row>
    <row r="8410" spans="1:1" s="432" customFormat="1" ht="12" hidden="1" customHeight="1">
      <c r="A8410" s="431"/>
    </row>
    <row r="8411" spans="1:1" s="432" customFormat="1" ht="12" hidden="1" customHeight="1">
      <c r="A8411" s="431"/>
    </row>
    <row r="8412" spans="1:1" s="432" customFormat="1" ht="12" hidden="1" customHeight="1">
      <c r="A8412" s="431"/>
    </row>
    <row r="8413" spans="1:1" s="432" customFormat="1" ht="12" hidden="1" customHeight="1">
      <c r="A8413" s="431"/>
    </row>
    <row r="8414" spans="1:1" s="432" customFormat="1" ht="12" hidden="1" customHeight="1">
      <c r="A8414" s="431"/>
    </row>
    <row r="8415" spans="1:1" s="432" customFormat="1" ht="12" hidden="1" customHeight="1">
      <c r="A8415" s="431"/>
    </row>
    <row r="8416" spans="1:1" s="432" customFormat="1" ht="12" hidden="1" customHeight="1">
      <c r="A8416" s="431"/>
    </row>
    <row r="8417" spans="1:1" s="432" customFormat="1" ht="12" hidden="1" customHeight="1">
      <c r="A8417" s="431"/>
    </row>
    <row r="8418" spans="1:1" s="432" customFormat="1" ht="12" hidden="1" customHeight="1">
      <c r="A8418" s="431"/>
    </row>
    <row r="8419" spans="1:1" s="432" customFormat="1" ht="12" hidden="1" customHeight="1">
      <c r="A8419" s="431"/>
    </row>
    <row r="8420" spans="1:1" s="432" customFormat="1" ht="12" hidden="1" customHeight="1">
      <c r="A8420" s="431"/>
    </row>
    <row r="8421" spans="1:1" s="432" customFormat="1" ht="12" hidden="1" customHeight="1">
      <c r="A8421" s="431"/>
    </row>
    <row r="8422" spans="1:1" s="432" customFormat="1" ht="12" hidden="1" customHeight="1">
      <c r="A8422" s="431"/>
    </row>
    <row r="8423" spans="1:1" s="432" customFormat="1" ht="12" hidden="1" customHeight="1">
      <c r="A8423" s="431"/>
    </row>
    <row r="8424" spans="1:1" s="432" customFormat="1" ht="12" hidden="1" customHeight="1">
      <c r="A8424" s="431"/>
    </row>
    <row r="8425" spans="1:1" s="432" customFormat="1" ht="12" hidden="1" customHeight="1">
      <c r="A8425" s="431"/>
    </row>
    <row r="8426" spans="1:1" s="432" customFormat="1" ht="12" hidden="1" customHeight="1">
      <c r="A8426" s="431"/>
    </row>
    <row r="8427" spans="1:1" s="432" customFormat="1" ht="12" hidden="1" customHeight="1">
      <c r="A8427" s="431"/>
    </row>
    <row r="8428" spans="1:1" s="432" customFormat="1" ht="12" hidden="1" customHeight="1">
      <c r="A8428" s="431"/>
    </row>
    <row r="8429" spans="1:1" s="432" customFormat="1" ht="12" hidden="1" customHeight="1">
      <c r="A8429" s="431"/>
    </row>
    <row r="8430" spans="1:1" s="432" customFormat="1" ht="12" hidden="1" customHeight="1">
      <c r="A8430" s="431"/>
    </row>
    <row r="8431" spans="1:1" s="432" customFormat="1" ht="12" hidden="1" customHeight="1">
      <c r="A8431" s="431"/>
    </row>
    <row r="8432" spans="1:1" s="432" customFormat="1" ht="12" hidden="1" customHeight="1">
      <c r="A8432" s="431"/>
    </row>
    <row r="8433" spans="1:1" s="432" customFormat="1" ht="12" hidden="1" customHeight="1">
      <c r="A8433" s="431"/>
    </row>
    <row r="8434" spans="1:1" s="432" customFormat="1" ht="12" hidden="1" customHeight="1">
      <c r="A8434" s="431"/>
    </row>
    <row r="8435" spans="1:1" s="432" customFormat="1" ht="12" hidden="1" customHeight="1">
      <c r="A8435" s="431"/>
    </row>
    <row r="8436" spans="1:1" s="432" customFormat="1" ht="12" hidden="1" customHeight="1">
      <c r="A8436" s="431"/>
    </row>
    <row r="8437" spans="1:1" s="432" customFormat="1" ht="12" hidden="1" customHeight="1">
      <c r="A8437" s="431"/>
    </row>
    <row r="8438" spans="1:1" s="432" customFormat="1" ht="12" hidden="1" customHeight="1">
      <c r="A8438" s="431"/>
    </row>
    <row r="8439" spans="1:1" s="432" customFormat="1" ht="12" hidden="1" customHeight="1">
      <c r="A8439" s="431"/>
    </row>
    <row r="8440" spans="1:1" s="432" customFormat="1" ht="12" hidden="1" customHeight="1">
      <c r="A8440" s="431"/>
    </row>
    <row r="8441" spans="1:1" s="432" customFormat="1" ht="12" hidden="1" customHeight="1">
      <c r="A8441" s="431"/>
    </row>
    <row r="8442" spans="1:1" s="432" customFormat="1" ht="12" hidden="1" customHeight="1">
      <c r="A8442" s="431"/>
    </row>
    <row r="8443" spans="1:1" s="432" customFormat="1" ht="12" hidden="1" customHeight="1">
      <c r="A8443" s="431"/>
    </row>
    <row r="8444" spans="1:1" s="432" customFormat="1" ht="12" hidden="1" customHeight="1">
      <c r="A8444" s="431"/>
    </row>
    <row r="8445" spans="1:1" s="432" customFormat="1" ht="12" hidden="1" customHeight="1">
      <c r="A8445" s="431"/>
    </row>
    <row r="8446" spans="1:1" s="432" customFormat="1" ht="12" hidden="1" customHeight="1">
      <c r="A8446" s="431"/>
    </row>
    <row r="8447" spans="1:1" s="432" customFormat="1" ht="12" hidden="1" customHeight="1">
      <c r="A8447" s="431"/>
    </row>
    <row r="8448" spans="1:1" s="432" customFormat="1" ht="12" hidden="1" customHeight="1">
      <c r="A8448" s="431"/>
    </row>
    <row r="8449" spans="1:1" s="432" customFormat="1" ht="12" hidden="1" customHeight="1">
      <c r="A8449" s="431"/>
    </row>
    <row r="8450" spans="1:1" s="432" customFormat="1" ht="12" hidden="1" customHeight="1">
      <c r="A8450" s="431"/>
    </row>
    <row r="8451" spans="1:1" s="432" customFormat="1" ht="12" hidden="1" customHeight="1">
      <c r="A8451" s="431"/>
    </row>
    <row r="8452" spans="1:1" s="432" customFormat="1" ht="12" hidden="1" customHeight="1">
      <c r="A8452" s="431"/>
    </row>
    <row r="8453" spans="1:1" s="432" customFormat="1" ht="12" hidden="1" customHeight="1">
      <c r="A8453" s="431"/>
    </row>
    <row r="8454" spans="1:1" s="432" customFormat="1" ht="12" hidden="1" customHeight="1">
      <c r="A8454" s="431"/>
    </row>
    <row r="8455" spans="1:1" s="432" customFormat="1" ht="12" hidden="1" customHeight="1">
      <c r="A8455" s="431"/>
    </row>
    <row r="8456" spans="1:1" s="432" customFormat="1" ht="12" hidden="1" customHeight="1">
      <c r="A8456" s="431"/>
    </row>
    <row r="8457" spans="1:1" s="432" customFormat="1" ht="12" hidden="1" customHeight="1">
      <c r="A8457" s="431"/>
    </row>
    <row r="8458" spans="1:1" s="432" customFormat="1" ht="12" hidden="1" customHeight="1">
      <c r="A8458" s="431"/>
    </row>
    <row r="8459" spans="1:1" s="432" customFormat="1" ht="12" hidden="1" customHeight="1">
      <c r="A8459" s="431"/>
    </row>
    <row r="8460" spans="1:1" s="432" customFormat="1" ht="12" hidden="1" customHeight="1">
      <c r="A8460" s="431"/>
    </row>
    <row r="8461" spans="1:1" s="432" customFormat="1" ht="12" hidden="1" customHeight="1">
      <c r="A8461" s="431"/>
    </row>
    <row r="8462" spans="1:1" s="432" customFormat="1" ht="12" hidden="1" customHeight="1">
      <c r="A8462" s="431"/>
    </row>
    <row r="8463" spans="1:1" s="432" customFormat="1" ht="12" hidden="1" customHeight="1">
      <c r="A8463" s="431"/>
    </row>
    <row r="8464" spans="1:1" s="432" customFormat="1" ht="12" hidden="1" customHeight="1">
      <c r="A8464" s="431"/>
    </row>
    <row r="8465" spans="1:1" s="432" customFormat="1" ht="12" hidden="1" customHeight="1">
      <c r="A8465" s="431"/>
    </row>
    <row r="8466" spans="1:1" s="432" customFormat="1" ht="12" hidden="1" customHeight="1">
      <c r="A8466" s="431"/>
    </row>
    <row r="8467" spans="1:1" s="432" customFormat="1" ht="12" hidden="1" customHeight="1">
      <c r="A8467" s="431"/>
    </row>
    <row r="8468" spans="1:1" s="432" customFormat="1" ht="12" hidden="1" customHeight="1">
      <c r="A8468" s="431"/>
    </row>
    <row r="8469" spans="1:1" s="432" customFormat="1" ht="12" hidden="1" customHeight="1">
      <c r="A8469" s="431"/>
    </row>
    <row r="8470" spans="1:1" s="432" customFormat="1" ht="12" hidden="1" customHeight="1">
      <c r="A8470" s="431"/>
    </row>
    <row r="8471" spans="1:1" s="432" customFormat="1" ht="12" hidden="1" customHeight="1">
      <c r="A8471" s="431"/>
    </row>
    <row r="8472" spans="1:1" s="432" customFormat="1" ht="12" hidden="1" customHeight="1">
      <c r="A8472" s="431"/>
    </row>
    <row r="8473" spans="1:1" s="432" customFormat="1" ht="12" hidden="1" customHeight="1">
      <c r="A8473" s="431"/>
    </row>
    <row r="8474" spans="1:1" s="432" customFormat="1" ht="12" hidden="1" customHeight="1">
      <c r="A8474" s="431"/>
    </row>
    <row r="8475" spans="1:1" s="432" customFormat="1" ht="12" hidden="1" customHeight="1">
      <c r="A8475" s="431"/>
    </row>
    <row r="8476" spans="1:1" s="432" customFormat="1" ht="12" hidden="1" customHeight="1">
      <c r="A8476" s="431"/>
    </row>
    <row r="8477" spans="1:1" s="432" customFormat="1" ht="12" hidden="1" customHeight="1">
      <c r="A8477" s="431"/>
    </row>
    <row r="8478" spans="1:1" s="432" customFormat="1" ht="12" hidden="1" customHeight="1">
      <c r="A8478" s="431"/>
    </row>
    <row r="8479" spans="1:1" s="432" customFormat="1" ht="12" hidden="1" customHeight="1">
      <c r="A8479" s="431"/>
    </row>
    <row r="8480" spans="1:1" s="432" customFormat="1" ht="12" hidden="1" customHeight="1">
      <c r="A8480" s="431"/>
    </row>
    <row r="8481" spans="1:1" s="432" customFormat="1" ht="12" hidden="1" customHeight="1">
      <c r="A8481" s="431"/>
    </row>
    <row r="8482" spans="1:1" s="432" customFormat="1" ht="12" hidden="1" customHeight="1">
      <c r="A8482" s="431"/>
    </row>
    <row r="8483" spans="1:1" s="432" customFormat="1" ht="12" hidden="1" customHeight="1">
      <c r="A8483" s="431"/>
    </row>
    <row r="8484" spans="1:1" s="432" customFormat="1" ht="12" hidden="1" customHeight="1">
      <c r="A8484" s="431"/>
    </row>
    <row r="8485" spans="1:1" s="432" customFormat="1" ht="12" hidden="1" customHeight="1">
      <c r="A8485" s="431"/>
    </row>
    <row r="8486" spans="1:1" s="432" customFormat="1" ht="12" hidden="1" customHeight="1">
      <c r="A8486" s="431"/>
    </row>
    <row r="8487" spans="1:1" s="432" customFormat="1" ht="12" hidden="1" customHeight="1">
      <c r="A8487" s="431"/>
    </row>
    <row r="8488" spans="1:1" s="432" customFormat="1" ht="12" hidden="1" customHeight="1">
      <c r="A8488" s="431"/>
    </row>
    <row r="8489" spans="1:1" s="432" customFormat="1" ht="12" hidden="1" customHeight="1">
      <c r="A8489" s="431"/>
    </row>
    <row r="8490" spans="1:1" s="432" customFormat="1" ht="12" hidden="1" customHeight="1">
      <c r="A8490" s="431"/>
    </row>
    <row r="8491" spans="1:1" s="432" customFormat="1" ht="12" hidden="1" customHeight="1">
      <c r="A8491" s="431"/>
    </row>
    <row r="8492" spans="1:1" s="432" customFormat="1" ht="12" hidden="1" customHeight="1">
      <c r="A8492" s="431"/>
    </row>
    <row r="8493" spans="1:1" s="432" customFormat="1" ht="12" hidden="1" customHeight="1">
      <c r="A8493" s="431"/>
    </row>
    <row r="8494" spans="1:1" s="432" customFormat="1" ht="12" hidden="1" customHeight="1">
      <c r="A8494" s="431"/>
    </row>
    <row r="8495" spans="1:1" s="432" customFormat="1" ht="12" hidden="1" customHeight="1">
      <c r="A8495" s="431"/>
    </row>
    <row r="8496" spans="1:1" s="432" customFormat="1" ht="12" hidden="1" customHeight="1">
      <c r="A8496" s="431"/>
    </row>
    <row r="8497" spans="1:1" s="432" customFormat="1" ht="12" hidden="1" customHeight="1">
      <c r="A8497" s="431"/>
    </row>
    <row r="8498" spans="1:1" s="432" customFormat="1" ht="12" hidden="1" customHeight="1">
      <c r="A8498" s="431"/>
    </row>
    <row r="8499" spans="1:1" s="432" customFormat="1" ht="12" hidden="1" customHeight="1">
      <c r="A8499" s="431"/>
    </row>
    <row r="8500" spans="1:1" s="432" customFormat="1" ht="12" hidden="1" customHeight="1">
      <c r="A8500" s="431"/>
    </row>
    <row r="8501" spans="1:1" s="432" customFormat="1" ht="12" hidden="1" customHeight="1">
      <c r="A8501" s="431"/>
    </row>
    <row r="8502" spans="1:1" s="432" customFormat="1" ht="12" hidden="1" customHeight="1">
      <c r="A8502" s="431"/>
    </row>
    <row r="8503" spans="1:1" s="432" customFormat="1" ht="12" hidden="1" customHeight="1">
      <c r="A8503" s="431"/>
    </row>
    <row r="8504" spans="1:1" s="432" customFormat="1" ht="12" hidden="1" customHeight="1">
      <c r="A8504" s="431"/>
    </row>
    <row r="8505" spans="1:1" s="432" customFormat="1" ht="12" hidden="1" customHeight="1">
      <c r="A8505" s="431"/>
    </row>
    <row r="8506" spans="1:1" s="432" customFormat="1" ht="12" hidden="1" customHeight="1">
      <c r="A8506" s="431"/>
    </row>
    <row r="8507" spans="1:1" s="432" customFormat="1" ht="12" hidden="1" customHeight="1">
      <c r="A8507" s="431"/>
    </row>
    <row r="8508" spans="1:1" s="432" customFormat="1" ht="12" hidden="1" customHeight="1">
      <c r="A8508" s="431"/>
    </row>
    <row r="8509" spans="1:1" s="432" customFormat="1" ht="12" hidden="1" customHeight="1">
      <c r="A8509" s="431"/>
    </row>
    <row r="8510" spans="1:1" s="432" customFormat="1" ht="12" hidden="1" customHeight="1">
      <c r="A8510" s="431"/>
    </row>
    <row r="8511" spans="1:1" s="432" customFormat="1" ht="12" hidden="1" customHeight="1">
      <c r="A8511" s="431"/>
    </row>
    <row r="8512" spans="1:1" s="432" customFormat="1" ht="12" hidden="1" customHeight="1">
      <c r="A8512" s="431"/>
    </row>
    <row r="8513" spans="1:1" s="432" customFormat="1" ht="12" hidden="1" customHeight="1">
      <c r="A8513" s="431"/>
    </row>
    <row r="8514" spans="1:1" s="432" customFormat="1" ht="12" hidden="1" customHeight="1">
      <c r="A8514" s="431"/>
    </row>
    <row r="8515" spans="1:1" s="432" customFormat="1" ht="12" hidden="1" customHeight="1">
      <c r="A8515" s="431"/>
    </row>
    <row r="8516" spans="1:1" s="432" customFormat="1" ht="12" hidden="1" customHeight="1">
      <c r="A8516" s="431"/>
    </row>
    <row r="8517" spans="1:1" s="432" customFormat="1" ht="12" hidden="1" customHeight="1">
      <c r="A8517" s="431"/>
    </row>
    <row r="8518" spans="1:1" s="432" customFormat="1" ht="12" hidden="1" customHeight="1">
      <c r="A8518" s="431"/>
    </row>
    <row r="8519" spans="1:1" s="432" customFormat="1" ht="12" hidden="1" customHeight="1">
      <c r="A8519" s="431"/>
    </row>
    <row r="8520" spans="1:1" s="432" customFormat="1" ht="12" hidden="1" customHeight="1">
      <c r="A8520" s="431"/>
    </row>
    <row r="8521" spans="1:1" s="432" customFormat="1" ht="12" hidden="1" customHeight="1">
      <c r="A8521" s="431"/>
    </row>
    <row r="8522" spans="1:1" s="432" customFormat="1" ht="12" hidden="1" customHeight="1">
      <c r="A8522" s="431"/>
    </row>
    <row r="8523" spans="1:1" s="432" customFormat="1" ht="12" hidden="1" customHeight="1">
      <c r="A8523" s="431"/>
    </row>
    <row r="8524" spans="1:1" s="432" customFormat="1" ht="12" hidden="1" customHeight="1">
      <c r="A8524" s="431"/>
    </row>
    <row r="8525" spans="1:1" s="432" customFormat="1" ht="12" hidden="1" customHeight="1">
      <c r="A8525" s="431"/>
    </row>
    <row r="8526" spans="1:1" s="432" customFormat="1" ht="12" hidden="1" customHeight="1">
      <c r="A8526" s="431"/>
    </row>
    <row r="8527" spans="1:1" s="432" customFormat="1" ht="12" hidden="1" customHeight="1">
      <c r="A8527" s="431"/>
    </row>
    <row r="8528" spans="1:1" s="432" customFormat="1" ht="12" hidden="1" customHeight="1">
      <c r="A8528" s="431"/>
    </row>
    <row r="8529" spans="1:1" s="432" customFormat="1" ht="12" hidden="1" customHeight="1">
      <c r="A8529" s="431"/>
    </row>
    <row r="8530" spans="1:1" s="432" customFormat="1" ht="12" hidden="1" customHeight="1">
      <c r="A8530" s="431"/>
    </row>
    <row r="8531" spans="1:1" s="432" customFormat="1" ht="12" hidden="1" customHeight="1">
      <c r="A8531" s="431"/>
    </row>
    <row r="8532" spans="1:1" s="432" customFormat="1" ht="12" hidden="1" customHeight="1">
      <c r="A8532" s="431"/>
    </row>
    <row r="8533" spans="1:1" s="432" customFormat="1" ht="12" hidden="1" customHeight="1">
      <c r="A8533" s="431"/>
    </row>
    <row r="8534" spans="1:1" s="432" customFormat="1" ht="12" hidden="1" customHeight="1">
      <c r="A8534" s="431"/>
    </row>
    <row r="8535" spans="1:1" s="432" customFormat="1" ht="12" hidden="1" customHeight="1">
      <c r="A8535" s="431"/>
    </row>
    <row r="8536" spans="1:1" s="432" customFormat="1" ht="12" hidden="1" customHeight="1">
      <c r="A8536" s="431"/>
    </row>
    <row r="8537" spans="1:1" s="432" customFormat="1" ht="12" hidden="1" customHeight="1">
      <c r="A8537" s="431"/>
    </row>
    <row r="8538" spans="1:1" s="432" customFormat="1" ht="12" hidden="1" customHeight="1">
      <c r="A8538" s="431"/>
    </row>
    <row r="8539" spans="1:1" s="432" customFormat="1" ht="12" hidden="1" customHeight="1">
      <c r="A8539" s="431"/>
    </row>
    <row r="8540" spans="1:1" s="432" customFormat="1" ht="12" hidden="1" customHeight="1">
      <c r="A8540" s="431"/>
    </row>
    <row r="8541" spans="1:1" s="432" customFormat="1" ht="12" hidden="1" customHeight="1">
      <c r="A8541" s="431"/>
    </row>
    <row r="8542" spans="1:1" s="432" customFormat="1" ht="12" hidden="1" customHeight="1">
      <c r="A8542" s="431"/>
    </row>
    <row r="8543" spans="1:1" s="432" customFormat="1" ht="12" hidden="1" customHeight="1">
      <c r="A8543" s="431"/>
    </row>
    <row r="8544" spans="1:1" s="432" customFormat="1" ht="12" hidden="1" customHeight="1">
      <c r="A8544" s="431"/>
    </row>
    <row r="8545" spans="1:1" s="432" customFormat="1" ht="12" hidden="1" customHeight="1">
      <c r="A8545" s="431"/>
    </row>
    <row r="8546" spans="1:1" s="432" customFormat="1" ht="12" hidden="1" customHeight="1">
      <c r="A8546" s="431"/>
    </row>
    <row r="8547" spans="1:1" s="432" customFormat="1" ht="12" hidden="1" customHeight="1">
      <c r="A8547" s="431"/>
    </row>
    <row r="8548" spans="1:1" s="432" customFormat="1" ht="12" hidden="1" customHeight="1">
      <c r="A8548" s="431"/>
    </row>
    <row r="8549" spans="1:1" s="432" customFormat="1" ht="12" hidden="1" customHeight="1">
      <c r="A8549" s="431"/>
    </row>
    <row r="8550" spans="1:1" s="432" customFormat="1" ht="12" hidden="1" customHeight="1">
      <c r="A8550" s="431"/>
    </row>
    <row r="8551" spans="1:1" s="432" customFormat="1" ht="12" hidden="1" customHeight="1">
      <c r="A8551" s="431"/>
    </row>
    <row r="8552" spans="1:1" s="432" customFormat="1" ht="12" hidden="1" customHeight="1">
      <c r="A8552" s="431"/>
    </row>
    <row r="8553" spans="1:1" s="432" customFormat="1" ht="12" hidden="1" customHeight="1">
      <c r="A8553" s="431"/>
    </row>
    <row r="8554" spans="1:1" s="432" customFormat="1" ht="12" hidden="1" customHeight="1">
      <c r="A8554" s="431"/>
    </row>
    <row r="8555" spans="1:1" s="432" customFormat="1" ht="12" hidden="1" customHeight="1">
      <c r="A8555" s="431"/>
    </row>
    <row r="8556" spans="1:1" s="432" customFormat="1" ht="12" hidden="1" customHeight="1">
      <c r="A8556" s="431"/>
    </row>
    <row r="8557" spans="1:1" s="432" customFormat="1" ht="12" hidden="1" customHeight="1">
      <c r="A8557" s="431"/>
    </row>
    <row r="8558" spans="1:1" s="432" customFormat="1" ht="12" hidden="1" customHeight="1">
      <c r="A8558" s="431"/>
    </row>
    <row r="8559" spans="1:1" s="432" customFormat="1" ht="12" hidden="1" customHeight="1">
      <c r="A8559" s="431"/>
    </row>
    <row r="8560" spans="1:1" s="432" customFormat="1" ht="12" hidden="1" customHeight="1">
      <c r="A8560" s="431"/>
    </row>
    <row r="8561" spans="1:1" s="432" customFormat="1" ht="12" hidden="1" customHeight="1">
      <c r="A8561" s="431"/>
    </row>
    <row r="8562" spans="1:1" s="432" customFormat="1" ht="12" hidden="1" customHeight="1">
      <c r="A8562" s="431"/>
    </row>
    <row r="8563" spans="1:1" s="432" customFormat="1" ht="12" hidden="1" customHeight="1">
      <c r="A8563" s="431"/>
    </row>
    <row r="8564" spans="1:1" s="432" customFormat="1" ht="12" hidden="1" customHeight="1">
      <c r="A8564" s="431"/>
    </row>
    <row r="8565" spans="1:1" s="432" customFormat="1" ht="12" hidden="1" customHeight="1">
      <c r="A8565" s="431"/>
    </row>
    <row r="8566" spans="1:1" s="432" customFormat="1" ht="12" hidden="1" customHeight="1">
      <c r="A8566" s="431"/>
    </row>
    <row r="8567" spans="1:1" s="432" customFormat="1" ht="12" hidden="1" customHeight="1">
      <c r="A8567" s="431"/>
    </row>
    <row r="8568" spans="1:1" s="432" customFormat="1" ht="12" hidden="1" customHeight="1">
      <c r="A8568" s="431"/>
    </row>
    <row r="8569" spans="1:1" s="432" customFormat="1" ht="12" hidden="1" customHeight="1">
      <c r="A8569" s="431"/>
    </row>
    <row r="8570" spans="1:1" s="432" customFormat="1" ht="12" hidden="1" customHeight="1">
      <c r="A8570" s="431"/>
    </row>
    <row r="8571" spans="1:1" s="432" customFormat="1" ht="12" hidden="1" customHeight="1">
      <c r="A8571" s="431"/>
    </row>
    <row r="8572" spans="1:1" s="432" customFormat="1" ht="12" hidden="1" customHeight="1">
      <c r="A8572" s="431"/>
    </row>
    <row r="8573" spans="1:1" s="432" customFormat="1" ht="12" hidden="1" customHeight="1">
      <c r="A8573" s="431"/>
    </row>
    <row r="8574" spans="1:1" s="432" customFormat="1" ht="12" hidden="1" customHeight="1">
      <c r="A8574" s="431"/>
    </row>
    <row r="8575" spans="1:1" s="432" customFormat="1" ht="12" hidden="1" customHeight="1">
      <c r="A8575" s="431"/>
    </row>
    <row r="8576" spans="1:1" s="432" customFormat="1" ht="12" hidden="1" customHeight="1">
      <c r="A8576" s="431"/>
    </row>
    <row r="8577" spans="1:1" s="432" customFormat="1" ht="12" hidden="1" customHeight="1">
      <c r="A8577" s="431"/>
    </row>
    <row r="8578" spans="1:1" s="432" customFormat="1" ht="12" hidden="1" customHeight="1">
      <c r="A8578" s="431"/>
    </row>
    <row r="8579" spans="1:1" s="432" customFormat="1" ht="12" hidden="1" customHeight="1">
      <c r="A8579" s="431"/>
    </row>
    <row r="8580" spans="1:1" s="432" customFormat="1" ht="12" hidden="1" customHeight="1">
      <c r="A8580" s="431"/>
    </row>
    <row r="8581" spans="1:1" s="432" customFormat="1" ht="12" hidden="1" customHeight="1">
      <c r="A8581" s="431"/>
    </row>
    <row r="8582" spans="1:1" s="432" customFormat="1" ht="12" hidden="1" customHeight="1">
      <c r="A8582" s="431"/>
    </row>
    <row r="8583" spans="1:1" s="432" customFormat="1" ht="12" hidden="1" customHeight="1">
      <c r="A8583" s="431"/>
    </row>
    <row r="8584" spans="1:1" s="432" customFormat="1" ht="12" hidden="1" customHeight="1">
      <c r="A8584" s="431"/>
    </row>
    <row r="8585" spans="1:1" s="432" customFormat="1" ht="12" hidden="1" customHeight="1">
      <c r="A8585" s="431"/>
    </row>
    <row r="8586" spans="1:1" s="432" customFormat="1" ht="12" hidden="1" customHeight="1">
      <c r="A8586" s="431"/>
    </row>
    <row r="8587" spans="1:1" s="432" customFormat="1" ht="12" hidden="1" customHeight="1">
      <c r="A8587" s="431"/>
    </row>
    <row r="8588" spans="1:1" s="432" customFormat="1" ht="12" hidden="1" customHeight="1">
      <c r="A8588" s="431"/>
    </row>
    <row r="8589" spans="1:1" s="432" customFormat="1" ht="12" hidden="1" customHeight="1">
      <c r="A8589" s="431"/>
    </row>
    <row r="8590" spans="1:1" s="432" customFormat="1" ht="12" hidden="1" customHeight="1">
      <c r="A8590" s="431"/>
    </row>
    <row r="8591" spans="1:1" s="432" customFormat="1" ht="12" hidden="1" customHeight="1">
      <c r="A8591" s="431"/>
    </row>
    <row r="8592" spans="1:1" s="432" customFormat="1" ht="12" hidden="1" customHeight="1">
      <c r="A8592" s="431"/>
    </row>
    <row r="8593" spans="1:1" s="432" customFormat="1" ht="12" hidden="1" customHeight="1">
      <c r="A8593" s="431"/>
    </row>
    <row r="8594" spans="1:1" s="432" customFormat="1" ht="12" hidden="1" customHeight="1">
      <c r="A8594" s="431"/>
    </row>
    <row r="8595" spans="1:1" s="432" customFormat="1" ht="12" hidden="1" customHeight="1">
      <c r="A8595" s="431"/>
    </row>
    <row r="8596" spans="1:1" s="432" customFormat="1" ht="12" hidden="1" customHeight="1">
      <c r="A8596" s="431"/>
    </row>
    <row r="8597" spans="1:1" s="432" customFormat="1" ht="12" hidden="1" customHeight="1">
      <c r="A8597" s="431"/>
    </row>
    <row r="8598" spans="1:1" s="432" customFormat="1" ht="12" hidden="1" customHeight="1">
      <c r="A8598" s="431"/>
    </row>
    <row r="8599" spans="1:1" s="432" customFormat="1" ht="12" hidden="1" customHeight="1">
      <c r="A8599" s="431"/>
    </row>
    <row r="8600" spans="1:1" s="432" customFormat="1" ht="12" hidden="1" customHeight="1">
      <c r="A8600" s="431"/>
    </row>
    <row r="8601" spans="1:1" s="432" customFormat="1" ht="12" hidden="1" customHeight="1">
      <c r="A8601" s="431"/>
    </row>
    <row r="8602" spans="1:1" s="432" customFormat="1" ht="12" hidden="1" customHeight="1">
      <c r="A8602" s="431"/>
    </row>
    <row r="8603" spans="1:1" s="432" customFormat="1" ht="12" hidden="1" customHeight="1">
      <c r="A8603" s="431"/>
    </row>
    <row r="8604" spans="1:1" s="432" customFormat="1" ht="12" hidden="1" customHeight="1">
      <c r="A8604" s="431"/>
    </row>
    <row r="8605" spans="1:1" s="432" customFormat="1" ht="12" hidden="1" customHeight="1">
      <c r="A8605" s="431"/>
    </row>
    <row r="8606" spans="1:1" s="432" customFormat="1" ht="12" hidden="1" customHeight="1">
      <c r="A8606" s="431"/>
    </row>
    <row r="8607" spans="1:1" s="432" customFormat="1" ht="12" hidden="1" customHeight="1">
      <c r="A8607" s="431"/>
    </row>
    <row r="8608" spans="1:1" s="432" customFormat="1" ht="12" hidden="1" customHeight="1">
      <c r="A8608" s="431"/>
    </row>
    <row r="8609" spans="1:1" s="432" customFormat="1" ht="12" hidden="1" customHeight="1">
      <c r="A8609" s="431"/>
    </row>
    <row r="8610" spans="1:1" s="432" customFormat="1" ht="12" hidden="1" customHeight="1">
      <c r="A8610" s="431"/>
    </row>
    <row r="8611" spans="1:1" s="432" customFormat="1" ht="12" hidden="1" customHeight="1">
      <c r="A8611" s="431"/>
    </row>
    <row r="8612" spans="1:1" s="432" customFormat="1" ht="12" hidden="1" customHeight="1">
      <c r="A8612" s="431"/>
    </row>
    <row r="8613" spans="1:1" s="432" customFormat="1" ht="12" hidden="1" customHeight="1">
      <c r="A8613" s="431"/>
    </row>
    <row r="8614" spans="1:1" s="432" customFormat="1" ht="12" hidden="1" customHeight="1">
      <c r="A8614" s="431"/>
    </row>
    <row r="8615" spans="1:1" s="432" customFormat="1" ht="12" hidden="1" customHeight="1">
      <c r="A8615" s="431"/>
    </row>
    <row r="8616" spans="1:1" s="432" customFormat="1" ht="12" hidden="1" customHeight="1">
      <c r="A8616" s="431"/>
    </row>
    <row r="8617" spans="1:1" s="432" customFormat="1" ht="12" hidden="1" customHeight="1">
      <c r="A8617" s="431"/>
    </row>
    <row r="8618" spans="1:1" s="432" customFormat="1" ht="12" hidden="1" customHeight="1">
      <c r="A8618" s="431"/>
    </row>
    <row r="8619" spans="1:1" s="432" customFormat="1" ht="12" hidden="1" customHeight="1">
      <c r="A8619" s="431"/>
    </row>
    <row r="8620" spans="1:1" s="432" customFormat="1" ht="12" hidden="1" customHeight="1">
      <c r="A8620" s="431"/>
    </row>
    <row r="8621" spans="1:1" s="432" customFormat="1" ht="12" hidden="1" customHeight="1">
      <c r="A8621" s="431"/>
    </row>
    <row r="8622" spans="1:1" s="432" customFormat="1" ht="12" hidden="1" customHeight="1">
      <c r="A8622" s="431"/>
    </row>
    <row r="8623" spans="1:1" s="432" customFormat="1" ht="12" hidden="1" customHeight="1">
      <c r="A8623" s="431"/>
    </row>
    <row r="8624" spans="1:1" s="432" customFormat="1" ht="12" hidden="1" customHeight="1">
      <c r="A8624" s="431"/>
    </row>
    <row r="8625" spans="1:1" s="432" customFormat="1" ht="12" hidden="1" customHeight="1">
      <c r="A8625" s="431"/>
    </row>
    <row r="8626" spans="1:1" s="432" customFormat="1" ht="12" hidden="1" customHeight="1">
      <c r="A8626" s="431"/>
    </row>
    <row r="8627" spans="1:1" s="432" customFormat="1" ht="12" hidden="1" customHeight="1">
      <c r="A8627" s="431"/>
    </row>
    <row r="8628" spans="1:1" s="432" customFormat="1" ht="12" hidden="1" customHeight="1">
      <c r="A8628" s="431"/>
    </row>
    <row r="8629" spans="1:1" s="432" customFormat="1" ht="12" hidden="1" customHeight="1">
      <c r="A8629" s="431"/>
    </row>
    <row r="8630" spans="1:1" s="432" customFormat="1" ht="12" hidden="1" customHeight="1">
      <c r="A8630" s="431"/>
    </row>
    <row r="8631" spans="1:1" s="432" customFormat="1" ht="12" hidden="1" customHeight="1">
      <c r="A8631" s="431"/>
    </row>
    <row r="8632" spans="1:1" s="432" customFormat="1" ht="12" hidden="1" customHeight="1">
      <c r="A8632" s="431"/>
    </row>
    <row r="8633" spans="1:1" s="432" customFormat="1" ht="12" hidden="1" customHeight="1">
      <c r="A8633" s="431"/>
    </row>
    <row r="8634" spans="1:1" s="432" customFormat="1" ht="12" hidden="1" customHeight="1">
      <c r="A8634" s="431"/>
    </row>
    <row r="8635" spans="1:1" s="432" customFormat="1" ht="12" hidden="1" customHeight="1">
      <c r="A8635" s="431"/>
    </row>
    <row r="8636" spans="1:1" s="432" customFormat="1" ht="12" hidden="1" customHeight="1">
      <c r="A8636" s="431"/>
    </row>
    <row r="8637" spans="1:1" s="432" customFormat="1" ht="12" hidden="1" customHeight="1">
      <c r="A8637" s="431"/>
    </row>
    <row r="8638" spans="1:1" s="432" customFormat="1" ht="12" hidden="1" customHeight="1">
      <c r="A8638" s="431"/>
    </row>
    <row r="8639" spans="1:1" s="432" customFormat="1" ht="12" hidden="1" customHeight="1">
      <c r="A8639" s="431"/>
    </row>
    <row r="8640" spans="1:1" s="432" customFormat="1" ht="12" hidden="1" customHeight="1">
      <c r="A8640" s="431"/>
    </row>
    <row r="8641" spans="1:1" s="432" customFormat="1" ht="12" hidden="1" customHeight="1">
      <c r="A8641" s="431"/>
    </row>
    <row r="8642" spans="1:1" s="432" customFormat="1" ht="12" hidden="1" customHeight="1">
      <c r="A8642" s="431"/>
    </row>
    <row r="8643" spans="1:1" s="432" customFormat="1" ht="12" hidden="1" customHeight="1">
      <c r="A8643" s="431"/>
    </row>
    <row r="8644" spans="1:1" s="432" customFormat="1" ht="12" hidden="1" customHeight="1">
      <c r="A8644" s="431"/>
    </row>
    <row r="8645" spans="1:1" s="432" customFormat="1" ht="12" hidden="1" customHeight="1">
      <c r="A8645" s="431"/>
    </row>
    <row r="8646" spans="1:1" s="432" customFormat="1" ht="12" hidden="1" customHeight="1">
      <c r="A8646" s="431"/>
    </row>
    <row r="8647" spans="1:1" s="432" customFormat="1" ht="12" hidden="1" customHeight="1">
      <c r="A8647" s="431"/>
    </row>
    <row r="8648" spans="1:1" s="432" customFormat="1" ht="12" hidden="1" customHeight="1">
      <c r="A8648" s="431"/>
    </row>
    <row r="8649" spans="1:1" s="432" customFormat="1" ht="12" hidden="1" customHeight="1">
      <c r="A8649" s="431"/>
    </row>
    <row r="8650" spans="1:1" s="432" customFormat="1" ht="12" hidden="1" customHeight="1">
      <c r="A8650" s="431"/>
    </row>
    <row r="8651" spans="1:1" s="432" customFormat="1" ht="12" hidden="1" customHeight="1">
      <c r="A8651" s="431"/>
    </row>
    <row r="8652" spans="1:1" s="432" customFormat="1" ht="12" hidden="1" customHeight="1">
      <c r="A8652" s="431"/>
    </row>
    <row r="8653" spans="1:1" s="432" customFormat="1" ht="12" hidden="1" customHeight="1">
      <c r="A8653" s="431"/>
    </row>
    <row r="8654" spans="1:1" s="432" customFormat="1" ht="12" hidden="1" customHeight="1">
      <c r="A8654" s="431"/>
    </row>
    <row r="8655" spans="1:1" s="432" customFormat="1" ht="12" hidden="1" customHeight="1">
      <c r="A8655" s="431"/>
    </row>
    <row r="8656" spans="1:1" s="432" customFormat="1" ht="12" hidden="1" customHeight="1">
      <c r="A8656" s="431"/>
    </row>
    <row r="8657" spans="1:1" s="432" customFormat="1" ht="12" hidden="1" customHeight="1">
      <c r="A8657" s="431"/>
    </row>
    <row r="8658" spans="1:1" s="432" customFormat="1" ht="12" hidden="1" customHeight="1">
      <c r="A8658" s="431"/>
    </row>
    <row r="8659" spans="1:1" s="432" customFormat="1" ht="12" hidden="1" customHeight="1">
      <c r="A8659" s="431"/>
    </row>
    <row r="8660" spans="1:1" s="432" customFormat="1" ht="12" hidden="1" customHeight="1">
      <c r="A8660" s="431"/>
    </row>
    <row r="8661" spans="1:1" s="432" customFormat="1" ht="12" hidden="1" customHeight="1">
      <c r="A8661" s="431"/>
    </row>
    <row r="8662" spans="1:1" s="432" customFormat="1" ht="12" hidden="1" customHeight="1">
      <c r="A8662" s="431"/>
    </row>
    <row r="8663" spans="1:1" s="432" customFormat="1" ht="12" hidden="1" customHeight="1">
      <c r="A8663" s="431"/>
    </row>
    <row r="8664" spans="1:1" s="432" customFormat="1" ht="12" hidden="1" customHeight="1">
      <c r="A8664" s="431"/>
    </row>
    <row r="8665" spans="1:1" s="432" customFormat="1" ht="12" hidden="1" customHeight="1">
      <c r="A8665" s="431"/>
    </row>
    <row r="8666" spans="1:1" s="432" customFormat="1" ht="12" hidden="1" customHeight="1">
      <c r="A8666" s="431"/>
    </row>
    <row r="8667" spans="1:1" s="432" customFormat="1" ht="12" hidden="1" customHeight="1">
      <c r="A8667" s="431"/>
    </row>
    <row r="8668" spans="1:1" s="432" customFormat="1" ht="12" hidden="1" customHeight="1">
      <c r="A8668" s="431"/>
    </row>
    <row r="8669" spans="1:1" s="432" customFormat="1" ht="12" hidden="1" customHeight="1">
      <c r="A8669" s="431"/>
    </row>
    <row r="8670" spans="1:1" s="432" customFormat="1" ht="12" hidden="1" customHeight="1">
      <c r="A8670" s="431"/>
    </row>
    <row r="8671" spans="1:1" s="432" customFormat="1" ht="12" hidden="1" customHeight="1">
      <c r="A8671" s="431"/>
    </row>
    <row r="8672" spans="1:1" s="432" customFormat="1" ht="12" hidden="1" customHeight="1">
      <c r="A8672" s="431"/>
    </row>
    <row r="8673" spans="1:1" s="432" customFormat="1" ht="12" hidden="1" customHeight="1">
      <c r="A8673" s="431"/>
    </row>
    <row r="8674" spans="1:1" s="432" customFormat="1" ht="12" hidden="1" customHeight="1">
      <c r="A8674" s="431"/>
    </row>
    <row r="8675" spans="1:1" s="432" customFormat="1" ht="12" hidden="1" customHeight="1">
      <c r="A8675" s="431"/>
    </row>
    <row r="8676" spans="1:1" s="432" customFormat="1" ht="12" hidden="1" customHeight="1">
      <c r="A8676" s="431"/>
    </row>
    <row r="8677" spans="1:1" s="432" customFormat="1" ht="12" hidden="1" customHeight="1">
      <c r="A8677" s="431"/>
    </row>
    <row r="8678" spans="1:1" s="432" customFormat="1" ht="12" hidden="1" customHeight="1">
      <c r="A8678" s="431"/>
    </row>
    <row r="8679" spans="1:1" s="432" customFormat="1" ht="12" hidden="1" customHeight="1">
      <c r="A8679" s="431"/>
    </row>
    <row r="8680" spans="1:1" s="432" customFormat="1" ht="12" hidden="1" customHeight="1">
      <c r="A8680" s="431"/>
    </row>
    <row r="8681" spans="1:1" s="432" customFormat="1" ht="12" hidden="1" customHeight="1">
      <c r="A8681" s="431"/>
    </row>
    <row r="8682" spans="1:1" s="432" customFormat="1" ht="12" hidden="1" customHeight="1">
      <c r="A8682" s="431"/>
    </row>
    <row r="8683" spans="1:1" s="432" customFormat="1" ht="12" hidden="1" customHeight="1">
      <c r="A8683" s="431"/>
    </row>
    <row r="8684" spans="1:1" s="432" customFormat="1" ht="12" hidden="1" customHeight="1">
      <c r="A8684" s="431"/>
    </row>
    <row r="8685" spans="1:1" s="432" customFormat="1" ht="12" hidden="1" customHeight="1">
      <c r="A8685" s="431"/>
    </row>
    <row r="8686" spans="1:1" s="432" customFormat="1" ht="12" hidden="1" customHeight="1">
      <c r="A8686" s="431"/>
    </row>
    <row r="8687" spans="1:1" s="432" customFormat="1" ht="12" hidden="1" customHeight="1">
      <c r="A8687" s="431"/>
    </row>
    <row r="8688" spans="1:1" s="432" customFormat="1" ht="12" hidden="1" customHeight="1">
      <c r="A8688" s="431"/>
    </row>
    <row r="8689" spans="1:1" s="432" customFormat="1" ht="12" hidden="1" customHeight="1">
      <c r="A8689" s="431"/>
    </row>
    <row r="8690" spans="1:1" s="432" customFormat="1" ht="12" hidden="1" customHeight="1">
      <c r="A8690" s="431"/>
    </row>
    <row r="8691" spans="1:1" s="432" customFormat="1" ht="12" hidden="1" customHeight="1">
      <c r="A8691" s="431"/>
    </row>
    <row r="8692" spans="1:1" s="432" customFormat="1" ht="12" hidden="1" customHeight="1">
      <c r="A8692" s="431"/>
    </row>
    <row r="8693" spans="1:1" s="432" customFormat="1" ht="12" hidden="1" customHeight="1">
      <c r="A8693" s="431"/>
    </row>
    <row r="8694" spans="1:1" s="432" customFormat="1" ht="12" hidden="1" customHeight="1">
      <c r="A8694" s="431"/>
    </row>
    <row r="8695" spans="1:1" s="432" customFormat="1" ht="12" hidden="1" customHeight="1">
      <c r="A8695" s="431"/>
    </row>
    <row r="8696" spans="1:1" s="432" customFormat="1" ht="12" hidden="1" customHeight="1">
      <c r="A8696" s="431"/>
    </row>
    <row r="8697" spans="1:1" s="432" customFormat="1" ht="12" hidden="1" customHeight="1">
      <c r="A8697" s="431"/>
    </row>
    <row r="8698" spans="1:1" s="432" customFormat="1" ht="12" hidden="1" customHeight="1">
      <c r="A8698" s="431"/>
    </row>
    <row r="8699" spans="1:1" s="432" customFormat="1" ht="12" hidden="1" customHeight="1">
      <c r="A8699" s="431"/>
    </row>
    <row r="8700" spans="1:1" s="432" customFormat="1" ht="12" hidden="1" customHeight="1">
      <c r="A8700" s="431"/>
    </row>
    <row r="8701" spans="1:1" s="432" customFormat="1" ht="12" hidden="1" customHeight="1">
      <c r="A8701" s="431"/>
    </row>
    <row r="8702" spans="1:1" s="432" customFormat="1" ht="12" hidden="1" customHeight="1">
      <c r="A8702" s="431"/>
    </row>
    <row r="8703" spans="1:1" s="432" customFormat="1" ht="12" hidden="1" customHeight="1">
      <c r="A8703" s="431"/>
    </row>
    <row r="8704" spans="1:1" s="432" customFormat="1" ht="12" hidden="1" customHeight="1">
      <c r="A8704" s="431"/>
    </row>
    <row r="8705" spans="1:1" s="432" customFormat="1" ht="12" hidden="1" customHeight="1">
      <c r="A8705" s="431"/>
    </row>
    <row r="8706" spans="1:1" s="432" customFormat="1" ht="12" hidden="1" customHeight="1">
      <c r="A8706" s="431"/>
    </row>
    <row r="8707" spans="1:1" s="432" customFormat="1" ht="12" hidden="1" customHeight="1">
      <c r="A8707" s="431"/>
    </row>
    <row r="8708" spans="1:1" s="432" customFormat="1" ht="12" hidden="1" customHeight="1">
      <c r="A8708" s="431"/>
    </row>
    <row r="8709" spans="1:1" s="432" customFormat="1" ht="12" hidden="1" customHeight="1">
      <c r="A8709" s="431"/>
    </row>
    <row r="8710" spans="1:1" s="432" customFormat="1" ht="12" hidden="1" customHeight="1">
      <c r="A8710" s="431"/>
    </row>
    <row r="8711" spans="1:1" s="432" customFormat="1" ht="12" hidden="1" customHeight="1">
      <c r="A8711" s="431"/>
    </row>
    <row r="8712" spans="1:1" s="432" customFormat="1" ht="12" hidden="1" customHeight="1">
      <c r="A8712" s="431"/>
    </row>
    <row r="8713" spans="1:1" s="432" customFormat="1" ht="12" hidden="1" customHeight="1">
      <c r="A8713" s="431"/>
    </row>
    <row r="8714" spans="1:1" s="432" customFormat="1" ht="12" hidden="1" customHeight="1">
      <c r="A8714" s="431"/>
    </row>
    <row r="8715" spans="1:1" s="432" customFormat="1" ht="12" hidden="1" customHeight="1">
      <c r="A8715" s="431"/>
    </row>
    <row r="8716" spans="1:1" s="432" customFormat="1" ht="12" hidden="1" customHeight="1">
      <c r="A8716" s="431"/>
    </row>
    <row r="8717" spans="1:1" s="432" customFormat="1" ht="12" hidden="1" customHeight="1">
      <c r="A8717" s="431"/>
    </row>
    <row r="8718" spans="1:1" s="432" customFormat="1" ht="12" hidden="1" customHeight="1">
      <c r="A8718" s="431"/>
    </row>
    <row r="8719" spans="1:1" s="432" customFormat="1" ht="12" hidden="1" customHeight="1">
      <c r="A8719" s="431"/>
    </row>
    <row r="8720" spans="1:1" s="432" customFormat="1" ht="12" hidden="1" customHeight="1">
      <c r="A8720" s="431"/>
    </row>
    <row r="8721" spans="1:1" s="432" customFormat="1" ht="12" hidden="1" customHeight="1">
      <c r="A8721" s="431"/>
    </row>
    <row r="8722" spans="1:1" s="432" customFormat="1" ht="12" hidden="1" customHeight="1">
      <c r="A8722" s="431"/>
    </row>
    <row r="8723" spans="1:1" s="432" customFormat="1" ht="12" hidden="1" customHeight="1">
      <c r="A8723" s="431"/>
    </row>
    <row r="8724" spans="1:1" s="432" customFormat="1" ht="12" hidden="1" customHeight="1">
      <c r="A8724" s="431"/>
    </row>
    <row r="8725" spans="1:1" s="432" customFormat="1" ht="12" hidden="1" customHeight="1">
      <c r="A8725" s="431"/>
    </row>
    <row r="8726" spans="1:1" s="432" customFormat="1" ht="12" hidden="1" customHeight="1">
      <c r="A8726" s="431"/>
    </row>
    <row r="8727" spans="1:1" s="432" customFormat="1" ht="12" hidden="1" customHeight="1">
      <c r="A8727" s="431"/>
    </row>
    <row r="8728" spans="1:1" s="432" customFormat="1" ht="12" hidden="1" customHeight="1">
      <c r="A8728" s="431"/>
    </row>
    <row r="8729" spans="1:1" s="432" customFormat="1" ht="12" hidden="1" customHeight="1">
      <c r="A8729" s="431"/>
    </row>
    <row r="8730" spans="1:1" s="432" customFormat="1" ht="12" hidden="1" customHeight="1">
      <c r="A8730" s="431"/>
    </row>
    <row r="8731" spans="1:1" s="432" customFormat="1" ht="12" hidden="1" customHeight="1">
      <c r="A8731" s="431"/>
    </row>
    <row r="8732" spans="1:1" s="432" customFormat="1" ht="12" hidden="1" customHeight="1">
      <c r="A8732" s="431"/>
    </row>
    <row r="8733" spans="1:1" s="432" customFormat="1" ht="12" hidden="1" customHeight="1">
      <c r="A8733" s="431"/>
    </row>
    <row r="8734" spans="1:1" s="432" customFormat="1" ht="12" hidden="1" customHeight="1">
      <c r="A8734" s="431"/>
    </row>
    <row r="8735" spans="1:1" s="432" customFormat="1" ht="12" hidden="1" customHeight="1">
      <c r="A8735" s="431"/>
    </row>
    <row r="8736" spans="1:1" s="432" customFormat="1" ht="12" hidden="1" customHeight="1">
      <c r="A8736" s="431"/>
    </row>
    <row r="8737" spans="1:1" s="432" customFormat="1" ht="12" hidden="1" customHeight="1">
      <c r="A8737" s="431"/>
    </row>
    <row r="8738" spans="1:1" s="432" customFormat="1" ht="12" hidden="1" customHeight="1">
      <c r="A8738" s="431"/>
    </row>
    <row r="8739" spans="1:1" s="432" customFormat="1" ht="12" hidden="1" customHeight="1">
      <c r="A8739" s="431"/>
    </row>
    <row r="8740" spans="1:1" s="432" customFormat="1" ht="12" hidden="1" customHeight="1">
      <c r="A8740" s="431"/>
    </row>
    <row r="8741" spans="1:1" s="432" customFormat="1" ht="12" hidden="1" customHeight="1">
      <c r="A8741" s="431"/>
    </row>
    <row r="8742" spans="1:1" s="432" customFormat="1" ht="12" hidden="1" customHeight="1">
      <c r="A8742" s="431"/>
    </row>
    <row r="8743" spans="1:1" s="432" customFormat="1" ht="12" hidden="1" customHeight="1">
      <c r="A8743" s="431"/>
    </row>
    <row r="8744" spans="1:1" s="432" customFormat="1" ht="12" hidden="1" customHeight="1">
      <c r="A8744" s="431"/>
    </row>
    <row r="8745" spans="1:1" s="432" customFormat="1" ht="12" hidden="1" customHeight="1">
      <c r="A8745" s="431"/>
    </row>
    <row r="8746" spans="1:1" s="432" customFormat="1" ht="12" hidden="1" customHeight="1">
      <c r="A8746" s="431"/>
    </row>
    <row r="8747" spans="1:1" s="432" customFormat="1" ht="12" hidden="1" customHeight="1">
      <c r="A8747" s="431"/>
    </row>
    <row r="8748" spans="1:1" s="432" customFormat="1" ht="12" hidden="1" customHeight="1">
      <c r="A8748" s="431"/>
    </row>
    <row r="8749" spans="1:1" s="432" customFormat="1" ht="12" hidden="1" customHeight="1">
      <c r="A8749" s="431"/>
    </row>
    <row r="8750" spans="1:1" s="432" customFormat="1" ht="12" hidden="1" customHeight="1">
      <c r="A8750" s="431"/>
    </row>
    <row r="8751" spans="1:1" s="432" customFormat="1" ht="12" hidden="1" customHeight="1">
      <c r="A8751" s="431"/>
    </row>
    <row r="8752" spans="1:1" s="432" customFormat="1" ht="12" hidden="1" customHeight="1">
      <c r="A8752" s="431"/>
    </row>
    <row r="8753" spans="1:1" s="432" customFormat="1" ht="12" hidden="1" customHeight="1">
      <c r="A8753" s="431"/>
    </row>
    <row r="8754" spans="1:1" s="432" customFormat="1" ht="12" hidden="1" customHeight="1">
      <c r="A8754" s="431"/>
    </row>
    <row r="8755" spans="1:1" s="432" customFormat="1" ht="12" hidden="1" customHeight="1">
      <c r="A8755" s="431"/>
    </row>
    <row r="8756" spans="1:1" s="432" customFormat="1" ht="12" hidden="1" customHeight="1">
      <c r="A8756" s="431"/>
    </row>
    <row r="8757" spans="1:1" s="432" customFormat="1" ht="12" hidden="1" customHeight="1">
      <c r="A8757" s="431"/>
    </row>
    <row r="8758" spans="1:1" s="432" customFormat="1" ht="12" hidden="1" customHeight="1">
      <c r="A8758" s="431"/>
    </row>
    <row r="8759" spans="1:1" s="432" customFormat="1" ht="12" hidden="1" customHeight="1">
      <c r="A8759" s="431"/>
    </row>
    <row r="8760" spans="1:1" s="432" customFormat="1" ht="12" hidden="1" customHeight="1">
      <c r="A8760" s="431"/>
    </row>
    <row r="8761" spans="1:1" s="432" customFormat="1" ht="12" hidden="1" customHeight="1">
      <c r="A8761" s="431"/>
    </row>
    <row r="8762" spans="1:1" s="432" customFormat="1" ht="12" hidden="1" customHeight="1">
      <c r="A8762" s="431"/>
    </row>
    <row r="8763" spans="1:1" s="432" customFormat="1" ht="12" hidden="1" customHeight="1">
      <c r="A8763" s="431"/>
    </row>
    <row r="8764" spans="1:1" s="432" customFormat="1" ht="12" hidden="1" customHeight="1">
      <c r="A8764" s="431"/>
    </row>
    <row r="8765" spans="1:1" s="432" customFormat="1" ht="12" hidden="1" customHeight="1">
      <c r="A8765" s="431"/>
    </row>
    <row r="8766" spans="1:1" s="432" customFormat="1" ht="12" hidden="1" customHeight="1">
      <c r="A8766" s="431"/>
    </row>
    <row r="8767" spans="1:1" s="432" customFormat="1" ht="12" hidden="1" customHeight="1">
      <c r="A8767" s="431"/>
    </row>
    <row r="8768" spans="1:1" s="432" customFormat="1" ht="12" hidden="1" customHeight="1">
      <c r="A8768" s="431"/>
    </row>
    <row r="8769" spans="1:1" s="432" customFormat="1" ht="12" hidden="1" customHeight="1">
      <c r="A8769" s="431"/>
    </row>
    <row r="8770" spans="1:1" s="432" customFormat="1" ht="12" hidden="1" customHeight="1">
      <c r="A8770" s="431"/>
    </row>
    <row r="8771" spans="1:1" s="432" customFormat="1" ht="12" hidden="1" customHeight="1">
      <c r="A8771" s="431"/>
    </row>
    <row r="8772" spans="1:1" s="432" customFormat="1" ht="12" hidden="1" customHeight="1">
      <c r="A8772" s="431"/>
    </row>
    <row r="8773" spans="1:1" s="432" customFormat="1" ht="12" hidden="1" customHeight="1">
      <c r="A8773" s="431"/>
    </row>
    <row r="8774" spans="1:1" s="432" customFormat="1" ht="12" hidden="1" customHeight="1">
      <c r="A8774" s="431"/>
    </row>
    <row r="8775" spans="1:1" s="432" customFormat="1" ht="12" hidden="1" customHeight="1">
      <c r="A8775" s="431"/>
    </row>
    <row r="8776" spans="1:1" s="432" customFormat="1" ht="12" hidden="1" customHeight="1">
      <c r="A8776" s="431"/>
    </row>
    <row r="8777" spans="1:1" s="432" customFormat="1" ht="12" hidden="1" customHeight="1">
      <c r="A8777" s="431"/>
    </row>
    <row r="8778" spans="1:1" s="432" customFormat="1" ht="12" hidden="1" customHeight="1">
      <c r="A8778" s="431"/>
    </row>
    <row r="8779" spans="1:1" s="432" customFormat="1" ht="12" hidden="1" customHeight="1">
      <c r="A8779" s="431"/>
    </row>
    <row r="8780" spans="1:1" s="432" customFormat="1" ht="12" hidden="1" customHeight="1">
      <c r="A8780" s="431"/>
    </row>
    <row r="8781" spans="1:1" s="432" customFormat="1" ht="12" hidden="1" customHeight="1">
      <c r="A8781" s="431"/>
    </row>
    <row r="8782" spans="1:1" s="432" customFormat="1" ht="12" hidden="1" customHeight="1">
      <c r="A8782" s="431"/>
    </row>
    <row r="8783" spans="1:1" s="432" customFormat="1" ht="12" hidden="1" customHeight="1">
      <c r="A8783" s="431"/>
    </row>
    <row r="8784" spans="1:1" s="432" customFormat="1" ht="12" hidden="1" customHeight="1">
      <c r="A8784" s="431"/>
    </row>
    <row r="8785" spans="1:1" s="432" customFormat="1" ht="12" hidden="1" customHeight="1">
      <c r="A8785" s="431"/>
    </row>
    <row r="8786" spans="1:1" s="432" customFormat="1" ht="12" hidden="1" customHeight="1">
      <c r="A8786" s="431"/>
    </row>
    <row r="8787" spans="1:1" s="432" customFormat="1" ht="12" hidden="1" customHeight="1">
      <c r="A8787" s="431"/>
    </row>
    <row r="8788" spans="1:1" s="432" customFormat="1" ht="12" hidden="1" customHeight="1">
      <c r="A8788" s="431"/>
    </row>
    <row r="8789" spans="1:1" s="432" customFormat="1" ht="12" hidden="1" customHeight="1">
      <c r="A8789" s="431"/>
    </row>
    <row r="8790" spans="1:1" s="432" customFormat="1" ht="12" hidden="1" customHeight="1">
      <c r="A8790" s="431"/>
    </row>
    <row r="8791" spans="1:1" s="432" customFormat="1" ht="12" hidden="1" customHeight="1">
      <c r="A8791" s="431"/>
    </row>
    <row r="8792" spans="1:1" s="432" customFormat="1" ht="12" hidden="1" customHeight="1">
      <c r="A8792" s="431"/>
    </row>
    <row r="8793" spans="1:1" s="432" customFormat="1" ht="12" hidden="1" customHeight="1">
      <c r="A8793" s="431"/>
    </row>
    <row r="8794" spans="1:1" s="432" customFormat="1" ht="12" hidden="1" customHeight="1">
      <c r="A8794" s="431"/>
    </row>
    <row r="8795" spans="1:1" s="432" customFormat="1" ht="12" hidden="1" customHeight="1">
      <c r="A8795" s="431"/>
    </row>
    <row r="8796" spans="1:1" s="432" customFormat="1" ht="12" hidden="1" customHeight="1">
      <c r="A8796" s="431"/>
    </row>
    <row r="8797" spans="1:1" s="432" customFormat="1" ht="12" hidden="1" customHeight="1">
      <c r="A8797" s="431"/>
    </row>
    <row r="8798" spans="1:1" s="432" customFormat="1" ht="12" hidden="1" customHeight="1">
      <c r="A8798" s="431"/>
    </row>
    <row r="8799" spans="1:1" s="432" customFormat="1" ht="12" hidden="1" customHeight="1">
      <c r="A8799" s="431"/>
    </row>
    <row r="8800" spans="1:1" s="432" customFormat="1" ht="12" hidden="1" customHeight="1">
      <c r="A8800" s="431"/>
    </row>
    <row r="8801" spans="1:1" s="432" customFormat="1" ht="12" hidden="1" customHeight="1">
      <c r="A8801" s="431"/>
    </row>
    <row r="8802" spans="1:1" s="432" customFormat="1" ht="12" hidden="1" customHeight="1">
      <c r="A8802" s="431"/>
    </row>
    <row r="8803" spans="1:1" s="432" customFormat="1" ht="12" hidden="1" customHeight="1">
      <c r="A8803" s="431"/>
    </row>
    <row r="8804" spans="1:1" s="432" customFormat="1" ht="12" hidden="1" customHeight="1">
      <c r="A8804" s="431"/>
    </row>
    <row r="8805" spans="1:1" s="432" customFormat="1" ht="12" hidden="1" customHeight="1">
      <c r="A8805" s="431"/>
    </row>
    <row r="8806" spans="1:1" s="432" customFormat="1" ht="12" hidden="1" customHeight="1">
      <c r="A8806" s="431"/>
    </row>
    <row r="8807" spans="1:1" s="432" customFormat="1" ht="12" hidden="1" customHeight="1">
      <c r="A8807" s="431"/>
    </row>
    <row r="8808" spans="1:1" s="432" customFormat="1" ht="12" hidden="1" customHeight="1">
      <c r="A8808" s="431"/>
    </row>
    <row r="8809" spans="1:1" s="432" customFormat="1" ht="12" hidden="1" customHeight="1">
      <c r="A8809" s="431"/>
    </row>
    <row r="8810" spans="1:1" s="432" customFormat="1" ht="12" hidden="1" customHeight="1">
      <c r="A8810" s="431"/>
    </row>
    <row r="8811" spans="1:1" s="432" customFormat="1" ht="12" hidden="1" customHeight="1">
      <c r="A8811" s="431"/>
    </row>
    <row r="8812" spans="1:1" s="432" customFormat="1" ht="12" hidden="1" customHeight="1">
      <c r="A8812" s="431"/>
    </row>
    <row r="8813" spans="1:1" s="432" customFormat="1" ht="12" hidden="1" customHeight="1">
      <c r="A8813" s="431"/>
    </row>
    <row r="8814" spans="1:1" s="432" customFormat="1" ht="12" hidden="1" customHeight="1">
      <c r="A8814" s="431"/>
    </row>
    <row r="8815" spans="1:1" s="432" customFormat="1" ht="12" hidden="1" customHeight="1">
      <c r="A8815" s="431"/>
    </row>
    <row r="8816" spans="1:1" s="432" customFormat="1" ht="12" hidden="1" customHeight="1">
      <c r="A8816" s="431"/>
    </row>
    <row r="8817" spans="1:1" s="432" customFormat="1" ht="12" hidden="1" customHeight="1">
      <c r="A8817" s="431"/>
    </row>
    <row r="8818" spans="1:1" s="432" customFormat="1" ht="12" hidden="1" customHeight="1">
      <c r="A8818" s="431"/>
    </row>
    <row r="8819" spans="1:1" s="432" customFormat="1" ht="12" hidden="1" customHeight="1">
      <c r="A8819" s="431"/>
    </row>
    <row r="8820" spans="1:1" s="432" customFormat="1" ht="12" hidden="1" customHeight="1">
      <c r="A8820" s="431"/>
    </row>
    <row r="8821" spans="1:1" s="432" customFormat="1" ht="12" hidden="1" customHeight="1">
      <c r="A8821" s="431"/>
    </row>
    <row r="8822" spans="1:1" s="432" customFormat="1" ht="12" hidden="1" customHeight="1">
      <c r="A8822" s="431"/>
    </row>
    <row r="8823" spans="1:1" s="432" customFormat="1" ht="12" hidden="1" customHeight="1">
      <c r="A8823" s="431"/>
    </row>
    <row r="8824" spans="1:1" s="432" customFormat="1" ht="12" hidden="1" customHeight="1">
      <c r="A8824" s="431"/>
    </row>
    <row r="8825" spans="1:1" s="432" customFormat="1" ht="12" hidden="1" customHeight="1">
      <c r="A8825" s="431"/>
    </row>
    <row r="8826" spans="1:1" s="432" customFormat="1" ht="12" hidden="1" customHeight="1">
      <c r="A8826" s="431"/>
    </row>
    <row r="8827" spans="1:1" s="432" customFormat="1" ht="12" hidden="1" customHeight="1">
      <c r="A8827" s="431"/>
    </row>
    <row r="8828" spans="1:1" s="432" customFormat="1" ht="12" hidden="1" customHeight="1">
      <c r="A8828" s="431"/>
    </row>
    <row r="8829" spans="1:1" s="432" customFormat="1" ht="12" hidden="1" customHeight="1">
      <c r="A8829" s="431"/>
    </row>
    <row r="8830" spans="1:1" s="432" customFormat="1" ht="12" hidden="1" customHeight="1">
      <c r="A8830" s="431"/>
    </row>
    <row r="8831" spans="1:1" s="432" customFormat="1" ht="12" hidden="1" customHeight="1">
      <c r="A8831" s="431"/>
    </row>
    <row r="8832" spans="1:1" s="432" customFormat="1" ht="12" hidden="1" customHeight="1">
      <c r="A8832" s="431"/>
    </row>
    <row r="8833" spans="1:1" s="432" customFormat="1" ht="12" hidden="1" customHeight="1">
      <c r="A8833" s="431"/>
    </row>
    <row r="8834" spans="1:1" s="432" customFormat="1" ht="12" hidden="1" customHeight="1">
      <c r="A8834" s="431"/>
    </row>
    <row r="8835" spans="1:1" s="432" customFormat="1" ht="12" hidden="1" customHeight="1">
      <c r="A8835" s="431"/>
    </row>
    <row r="8836" spans="1:1" s="432" customFormat="1" ht="12" hidden="1" customHeight="1">
      <c r="A8836" s="431"/>
    </row>
    <row r="8837" spans="1:1" s="432" customFormat="1" ht="12" hidden="1" customHeight="1">
      <c r="A8837" s="431"/>
    </row>
    <row r="8838" spans="1:1" s="432" customFormat="1" ht="12" hidden="1" customHeight="1">
      <c r="A8838" s="431"/>
    </row>
    <row r="8839" spans="1:1" s="432" customFormat="1" ht="12" hidden="1" customHeight="1">
      <c r="A8839" s="431"/>
    </row>
    <row r="8840" spans="1:1" s="432" customFormat="1" ht="12" hidden="1" customHeight="1">
      <c r="A8840" s="431"/>
    </row>
    <row r="8841" spans="1:1" s="432" customFormat="1" ht="12" hidden="1" customHeight="1">
      <c r="A8841" s="431"/>
    </row>
    <row r="8842" spans="1:1" s="432" customFormat="1" ht="12" hidden="1" customHeight="1">
      <c r="A8842" s="431"/>
    </row>
    <row r="8843" spans="1:1" s="432" customFormat="1" ht="12" hidden="1" customHeight="1">
      <c r="A8843" s="431"/>
    </row>
    <row r="8844" spans="1:1" s="432" customFormat="1" ht="12" hidden="1" customHeight="1">
      <c r="A8844" s="431"/>
    </row>
    <row r="8845" spans="1:1" s="432" customFormat="1" ht="12" hidden="1" customHeight="1">
      <c r="A8845" s="431"/>
    </row>
    <row r="8846" spans="1:1" s="432" customFormat="1" ht="12" hidden="1" customHeight="1">
      <c r="A8846" s="431"/>
    </row>
    <row r="8847" spans="1:1" s="432" customFormat="1" ht="12" hidden="1" customHeight="1">
      <c r="A8847" s="431"/>
    </row>
    <row r="8848" spans="1:1" s="432" customFormat="1" ht="12" hidden="1" customHeight="1">
      <c r="A8848" s="431"/>
    </row>
    <row r="8849" spans="1:1" s="432" customFormat="1" ht="12" hidden="1" customHeight="1">
      <c r="A8849" s="431"/>
    </row>
    <row r="8850" spans="1:1" s="432" customFormat="1" ht="12" hidden="1" customHeight="1">
      <c r="A8850" s="431"/>
    </row>
    <row r="8851" spans="1:1" s="432" customFormat="1" ht="12" hidden="1" customHeight="1">
      <c r="A8851" s="431"/>
    </row>
    <row r="8852" spans="1:1" s="432" customFormat="1" ht="12" hidden="1" customHeight="1">
      <c r="A8852" s="431"/>
    </row>
    <row r="8853" spans="1:1" s="432" customFormat="1" ht="12" hidden="1" customHeight="1">
      <c r="A8853" s="431"/>
    </row>
    <row r="8854" spans="1:1" s="432" customFormat="1" ht="12" hidden="1" customHeight="1">
      <c r="A8854" s="431"/>
    </row>
    <row r="8855" spans="1:1" s="432" customFormat="1" ht="12" hidden="1" customHeight="1">
      <c r="A8855" s="431"/>
    </row>
    <row r="8856" spans="1:1" s="432" customFormat="1" ht="12" hidden="1" customHeight="1">
      <c r="A8856" s="431"/>
    </row>
    <row r="8857" spans="1:1" s="432" customFormat="1" ht="12" hidden="1" customHeight="1">
      <c r="A8857" s="431"/>
    </row>
    <row r="8858" spans="1:1" s="432" customFormat="1" ht="12" hidden="1" customHeight="1">
      <c r="A8858" s="431"/>
    </row>
    <row r="8859" spans="1:1" s="432" customFormat="1" ht="12" hidden="1" customHeight="1">
      <c r="A8859" s="431"/>
    </row>
    <row r="8860" spans="1:1" s="432" customFormat="1" ht="12" hidden="1" customHeight="1">
      <c r="A8860" s="431"/>
    </row>
    <row r="8861" spans="1:1" s="432" customFormat="1" ht="12" hidden="1" customHeight="1">
      <c r="A8861" s="431"/>
    </row>
    <row r="8862" spans="1:1" s="432" customFormat="1" ht="12" hidden="1" customHeight="1">
      <c r="A8862" s="431"/>
    </row>
    <row r="8863" spans="1:1" s="432" customFormat="1" ht="12" hidden="1" customHeight="1">
      <c r="A8863" s="431"/>
    </row>
    <row r="8864" spans="1:1" s="432" customFormat="1" ht="12" hidden="1" customHeight="1">
      <c r="A8864" s="431"/>
    </row>
    <row r="8865" spans="1:1" s="432" customFormat="1" ht="12" hidden="1" customHeight="1">
      <c r="A8865" s="431"/>
    </row>
    <row r="8866" spans="1:1" s="432" customFormat="1" ht="12" hidden="1" customHeight="1">
      <c r="A8866" s="431"/>
    </row>
    <row r="8867" spans="1:1" s="432" customFormat="1" ht="12" hidden="1" customHeight="1">
      <c r="A8867" s="431"/>
    </row>
    <row r="8868" spans="1:1" s="432" customFormat="1" ht="12" hidden="1" customHeight="1">
      <c r="A8868" s="431"/>
    </row>
    <row r="8869" spans="1:1" s="432" customFormat="1" ht="12" hidden="1" customHeight="1">
      <c r="A8869" s="431"/>
    </row>
    <row r="8870" spans="1:1" s="432" customFormat="1" ht="12" hidden="1" customHeight="1">
      <c r="A8870" s="431"/>
    </row>
    <row r="8871" spans="1:1" s="432" customFormat="1" ht="12" hidden="1" customHeight="1">
      <c r="A8871" s="431"/>
    </row>
    <row r="8872" spans="1:1" s="432" customFormat="1" ht="12" hidden="1" customHeight="1">
      <c r="A8872" s="431"/>
    </row>
    <row r="8873" spans="1:1" s="432" customFormat="1" ht="12" hidden="1" customHeight="1">
      <c r="A8873" s="431"/>
    </row>
    <row r="8874" spans="1:1" s="432" customFormat="1" ht="12" hidden="1" customHeight="1">
      <c r="A8874" s="431"/>
    </row>
    <row r="8875" spans="1:1" s="432" customFormat="1" ht="12" hidden="1" customHeight="1">
      <c r="A8875" s="431"/>
    </row>
    <row r="8876" spans="1:1" s="432" customFormat="1" ht="12" hidden="1" customHeight="1">
      <c r="A8876" s="431"/>
    </row>
    <row r="8877" spans="1:1" s="432" customFormat="1" ht="12" hidden="1" customHeight="1">
      <c r="A8877" s="431"/>
    </row>
    <row r="8878" spans="1:1" s="432" customFormat="1" ht="12" hidden="1" customHeight="1">
      <c r="A8878" s="431"/>
    </row>
    <row r="8879" spans="1:1" s="432" customFormat="1" ht="12" hidden="1" customHeight="1">
      <c r="A8879" s="431"/>
    </row>
    <row r="8880" spans="1:1" s="432" customFormat="1" ht="12" hidden="1" customHeight="1">
      <c r="A8880" s="431"/>
    </row>
    <row r="8881" spans="1:1" s="432" customFormat="1" ht="12" hidden="1" customHeight="1">
      <c r="A8881" s="431"/>
    </row>
    <row r="8882" spans="1:1" s="432" customFormat="1" ht="12" hidden="1" customHeight="1">
      <c r="A8882" s="431"/>
    </row>
    <row r="8883" spans="1:1" s="432" customFormat="1" ht="12" hidden="1" customHeight="1">
      <c r="A8883" s="431"/>
    </row>
    <row r="8884" spans="1:1" s="432" customFormat="1" ht="12" hidden="1" customHeight="1">
      <c r="A8884" s="431"/>
    </row>
    <row r="8885" spans="1:1" s="432" customFormat="1" ht="12" hidden="1" customHeight="1">
      <c r="A8885" s="431"/>
    </row>
    <row r="8886" spans="1:1" s="432" customFormat="1" ht="12" hidden="1" customHeight="1">
      <c r="A8886" s="431"/>
    </row>
    <row r="8887" spans="1:1" s="432" customFormat="1" ht="12" hidden="1" customHeight="1">
      <c r="A8887" s="431"/>
    </row>
    <row r="8888" spans="1:1" s="432" customFormat="1" ht="12" hidden="1" customHeight="1">
      <c r="A8888" s="431"/>
    </row>
    <row r="8889" spans="1:1" s="432" customFormat="1" ht="12" hidden="1" customHeight="1">
      <c r="A8889" s="431"/>
    </row>
    <row r="8890" spans="1:1" s="432" customFormat="1" ht="12" hidden="1" customHeight="1">
      <c r="A8890" s="431"/>
    </row>
    <row r="8891" spans="1:1" s="432" customFormat="1" ht="12" hidden="1" customHeight="1">
      <c r="A8891" s="431"/>
    </row>
    <row r="8892" spans="1:1" s="432" customFormat="1" ht="12" hidden="1" customHeight="1">
      <c r="A8892" s="431"/>
    </row>
    <row r="8893" spans="1:1" s="432" customFormat="1" ht="12" hidden="1" customHeight="1">
      <c r="A8893" s="431"/>
    </row>
    <row r="8894" spans="1:1" s="432" customFormat="1" ht="12" hidden="1" customHeight="1">
      <c r="A8894" s="431"/>
    </row>
    <row r="8895" spans="1:1" s="432" customFormat="1" ht="12" hidden="1" customHeight="1">
      <c r="A8895" s="431"/>
    </row>
    <row r="8896" spans="1:1" s="432" customFormat="1" ht="12" hidden="1" customHeight="1">
      <c r="A8896" s="431"/>
    </row>
    <row r="8897" spans="1:1" s="432" customFormat="1" ht="12" hidden="1" customHeight="1">
      <c r="A8897" s="431"/>
    </row>
    <row r="8898" spans="1:1" s="432" customFormat="1" ht="12" hidden="1" customHeight="1">
      <c r="A8898" s="431"/>
    </row>
    <row r="8899" spans="1:1" s="432" customFormat="1" ht="12" hidden="1" customHeight="1">
      <c r="A8899" s="431"/>
    </row>
    <row r="8900" spans="1:1" s="432" customFormat="1" ht="12" hidden="1" customHeight="1">
      <c r="A8900" s="431"/>
    </row>
    <row r="8901" spans="1:1" s="432" customFormat="1" ht="12" hidden="1" customHeight="1">
      <c r="A8901" s="431"/>
    </row>
    <row r="8902" spans="1:1" s="432" customFormat="1" ht="12" hidden="1" customHeight="1">
      <c r="A8902" s="431"/>
    </row>
    <row r="8903" spans="1:1" s="432" customFormat="1" ht="12" hidden="1" customHeight="1">
      <c r="A8903" s="431"/>
    </row>
    <row r="8904" spans="1:1" s="432" customFormat="1" ht="12" hidden="1" customHeight="1">
      <c r="A8904" s="431"/>
    </row>
    <row r="8905" spans="1:1" s="432" customFormat="1" ht="12" hidden="1" customHeight="1">
      <c r="A8905" s="431"/>
    </row>
    <row r="8906" spans="1:1" s="432" customFormat="1" ht="12" hidden="1" customHeight="1">
      <c r="A8906" s="431"/>
    </row>
    <row r="8907" spans="1:1" s="432" customFormat="1" ht="12" hidden="1" customHeight="1">
      <c r="A8907" s="431"/>
    </row>
    <row r="8908" spans="1:1" s="432" customFormat="1" ht="12" hidden="1" customHeight="1">
      <c r="A8908" s="431"/>
    </row>
    <row r="8909" spans="1:1" s="432" customFormat="1" ht="12" hidden="1" customHeight="1">
      <c r="A8909" s="431"/>
    </row>
    <row r="8910" spans="1:1" s="432" customFormat="1" ht="12" hidden="1" customHeight="1">
      <c r="A8910" s="431"/>
    </row>
    <row r="8911" spans="1:1" s="432" customFormat="1" ht="12" hidden="1" customHeight="1">
      <c r="A8911" s="431"/>
    </row>
    <row r="8912" spans="1:1" s="432" customFormat="1" ht="12" hidden="1" customHeight="1">
      <c r="A8912" s="431"/>
    </row>
    <row r="8913" spans="1:1" s="432" customFormat="1" ht="12" hidden="1" customHeight="1">
      <c r="A8913" s="431"/>
    </row>
    <row r="8914" spans="1:1" s="432" customFormat="1" ht="12" hidden="1" customHeight="1">
      <c r="A8914" s="431"/>
    </row>
    <row r="8915" spans="1:1" s="432" customFormat="1" ht="12" hidden="1" customHeight="1">
      <c r="A8915" s="431"/>
    </row>
    <row r="8916" spans="1:1" s="432" customFormat="1" ht="12" hidden="1" customHeight="1">
      <c r="A8916" s="431"/>
    </row>
    <row r="8917" spans="1:1" s="432" customFormat="1" ht="12" hidden="1" customHeight="1">
      <c r="A8917" s="431"/>
    </row>
    <row r="8918" spans="1:1" s="432" customFormat="1" ht="12" hidden="1" customHeight="1">
      <c r="A8918" s="431"/>
    </row>
    <row r="8919" spans="1:1" s="432" customFormat="1" ht="12" hidden="1" customHeight="1">
      <c r="A8919" s="431"/>
    </row>
    <row r="8920" spans="1:1" s="432" customFormat="1" ht="12" hidden="1" customHeight="1">
      <c r="A8920" s="431"/>
    </row>
    <row r="8921" spans="1:1" s="432" customFormat="1" ht="12" hidden="1" customHeight="1">
      <c r="A8921" s="431"/>
    </row>
    <row r="8922" spans="1:1" s="432" customFormat="1" ht="12" hidden="1" customHeight="1">
      <c r="A8922" s="431"/>
    </row>
    <row r="8923" spans="1:1" s="432" customFormat="1" ht="12" hidden="1" customHeight="1">
      <c r="A8923" s="431"/>
    </row>
    <row r="8924" spans="1:1" s="432" customFormat="1" ht="12" hidden="1" customHeight="1">
      <c r="A8924" s="431"/>
    </row>
    <row r="8925" spans="1:1" s="432" customFormat="1" ht="12" hidden="1" customHeight="1">
      <c r="A8925" s="431"/>
    </row>
    <row r="8926" spans="1:1" s="432" customFormat="1" ht="12" hidden="1" customHeight="1">
      <c r="A8926" s="431"/>
    </row>
    <row r="8927" spans="1:1" s="432" customFormat="1" ht="12" hidden="1" customHeight="1">
      <c r="A8927" s="431"/>
    </row>
    <row r="8928" spans="1:1" s="432" customFormat="1" ht="12" hidden="1" customHeight="1">
      <c r="A8928" s="431"/>
    </row>
    <row r="8929" spans="1:1" s="432" customFormat="1" ht="12" hidden="1" customHeight="1">
      <c r="A8929" s="431"/>
    </row>
    <row r="8930" spans="1:1" s="432" customFormat="1" ht="12" hidden="1" customHeight="1">
      <c r="A8930" s="431"/>
    </row>
    <row r="8931" spans="1:1" s="432" customFormat="1" ht="12" hidden="1" customHeight="1">
      <c r="A8931" s="431"/>
    </row>
    <row r="8932" spans="1:1" s="432" customFormat="1" ht="12" hidden="1" customHeight="1">
      <c r="A8932" s="431"/>
    </row>
    <row r="8933" spans="1:1" s="432" customFormat="1" ht="12" hidden="1" customHeight="1">
      <c r="A8933" s="431"/>
    </row>
    <row r="8934" spans="1:1" s="432" customFormat="1" ht="12" hidden="1" customHeight="1">
      <c r="A8934" s="431"/>
    </row>
    <row r="8935" spans="1:1" s="432" customFormat="1" ht="12" hidden="1" customHeight="1">
      <c r="A8935" s="431"/>
    </row>
    <row r="8936" spans="1:1" s="432" customFormat="1" ht="12" hidden="1" customHeight="1">
      <c r="A8936" s="431"/>
    </row>
    <row r="8937" spans="1:1" s="432" customFormat="1" ht="12" hidden="1" customHeight="1">
      <c r="A8937" s="431"/>
    </row>
    <row r="8938" spans="1:1" s="432" customFormat="1" ht="12" hidden="1" customHeight="1">
      <c r="A8938" s="431"/>
    </row>
    <row r="8939" spans="1:1" s="432" customFormat="1" ht="12" hidden="1" customHeight="1">
      <c r="A8939" s="431"/>
    </row>
    <row r="8940" spans="1:1" s="432" customFormat="1" ht="12" hidden="1" customHeight="1">
      <c r="A8940" s="431"/>
    </row>
    <row r="8941" spans="1:1" s="432" customFormat="1" ht="12" hidden="1" customHeight="1">
      <c r="A8941" s="431"/>
    </row>
    <row r="8942" spans="1:1" s="432" customFormat="1" ht="12" hidden="1" customHeight="1">
      <c r="A8942" s="431"/>
    </row>
    <row r="8943" spans="1:1" s="432" customFormat="1" ht="12" hidden="1" customHeight="1">
      <c r="A8943" s="431"/>
    </row>
    <row r="8944" spans="1:1" s="432" customFormat="1" ht="12" hidden="1" customHeight="1">
      <c r="A8944" s="431"/>
    </row>
    <row r="8945" spans="1:1" s="432" customFormat="1" ht="12" hidden="1" customHeight="1">
      <c r="A8945" s="431"/>
    </row>
    <row r="8946" spans="1:1" s="432" customFormat="1" ht="12" hidden="1" customHeight="1">
      <c r="A8946" s="431"/>
    </row>
    <row r="8947" spans="1:1" s="432" customFormat="1" ht="12" hidden="1" customHeight="1">
      <c r="A8947" s="431"/>
    </row>
    <row r="8948" spans="1:1" s="432" customFormat="1" ht="12" hidden="1" customHeight="1">
      <c r="A8948" s="431"/>
    </row>
    <row r="8949" spans="1:1" s="432" customFormat="1" ht="12" hidden="1" customHeight="1">
      <c r="A8949" s="431"/>
    </row>
    <row r="8950" spans="1:1" s="432" customFormat="1" ht="12" hidden="1" customHeight="1">
      <c r="A8950" s="431"/>
    </row>
    <row r="8951" spans="1:1" s="432" customFormat="1" ht="12" hidden="1" customHeight="1">
      <c r="A8951" s="431"/>
    </row>
    <row r="8952" spans="1:1" s="432" customFormat="1" ht="12" hidden="1" customHeight="1">
      <c r="A8952" s="431"/>
    </row>
    <row r="8953" spans="1:1" s="432" customFormat="1" ht="12" hidden="1" customHeight="1">
      <c r="A8953" s="431"/>
    </row>
    <row r="8954" spans="1:1" s="432" customFormat="1" ht="12" hidden="1" customHeight="1">
      <c r="A8954" s="431"/>
    </row>
    <row r="8955" spans="1:1" s="432" customFormat="1" ht="12" hidden="1" customHeight="1">
      <c r="A8955" s="431"/>
    </row>
    <row r="8956" spans="1:1" s="432" customFormat="1" ht="12" hidden="1" customHeight="1">
      <c r="A8956" s="431"/>
    </row>
    <row r="8957" spans="1:1" s="432" customFormat="1" ht="12" hidden="1" customHeight="1">
      <c r="A8957" s="431"/>
    </row>
    <row r="8958" spans="1:1" s="432" customFormat="1" ht="12" hidden="1" customHeight="1">
      <c r="A8958" s="431"/>
    </row>
    <row r="8959" spans="1:1" s="432" customFormat="1" ht="12" hidden="1" customHeight="1">
      <c r="A8959" s="431"/>
    </row>
    <row r="8960" spans="1:1" s="432" customFormat="1" ht="12" hidden="1" customHeight="1">
      <c r="A8960" s="431"/>
    </row>
    <row r="8961" spans="1:1" s="432" customFormat="1" ht="12" hidden="1" customHeight="1">
      <c r="A8961" s="431"/>
    </row>
    <row r="8962" spans="1:1" s="432" customFormat="1" ht="12" hidden="1" customHeight="1">
      <c r="A8962" s="431"/>
    </row>
    <row r="8963" spans="1:1" s="432" customFormat="1" ht="12" hidden="1" customHeight="1">
      <c r="A8963" s="431"/>
    </row>
    <row r="8964" spans="1:1" s="432" customFormat="1" ht="12" hidden="1" customHeight="1">
      <c r="A8964" s="431"/>
    </row>
    <row r="8965" spans="1:1" s="432" customFormat="1" ht="12" hidden="1" customHeight="1">
      <c r="A8965" s="431"/>
    </row>
    <row r="8966" spans="1:1" s="432" customFormat="1" ht="12" hidden="1" customHeight="1">
      <c r="A8966" s="431"/>
    </row>
    <row r="8967" spans="1:1" s="432" customFormat="1" ht="12" hidden="1" customHeight="1">
      <c r="A8967" s="431"/>
    </row>
    <row r="8968" spans="1:1" s="432" customFormat="1" ht="12" hidden="1" customHeight="1">
      <c r="A8968" s="431"/>
    </row>
    <row r="8969" spans="1:1" s="432" customFormat="1" ht="12" hidden="1" customHeight="1">
      <c r="A8969" s="431"/>
    </row>
    <row r="8970" spans="1:1" s="432" customFormat="1" ht="12" hidden="1" customHeight="1">
      <c r="A8970" s="431"/>
    </row>
    <row r="8971" spans="1:1" s="432" customFormat="1" ht="12" hidden="1" customHeight="1">
      <c r="A8971" s="431"/>
    </row>
    <row r="8972" spans="1:1" s="432" customFormat="1" ht="12" hidden="1" customHeight="1">
      <c r="A8972" s="431"/>
    </row>
    <row r="8973" spans="1:1" s="432" customFormat="1" ht="12" hidden="1" customHeight="1">
      <c r="A8973" s="431"/>
    </row>
    <row r="8974" spans="1:1" s="432" customFormat="1" ht="12" hidden="1" customHeight="1">
      <c r="A8974" s="431"/>
    </row>
    <row r="8975" spans="1:1" s="432" customFormat="1" ht="12" hidden="1" customHeight="1">
      <c r="A8975" s="431"/>
    </row>
    <row r="8976" spans="1:1" s="432" customFormat="1" ht="12" hidden="1" customHeight="1">
      <c r="A8976" s="431"/>
    </row>
    <row r="8977" spans="1:1" s="432" customFormat="1" ht="12" hidden="1" customHeight="1">
      <c r="A8977" s="431"/>
    </row>
    <row r="8978" spans="1:1" s="432" customFormat="1" ht="12" hidden="1" customHeight="1">
      <c r="A8978" s="431"/>
    </row>
    <row r="8979" spans="1:1" s="432" customFormat="1" ht="12" hidden="1" customHeight="1">
      <c r="A8979" s="431"/>
    </row>
    <row r="8980" spans="1:1" s="432" customFormat="1" ht="12" hidden="1" customHeight="1">
      <c r="A8980" s="431"/>
    </row>
    <row r="8981" spans="1:1" s="432" customFormat="1" ht="12" hidden="1" customHeight="1">
      <c r="A8981" s="431"/>
    </row>
    <row r="8982" spans="1:1" s="432" customFormat="1" ht="12" hidden="1" customHeight="1">
      <c r="A8982" s="431"/>
    </row>
    <row r="8983" spans="1:1" s="432" customFormat="1" ht="12" hidden="1" customHeight="1">
      <c r="A8983" s="431"/>
    </row>
    <row r="8984" spans="1:1" s="432" customFormat="1" ht="12" hidden="1" customHeight="1">
      <c r="A8984" s="431"/>
    </row>
    <row r="8985" spans="1:1" s="432" customFormat="1" ht="12" hidden="1" customHeight="1">
      <c r="A8985" s="431"/>
    </row>
    <row r="8986" spans="1:1" s="432" customFormat="1" ht="12" hidden="1" customHeight="1">
      <c r="A8986" s="431"/>
    </row>
    <row r="8987" spans="1:1" s="432" customFormat="1" ht="12" hidden="1" customHeight="1">
      <c r="A8987" s="431"/>
    </row>
    <row r="8988" spans="1:1" s="432" customFormat="1" ht="12" hidden="1" customHeight="1">
      <c r="A8988" s="431"/>
    </row>
    <row r="8989" spans="1:1" s="432" customFormat="1" ht="12" hidden="1" customHeight="1">
      <c r="A8989" s="431"/>
    </row>
    <row r="8990" spans="1:1" s="432" customFormat="1" ht="12" hidden="1" customHeight="1">
      <c r="A8990" s="431"/>
    </row>
    <row r="8991" spans="1:1" s="432" customFormat="1" ht="12" hidden="1" customHeight="1">
      <c r="A8991" s="431"/>
    </row>
    <row r="8992" spans="1:1" s="432" customFormat="1" ht="12" hidden="1" customHeight="1">
      <c r="A8992" s="431"/>
    </row>
    <row r="8993" spans="1:1" s="432" customFormat="1" ht="12" hidden="1" customHeight="1">
      <c r="A8993" s="431"/>
    </row>
    <row r="8994" spans="1:1" s="432" customFormat="1" ht="12" hidden="1" customHeight="1">
      <c r="A8994" s="431"/>
    </row>
    <row r="8995" spans="1:1" s="432" customFormat="1" ht="12" hidden="1" customHeight="1">
      <c r="A8995" s="431"/>
    </row>
    <row r="8996" spans="1:1" s="432" customFormat="1" ht="12" hidden="1" customHeight="1">
      <c r="A8996" s="431"/>
    </row>
    <row r="8997" spans="1:1" s="432" customFormat="1" ht="12" hidden="1" customHeight="1">
      <c r="A8997" s="431"/>
    </row>
    <row r="8998" spans="1:1" s="432" customFormat="1" ht="12" hidden="1" customHeight="1">
      <c r="A8998" s="431"/>
    </row>
    <row r="8999" spans="1:1" s="432" customFormat="1" ht="12" hidden="1" customHeight="1">
      <c r="A8999" s="431"/>
    </row>
    <row r="9000" spans="1:1" s="432" customFormat="1" ht="12" hidden="1" customHeight="1">
      <c r="A9000" s="431"/>
    </row>
    <row r="9001" spans="1:1" s="432" customFormat="1" ht="12" hidden="1" customHeight="1">
      <c r="A9001" s="431"/>
    </row>
    <row r="9002" spans="1:1" s="432" customFormat="1" ht="12" hidden="1" customHeight="1">
      <c r="A9002" s="431"/>
    </row>
    <row r="9003" spans="1:1" s="432" customFormat="1" ht="12" hidden="1" customHeight="1">
      <c r="A9003" s="431"/>
    </row>
    <row r="9004" spans="1:1" s="432" customFormat="1" ht="12" hidden="1" customHeight="1">
      <c r="A9004" s="431"/>
    </row>
    <row r="9005" spans="1:1" s="432" customFormat="1" ht="12" hidden="1" customHeight="1">
      <c r="A9005" s="431"/>
    </row>
    <row r="9006" spans="1:1" s="432" customFormat="1" ht="12" hidden="1" customHeight="1">
      <c r="A9006" s="431"/>
    </row>
    <row r="9007" spans="1:1" s="432" customFormat="1" ht="12" hidden="1" customHeight="1">
      <c r="A9007" s="431"/>
    </row>
    <row r="9008" spans="1:1" s="432" customFormat="1" ht="12" hidden="1" customHeight="1">
      <c r="A9008" s="431"/>
    </row>
    <row r="9009" spans="1:1" s="432" customFormat="1" ht="12" hidden="1" customHeight="1">
      <c r="A9009" s="431"/>
    </row>
    <row r="9010" spans="1:1" s="432" customFormat="1" ht="12" hidden="1" customHeight="1">
      <c r="A9010" s="431"/>
    </row>
    <row r="9011" spans="1:1" s="432" customFormat="1" ht="12" hidden="1" customHeight="1">
      <c r="A9011" s="431"/>
    </row>
    <row r="9012" spans="1:1" s="432" customFormat="1" ht="12" hidden="1" customHeight="1">
      <c r="A9012" s="431"/>
    </row>
    <row r="9013" spans="1:1" s="432" customFormat="1" ht="12" hidden="1" customHeight="1">
      <c r="A9013" s="431"/>
    </row>
    <row r="9014" spans="1:1" s="432" customFormat="1" ht="12" hidden="1" customHeight="1">
      <c r="A9014" s="431"/>
    </row>
    <row r="9015" spans="1:1" s="432" customFormat="1" ht="12" hidden="1" customHeight="1">
      <c r="A9015" s="431"/>
    </row>
    <row r="9016" spans="1:1" s="432" customFormat="1" ht="12" hidden="1" customHeight="1">
      <c r="A9016" s="431"/>
    </row>
    <row r="9017" spans="1:1" s="432" customFormat="1" ht="12" hidden="1" customHeight="1">
      <c r="A9017" s="431"/>
    </row>
    <row r="9018" spans="1:1" s="432" customFormat="1" ht="12" hidden="1" customHeight="1">
      <c r="A9018" s="431"/>
    </row>
    <row r="9019" spans="1:1" s="432" customFormat="1" ht="12" hidden="1" customHeight="1">
      <c r="A9019" s="431"/>
    </row>
    <row r="9020" spans="1:1" s="432" customFormat="1" ht="12" hidden="1" customHeight="1">
      <c r="A9020" s="431"/>
    </row>
    <row r="9021" spans="1:1" s="432" customFormat="1" ht="12" hidden="1" customHeight="1">
      <c r="A9021" s="431"/>
    </row>
    <row r="9022" spans="1:1" s="432" customFormat="1" ht="12" hidden="1" customHeight="1">
      <c r="A9022" s="431"/>
    </row>
    <row r="9023" spans="1:1" s="432" customFormat="1" ht="12" hidden="1" customHeight="1">
      <c r="A9023" s="431"/>
    </row>
    <row r="9024" spans="1:1" s="432" customFormat="1" ht="12" hidden="1" customHeight="1">
      <c r="A9024" s="431"/>
    </row>
    <row r="9025" spans="1:1" s="432" customFormat="1" ht="12" hidden="1" customHeight="1">
      <c r="A9025" s="431"/>
    </row>
    <row r="9026" spans="1:1" s="432" customFormat="1" ht="12" hidden="1" customHeight="1">
      <c r="A9026" s="431"/>
    </row>
    <row r="9027" spans="1:1" s="432" customFormat="1" ht="12" hidden="1" customHeight="1">
      <c r="A9027" s="431"/>
    </row>
    <row r="9028" spans="1:1" s="432" customFormat="1" ht="12" hidden="1" customHeight="1">
      <c r="A9028" s="431"/>
    </row>
    <row r="9029" spans="1:1" s="432" customFormat="1" ht="12" hidden="1" customHeight="1">
      <c r="A9029" s="431"/>
    </row>
    <row r="9030" spans="1:1" s="432" customFormat="1" ht="12" hidden="1" customHeight="1">
      <c r="A9030" s="431"/>
    </row>
    <row r="9031" spans="1:1" s="432" customFormat="1" ht="12" hidden="1" customHeight="1">
      <c r="A9031" s="431"/>
    </row>
    <row r="9032" spans="1:1" s="432" customFormat="1" ht="12" hidden="1" customHeight="1">
      <c r="A9032" s="431"/>
    </row>
    <row r="9033" spans="1:1" s="432" customFormat="1" ht="12" hidden="1" customHeight="1">
      <c r="A9033" s="431"/>
    </row>
    <row r="9034" spans="1:1" s="432" customFormat="1" ht="12" hidden="1" customHeight="1">
      <c r="A9034" s="431"/>
    </row>
    <row r="9035" spans="1:1" s="432" customFormat="1" ht="12" hidden="1" customHeight="1">
      <c r="A9035" s="431"/>
    </row>
    <row r="9036" spans="1:1" s="432" customFormat="1" ht="12" hidden="1" customHeight="1">
      <c r="A9036" s="431"/>
    </row>
    <row r="9037" spans="1:1" s="432" customFormat="1" ht="12" hidden="1" customHeight="1">
      <c r="A9037" s="431"/>
    </row>
    <row r="9038" spans="1:1" s="432" customFormat="1" ht="12" hidden="1" customHeight="1">
      <c r="A9038" s="431"/>
    </row>
    <row r="9039" spans="1:1" s="432" customFormat="1" ht="12" hidden="1" customHeight="1">
      <c r="A9039" s="431"/>
    </row>
    <row r="9040" spans="1:1" s="432" customFormat="1" ht="12" hidden="1" customHeight="1">
      <c r="A9040" s="431"/>
    </row>
    <row r="9041" spans="1:1" s="432" customFormat="1" ht="12" hidden="1" customHeight="1">
      <c r="A9041" s="431"/>
    </row>
    <row r="9042" spans="1:1" s="432" customFormat="1" ht="12" hidden="1" customHeight="1">
      <c r="A9042" s="431"/>
    </row>
    <row r="9043" spans="1:1" s="432" customFormat="1" ht="12" hidden="1" customHeight="1">
      <c r="A9043" s="431"/>
    </row>
    <row r="9044" spans="1:1" s="432" customFormat="1" ht="12" hidden="1" customHeight="1">
      <c r="A9044" s="431"/>
    </row>
    <row r="9045" spans="1:1" s="432" customFormat="1" ht="12" hidden="1" customHeight="1">
      <c r="A9045" s="431"/>
    </row>
    <row r="9046" spans="1:1" s="432" customFormat="1" ht="12" hidden="1" customHeight="1">
      <c r="A9046" s="431"/>
    </row>
    <row r="9047" spans="1:1" s="432" customFormat="1" ht="12" hidden="1" customHeight="1">
      <c r="A9047" s="431"/>
    </row>
    <row r="9048" spans="1:1" s="432" customFormat="1" ht="12" hidden="1" customHeight="1">
      <c r="A9048" s="431"/>
    </row>
    <row r="9049" spans="1:1" s="432" customFormat="1" ht="12" hidden="1" customHeight="1">
      <c r="A9049" s="431"/>
    </row>
    <row r="9050" spans="1:1" s="432" customFormat="1" ht="12" hidden="1" customHeight="1">
      <c r="A9050" s="431"/>
    </row>
    <row r="9051" spans="1:1" s="432" customFormat="1" ht="12" hidden="1" customHeight="1">
      <c r="A9051" s="431"/>
    </row>
    <row r="9052" spans="1:1" s="432" customFormat="1" ht="12" hidden="1" customHeight="1">
      <c r="A9052" s="431"/>
    </row>
    <row r="9053" spans="1:1" s="432" customFormat="1" ht="12" hidden="1" customHeight="1">
      <c r="A9053" s="431"/>
    </row>
    <row r="9054" spans="1:1" s="432" customFormat="1" ht="12" hidden="1" customHeight="1">
      <c r="A9054" s="431"/>
    </row>
    <row r="9055" spans="1:1" s="432" customFormat="1" ht="12" hidden="1" customHeight="1">
      <c r="A9055" s="431"/>
    </row>
    <row r="9056" spans="1:1" s="432" customFormat="1" ht="12" hidden="1" customHeight="1">
      <c r="A9056" s="431"/>
    </row>
    <row r="9057" spans="1:1" s="432" customFormat="1" ht="12" hidden="1" customHeight="1">
      <c r="A9057" s="431"/>
    </row>
    <row r="9058" spans="1:1" s="432" customFormat="1" ht="12" hidden="1" customHeight="1">
      <c r="A9058" s="431"/>
    </row>
    <row r="9059" spans="1:1" s="432" customFormat="1" ht="12" hidden="1" customHeight="1">
      <c r="A9059" s="431"/>
    </row>
    <row r="9060" spans="1:1" s="432" customFormat="1" ht="12" hidden="1" customHeight="1">
      <c r="A9060" s="431"/>
    </row>
    <row r="9061" spans="1:1" s="432" customFormat="1" ht="12" hidden="1" customHeight="1">
      <c r="A9061" s="431"/>
    </row>
    <row r="9062" spans="1:1" s="432" customFormat="1" ht="12" hidden="1" customHeight="1">
      <c r="A9062" s="431"/>
    </row>
    <row r="9063" spans="1:1" s="432" customFormat="1" ht="12" hidden="1" customHeight="1">
      <c r="A9063" s="431"/>
    </row>
    <row r="9064" spans="1:1" s="432" customFormat="1" ht="12" hidden="1" customHeight="1">
      <c r="A9064" s="431"/>
    </row>
    <row r="9065" spans="1:1" s="432" customFormat="1" ht="12" hidden="1" customHeight="1">
      <c r="A9065" s="431"/>
    </row>
    <row r="9066" spans="1:1" s="432" customFormat="1" ht="12" hidden="1" customHeight="1">
      <c r="A9066" s="431"/>
    </row>
    <row r="9067" spans="1:1" s="432" customFormat="1" ht="12" hidden="1" customHeight="1">
      <c r="A9067" s="431"/>
    </row>
    <row r="9068" spans="1:1" s="432" customFormat="1" ht="12" hidden="1" customHeight="1">
      <c r="A9068" s="431"/>
    </row>
    <row r="9069" spans="1:1" s="432" customFormat="1" ht="12" hidden="1" customHeight="1">
      <c r="A9069" s="431"/>
    </row>
    <row r="9070" spans="1:1" s="432" customFormat="1" ht="12" hidden="1" customHeight="1">
      <c r="A9070" s="431"/>
    </row>
    <row r="9071" spans="1:1" s="432" customFormat="1" ht="12" hidden="1" customHeight="1">
      <c r="A9071" s="431"/>
    </row>
    <row r="9072" spans="1:1" s="432" customFormat="1" ht="12" hidden="1" customHeight="1">
      <c r="A9072" s="431"/>
    </row>
    <row r="9073" spans="1:1" s="432" customFormat="1" ht="12" hidden="1" customHeight="1">
      <c r="A9073" s="431"/>
    </row>
    <row r="9074" spans="1:1" s="432" customFormat="1" ht="12" hidden="1" customHeight="1">
      <c r="A9074" s="431"/>
    </row>
    <row r="9075" spans="1:1" s="432" customFormat="1" ht="12" hidden="1" customHeight="1">
      <c r="A9075" s="431"/>
    </row>
    <row r="9076" spans="1:1" s="432" customFormat="1" ht="12" hidden="1" customHeight="1">
      <c r="A9076" s="431"/>
    </row>
    <row r="9077" spans="1:1" s="432" customFormat="1" ht="12" hidden="1" customHeight="1">
      <c r="A9077" s="431"/>
    </row>
    <row r="9078" spans="1:1" s="432" customFormat="1" ht="12" hidden="1" customHeight="1">
      <c r="A9078" s="431"/>
    </row>
    <row r="9079" spans="1:1" s="432" customFormat="1" ht="12" hidden="1" customHeight="1">
      <c r="A9079" s="431"/>
    </row>
    <row r="9080" spans="1:1" s="432" customFormat="1" ht="12" hidden="1" customHeight="1">
      <c r="A9080" s="431"/>
    </row>
    <row r="9081" spans="1:1" s="432" customFormat="1" ht="12" hidden="1" customHeight="1">
      <c r="A9081" s="431"/>
    </row>
    <row r="9082" spans="1:1" s="432" customFormat="1" ht="12" hidden="1" customHeight="1">
      <c r="A9082" s="431"/>
    </row>
    <row r="9083" spans="1:1" s="432" customFormat="1" ht="12" hidden="1" customHeight="1">
      <c r="A9083" s="431"/>
    </row>
    <row r="9084" spans="1:1" s="432" customFormat="1" ht="12" hidden="1" customHeight="1">
      <c r="A9084" s="431"/>
    </row>
    <row r="9085" spans="1:1" s="432" customFormat="1" ht="12" hidden="1" customHeight="1">
      <c r="A9085" s="431"/>
    </row>
    <row r="9086" spans="1:1" s="432" customFormat="1" ht="12" hidden="1" customHeight="1">
      <c r="A9086" s="431"/>
    </row>
    <row r="9087" spans="1:1" s="432" customFormat="1" ht="12" hidden="1" customHeight="1">
      <c r="A9087" s="431"/>
    </row>
    <row r="9088" spans="1:1" s="432" customFormat="1" ht="12" hidden="1" customHeight="1">
      <c r="A9088" s="431"/>
    </row>
    <row r="9089" spans="1:1" s="432" customFormat="1" ht="12" hidden="1" customHeight="1">
      <c r="A9089" s="431"/>
    </row>
    <row r="9090" spans="1:1" s="432" customFormat="1" ht="12" hidden="1" customHeight="1">
      <c r="A9090" s="431"/>
    </row>
    <row r="9091" spans="1:1" s="432" customFormat="1" ht="12" hidden="1" customHeight="1">
      <c r="A9091" s="431"/>
    </row>
    <row r="9092" spans="1:1" s="432" customFormat="1" ht="12" hidden="1" customHeight="1">
      <c r="A9092" s="431"/>
    </row>
    <row r="9093" spans="1:1" s="432" customFormat="1" ht="12" hidden="1" customHeight="1">
      <c r="A9093" s="431"/>
    </row>
    <row r="9094" spans="1:1" s="432" customFormat="1" ht="12" hidden="1" customHeight="1">
      <c r="A9094" s="431"/>
    </row>
    <row r="9095" spans="1:1" s="432" customFormat="1" ht="12" hidden="1" customHeight="1">
      <c r="A9095" s="431"/>
    </row>
    <row r="9096" spans="1:1" s="432" customFormat="1" ht="12" hidden="1" customHeight="1">
      <c r="A9096" s="431"/>
    </row>
    <row r="9097" spans="1:1" s="432" customFormat="1" ht="12" hidden="1" customHeight="1">
      <c r="A9097" s="431"/>
    </row>
    <row r="9098" spans="1:1" s="432" customFormat="1" ht="12" hidden="1" customHeight="1">
      <c r="A9098" s="431"/>
    </row>
    <row r="9099" spans="1:1" s="432" customFormat="1" ht="12" hidden="1" customHeight="1">
      <c r="A9099" s="431"/>
    </row>
    <row r="9100" spans="1:1" s="432" customFormat="1" ht="12" hidden="1" customHeight="1">
      <c r="A9100" s="431"/>
    </row>
    <row r="9101" spans="1:1" s="432" customFormat="1" ht="12" hidden="1" customHeight="1">
      <c r="A9101" s="431"/>
    </row>
    <row r="9102" spans="1:1" s="432" customFormat="1" ht="12" hidden="1" customHeight="1">
      <c r="A9102" s="431"/>
    </row>
    <row r="9103" spans="1:1" s="432" customFormat="1" ht="12" hidden="1" customHeight="1">
      <c r="A9103" s="431"/>
    </row>
    <row r="9104" spans="1:1" s="432" customFormat="1" ht="12" hidden="1" customHeight="1">
      <c r="A9104" s="431"/>
    </row>
    <row r="9105" spans="1:1" s="432" customFormat="1" ht="12" hidden="1" customHeight="1">
      <c r="A9105" s="431"/>
    </row>
    <row r="9106" spans="1:1" s="432" customFormat="1" ht="12" hidden="1" customHeight="1">
      <c r="A9106" s="431"/>
    </row>
    <row r="9107" spans="1:1" s="432" customFormat="1" ht="12" hidden="1" customHeight="1">
      <c r="A9107" s="431"/>
    </row>
    <row r="9108" spans="1:1" s="432" customFormat="1" ht="12" hidden="1" customHeight="1">
      <c r="A9108" s="431"/>
    </row>
    <row r="9109" spans="1:1" s="432" customFormat="1" ht="12" hidden="1" customHeight="1">
      <c r="A9109" s="431"/>
    </row>
    <row r="9110" spans="1:1" s="432" customFormat="1" ht="12" hidden="1" customHeight="1">
      <c r="A9110" s="431"/>
    </row>
    <row r="9111" spans="1:1" s="432" customFormat="1" ht="12" hidden="1" customHeight="1">
      <c r="A9111" s="431"/>
    </row>
    <row r="9112" spans="1:1" s="432" customFormat="1" ht="12" hidden="1" customHeight="1">
      <c r="A9112" s="431"/>
    </row>
    <row r="9113" spans="1:1" s="432" customFormat="1" ht="12" hidden="1" customHeight="1">
      <c r="A9113" s="431"/>
    </row>
    <row r="9114" spans="1:1" s="432" customFormat="1" ht="12" hidden="1" customHeight="1">
      <c r="A9114" s="431"/>
    </row>
    <row r="9115" spans="1:1" s="432" customFormat="1" ht="12" hidden="1" customHeight="1">
      <c r="A9115" s="431"/>
    </row>
    <row r="9116" spans="1:1" s="432" customFormat="1" ht="12" hidden="1" customHeight="1">
      <c r="A9116" s="431"/>
    </row>
    <row r="9117" spans="1:1" s="432" customFormat="1" ht="12" hidden="1" customHeight="1">
      <c r="A9117" s="431"/>
    </row>
    <row r="9118" spans="1:1" s="432" customFormat="1" ht="12" hidden="1" customHeight="1">
      <c r="A9118" s="431"/>
    </row>
    <row r="9119" spans="1:1" s="432" customFormat="1" ht="12" hidden="1" customHeight="1">
      <c r="A9119" s="431"/>
    </row>
    <row r="9120" spans="1:1" s="432" customFormat="1" ht="12" hidden="1" customHeight="1">
      <c r="A9120" s="431"/>
    </row>
    <row r="9121" spans="1:1" s="432" customFormat="1" ht="12" hidden="1" customHeight="1">
      <c r="A9121" s="431"/>
    </row>
    <row r="9122" spans="1:1" s="432" customFormat="1" ht="12" hidden="1" customHeight="1">
      <c r="A9122" s="431"/>
    </row>
    <row r="9123" spans="1:1" s="432" customFormat="1" ht="12" hidden="1" customHeight="1">
      <c r="A9123" s="431"/>
    </row>
    <row r="9124" spans="1:1" s="432" customFormat="1" ht="12" hidden="1" customHeight="1">
      <c r="A9124" s="431"/>
    </row>
    <row r="9125" spans="1:1" s="432" customFormat="1" ht="12" hidden="1" customHeight="1">
      <c r="A9125" s="431"/>
    </row>
    <row r="9126" spans="1:1" s="432" customFormat="1" ht="12" hidden="1" customHeight="1">
      <c r="A9126" s="431"/>
    </row>
    <row r="9127" spans="1:1" s="432" customFormat="1" ht="12" hidden="1" customHeight="1">
      <c r="A9127" s="431"/>
    </row>
    <row r="9128" spans="1:1" s="432" customFormat="1" ht="12" hidden="1" customHeight="1">
      <c r="A9128" s="431"/>
    </row>
    <row r="9129" spans="1:1" s="432" customFormat="1" ht="12" hidden="1" customHeight="1">
      <c r="A9129" s="431"/>
    </row>
    <row r="9130" spans="1:1" s="432" customFormat="1" ht="12" hidden="1" customHeight="1">
      <c r="A9130" s="431"/>
    </row>
    <row r="9131" spans="1:1" s="432" customFormat="1" ht="12" hidden="1" customHeight="1">
      <c r="A9131" s="431"/>
    </row>
    <row r="9132" spans="1:1" s="432" customFormat="1" ht="12" hidden="1" customHeight="1">
      <c r="A9132" s="431"/>
    </row>
    <row r="9133" spans="1:1" s="432" customFormat="1" ht="12" hidden="1" customHeight="1">
      <c r="A9133" s="431"/>
    </row>
    <row r="9134" spans="1:1" s="432" customFormat="1" ht="12" hidden="1" customHeight="1">
      <c r="A9134" s="431"/>
    </row>
    <row r="9135" spans="1:1" s="432" customFormat="1" ht="12" hidden="1" customHeight="1">
      <c r="A9135" s="431"/>
    </row>
    <row r="9136" spans="1:1" s="432" customFormat="1" ht="12" hidden="1" customHeight="1">
      <c r="A9136" s="431"/>
    </row>
    <row r="9137" spans="1:1" s="432" customFormat="1" ht="12" hidden="1" customHeight="1">
      <c r="A9137" s="431"/>
    </row>
    <row r="9138" spans="1:1" s="432" customFormat="1" ht="12" hidden="1" customHeight="1">
      <c r="A9138" s="431"/>
    </row>
    <row r="9139" spans="1:1" s="432" customFormat="1" ht="12" hidden="1" customHeight="1">
      <c r="A9139" s="431"/>
    </row>
    <row r="9140" spans="1:1" s="432" customFormat="1" ht="12" hidden="1" customHeight="1">
      <c r="A9140" s="431"/>
    </row>
    <row r="9141" spans="1:1" s="432" customFormat="1" ht="12" hidden="1" customHeight="1">
      <c r="A9141" s="431"/>
    </row>
    <row r="9142" spans="1:1" s="432" customFormat="1" ht="12" hidden="1" customHeight="1">
      <c r="A9142" s="431"/>
    </row>
    <row r="9143" spans="1:1" s="432" customFormat="1" ht="12" hidden="1" customHeight="1">
      <c r="A9143" s="431"/>
    </row>
    <row r="9144" spans="1:1" s="432" customFormat="1" ht="12" hidden="1" customHeight="1">
      <c r="A9144" s="431"/>
    </row>
    <row r="9145" spans="1:1" s="432" customFormat="1" ht="12" hidden="1" customHeight="1">
      <c r="A9145" s="431"/>
    </row>
    <row r="9146" spans="1:1" s="432" customFormat="1" ht="12" hidden="1" customHeight="1">
      <c r="A9146" s="431"/>
    </row>
    <row r="9147" spans="1:1" s="432" customFormat="1" ht="12" hidden="1" customHeight="1">
      <c r="A9147" s="431"/>
    </row>
    <row r="9148" spans="1:1" s="432" customFormat="1" ht="12" hidden="1" customHeight="1">
      <c r="A9148" s="431"/>
    </row>
    <row r="9149" spans="1:1" s="432" customFormat="1" ht="12" hidden="1" customHeight="1">
      <c r="A9149" s="431"/>
    </row>
    <row r="9150" spans="1:1" s="432" customFormat="1" ht="12" hidden="1" customHeight="1">
      <c r="A9150" s="431"/>
    </row>
    <row r="9151" spans="1:1" s="432" customFormat="1" ht="12" hidden="1" customHeight="1">
      <c r="A9151" s="431"/>
    </row>
    <row r="9152" spans="1:1" s="432" customFormat="1" ht="12" hidden="1" customHeight="1">
      <c r="A9152" s="431"/>
    </row>
    <row r="9153" spans="1:1" s="432" customFormat="1" ht="12" hidden="1" customHeight="1">
      <c r="A9153" s="431"/>
    </row>
    <row r="9154" spans="1:1" s="432" customFormat="1" ht="12" hidden="1" customHeight="1">
      <c r="A9154" s="431"/>
    </row>
    <row r="9155" spans="1:1" s="432" customFormat="1" ht="12" hidden="1" customHeight="1">
      <c r="A9155" s="431"/>
    </row>
    <row r="9156" spans="1:1" s="432" customFormat="1" ht="12" hidden="1" customHeight="1">
      <c r="A9156" s="431"/>
    </row>
    <row r="9157" spans="1:1" s="432" customFormat="1" ht="12" hidden="1" customHeight="1">
      <c r="A9157" s="431"/>
    </row>
    <row r="9158" spans="1:1" s="432" customFormat="1" ht="12" hidden="1" customHeight="1">
      <c r="A9158" s="431"/>
    </row>
    <row r="9159" spans="1:1" s="432" customFormat="1" ht="12" hidden="1" customHeight="1">
      <c r="A9159" s="431"/>
    </row>
    <row r="9160" spans="1:1" s="432" customFormat="1" ht="12" hidden="1" customHeight="1">
      <c r="A9160" s="431"/>
    </row>
    <row r="9161" spans="1:1" s="432" customFormat="1" ht="12" hidden="1" customHeight="1">
      <c r="A9161" s="431"/>
    </row>
    <row r="9162" spans="1:1" s="432" customFormat="1" ht="12" hidden="1" customHeight="1">
      <c r="A9162" s="431"/>
    </row>
    <row r="9163" spans="1:1" s="432" customFormat="1" ht="12" hidden="1" customHeight="1">
      <c r="A9163" s="431"/>
    </row>
    <row r="9164" spans="1:1" s="432" customFormat="1" ht="12" hidden="1" customHeight="1">
      <c r="A9164" s="431"/>
    </row>
    <row r="9165" spans="1:1" s="432" customFormat="1" ht="12" hidden="1" customHeight="1">
      <c r="A9165" s="431"/>
    </row>
    <row r="9166" spans="1:1" s="432" customFormat="1" ht="12" hidden="1" customHeight="1">
      <c r="A9166" s="431"/>
    </row>
    <row r="9167" spans="1:1" s="432" customFormat="1" ht="12" hidden="1" customHeight="1">
      <c r="A9167" s="431"/>
    </row>
    <row r="9168" spans="1:1" s="432" customFormat="1" ht="12" hidden="1" customHeight="1">
      <c r="A9168" s="431"/>
    </row>
    <row r="9169" spans="1:1" s="432" customFormat="1" ht="12" hidden="1" customHeight="1">
      <c r="A9169" s="431"/>
    </row>
    <row r="9170" spans="1:1" s="432" customFormat="1" ht="12" hidden="1" customHeight="1">
      <c r="A9170" s="431"/>
    </row>
    <row r="9171" spans="1:1" s="432" customFormat="1" ht="12" hidden="1" customHeight="1">
      <c r="A9171" s="431"/>
    </row>
    <row r="9172" spans="1:1" s="432" customFormat="1" ht="12" hidden="1" customHeight="1">
      <c r="A9172" s="431"/>
    </row>
    <row r="9173" spans="1:1" s="432" customFormat="1" ht="12" hidden="1" customHeight="1">
      <c r="A9173" s="431"/>
    </row>
    <row r="9174" spans="1:1" s="432" customFormat="1" ht="12" hidden="1" customHeight="1">
      <c r="A9174" s="431"/>
    </row>
    <row r="9175" spans="1:1" s="432" customFormat="1" ht="12" hidden="1" customHeight="1">
      <c r="A9175" s="431"/>
    </row>
    <row r="9176" spans="1:1" s="432" customFormat="1" ht="12" hidden="1" customHeight="1">
      <c r="A9176" s="431"/>
    </row>
    <row r="9177" spans="1:1" s="432" customFormat="1" ht="12" hidden="1" customHeight="1">
      <c r="A9177" s="431"/>
    </row>
    <row r="9178" spans="1:1" s="432" customFormat="1" ht="12" hidden="1" customHeight="1">
      <c r="A9178" s="431"/>
    </row>
    <row r="9179" spans="1:1" s="432" customFormat="1" ht="12" hidden="1" customHeight="1">
      <c r="A9179" s="431"/>
    </row>
    <row r="9180" spans="1:1" s="432" customFormat="1" ht="12" hidden="1" customHeight="1">
      <c r="A9180" s="431"/>
    </row>
    <row r="9181" spans="1:1" s="432" customFormat="1" ht="12" hidden="1" customHeight="1">
      <c r="A9181" s="431"/>
    </row>
    <row r="9182" spans="1:1" s="432" customFormat="1" ht="12" hidden="1" customHeight="1">
      <c r="A9182" s="431"/>
    </row>
    <row r="9183" spans="1:1" s="432" customFormat="1" ht="12" hidden="1" customHeight="1">
      <c r="A9183" s="431"/>
    </row>
    <row r="9184" spans="1:1" s="432" customFormat="1" ht="12" hidden="1" customHeight="1">
      <c r="A9184" s="431"/>
    </row>
    <row r="9185" spans="1:1" s="432" customFormat="1" ht="12" hidden="1" customHeight="1">
      <c r="A9185" s="431"/>
    </row>
    <row r="9186" spans="1:1" s="432" customFormat="1" ht="12" hidden="1" customHeight="1">
      <c r="A9186" s="431"/>
    </row>
    <row r="9187" spans="1:1" s="432" customFormat="1" ht="12" hidden="1" customHeight="1">
      <c r="A9187" s="431"/>
    </row>
    <row r="9188" spans="1:1" s="432" customFormat="1" ht="12" hidden="1" customHeight="1">
      <c r="A9188" s="431"/>
    </row>
    <row r="9189" spans="1:1" s="432" customFormat="1" ht="12" hidden="1" customHeight="1">
      <c r="A9189" s="431"/>
    </row>
    <row r="9190" spans="1:1" s="432" customFormat="1" ht="12" hidden="1" customHeight="1">
      <c r="A9190" s="431"/>
    </row>
    <row r="9191" spans="1:1" s="432" customFormat="1" ht="12" hidden="1" customHeight="1">
      <c r="A9191" s="431"/>
    </row>
    <row r="9192" spans="1:1" s="432" customFormat="1" ht="12" hidden="1" customHeight="1">
      <c r="A9192" s="431"/>
    </row>
    <row r="9193" spans="1:1" s="432" customFormat="1" ht="12" hidden="1" customHeight="1">
      <c r="A9193" s="431"/>
    </row>
    <row r="9194" spans="1:1" s="432" customFormat="1" ht="12" hidden="1" customHeight="1">
      <c r="A9194" s="431"/>
    </row>
    <row r="9195" spans="1:1" s="432" customFormat="1" ht="12" hidden="1" customHeight="1">
      <c r="A9195" s="431"/>
    </row>
    <row r="9196" spans="1:1" s="432" customFormat="1" ht="12" hidden="1" customHeight="1">
      <c r="A9196" s="431"/>
    </row>
    <row r="9197" spans="1:1" s="432" customFormat="1" ht="12" hidden="1" customHeight="1">
      <c r="A9197" s="431"/>
    </row>
    <row r="9198" spans="1:1" s="432" customFormat="1" ht="12" hidden="1" customHeight="1">
      <c r="A9198" s="431"/>
    </row>
    <row r="9199" spans="1:1" s="432" customFormat="1" ht="12" hidden="1" customHeight="1">
      <c r="A9199" s="431"/>
    </row>
    <row r="9200" spans="1:1" s="432" customFormat="1" ht="12" hidden="1" customHeight="1">
      <c r="A9200" s="431"/>
    </row>
    <row r="9201" spans="1:1" s="432" customFormat="1" ht="12" hidden="1" customHeight="1">
      <c r="A9201" s="431"/>
    </row>
    <row r="9202" spans="1:1" s="432" customFormat="1" ht="12" hidden="1" customHeight="1">
      <c r="A9202" s="431"/>
    </row>
    <row r="9203" spans="1:1" s="432" customFormat="1" ht="12" hidden="1" customHeight="1">
      <c r="A9203" s="431"/>
    </row>
    <row r="9204" spans="1:1" s="432" customFormat="1" ht="12" hidden="1" customHeight="1">
      <c r="A9204" s="431"/>
    </row>
    <row r="9205" spans="1:1" s="432" customFormat="1" ht="12" hidden="1" customHeight="1">
      <c r="A9205" s="431"/>
    </row>
    <row r="9206" spans="1:1" s="432" customFormat="1" ht="12" hidden="1" customHeight="1">
      <c r="A9206" s="431"/>
    </row>
    <row r="9207" spans="1:1" s="432" customFormat="1" ht="12" hidden="1" customHeight="1">
      <c r="A9207" s="431"/>
    </row>
    <row r="9208" spans="1:1" s="432" customFormat="1" ht="12" hidden="1" customHeight="1">
      <c r="A9208" s="431"/>
    </row>
    <row r="9209" spans="1:1" s="432" customFormat="1" ht="12" hidden="1" customHeight="1">
      <c r="A9209" s="431"/>
    </row>
    <row r="9210" spans="1:1" s="432" customFormat="1" ht="12" hidden="1" customHeight="1">
      <c r="A9210" s="431"/>
    </row>
    <row r="9211" spans="1:1" s="432" customFormat="1" ht="12" hidden="1" customHeight="1">
      <c r="A9211" s="431"/>
    </row>
    <row r="9212" spans="1:1" s="432" customFormat="1" ht="12" hidden="1" customHeight="1">
      <c r="A9212" s="431"/>
    </row>
    <row r="9213" spans="1:1" s="432" customFormat="1" ht="12" hidden="1" customHeight="1">
      <c r="A9213" s="431"/>
    </row>
    <row r="9214" spans="1:1" s="432" customFormat="1" ht="12" hidden="1" customHeight="1">
      <c r="A9214" s="431"/>
    </row>
    <row r="9215" spans="1:1" s="432" customFormat="1" ht="12" hidden="1" customHeight="1">
      <c r="A9215" s="431"/>
    </row>
    <row r="9216" spans="1:1" s="432" customFormat="1" ht="12" hidden="1" customHeight="1">
      <c r="A9216" s="431"/>
    </row>
    <row r="9217" spans="1:1" s="432" customFormat="1" ht="12" hidden="1" customHeight="1">
      <c r="A9217" s="431"/>
    </row>
    <row r="9218" spans="1:1" s="432" customFormat="1" ht="12" hidden="1" customHeight="1">
      <c r="A9218" s="431"/>
    </row>
    <row r="9219" spans="1:1" s="432" customFormat="1" ht="12" hidden="1" customHeight="1">
      <c r="A9219" s="431"/>
    </row>
    <row r="9220" spans="1:1" s="432" customFormat="1" ht="12" hidden="1" customHeight="1">
      <c r="A9220" s="431"/>
    </row>
    <row r="9221" spans="1:1" s="432" customFormat="1" ht="12" hidden="1" customHeight="1">
      <c r="A9221" s="431"/>
    </row>
    <row r="9222" spans="1:1" s="432" customFormat="1" ht="12" hidden="1" customHeight="1">
      <c r="A9222" s="431"/>
    </row>
    <row r="9223" spans="1:1" s="432" customFormat="1" ht="12" hidden="1" customHeight="1">
      <c r="A9223" s="431"/>
    </row>
    <row r="9224" spans="1:1" s="432" customFormat="1" ht="12" hidden="1" customHeight="1">
      <c r="A9224" s="431"/>
    </row>
    <row r="9225" spans="1:1" s="432" customFormat="1" ht="12" hidden="1" customHeight="1">
      <c r="A9225" s="431"/>
    </row>
    <row r="9226" spans="1:1" s="432" customFormat="1" ht="12" hidden="1" customHeight="1">
      <c r="A9226" s="431"/>
    </row>
    <row r="9227" spans="1:1" s="432" customFormat="1" ht="12" hidden="1" customHeight="1">
      <c r="A9227" s="431"/>
    </row>
    <row r="9228" spans="1:1" s="432" customFormat="1" ht="12" hidden="1" customHeight="1">
      <c r="A9228" s="431"/>
    </row>
    <row r="9229" spans="1:1" s="432" customFormat="1" ht="12" hidden="1" customHeight="1">
      <c r="A9229" s="431"/>
    </row>
    <row r="9230" spans="1:1" s="432" customFormat="1" ht="12" hidden="1" customHeight="1">
      <c r="A9230" s="431"/>
    </row>
    <row r="9231" spans="1:1" s="432" customFormat="1" ht="12" hidden="1" customHeight="1">
      <c r="A9231" s="431"/>
    </row>
    <row r="9232" spans="1:1" s="432" customFormat="1" ht="12" hidden="1" customHeight="1">
      <c r="A9232" s="431"/>
    </row>
    <row r="9233" spans="1:1" s="432" customFormat="1" ht="12" hidden="1" customHeight="1">
      <c r="A9233" s="431"/>
    </row>
    <row r="9234" spans="1:1" s="432" customFormat="1" ht="12" hidden="1" customHeight="1">
      <c r="A9234" s="431"/>
    </row>
    <row r="9235" spans="1:1" s="432" customFormat="1" ht="12" hidden="1" customHeight="1">
      <c r="A9235" s="431"/>
    </row>
    <row r="9236" spans="1:1" s="432" customFormat="1" ht="12" hidden="1" customHeight="1">
      <c r="A9236" s="431"/>
    </row>
    <row r="9237" spans="1:1" s="432" customFormat="1" ht="12" hidden="1" customHeight="1">
      <c r="A9237" s="431"/>
    </row>
    <row r="9238" spans="1:1" s="432" customFormat="1" ht="12" hidden="1" customHeight="1">
      <c r="A9238" s="431"/>
    </row>
    <row r="9239" spans="1:1" s="432" customFormat="1" ht="12" hidden="1" customHeight="1">
      <c r="A9239" s="431"/>
    </row>
    <row r="9240" spans="1:1" s="432" customFormat="1" ht="12" hidden="1" customHeight="1">
      <c r="A9240" s="431"/>
    </row>
    <row r="9241" spans="1:1" s="432" customFormat="1" ht="12" hidden="1" customHeight="1">
      <c r="A9241" s="431"/>
    </row>
    <row r="9242" spans="1:1" s="432" customFormat="1" ht="12" hidden="1" customHeight="1">
      <c r="A9242" s="431"/>
    </row>
    <row r="9243" spans="1:1" s="432" customFormat="1" ht="12" hidden="1" customHeight="1">
      <c r="A9243" s="431"/>
    </row>
    <row r="9244" spans="1:1" s="432" customFormat="1" ht="12" hidden="1" customHeight="1">
      <c r="A9244" s="431"/>
    </row>
    <row r="9245" spans="1:1" s="432" customFormat="1" ht="12" hidden="1" customHeight="1">
      <c r="A9245" s="431"/>
    </row>
    <row r="9246" spans="1:1" s="432" customFormat="1" ht="12" hidden="1" customHeight="1">
      <c r="A9246" s="431"/>
    </row>
    <row r="9247" spans="1:1" s="432" customFormat="1" ht="12" hidden="1" customHeight="1">
      <c r="A9247" s="431"/>
    </row>
    <row r="9248" spans="1:1" s="432" customFormat="1" ht="12" hidden="1" customHeight="1">
      <c r="A9248" s="431"/>
    </row>
    <row r="9249" spans="1:1" s="432" customFormat="1" ht="12" hidden="1" customHeight="1">
      <c r="A9249" s="431"/>
    </row>
    <row r="9250" spans="1:1" s="432" customFormat="1" ht="12" hidden="1" customHeight="1">
      <c r="A9250" s="431"/>
    </row>
    <row r="9251" spans="1:1" s="432" customFormat="1" ht="12" hidden="1" customHeight="1">
      <c r="A9251" s="431"/>
    </row>
    <row r="9252" spans="1:1" s="432" customFormat="1" ht="12" hidden="1" customHeight="1">
      <c r="A9252" s="431"/>
    </row>
    <row r="9253" spans="1:1" s="432" customFormat="1" ht="12" hidden="1" customHeight="1">
      <c r="A9253" s="431"/>
    </row>
    <row r="9254" spans="1:1" s="432" customFormat="1" ht="12" hidden="1" customHeight="1">
      <c r="A9254" s="431"/>
    </row>
    <row r="9255" spans="1:1" s="432" customFormat="1" ht="12" hidden="1" customHeight="1">
      <c r="A9255" s="431"/>
    </row>
    <row r="9256" spans="1:1" s="432" customFormat="1" ht="12" hidden="1" customHeight="1">
      <c r="A9256" s="431"/>
    </row>
    <row r="9257" spans="1:1" s="432" customFormat="1" ht="12" hidden="1" customHeight="1">
      <c r="A9257" s="431"/>
    </row>
    <row r="9258" spans="1:1" s="432" customFormat="1" ht="12" hidden="1" customHeight="1">
      <c r="A9258" s="431"/>
    </row>
    <row r="9259" spans="1:1" s="432" customFormat="1" ht="12" hidden="1" customHeight="1">
      <c r="A9259" s="431"/>
    </row>
    <row r="9260" spans="1:1" s="432" customFormat="1" ht="12" hidden="1" customHeight="1">
      <c r="A9260" s="431"/>
    </row>
    <row r="9261" spans="1:1" s="432" customFormat="1" ht="12" hidden="1" customHeight="1">
      <c r="A9261" s="431"/>
    </row>
    <row r="9262" spans="1:1" s="432" customFormat="1" ht="12" hidden="1" customHeight="1">
      <c r="A9262" s="431"/>
    </row>
    <row r="9263" spans="1:1" s="432" customFormat="1" ht="12" hidden="1" customHeight="1">
      <c r="A9263" s="431"/>
    </row>
    <row r="9264" spans="1:1" s="432" customFormat="1" ht="12" hidden="1" customHeight="1">
      <c r="A9264" s="431"/>
    </row>
    <row r="9265" spans="1:1" s="432" customFormat="1" ht="12" hidden="1" customHeight="1">
      <c r="A9265" s="431"/>
    </row>
    <row r="9266" spans="1:1" s="432" customFormat="1" ht="12" hidden="1" customHeight="1">
      <c r="A9266" s="431"/>
    </row>
    <row r="9267" spans="1:1" s="432" customFormat="1" ht="12" hidden="1" customHeight="1">
      <c r="A9267" s="431"/>
    </row>
    <row r="9268" spans="1:1" s="432" customFormat="1" ht="12" hidden="1" customHeight="1">
      <c r="A9268" s="431"/>
    </row>
    <row r="9269" spans="1:1" s="432" customFormat="1" ht="12" hidden="1" customHeight="1">
      <c r="A9269" s="431"/>
    </row>
    <row r="9270" spans="1:1" s="432" customFormat="1" ht="12" hidden="1" customHeight="1">
      <c r="A9270" s="431"/>
    </row>
    <row r="9271" spans="1:1" s="432" customFormat="1" ht="12" hidden="1" customHeight="1">
      <c r="A9271" s="431"/>
    </row>
    <row r="9272" spans="1:1" s="432" customFormat="1" ht="12" hidden="1" customHeight="1">
      <c r="A9272" s="431"/>
    </row>
    <row r="9273" spans="1:1" s="432" customFormat="1" ht="12" hidden="1" customHeight="1">
      <c r="A9273" s="431"/>
    </row>
    <row r="9274" spans="1:1" s="432" customFormat="1" ht="12" hidden="1" customHeight="1">
      <c r="A9274" s="431"/>
    </row>
    <row r="9275" spans="1:1" s="432" customFormat="1" ht="12" hidden="1" customHeight="1">
      <c r="A9275" s="431"/>
    </row>
    <row r="9276" spans="1:1" s="432" customFormat="1" ht="12" hidden="1" customHeight="1">
      <c r="A9276" s="431"/>
    </row>
    <row r="9277" spans="1:1" s="432" customFormat="1" ht="12" hidden="1" customHeight="1">
      <c r="A9277" s="431"/>
    </row>
    <row r="9278" spans="1:1" s="432" customFormat="1" ht="12" hidden="1" customHeight="1">
      <c r="A9278" s="431"/>
    </row>
    <row r="9279" spans="1:1" s="432" customFormat="1" ht="12" hidden="1" customHeight="1">
      <c r="A9279" s="431"/>
    </row>
    <row r="9280" spans="1:1" s="432" customFormat="1" ht="12" hidden="1" customHeight="1">
      <c r="A9280" s="431"/>
    </row>
    <row r="9281" spans="1:1" s="432" customFormat="1" ht="12" hidden="1" customHeight="1">
      <c r="A9281" s="431"/>
    </row>
    <row r="9282" spans="1:1" s="432" customFormat="1" ht="12" hidden="1" customHeight="1">
      <c r="A9282" s="431"/>
    </row>
    <row r="9283" spans="1:1" s="432" customFormat="1" ht="12" hidden="1" customHeight="1">
      <c r="A9283" s="431"/>
    </row>
    <row r="9284" spans="1:1" s="432" customFormat="1" ht="12" hidden="1" customHeight="1">
      <c r="A9284" s="431"/>
    </row>
    <row r="9285" spans="1:1" s="432" customFormat="1" ht="12" hidden="1" customHeight="1">
      <c r="A9285" s="431"/>
    </row>
    <row r="9286" spans="1:1" s="432" customFormat="1" ht="12" hidden="1" customHeight="1">
      <c r="A9286" s="431"/>
    </row>
    <row r="9287" spans="1:1" s="432" customFormat="1" ht="12" hidden="1" customHeight="1">
      <c r="A9287" s="431"/>
    </row>
    <row r="9288" spans="1:1" s="432" customFormat="1" ht="12" hidden="1" customHeight="1">
      <c r="A9288" s="431"/>
    </row>
    <row r="9289" spans="1:1" s="432" customFormat="1" ht="12" hidden="1" customHeight="1">
      <c r="A9289" s="431"/>
    </row>
    <row r="9290" spans="1:1" s="432" customFormat="1" ht="12" hidden="1" customHeight="1">
      <c r="A9290" s="431"/>
    </row>
    <row r="9291" spans="1:1" s="432" customFormat="1" ht="12" hidden="1" customHeight="1">
      <c r="A9291" s="431"/>
    </row>
    <row r="9292" spans="1:1" s="432" customFormat="1" ht="12" hidden="1" customHeight="1">
      <c r="A9292" s="431"/>
    </row>
    <row r="9293" spans="1:1" s="432" customFormat="1" ht="12" hidden="1" customHeight="1">
      <c r="A9293" s="431"/>
    </row>
    <row r="9294" spans="1:1" s="432" customFormat="1" ht="12" hidden="1" customHeight="1">
      <c r="A9294" s="431"/>
    </row>
    <row r="9295" spans="1:1" s="432" customFormat="1" ht="12" hidden="1" customHeight="1">
      <c r="A9295" s="431"/>
    </row>
    <row r="9296" spans="1:1" s="432" customFormat="1" ht="12" hidden="1" customHeight="1">
      <c r="A9296" s="431"/>
    </row>
    <row r="9297" spans="1:1" s="432" customFormat="1" ht="12" hidden="1" customHeight="1">
      <c r="A9297" s="431"/>
    </row>
    <row r="9298" spans="1:1" s="432" customFormat="1" ht="12" hidden="1" customHeight="1">
      <c r="A9298" s="431"/>
    </row>
    <row r="9299" spans="1:1" s="432" customFormat="1" ht="12" hidden="1" customHeight="1">
      <c r="A9299" s="431"/>
    </row>
    <row r="9300" spans="1:1" s="432" customFormat="1" ht="12" hidden="1" customHeight="1">
      <c r="A9300" s="431"/>
    </row>
    <row r="9301" spans="1:1" s="432" customFormat="1" ht="12" hidden="1" customHeight="1">
      <c r="A9301" s="431"/>
    </row>
    <row r="9302" spans="1:1" s="432" customFormat="1" ht="12" hidden="1" customHeight="1">
      <c r="A9302" s="431"/>
    </row>
    <row r="9303" spans="1:1" s="432" customFormat="1" ht="12" hidden="1" customHeight="1">
      <c r="A9303" s="431"/>
    </row>
    <row r="9304" spans="1:1" s="432" customFormat="1" ht="12" hidden="1" customHeight="1">
      <c r="A9304" s="431"/>
    </row>
    <row r="9305" spans="1:1" s="432" customFormat="1" ht="12" hidden="1" customHeight="1">
      <c r="A9305" s="431"/>
    </row>
    <row r="9306" spans="1:1" s="432" customFormat="1" ht="12" hidden="1" customHeight="1">
      <c r="A9306" s="431"/>
    </row>
    <row r="9307" spans="1:1" s="432" customFormat="1" ht="12" hidden="1" customHeight="1">
      <c r="A9307" s="431"/>
    </row>
    <row r="9308" spans="1:1" s="432" customFormat="1" ht="12" hidden="1" customHeight="1">
      <c r="A9308" s="431"/>
    </row>
    <row r="9309" spans="1:1" s="432" customFormat="1" ht="12" hidden="1" customHeight="1">
      <c r="A9309" s="431"/>
    </row>
    <row r="9310" spans="1:1" s="432" customFormat="1" ht="12" hidden="1" customHeight="1">
      <c r="A9310" s="431"/>
    </row>
    <row r="9311" spans="1:1" s="432" customFormat="1" ht="12" hidden="1" customHeight="1">
      <c r="A9311" s="431"/>
    </row>
    <row r="9312" spans="1:1" s="432" customFormat="1" ht="12" hidden="1" customHeight="1">
      <c r="A9312" s="431"/>
    </row>
    <row r="9313" spans="1:1" s="432" customFormat="1" ht="12" hidden="1" customHeight="1">
      <c r="A9313" s="431"/>
    </row>
    <row r="9314" spans="1:1" s="432" customFormat="1" ht="12" hidden="1" customHeight="1">
      <c r="A9314" s="431"/>
    </row>
    <row r="9315" spans="1:1" s="432" customFormat="1" ht="12" hidden="1" customHeight="1">
      <c r="A9315" s="431"/>
    </row>
    <row r="9316" spans="1:1" s="432" customFormat="1" ht="12" hidden="1" customHeight="1">
      <c r="A9316" s="431"/>
    </row>
    <row r="9317" spans="1:1" s="432" customFormat="1" ht="12" hidden="1" customHeight="1">
      <c r="A9317" s="431"/>
    </row>
    <row r="9318" spans="1:1" s="432" customFormat="1" ht="12" hidden="1" customHeight="1">
      <c r="A9318" s="431"/>
    </row>
    <row r="9319" spans="1:1" s="432" customFormat="1" ht="12" hidden="1" customHeight="1">
      <c r="A9319" s="431"/>
    </row>
    <row r="9320" spans="1:1" s="432" customFormat="1" ht="12" hidden="1" customHeight="1">
      <c r="A9320" s="431"/>
    </row>
    <row r="9321" spans="1:1" s="432" customFormat="1" ht="12" hidden="1" customHeight="1">
      <c r="A9321" s="431"/>
    </row>
    <row r="9322" spans="1:1" s="432" customFormat="1" ht="12" hidden="1" customHeight="1">
      <c r="A9322" s="431"/>
    </row>
    <row r="9323" spans="1:1" s="432" customFormat="1" ht="12" hidden="1" customHeight="1">
      <c r="A9323" s="431"/>
    </row>
    <row r="9324" spans="1:1" s="432" customFormat="1" ht="12" hidden="1" customHeight="1">
      <c r="A9324" s="431"/>
    </row>
    <row r="9325" spans="1:1" s="432" customFormat="1" ht="12" hidden="1" customHeight="1">
      <c r="A9325" s="431"/>
    </row>
    <row r="9326" spans="1:1" s="432" customFormat="1" ht="12" hidden="1" customHeight="1">
      <c r="A9326" s="431"/>
    </row>
    <row r="9327" spans="1:1" s="432" customFormat="1" ht="12" hidden="1" customHeight="1">
      <c r="A9327" s="431"/>
    </row>
    <row r="9328" spans="1:1" s="432" customFormat="1" ht="12" hidden="1" customHeight="1">
      <c r="A9328" s="431"/>
    </row>
    <row r="9329" spans="1:1" s="432" customFormat="1" ht="12" hidden="1" customHeight="1">
      <c r="A9329" s="431"/>
    </row>
    <row r="9330" spans="1:1" s="432" customFormat="1" ht="12" hidden="1" customHeight="1">
      <c r="A9330" s="431"/>
    </row>
    <row r="9331" spans="1:1" s="432" customFormat="1" ht="12" hidden="1" customHeight="1">
      <c r="A9331" s="431"/>
    </row>
    <row r="9332" spans="1:1" s="432" customFormat="1" ht="12" hidden="1" customHeight="1">
      <c r="A9332" s="431"/>
    </row>
    <row r="9333" spans="1:1" s="432" customFormat="1" ht="12" hidden="1" customHeight="1">
      <c r="A9333" s="431"/>
    </row>
    <row r="9334" spans="1:1" s="432" customFormat="1" ht="12" hidden="1" customHeight="1">
      <c r="A9334" s="431"/>
    </row>
    <row r="9335" spans="1:1" s="432" customFormat="1" ht="12" hidden="1" customHeight="1">
      <c r="A9335" s="431"/>
    </row>
    <row r="9336" spans="1:1" s="432" customFormat="1" ht="12" hidden="1" customHeight="1">
      <c r="A9336" s="431"/>
    </row>
    <row r="9337" spans="1:1" s="432" customFormat="1" ht="12" hidden="1" customHeight="1">
      <c r="A9337" s="431"/>
    </row>
    <row r="9338" spans="1:1" s="432" customFormat="1" ht="12" hidden="1" customHeight="1">
      <c r="A9338" s="431"/>
    </row>
    <row r="9339" spans="1:1" s="432" customFormat="1" ht="12" hidden="1" customHeight="1">
      <c r="A9339" s="431"/>
    </row>
    <row r="9340" spans="1:1" s="432" customFormat="1" ht="12" hidden="1" customHeight="1">
      <c r="A9340" s="431"/>
    </row>
    <row r="9341" spans="1:1" s="432" customFormat="1" ht="12" hidden="1" customHeight="1">
      <c r="A9341" s="431"/>
    </row>
    <row r="9342" spans="1:1" s="432" customFormat="1" ht="12" hidden="1" customHeight="1">
      <c r="A9342" s="431"/>
    </row>
    <row r="9343" spans="1:1" s="432" customFormat="1" ht="12" hidden="1" customHeight="1">
      <c r="A9343" s="431"/>
    </row>
    <row r="9344" spans="1:1" s="432" customFormat="1" ht="12" hidden="1" customHeight="1">
      <c r="A9344" s="431"/>
    </row>
    <row r="9345" spans="1:1" s="432" customFormat="1" ht="12" hidden="1" customHeight="1">
      <c r="A9345" s="431"/>
    </row>
    <row r="9346" spans="1:1" s="432" customFormat="1" ht="12" hidden="1" customHeight="1">
      <c r="A9346" s="431"/>
    </row>
    <row r="9347" spans="1:1" s="432" customFormat="1" ht="12" hidden="1" customHeight="1">
      <c r="A9347" s="431"/>
    </row>
    <row r="9348" spans="1:1" s="432" customFormat="1" ht="12" hidden="1" customHeight="1">
      <c r="A9348" s="431"/>
    </row>
    <row r="9349" spans="1:1" s="432" customFormat="1" ht="12" hidden="1" customHeight="1">
      <c r="A9349" s="431"/>
    </row>
    <row r="9350" spans="1:1" s="432" customFormat="1" ht="12" hidden="1" customHeight="1">
      <c r="A9350" s="431"/>
    </row>
    <row r="9351" spans="1:1" s="432" customFormat="1" ht="12" hidden="1" customHeight="1">
      <c r="A9351" s="431"/>
    </row>
    <row r="9352" spans="1:1" s="432" customFormat="1" ht="12" hidden="1" customHeight="1">
      <c r="A9352" s="431"/>
    </row>
    <row r="9353" spans="1:1" s="432" customFormat="1" ht="12" hidden="1" customHeight="1">
      <c r="A9353" s="431"/>
    </row>
    <row r="9354" spans="1:1" s="432" customFormat="1" ht="12" hidden="1" customHeight="1">
      <c r="A9354" s="431"/>
    </row>
    <row r="9355" spans="1:1" s="432" customFormat="1" ht="12" hidden="1" customHeight="1">
      <c r="A9355" s="431"/>
    </row>
    <row r="9356" spans="1:1" s="432" customFormat="1" ht="12" hidden="1" customHeight="1">
      <c r="A9356" s="431"/>
    </row>
    <row r="9357" spans="1:1" s="432" customFormat="1" ht="12" hidden="1" customHeight="1">
      <c r="A9357" s="431"/>
    </row>
    <row r="9358" spans="1:1" s="432" customFormat="1" ht="12" hidden="1" customHeight="1">
      <c r="A9358" s="431"/>
    </row>
    <row r="9359" spans="1:1" s="432" customFormat="1" ht="12" hidden="1" customHeight="1">
      <c r="A9359" s="431"/>
    </row>
    <row r="9360" spans="1:1" s="432" customFormat="1" ht="12" hidden="1" customHeight="1">
      <c r="A9360" s="431"/>
    </row>
    <row r="9361" spans="1:1" s="432" customFormat="1" ht="12" hidden="1" customHeight="1">
      <c r="A9361" s="431"/>
    </row>
    <row r="9362" spans="1:1" s="432" customFormat="1" ht="12" hidden="1" customHeight="1">
      <c r="A9362" s="431"/>
    </row>
    <row r="9363" spans="1:1" s="432" customFormat="1" ht="12" hidden="1" customHeight="1">
      <c r="A9363" s="431"/>
    </row>
    <row r="9364" spans="1:1" s="432" customFormat="1" ht="12" hidden="1" customHeight="1">
      <c r="A9364" s="431"/>
    </row>
    <row r="9365" spans="1:1" s="432" customFormat="1" ht="12" hidden="1" customHeight="1">
      <c r="A9365" s="431"/>
    </row>
    <row r="9366" spans="1:1" s="432" customFormat="1" ht="12" hidden="1" customHeight="1">
      <c r="A9366" s="431"/>
    </row>
    <row r="9367" spans="1:1" s="432" customFormat="1" ht="12" hidden="1" customHeight="1">
      <c r="A9367" s="431"/>
    </row>
    <row r="9368" spans="1:1" s="432" customFormat="1" ht="12" hidden="1" customHeight="1">
      <c r="A9368" s="431"/>
    </row>
    <row r="9369" spans="1:1" s="432" customFormat="1" ht="12" hidden="1" customHeight="1">
      <c r="A9369" s="431"/>
    </row>
    <row r="9370" spans="1:1" s="432" customFormat="1" ht="12" hidden="1" customHeight="1">
      <c r="A9370" s="431"/>
    </row>
    <row r="9371" spans="1:1" s="432" customFormat="1" ht="12" hidden="1" customHeight="1">
      <c r="A9371" s="431"/>
    </row>
    <row r="9372" spans="1:1" s="432" customFormat="1" ht="12" hidden="1" customHeight="1">
      <c r="A9372" s="431"/>
    </row>
    <row r="9373" spans="1:1" s="432" customFormat="1" ht="12" hidden="1" customHeight="1">
      <c r="A9373" s="431"/>
    </row>
    <row r="9374" spans="1:1" s="432" customFormat="1" ht="12" hidden="1" customHeight="1">
      <c r="A9374" s="431"/>
    </row>
    <row r="9375" spans="1:1" s="432" customFormat="1" ht="12" hidden="1" customHeight="1">
      <c r="A9375" s="431"/>
    </row>
    <row r="9376" spans="1:1" s="432" customFormat="1" ht="12" hidden="1" customHeight="1">
      <c r="A9376" s="431"/>
    </row>
    <row r="9377" spans="1:1" s="432" customFormat="1" ht="12" hidden="1" customHeight="1">
      <c r="A9377" s="431"/>
    </row>
    <row r="9378" spans="1:1" s="432" customFormat="1" ht="12" hidden="1" customHeight="1">
      <c r="A9378" s="431"/>
    </row>
    <row r="9379" spans="1:1" s="432" customFormat="1" ht="12" hidden="1" customHeight="1">
      <c r="A9379" s="431"/>
    </row>
    <row r="9380" spans="1:1" s="432" customFormat="1" ht="12" hidden="1" customHeight="1">
      <c r="A9380" s="431"/>
    </row>
    <row r="9381" spans="1:1" s="432" customFormat="1" ht="12" hidden="1" customHeight="1">
      <c r="A9381" s="431"/>
    </row>
    <row r="9382" spans="1:1" s="432" customFormat="1" ht="12" hidden="1" customHeight="1">
      <c r="A9382" s="431"/>
    </row>
    <row r="9383" spans="1:1" s="432" customFormat="1" ht="12" hidden="1" customHeight="1">
      <c r="A9383" s="431"/>
    </row>
    <row r="9384" spans="1:1" s="432" customFormat="1" ht="12" hidden="1" customHeight="1">
      <c r="A9384" s="431"/>
    </row>
    <row r="9385" spans="1:1" s="432" customFormat="1" ht="12" hidden="1" customHeight="1">
      <c r="A9385" s="431"/>
    </row>
    <row r="9386" spans="1:1" s="432" customFormat="1" ht="12" hidden="1" customHeight="1">
      <c r="A9386" s="431"/>
    </row>
    <row r="9387" spans="1:1" s="432" customFormat="1" ht="12" hidden="1" customHeight="1">
      <c r="A9387" s="431"/>
    </row>
    <row r="9388" spans="1:1" s="432" customFormat="1" ht="12" hidden="1" customHeight="1">
      <c r="A9388" s="431"/>
    </row>
    <row r="9389" spans="1:1" s="432" customFormat="1" ht="12" hidden="1" customHeight="1">
      <c r="A9389" s="431"/>
    </row>
    <row r="9390" spans="1:1" s="432" customFormat="1" ht="12" hidden="1" customHeight="1">
      <c r="A9390" s="431"/>
    </row>
    <row r="9391" spans="1:1" s="432" customFormat="1" ht="12" hidden="1" customHeight="1">
      <c r="A9391" s="431"/>
    </row>
    <row r="9392" spans="1:1" s="432" customFormat="1" ht="12" hidden="1" customHeight="1">
      <c r="A9392" s="431"/>
    </row>
    <row r="9393" spans="1:1" s="432" customFormat="1" ht="12" hidden="1" customHeight="1">
      <c r="A9393" s="431"/>
    </row>
    <row r="9394" spans="1:1" s="432" customFormat="1" ht="12" hidden="1" customHeight="1">
      <c r="A9394" s="431"/>
    </row>
    <row r="9395" spans="1:1" s="432" customFormat="1" ht="12" hidden="1" customHeight="1">
      <c r="A9395" s="431"/>
    </row>
    <row r="9396" spans="1:1" s="432" customFormat="1" ht="12" hidden="1" customHeight="1">
      <c r="A9396" s="431"/>
    </row>
    <row r="9397" spans="1:1" s="432" customFormat="1" ht="12" hidden="1" customHeight="1">
      <c r="A9397" s="431"/>
    </row>
    <row r="9398" spans="1:1" s="432" customFormat="1" ht="12" hidden="1" customHeight="1">
      <c r="A9398" s="431"/>
    </row>
    <row r="9399" spans="1:1" s="432" customFormat="1" ht="12" hidden="1" customHeight="1">
      <c r="A9399" s="431"/>
    </row>
    <row r="9400" spans="1:1" s="432" customFormat="1" ht="12" hidden="1" customHeight="1">
      <c r="A9400" s="431"/>
    </row>
    <row r="9401" spans="1:1" s="432" customFormat="1" ht="12" hidden="1" customHeight="1">
      <c r="A9401" s="431"/>
    </row>
    <row r="9402" spans="1:1" s="432" customFormat="1" ht="12" hidden="1" customHeight="1">
      <c r="A9402" s="431"/>
    </row>
    <row r="9403" spans="1:1" s="432" customFormat="1" ht="12" hidden="1" customHeight="1">
      <c r="A9403" s="431"/>
    </row>
    <row r="9404" spans="1:1" s="432" customFormat="1" ht="12" hidden="1" customHeight="1">
      <c r="A9404" s="431"/>
    </row>
    <row r="9405" spans="1:1" s="432" customFormat="1" ht="12" hidden="1" customHeight="1">
      <c r="A9405" s="431"/>
    </row>
    <row r="9406" spans="1:1" s="432" customFormat="1" ht="12" hidden="1" customHeight="1">
      <c r="A9406" s="431"/>
    </row>
    <row r="9407" spans="1:1" s="432" customFormat="1" ht="12" hidden="1" customHeight="1">
      <c r="A9407" s="431"/>
    </row>
    <row r="9408" spans="1:1" s="432" customFormat="1" ht="12" hidden="1" customHeight="1">
      <c r="A9408" s="431"/>
    </row>
    <row r="9409" spans="1:1" s="432" customFormat="1" ht="12" hidden="1" customHeight="1">
      <c r="A9409" s="431"/>
    </row>
    <row r="9410" spans="1:1" s="432" customFormat="1" ht="12" hidden="1" customHeight="1">
      <c r="A9410" s="431"/>
    </row>
    <row r="9411" spans="1:1" s="432" customFormat="1" ht="12" hidden="1" customHeight="1">
      <c r="A9411" s="431"/>
    </row>
    <row r="9412" spans="1:1" s="432" customFormat="1" ht="12" hidden="1" customHeight="1">
      <c r="A9412" s="431"/>
    </row>
    <row r="9413" spans="1:1" s="432" customFormat="1" ht="12" hidden="1" customHeight="1">
      <c r="A9413" s="431"/>
    </row>
    <row r="9414" spans="1:1" s="432" customFormat="1" ht="12" hidden="1" customHeight="1">
      <c r="A9414" s="431"/>
    </row>
    <row r="9415" spans="1:1" s="432" customFormat="1" ht="12" hidden="1" customHeight="1">
      <c r="A9415" s="431"/>
    </row>
    <row r="9416" spans="1:1" s="432" customFormat="1" ht="12" hidden="1" customHeight="1">
      <c r="A9416" s="431"/>
    </row>
    <row r="9417" spans="1:1" s="432" customFormat="1" ht="12" hidden="1" customHeight="1">
      <c r="A9417" s="431"/>
    </row>
    <row r="9418" spans="1:1" s="432" customFormat="1" ht="12" hidden="1" customHeight="1">
      <c r="A9418" s="431"/>
    </row>
    <row r="9419" spans="1:1" s="432" customFormat="1" ht="12" hidden="1" customHeight="1">
      <c r="A9419" s="431"/>
    </row>
    <row r="9420" spans="1:1" s="432" customFormat="1" ht="12" hidden="1" customHeight="1">
      <c r="A9420" s="431"/>
    </row>
    <row r="9421" spans="1:1" s="432" customFormat="1" ht="12" hidden="1" customHeight="1">
      <c r="A9421" s="431"/>
    </row>
    <row r="9422" spans="1:1" s="432" customFormat="1" ht="12" hidden="1" customHeight="1">
      <c r="A9422" s="431"/>
    </row>
    <row r="9423" spans="1:1" s="432" customFormat="1" ht="12" hidden="1" customHeight="1">
      <c r="A9423" s="431"/>
    </row>
    <row r="9424" spans="1:1" s="432" customFormat="1" ht="12" hidden="1" customHeight="1">
      <c r="A9424" s="431"/>
    </row>
    <row r="9425" spans="1:1" s="432" customFormat="1" ht="12" hidden="1" customHeight="1">
      <c r="A9425" s="431"/>
    </row>
    <row r="9426" spans="1:1" s="432" customFormat="1" ht="12" hidden="1" customHeight="1">
      <c r="A9426" s="431"/>
    </row>
    <row r="9427" spans="1:1" s="432" customFormat="1" ht="12" hidden="1" customHeight="1">
      <c r="A9427" s="431"/>
    </row>
    <row r="9428" spans="1:1" s="432" customFormat="1" ht="12" hidden="1" customHeight="1">
      <c r="A9428" s="431"/>
    </row>
    <row r="9429" spans="1:1" s="432" customFormat="1" ht="12" hidden="1" customHeight="1">
      <c r="A9429" s="431"/>
    </row>
    <row r="9430" spans="1:1" s="432" customFormat="1" ht="12" hidden="1" customHeight="1">
      <c r="A9430" s="431"/>
    </row>
    <row r="9431" spans="1:1" s="432" customFormat="1" ht="12" hidden="1" customHeight="1">
      <c r="A9431" s="431"/>
    </row>
    <row r="9432" spans="1:1" s="432" customFormat="1" ht="12" hidden="1" customHeight="1">
      <c r="A9432" s="431"/>
    </row>
    <row r="9433" spans="1:1" s="432" customFormat="1" ht="12" hidden="1" customHeight="1">
      <c r="A9433" s="431"/>
    </row>
    <row r="9434" spans="1:1" s="432" customFormat="1" ht="12" hidden="1" customHeight="1">
      <c r="A9434" s="431"/>
    </row>
    <row r="9435" spans="1:1" s="432" customFormat="1" ht="12" hidden="1" customHeight="1">
      <c r="A9435" s="431"/>
    </row>
    <row r="9436" spans="1:1" s="432" customFormat="1" ht="12" hidden="1" customHeight="1">
      <c r="A9436" s="431"/>
    </row>
    <row r="9437" spans="1:1" s="432" customFormat="1" ht="12" hidden="1" customHeight="1">
      <c r="A9437" s="431"/>
    </row>
    <row r="9438" spans="1:1" s="432" customFormat="1" ht="12" hidden="1" customHeight="1">
      <c r="A9438" s="431"/>
    </row>
    <row r="9439" spans="1:1" s="432" customFormat="1" ht="12" hidden="1" customHeight="1">
      <c r="A9439" s="431"/>
    </row>
    <row r="9440" spans="1:1" s="432" customFormat="1" ht="12" hidden="1" customHeight="1">
      <c r="A9440" s="431"/>
    </row>
    <row r="9441" spans="1:1" s="432" customFormat="1" ht="12" hidden="1" customHeight="1">
      <c r="A9441" s="431"/>
    </row>
    <row r="9442" spans="1:1" s="432" customFormat="1" ht="12" hidden="1" customHeight="1">
      <c r="A9442" s="431"/>
    </row>
    <row r="9443" spans="1:1" s="432" customFormat="1" ht="12" hidden="1" customHeight="1">
      <c r="A9443" s="431"/>
    </row>
    <row r="9444" spans="1:1" s="432" customFormat="1" ht="12" hidden="1" customHeight="1">
      <c r="A9444" s="431"/>
    </row>
    <row r="9445" spans="1:1" s="432" customFormat="1" ht="12" hidden="1" customHeight="1">
      <c r="A9445" s="431"/>
    </row>
    <row r="9446" spans="1:1" s="432" customFormat="1" ht="12" hidden="1" customHeight="1">
      <c r="A9446" s="431"/>
    </row>
    <row r="9447" spans="1:1" s="432" customFormat="1" ht="12" hidden="1" customHeight="1">
      <c r="A9447" s="431"/>
    </row>
    <row r="9448" spans="1:1" s="432" customFormat="1" ht="12" hidden="1" customHeight="1">
      <c r="A9448" s="431"/>
    </row>
    <row r="9449" spans="1:1" s="432" customFormat="1" ht="12" hidden="1" customHeight="1">
      <c r="A9449" s="431"/>
    </row>
    <row r="9450" spans="1:1" s="432" customFormat="1" ht="12" hidden="1" customHeight="1">
      <c r="A9450" s="431"/>
    </row>
    <row r="9451" spans="1:1" s="432" customFormat="1" ht="12" hidden="1" customHeight="1">
      <c r="A9451" s="431"/>
    </row>
    <row r="9452" spans="1:1" s="432" customFormat="1" ht="12" hidden="1" customHeight="1">
      <c r="A9452" s="431"/>
    </row>
    <row r="9453" spans="1:1" s="432" customFormat="1" ht="12" hidden="1" customHeight="1">
      <c r="A9453" s="431"/>
    </row>
    <row r="9454" spans="1:1" s="432" customFormat="1" ht="12" hidden="1" customHeight="1">
      <c r="A9454" s="431"/>
    </row>
    <row r="9455" spans="1:1" s="432" customFormat="1" ht="12" hidden="1" customHeight="1">
      <c r="A9455" s="431"/>
    </row>
    <row r="9456" spans="1:1" s="432" customFormat="1" ht="12" hidden="1" customHeight="1">
      <c r="A9456" s="431"/>
    </row>
    <row r="9457" spans="1:1" s="432" customFormat="1" ht="12" hidden="1" customHeight="1">
      <c r="A9457" s="431"/>
    </row>
    <row r="9458" spans="1:1" s="432" customFormat="1" ht="12" hidden="1" customHeight="1">
      <c r="A9458" s="431"/>
    </row>
    <row r="9459" spans="1:1" s="432" customFormat="1" ht="12" hidden="1" customHeight="1">
      <c r="A9459" s="431"/>
    </row>
    <row r="9460" spans="1:1" s="432" customFormat="1" ht="12" hidden="1" customHeight="1">
      <c r="A9460" s="431"/>
    </row>
    <row r="9461" spans="1:1" s="432" customFormat="1" ht="12" hidden="1" customHeight="1">
      <c r="A9461" s="431"/>
    </row>
    <row r="9462" spans="1:1" s="432" customFormat="1" ht="12" hidden="1" customHeight="1">
      <c r="A9462" s="431"/>
    </row>
    <row r="9463" spans="1:1" s="432" customFormat="1" ht="12" hidden="1" customHeight="1">
      <c r="A9463" s="431"/>
    </row>
    <row r="9464" spans="1:1" s="432" customFormat="1" ht="12" hidden="1" customHeight="1">
      <c r="A9464" s="431"/>
    </row>
    <row r="9465" spans="1:1" s="432" customFormat="1" ht="12" hidden="1" customHeight="1">
      <c r="A9465" s="431"/>
    </row>
    <row r="9466" spans="1:1" s="432" customFormat="1" ht="12" hidden="1" customHeight="1">
      <c r="A9466" s="431"/>
    </row>
    <row r="9467" spans="1:1" s="432" customFormat="1" ht="12" hidden="1" customHeight="1">
      <c r="A9467" s="431"/>
    </row>
    <row r="9468" spans="1:1" s="432" customFormat="1" ht="12" hidden="1" customHeight="1">
      <c r="A9468" s="431"/>
    </row>
    <row r="9469" spans="1:1" s="432" customFormat="1" ht="12" hidden="1" customHeight="1">
      <c r="A9469" s="431"/>
    </row>
    <row r="9470" spans="1:1" s="432" customFormat="1" ht="12" hidden="1" customHeight="1">
      <c r="A9470" s="431"/>
    </row>
    <row r="9471" spans="1:1" s="432" customFormat="1" ht="12" hidden="1" customHeight="1">
      <c r="A9471" s="431"/>
    </row>
    <row r="9472" spans="1:1" s="432" customFormat="1" ht="12" hidden="1" customHeight="1">
      <c r="A9472" s="431"/>
    </row>
    <row r="9473" spans="1:1" s="432" customFormat="1" ht="12" hidden="1" customHeight="1">
      <c r="A9473" s="431"/>
    </row>
    <row r="9474" spans="1:1" s="432" customFormat="1" ht="12" hidden="1" customHeight="1">
      <c r="A9474" s="431"/>
    </row>
    <row r="9475" spans="1:1" s="432" customFormat="1" ht="12" hidden="1" customHeight="1">
      <c r="A9475" s="431"/>
    </row>
    <row r="9476" spans="1:1" s="432" customFormat="1" ht="12" hidden="1" customHeight="1">
      <c r="A9476" s="431"/>
    </row>
    <row r="9477" spans="1:1" s="432" customFormat="1" ht="12" hidden="1" customHeight="1">
      <c r="A9477" s="431"/>
    </row>
    <row r="9478" spans="1:1" s="432" customFormat="1" ht="12" hidden="1" customHeight="1">
      <c r="A9478" s="431"/>
    </row>
    <row r="9479" spans="1:1" s="432" customFormat="1" ht="12" hidden="1" customHeight="1">
      <c r="A9479" s="431"/>
    </row>
    <row r="9480" spans="1:1" s="432" customFormat="1" ht="12" hidden="1" customHeight="1">
      <c r="A9480" s="431"/>
    </row>
    <row r="9481" spans="1:1" s="432" customFormat="1" ht="12" hidden="1" customHeight="1">
      <c r="A9481" s="431"/>
    </row>
    <row r="9482" spans="1:1" s="432" customFormat="1" ht="12" hidden="1" customHeight="1">
      <c r="A9482" s="431"/>
    </row>
    <row r="9483" spans="1:1" s="432" customFormat="1" ht="12" hidden="1" customHeight="1">
      <c r="A9483" s="431"/>
    </row>
    <row r="9484" spans="1:1" s="432" customFormat="1" ht="12" hidden="1" customHeight="1">
      <c r="A9484" s="431"/>
    </row>
    <row r="9485" spans="1:1" s="432" customFormat="1" ht="12" hidden="1" customHeight="1">
      <c r="A9485" s="431"/>
    </row>
    <row r="9486" spans="1:1" s="432" customFormat="1" ht="12" hidden="1" customHeight="1">
      <c r="A9486" s="431"/>
    </row>
    <row r="9487" spans="1:1" s="432" customFormat="1" ht="12" hidden="1" customHeight="1">
      <c r="A9487" s="431"/>
    </row>
    <row r="9488" spans="1:1" s="432" customFormat="1" ht="12" hidden="1" customHeight="1">
      <c r="A9488" s="431"/>
    </row>
    <row r="9489" spans="1:1" s="432" customFormat="1" ht="12" hidden="1" customHeight="1">
      <c r="A9489" s="431"/>
    </row>
    <row r="9490" spans="1:1" s="432" customFormat="1" ht="12" hidden="1" customHeight="1">
      <c r="A9490" s="431"/>
    </row>
    <row r="9491" spans="1:1" s="432" customFormat="1" ht="12" hidden="1" customHeight="1">
      <c r="A9491" s="431"/>
    </row>
    <row r="9492" spans="1:1" s="432" customFormat="1" ht="12" hidden="1" customHeight="1">
      <c r="A9492" s="431"/>
    </row>
    <row r="9493" spans="1:1" s="432" customFormat="1" ht="12" hidden="1" customHeight="1">
      <c r="A9493" s="431"/>
    </row>
    <row r="9494" spans="1:1" s="432" customFormat="1" ht="12" hidden="1" customHeight="1">
      <c r="A9494" s="431"/>
    </row>
    <row r="9495" spans="1:1" s="432" customFormat="1" ht="12" hidden="1" customHeight="1">
      <c r="A9495" s="431"/>
    </row>
    <row r="9496" spans="1:1" s="432" customFormat="1" ht="12" hidden="1" customHeight="1">
      <c r="A9496" s="431"/>
    </row>
    <row r="9497" spans="1:1" s="432" customFormat="1" ht="12" hidden="1" customHeight="1">
      <c r="A9497" s="431"/>
    </row>
    <row r="9498" spans="1:1" s="432" customFormat="1" ht="12" hidden="1" customHeight="1">
      <c r="A9498" s="431"/>
    </row>
    <row r="9499" spans="1:1" s="432" customFormat="1" ht="12" hidden="1" customHeight="1">
      <c r="A9499" s="431"/>
    </row>
    <row r="9500" spans="1:1" s="432" customFormat="1" ht="12" hidden="1" customHeight="1">
      <c r="A9500" s="431"/>
    </row>
    <row r="9501" spans="1:1" s="432" customFormat="1" ht="12" hidden="1" customHeight="1">
      <c r="A9501" s="431"/>
    </row>
    <row r="9502" spans="1:1" s="432" customFormat="1" ht="12" hidden="1" customHeight="1">
      <c r="A9502" s="431"/>
    </row>
    <row r="9503" spans="1:1" s="432" customFormat="1" ht="12" hidden="1" customHeight="1">
      <c r="A9503" s="431"/>
    </row>
    <row r="9504" spans="1:1" s="432" customFormat="1" ht="12" hidden="1" customHeight="1">
      <c r="A9504" s="431"/>
    </row>
    <row r="9505" spans="1:1" s="432" customFormat="1" ht="12" hidden="1" customHeight="1">
      <c r="A9505" s="431"/>
    </row>
    <row r="9506" spans="1:1" s="432" customFormat="1" ht="12" hidden="1" customHeight="1">
      <c r="A9506" s="431"/>
    </row>
    <row r="9507" spans="1:1" s="432" customFormat="1" ht="12" hidden="1" customHeight="1">
      <c r="A9507" s="431"/>
    </row>
    <row r="9508" spans="1:1" s="432" customFormat="1" ht="12" hidden="1" customHeight="1">
      <c r="A9508" s="431"/>
    </row>
    <row r="9509" spans="1:1" s="432" customFormat="1" ht="12" hidden="1" customHeight="1">
      <c r="A9509" s="431"/>
    </row>
    <row r="9510" spans="1:1" s="432" customFormat="1" ht="12" hidden="1" customHeight="1">
      <c r="A9510" s="431"/>
    </row>
    <row r="9511" spans="1:1" s="432" customFormat="1" ht="12" hidden="1" customHeight="1">
      <c r="A9511" s="431"/>
    </row>
    <row r="9512" spans="1:1" s="432" customFormat="1" ht="12" hidden="1" customHeight="1">
      <c r="A9512" s="431"/>
    </row>
    <row r="9513" spans="1:1" s="432" customFormat="1" ht="12" hidden="1" customHeight="1">
      <c r="A9513" s="431"/>
    </row>
    <row r="9514" spans="1:1" s="432" customFormat="1" ht="12" hidden="1" customHeight="1">
      <c r="A9514" s="431"/>
    </row>
    <row r="9515" spans="1:1" s="432" customFormat="1" ht="12" hidden="1" customHeight="1">
      <c r="A9515" s="431"/>
    </row>
    <row r="9516" spans="1:1" s="432" customFormat="1" ht="12" hidden="1" customHeight="1">
      <c r="A9516" s="431"/>
    </row>
    <row r="9517" spans="1:1" s="432" customFormat="1" ht="12" hidden="1" customHeight="1">
      <c r="A9517" s="431"/>
    </row>
    <row r="9518" spans="1:1" s="432" customFormat="1" ht="12" hidden="1" customHeight="1">
      <c r="A9518" s="431"/>
    </row>
    <row r="9519" spans="1:1" s="432" customFormat="1" ht="12" hidden="1" customHeight="1">
      <c r="A9519" s="431"/>
    </row>
    <row r="9520" spans="1:1" s="432" customFormat="1" ht="12" hidden="1" customHeight="1">
      <c r="A9520" s="431"/>
    </row>
    <row r="9521" spans="1:1" s="432" customFormat="1" ht="12" hidden="1" customHeight="1">
      <c r="A9521" s="431"/>
    </row>
    <row r="9522" spans="1:1" s="432" customFormat="1" ht="12" hidden="1" customHeight="1">
      <c r="A9522" s="431"/>
    </row>
    <row r="9523" spans="1:1" s="432" customFormat="1" ht="12" hidden="1" customHeight="1">
      <c r="A9523" s="431"/>
    </row>
    <row r="9524" spans="1:1" s="432" customFormat="1" ht="12" hidden="1" customHeight="1">
      <c r="A9524" s="431"/>
    </row>
    <row r="9525" spans="1:1" s="432" customFormat="1" ht="12" hidden="1" customHeight="1">
      <c r="A9525" s="431"/>
    </row>
    <row r="9526" spans="1:1" s="432" customFormat="1" ht="12" hidden="1" customHeight="1">
      <c r="A9526" s="431"/>
    </row>
    <row r="9527" spans="1:1" s="432" customFormat="1" ht="12" hidden="1" customHeight="1">
      <c r="A9527" s="431"/>
    </row>
    <row r="9528" spans="1:1" s="432" customFormat="1" ht="12" hidden="1" customHeight="1">
      <c r="A9528" s="431"/>
    </row>
    <row r="9529" spans="1:1" s="432" customFormat="1" ht="12" hidden="1" customHeight="1">
      <c r="A9529" s="431"/>
    </row>
    <row r="9530" spans="1:1" s="432" customFormat="1" ht="12" hidden="1" customHeight="1">
      <c r="A9530" s="431"/>
    </row>
    <row r="9531" spans="1:1" s="432" customFormat="1" ht="12" hidden="1" customHeight="1">
      <c r="A9531" s="431"/>
    </row>
    <row r="9532" spans="1:1" s="432" customFormat="1" ht="12" hidden="1" customHeight="1">
      <c r="A9532" s="431"/>
    </row>
    <row r="9533" spans="1:1" s="432" customFormat="1" ht="12" hidden="1" customHeight="1">
      <c r="A9533" s="431"/>
    </row>
    <row r="9534" spans="1:1" s="432" customFormat="1" ht="12" hidden="1" customHeight="1">
      <c r="A9534" s="431"/>
    </row>
    <row r="9535" spans="1:1" s="432" customFormat="1" ht="12" hidden="1" customHeight="1">
      <c r="A9535" s="431"/>
    </row>
    <row r="9536" spans="1:1" s="432" customFormat="1" ht="12" hidden="1" customHeight="1">
      <c r="A9536" s="431"/>
    </row>
    <row r="9537" spans="1:1" s="432" customFormat="1" ht="12" hidden="1" customHeight="1">
      <c r="A9537" s="431"/>
    </row>
    <row r="9538" spans="1:1" s="432" customFormat="1" ht="12" hidden="1" customHeight="1">
      <c r="A9538" s="431"/>
    </row>
    <row r="9539" spans="1:1" s="432" customFormat="1" ht="12" hidden="1" customHeight="1">
      <c r="A9539" s="431"/>
    </row>
    <row r="9540" spans="1:1" s="432" customFormat="1" ht="12" hidden="1" customHeight="1">
      <c r="A9540" s="431"/>
    </row>
    <row r="9541" spans="1:1" s="432" customFormat="1" ht="12" hidden="1" customHeight="1">
      <c r="A9541" s="431"/>
    </row>
    <row r="9542" spans="1:1" s="432" customFormat="1" ht="12" hidden="1" customHeight="1">
      <c r="A9542" s="431"/>
    </row>
    <row r="9543" spans="1:1" s="432" customFormat="1" ht="12" hidden="1" customHeight="1">
      <c r="A9543" s="431"/>
    </row>
    <row r="9544" spans="1:1" s="432" customFormat="1" ht="12" hidden="1" customHeight="1">
      <c r="A9544" s="431"/>
    </row>
    <row r="9545" spans="1:1" s="432" customFormat="1" ht="12" hidden="1" customHeight="1">
      <c r="A9545" s="431"/>
    </row>
    <row r="9546" spans="1:1" s="432" customFormat="1" ht="12" hidden="1" customHeight="1">
      <c r="A9546" s="431"/>
    </row>
    <row r="9547" spans="1:1" s="432" customFormat="1" ht="12" hidden="1" customHeight="1">
      <c r="A9547" s="431"/>
    </row>
    <row r="9548" spans="1:1" s="432" customFormat="1" ht="12" hidden="1" customHeight="1">
      <c r="A9548" s="431"/>
    </row>
    <row r="9549" spans="1:1" s="432" customFormat="1" ht="12" hidden="1" customHeight="1">
      <c r="A9549" s="431"/>
    </row>
    <row r="9550" spans="1:1" s="432" customFormat="1" ht="12" hidden="1" customHeight="1">
      <c r="A9550" s="431"/>
    </row>
    <row r="9551" spans="1:1" s="432" customFormat="1" ht="12" hidden="1" customHeight="1">
      <c r="A9551" s="431"/>
    </row>
    <row r="9552" spans="1:1" s="432" customFormat="1" ht="12" hidden="1" customHeight="1">
      <c r="A9552" s="431"/>
    </row>
    <row r="9553" spans="1:1" s="432" customFormat="1" ht="12" hidden="1" customHeight="1">
      <c r="A9553" s="431"/>
    </row>
    <row r="9554" spans="1:1" s="432" customFormat="1" ht="12" hidden="1" customHeight="1">
      <c r="A9554" s="431"/>
    </row>
    <row r="9555" spans="1:1" s="432" customFormat="1" ht="12" hidden="1" customHeight="1">
      <c r="A9555" s="431"/>
    </row>
    <row r="9556" spans="1:1" s="432" customFormat="1" ht="12" hidden="1" customHeight="1">
      <c r="A9556" s="431"/>
    </row>
    <row r="9557" spans="1:1" s="432" customFormat="1" ht="12" hidden="1" customHeight="1">
      <c r="A9557" s="431"/>
    </row>
    <row r="9558" spans="1:1" s="432" customFormat="1" ht="12" hidden="1" customHeight="1">
      <c r="A9558" s="431"/>
    </row>
    <row r="9559" spans="1:1" s="432" customFormat="1" ht="12" hidden="1" customHeight="1">
      <c r="A9559" s="431"/>
    </row>
    <row r="9560" spans="1:1" s="432" customFormat="1" ht="12" hidden="1" customHeight="1">
      <c r="A9560" s="431"/>
    </row>
    <row r="9561" spans="1:1" s="432" customFormat="1" ht="12" hidden="1" customHeight="1">
      <c r="A9561" s="431"/>
    </row>
    <row r="9562" spans="1:1" s="432" customFormat="1" ht="12" hidden="1" customHeight="1">
      <c r="A9562" s="431"/>
    </row>
    <row r="9563" spans="1:1" s="432" customFormat="1" ht="12" hidden="1" customHeight="1">
      <c r="A9563" s="431"/>
    </row>
    <row r="9564" spans="1:1" s="432" customFormat="1" ht="12" hidden="1" customHeight="1">
      <c r="A9564" s="431"/>
    </row>
    <row r="9565" spans="1:1" s="432" customFormat="1" ht="12" hidden="1" customHeight="1">
      <c r="A9565" s="431"/>
    </row>
    <row r="9566" spans="1:1" s="432" customFormat="1" ht="12" hidden="1" customHeight="1">
      <c r="A9566" s="431"/>
    </row>
    <row r="9567" spans="1:1" s="432" customFormat="1" ht="12" hidden="1" customHeight="1">
      <c r="A9567" s="431"/>
    </row>
    <row r="9568" spans="1:1" s="432" customFormat="1" ht="12" hidden="1" customHeight="1">
      <c r="A9568" s="431"/>
    </row>
    <row r="9569" spans="1:1" s="432" customFormat="1" ht="12" hidden="1" customHeight="1">
      <c r="A9569" s="431"/>
    </row>
    <row r="9570" spans="1:1" s="432" customFormat="1" ht="12" hidden="1" customHeight="1">
      <c r="A9570" s="431"/>
    </row>
    <row r="9571" spans="1:1" s="432" customFormat="1" ht="12" hidden="1" customHeight="1">
      <c r="A9571" s="431"/>
    </row>
    <row r="9572" spans="1:1" s="432" customFormat="1" ht="12" hidden="1" customHeight="1">
      <c r="A9572" s="431"/>
    </row>
    <row r="9573" spans="1:1" s="432" customFormat="1" ht="12" hidden="1" customHeight="1">
      <c r="A9573" s="431"/>
    </row>
    <row r="9574" spans="1:1" s="432" customFormat="1" ht="12" hidden="1" customHeight="1">
      <c r="A9574" s="431"/>
    </row>
    <row r="9575" spans="1:1" s="432" customFormat="1" ht="12" hidden="1" customHeight="1">
      <c r="A9575" s="431"/>
    </row>
    <row r="9576" spans="1:1" s="432" customFormat="1" ht="12" hidden="1" customHeight="1">
      <c r="A9576" s="431"/>
    </row>
    <row r="9577" spans="1:1" s="432" customFormat="1" ht="12" hidden="1" customHeight="1">
      <c r="A9577" s="431"/>
    </row>
    <row r="9578" spans="1:1" s="432" customFormat="1" ht="12" hidden="1" customHeight="1">
      <c r="A9578" s="431"/>
    </row>
    <row r="9579" spans="1:1" s="432" customFormat="1" ht="12" hidden="1" customHeight="1">
      <c r="A9579" s="431"/>
    </row>
    <row r="9580" spans="1:1" s="432" customFormat="1" ht="12" hidden="1" customHeight="1">
      <c r="A9580" s="431"/>
    </row>
    <row r="9581" spans="1:1" s="432" customFormat="1" ht="12" hidden="1" customHeight="1">
      <c r="A9581" s="431"/>
    </row>
    <row r="9582" spans="1:1" s="432" customFormat="1" ht="12" hidden="1" customHeight="1">
      <c r="A9582" s="431"/>
    </row>
    <row r="9583" spans="1:1" s="432" customFormat="1" ht="12" hidden="1" customHeight="1">
      <c r="A9583" s="431"/>
    </row>
    <row r="9584" spans="1:1" s="432" customFormat="1" ht="12" hidden="1" customHeight="1">
      <c r="A9584" s="431"/>
    </row>
    <row r="9585" spans="1:1" s="432" customFormat="1" ht="12" hidden="1" customHeight="1">
      <c r="A9585" s="431"/>
    </row>
    <row r="9586" spans="1:1" s="432" customFormat="1" ht="12" hidden="1" customHeight="1">
      <c r="A9586" s="431"/>
    </row>
    <row r="9587" spans="1:1" s="432" customFormat="1" ht="12" hidden="1" customHeight="1">
      <c r="A9587" s="431"/>
    </row>
    <row r="9588" spans="1:1" s="432" customFormat="1" ht="12" hidden="1" customHeight="1">
      <c r="A9588" s="431"/>
    </row>
    <row r="9589" spans="1:1" s="432" customFormat="1" ht="12" hidden="1" customHeight="1">
      <c r="A9589" s="431"/>
    </row>
    <row r="9590" spans="1:1" s="432" customFormat="1" ht="12" hidden="1" customHeight="1">
      <c r="A9590" s="431"/>
    </row>
    <row r="9591" spans="1:1" s="432" customFormat="1" ht="12" hidden="1" customHeight="1">
      <c r="A9591" s="431"/>
    </row>
    <row r="9592" spans="1:1" s="432" customFormat="1" ht="12" hidden="1" customHeight="1">
      <c r="A9592" s="431"/>
    </row>
    <row r="9593" spans="1:1" s="432" customFormat="1" ht="12" hidden="1" customHeight="1">
      <c r="A9593" s="431"/>
    </row>
    <row r="9594" spans="1:1" s="432" customFormat="1" ht="12" hidden="1" customHeight="1">
      <c r="A9594" s="431"/>
    </row>
    <row r="9595" spans="1:1" s="432" customFormat="1" ht="12" hidden="1" customHeight="1">
      <c r="A9595" s="431"/>
    </row>
    <row r="9596" spans="1:1" s="432" customFormat="1" ht="12" hidden="1" customHeight="1">
      <c r="A9596" s="431"/>
    </row>
    <row r="9597" spans="1:1" s="432" customFormat="1" ht="12" hidden="1" customHeight="1">
      <c r="A9597" s="431"/>
    </row>
    <row r="9598" spans="1:1" s="432" customFormat="1" ht="12" hidden="1" customHeight="1">
      <c r="A9598" s="431"/>
    </row>
    <row r="9599" spans="1:1" s="432" customFormat="1" ht="12" hidden="1" customHeight="1">
      <c r="A9599" s="431"/>
    </row>
    <row r="9600" spans="1:1" s="432" customFormat="1" ht="12" hidden="1" customHeight="1">
      <c r="A9600" s="431"/>
    </row>
    <row r="9601" spans="1:1" s="432" customFormat="1" ht="12" hidden="1" customHeight="1">
      <c r="A9601" s="431"/>
    </row>
    <row r="9602" spans="1:1" s="432" customFormat="1" ht="12" hidden="1" customHeight="1">
      <c r="A9602" s="431"/>
    </row>
    <row r="9603" spans="1:1" s="432" customFormat="1" ht="12" hidden="1" customHeight="1">
      <c r="A9603" s="431"/>
    </row>
    <row r="9604" spans="1:1" s="432" customFormat="1" ht="12" hidden="1" customHeight="1">
      <c r="A9604" s="431"/>
    </row>
    <row r="9605" spans="1:1" s="432" customFormat="1" ht="12" hidden="1" customHeight="1">
      <c r="A9605" s="431"/>
    </row>
    <row r="9606" spans="1:1" s="432" customFormat="1" ht="12" hidden="1" customHeight="1">
      <c r="A9606" s="431"/>
    </row>
    <row r="9607" spans="1:1" s="432" customFormat="1" ht="12" hidden="1" customHeight="1">
      <c r="A9607" s="431"/>
    </row>
    <row r="9608" spans="1:1" s="432" customFormat="1" ht="12" hidden="1" customHeight="1">
      <c r="A9608" s="431"/>
    </row>
    <row r="9609" spans="1:1" s="432" customFormat="1" ht="12" hidden="1" customHeight="1">
      <c r="A9609" s="431"/>
    </row>
    <row r="9610" spans="1:1" s="432" customFormat="1" ht="12" hidden="1" customHeight="1">
      <c r="A9610" s="431"/>
    </row>
    <row r="9611" spans="1:1" s="432" customFormat="1" ht="12" hidden="1" customHeight="1">
      <c r="A9611" s="431"/>
    </row>
    <row r="9612" spans="1:1" s="432" customFormat="1" ht="12" hidden="1" customHeight="1">
      <c r="A9612" s="431"/>
    </row>
    <row r="9613" spans="1:1" s="432" customFormat="1" ht="12" hidden="1" customHeight="1">
      <c r="A9613" s="431"/>
    </row>
    <row r="9614" spans="1:1" s="432" customFormat="1" ht="12" hidden="1" customHeight="1">
      <c r="A9614" s="431"/>
    </row>
    <row r="9615" spans="1:1" s="432" customFormat="1" ht="12" hidden="1" customHeight="1">
      <c r="A9615" s="431"/>
    </row>
    <row r="9616" spans="1:1" s="432" customFormat="1" ht="12" hidden="1" customHeight="1">
      <c r="A9616" s="431"/>
    </row>
    <row r="9617" spans="1:1" s="432" customFormat="1" ht="12" hidden="1" customHeight="1">
      <c r="A9617" s="431"/>
    </row>
    <row r="9618" spans="1:1" s="432" customFormat="1" ht="12" hidden="1" customHeight="1">
      <c r="A9618" s="431"/>
    </row>
    <row r="9619" spans="1:1" s="432" customFormat="1" ht="12" hidden="1" customHeight="1">
      <c r="A9619" s="431"/>
    </row>
    <row r="9620" spans="1:1" s="432" customFormat="1" ht="12" hidden="1" customHeight="1">
      <c r="A9620" s="431"/>
    </row>
    <row r="9621" spans="1:1" s="432" customFormat="1" ht="12" hidden="1" customHeight="1">
      <c r="A9621" s="431"/>
    </row>
    <row r="9622" spans="1:1" s="432" customFormat="1" ht="12" hidden="1" customHeight="1">
      <c r="A9622" s="431"/>
    </row>
    <row r="9623" spans="1:1" s="432" customFormat="1" ht="12" hidden="1" customHeight="1">
      <c r="A9623" s="431"/>
    </row>
    <row r="9624" spans="1:1" s="432" customFormat="1" ht="12" hidden="1" customHeight="1">
      <c r="A9624" s="431"/>
    </row>
    <row r="9625" spans="1:1" s="432" customFormat="1" ht="12" hidden="1" customHeight="1">
      <c r="A9625" s="431"/>
    </row>
    <row r="9626" spans="1:1" s="432" customFormat="1" ht="12" hidden="1" customHeight="1">
      <c r="A9626" s="431"/>
    </row>
    <row r="9627" spans="1:1" s="432" customFormat="1" ht="12" hidden="1" customHeight="1">
      <c r="A9627" s="431"/>
    </row>
    <row r="9628" spans="1:1" s="432" customFormat="1" ht="12" hidden="1" customHeight="1">
      <c r="A9628" s="431"/>
    </row>
    <row r="9629" spans="1:1" s="432" customFormat="1" ht="12" hidden="1" customHeight="1">
      <c r="A9629" s="431"/>
    </row>
    <row r="9630" spans="1:1" s="432" customFormat="1" ht="12" hidden="1" customHeight="1">
      <c r="A9630" s="431"/>
    </row>
    <row r="9631" spans="1:1" s="432" customFormat="1" ht="12" hidden="1" customHeight="1">
      <c r="A9631" s="431"/>
    </row>
    <row r="9632" spans="1:1" s="432" customFormat="1" ht="12" hidden="1" customHeight="1">
      <c r="A9632" s="431"/>
    </row>
    <row r="9633" spans="1:1" s="432" customFormat="1" ht="12" hidden="1" customHeight="1">
      <c r="A9633" s="431"/>
    </row>
    <row r="9634" spans="1:1" s="432" customFormat="1" ht="12" hidden="1" customHeight="1">
      <c r="A9634" s="431"/>
    </row>
    <row r="9635" spans="1:1" s="432" customFormat="1" ht="12" hidden="1" customHeight="1">
      <c r="A9635" s="431"/>
    </row>
    <row r="9636" spans="1:1" s="432" customFormat="1" ht="12" hidden="1" customHeight="1">
      <c r="A9636" s="431"/>
    </row>
    <row r="9637" spans="1:1" s="432" customFormat="1" ht="12" hidden="1" customHeight="1">
      <c r="A9637" s="431"/>
    </row>
    <row r="9638" spans="1:1" s="432" customFormat="1" ht="12" hidden="1" customHeight="1">
      <c r="A9638" s="431"/>
    </row>
    <row r="9639" spans="1:1" s="432" customFormat="1" ht="12" hidden="1" customHeight="1">
      <c r="A9639" s="431"/>
    </row>
    <row r="9640" spans="1:1" s="432" customFormat="1" ht="12" hidden="1" customHeight="1">
      <c r="A9640" s="431"/>
    </row>
    <row r="9641" spans="1:1" s="432" customFormat="1" ht="12" hidden="1" customHeight="1">
      <c r="A9641" s="431"/>
    </row>
    <row r="9642" spans="1:1" s="432" customFormat="1" ht="12" hidden="1" customHeight="1">
      <c r="A9642" s="431"/>
    </row>
    <row r="9643" spans="1:1" s="432" customFormat="1" ht="12" hidden="1" customHeight="1">
      <c r="A9643" s="431"/>
    </row>
    <row r="9644" spans="1:1" s="432" customFormat="1" ht="12" hidden="1" customHeight="1">
      <c r="A9644" s="431"/>
    </row>
    <row r="9645" spans="1:1" s="432" customFormat="1" ht="12" hidden="1" customHeight="1">
      <c r="A9645" s="431"/>
    </row>
    <row r="9646" spans="1:1" s="432" customFormat="1" ht="12" hidden="1" customHeight="1">
      <c r="A9646" s="431"/>
    </row>
    <row r="9647" spans="1:1" s="432" customFormat="1" ht="12" hidden="1" customHeight="1">
      <c r="A9647" s="431"/>
    </row>
    <row r="9648" spans="1:1" s="432" customFormat="1" ht="12" hidden="1" customHeight="1">
      <c r="A9648" s="431"/>
    </row>
    <row r="9649" spans="1:1" s="432" customFormat="1" ht="12" hidden="1" customHeight="1">
      <c r="A9649" s="431"/>
    </row>
    <row r="9650" spans="1:1" s="432" customFormat="1" ht="12" hidden="1" customHeight="1">
      <c r="A9650" s="431"/>
    </row>
    <row r="9651" spans="1:1" s="432" customFormat="1" ht="12" hidden="1" customHeight="1">
      <c r="A9651" s="431"/>
    </row>
    <row r="9652" spans="1:1" s="432" customFormat="1" ht="12" hidden="1" customHeight="1">
      <c r="A9652" s="431"/>
    </row>
    <row r="9653" spans="1:1" s="432" customFormat="1" ht="12" hidden="1" customHeight="1">
      <c r="A9653" s="431"/>
    </row>
    <row r="9654" spans="1:1" s="432" customFormat="1" ht="12" hidden="1" customHeight="1">
      <c r="A9654" s="431"/>
    </row>
    <row r="9655" spans="1:1" s="432" customFormat="1" ht="12" hidden="1" customHeight="1">
      <c r="A9655" s="431"/>
    </row>
    <row r="9656" spans="1:1" s="432" customFormat="1" ht="12" hidden="1" customHeight="1">
      <c r="A9656" s="431"/>
    </row>
    <row r="9657" spans="1:1" s="432" customFormat="1" ht="12" hidden="1" customHeight="1">
      <c r="A9657" s="431"/>
    </row>
    <row r="9658" spans="1:1" s="432" customFormat="1" ht="12" hidden="1" customHeight="1">
      <c r="A9658" s="431"/>
    </row>
    <row r="9659" spans="1:1" s="432" customFormat="1" ht="12" hidden="1" customHeight="1">
      <c r="A9659" s="431"/>
    </row>
    <row r="9660" spans="1:1" s="432" customFormat="1" ht="12" hidden="1" customHeight="1">
      <c r="A9660" s="431"/>
    </row>
    <row r="9661" spans="1:1" s="432" customFormat="1" ht="12" hidden="1" customHeight="1">
      <c r="A9661" s="431"/>
    </row>
    <row r="9662" spans="1:1" s="432" customFormat="1" ht="12" hidden="1" customHeight="1">
      <c r="A9662" s="431"/>
    </row>
    <row r="9663" spans="1:1" s="432" customFormat="1" ht="12" hidden="1" customHeight="1">
      <c r="A9663" s="431"/>
    </row>
    <row r="9664" spans="1:1" s="432" customFormat="1" ht="12" hidden="1" customHeight="1">
      <c r="A9664" s="431"/>
    </row>
    <row r="9665" spans="1:1" s="432" customFormat="1" ht="12" hidden="1" customHeight="1">
      <c r="A9665" s="431"/>
    </row>
    <row r="9666" spans="1:1" s="432" customFormat="1" ht="12" hidden="1" customHeight="1">
      <c r="A9666" s="431"/>
    </row>
    <row r="9667" spans="1:1" s="432" customFormat="1" ht="12" hidden="1" customHeight="1">
      <c r="A9667" s="431"/>
    </row>
    <row r="9668" spans="1:1" s="432" customFormat="1" ht="12" hidden="1" customHeight="1">
      <c r="A9668" s="431"/>
    </row>
    <row r="9669" spans="1:1" s="432" customFormat="1" ht="12" hidden="1" customHeight="1">
      <c r="A9669" s="431"/>
    </row>
    <row r="9670" spans="1:1" s="432" customFormat="1" ht="12" hidden="1" customHeight="1">
      <c r="A9670" s="431"/>
    </row>
    <row r="9671" spans="1:1" s="432" customFormat="1" ht="12" hidden="1" customHeight="1">
      <c r="A9671" s="431"/>
    </row>
    <row r="9672" spans="1:1" s="432" customFormat="1" ht="12" hidden="1" customHeight="1">
      <c r="A9672" s="431"/>
    </row>
    <row r="9673" spans="1:1" s="432" customFormat="1" ht="12" hidden="1" customHeight="1">
      <c r="A9673" s="431"/>
    </row>
    <row r="9674" spans="1:1" s="432" customFormat="1" ht="12" hidden="1" customHeight="1">
      <c r="A9674" s="431"/>
    </row>
    <row r="9675" spans="1:1" s="432" customFormat="1" ht="12" hidden="1" customHeight="1">
      <c r="A9675" s="431"/>
    </row>
    <row r="9676" spans="1:1" s="432" customFormat="1" ht="12" hidden="1" customHeight="1">
      <c r="A9676" s="431"/>
    </row>
    <row r="9677" spans="1:1" s="432" customFormat="1" ht="12" hidden="1" customHeight="1">
      <c r="A9677" s="431"/>
    </row>
    <row r="9678" spans="1:1" s="432" customFormat="1" ht="12" hidden="1" customHeight="1">
      <c r="A9678" s="431"/>
    </row>
    <row r="9679" spans="1:1" s="432" customFormat="1" ht="12" hidden="1" customHeight="1">
      <c r="A9679" s="431"/>
    </row>
    <row r="9680" spans="1:1" s="432" customFormat="1" ht="12" hidden="1" customHeight="1">
      <c r="A9680" s="431"/>
    </row>
    <row r="9681" spans="1:1" s="432" customFormat="1" ht="12" hidden="1" customHeight="1">
      <c r="A9681" s="431"/>
    </row>
    <row r="9682" spans="1:1" s="432" customFormat="1" ht="12" hidden="1" customHeight="1">
      <c r="A9682" s="431"/>
    </row>
    <row r="9683" spans="1:1" s="432" customFormat="1" ht="12" hidden="1" customHeight="1">
      <c r="A9683" s="431"/>
    </row>
    <row r="9684" spans="1:1" s="432" customFormat="1" ht="12" hidden="1" customHeight="1">
      <c r="A9684" s="431"/>
    </row>
    <row r="9685" spans="1:1" s="432" customFormat="1" ht="12" hidden="1" customHeight="1">
      <c r="A9685" s="431"/>
    </row>
    <row r="9686" spans="1:1" s="432" customFormat="1" ht="12" hidden="1" customHeight="1">
      <c r="A9686" s="431"/>
    </row>
    <row r="9687" spans="1:1" s="432" customFormat="1" ht="12" hidden="1" customHeight="1">
      <c r="A9687" s="431"/>
    </row>
    <row r="9688" spans="1:1" s="432" customFormat="1" ht="12" hidden="1" customHeight="1">
      <c r="A9688" s="431"/>
    </row>
    <row r="9689" spans="1:1" s="432" customFormat="1" ht="12" hidden="1" customHeight="1">
      <c r="A9689" s="431"/>
    </row>
    <row r="9690" spans="1:1" s="432" customFormat="1" ht="12" hidden="1" customHeight="1">
      <c r="A9690" s="431"/>
    </row>
    <row r="9691" spans="1:1" s="432" customFormat="1" ht="12" hidden="1" customHeight="1">
      <c r="A9691" s="431"/>
    </row>
    <row r="9692" spans="1:1" s="432" customFormat="1" ht="12" hidden="1" customHeight="1">
      <c r="A9692" s="431"/>
    </row>
    <row r="9693" spans="1:1" s="432" customFormat="1" ht="12" hidden="1" customHeight="1">
      <c r="A9693" s="431"/>
    </row>
    <row r="9694" spans="1:1" s="432" customFormat="1" ht="12" hidden="1" customHeight="1">
      <c r="A9694" s="431"/>
    </row>
    <row r="9695" spans="1:1" s="432" customFormat="1" ht="12" hidden="1" customHeight="1">
      <c r="A9695" s="431"/>
    </row>
    <row r="9696" spans="1:1" s="432" customFormat="1" ht="12" hidden="1" customHeight="1">
      <c r="A9696" s="431"/>
    </row>
    <row r="9697" spans="1:1" s="432" customFormat="1" ht="12" hidden="1" customHeight="1">
      <c r="A9697" s="431"/>
    </row>
    <row r="9698" spans="1:1" s="432" customFormat="1" ht="12" hidden="1" customHeight="1">
      <c r="A9698" s="431"/>
    </row>
    <row r="9699" spans="1:1" s="432" customFormat="1" ht="12" hidden="1" customHeight="1">
      <c r="A9699" s="431"/>
    </row>
    <row r="9700" spans="1:1" s="432" customFormat="1" ht="12" hidden="1" customHeight="1">
      <c r="A9700" s="431"/>
    </row>
    <row r="9701" spans="1:1" s="432" customFormat="1" ht="12" hidden="1" customHeight="1">
      <c r="A9701" s="431"/>
    </row>
    <row r="9702" spans="1:1" s="432" customFormat="1" ht="12" hidden="1" customHeight="1">
      <c r="A9702" s="431"/>
    </row>
    <row r="9703" spans="1:1" s="432" customFormat="1" ht="12" hidden="1" customHeight="1">
      <c r="A9703" s="431"/>
    </row>
    <row r="9704" spans="1:1" s="432" customFormat="1" ht="12" hidden="1" customHeight="1">
      <c r="A9704" s="431"/>
    </row>
    <row r="9705" spans="1:1" s="432" customFormat="1" ht="12" hidden="1" customHeight="1">
      <c r="A9705" s="431"/>
    </row>
    <row r="9706" spans="1:1" s="432" customFormat="1" ht="12" hidden="1" customHeight="1">
      <c r="A9706" s="431"/>
    </row>
    <row r="9707" spans="1:1" s="432" customFormat="1" ht="12" hidden="1" customHeight="1">
      <c r="A9707" s="431"/>
    </row>
    <row r="9708" spans="1:1" s="432" customFormat="1" ht="12" hidden="1" customHeight="1">
      <c r="A9708" s="431"/>
    </row>
    <row r="9709" spans="1:1" s="432" customFormat="1" ht="12" hidden="1" customHeight="1">
      <c r="A9709" s="431"/>
    </row>
    <row r="9710" spans="1:1" s="432" customFormat="1" ht="12" hidden="1" customHeight="1">
      <c r="A9710" s="431"/>
    </row>
    <row r="9711" spans="1:1" s="432" customFormat="1" ht="12" hidden="1" customHeight="1">
      <c r="A9711" s="431"/>
    </row>
    <row r="9712" spans="1:1" s="432" customFormat="1" ht="12" hidden="1" customHeight="1">
      <c r="A9712" s="431"/>
    </row>
    <row r="9713" spans="1:1" s="432" customFormat="1" ht="12" hidden="1" customHeight="1">
      <c r="A9713" s="431"/>
    </row>
    <row r="9714" spans="1:1" s="432" customFormat="1" ht="12" hidden="1" customHeight="1">
      <c r="A9714" s="431"/>
    </row>
    <row r="9715" spans="1:1" s="432" customFormat="1" ht="12" hidden="1" customHeight="1">
      <c r="A9715" s="431"/>
    </row>
    <row r="9716" spans="1:1" s="432" customFormat="1" ht="12" hidden="1" customHeight="1">
      <c r="A9716" s="431"/>
    </row>
    <row r="9717" spans="1:1" s="432" customFormat="1" ht="12" hidden="1" customHeight="1">
      <c r="A9717" s="431"/>
    </row>
    <row r="9718" spans="1:1" s="432" customFormat="1" ht="12" hidden="1" customHeight="1">
      <c r="A9718" s="431"/>
    </row>
    <row r="9719" spans="1:1" s="432" customFormat="1" ht="12" hidden="1" customHeight="1">
      <c r="A9719" s="431"/>
    </row>
    <row r="9720" spans="1:1" s="432" customFormat="1" ht="12" hidden="1" customHeight="1">
      <c r="A9720" s="431"/>
    </row>
    <row r="9721" spans="1:1" s="432" customFormat="1" ht="12" hidden="1" customHeight="1">
      <c r="A9721" s="431"/>
    </row>
    <row r="9722" spans="1:1" s="432" customFormat="1" ht="12" hidden="1" customHeight="1">
      <c r="A9722" s="431"/>
    </row>
    <row r="9723" spans="1:1" s="432" customFormat="1" ht="12" hidden="1" customHeight="1">
      <c r="A9723" s="431"/>
    </row>
    <row r="9724" spans="1:1" s="432" customFormat="1" ht="12" hidden="1" customHeight="1">
      <c r="A9724" s="431"/>
    </row>
    <row r="9725" spans="1:1" s="432" customFormat="1" ht="12" hidden="1" customHeight="1">
      <c r="A9725" s="431"/>
    </row>
    <row r="9726" spans="1:1" s="432" customFormat="1" ht="12" hidden="1" customHeight="1">
      <c r="A9726" s="431"/>
    </row>
    <row r="9727" spans="1:1" s="432" customFormat="1" ht="12" hidden="1" customHeight="1">
      <c r="A9727" s="431"/>
    </row>
    <row r="9728" spans="1:1" s="432" customFormat="1" ht="12" hidden="1" customHeight="1">
      <c r="A9728" s="431"/>
    </row>
    <row r="9729" spans="1:1" s="432" customFormat="1" ht="12" hidden="1" customHeight="1">
      <c r="A9729" s="431"/>
    </row>
    <row r="9730" spans="1:1" s="432" customFormat="1" ht="12" hidden="1" customHeight="1">
      <c r="A9730" s="431"/>
    </row>
    <row r="9731" spans="1:1" s="432" customFormat="1" ht="12" hidden="1" customHeight="1">
      <c r="A9731" s="431"/>
    </row>
    <row r="9732" spans="1:1" s="432" customFormat="1" ht="12" hidden="1" customHeight="1">
      <c r="A9732" s="431"/>
    </row>
    <row r="9733" spans="1:1" s="432" customFormat="1" ht="12" hidden="1" customHeight="1">
      <c r="A9733" s="431"/>
    </row>
    <row r="9734" spans="1:1" s="432" customFormat="1" ht="12" hidden="1" customHeight="1">
      <c r="A9734" s="431"/>
    </row>
    <row r="9735" spans="1:1" s="432" customFormat="1" ht="12" hidden="1" customHeight="1">
      <c r="A9735" s="431"/>
    </row>
    <row r="9736" spans="1:1" s="432" customFormat="1" ht="12" hidden="1" customHeight="1">
      <c r="A9736" s="431"/>
    </row>
    <row r="9737" spans="1:1" s="432" customFormat="1" ht="12" hidden="1" customHeight="1">
      <c r="A9737" s="431"/>
    </row>
    <row r="9738" spans="1:1" s="432" customFormat="1" ht="12" hidden="1" customHeight="1">
      <c r="A9738" s="431"/>
    </row>
    <row r="9739" spans="1:1" s="432" customFormat="1" ht="12" hidden="1" customHeight="1">
      <c r="A9739" s="431"/>
    </row>
    <row r="9740" spans="1:1" s="432" customFormat="1" ht="12" hidden="1" customHeight="1">
      <c r="A9740" s="431"/>
    </row>
    <row r="9741" spans="1:1" s="432" customFormat="1" ht="12" hidden="1" customHeight="1">
      <c r="A9741" s="431"/>
    </row>
    <row r="9742" spans="1:1" s="432" customFormat="1" ht="12" hidden="1" customHeight="1">
      <c r="A9742" s="431"/>
    </row>
    <row r="9743" spans="1:1" s="432" customFormat="1" ht="12" hidden="1" customHeight="1">
      <c r="A9743" s="431"/>
    </row>
    <row r="9744" spans="1:1" s="432" customFormat="1" ht="12" hidden="1" customHeight="1">
      <c r="A9744" s="431"/>
    </row>
    <row r="9745" spans="1:1" s="432" customFormat="1" ht="12" hidden="1" customHeight="1">
      <c r="A9745" s="431"/>
    </row>
    <row r="9746" spans="1:1" s="432" customFormat="1" ht="12" hidden="1" customHeight="1">
      <c r="A9746" s="431"/>
    </row>
    <row r="9747" spans="1:1" s="432" customFormat="1" ht="12" hidden="1" customHeight="1">
      <c r="A9747" s="431"/>
    </row>
    <row r="9748" spans="1:1" s="432" customFormat="1" ht="12" hidden="1" customHeight="1">
      <c r="A9748" s="431"/>
    </row>
    <row r="9749" spans="1:1" s="432" customFormat="1" ht="12" hidden="1" customHeight="1">
      <c r="A9749" s="431"/>
    </row>
    <row r="9750" spans="1:1" s="432" customFormat="1" ht="12" hidden="1" customHeight="1">
      <c r="A9750" s="431"/>
    </row>
    <row r="9751" spans="1:1" s="432" customFormat="1" ht="12" hidden="1" customHeight="1">
      <c r="A9751" s="431"/>
    </row>
    <row r="9752" spans="1:1" s="432" customFormat="1" ht="12" hidden="1" customHeight="1">
      <c r="A9752" s="431"/>
    </row>
    <row r="9753" spans="1:1" s="432" customFormat="1" ht="12" hidden="1" customHeight="1">
      <c r="A9753" s="431"/>
    </row>
    <row r="9754" spans="1:1" s="432" customFormat="1" ht="12" hidden="1" customHeight="1">
      <c r="A9754" s="431"/>
    </row>
    <row r="9755" spans="1:1" s="432" customFormat="1" ht="12" hidden="1" customHeight="1">
      <c r="A9755" s="431"/>
    </row>
    <row r="9756" spans="1:1" s="432" customFormat="1" ht="12" hidden="1" customHeight="1">
      <c r="A9756" s="431"/>
    </row>
    <row r="9757" spans="1:1" s="432" customFormat="1" ht="12" hidden="1" customHeight="1">
      <c r="A9757" s="431"/>
    </row>
    <row r="9758" spans="1:1" s="432" customFormat="1" ht="12" hidden="1" customHeight="1">
      <c r="A9758" s="431"/>
    </row>
    <row r="9759" spans="1:1" s="432" customFormat="1" ht="12" hidden="1" customHeight="1">
      <c r="A9759" s="431"/>
    </row>
    <row r="9760" spans="1:1" s="432" customFormat="1" ht="12" hidden="1" customHeight="1">
      <c r="A9760" s="431"/>
    </row>
    <row r="9761" spans="1:1" s="432" customFormat="1" ht="12" hidden="1" customHeight="1">
      <c r="A9761" s="431"/>
    </row>
    <row r="9762" spans="1:1" s="432" customFormat="1" ht="12" hidden="1" customHeight="1">
      <c r="A9762" s="431"/>
    </row>
    <row r="9763" spans="1:1" s="432" customFormat="1" ht="12" hidden="1" customHeight="1">
      <c r="A9763" s="431"/>
    </row>
    <row r="9764" spans="1:1" s="432" customFormat="1" ht="12" hidden="1" customHeight="1">
      <c r="A9764" s="431"/>
    </row>
    <row r="9765" spans="1:1" s="432" customFormat="1" ht="12" hidden="1" customHeight="1">
      <c r="A9765" s="431"/>
    </row>
    <row r="9766" spans="1:1" s="432" customFormat="1" ht="12" hidden="1" customHeight="1">
      <c r="A9766" s="431"/>
    </row>
    <row r="9767" spans="1:1" s="432" customFormat="1" ht="12" hidden="1" customHeight="1">
      <c r="A9767" s="431"/>
    </row>
    <row r="9768" spans="1:1" s="432" customFormat="1" ht="12" hidden="1" customHeight="1">
      <c r="A9768" s="431"/>
    </row>
    <row r="9769" spans="1:1" s="432" customFormat="1" ht="12" hidden="1" customHeight="1">
      <c r="A9769" s="431"/>
    </row>
    <row r="9770" spans="1:1" s="432" customFormat="1" ht="12" hidden="1" customHeight="1">
      <c r="A9770" s="431"/>
    </row>
    <row r="9771" spans="1:1" s="432" customFormat="1" ht="12" hidden="1" customHeight="1">
      <c r="A9771" s="431"/>
    </row>
    <row r="9772" spans="1:1" s="432" customFormat="1" ht="12" hidden="1" customHeight="1">
      <c r="A9772" s="431"/>
    </row>
    <row r="9773" spans="1:1" s="432" customFormat="1" ht="12" hidden="1" customHeight="1">
      <c r="A9773" s="431"/>
    </row>
    <row r="9774" spans="1:1" s="432" customFormat="1" ht="12" hidden="1" customHeight="1">
      <c r="A9774" s="431"/>
    </row>
    <row r="9775" spans="1:1" s="432" customFormat="1" ht="12" hidden="1" customHeight="1">
      <c r="A9775" s="431"/>
    </row>
    <row r="9776" spans="1:1" s="432" customFormat="1" ht="12" hidden="1" customHeight="1">
      <c r="A9776" s="431"/>
    </row>
    <row r="9777" spans="1:1" s="432" customFormat="1" ht="12" hidden="1" customHeight="1">
      <c r="A9777" s="431"/>
    </row>
    <row r="9778" spans="1:1" s="432" customFormat="1" ht="12" hidden="1" customHeight="1">
      <c r="A9778" s="431"/>
    </row>
    <row r="9779" spans="1:1" s="432" customFormat="1" ht="12" hidden="1" customHeight="1">
      <c r="A9779" s="431"/>
    </row>
    <row r="9780" spans="1:1" s="432" customFormat="1" ht="12" hidden="1" customHeight="1">
      <c r="A9780" s="431"/>
    </row>
    <row r="9781" spans="1:1" s="432" customFormat="1" ht="12" hidden="1" customHeight="1">
      <c r="A9781" s="431"/>
    </row>
    <row r="9782" spans="1:1" s="432" customFormat="1" ht="12" hidden="1" customHeight="1">
      <c r="A9782" s="431"/>
    </row>
    <row r="9783" spans="1:1" s="432" customFormat="1" ht="12" hidden="1" customHeight="1">
      <c r="A9783" s="431"/>
    </row>
    <row r="9784" spans="1:1" s="432" customFormat="1" ht="12" hidden="1" customHeight="1">
      <c r="A9784" s="431"/>
    </row>
    <row r="9785" spans="1:1" s="432" customFormat="1" ht="12" hidden="1" customHeight="1">
      <c r="A9785" s="431"/>
    </row>
    <row r="9786" spans="1:1" s="432" customFormat="1" ht="12" hidden="1" customHeight="1">
      <c r="A9786" s="431"/>
    </row>
    <row r="9787" spans="1:1" s="432" customFormat="1" ht="12" hidden="1" customHeight="1">
      <c r="A9787" s="431"/>
    </row>
    <row r="9788" spans="1:1" s="432" customFormat="1" ht="12" hidden="1" customHeight="1">
      <c r="A9788" s="431"/>
    </row>
    <row r="9789" spans="1:1" s="432" customFormat="1" ht="12" hidden="1" customHeight="1">
      <c r="A9789" s="431"/>
    </row>
    <row r="9790" spans="1:1" s="432" customFormat="1" ht="12" hidden="1" customHeight="1">
      <c r="A9790" s="431"/>
    </row>
    <row r="9791" spans="1:1" s="432" customFormat="1" ht="12" hidden="1" customHeight="1">
      <c r="A9791" s="431"/>
    </row>
    <row r="9792" spans="1:1" s="432" customFormat="1" ht="12" hidden="1" customHeight="1">
      <c r="A9792" s="431"/>
    </row>
    <row r="9793" spans="1:1" s="432" customFormat="1" ht="12" hidden="1" customHeight="1">
      <c r="A9793" s="431"/>
    </row>
    <row r="9794" spans="1:1" s="432" customFormat="1" ht="12" hidden="1" customHeight="1">
      <c r="A9794" s="431"/>
    </row>
    <row r="9795" spans="1:1" s="432" customFormat="1" ht="12" hidden="1" customHeight="1">
      <c r="A9795" s="431"/>
    </row>
    <row r="9796" spans="1:1" s="432" customFormat="1" ht="12" hidden="1" customHeight="1">
      <c r="A9796" s="431"/>
    </row>
    <row r="9797" spans="1:1" s="432" customFormat="1" ht="12" hidden="1" customHeight="1">
      <c r="A9797" s="431"/>
    </row>
    <row r="9798" spans="1:1" s="432" customFormat="1" ht="12" hidden="1" customHeight="1">
      <c r="A9798" s="431"/>
    </row>
    <row r="9799" spans="1:1" s="432" customFormat="1" ht="12" hidden="1" customHeight="1">
      <c r="A9799" s="431"/>
    </row>
    <row r="9800" spans="1:1" s="432" customFormat="1" ht="12" hidden="1" customHeight="1">
      <c r="A9800" s="431"/>
    </row>
    <row r="9801" spans="1:1" s="432" customFormat="1" ht="12" hidden="1" customHeight="1">
      <c r="A9801" s="431"/>
    </row>
    <row r="9802" spans="1:1" s="432" customFormat="1" ht="12" hidden="1" customHeight="1">
      <c r="A9802" s="431"/>
    </row>
    <row r="9803" spans="1:1" s="432" customFormat="1" ht="12" hidden="1" customHeight="1">
      <c r="A9803" s="431"/>
    </row>
    <row r="9804" spans="1:1" s="432" customFormat="1" ht="12" hidden="1" customHeight="1">
      <c r="A9804" s="431"/>
    </row>
    <row r="9805" spans="1:1" s="432" customFormat="1" ht="12" hidden="1" customHeight="1">
      <c r="A9805" s="431"/>
    </row>
    <row r="9806" spans="1:1" s="432" customFormat="1" ht="12" hidden="1" customHeight="1">
      <c r="A9806" s="431"/>
    </row>
    <row r="9807" spans="1:1" s="432" customFormat="1" ht="12" hidden="1" customHeight="1">
      <c r="A9807" s="431"/>
    </row>
    <row r="9808" spans="1:1" s="432" customFormat="1" ht="12" hidden="1" customHeight="1">
      <c r="A9808" s="431"/>
    </row>
    <row r="9809" spans="1:1" s="432" customFormat="1" ht="12" hidden="1" customHeight="1">
      <c r="A9809" s="431"/>
    </row>
    <row r="9810" spans="1:1" s="432" customFormat="1" ht="12" hidden="1" customHeight="1">
      <c r="A9810" s="431"/>
    </row>
    <row r="9811" spans="1:1" s="432" customFormat="1" ht="12" hidden="1" customHeight="1">
      <c r="A9811" s="431"/>
    </row>
    <row r="9812" spans="1:1" s="432" customFormat="1" ht="12" hidden="1" customHeight="1">
      <c r="A9812" s="431"/>
    </row>
    <row r="9813" spans="1:1" s="432" customFormat="1" ht="12" hidden="1" customHeight="1">
      <c r="A9813" s="431"/>
    </row>
    <row r="9814" spans="1:1" s="432" customFormat="1" ht="12" hidden="1" customHeight="1">
      <c r="A9814" s="431"/>
    </row>
    <row r="9815" spans="1:1" s="432" customFormat="1" ht="12" hidden="1" customHeight="1">
      <c r="A9815" s="431"/>
    </row>
    <row r="9816" spans="1:1" s="432" customFormat="1" ht="12" hidden="1" customHeight="1">
      <c r="A9816" s="431"/>
    </row>
    <row r="9817" spans="1:1" s="432" customFormat="1" ht="12" hidden="1" customHeight="1">
      <c r="A9817" s="431"/>
    </row>
    <row r="9818" spans="1:1" s="432" customFormat="1" ht="12" hidden="1" customHeight="1">
      <c r="A9818" s="431"/>
    </row>
    <row r="9819" spans="1:1" s="432" customFormat="1" ht="12" hidden="1" customHeight="1">
      <c r="A9819" s="431"/>
    </row>
    <row r="9820" spans="1:1" s="432" customFormat="1" ht="12" hidden="1" customHeight="1">
      <c r="A9820" s="431"/>
    </row>
    <row r="9821" spans="1:1" s="432" customFormat="1" ht="12" hidden="1" customHeight="1">
      <c r="A9821" s="431"/>
    </row>
    <row r="9822" spans="1:1" s="432" customFormat="1" ht="12" hidden="1" customHeight="1">
      <c r="A9822" s="431"/>
    </row>
    <row r="9823" spans="1:1" s="432" customFormat="1" ht="12" hidden="1" customHeight="1">
      <c r="A9823" s="431"/>
    </row>
    <row r="9824" spans="1:1" s="432" customFormat="1" ht="12" hidden="1" customHeight="1">
      <c r="A9824" s="431"/>
    </row>
    <row r="9825" spans="1:1" s="432" customFormat="1" ht="12" hidden="1" customHeight="1">
      <c r="A9825" s="431"/>
    </row>
    <row r="9826" spans="1:1" s="432" customFormat="1" ht="12" hidden="1" customHeight="1">
      <c r="A9826" s="431"/>
    </row>
    <row r="9827" spans="1:1" s="432" customFormat="1" ht="12" hidden="1" customHeight="1">
      <c r="A9827" s="431"/>
    </row>
    <row r="9828" spans="1:1" s="432" customFormat="1" ht="12" hidden="1" customHeight="1">
      <c r="A9828" s="431"/>
    </row>
    <row r="9829" spans="1:1" s="432" customFormat="1" ht="12" hidden="1" customHeight="1">
      <c r="A9829" s="431"/>
    </row>
    <row r="9830" spans="1:1" s="432" customFormat="1" ht="12" hidden="1" customHeight="1">
      <c r="A9830" s="431"/>
    </row>
    <row r="9831" spans="1:1" s="432" customFormat="1" ht="12" hidden="1" customHeight="1">
      <c r="A9831" s="431"/>
    </row>
    <row r="9832" spans="1:1" s="432" customFormat="1" ht="12" hidden="1" customHeight="1">
      <c r="A9832" s="431"/>
    </row>
    <row r="9833" spans="1:1" s="432" customFormat="1" ht="12" hidden="1" customHeight="1">
      <c r="A9833" s="431"/>
    </row>
    <row r="9834" spans="1:1" s="432" customFormat="1" ht="12" hidden="1" customHeight="1">
      <c r="A9834" s="431"/>
    </row>
    <row r="9835" spans="1:1" s="432" customFormat="1" ht="12" hidden="1" customHeight="1">
      <c r="A9835" s="431"/>
    </row>
    <row r="9836" spans="1:1" s="432" customFormat="1" ht="12" hidden="1" customHeight="1">
      <c r="A9836" s="431"/>
    </row>
    <row r="9837" spans="1:1" s="432" customFormat="1" ht="12" hidden="1" customHeight="1">
      <c r="A9837" s="431"/>
    </row>
    <row r="9838" spans="1:1" s="432" customFormat="1" ht="12" hidden="1" customHeight="1">
      <c r="A9838" s="431"/>
    </row>
    <row r="9839" spans="1:1" s="432" customFormat="1" ht="12" hidden="1" customHeight="1">
      <c r="A9839" s="431"/>
    </row>
    <row r="9840" spans="1:1" s="432" customFormat="1" ht="12" hidden="1" customHeight="1">
      <c r="A9840" s="431"/>
    </row>
    <row r="9841" spans="1:1" s="432" customFormat="1" ht="12" hidden="1" customHeight="1">
      <c r="A9841" s="431"/>
    </row>
    <row r="9842" spans="1:1" s="432" customFormat="1" ht="12" hidden="1" customHeight="1">
      <c r="A9842" s="431"/>
    </row>
    <row r="9843" spans="1:1" s="432" customFormat="1" ht="12" hidden="1" customHeight="1">
      <c r="A9843" s="431"/>
    </row>
    <row r="9844" spans="1:1" s="432" customFormat="1" ht="12" hidden="1" customHeight="1">
      <c r="A9844" s="431"/>
    </row>
    <row r="9845" spans="1:1" s="432" customFormat="1" ht="12" hidden="1" customHeight="1">
      <c r="A9845" s="431"/>
    </row>
    <row r="9846" spans="1:1" s="432" customFormat="1" ht="12" hidden="1" customHeight="1">
      <c r="A9846" s="431"/>
    </row>
    <row r="9847" spans="1:1" s="432" customFormat="1" ht="12" hidden="1" customHeight="1">
      <c r="A9847" s="431"/>
    </row>
    <row r="9848" spans="1:1" s="432" customFormat="1" ht="12" hidden="1" customHeight="1">
      <c r="A9848" s="431"/>
    </row>
    <row r="9849" spans="1:1" s="432" customFormat="1" ht="12" hidden="1" customHeight="1">
      <c r="A9849" s="431"/>
    </row>
    <row r="9850" spans="1:1" s="432" customFormat="1" ht="12" hidden="1" customHeight="1">
      <c r="A9850" s="431"/>
    </row>
    <row r="9851" spans="1:1" s="432" customFormat="1" ht="12" hidden="1" customHeight="1">
      <c r="A9851" s="431"/>
    </row>
    <row r="9852" spans="1:1" s="432" customFormat="1" ht="12" hidden="1" customHeight="1">
      <c r="A9852" s="431"/>
    </row>
    <row r="9853" spans="1:1" s="432" customFormat="1" ht="12" hidden="1" customHeight="1">
      <c r="A9853" s="431"/>
    </row>
    <row r="9854" spans="1:1" s="432" customFormat="1" ht="12" hidden="1" customHeight="1">
      <c r="A9854" s="431"/>
    </row>
    <row r="9855" spans="1:1" s="432" customFormat="1" ht="12" hidden="1" customHeight="1">
      <c r="A9855" s="431"/>
    </row>
    <row r="9856" spans="1:1" s="432" customFormat="1" ht="12" hidden="1" customHeight="1">
      <c r="A9856" s="431"/>
    </row>
    <row r="9857" spans="1:1" s="432" customFormat="1" ht="12" hidden="1" customHeight="1">
      <c r="A9857" s="431"/>
    </row>
    <row r="9858" spans="1:1" s="432" customFormat="1" ht="12" hidden="1" customHeight="1">
      <c r="A9858" s="431"/>
    </row>
    <row r="9859" spans="1:1" s="432" customFormat="1" ht="12" hidden="1" customHeight="1">
      <c r="A9859" s="431"/>
    </row>
    <row r="9860" spans="1:1" s="432" customFormat="1" ht="12" hidden="1" customHeight="1">
      <c r="A9860" s="431"/>
    </row>
    <row r="9861" spans="1:1" s="432" customFormat="1" ht="12" hidden="1" customHeight="1">
      <c r="A9861" s="431"/>
    </row>
    <row r="9862" spans="1:1" s="432" customFormat="1" ht="12" hidden="1" customHeight="1">
      <c r="A9862" s="431"/>
    </row>
    <row r="9863" spans="1:1" s="432" customFormat="1" ht="12" hidden="1" customHeight="1">
      <c r="A9863" s="431"/>
    </row>
    <row r="9864" spans="1:1" s="432" customFormat="1" ht="12" hidden="1" customHeight="1">
      <c r="A9864" s="431"/>
    </row>
    <row r="9865" spans="1:1" s="432" customFormat="1" ht="12" hidden="1" customHeight="1">
      <c r="A9865" s="431"/>
    </row>
    <row r="9866" spans="1:1" s="432" customFormat="1" ht="12" hidden="1" customHeight="1">
      <c r="A9866" s="431"/>
    </row>
    <row r="9867" spans="1:1" s="432" customFormat="1" ht="12" hidden="1" customHeight="1">
      <c r="A9867" s="431"/>
    </row>
    <row r="9868" spans="1:1" s="432" customFormat="1" ht="12" hidden="1" customHeight="1">
      <c r="A9868" s="431"/>
    </row>
    <row r="9869" spans="1:1" s="432" customFormat="1" ht="12" hidden="1" customHeight="1">
      <c r="A9869" s="431"/>
    </row>
    <row r="9870" spans="1:1" s="432" customFormat="1" ht="12" hidden="1" customHeight="1">
      <c r="A9870" s="431"/>
    </row>
    <row r="9871" spans="1:1" s="432" customFormat="1" ht="12" hidden="1" customHeight="1">
      <c r="A9871" s="431"/>
    </row>
    <row r="9872" spans="1:1" s="432" customFormat="1" ht="12" hidden="1" customHeight="1">
      <c r="A9872" s="431"/>
    </row>
    <row r="9873" spans="1:1" s="432" customFormat="1" ht="12" hidden="1" customHeight="1">
      <c r="A9873" s="431"/>
    </row>
    <row r="9874" spans="1:1" s="432" customFormat="1" ht="12" hidden="1" customHeight="1">
      <c r="A9874" s="431"/>
    </row>
    <row r="9875" spans="1:1" s="432" customFormat="1" ht="12" hidden="1" customHeight="1">
      <c r="A9875" s="431"/>
    </row>
    <row r="9876" spans="1:1" s="432" customFormat="1" ht="12" hidden="1" customHeight="1">
      <c r="A9876" s="431"/>
    </row>
    <row r="9877" spans="1:1" s="432" customFormat="1" ht="12" hidden="1" customHeight="1">
      <c r="A9877" s="431"/>
    </row>
    <row r="9878" spans="1:1" s="432" customFormat="1" ht="12" hidden="1" customHeight="1">
      <c r="A9878" s="431"/>
    </row>
    <row r="9879" spans="1:1" s="432" customFormat="1" ht="12" hidden="1" customHeight="1">
      <c r="A9879" s="431"/>
    </row>
    <row r="9880" spans="1:1" s="432" customFormat="1" ht="12" hidden="1" customHeight="1">
      <c r="A9880" s="431"/>
    </row>
    <row r="9881" spans="1:1" s="432" customFormat="1" ht="12" hidden="1" customHeight="1">
      <c r="A9881" s="431"/>
    </row>
    <row r="9882" spans="1:1" s="432" customFormat="1" ht="12" hidden="1" customHeight="1">
      <c r="A9882" s="431"/>
    </row>
    <row r="9883" spans="1:1" s="432" customFormat="1" ht="12" hidden="1" customHeight="1">
      <c r="A9883" s="431"/>
    </row>
    <row r="9884" spans="1:1" s="432" customFormat="1" ht="12" hidden="1" customHeight="1">
      <c r="A9884" s="431"/>
    </row>
    <row r="9885" spans="1:1" s="432" customFormat="1" ht="12" hidden="1" customHeight="1">
      <c r="A9885" s="431"/>
    </row>
    <row r="9886" spans="1:1" s="432" customFormat="1" ht="12" hidden="1" customHeight="1">
      <c r="A9886" s="431"/>
    </row>
    <row r="9887" spans="1:1" s="432" customFormat="1" ht="12" hidden="1" customHeight="1">
      <c r="A9887" s="431"/>
    </row>
    <row r="9888" spans="1:1" s="432" customFormat="1" ht="12" hidden="1" customHeight="1">
      <c r="A9888" s="431"/>
    </row>
    <row r="9889" spans="1:1" s="432" customFormat="1" ht="12" hidden="1" customHeight="1">
      <c r="A9889" s="431"/>
    </row>
    <row r="9890" spans="1:1" s="432" customFormat="1" ht="12" hidden="1" customHeight="1">
      <c r="A9890" s="431"/>
    </row>
    <row r="9891" spans="1:1" s="432" customFormat="1" ht="12" hidden="1" customHeight="1">
      <c r="A9891" s="431"/>
    </row>
    <row r="9892" spans="1:1" s="432" customFormat="1" ht="12" hidden="1" customHeight="1">
      <c r="A9892" s="431"/>
    </row>
    <row r="9893" spans="1:1" s="432" customFormat="1" ht="12" hidden="1" customHeight="1">
      <c r="A9893" s="431"/>
    </row>
    <row r="9894" spans="1:1" s="432" customFormat="1" ht="12" hidden="1" customHeight="1">
      <c r="A9894" s="431"/>
    </row>
    <row r="9895" spans="1:1" s="432" customFormat="1" ht="12" hidden="1" customHeight="1">
      <c r="A9895" s="431"/>
    </row>
    <row r="9896" spans="1:1" s="432" customFormat="1" ht="12" hidden="1" customHeight="1">
      <c r="A9896" s="431"/>
    </row>
    <row r="9897" spans="1:1" s="432" customFormat="1" ht="12" hidden="1" customHeight="1">
      <c r="A9897" s="431"/>
    </row>
    <row r="9898" spans="1:1" s="432" customFormat="1" ht="12" hidden="1" customHeight="1">
      <c r="A9898" s="431"/>
    </row>
    <row r="9899" spans="1:1" s="432" customFormat="1" ht="12" hidden="1" customHeight="1">
      <c r="A9899" s="431"/>
    </row>
    <row r="9900" spans="1:1" s="432" customFormat="1" ht="12" hidden="1" customHeight="1">
      <c r="A9900" s="431"/>
    </row>
    <row r="9901" spans="1:1" s="432" customFormat="1" ht="12" hidden="1" customHeight="1">
      <c r="A9901" s="431"/>
    </row>
    <row r="9902" spans="1:1" s="432" customFormat="1" ht="12" hidden="1" customHeight="1">
      <c r="A9902" s="431"/>
    </row>
    <row r="9903" spans="1:1" s="432" customFormat="1" ht="12" hidden="1" customHeight="1">
      <c r="A9903" s="431"/>
    </row>
    <row r="9904" spans="1:1" s="432" customFormat="1" ht="12" hidden="1" customHeight="1">
      <c r="A9904" s="431"/>
    </row>
    <row r="9905" spans="1:1" s="432" customFormat="1" ht="12" hidden="1" customHeight="1">
      <c r="A9905" s="431"/>
    </row>
    <row r="9906" spans="1:1" s="432" customFormat="1" ht="12" hidden="1" customHeight="1">
      <c r="A9906" s="431"/>
    </row>
    <row r="9907" spans="1:1" s="432" customFormat="1" ht="12" hidden="1" customHeight="1">
      <c r="A9907" s="431"/>
    </row>
    <row r="9908" spans="1:1" s="432" customFormat="1" ht="12" hidden="1" customHeight="1">
      <c r="A9908" s="431"/>
    </row>
    <row r="9909" spans="1:1" s="432" customFormat="1" ht="12" hidden="1" customHeight="1">
      <c r="A9909" s="431"/>
    </row>
    <row r="9910" spans="1:1" s="432" customFormat="1" ht="12" hidden="1" customHeight="1">
      <c r="A9910" s="431"/>
    </row>
    <row r="9911" spans="1:1" s="432" customFormat="1" ht="12" hidden="1" customHeight="1">
      <c r="A9911" s="431"/>
    </row>
    <row r="9912" spans="1:1" s="432" customFormat="1" ht="12" hidden="1" customHeight="1">
      <c r="A9912" s="431"/>
    </row>
    <row r="9913" spans="1:1" s="432" customFormat="1" ht="12" hidden="1" customHeight="1">
      <c r="A9913" s="431"/>
    </row>
    <row r="9914" spans="1:1" s="432" customFormat="1" ht="12" hidden="1" customHeight="1">
      <c r="A9914" s="431"/>
    </row>
    <row r="9915" spans="1:1" s="432" customFormat="1" ht="12" hidden="1" customHeight="1">
      <c r="A9915" s="431"/>
    </row>
    <row r="9916" spans="1:1" s="432" customFormat="1" ht="12" hidden="1" customHeight="1">
      <c r="A9916" s="431"/>
    </row>
    <row r="9917" spans="1:1" s="432" customFormat="1" ht="12" hidden="1" customHeight="1">
      <c r="A9917" s="431"/>
    </row>
    <row r="9918" spans="1:1" s="432" customFormat="1" ht="12" hidden="1" customHeight="1">
      <c r="A9918" s="431"/>
    </row>
    <row r="9919" spans="1:1" s="432" customFormat="1" ht="12" hidden="1" customHeight="1">
      <c r="A9919" s="431"/>
    </row>
    <row r="9920" spans="1:1" s="432" customFormat="1" ht="12" hidden="1" customHeight="1">
      <c r="A9920" s="431"/>
    </row>
    <row r="9921" spans="1:1" s="432" customFormat="1" ht="12" hidden="1" customHeight="1">
      <c r="A9921" s="431"/>
    </row>
    <row r="9922" spans="1:1" s="432" customFormat="1" ht="12" hidden="1" customHeight="1">
      <c r="A9922" s="431"/>
    </row>
    <row r="9923" spans="1:1" s="432" customFormat="1" ht="12" hidden="1" customHeight="1">
      <c r="A9923" s="431"/>
    </row>
    <row r="9924" spans="1:1" s="432" customFormat="1" ht="12" hidden="1" customHeight="1">
      <c r="A9924" s="431"/>
    </row>
    <row r="9925" spans="1:1" s="432" customFormat="1" ht="12" hidden="1" customHeight="1">
      <c r="A9925" s="431"/>
    </row>
    <row r="9926" spans="1:1" s="432" customFormat="1" ht="12" hidden="1" customHeight="1">
      <c r="A9926" s="431"/>
    </row>
    <row r="9927" spans="1:1" s="432" customFormat="1" ht="12" hidden="1" customHeight="1">
      <c r="A9927" s="431"/>
    </row>
    <row r="9928" spans="1:1" s="432" customFormat="1" ht="12" hidden="1" customHeight="1">
      <c r="A9928" s="431"/>
    </row>
    <row r="9929" spans="1:1" s="432" customFormat="1" ht="12" hidden="1" customHeight="1">
      <c r="A9929" s="431"/>
    </row>
    <row r="9930" spans="1:1" s="432" customFormat="1" ht="12" hidden="1" customHeight="1">
      <c r="A9930" s="431"/>
    </row>
    <row r="9931" spans="1:1" s="432" customFormat="1" ht="12" hidden="1" customHeight="1">
      <c r="A9931" s="431"/>
    </row>
    <row r="9932" spans="1:1" s="432" customFormat="1" ht="12" hidden="1" customHeight="1">
      <c r="A9932" s="431"/>
    </row>
    <row r="9933" spans="1:1" s="432" customFormat="1" ht="12" hidden="1" customHeight="1">
      <c r="A9933" s="431"/>
    </row>
    <row r="9934" spans="1:1" s="432" customFormat="1" ht="12" hidden="1" customHeight="1">
      <c r="A9934" s="431"/>
    </row>
    <row r="9935" spans="1:1" s="432" customFormat="1" ht="12" hidden="1" customHeight="1">
      <c r="A9935" s="431"/>
    </row>
    <row r="9936" spans="1:1" s="432" customFormat="1" ht="12" hidden="1" customHeight="1">
      <c r="A9936" s="431"/>
    </row>
    <row r="9937" spans="1:1" s="432" customFormat="1" ht="12" hidden="1" customHeight="1">
      <c r="A9937" s="431"/>
    </row>
    <row r="9938" spans="1:1" s="432" customFormat="1" ht="12" hidden="1" customHeight="1">
      <c r="A9938" s="431"/>
    </row>
    <row r="9939" spans="1:1" s="432" customFormat="1" ht="12" hidden="1" customHeight="1">
      <c r="A9939" s="431"/>
    </row>
    <row r="9940" spans="1:1" s="432" customFormat="1" ht="12" hidden="1" customHeight="1">
      <c r="A9940" s="431"/>
    </row>
    <row r="9941" spans="1:1" s="432" customFormat="1" ht="12" hidden="1" customHeight="1">
      <c r="A9941" s="431"/>
    </row>
    <row r="9942" spans="1:1" s="432" customFormat="1" ht="12" hidden="1" customHeight="1">
      <c r="A9942" s="431"/>
    </row>
    <row r="9943" spans="1:1" s="432" customFormat="1" ht="12" hidden="1" customHeight="1">
      <c r="A9943" s="431"/>
    </row>
    <row r="9944" spans="1:1" s="432" customFormat="1" ht="12" hidden="1" customHeight="1">
      <c r="A9944" s="431"/>
    </row>
    <row r="9945" spans="1:1" s="432" customFormat="1" ht="12" hidden="1" customHeight="1">
      <c r="A9945" s="431"/>
    </row>
    <row r="9946" spans="1:1" s="432" customFormat="1" ht="12" hidden="1" customHeight="1">
      <c r="A9946" s="431"/>
    </row>
    <row r="9947" spans="1:1" s="432" customFormat="1" ht="12" hidden="1" customHeight="1">
      <c r="A9947" s="431"/>
    </row>
    <row r="9948" spans="1:1" s="432" customFormat="1" ht="12" hidden="1" customHeight="1">
      <c r="A9948" s="431"/>
    </row>
    <row r="9949" spans="1:1" s="432" customFormat="1" ht="12" hidden="1" customHeight="1">
      <c r="A9949" s="431"/>
    </row>
    <row r="9950" spans="1:1" s="432" customFormat="1" ht="12" hidden="1" customHeight="1">
      <c r="A9950" s="431"/>
    </row>
    <row r="9951" spans="1:1" s="432" customFormat="1" ht="12" hidden="1" customHeight="1">
      <c r="A9951" s="431"/>
    </row>
    <row r="9952" spans="1:1" s="432" customFormat="1" ht="12" hidden="1" customHeight="1">
      <c r="A9952" s="431"/>
    </row>
    <row r="9953" spans="1:1" s="432" customFormat="1" ht="12" hidden="1" customHeight="1">
      <c r="A9953" s="431"/>
    </row>
    <row r="9954" spans="1:1" s="432" customFormat="1" ht="12" hidden="1" customHeight="1">
      <c r="A9954" s="431"/>
    </row>
    <row r="9955" spans="1:1" s="432" customFormat="1" ht="12" hidden="1" customHeight="1">
      <c r="A9955" s="431"/>
    </row>
    <row r="9956" spans="1:1" s="432" customFormat="1" ht="12" hidden="1" customHeight="1">
      <c r="A9956" s="431"/>
    </row>
    <row r="9957" spans="1:1" s="432" customFormat="1" ht="12" hidden="1" customHeight="1">
      <c r="A9957" s="431"/>
    </row>
    <row r="9958" spans="1:1" s="432" customFormat="1" ht="12" hidden="1" customHeight="1">
      <c r="A9958" s="431"/>
    </row>
    <row r="9959" spans="1:1" s="432" customFormat="1" ht="12" hidden="1" customHeight="1">
      <c r="A9959" s="431"/>
    </row>
    <row r="9960" spans="1:1" s="432" customFormat="1" ht="12" hidden="1" customHeight="1">
      <c r="A9960" s="431"/>
    </row>
    <row r="9961" spans="1:1" s="432" customFormat="1" ht="12" hidden="1" customHeight="1">
      <c r="A9961" s="431"/>
    </row>
    <row r="9962" spans="1:1" s="432" customFormat="1" ht="12" hidden="1" customHeight="1">
      <c r="A9962" s="431"/>
    </row>
    <row r="9963" spans="1:1" s="432" customFormat="1" ht="12" hidden="1" customHeight="1">
      <c r="A9963" s="431"/>
    </row>
    <row r="9964" spans="1:1" s="432" customFormat="1" ht="12" hidden="1" customHeight="1">
      <c r="A9964" s="431"/>
    </row>
    <row r="9965" spans="1:1" s="432" customFormat="1" ht="12" hidden="1" customHeight="1">
      <c r="A9965" s="431"/>
    </row>
    <row r="9966" spans="1:1" s="432" customFormat="1" ht="12" hidden="1" customHeight="1">
      <c r="A9966" s="431"/>
    </row>
    <row r="9967" spans="1:1" s="432" customFormat="1" ht="12" hidden="1" customHeight="1">
      <c r="A9967" s="431"/>
    </row>
    <row r="9968" spans="1:1" s="432" customFormat="1" ht="12" hidden="1" customHeight="1">
      <c r="A9968" s="431"/>
    </row>
    <row r="9969" spans="1:1" s="432" customFormat="1" ht="12" hidden="1" customHeight="1">
      <c r="A9969" s="431"/>
    </row>
    <row r="9970" spans="1:1" s="432" customFormat="1" ht="12" hidden="1" customHeight="1">
      <c r="A9970" s="431"/>
    </row>
    <row r="9971" spans="1:1" s="432" customFormat="1" ht="12" hidden="1" customHeight="1">
      <c r="A9971" s="431"/>
    </row>
    <row r="9972" spans="1:1" s="432" customFormat="1" ht="12" hidden="1" customHeight="1">
      <c r="A9972" s="431"/>
    </row>
    <row r="9973" spans="1:1" s="432" customFormat="1" ht="12" hidden="1" customHeight="1">
      <c r="A9973" s="431"/>
    </row>
    <row r="9974" spans="1:1" s="432" customFormat="1" ht="12" hidden="1" customHeight="1">
      <c r="A9974" s="431"/>
    </row>
    <row r="9975" spans="1:1" s="432" customFormat="1" ht="12" hidden="1" customHeight="1">
      <c r="A9975" s="431"/>
    </row>
    <row r="9976" spans="1:1" s="432" customFormat="1" ht="12" hidden="1" customHeight="1">
      <c r="A9976" s="431"/>
    </row>
    <row r="9977" spans="1:1" s="432" customFormat="1" ht="12" hidden="1" customHeight="1">
      <c r="A9977" s="431"/>
    </row>
    <row r="9978" spans="1:1" s="432" customFormat="1" ht="12" hidden="1" customHeight="1">
      <c r="A9978" s="431"/>
    </row>
    <row r="9979" spans="1:1" s="432" customFormat="1" ht="12" hidden="1" customHeight="1">
      <c r="A9979" s="431"/>
    </row>
    <row r="9980" spans="1:1" s="432" customFormat="1" ht="12" hidden="1" customHeight="1">
      <c r="A9980" s="431"/>
    </row>
    <row r="9981" spans="1:1" s="432" customFormat="1" ht="12" hidden="1" customHeight="1">
      <c r="A9981" s="431"/>
    </row>
    <row r="9982" spans="1:1" s="432" customFormat="1" ht="12" hidden="1" customHeight="1">
      <c r="A9982" s="431"/>
    </row>
    <row r="9983" spans="1:1" s="432" customFormat="1" ht="12" hidden="1" customHeight="1">
      <c r="A9983" s="431"/>
    </row>
    <row r="9984" spans="1:1" s="432" customFormat="1" ht="12" hidden="1" customHeight="1">
      <c r="A9984" s="431"/>
    </row>
    <row r="9985" spans="1:1" s="432" customFormat="1" ht="12" hidden="1" customHeight="1">
      <c r="A9985" s="431"/>
    </row>
    <row r="9986" spans="1:1" s="432" customFormat="1" ht="12" hidden="1" customHeight="1">
      <c r="A9986" s="431"/>
    </row>
    <row r="9987" spans="1:1" s="432" customFormat="1" ht="12" hidden="1" customHeight="1">
      <c r="A9987" s="431"/>
    </row>
    <row r="9988" spans="1:1" s="432" customFormat="1" ht="12" hidden="1" customHeight="1">
      <c r="A9988" s="431"/>
    </row>
    <row r="9989" spans="1:1" s="432" customFormat="1" ht="12" hidden="1" customHeight="1">
      <c r="A9989" s="431"/>
    </row>
    <row r="9990" spans="1:1" s="432" customFormat="1" ht="12" hidden="1" customHeight="1">
      <c r="A9990" s="431"/>
    </row>
    <row r="9991" spans="1:1" s="432" customFormat="1" ht="12" hidden="1" customHeight="1">
      <c r="A9991" s="431"/>
    </row>
    <row r="9992" spans="1:1" s="432" customFormat="1" ht="12" hidden="1" customHeight="1">
      <c r="A9992" s="431"/>
    </row>
    <row r="9993" spans="1:1" s="432" customFormat="1" ht="12" hidden="1" customHeight="1">
      <c r="A9993" s="431"/>
    </row>
    <row r="9994" spans="1:1" s="432" customFormat="1" ht="12" hidden="1" customHeight="1">
      <c r="A9994" s="431"/>
    </row>
    <row r="9995" spans="1:1" s="432" customFormat="1" ht="12" hidden="1" customHeight="1">
      <c r="A9995" s="431"/>
    </row>
    <row r="9996" spans="1:1" s="432" customFormat="1" ht="12" hidden="1" customHeight="1">
      <c r="A9996" s="431"/>
    </row>
    <row r="9997" spans="1:1" s="432" customFormat="1" ht="12" hidden="1" customHeight="1">
      <c r="A9997" s="431"/>
    </row>
    <row r="9998" spans="1:1" s="432" customFormat="1" ht="12" hidden="1" customHeight="1">
      <c r="A9998" s="431"/>
    </row>
    <row r="9999" spans="1:1" s="432" customFormat="1" ht="12" hidden="1" customHeight="1">
      <c r="A9999" s="431"/>
    </row>
    <row r="10000" spans="1:1" s="432" customFormat="1" ht="12" hidden="1" customHeight="1">
      <c r="A10000" s="431"/>
    </row>
    <row r="10001" spans="1:1" s="432" customFormat="1" ht="12" hidden="1" customHeight="1">
      <c r="A10001" s="431"/>
    </row>
    <row r="10002" spans="1:1" s="432" customFormat="1" ht="12" hidden="1" customHeight="1">
      <c r="A10002" s="431"/>
    </row>
    <row r="10003" spans="1:1" s="432" customFormat="1" ht="12" hidden="1" customHeight="1">
      <c r="A10003" s="431"/>
    </row>
    <row r="10004" spans="1:1" s="432" customFormat="1" ht="12" hidden="1" customHeight="1">
      <c r="A10004" s="431"/>
    </row>
    <row r="10005" spans="1:1" s="432" customFormat="1" ht="12" hidden="1" customHeight="1">
      <c r="A10005" s="431"/>
    </row>
    <row r="10006" spans="1:1" s="432" customFormat="1" ht="12" hidden="1" customHeight="1">
      <c r="A10006" s="431"/>
    </row>
    <row r="10007" spans="1:1" s="432" customFormat="1" ht="12" hidden="1" customHeight="1">
      <c r="A10007" s="431"/>
    </row>
    <row r="10008" spans="1:1" s="432" customFormat="1" ht="12" hidden="1" customHeight="1">
      <c r="A10008" s="431"/>
    </row>
    <row r="10009" spans="1:1" s="432" customFormat="1" ht="12" hidden="1" customHeight="1">
      <c r="A10009" s="431"/>
    </row>
    <row r="10010" spans="1:1" s="432" customFormat="1" ht="12" hidden="1" customHeight="1">
      <c r="A10010" s="431"/>
    </row>
    <row r="10011" spans="1:1" s="432" customFormat="1" ht="12" hidden="1" customHeight="1">
      <c r="A10011" s="431"/>
    </row>
    <row r="10012" spans="1:1" s="432" customFormat="1" ht="12" hidden="1" customHeight="1">
      <c r="A10012" s="431"/>
    </row>
    <row r="10013" spans="1:1" s="432" customFormat="1" ht="12" hidden="1" customHeight="1">
      <c r="A10013" s="431"/>
    </row>
    <row r="10014" spans="1:1" s="432" customFormat="1" ht="12" hidden="1" customHeight="1">
      <c r="A10014" s="431"/>
    </row>
    <row r="10015" spans="1:1" s="432" customFormat="1" ht="12" hidden="1" customHeight="1">
      <c r="A10015" s="431"/>
    </row>
    <row r="10016" spans="1:1" s="432" customFormat="1" ht="12" hidden="1" customHeight="1">
      <c r="A10016" s="431"/>
    </row>
    <row r="10017" spans="1:1" s="432" customFormat="1" ht="12" hidden="1" customHeight="1">
      <c r="A10017" s="431"/>
    </row>
    <row r="10018" spans="1:1" s="432" customFormat="1" ht="12" hidden="1" customHeight="1">
      <c r="A10018" s="431"/>
    </row>
    <row r="10019" spans="1:1" s="432" customFormat="1" ht="12" hidden="1" customHeight="1">
      <c r="A10019" s="431"/>
    </row>
    <row r="10020" spans="1:1" s="432" customFormat="1" ht="12" hidden="1" customHeight="1">
      <c r="A10020" s="431"/>
    </row>
    <row r="10021" spans="1:1" s="432" customFormat="1" ht="12" hidden="1" customHeight="1">
      <c r="A10021" s="431"/>
    </row>
    <row r="10022" spans="1:1" s="432" customFormat="1" ht="12" hidden="1" customHeight="1">
      <c r="A10022" s="431"/>
    </row>
    <row r="10023" spans="1:1" s="432" customFormat="1" ht="12" hidden="1" customHeight="1">
      <c r="A10023" s="431"/>
    </row>
    <row r="10024" spans="1:1" s="432" customFormat="1" ht="12" hidden="1" customHeight="1">
      <c r="A10024" s="431"/>
    </row>
    <row r="10025" spans="1:1" s="432" customFormat="1" ht="12" hidden="1" customHeight="1">
      <c r="A10025" s="431"/>
    </row>
    <row r="10026" spans="1:1" s="432" customFormat="1" ht="12" hidden="1" customHeight="1">
      <c r="A10026" s="431"/>
    </row>
    <row r="10027" spans="1:1" s="432" customFormat="1" ht="12" hidden="1" customHeight="1">
      <c r="A10027" s="431"/>
    </row>
    <row r="10028" spans="1:1" s="432" customFormat="1" ht="12" hidden="1" customHeight="1">
      <c r="A10028" s="431"/>
    </row>
    <row r="10029" spans="1:1" s="432" customFormat="1" ht="12" hidden="1" customHeight="1">
      <c r="A10029" s="431"/>
    </row>
    <row r="10030" spans="1:1" s="432" customFormat="1" ht="12" hidden="1" customHeight="1">
      <c r="A10030" s="431"/>
    </row>
    <row r="10031" spans="1:1" s="432" customFormat="1" ht="12" hidden="1" customHeight="1">
      <c r="A10031" s="431"/>
    </row>
    <row r="10032" spans="1:1" s="432" customFormat="1" ht="12" hidden="1" customHeight="1">
      <c r="A10032" s="431"/>
    </row>
    <row r="10033" spans="1:1" s="432" customFormat="1" ht="12" hidden="1" customHeight="1">
      <c r="A10033" s="431"/>
    </row>
    <row r="10034" spans="1:1" s="432" customFormat="1" ht="12" hidden="1" customHeight="1">
      <c r="A10034" s="431"/>
    </row>
    <row r="10035" spans="1:1" s="432" customFormat="1" ht="12" hidden="1" customHeight="1">
      <c r="A10035" s="431"/>
    </row>
    <row r="10036" spans="1:1" s="432" customFormat="1" ht="12" hidden="1" customHeight="1">
      <c r="A10036" s="431"/>
    </row>
    <row r="10037" spans="1:1" s="432" customFormat="1" ht="12" hidden="1" customHeight="1">
      <c r="A10037" s="431"/>
    </row>
    <row r="10038" spans="1:1" s="432" customFormat="1" ht="12" hidden="1" customHeight="1">
      <c r="A10038" s="431"/>
    </row>
    <row r="10039" spans="1:1" s="432" customFormat="1" ht="12" hidden="1" customHeight="1">
      <c r="A10039" s="431"/>
    </row>
    <row r="10040" spans="1:1" s="432" customFormat="1" ht="12" hidden="1" customHeight="1">
      <c r="A10040" s="431"/>
    </row>
    <row r="10041" spans="1:1" s="432" customFormat="1" ht="12" hidden="1" customHeight="1">
      <c r="A10041" s="431"/>
    </row>
    <row r="10042" spans="1:1" s="432" customFormat="1" ht="12" hidden="1" customHeight="1">
      <c r="A10042" s="431"/>
    </row>
    <row r="10043" spans="1:1" s="432" customFormat="1" ht="12" hidden="1" customHeight="1">
      <c r="A10043" s="431"/>
    </row>
    <row r="10044" spans="1:1" s="432" customFormat="1" ht="12" hidden="1" customHeight="1">
      <c r="A10044" s="431"/>
    </row>
    <row r="10045" spans="1:1" s="432" customFormat="1" ht="12" hidden="1" customHeight="1">
      <c r="A10045" s="431"/>
    </row>
    <row r="10046" spans="1:1" s="432" customFormat="1" ht="12" hidden="1" customHeight="1">
      <c r="A10046" s="431"/>
    </row>
    <row r="10047" spans="1:1" s="432" customFormat="1" ht="12" hidden="1" customHeight="1">
      <c r="A10047" s="431"/>
    </row>
    <row r="10048" spans="1:1" s="432" customFormat="1" ht="12" hidden="1" customHeight="1">
      <c r="A10048" s="431"/>
    </row>
    <row r="10049" spans="1:1" s="432" customFormat="1" ht="12" hidden="1" customHeight="1">
      <c r="A10049" s="431"/>
    </row>
    <row r="10050" spans="1:1" s="432" customFormat="1" ht="12" hidden="1" customHeight="1">
      <c r="A10050" s="431"/>
    </row>
    <row r="10051" spans="1:1" s="432" customFormat="1" ht="12" hidden="1" customHeight="1">
      <c r="A10051" s="431"/>
    </row>
    <row r="10052" spans="1:1" s="432" customFormat="1" ht="12" hidden="1" customHeight="1">
      <c r="A10052" s="431"/>
    </row>
    <row r="10053" spans="1:1" s="432" customFormat="1" ht="12" hidden="1" customHeight="1">
      <c r="A10053" s="431"/>
    </row>
    <row r="10054" spans="1:1" s="432" customFormat="1" ht="12" hidden="1" customHeight="1">
      <c r="A10054" s="431"/>
    </row>
    <row r="10055" spans="1:1" s="432" customFormat="1" ht="12" hidden="1" customHeight="1">
      <c r="A10055" s="431"/>
    </row>
    <row r="10056" spans="1:1" s="432" customFormat="1" ht="12" hidden="1" customHeight="1">
      <c r="A10056" s="431"/>
    </row>
    <row r="10057" spans="1:1" s="432" customFormat="1" ht="12" hidden="1" customHeight="1">
      <c r="A10057" s="431"/>
    </row>
    <row r="10058" spans="1:1" s="432" customFormat="1" ht="12" hidden="1" customHeight="1">
      <c r="A10058" s="431"/>
    </row>
    <row r="10059" spans="1:1" s="432" customFormat="1" ht="12" hidden="1" customHeight="1">
      <c r="A10059" s="431"/>
    </row>
    <row r="10060" spans="1:1" s="432" customFormat="1" ht="12" hidden="1" customHeight="1">
      <c r="A10060" s="431"/>
    </row>
    <row r="10061" spans="1:1" s="432" customFormat="1" ht="12" hidden="1" customHeight="1">
      <c r="A10061" s="431"/>
    </row>
    <row r="10062" spans="1:1" s="432" customFormat="1" ht="12" hidden="1" customHeight="1">
      <c r="A10062" s="431"/>
    </row>
    <row r="10063" spans="1:1" s="432" customFormat="1" ht="12" hidden="1" customHeight="1">
      <c r="A10063" s="431"/>
    </row>
    <row r="10064" spans="1:1" s="432" customFormat="1" ht="12" hidden="1" customHeight="1">
      <c r="A10064" s="431"/>
    </row>
    <row r="10065" spans="1:1" s="432" customFormat="1" ht="12" hidden="1" customHeight="1">
      <c r="A10065" s="431"/>
    </row>
    <row r="10066" spans="1:1" s="432" customFormat="1" ht="12" hidden="1" customHeight="1">
      <c r="A10066" s="431"/>
    </row>
    <row r="10067" spans="1:1" s="432" customFormat="1" ht="12" hidden="1" customHeight="1">
      <c r="A10067" s="431"/>
    </row>
    <row r="10068" spans="1:1" s="432" customFormat="1" ht="12" hidden="1" customHeight="1">
      <c r="A10068" s="431"/>
    </row>
    <row r="10069" spans="1:1" s="432" customFormat="1" ht="12" hidden="1" customHeight="1">
      <c r="A10069" s="431"/>
    </row>
    <row r="10070" spans="1:1" s="432" customFormat="1" ht="12" hidden="1" customHeight="1">
      <c r="A10070" s="431"/>
    </row>
    <row r="10071" spans="1:1" s="432" customFormat="1" ht="12" hidden="1" customHeight="1">
      <c r="A10071" s="431"/>
    </row>
    <row r="10072" spans="1:1" s="432" customFormat="1" ht="12" hidden="1" customHeight="1">
      <c r="A10072" s="431"/>
    </row>
    <row r="10073" spans="1:1" s="432" customFormat="1" ht="12" hidden="1" customHeight="1">
      <c r="A10073" s="431"/>
    </row>
    <row r="10074" spans="1:1" s="432" customFormat="1" ht="12" hidden="1" customHeight="1">
      <c r="A10074" s="431"/>
    </row>
    <row r="10075" spans="1:1" s="432" customFormat="1" ht="12" hidden="1" customHeight="1">
      <c r="A10075" s="431"/>
    </row>
    <row r="10076" spans="1:1" s="432" customFormat="1" ht="12" hidden="1" customHeight="1">
      <c r="A10076" s="431"/>
    </row>
    <row r="10077" spans="1:1" s="432" customFormat="1" ht="12" hidden="1" customHeight="1">
      <c r="A10077" s="431"/>
    </row>
    <row r="10078" spans="1:1" s="432" customFormat="1" ht="12" hidden="1" customHeight="1">
      <c r="A10078" s="431"/>
    </row>
    <row r="10079" spans="1:1" s="432" customFormat="1" ht="12" hidden="1" customHeight="1">
      <c r="A10079" s="431"/>
    </row>
    <row r="10080" spans="1:1" s="432" customFormat="1" ht="12" hidden="1" customHeight="1">
      <c r="A10080" s="431"/>
    </row>
    <row r="10081" spans="1:1" s="432" customFormat="1" ht="12" hidden="1" customHeight="1">
      <c r="A10081" s="431"/>
    </row>
    <row r="10082" spans="1:1" s="432" customFormat="1" ht="12" hidden="1" customHeight="1">
      <c r="A10082" s="431"/>
    </row>
    <row r="10083" spans="1:1" s="432" customFormat="1" ht="12" hidden="1" customHeight="1">
      <c r="A10083" s="431"/>
    </row>
    <row r="10084" spans="1:1" s="432" customFormat="1" ht="12" hidden="1" customHeight="1">
      <c r="A10084" s="431"/>
    </row>
    <row r="10085" spans="1:1" s="432" customFormat="1" ht="12" hidden="1" customHeight="1">
      <c r="A10085" s="431"/>
    </row>
    <row r="10086" spans="1:1" s="432" customFormat="1" ht="12" hidden="1" customHeight="1">
      <c r="A10086" s="431"/>
    </row>
    <row r="10087" spans="1:1" s="432" customFormat="1" ht="12" hidden="1" customHeight="1">
      <c r="A10087" s="431"/>
    </row>
    <row r="10088" spans="1:1" s="432" customFormat="1" ht="12" hidden="1" customHeight="1">
      <c r="A10088" s="431"/>
    </row>
    <row r="10089" spans="1:1" s="432" customFormat="1" ht="12" hidden="1" customHeight="1">
      <c r="A10089" s="431"/>
    </row>
    <row r="10090" spans="1:1" s="432" customFormat="1" ht="12" hidden="1" customHeight="1">
      <c r="A10090" s="431"/>
    </row>
    <row r="10091" spans="1:1" s="432" customFormat="1" ht="12" hidden="1" customHeight="1">
      <c r="A10091" s="431"/>
    </row>
    <row r="10092" spans="1:1" s="432" customFormat="1" ht="12" hidden="1" customHeight="1">
      <c r="A10092" s="431"/>
    </row>
    <row r="10093" spans="1:1" s="432" customFormat="1" ht="12" hidden="1" customHeight="1">
      <c r="A10093" s="431"/>
    </row>
    <row r="10094" spans="1:1" s="432" customFormat="1" ht="12" hidden="1" customHeight="1">
      <c r="A10094" s="431"/>
    </row>
    <row r="10095" spans="1:1" s="432" customFormat="1" ht="12" hidden="1" customHeight="1">
      <c r="A10095" s="431"/>
    </row>
    <row r="10096" spans="1:1" s="432" customFormat="1" ht="12" hidden="1" customHeight="1">
      <c r="A10096" s="431"/>
    </row>
    <row r="10097" spans="1:1" s="432" customFormat="1" ht="12" hidden="1" customHeight="1">
      <c r="A10097" s="431"/>
    </row>
    <row r="10098" spans="1:1" s="432" customFormat="1" ht="12" hidden="1" customHeight="1">
      <c r="A10098" s="431"/>
    </row>
    <row r="10099" spans="1:1" s="432" customFormat="1" ht="12" hidden="1" customHeight="1">
      <c r="A10099" s="431"/>
    </row>
    <row r="10100" spans="1:1" s="432" customFormat="1" ht="12" hidden="1" customHeight="1">
      <c r="A10100" s="431"/>
    </row>
    <row r="10101" spans="1:1" s="432" customFormat="1" ht="12" hidden="1" customHeight="1">
      <c r="A10101" s="431"/>
    </row>
    <row r="10102" spans="1:1" s="432" customFormat="1" ht="12" hidden="1" customHeight="1">
      <c r="A10102" s="431"/>
    </row>
    <row r="10103" spans="1:1" s="432" customFormat="1" ht="12" hidden="1" customHeight="1">
      <c r="A10103" s="431"/>
    </row>
    <row r="10104" spans="1:1" s="432" customFormat="1" ht="12" hidden="1" customHeight="1">
      <c r="A10104" s="431"/>
    </row>
    <row r="10105" spans="1:1" s="432" customFormat="1" ht="12" hidden="1" customHeight="1">
      <c r="A10105" s="431"/>
    </row>
    <row r="10106" spans="1:1" s="432" customFormat="1" ht="12" hidden="1" customHeight="1">
      <c r="A10106" s="431"/>
    </row>
    <row r="10107" spans="1:1" s="432" customFormat="1" ht="12" hidden="1" customHeight="1">
      <c r="A10107" s="431"/>
    </row>
    <row r="10108" spans="1:1" s="432" customFormat="1" ht="12" hidden="1" customHeight="1">
      <c r="A10108" s="431"/>
    </row>
    <row r="10109" spans="1:1" s="432" customFormat="1" ht="12" hidden="1" customHeight="1">
      <c r="A10109" s="431"/>
    </row>
    <row r="10110" spans="1:1" s="432" customFormat="1" ht="12" hidden="1" customHeight="1">
      <c r="A10110" s="431"/>
    </row>
    <row r="10111" spans="1:1" s="432" customFormat="1" ht="12" hidden="1" customHeight="1">
      <c r="A10111" s="431"/>
    </row>
    <row r="10112" spans="1:1" s="432" customFormat="1" ht="12" hidden="1" customHeight="1">
      <c r="A10112" s="431"/>
    </row>
    <row r="10113" spans="1:1" s="432" customFormat="1" ht="12" hidden="1" customHeight="1">
      <c r="A10113" s="431"/>
    </row>
    <row r="10114" spans="1:1" s="432" customFormat="1" ht="12" hidden="1" customHeight="1">
      <c r="A10114" s="431"/>
    </row>
    <row r="10115" spans="1:1" s="432" customFormat="1" ht="12" hidden="1" customHeight="1">
      <c r="A10115" s="431"/>
    </row>
    <row r="10116" spans="1:1" s="432" customFormat="1" ht="12" hidden="1" customHeight="1">
      <c r="A10116" s="431"/>
    </row>
    <row r="10117" spans="1:1" s="432" customFormat="1" ht="12" hidden="1" customHeight="1">
      <c r="A10117" s="431"/>
    </row>
    <row r="10118" spans="1:1" s="432" customFormat="1" ht="12" hidden="1" customHeight="1">
      <c r="A10118" s="431"/>
    </row>
    <row r="10119" spans="1:1" s="432" customFormat="1" ht="12" hidden="1" customHeight="1">
      <c r="A10119" s="431"/>
    </row>
    <row r="10120" spans="1:1" s="432" customFormat="1" ht="12" hidden="1" customHeight="1">
      <c r="A10120" s="431"/>
    </row>
    <row r="10121" spans="1:1" s="432" customFormat="1" ht="12" hidden="1" customHeight="1">
      <c r="A10121" s="431"/>
    </row>
    <row r="10122" spans="1:1" s="432" customFormat="1" ht="12" hidden="1" customHeight="1">
      <c r="A10122" s="431"/>
    </row>
    <row r="10123" spans="1:1" s="432" customFormat="1" ht="12" hidden="1" customHeight="1">
      <c r="A10123" s="431"/>
    </row>
    <row r="10124" spans="1:1" s="432" customFormat="1" ht="12" hidden="1" customHeight="1">
      <c r="A10124" s="431"/>
    </row>
    <row r="10125" spans="1:1" s="432" customFormat="1" ht="12" hidden="1" customHeight="1">
      <c r="A10125" s="431"/>
    </row>
    <row r="10126" spans="1:1" s="432" customFormat="1" ht="12" hidden="1" customHeight="1">
      <c r="A10126" s="431"/>
    </row>
    <row r="10127" spans="1:1" s="432" customFormat="1" ht="12" hidden="1" customHeight="1">
      <c r="A10127" s="431"/>
    </row>
    <row r="10128" spans="1:1" s="432" customFormat="1" ht="12" hidden="1" customHeight="1">
      <c r="A10128" s="431"/>
    </row>
    <row r="10129" spans="1:1" s="432" customFormat="1" ht="12" hidden="1" customHeight="1">
      <c r="A10129" s="431"/>
    </row>
    <row r="10130" spans="1:1" s="432" customFormat="1" ht="12" hidden="1" customHeight="1">
      <c r="A10130" s="431"/>
    </row>
    <row r="10131" spans="1:1" s="432" customFormat="1" ht="12" hidden="1" customHeight="1">
      <c r="A10131" s="431"/>
    </row>
    <row r="10132" spans="1:1" s="432" customFormat="1" ht="12" hidden="1" customHeight="1">
      <c r="A10132" s="431"/>
    </row>
    <row r="10133" spans="1:1" s="432" customFormat="1" ht="12" hidden="1" customHeight="1">
      <c r="A10133" s="431"/>
    </row>
    <row r="10134" spans="1:1" s="432" customFormat="1" ht="12" hidden="1" customHeight="1">
      <c r="A10134" s="431"/>
    </row>
    <row r="10135" spans="1:1" s="432" customFormat="1" ht="12" hidden="1" customHeight="1">
      <c r="A10135" s="431"/>
    </row>
    <row r="10136" spans="1:1" s="432" customFormat="1" ht="12" hidden="1" customHeight="1">
      <c r="A10136" s="431"/>
    </row>
    <row r="10137" spans="1:1" s="432" customFormat="1" ht="12" hidden="1" customHeight="1">
      <c r="A10137" s="431"/>
    </row>
    <row r="10138" spans="1:1" s="432" customFormat="1" ht="12" hidden="1" customHeight="1">
      <c r="A10138" s="431"/>
    </row>
    <row r="10139" spans="1:1" s="432" customFormat="1" ht="12" hidden="1" customHeight="1">
      <c r="A10139" s="431"/>
    </row>
    <row r="10140" spans="1:1" s="432" customFormat="1" ht="12" hidden="1" customHeight="1">
      <c r="A10140" s="431"/>
    </row>
    <row r="10141" spans="1:1" s="432" customFormat="1" ht="12" hidden="1" customHeight="1">
      <c r="A10141" s="431"/>
    </row>
    <row r="10142" spans="1:1" s="432" customFormat="1" ht="12" hidden="1" customHeight="1">
      <c r="A10142" s="431"/>
    </row>
    <row r="10143" spans="1:1" s="432" customFormat="1" ht="12" hidden="1" customHeight="1">
      <c r="A10143" s="431"/>
    </row>
    <row r="10144" spans="1:1" s="432" customFormat="1" ht="12" hidden="1" customHeight="1">
      <c r="A10144" s="431"/>
    </row>
    <row r="10145" spans="1:1" s="432" customFormat="1" ht="12" hidden="1" customHeight="1">
      <c r="A10145" s="431"/>
    </row>
    <row r="10146" spans="1:1" s="432" customFormat="1" ht="12" hidden="1" customHeight="1">
      <c r="A10146" s="431"/>
    </row>
    <row r="10147" spans="1:1" s="432" customFormat="1" ht="12" hidden="1" customHeight="1">
      <c r="A10147" s="431"/>
    </row>
    <row r="10148" spans="1:1" s="432" customFormat="1" ht="12" hidden="1" customHeight="1">
      <c r="A10148" s="431"/>
    </row>
    <row r="10149" spans="1:1" s="432" customFormat="1" ht="12" hidden="1" customHeight="1">
      <c r="A10149" s="431"/>
    </row>
    <row r="10150" spans="1:1" s="432" customFormat="1" ht="12" hidden="1" customHeight="1">
      <c r="A10150" s="431"/>
    </row>
    <row r="10151" spans="1:1" s="432" customFormat="1" ht="12" hidden="1" customHeight="1">
      <c r="A10151" s="431"/>
    </row>
    <row r="10152" spans="1:1" s="432" customFormat="1" ht="12" hidden="1" customHeight="1">
      <c r="A10152" s="431"/>
    </row>
    <row r="10153" spans="1:1" s="432" customFormat="1" ht="12" hidden="1" customHeight="1">
      <c r="A10153" s="431"/>
    </row>
    <row r="10154" spans="1:1" s="432" customFormat="1" ht="12" hidden="1" customHeight="1">
      <c r="A10154" s="431"/>
    </row>
    <row r="10155" spans="1:1" s="432" customFormat="1" ht="12" hidden="1" customHeight="1">
      <c r="A10155" s="431"/>
    </row>
    <row r="10156" spans="1:1" s="432" customFormat="1" ht="12" hidden="1" customHeight="1">
      <c r="A10156" s="431"/>
    </row>
    <row r="10157" spans="1:1" s="432" customFormat="1" ht="12" hidden="1" customHeight="1">
      <c r="A10157" s="431"/>
    </row>
    <row r="10158" spans="1:1" s="432" customFormat="1" ht="12" hidden="1" customHeight="1">
      <c r="A10158" s="431"/>
    </row>
    <row r="10159" spans="1:1" s="432" customFormat="1" ht="12" hidden="1" customHeight="1">
      <c r="A10159" s="431"/>
    </row>
    <row r="10160" spans="1:1" s="432" customFormat="1" ht="12" hidden="1" customHeight="1">
      <c r="A10160" s="431"/>
    </row>
    <row r="10161" spans="1:1" s="432" customFormat="1" ht="12" hidden="1" customHeight="1">
      <c r="A10161" s="431"/>
    </row>
    <row r="10162" spans="1:1" s="432" customFormat="1" ht="12" hidden="1" customHeight="1">
      <c r="A10162" s="431"/>
    </row>
    <row r="10163" spans="1:1" s="432" customFormat="1" ht="12" hidden="1" customHeight="1">
      <c r="A10163" s="431"/>
    </row>
    <row r="10164" spans="1:1" s="432" customFormat="1" ht="12" hidden="1" customHeight="1">
      <c r="A10164" s="431"/>
    </row>
    <row r="10165" spans="1:1" s="432" customFormat="1" ht="12" hidden="1" customHeight="1">
      <c r="A10165" s="431"/>
    </row>
    <row r="10166" spans="1:1" s="432" customFormat="1" ht="12" hidden="1" customHeight="1">
      <c r="A10166" s="431"/>
    </row>
    <row r="10167" spans="1:1" s="432" customFormat="1" ht="12" hidden="1" customHeight="1">
      <c r="A10167" s="431"/>
    </row>
    <row r="10168" spans="1:1" s="432" customFormat="1" ht="12" hidden="1" customHeight="1">
      <c r="A10168" s="431"/>
    </row>
    <row r="10169" spans="1:1" s="432" customFormat="1" ht="12" hidden="1" customHeight="1">
      <c r="A10169" s="431"/>
    </row>
    <row r="10170" spans="1:1" s="432" customFormat="1" ht="12" hidden="1" customHeight="1">
      <c r="A10170" s="431"/>
    </row>
    <row r="10171" spans="1:1" s="432" customFormat="1" ht="12" hidden="1" customHeight="1">
      <c r="A10171" s="431"/>
    </row>
    <row r="10172" spans="1:1" s="432" customFormat="1" ht="12" hidden="1" customHeight="1">
      <c r="A10172" s="431"/>
    </row>
    <row r="10173" spans="1:1" s="432" customFormat="1" ht="12" hidden="1" customHeight="1">
      <c r="A10173" s="431"/>
    </row>
    <row r="10174" spans="1:1" s="432" customFormat="1" ht="12" hidden="1" customHeight="1">
      <c r="A10174" s="431"/>
    </row>
    <row r="10175" spans="1:1" s="432" customFormat="1" ht="12" hidden="1" customHeight="1">
      <c r="A10175" s="431"/>
    </row>
    <row r="10176" spans="1:1" s="432" customFormat="1" ht="12" hidden="1" customHeight="1">
      <c r="A10176" s="431"/>
    </row>
    <row r="10177" spans="1:1" s="432" customFormat="1" ht="12" hidden="1" customHeight="1">
      <c r="A10177" s="431"/>
    </row>
    <row r="10178" spans="1:1" s="432" customFormat="1" ht="12" hidden="1" customHeight="1">
      <c r="A10178" s="431"/>
    </row>
    <row r="10179" spans="1:1" s="432" customFormat="1" ht="12" hidden="1" customHeight="1">
      <c r="A10179" s="431"/>
    </row>
    <row r="10180" spans="1:1" s="432" customFormat="1" ht="12" hidden="1" customHeight="1">
      <c r="A10180" s="431"/>
    </row>
    <row r="10181" spans="1:1" s="432" customFormat="1" ht="12" hidden="1" customHeight="1">
      <c r="A10181" s="431"/>
    </row>
    <row r="10182" spans="1:1" s="432" customFormat="1" ht="12" hidden="1" customHeight="1">
      <c r="A10182" s="431"/>
    </row>
    <row r="10183" spans="1:1" s="432" customFormat="1" ht="12" hidden="1" customHeight="1">
      <c r="A10183" s="431"/>
    </row>
    <row r="10184" spans="1:1" s="432" customFormat="1" ht="12" hidden="1" customHeight="1">
      <c r="A10184" s="431"/>
    </row>
    <row r="10185" spans="1:1" s="432" customFormat="1" ht="12" hidden="1" customHeight="1">
      <c r="A10185" s="431"/>
    </row>
    <row r="10186" spans="1:1" s="432" customFormat="1" ht="12" hidden="1" customHeight="1">
      <c r="A10186" s="431"/>
    </row>
    <row r="10187" spans="1:1" s="432" customFormat="1" ht="12" hidden="1" customHeight="1">
      <c r="A10187" s="431"/>
    </row>
    <row r="10188" spans="1:1" s="432" customFormat="1" ht="12" hidden="1" customHeight="1">
      <c r="A10188" s="431"/>
    </row>
    <row r="10189" spans="1:1" s="432" customFormat="1" ht="12" hidden="1" customHeight="1">
      <c r="A10189" s="431"/>
    </row>
    <row r="10190" spans="1:1" s="432" customFormat="1" ht="12" hidden="1" customHeight="1">
      <c r="A10190" s="431"/>
    </row>
    <row r="10191" spans="1:1" s="432" customFormat="1" ht="12" hidden="1" customHeight="1">
      <c r="A10191" s="431"/>
    </row>
    <row r="10192" spans="1:1" s="432" customFormat="1" ht="12" hidden="1" customHeight="1">
      <c r="A10192" s="431"/>
    </row>
    <row r="10193" spans="1:1" s="432" customFormat="1" ht="12" hidden="1" customHeight="1">
      <c r="A10193" s="431"/>
    </row>
    <row r="10194" spans="1:1" s="432" customFormat="1" ht="12" hidden="1" customHeight="1">
      <c r="A10194" s="431"/>
    </row>
    <row r="10195" spans="1:1" s="432" customFormat="1" ht="12" hidden="1" customHeight="1">
      <c r="A10195" s="431"/>
    </row>
    <row r="10196" spans="1:1" s="432" customFormat="1" ht="12" hidden="1" customHeight="1">
      <c r="A10196" s="431"/>
    </row>
    <row r="10197" spans="1:1" s="432" customFormat="1" ht="12" hidden="1" customHeight="1">
      <c r="A10197" s="431"/>
    </row>
    <row r="10198" spans="1:1" s="432" customFormat="1" ht="12" hidden="1" customHeight="1">
      <c r="A10198" s="431"/>
    </row>
    <row r="10199" spans="1:1" s="432" customFormat="1" ht="12" hidden="1" customHeight="1">
      <c r="A10199" s="431"/>
    </row>
    <row r="10200" spans="1:1" s="432" customFormat="1" ht="12" hidden="1" customHeight="1">
      <c r="A10200" s="431"/>
    </row>
    <row r="10201" spans="1:1" s="432" customFormat="1" ht="12" hidden="1" customHeight="1">
      <c r="A10201" s="431"/>
    </row>
    <row r="10202" spans="1:1" s="432" customFormat="1" ht="12" hidden="1" customHeight="1">
      <c r="A10202" s="431"/>
    </row>
    <row r="10203" spans="1:1" s="432" customFormat="1" ht="12" hidden="1" customHeight="1">
      <c r="A10203" s="431"/>
    </row>
    <row r="10204" spans="1:1" s="432" customFormat="1" ht="12" hidden="1" customHeight="1">
      <c r="A10204" s="431"/>
    </row>
    <row r="10205" spans="1:1" s="432" customFormat="1" ht="12" hidden="1" customHeight="1">
      <c r="A10205" s="431"/>
    </row>
    <row r="10206" spans="1:1" s="432" customFormat="1" ht="12" hidden="1" customHeight="1">
      <c r="A10206" s="431"/>
    </row>
    <row r="10207" spans="1:1" s="432" customFormat="1" ht="12" hidden="1" customHeight="1">
      <c r="A10207" s="431"/>
    </row>
    <row r="10208" spans="1:1" s="432" customFormat="1" ht="12" hidden="1" customHeight="1">
      <c r="A10208" s="431"/>
    </row>
    <row r="10209" spans="1:1" s="432" customFormat="1" ht="12" hidden="1" customHeight="1">
      <c r="A10209" s="431"/>
    </row>
    <row r="10210" spans="1:1" s="432" customFormat="1" ht="12" hidden="1" customHeight="1">
      <c r="A10210" s="431"/>
    </row>
    <row r="10211" spans="1:1" s="432" customFormat="1" ht="12" hidden="1" customHeight="1">
      <c r="A10211" s="431"/>
    </row>
    <row r="10212" spans="1:1" s="432" customFormat="1" ht="12" hidden="1" customHeight="1">
      <c r="A10212" s="431"/>
    </row>
    <row r="10213" spans="1:1" s="432" customFormat="1" ht="12" hidden="1" customHeight="1">
      <c r="A10213" s="431"/>
    </row>
    <row r="10214" spans="1:1" s="432" customFormat="1" ht="12" hidden="1" customHeight="1">
      <c r="A10214" s="431"/>
    </row>
    <row r="10215" spans="1:1" s="432" customFormat="1" ht="12" hidden="1" customHeight="1">
      <c r="A10215" s="431"/>
    </row>
    <row r="10216" spans="1:1" s="432" customFormat="1" ht="12" hidden="1" customHeight="1">
      <c r="A10216" s="431"/>
    </row>
    <row r="10217" spans="1:1" s="432" customFormat="1" ht="12" hidden="1" customHeight="1">
      <c r="A10217" s="431"/>
    </row>
    <row r="10218" spans="1:1" s="432" customFormat="1" ht="12" hidden="1" customHeight="1">
      <c r="A10218" s="431"/>
    </row>
    <row r="10219" spans="1:1" s="432" customFormat="1" ht="12" hidden="1" customHeight="1">
      <c r="A10219" s="431"/>
    </row>
    <row r="10220" spans="1:1" s="432" customFormat="1" ht="12" hidden="1" customHeight="1">
      <c r="A10220" s="431"/>
    </row>
    <row r="10221" spans="1:1" s="432" customFormat="1" ht="12" hidden="1" customHeight="1">
      <c r="A10221" s="431"/>
    </row>
    <row r="10222" spans="1:1" s="432" customFormat="1" ht="12" hidden="1" customHeight="1">
      <c r="A10222" s="431"/>
    </row>
    <row r="10223" spans="1:1" s="432" customFormat="1" ht="12" hidden="1" customHeight="1">
      <c r="A10223" s="431"/>
    </row>
    <row r="10224" spans="1:1" s="432" customFormat="1" ht="12" hidden="1" customHeight="1">
      <c r="A10224" s="431"/>
    </row>
    <row r="10225" spans="1:1" s="432" customFormat="1" ht="12" hidden="1" customHeight="1">
      <c r="A10225" s="431"/>
    </row>
    <row r="10226" spans="1:1" s="432" customFormat="1" ht="12" hidden="1" customHeight="1">
      <c r="A10226" s="431"/>
    </row>
    <row r="10227" spans="1:1" s="432" customFormat="1" ht="12" hidden="1" customHeight="1">
      <c r="A10227" s="431"/>
    </row>
    <row r="10228" spans="1:1" s="432" customFormat="1" ht="12" hidden="1" customHeight="1">
      <c r="A10228" s="431"/>
    </row>
    <row r="10229" spans="1:1" s="432" customFormat="1" ht="12" hidden="1" customHeight="1">
      <c r="A10229" s="431"/>
    </row>
    <row r="10230" spans="1:1" s="432" customFormat="1" ht="12" hidden="1" customHeight="1">
      <c r="A10230" s="431"/>
    </row>
    <row r="10231" spans="1:1" s="432" customFormat="1" ht="12" hidden="1" customHeight="1">
      <c r="A10231" s="431"/>
    </row>
    <row r="10232" spans="1:1" s="432" customFormat="1" ht="12" hidden="1" customHeight="1">
      <c r="A10232" s="431"/>
    </row>
    <row r="10233" spans="1:1" s="432" customFormat="1" ht="12" hidden="1" customHeight="1">
      <c r="A10233" s="431"/>
    </row>
    <row r="10234" spans="1:1" s="432" customFormat="1" ht="12" hidden="1" customHeight="1">
      <c r="A10234" s="431"/>
    </row>
    <row r="10235" spans="1:1" s="432" customFormat="1" ht="12" hidden="1" customHeight="1">
      <c r="A10235" s="431"/>
    </row>
    <row r="10236" spans="1:1" s="432" customFormat="1" ht="12" hidden="1" customHeight="1">
      <c r="A10236" s="431"/>
    </row>
    <row r="10237" spans="1:1" s="432" customFormat="1" ht="12" hidden="1" customHeight="1">
      <c r="A10237" s="431"/>
    </row>
    <row r="10238" spans="1:1" s="432" customFormat="1" ht="12" hidden="1" customHeight="1">
      <c r="A10238" s="431"/>
    </row>
    <row r="10239" spans="1:1" s="432" customFormat="1" ht="12" hidden="1" customHeight="1">
      <c r="A10239" s="431"/>
    </row>
    <row r="10240" spans="1:1" s="432" customFormat="1" ht="12" hidden="1" customHeight="1">
      <c r="A10240" s="431"/>
    </row>
    <row r="10241" spans="1:1" s="432" customFormat="1" ht="12" hidden="1" customHeight="1">
      <c r="A10241" s="431"/>
    </row>
    <row r="10242" spans="1:1" s="432" customFormat="1" ht="12" hidden="1" customHeight="1">
      <c r="A10242" s="431"/>
    </row>
    <row r="10243" spans="1:1" s="432" customFormat="1" ht="12" hidden="1" customHeight="1">
      <c r="A10243" s="431"/>
    </row>
    <row r="10244" spans="1:1" s="432" customFormat="1" ht="12" hidden="1" customHeight="1">
      <c r="A10244" s="431"/>
    </row>
    <row r="10245" spans="1:1" s="432" customFormat="1" ht="12" hidden="1" customHeight="1">
      <c r="A10245" s="431"/>
    </row>
    <row r="10246" spans="1:1" s="432" customFormat="1" ht="12" hidden="1" customHeight="1">
      <c r="A10246" s="431"/>
    </row>
    <row r="10247" spans="1:1" s="432" customFormat="1" ht="12" hidden="1" customHeight="1">
      <c r="A10247" s="431"/>
    </row>
    <row r="10248" spans="1:1" s="432" customFormat="1" ht="12" hidden="1" customHeight="1">
      <c r="A10248" s="431"/>
    </row>
    <row r="10249" spans="1:1" s="432" customFormat="1" ht="12" hidden="1" customHeight="1">
      <c r="A10249" s="431"/>
    </row>
    <row r="10250" spans="1:1" s="432" customFormat="1" ht="12" hidden="1" customHeight="1">
      <c r="A10250" s="431"/>
    </row>
    <row r="10251" spans="1:1" s="432" customFormat="1" ht="12" hidden="1" customHeight="1">
      <c r="A10251" s="431"/>
    </row>
    <row r="10252" spans="1:1" s="432" customFormat="1" ht="12" hidden="1" customHeight="1">
      <c r="A10252" s="431"/>
    </row>
    <row r="10253" spans="1:1" s="432" customFormat="1" ht="12" hidden="1" customHeight="1">
      <c r="A10253" s="431"/>
    </row>
    <row r="10254" spans="1:1" s="432" customFormat="1" ht="12" hidden="1" customHeight="1">
      <c r="A10254" s="431"/>
    </row>
    <row r="10255" spans="1:1" s="432" customFormat="1" ht="12" hidden="1" customHeight="1">
      <c r="A10255" s="431"/>
    </row>
    <row r="10256" spans="1:1" s="432" customFormat="1" ht="12" hidden="1" customHeight="1">
      <c r="A10256" s="431"/>
    </row>
    <row r="10257" spans="1:1" s="432" customFormat="1" ht="12" hidden="1" customHeight="1">
      <c r="A10257" s="431"/>
    </row>
    <row r="10258" spans="1:1" s="432" customFormat="1" ht="12" hidden="1" customHeight="1">
      <c r="A10258" s="431"/>
    </row>
    <row r="10259" spans="1:1" s="432" customFormat="1" ht="12" hidden="1" customHeight="1">
      <c r="A10259" s="431"/>
    </row>
    <row r="10260" spans="1:1" s="432" customFormat="1" ht="12" hidden="1" customHeight="1">
      <c r="A10260" s="431"/>
    </row>
    <row r="10261" spans="1:1" s="432" customFormat="1" ht="12" hidden="1" customHeight="1">
      <c r="A10261" s="431"/>
    </row>
    <row r="10262" spans="1:1" s="432" customFormat="1" ht="12" hidden="1" customHeight="1">
      <c r="A10262" s="431"/>
    </row>
    <row r="10263" spans="1:1" s="432" customFormat="1" ht="12" hidden="1" customHeight="1">
      <c r="A10263" s="431"/>
    </row>
    <row r="10264" spans="1:1" s="432" customFormat="1" ht="12" hidden="1" customHeight="1">
      <c r="A10264" s="431"/>
    </row>
    <row r="10265" spans="1:1" s="432" customFormat="1" ht="12" hidden="1" customHeight="1">
      <c r="A10265" s="431"/>
    </row>
    <row r="10266" spans="1:1" s="432" customFormat="1" ht="12" hidden="1" customHeight="1">
      <c r="A10266" s="431"/>
    </row>
    <row r="10267" spans="1:1" s="432" customFormat="1" ht="12" hidden="1" customHeight="1">
      <c r="A10267" s="431"/>
    </row>
    <row r="10268" spans="1:1" s="432" customFormat="1" ht="12" hidden="1" customHeight="1">
      <c r="A10268" s="431"/>
    </row>
    <row r="10269" spans="1:1" s="432" customFormat="1" ht="12" hidden="1" customHeight="1">
      <c r="A10269" s="431"/>
    </row>
    <row r="10270" spans="1:1" s="432" customFormat="1" ht="12" hidden="1" customHeight="1">
      <c r="A10270" s="431"/>
    </row>
    <row r="10271" spans="1:1" s="432" customFormat="1" ht="12" hidden="1" customHeight="1">
      <c r="A10271" s="431"/>
    </row>
    <row r="10272" spans="1:1" s="432" customFormat="1" ht="12" hidden="1" customHeight="1">
      <c r="A10272" s="431"/>
    </row>
    <row r="10273" spans="1:1" s="432" customFormat="1" ht="12" hidden="1" customHeight="1">
      <c r="A10273" s="431"/>
    </row>
    <row r="10274" spans="1:1" s="432" customFormat="1" ht="12" hidden="1" customHeight="1">
      <c r="A10274" s="431"/>
    </row>
    <row r="10275" spans="1:1" s="432" customFormat="1" ht="12" hidden="1" customHeight="1">
      <c r="A10275" s="431"/>
    </row>
    <row r="10276" spans="1:1" s="432" customFormat="1" ht="12" hidden="1" customHeight="1">
      <c r="A10276" s="431"/>
    </row>
    <row r="10277" spans="1:1" s="432" customFormat="1" ht="12" hidden="1" customHeight="1">
      <c r="A10277" s="431"/>
    </row>
    <row r="10278" spans="1:1" s="432" customFormat="1" ht="12" hidden="1" customHeight="1">
      <c r="A10278" s="431"/>
    </row>
    <row r="10279" spans="1:1" s="432" customFormat="1" ht="12" hidden="1" customHeight="1">
      <c r="A10279" s="431"/>
    </row>
    <row r="10280" spans="1:1" s="432" customFormat="1" ht="12" hidden="1" customHeight="1">
      <c r="A10280" s="431"/>
    </row>
    <row r="10281" spans="1:1" s="432" customFormat="1" ht="12" hidden="1" customHeight="1">
      <c r="A10281" s="431"/>
    </row>
    <row r="10282" spans="1:1" s="432" customFormat="1" ht="12" hidden="1" customHeight="1">
      <c r="A10282" s="431"/>
    </row>
    <row r="10283" spans="1:1" s="432" customFormat="1" ht="12" hidden="1" customHeight="1">
      <c r="A10283" s="431"/>
    </row>
    <row r="10284" spans="1:1" s="432" customFormat="1" ht="12" hidden="1" customHeight="1">
      <c r="A10284" s="431"/>
    </row>
    <row r="10285" spans="1:1" s="432" customFormat="1" ht="12" hidden="1" customHeight="1">
      <c r="A10285" s="431"/>
    </row>
    <row r="10286" spans="1:1" s="432" customFormat="1" ht="12" hidden="1" customHeight="1">
      <c r="A10286" s="431"/>
    </row>
    <row r="10287" spans="1:1" s="432" customFormat="1" ht="12" hidden="1" customHeight="1">
      <c r="A10287" s="431"/>
    </row>
    <row r="10288" spans="1:1" s="432" customFormat="1" ht="12" hidden="1" customHeight="1">
      <c r="A10288" s="431"/>
    </row>
    <row r="10289" spans="1:1" s="432" customFormat="1" ht="12" hidden="1" customHeight="1">
      <c r="A10289" s="431"/>
    </row>
    <row r="10290" spans="1:1" s="432" customFormat="1" ht="12" hidden="1" customHeight="1">
      <c r="A10290" s="431"/>
    </row>
    <row r="10291" spans="1:1" s="432" customFormat="1" ht="12" hidden="1" customHeight="1">
      <c r="A10291" s="431"/>
    </row>
    <row r="10292" spans="1:1" s="432" customFormat="1" ht="12" hidden="1" customHeight="1">
      <c r="A10292" s="431"/>
    </row>
    <row r="10293" spans="1:1" s="432" customFormat="1" ht="12" hidden="1" customHeight="1">
      <c r="A10293" s="431"/>
    </row>
    <row r="10294" spans="1:1" s="432" customFormat="1" ht="12" hidden="1" customHeight="1">
      <c r="A10294" s="431"/>
    </row>
    <row r="10295" spans="1:1" s="432" customFormat="1" ht="12" hidden="1" customHeight="1">
      <c r="A10295" s="431"/>
    </row>
    <row r="10296" spans="1:1" s="432" customFormat="1" ht="12" hidden="1" customHeight="1">
      <c r="A10296" s="431"/>
    </row>
    <row r="10297" spans="1:1" s="432" customFormat="1" ht="12" hidden="1" customHeight="1">
      <c r="A10297" s="431"/>
    </row>
    <row r="10298" spans="1:1" s="432" customFormat="1" ht="12" hidden="1" customHeight="1">
      <c r="A10298" s="431"/>
    </row>
    <row r="10299" spans="1:1" s="432" customFormat="1" ht="12" hidden="1" customHeight="1">
      <c r="A10299" s="431"/>
    </row>
    <row r="10300" spans="1:1" s="432" customFormat="1" ht="12" hidden="1" customHeight="1">
      <c r="A10300" s="431"/>
    </row>
    <row r="10301" spans="1:1" s="432" customFormat="1" ht="12" hidden="1" customHeight="1">
      <c r="A10301" s="431"/>
    </row>
    <row r="10302" spans="1:1" s="432" customFormat="1" ht="12" hidden="1" customHeight="1">
      <c r="A10302" s="431"/>
    </row>
    <row r="10303" spans="1:1" s="432" customFormat="1" ht="12" hidden="1" customHeight="1">
      <c r="A10303" s="431"/>
    </row>
    <row r="10304" spans="1:1" s="432" customFormat="1" ht="12" hidden="1" customHeight="1">
      <c r="A10304" s="431"/>
    </row>
    <row r="10305" spans="1:1" s="432" customFormat="1" ht="12" hidden="1" customHeight="1">
      <c r="A10305" s="431"/>
    </row>
    <row r="10306" spans="1:1" s="432" customFormat="1" ht="12" hidden="1" customHeight="1">
      <c r="A10306" s="431"/>
    </row>
    <row r="10307" spans="1:1" s="432" customFormat="1" ht="12" hidden="1" customHeight="1">
      <c r="A10307" s="431"/>
    </row>
    <row r="10308" spans="1:1" s="432" customFormat="1" ht="12" hidden="1" customHeight="1">
      <c r="A10308" s="431"/>
    </row>
    <row r="10309" spans="1:1" s="432" customFormat="1" ht="12" hidden="1" customHeight="1">
      <c r="A10309" s="431"/>
    </row>
    <row r="10310" spans="1:1" s="432" customFormat="1" ht="12" hidden="1" customHeight="1">
      <c r="A10310" s="431"/>
    </row>
    <row r="10311" spans="1:1" s="432" customFormat="1" ht="12" hidden="1" customHeight="1">
      <c r="A10311" s="431"/>
    </row>
    <row r="10312" spans="1:1" s="432" customFormat="1" ht="12" hidden="1" customHeight="1">
      <c r="A10312" s="431"/>
    </row>
    <row r="10313" spans="1:1" s="432" customFormat="1" ht="12" hidden="1" customHeight="1">
      <c r="A10313" s="431"/>
    </row>
    <row r="10314" spans="1:1" s="432" customFormat="1" ht="12" hidden="1" customHeight="1">
      <c r="A10314" s="431"/>
    </row>
    <row r="10315" spans="1:1" s="432" customFormat="1" ht="12" hidden="1" customHeight="1">
      <c r="A10315" s="431"/>
    </row>
    <row r="10316" spans="1:1" s="432" customFormat="1" ht="12" hidden="1" customHeight="1">
      <c r="A10316" s="431"/>
    </row>
    <row r="10317" spans="1:1" s="432" customFormat="1" ht="12" hidden="1" customHeight="1">
      <c r="A10317" s="431"/>
    </row>
    <row r="10318" spans="1:1" s="432" customFormat="1" ht="12" hidden="1" customHeight="1">
      <c r="A10318" s="431"/>
    </row>
    <row r="10319" spans="1:1" s="432" customFormat="1" ht="12" hidden="1" customHeight="1">
      <c r="A10319" s="431"/>
    </row>
    <row r="10320" spans="1:1" s="432" customFormat="1" ht="12" hidden="1" customHeight="1">
      <c r="A10320" s="431"/>
    </row>
    <row r="10321" spans="1:1" s="432" customFormat="1" ht="12" hidden="1" customHeight="1">
      <c r="A10321" s="431"/>
    </row>
    <row r="10322" spans="1:1" s="432" customFormat="1" ht="12" hidden="1" customHeight="1">
      <c r="A10322" s="431"/>
    </row>
    <row r="10323" spans="1:1" s="432" customFormat="1" ht="12" hidden="1" customHeight="1">
      <c r="A10323" s="431"/>
    </row>
    <row r="10324" spans="1:1" s="432" customFormat="1" ht="12" hidden="1" customHeight="1">
      <c r="A10324" s="431"/>
    </row>
    <row r="10325" spans="1:1" s="432" customFormat="1" ht="12" hidden="1" customHeight="1">
      <c r="A10325" s="431"/>
    </row>
    <row r="10326" spans="1:1" s="432" customFormat="1" ht="12" hidden="1" customHeight="1">
      <c r="A10326" s="431"/>
    </row>
    <row r="10327" spans="1:1" s="432" customFormat="1" ht="12" hidden="1" customHeight="1">
      <c r="A10327" s="431"/>
    </row>
    <row r="10328" spans="1:1" s="432" customFormat="1" ht="12" hidden="1" customHeight="1">
      <c r="A10328" s="431"/>
    </row>
    <row r="10329" spans="1:1" s="432" customFormat="1" ht="12" hidden="1" customHeight="1">
      <c r="A10329" s="431"/>
    </row>
    <row r="10330" spans="1:1" s="432" customFormat="1" ht="12" hidden="1" customHeight="1">
      <c r="A10330" s="431"/>
    </row>
    <row r="10331" spans="1:1" s="432" customFormat="1" ht="12" hidden="1" customHeight="1">
      <c r="A10331" s="431"/>
    </row>
    <row r="10332" spans="1:1" s="432" customFormat="1" ht="12" hidden="1" customHeight="1">
      <c r="A10332" s="431"/>
    </row>
    <row r="10333" spans="1:1" s="432" customFormat="1" ht="12" hidden="1" customHeight="1">
      <c r="A10333" s="431"/>
    </row>
    <row r="10334" spans="1:1" s="432" customFormat="1" ht="12" hidden="1" customHeight="1">
      <c r="A10334" s="431"/>
    </row>
    <row r="10335" spans="1:1" s="432" customFormat="1" ht="12" hidden="1" customHeight="1">
      <c r="A10335" s="431"/>
    </row>
    <row r="10336" spans="1:1" s="432" customFormat="1" ht="12" hidden="1" customHeight="1">
      <c r="A10336" s="431"/>
    </row>
    <row r="10337" spans="1:1" s="432" customFormat="1" ht="12" hidden="1" customHeight="1">
      <c r="A10337" s="431"/>
    </row>
    <row r="10338" spans="1:1" s="432" customFormat="1" ht="12" hidden="1" customHeight="1">
      <c r="A10338" s="431"/>
    </row>
    <row r="10339" spans="1:1" s="432" customFormat="1" ht="12" hidden="1" customHeight="1">
      <c r="A10339" s="431"/>
    </row>
    <row r="10340" spans="1:1" s="432" customFormat="1" ht="12" hidden="1" customHeight="1">
      <c r="A10340" s="431"/>
    </row>
    <row r="10341" spans="1:1" s="432" customFormat="1" ht="12" hidden="1" customHeight="1">
      <c r="A10341" s="431"/>
    </row>
    <row r="10342" spans="1:1" s="432" customFormat="1" ht="12" hidden="1" customHeight="1">
      <c r="A10342" s="431"/>
    </row>
    <row r="10343" spans="1:1" s="432" customFormat="1" ht="12" hidden="1" customHeight="1">
      <c r="A10343" s="431"/>
    </row>
    <row r="10344" spans="1:1" s="432" customFormat="1" ht="12" hidden="1" customHeight="1">
      <c r="A10344" s="431"/>
    </row>
    <row r="10345" spans="1:1" s="432" customFormat="1" ht="12" hidden="1" customHeight="1">
      <c r="A10345" s="431"/>
    </row>
    <row r="10346" spans="1:1" s="432" customFormat="1" ht="12" hidden="1" customHeight="1">
      <c r="A10346" s="431"/>
    </row>
    <row r="10347" spans="1:1" s="432" customFormat="1" ht="12" hidden="1" customHeight="1">
      <c r="A10347" s="431"/>
    </row>
    <row r="10348" spans="1:1" s="432" customFormat="1" ht="12" hidden="1" customHeight="1">
      <c r="A10348" s="431"/>
    </row>
    <row r="10349" spans="1:1" s="432" customFormat="1" ht="12" hidden="1" customHeight="1">
      <c r="A10349" s="431"/>
    </row>
    <row r="10350" spans="1:1" s="432" customFormat="1" ht="12" hidden="1" customHeight="1">
      <c r="A10350" s="431"/>
    </row>
    <row r="10351" spans="1:1" s="432" customFormat="1" ht="12" hidden="1" customHeight="1">
      <c r="A10351" s="431"/>
    </row>
    <row r="10352" spans="1:1" s="432" customFormat="1" ht="12" hidden="1" customHeight="1">
      <c r="A10352" s="431"/>
    </row>
    <row r="10353" spans="1:1" s="432" customFormat="1" ht="12" hidden="1" customHeight="1">
      <c r="A10353" s="431"/>
    </row>
    <row r="10354" spans="1:1" s="432" customFormat="1" ht="12" hidden="1" customHeight="1">
      <c r="A10354" s="431"/>
    </row>
    <row r="10355" spans="1:1" s="432" customFormat="1" ht="12" hidden="1" customHeight="1">
      <c r="A10355" s="431"/>
    </row>
    <row r="10356" spans="1:1" s="432" customFormat="1" ht="12" hidden="1" customHeight="1">
      <c r="A10356" s="431"/>
    </row>
    <row r="10357" spans="1:1" s="432" customFormat="1" ht="12" hidden="1" customHeight="1">
      <c r="A10357" s="431"/>
    </row>
    <row r="10358" spans="1:1" s="432" customFormat="1" ht="12" hidden="1" customHeight="1">
      <c r="A10358" s="431"/>
    </row>
    <row r="10359" spans="1:1" s="432" customFormat="1" ht="12" hidden="1" customHeight="1">
      <c r="A10359" s="431"/>
    </row>
    <row r="10360" spans="1:1" s="432" customFormat="1" ht="12" hidden="1" customHeight="1">
      <c r="A10360" s="431"/>
    </row>
    <row r="10361" spans="1:1" s="432" customFormat="1" ht="12" hidden="1" customHeight="1">
      <c r="A10361" s="431"/>
    </row>
    <row r="10362" spans="1:1" s="432" customFormat="1" ht="12" hidden="1" customHeight="1">
      <c r="A10362" s="431"/>
    </row>
    <row r="10363" spans="1:1" s="432" customFormat="1" ht="12" hidden="1" customHeight="1">
      <c r="A10363" s="431"/>
    </row>
    <row r="10364" spans="1:1" s="432" customFormat="1" ht="12" hidden="1" customHeight="1">
      <c r="A10364" s="431"/>
    </row>
    <row r="10365" spans="1:1" s="432" customFormat="1" ht="12" hidden="1" customHeight="1">
      <c r="A10365" s="431"/>
    </row>
    <row r="10366" spans="1:1" s="432" customFormat="1" ht="12" hidden="1" customHeight="1">
      <c r="A10366" s="431"/>
    </row>
    <row r="10367" spans="1:1" s="432" customFormat="1" ht="12" hidden="1" customHeight="1">
      <c r="A10367" s="431"/>
    </row>
    <row r="10368" spans="1:1" s="432" customFormat="1" ht="12" hidden="1" customHeight="1">
      <c r="A10368" s="431"/>
    </row>
    <row r="10369" spans="1:1" s="432" customFormat="1" ht="12" hidden="1" customHeight="1">
      <c r="A10369" s="431"/>
    </row>
    <row r="10370" spans="1:1" s="432" customFormat="1" ht="12" hidden="1" customHeight="1">
      <c r="A10370" s="431"/>
    </row>
    <row r="10371" spans="1:1" s="432" customFormat="1" ht="12" hidden="1" customHeight="1">
      <c r="A10371" s="431"/>
    </row>
    <row r="10372" spans="1:1" s="432" customFormat="1" ht="12" hidden="1" customHeight="1">
      <c r="A10372" s="431"/>
    </row>
    <row r="10373" spans="1:1" s="432" customFormat="1" ht="12" hidden="1" customHeight="1">
      <c r="A10373" s="431"/>
    </row>
    <row r="10374" spans="1:1" s="432" customFormat="1" ht="12" hidden="1" customHeight="1">
      <c r="A10374" s="431"/>
    </row>
    <row r="10375" spans="1:1" s="432" customFormat="1" ht="12" hidden="1" customHeight="1">
      <c r="A10375" s="431"/>
    </row>
    <row r="10376" spans="1:1" s="432" customFormat="1" ht="12" hidden="1" customHeight="1">
      <c r="A10376" s="431"/>
    </row>
    <row r="10377" spans="1:1" s="432" customFormat="1" ht="12" hidden="1" customHeight="1">
      <c r="A10377" s="431"/>
    </row>
    <row r="10378" spans="1:1" s="432" customFormat="1" ht="12" hidden="1" customHeight="1">
      <c r="A10378" s="431"/>
    </row>
    <row r="10379" spans="1:1" s="432" customFormat="1" ht="12" hidden="1" customHeight="1">
      <c r="A10379" s="431"/>
    </row>
    <row r="10380" spans="1:1" s="432" customFormat="1" ht="12" hidden="1" customHeight="1">
      <c r="A10380" s="431"/>
    </row>
    <row r="10381" spans="1:1" s="432" customFormat="1" ht="12" hidden="1" customHeight="1">
      <c r="A10381" s="431"/>
    </row>
    <row r="10382" spans="1:1" s="432" customFormat="1" ht="12" hidden="1" customHeight="1">
      <c r="A10382" s="431"/>
    </row>
    <row r="10383" spans="1:1" s="432" customFormat="1" ht="12" hidden="1" customHeight="1">
      <c r="A10383" s="431"/>
    </row>
    <row r="10384" spans="1:1" s="432" customFormat="1" ht="12" hidden="1" customHeight="1">
      <c r="A10384" s="431"/>
    </row>
    <row r="10385" spans="1:1" s="432" customFormat="1" ht="12" hidden="1" customHeight="1">
      <c r="A10385" s="431"/>
    </row>
    <row r="10386" spans="1:1" s="432" customFormat="1" ht="12" hidden="1" customHeight="1">
      <c r="A10386" s="431"/>
    </row>
    <row r="10387" spans="1:1" s="432" customFormat="1" ht="12" hidden="1" customHeight="1">
      <c r="A10387" s="431"/>
    </row>
    <row r="10388" spans="1:1" s="432" customFormat="1" ht="12" hidden="1" customHeight="1">
      <c r="A10388" s="431"/>
    </row>
    <row r="10389" spans="1:1" s="432" customFormat="1" ht="12" hidden="1" customHeight="1">
      <c r="A10389" s="431"/>
    </row>
    <row r="10390" spans="1:1" s="432" customFormat="1" ht="12" hidden="1" customHeight="1">
      <c r="A10390" s="431"/>
    </row>
    <row r="10391" spans="1:1" s="432" customFormat="1" ht="12" hidden="1" customHeight="1">
      <c r="A10391" s="431"/>
    </row>
    <row r="10392" spans="1:1" s="432" customFormat="1" ht="12" hidden="1" customHeight="1">
      <c r="A10392" s="431"/>
    </row>
    <row r="10393" spans="1:1" s="432" customFormat="1" ht="12" hidden="1" customHeight="1">
      <c r="A10393" s="431"/>
    </row>
    <row r="10394" spans="1:1" s="432" customFormat="1" ht="12" hidden="1" customHeight="1">
      <c r="A10394" s="431"/>
    </row>
    <row r="10395" spans="1:1" s="432" customFormat="1" ht="12" hidden="1" customHeight="1">
      <c r="A10395" s="431"/>
    </row>
    <row r="10396" spans="1:1" s="432" customFormat="1" ht="12" hidden="1" customHeight="1">
      <c r="A10396" s="431"/>
    </row>
    <row r="10397" spans="1:1" s="432" customFormat="1" ht="12" hidden="1" customHeight="1">
      <c r="A10397" s="431"/>
    </row>
    <row r="10398" spans="1:1" s="432" customFormat="1" ht="12" hidden="1" customHeight="1">
      <c r="A10398" s="431"/>
    </row>
    <row r="10399" spans="1:1" s="432" customFormat="1" ht="12" hidden="1" customHeight="1">
      <c r="A10399" s="431"/>
    </row>
    <row r="10400" spans="1:1" s="432" customFormat="1" ht="12" hidden="1" customHeight="1">
      <c r="A10400" s="431"/>
    </row>
    <row r="10401" spans="1:1" s="432" customFormat="1" ht="12" hidden="1" customHeight="1">
      <c r="A10401" s="431"/>
    </row>
    <row r="10402" spans="1:1" s="432" customFormat="1" ht="12" hidden="1" customHeight="1">
      <c r="A10402" s="431"/>
    </row>
    <row r="10403" spans="1:1" s="432" customFormat="1" ht="12" hidden="1" customHeight="1">
      <c r="A10403" s="431"/>
    </row>
    <row r="10404" spans="1:1" s="432" customFormat="1" ht="12" hidden="1" customHeight="1">
      <c r="A10404" s="431"/>
    </row>
    <row r="10405" spans="1:1" s="432" customFormat="1" ht="12" hidden="1" customHeight="1">
      <c r="A10405" s="431"/>
    </row>
    <row r="10406" spans="1:1" s="432" customFormat="1" ht="12" hidden="1" customHeight="1">
      <c r="A10406" s="431"/>
    </row>
    <row r="10407" spans="1:1" s="432" customFormat="1" ht="12" hidden="1" customHeight="1">
      <c r="A10407" s="431"/>
    </row>
    <row r="10408" spans="1:1" s="432" customFormat="1" ht="12" hidden="1" customHeight="1">
      <c r="A10408" s="431"/>
    </row>
    <row r="10409" spans="1:1" s="432" customFormat="1" ht="12" hidden="1" customHeight="1">
      <c r="A10409" s="431"/>
    </row>
    <row r="10410" spans="1:1" s="432" customFormat="1" ht="12" hidden="1" customHeight="1">
      <c r="A10410" s="431"/>
    </row>
    <row r="10411" spans="1:1" s="432" customFormat="1" ht="12" hidden="1" customHeight="1">
      <c r="A10411" s="431"/>
    </row>
    <row r="10412" spans="1:1" s="432" customFormat="1" ht="12" hidden="1" customHeight="1">
      <c r="A10412" s="431"/>
    </row>
    <row r="10413" spans="1:1" s="432" customFormat="1" ht="12" hidden="1" customHeight="1">
      <c r="A10413" s="431"/>
    </row>
    <row r="10414" spans="1:1" s="432" customFormat="1" ht="12" hidden="1" customHeight="1">
      <c r="A10414" s="431"/>
    </row>
    <row r="10415" spans="1:1" s="432" customFormat="1" ht="12" hidden="1" customHeight="1">
      <c r="A10415" s="431"/>
    </row>
    <row r="10416" spans="1:1" s="432" customFormat="1" ht="12" hidden="1" customHeight="1">
      <c r="A10416" s="431"/>
    </row>
    <row r="10417" spans="1:1" s="432" customFormat="1" ht="12" hidden="1" customHeight="1">
      <c r="A10417" s="431"/>
    </row>
    <row r="10418" spans="1:1" s="432" customFormat="1" ht="12" hidden="1" customHeight="1">
      <c r="A10418" s="431"/>
    </row>
    <row r="10419" spans="1:1" s="432" customFormat="1" ht="12" hidden="1" customHeight="1">
      <c r="A10419" s="431"/>
    </row>
    <row r="10420" spans="1:1" s="432" customFormat="1" ht="12" hidden="1" customHeight="1">
      <c r="A10420" s="431"/>
    </row>
    <row r="10421" spans="1:1" s="432" customFormat="1" ht="12" hidden="1" customHeight="1">
      <c r="A10421" s="431"/>
    </row>
    <row r="10422" spans="1:1" s="432" customFormat="1" ht="12" hidden="1" customHeight="1">
      <c r="A10422" s="431"/>
    </row>
    <row r="10423" spans="1:1" s="432" customFormat="1" ht="12" hidden="1" customHeight="1">
      <c r="A10423" s="431"/>
    </row>
    <row r="10424" spans="1:1" s="432" customFormat="1" ht="12" hidden="1" customHeight="1">
      <c r="A10424" s="431"/>
    </row>
    <row r="10425" spans="1:1" s="432" customFormat="1" ht="12" hidden="1" customHeight="1">
      <c r="A10425" s="431"/>
    </row>
    <row r="10426" spans="1:1" s="432" customFormat="1" ht="12" hidden="1" customHeight="1">
      <c r="A10426" s="431"/>
    </row>
    <row r="10427" spans="1:1" s="432" customFormat="1" ht="12" hidden="1" customHeight="1">
      <c r="A10427" s="431"/>
    </row>
    <row r="10428" spans="1:1" s="432" customFormat="1" ht="12" hidden="1" customHeight="1">
      <c r="A10428" s="431"/>
    </row>
    <row r="10429" spans="1:1" s="432" customFormat="1" ht="12" hidden="1" customHeight="1">
      <c r="A10429" s="431"/>
    </row>
    <row r="10430" spans="1:1" s="432" customFormat="1" ht="12" hidden="1" customHeight="1">
      <c r="A10430" s="431"/>
    </row>
    <row r="10431" spans="1:1" s="432" customFormat="1" ht="12" hidden="1" customHeight="1">
      <c r="A10431" s="431"/>
    </row>
    <row r="10432" spans="1:1" s="432" customFormat="1" ht="12" hidden="1" customHeight="1">
      <c r="A10432" s="431"/>
    </row>
    <row r="10433" spans="1:1" s="432" customFormat="1" ht="12" hidden="1" customHeight="1">
      <c r="A10433" s="431"/>
    </row>
    <row r="10434" spans="1:1" s="432" customFormat="1" ht="12" hidden="1" customHeight="1">
      <c r="A10434" s="431"/>
    </row>
    <row r="10435" spans="1:1" s="432" customFormat="1" ht="12" hidden="1" customHeight="1">
      <c r="A10435" s="431"/>
    </row>
    <row r="10436" spans="1:1" s="432" customFormat="1" ht="12" hidden="1" customHeight="1">
      <c r="A10436" s="431"/>
    </row>
    <row r="10437" spans="1:1" s="432" customFormat="1" ht="12" hidden="1" customHeight="1">
      <c r="A10437" s="431"/>
    </row>
    <row r="10438" spans="1:1" s="432" customFormat="1" ht="12" hidden="1" customHeight="1">
      <c r="A10438" s="431"/>
    </row>
    <row r="10439" spans="1:1" s="432" customFormat="1" ht="12" hidden="1" customHeight="1">
      <c r="A10439" s="431"/>
    </row>
    <row r="10440" spans="1:1" s="432" customFormat="1" ht="12" hidden="1" customHeight="1">
      <c r="A10440" s="431"/>
    </row>
    <row r="10441" spans="1:1" s="432" customFormat="1" ht="12" hidden="1" customHeight="1">
      <c r="A10441" s="431"/>
    </row>
    <row r="10442" spans="1:1" s="432" customFormat="1" ht="12" hidden="1" customHeight="1">
      <c r="A10442" s="431"/>
    </row>
    <row r="10443" spans="1:1" s="432" customFormat="1" ht="12" hidden="1" customHeight="1">
      <c r="A10443" s="431"/>
    </row>
    <row r="10444" spans="1:1" s="432" customFormat="1" ht="12" hidden="1" customHeight="1">
      <c r="A10444" s="431"/>
    </row>
    <row r="10445" spans="1:1" s="432" customFormat="1" ht="12" hidden="1" customHeight="1">
      <c r="A10445" s="431"/>
    </row>
    <row r="10446" spans="1:1" s="432" customFormat="1" ht="12" hidden="1" customHeight="1">
      <c r="A10446" s="431"/>
    </row>
    <row r="10447" spans="1:1" s="432" customFormat="1" ht="12" hidden="1" customHeight="1">
      <c r="A10447" s="431"/>
    </row>
    <row r="10448" spans="1:1" s="432" customFormat="1" ht="12" hidden="1" customHeight="1">
      <c r="A10448" s="431"/>
    </row>
    <row r="10449" spans="1:1" s="432" customFormat="1" ht="12" hidden="1" customHeight="1">
      <c r="A10449" s="431"/>
    </row>
    <row r="10450" spans="1:1" s="432" customFormat="1" ht="12" hidden="1" customHeight="1">
      <c r="A10450" s="431"/>
    </row>
    <row r="10451" spans="1:1" s="432" customFormat="1" ht="12" hidden="1" customHeight="1">
      <c r="A10451" s="431"/>
    </row>
    <row r="10452" spans="1:1" s="432" customFormat="1" ht="12" hidden="1" customHeight="1">
      <c r="A10452" s="431"/>
    </row>
    <row r="10453" spans="1:1" s="432" customFormat="1" ht="12" hidden="1" customHeight="1">
      <c r="A10453" s="431"/>
    </row>
    <row r="10454" spans="1:1" s="432" customFormat="1" ht="12" hidden="1" customHeight="1">
      <c r="A10454" s="431"/>
    </row>
    <row r="10455" spans="1:1" s="432" customFormat="1" ht="12" hidden="1" customHeight="1">
      <c r="A10455" s="431"/>
    </row>
    <row r="10456" spans="1:1" s="432" customFormat="1" ht="12" hidden="1" customHeight="1">
      <c r="A10456" s="431"/>
    </row>
    <row r="10457" spans="1:1" s="432" customFormat="1" ht="12" hidden="1" customHeight="1">
      <c r="A10457" s="431"/>
    </row>
    <row r="10458" spans="1:1" s="432" customFormat="1" ht="12" hidden="1" customHeight="1">
      <c r="A10458" s="431"/>
    </row>
    <row r="10459" spans="1:1" s="432" customFormat="1" ht="12" hidden="1" customHeight="1">
      <c r="A10459" s="431"/>
    </row>
    <row r="10460" spans="1:1" s="432" customFormat="1" ht="12" hidden="1" customHeight="1">
      <c r="A10460" s="431"/>
    </row>
    <row r="10461" spans="1:1" s="432" customFormat="1" ht="12" hidden="1" customHeight="1">
      <c r="A10461" s="431"/>
    </row>
    <row r="10462" spans="1:1" s="432" customFormat="1" ht="12" hidden="1" customHeight="1">
      <c r="A10462" s="431"/>
    </row>
    <row r="10463" spans="1:1" s="432" customFormat="1" ht="12" hidden="1" customHeight="1">
      <c r="A10463" s="431"/>
    </row>
    <row r="10464" spans="1:1" s="432" customFormat="1" ht="12" hidden="1" customHeight="1">
      <c r="A10464" s="431"/>
    </row>
    <row r="10465" spans="1:1" s="432" customFormat="1" ht="12" hidden="1" customHeight="1">
      <c r="A10465" s="431"/>
    </row>
    <row r="10466" spans="1:1" s="432" customFormat="1" ht="12" hidden="1" customHeight="1">
      <c r="A10466" s="431"/>
    </row>
    <row r="10467" spans="1:1" s="432" customFormat="1" ht="12" hidden="1" customHeight="1">
      <c r="A10467" s="431"/>
    </row>
    <row r="10468" spans="1:1" s="432" customFormat="1" ht="12" hidden="1" customHeight="1">
      <c r="A10468" s="431"/>
    </row>
    <row r="10469" spans="1:1" s="432" customFormat="1" ht="12" hidden="1" customHeight="1">
      <c r="A10469" s="431"/>
    </row>
    <row r="10470" spans="1:1" s="432" customFormat="1" ht="12" hidden="1" customHeight="1">
      <c r="A10470" s="431"/>
    </row>
    <row r="10471" spans="1:1" s="432" customFormat="1" ht="12" hidden="1" customHeight="1">
      <c r="A10471" s="431"/>
    </row>
    <row r="10472" spans="1:1" s="432" customFormat="1" ht="12" hidden="1" customHeight="1">
      <c r="A10472" s="431"/>
    </row>
    <row r="10473" spans="1:1" s="432" customFormat="1" ht="12" hidden="1" customHeight="1">
      <c r="A10473" s="431"/>
    </row>
    <row r="10474" spans="1:1" s="432" customFormat="1" ht="12" hidden="1" customHeight="1">
      <c r="A10474" s="431"/>
    </row>
    <row r="10475" spans="1:1" s="432" customFormat="1" ht="12" hidden="1" customHeight="1">
      <c r="A10475" s="431"/>
    </row>
    <row r="10476" spans="1:1" s="432" customFormat="1" ht="12" hidden="1" customHeight="1">
      <c r="A10476" s="431"/>
    </row>
    <row r="10477" spans="1:1" s="432" customFormat="1" ht="12" hidden="1" customHeight="1">
      <c r="A10477" s="431"/>
    </row>
    <row r="10478" spans="1:1" s="432" customFormat="1" ht="12" hidden="1" customHeight="1">
      <c r="A10478" s="431"/>
    </row>
    <row r="10479" spans="1:1" s="432" customFormat="1" ht="12" hidden="1" customHeight="1">
      <c r="A10479" s="431"/>
    </row>
    <row r="10480" spans="1:1" s="432" customFormat="1" ht="12" hidden="1" customHeight="1">
      <c r="A10480" s="431"/>
    </row>
    <row r="10481" spans="1:1" s="432" customFormat="1" ht="12" hidden="1" customHeight="1">
      <c r="A10481" s="431"/>
    </row>
    <row r="10482" spans="1:1" s="432" customFormat="1" ht="12" hidden="1" customHeight="1">
      <c r="A10482" s="431"/>
    </row>
    <row r="10483" spans="1:1" s="432" customFormat="1" ht="12" hidden="1" customHeight="1">
      <c r="A10483" s="431"/>
    </row>
    <row r="10484" spans="1:1" s="432" customFormat="1" ht="12" hidden="1" customHeight="1">
      <c r="A10484" s="431"/>
    </row>
    <row r="10485" spans="1:1" s="432" customFormat="1" ht="12" hidden="1" customHeight="1">
      <c r="A10485" s="431"/>
    </row>
    <row r="10486" spans="1:1" s="432" customFormat="1" ht="12" hidden="1" customHeight="1">
      <c r="A10486" s="431"/>
    </row>
    <row r="10487" spans="1:1" s="432" customFormat="1" ht="12" hidden="1" customHeight="1">
      <c r="A10487" s="431"/>
    </row>
    <row r="10488" spans="1:1" s="432" customFormat="1" ht="12" hidden="1" customHeight="1">
      <c r="A10488" s="431"/>
    </row>
    <row r="10489" spans="1:1" s="432" customFormat="1" ht="12" hidden="1" customHeight="1">
      <c r="A10489" s="431"/>
    </row>
    <row r="10490" spans="1:1" s="432" customFormat="1" ht="12" hidden="1" customHeight="1">
      <c r="A10490" s="431"/>
    </row>
    <row r="10491" spans="1:1" s="432" customFormat="1" ht="12" hidden="1" customHeight="1">
      <c r="A10491" s="431"/>
    </row>
    <row r="10492" spans="1:1" s="432" customFormat="1" ht="12" hidden="1" customHeight="1">
      <c r="A10492" s="431"/>
    </row>
    <row r="10493" spans="1:1" s="432" customFormat="1" ht="12" hidden="1" customHeight="1">
      <c r="A10493" s="431"/>
    </row>
    <row r="10494" spans="1:1" s="432" customFormat="1" ht="12" hidden="1" customHeight="1">
      <c r="A10494" s="431"/>
    </row>
    <row r="10495" spans="1:1" s="432" customFormat="1" ht="12" hidden="1" customHeight="1">
      <c r="A10495" s="431"/>
    </row>
    <row r="10496" spans="1:1" s="432" customFormat="1" ht="12" hidden="1" customHeight="1">
      <c r="A10496" s="431"/>
    </row>
    <row r="10497" spans="1:1" s="432" customFormat="1" ht="12" hidden="1" customHeight="1">
      <c r="A10497" s="431"/>
    </row>
    <row r="10498" spans="1:1" s="432" customFormat="1" ht="12" hidden="1" customHeight="1">
      <c r="A10498" s="431"/>
    </row>
    <row r="10499" spans="1:1" s="432" customFormat="1" ht="12" hidden="1" customHeight="1">
      <c r="A10499" s="431"/>
    </row>
    <row r="10500" spans="1:1" s="432" customFormat="1" ht="12" hidden="1" customHeight="1">
      <c r="A10500" s="431"/>
    </row>
    <row r="10501" spans="1:1" s="432" customFormat="1" ht="12" hidden="1" customHeight="1">
      <c r="A10501" s="431"/>
    </row>
    <row r="10502" spans="1:1" s="432" customFormat="1" ht="12" hidden="1" customHeight="1">
      <c r="A10502" s="431"/>
    </row>
    <row r="10503" spans="1:1" s="432" customFormat="1" ht="12" hidden="1" customHeight="1">
      <c r="A10503" s="431"/>
    </row>
    <row r="10504" spans="1:1" s="432" customFormat="1" ht="12" hidden="1" customHeight="1">
      <c r="A10504" s="431"/>
    </row>
    <row r="10505" spans="1:1" s="432" customFormat="1" ht="12" hidden="1" customHeight="1">
      <c r="A10505" s="431"/>
    </row>
    <row r="10506" spans="1:1" s="432" customFormat="1" ht="12" hidden="1" customHeight="1">
      <c r="A10506" s="431"/>
    </row>
    <row r="10507" spans="1:1" s="432" customFormat="1" ht="12" hidden="1" customHeight="1">
      <c r="A10507" s="431"/>
    </row>
    <row r="10508" spans="1:1" s="432" customFormat="1" ht="12" hidden="1" customHeight="1">
      <c r="A10508" s="431"/>
    </row>
    <row r="10509" spans="1:1" s="432" customFormat="1" ht="12" hidden="1" customHeight="1">
      <c r="A10509" s="431"/>
    </row>
    <row r="10510" spans="1:1" s="432" customFormat="1" ht="12" hidden="1" customHeight="1">
      <c r="A10510" s="431"/>
    </row>
    <row r="10511" spans="1:1" s="432" customFormat="1" ht="12" hidden="1" customHeight="1">
      <c r="A10511" s="431"/>
    </row>
    <row r="10512" spans="1:1" s="432" customFormat="1" ht="12" hidden="1" customHeight="1">
      <c r="A10512" s="431"/>
    </row>
    <row r="10513" spans="1:1" s="432" customFormat="1" ht="12" hidden="1" customHeight="1">
      <c r="A10513" s="431"/>
    </row>
    <row r="10514" spans="1:1" s="432" customFormat="1" ht="12" hidden="1" customHeight="1">
      <c r="A10514" s="431"/>
    </row>
    <row r="10515" spans="1:1" s="432" customFormat="1" ht="12" hidden="1" customHeight="1">
      <c r="A10515" s="431"/>
    </row>
    <row r="10516" spans="1:1" s="432" customFormat="1" ht="12" hidden="1" customHeight="1">
      <c r="A10516" s="431"/>
    </row>
    <row r="10517" spans="1:1" s="432" customFormat="1" ht="12" hidden="1" customHeight="1">
      <c r="A10517" s="431"/>
    </row>
    <row r="10518" spans="1:1" s="432" customFormat="1" ht="12" hidden="1" customHeight="1">
      <c r="A10518" s="431"/>
    </row>
    <row r="10519" spans="1:1" s="432" customFormat="1" ht="12" hidden="1" customHeight="1">
      <c r="A10519" s="431"/>
    </row>
    <row r="10520" spans="1:1" s="432" customFormat="1" ht="12" hidden="1" customHeight="1">
      <c r="A10520" s="431"/>
    </row>
    <row r="10521" spans="1:1" s="432" customFormat="1" ht="12" hidden="1" customHeight="1">
      <c r="A10521" s="431"/>
    </row>
    <row r="10522" spans="1:1" s="432" customFormat="1" ht="12" hidden="1" customHeight="1">
      <c r="A10522" s="431"/>
    </row>
    <row r="10523" spans="1:1" s="432" customFormat="1" ht="12" hidden="1" customHeight="1">
      <c r="A10523" s="431"/>
    </row>
    <row r="10524" spans="1:1" s="432" customFormat="1" ht="12" hidden="1" customHeight="1">
      <c r="A10524" s="431"/>
    </row>
    <row r="10525" spans="1:1" s="432" customFormat="1" ht="12" hidden="1" customHeight="1">
      <c r="A10525" s="431"/>
    </row>
    <row r="10526" spans="1:1" s="432" customFormat="1" ht="12" hidden="1" customHeight="1">
      <c r="A10526" s="431"/>
    </row>
    <row r="10527" spans="1:1" s="432" customFormat="1" ht="12" hidden="1" customHeight="1">
      <c r="A10527" s="431"/>
    </row>
    <row r="10528" spans="1:1" s="432" customFormat="1" ht="12" hidden="1" customHeight="1">
      <c r="A10528" s="431"/>
    </row>
    <row r="10529" spans="1:1" s="432" customFormat="1" ht="12" hidden="1" customHeight="1">
      <c r="A10529" s="431"/>
    </row>
    <row r="10530" spans="1:1" s="432" customFormat="1" ht="12" hidden="1" customHeight="1">
      <c r="A10530" s="431"/>
    </row>
    <row r="10531" spans="1:1" s="432" customFormat="1" ht="12" hidden="1" customHeight="1">
      <c r="A10531" s="431"/>
    </row>
    <row r="10532" spans="1:1" s="432" customFormat="1" ht="12" hidden="1" customHeight="1">
      <c r="A10532" s="431"/>
    </row>
    <row r="10533" spans="1:1" s="432" customFormat="1" ht="12" hidden="1" customHeight="1">
      <c r="A10533" s="431"/>
    </row>
    <row r="10534" spans="1:1" s="432" customFormat="1" ht="12" hidden="1" customHeight="1">
      <c r="A10534" s="431"/>
    </row>
    <row r="10535" spans="1:1" s="432" customFormat="1" ht="12" hidden="1" customHeight="1">
      <c r="A10535" s="431"/>
    </row>
    <row r="10536" spans="1:1" s="432" customFormat="1" ht="12" hidden="1" customHeight="1">
      <c r="A10536" s="431"/>
    </row>
    <row r="10537" spans="1:1" s="432" customFormat="1" ht="12" hidden="1" customHeight="1">
      <c r="A10537" s="431"/>
    </row>
    <row r="10538" spans="1:1" s="432" customFormat="1" ht="12" hidden="1" customHeight="1">
      <c r="A10538" s="431"/>
    </row>
    <row r="10539" spans="1:1" s="432" customFormat="1" ht="12" hidden="1" customHeight="1">
      <c r="A10539" s="431"/>
    </row>
    <row r="10540" spans="1:1" s="432" customFormat="1" ht="12" hidden="1" customHeight="1">
      <c r="A10540" s="431"/>
    </row>
    <row r="10541" spans="1:1" s="432" customFormat="1" ht="12" hidden="1" customHeight="1">
      <c r="A10541" s="431"/>
    </row>
    <row r="10542" spans="1:1" s="432" customFormat="1" ht="12" hidden="1" customHeight="1">
      <c r="A10542" s="431"/>
    </row>
    <row r="10543" spans="1:1" s="432" customFormat="1" ht="12" hidden="1" customHeight="1">
      <c r="A10543" s="431"/>
    </row>
    <row r="10544" spans="1:1" s="432" customFormat="1" ht="12" hidden="1" customHeight="1">
      <c r="A10544" s="431"/>
    </row>
    <row r="10545" spans="1:1" s="432" customFormat="1" ht="12" hidden="1" customHeight="1">
      <c r="A10545" s="431"/>
    </row>
    <row r="10546" spans="1:1" s="432" customFormat="1" ht="12" hidden="1" customHeight="1">
      <c r="A10546" s="431"/>
    </row>
    <row r="10547" spans="1:1" s="432" customFormat="1" ht="12" hidden="1" customHeight="1">
      <c r="A10547" s="431"/>
    </row>
    <row r="10548" spans="1:1" s="432" customFormat="1" ht="12" hidden="1" customHeight="1">
      <c r="A10548" s="431"/>
    </row>
    <row r="10549" spans="1:1" s="432" customFormat="1" ht="12" hidden="1" customHeight="1">
      <c r="A10549" s="431"/>
    </row>
    <row r="10550" spans="1:1" s="432" customFormat="1" ht="12" hidden="1" customHeight="1">
      <c r="A10550" s="431"/>
    </row>
    <row r="10551" spans="1:1" s="432" customFormat="1" ht="12" hidden="1" customHeight="1">
      <c r="A10551" s="431"/>
    </row>
    <row r="10552" spans="1:1" s="432" customFormat="1" ht="12" hidden="1" customHeight="1">
      <c r="A10552" s="431"/>
    </row>
    <row r="10553" spans="1:1" s="432" customFormat="1" ht="12" hidden="1" customHeight="1">
      <c r="A10553" s="431"/>
    </row>
    <row r="10554" spans="1:1" s="432" customFormat="1" ht="12" hidden="1" customHeight="1">
      <c r="A10554" s="431"/>
    </row>
    <row r="10555" spans="1:1" s="432" customFormat="1" ht="12" hidden="1" customHeight="1">
      <c r="A10555" s="431"/>
    </row>
    <row r="10556" spans="1:1" s="432" customFormat="1" ht="12" hidden="1" customHeight="1">
      <c r="A10556" s="431"/>
    </row>
    <row r="10557" spans="1:1" s="432" customFormat="1" ht="12" hidden="1" customHeight="1">
      <c r="A10557" s="431"/>
    </row>
    <row r="10558" spans="1:1" s="432" customFormat="1" ht="12" hidden="1" customHeight="1">
      <c r="A10558" s="431"/>
    </row>
    <row r="10559" spans="1:1" s="432" customFormat="1" ht="12" hidden="1" customHeight="1">
      <c r="A10559" s="431"/>
    </row>
    <row r="10560" spans="1:1" s="432" customFormat="1" ht="12" hidden="1" customHeight="1">
      <c r="A10560" s="431"/>
    </row>
    <row r="10561" spans="1:1" s="432" customFormat="1" ht="12" hidden="1" customHeight="1">
      <c r="A10561" s="431"/>
    </row>
    <row r="10562" spans="1:1" s="432" customFormat="1" ht="12" hidden="1" customHeight="1">
      <c r="A10562" s="431"/>
    </row>
    <row r="10563" spans="1:1" s="432" customFormat="1" ht="12" hidden="1" customHeight="1">
      <c r="A10563" s="431"/>
    </row>
    <row r="10564" spans="1:1" s="432" customFormat="1" ht="12" hidden="1" customHeight="1">
      <c r="A10564" s="431"/>
    </row>
    <row r="10565" spans="1:1" s="432" customFormat="1" ht="12" hidden="1" customHeight="1">
      <c r="A10565" s="431"/>
    </row>
    <row r="10566" spans="1:1" s="432" customFormat="1" ht="12" hidden="1" customHeight="1">
      <c r="A10566" s="431"/>
    </row>
    <row r="10567" spans="1:1" s="432" customFormat="1" ht="12" hidden="1" customHeight="1">
      <c r="A10567" s="431"/>
    </row>
    <row r="10568" spans="1:1" s="432" customFormat="1" ht="12" hidden="1" customHeight="1">
      <c r="A10568" s="431"/>
    </row>
    <row r="10569" spans="1:1" s="432" customFormat="1" ht="12" hidden="1" customHeight="1">
      <c r="A10569" s="431"/>
    </row>
    <row r="10570" spans="1:1" s="432" customFormat="1" ht="12" hidden="1" customHeight="1">
      <c r="A10570" s="431"/>
    </row>
    <row r="10571" spans="1:1" s="432" customFormat="1" ht="12" hidden="1" customHeight="1">
      <c r="A10571" s="431"/>
    </row>
    <row r="10572" spans="1:1" s="432" customFormat="1" ht="12" hidden="1" customHeight="1">
      <c r="A10572" s="431"/>
    </row>
    <row r="10573" spans="1:1" s="432" customFormat="1" ht="12" hidden="1" customHeight="1">
      <c r="A10573" s="431"/>
    </row>
    <row r="10574" spans="1:1" s="432" customFormat="1" ht="12" hidden="1" customHeight="1">
      <c r="A10574" s="431"/>
    </row>
    <row r="10575" spans="1:1" s="432" customFormat="1" ht="12" hidden="1" customHeight="1">
      <c r="A10575" s="431"/>
    </row>
    <row r="10576" spans="1:1" s="432" customFormat="1" ht="12" hidden="1" customHeight="1">
      <c r="A10576" s="431"/>
    </row>
    <row r="10577" spans="1:1" s="432" customFormat="1" ht="12" hidden="1" customHeight="1">
      <c r="A10577" s="431"/>
    </row>
    <row r="10578" spans="1:1" s="432" customFormat="1" ht="12" hidden="1" customHeight="1">
      <c r="A10578" s="431"/>
    </row>
    <row r="10579" spans="1:1" s="432" customFormat="1" ht="12" hidden="1" customHeight="1">
      <c r="A10579" s="431"/>
    </row>
    <row r="10580" spans="1:1" s="432" customFormat="1" ht="12" hidden="1" customHeight="1">
      <c r="A10580" s="431"/>
    </row>
    <row r="10581" spans="1:1" s="432" customFormat="1" ht="12" hidden="1" customHeight="1">
      <c r="A10581" s="431"/>
    </row>
    <row r="10582" spans="1:1" s="432" customFormat="1" ht="12" hidden="1" customHeight="1">
      <c r="A10582" s="431"/>
    </row>
    <row r="10583" spans="1:1" s="432" customFormat="1" ht="12" hidden="1" customHeight="1">
      <c r="A10583" s="431"/>
    </row>
    <row r="10584" spans="1:1" s="432" customFormat="1" ht="12" hidden="1" customHeight="1">
      <c r="A10584" s="431"/>
    </row>
    <row r="10585" spans="1:1" s="432" customFormat="1" ht="12" hidden="1" customHeight="1">
      <c r="A10585" s="431"/>
    </row>
    <row r="10586" spans="1:1" s="432" customFormat="1" ht="12" hidden="1" customHeight="1">
      <c r="A10586" s="431"/>
    </row>
    <row r="10587" spans="1:1" s="432" customFormat="1" ht="12" hidden="1" customHeight="1">
      <c r="A10587" s="431"/>
    </row>
    <row r="10588" spans="1:1" s="432" customFormat="1" ht="12" hidden="1" customHeight="1">
      <c r="A10588" s="431"/>
    </row>
    <row r="10589" spans="1:1" s="432" customFormat="1" ht="12" hidden="1" customHeight="1">
      <c r="A10589" s="431"/>
    </row>
    <row r="10590" spans="1:1" s="432" customFormat="1" ht="12" hidden="1" customHeight="1">
      <c r="A10590" s="431"/>
    </row>
    <row r="10591" spans="1:1" s="432" customFormat="1" ht="12" hidden="1" customHeight="1">
      <c r="A10591" s="431"/>
    </row>
    <row r="10592" spans="1:1" s="432" customFormat="1" ht="12" hidden="1" customHeight="1">
      <c r="A10592" s="431"/>
    </row>
    <row r="10593" spans="1:1" s="432" customFormat="1" ht="12" hidden="1" customHeight="1">
      <c r="A10593" s="431"/>
    </row>
    <row r="10594" spans="1:1" s="432" customFormat="1" ht="12" hidden="1" customHeight="1">
      <c r="A10594" s="431"/>
    </row>
    <row r="10595" spans="1:1" s="432" customFormat="1" ht="12" hidden="1" customHeight="1">
      <c r="A10595" s="431"/>
    </row>
    <row r="10596" spans="1:1" s="432" customFormat="1" ht="12" hidden="1" customHeight="1">
      <c r="A10596" s="431"/>
    </row>
    <row r="10597" spans="1:1" s="432" customFormat="1" ht="12" hidden="1" customHeight="1">
      <c r="A10597" s="431"/>
    </row>
    <row r="10598" spans="1:1" s="432" customFormat="1" ht="12" hidden="1" customHeight="1">
      <c r="A10598" s="431"/>
    </row>
    <row r="10599" spans="1:1" s="432" customFormat="1" ht="12" hidden="1" customHeight="1">
      <c r="A10599" s="431"/>
    </row>
    <row r="10600" spans="1:1" s="432" customFormat="1" ht="12" hidden="1" customHeight="1">
      <c r="A10600" s="431"/>
    </row>
    <row r="10601" spans="1:1" s="432" customFormat="1" ht="12" hidden="1" customHeight="1">
      <c r="A10601" s="431"/>
    </row>
    <row r="10602" spans="1:1" s="432" customFormat="1" ht="12" hidden="1" customHeight="1">
      <c r="A10602" s="431"/>
    </row>
    <row r="10603" spans="1:1" s="432" customFormat="1" ht="12" hidden="1" customHeight="1">
      <c r="A10603" s="431"/>
    </row>
    <row r="10604" spans="1:1" s="432" customFormat="1" ht="12" hidden="1" customHeight="1">
      <c r="A10604" s="431"/>
    </row>
    <row r="10605" spans="1:1" s="432" customFormat="1" ht="12" hidden="1" customHeight="1">
      <c r="A10605" s="431"/>
    </row>
    <row r="10606" spans="1:1" s="432" customFormat="1" ht="12" hidden="1" customHeight="1">
      <c r="A10606" s="431"/>
    </row>
    <row r="10607" spans="1:1" s="432" customFormat="1" ht="12" hidden="1" customHeight="1">
      <c r="A10607" s="431"/>
    </row>
    <row r="10608" spans="1:1" s="432" customFormat="1" ht="12" hidden="1" customHeight="1">
      <c r="A10608" s="431"/>
    </row>
    <row r="10609" spans="1:1" s="432" customFormat="1" ht="12" hidden="1" customHeight="1">
      <c r="A10609" s="431"/>
    </row>
    <row r="10610" spans="1:1" s="432" customFormat="1" ht="12" hidden="1" customHeight="1">
      <c r="A10610" s="431"/>
    </row>
    <row r="10611" spans="1:1" s="432" customFormat="1" ht="12" hidden="1" customHeight="1">
      <c r="A10611" s="431"/>
    </row>
    <row r="10612" spans="1:1" s="432" customFormat="1" ht="12" hidden="1" customHeight="1">
      <c r="A10612" s="431"/>
    </row>
    <row r="10613" spans="1:1" s="432" customFormat="1" ht="12" hidden="1" customHeight="1">
      <c r="A10613" s="431"/>
    </row>
    <row r="10614" spans="1:1" s="432" customFormat="1" ht="12" hidden="1" customHeight="1">
      <c r="A10614" s="431"/>
    </row>
    <row r="10615" spans="1:1" s="432" customFormat="1" ht="12" hidden="1" customHeight="1">
      <c r="A10615" s="431"/>
    </row>
    <row r="10616" spans="1:1" s="432" customFormat="1" ht="12" hidden="1" customHeight="1">
      <c r="A10616" s="431"/>
    </row>
    <row r="10617" spans="1:1" s="432" customFormat="1" ht="12" hidden="1" customHeight="1">
      <c r="A10617" s="431"/>
    </row>
    <row r="10618" spans="1:1" s="432" customFormat="1" ht="12" hidden="1" customHeight="1">
      <c r="A10618" s="431"/>
    </row>
    <row r="10619" spans="1:1" s="432" customFormat="1" ht="12" hidden="1" customHeight="1">
      <c r="A10619" s="431"/>
    </row>
    <row r="10620" spans="1:1" s="432" customFormat="1" ht="12" hidden="1" customHeight="1">
      <c r="A10620" s="431"/>
    </row>
    <row r="10621" spans="1:1" s="432" customFormat="1" ht="12" hidden="1" customHeight="1">
      <c r="A10621" s="431"/>
    </row>
    <row r="10622" spans="1:1" s="432" customFormat="1" ht="12" hidden="1" customHeight="1">
      <c r="A10622" s="431"/>
    </row>
    <row r="10623" spans="1:1" s="432" customFormat="1" ht="12" hidden="1" customHeight="1">
      <c r="A10623" s="431"/>
    </row>
    <row r="10624" spans="1:1" s="432" customFormat="1" ht="12" hidden="1" customHeight="1">
      <c r="A10624" s="431"/>
    </row>
    <row r="10625" spans="1:1" s="432" customFormat="1" ht="12" hidden="1" customHeight="1">
      <c r="A10625" s="431"/>
    </row>
    <row r="10626" spans="1:1" s="432" customFormat="1" ht="12" hidden="1" customHeight="1">
      <c r="A10626" s="431"/>
    </row>
    <row r="10627" spans="1:1" s="432" customFormat="1" ht="12" hidden="1" customHeight="1">
      <c r="A10627" s="431"/>
    </row>
    <row r="10628" spans="1:1" s="432" customFormat="1" ht="12" hidden="1" customHeight="1">
      <c r="A10628" s="431"/>
    </row>
    <row r="10629" spans="1:1" s="432" customFormat="1" ht="12" hidden="1" customHeight="1">
      <c r="A10629" s="431"/>
    </row>
    <row r="10630" spans="1:1" s="432" customFormat="1" ht="12" hidden="1" customHeight="1">
      <c r="A10630" s="431"/>
    </row>
    <row r="10631" spans="1:1" s="432" customFormat="1" ht="12" hidden="1" customHeight="1">
      <c r="A10631" s="431"/>
    </row>
    <row r="10632" spans="1:1" s="432" customFormat="1" ht="12" hidden="1" customHeight="1">
      <c r="A10632" s="431"/>
    </row>
    <row r="10633" spans="1:1" s="432" customFormat="1" ht="12" hidden="1" customHeight="1">
      <c r="A10633" s="431"/>
    </row>
    <row r="10634" spans="1:1" s="432" customFormat="1" ht="12" hidden="1" customHeight="1">
      <c r="A10634" s="431"/>
    </row>
    <row r="10635" spans="1:1" s="432" customFormat="1" ht="12" hidden="1" customHeight="1">
      <c r="A10635" s="431"/>
    </row>
    <row r="10636" spans="1:1" s="432" customFormat="1" ht="12" hidden="1" customHeight="1">
      <c r="A10636" s="431"/>
    </row>
    <row r="10637" spans="1:1" s="432" customFormat="1" ht="12" hidden="1" customHeight="1">
      <c r="A10637" s="431"/>
    </row>
    <row r="10638" spans="1:1" s="432" customFormat="1" ht="12" hidden="1" customHeight="1">
      <c r="A10638" s="431"/>
    </row>
    <row r="10639" spans="1:1" s="432" customFormat="1" ht="12" hidden="1" customHeight="1">
      <c r="A10639" s="431"/>
    </row>
    <row r="10640" spans="1:1" s="432" customFormat="1" ht="12" hidden="1" customHeight="1">
      <c r="A10640" s="431"/>
    </row>
    <row r="10641" spans="1:1" s="432" customFormat="1" ht="12" hidden="1" customHeight="1">
      <c r="A10641" s="431"/>
    </row>
    <row r="10642" spans="1:1" s="432" customFormat="1" ht="12" hidden="1" customHeight="1">
      <c r="A10642" s="431"/>
    </row>
    <row r="10643" spans="1:1" s="432" customFormat="1" ht="12" hidden="1" customHeight="1">
      <c r="A10643" s="431"/>
    </row>
    <row r="10644" spans="1:1" s="432" customFormat="1" ht="12" hidden="1" customHeight="1">
      <c r="A10644" s="431"/>
    </row>
    <row r="10645" spans="1:1" s="432" customFormat="1" ht="12" hidden="1" customHeight="1">
      <c r="A10645" s="431"/>
    </row>
    <row r="10646" spans="1:1" s="432" customFormat="1" ht="12" hidden="1" customHeight="1">
      <c r="A10646" s="431"/>
    </row>
    <row r="10647" spans="1:1" s="432" customFormat="1" ht="12" hidden="1" customHeight="1">
      <c r="A10647" s="431"/>
    </row>
    <row r="10648" spans="1:1" s="432" customFormat="1" ht="12" hidden="1" customHeight="1">
      <c r="A10648" s="431"/>
    </row>
    <row r="10649" spans="1:1" s="432" customFormat="1" ht="12" hidden="1" customHeight="1">
      <c r="A10649" s="431"/>
    </row>
    <row r="10650" spans="1:1" s="432" customFormat="1" ht="12" hidden="1" customHeight="1">
      <c r="A10650" s="431"/>
    </row>
    <row r="10651" spans="1:1" s="432" customFormat="1" ht="12" hidden="1" customHeight="1">
      <c r="A10651" s="431"/>
    </row>
    <row r="10652" spans="1:1" s="432" customFormat="1" ht="12" hidden="1" customHeight="1">
      <c r="A10652" s="431"/>
    </row>
    <row r="10653" spans="1:1" s="432" customFormat="1" ht="12" hidden="1" customHeight="1">
      <c r="A10653" s="431"/>
    </row>
    <row r="10654" spans="1:1" s="432" customFormat="1" ht="12" hidden="1" customHeight="1">
      <c r="A10654" s="431"/>
    </row>
    <row r="10655" spans="1:1" s="432" customFormat="1" ht="12" hidden="1" customHeight="1">
      <c r="A10655" s="431"/>
    </row>
    <row r="10656" spans="1:1" s="432" customFormat="1" ht="12" hidden="1" customHeight="1">
      <c r="A10656" s="431"/>
    </row>
    <row r="10657" spans="1:1" s="432" customFormat="1" ht="12" hidden="1" customHeight="1">
      <c r="A10657" s="431"/>
    </row>
    <row r="10658" spans="1:1" s="432" customFormat="1" ht="12" hidden="1" customHeight="1">
      <c r="A10658" s="431"/>
    </row>
    <row r="10659" spans="1:1" s="432" customFormat="1" ht="12" hidden="1" customHeight="1">
      <c r="A10659" s="431"/>
    </row>
    <row r="10660" spans="1:1" s="432" customFormat="1" ht="12" hidden="1" customHeight="1">
      <c r="A10660" s="431"/>
    </row>
    <row r="10661" spans="1:1" s="432" customFormat="1" ht="12" hidden="1" customHeight="1">
      <c r="A10661" s="431"/>
    </row>
    <row r="10662" spans="1:1" s="432" customFormat="1" ht="12" hidden="1" customHeight="1">
      <c r="A10662" s="431"/>
    </row>
    <row r="10663" spans="1:1" s="432" customFormat="1" ht="12" hidden="1" customHeight="1">
      <c r="A10663" s="431"/>
    </row>
    <row r="10664" spans="1:1" s="432" customFormat="1" ht="12" hidden="1" customHeight="1">
      <c r="A10664" s="431"/>
    </row>
    <row r="10665" spans="1:1" s="432" customFormat="1" ht="12" hidden="1" customHeight="1">
      <c r="A10665" s="431"/>
    </row>
    <row r="10666" spans="1:1" s="432" customFormat="1" ht="12" hidden="1" customHeight="1">
      <c r="A10666" s="431"/>
    </row>
    <row r="10667" spans="1:1" s="432" customFormat="1" ht="12" hidden="1" customHeight="1">
      <c r="A10667" s="431"/>
    </row>
    <row r="10668" spans="1:1" s="432" customFormat="1" ht="12" hidden="1" customHeight="1">
      <c r="A10668" s="431"/>
    </row>
    <row r="10669" spans="1:1" s="432" customFormat="1" ht="12" hidden="1" customHeight="1">
      <c r="A10669" s="431"/>
    </row>
    <row r="10670" spans="1:1" s="432" customFormat="1" ht="12" hidden="1" customHeight="1">
      <c r="A10670" s="431"/>
    </row>
    <row r="10671" spans="1:1" s="432" customFormat="1" ht="12" hidden="1" customHeight="1">
      <c r="A10671" s="431"/>
    </row>
    <row r="10672" spans="1:1" s="432" customFormat="1" ht="12" hidden="1" customHeight="1">
      <c r="A10672" s="431"/>
    </row>
    <row r="10673" spans="1:1" s="432" customFormat="1" ht="12" hidden="1" customHeight="1">
      <c r="A10673" s="431"/>
    </row>
    <row r="10674" spans="1:1" s="432" customFormat="1" ht="12" hidden="1" customHeight="1">
      <c r="A10674" s="431"/>
    </row>
    <row r="10675" spans="1:1" s="432" customFormat="1" ht="12" hidden="1" customHeight="1">
      <c r="A10675" s="431"/>
    </row>
    <row r="10676" spans="1:1" s="432" customFormat="1" ht="12" hidden="1" customHeight="1">
      <c r="A10676" s="431"/>
    </row>
    <row r="10677" spans="1:1" s="432" customFormat="1" ht="12" hidden="1" customHeight="1">
      <c r="A10677" s="431"/>
    </row>
    <row r="10678" spans="1:1" s="432" customFormat="1" ht="12" hidden="1" customHeight="1">
      <c r="A10678" s="431"/>
    </row>
    <row r="10679" spans="1:1" s="432" customFormat="1" ht="12" hidden="1" customHeight="1">
      <c r="A10679" s="431"/>
    </row>
    <row r="10680" spans="1:1" s="432" customFormat="1" ht="12" hidden="1" customHeight="1">
      <c r="A10680" s="431"/>
    </row>
    <row r="10681" spans="1:1" s="432" customFormat="1" ht="12" hidden="1" customHeight="1">
      <c r="A10681" s="431"/>
    </row>
    <row r="10682" spans="1:1" s="432" customFormat="1" ht="12" hidden="1" customHeight="1">
      <c r="A10682" s="431"/>
    </row>
    <row r="10683" spans="1:1" s="432" customFormat="1" ht="12" hidden="1" customHeight="1">
      <c r="A10683" s="431"/>
    </row>
    <row r="10684" spans="1:1" s="432" customFormat="1" ht="12" hidden="1" customHeight="1">
      <c r="A10684" s="431"/>
    </row>
    <row r="10685" spans="1:1" s="432" customFormat="1" ht="12" hidden="1" customHeight="1">
      <c r="A10685" s="431"/>
    </row>
    <row r="10686" spans="1:1" s="432" customFormat="1" ht="12" hidden="1" customHeight="1">
      <c r="A10686" s="431"/>
    </row>
    <row r="10687" spans="1:1" s="432" customFormat="1" ht="12" hidden="1" customHeight="1">
      <c r="A10687" s="431"/>
    </row>
    <row r="10688" spans="1:1" s="432" customFormat="1" ht="12" hidden="1" customHeight="1">
      <c r="A10688" s="431"/>
    </row>
    <row r="10689" spans="1:1" s="432" customFormat="1" ht="12" hidden="1" customHeight="1">
      <c r="A10689" s="431"/>
    </row>
    <row r="10690" spans="1:1" s="432" customFormat="1" ht="12" hidden="1" customHeight="1">
      <c r="A10690" s="431"/>
    </row>
    <row r="10691" spans="1:1" s="432" customFormat="1" ht="12" hidden="1" customHeight="1">
      <c r="A10691" s="431"/>
    </row>
    <row r="10692" spans="1:1" s="432" customFormat="1" ht="12" hidden="1" customHeight="1">
      <c r="A10692" s="431"/>
    </row>
    <row r="10693" spans="1:1" s="432" customFormat="1" ht="12" hidden="1" customHeight="1">
      <c r="A10693" s="431"/>
    </row>
    <row r="10694" spans="1:1" s="432" customFormat="1" ht="12" hidden="1" customHeight="1">
      <c r="A10694" s="431"/>
    </row>
    <row r="10695" spans="1:1" s="432" customFormat="1" ht="12" hidden="1" customHeight="1">
      <c r="A10695" s="431"/>
    </row>
    <row r="10696" spans="1:1" s="432" customFormat="1" ht="12" hidden="1" customHeight="1">
      <c r="A10696" s="431"/>
    </row>
    <row r="10697" spans="1:1" s="432" customFormat="1" ht="12" hidden="1" customHeight="1">
      <c r="A10697" s="431"/>
    </row>
    <row r="10698" spans="1:1" s="432" customFormat="1" ht="12" hidden="1" customHeight="1">
      <c r="A10698" s="431"/>
    </row>
    <row r="10699" spans="1:1" s="432" customFormat="1" ht="12" hidden="1" customHeight="1">
      <c r="A10699" s="431"/>
    </row>
    <row r="10700" spans="1:1" s="432" customFormat="1" ht="12" hidden="1" customHeight="1">
      <c r="A10700" s="431"/>
    </row>
    <row r="10701" spans="1:1" s="432" customFormat="1" ht="12" hidden="1" customHeight="1">
      <c r="A10701" s="431"/>
    </row>
    <row r="10702" spans="1:1" s="432" customFormat="1" ht="12" hidden="1" customHeight="1">
      <c r="A10702" s="431"/>
    </row>
    <row r="10703" spans="1:1" s="432" customFormat="1" ht="12" hidden="1" customHeight="1">
      <c r="A10703" s="431"/>
    </row>
    <row r="10704" spans="1:1" s="432" customFormat="1" ht="12" hidden="1" customHeight="1">
      <c r="A10704" s="431"/>
    </row>
    <row r="10705" spans="1:1" s="432" customFormat="1" ht="12" hidden="1" customHeight="1">
      <c r="A10705" s="431"/>
    </row>
    <row r="10706" spans="1:1" s="432" customFormat="1" ht="12" hidden="1" customHeight="1">
      <c r="A10706" s="431"/>
    </row>
    <row r="10707" spans="1:1" s="432" customFormat="1" ht="12" hidden="1" customHeight="1">
      <c r="A10707" s="431"/>
    </row>
    <row r="10708" spans="1:1" s="432" customFormat="1" ht="12" hidden="1" customHeight="1">
      <c r="A10708" s="431"/>
    </row>
    <row r="10709" spans="1:1" s="432" customFormat="1" ht="12" hidden="1" customHeight="1">
      <c r="A10709" s="431"/>
    </row>
    <row r="10710" spans="1:1" s="432" customFormat="1" ht="12" hidden="1" customHeight="1">
      <c r="A10710" s="431"/>
    </row>
    <row r="10711" spans="1:1" s="432" customFormat="1" ht="12" hidden="1" customHeight="1">
      <c r="A10711" s="431"/>
    </row>
    <row r="10712" spans="1:1" s="432" customFormat="1" ht="12" hidden="1" customHeight="1">
      <c r="A10712" s="431"/>
    </row>
    <row r="10713" spans="1:1" s="432" customFormat="1" ht="12" hidden="1" customHeight="1">
      <c r="A10713" s="431"/>
    </row>
    <row r="10714" spans="1:1" s="432" customFormat="1" ht="12" hidden="1" customHeight="1">
      <c r="A10714" s="431"/>
    </row>
    <row r="10715" spans="1:1" s="432" customFormat="1" ht="12" hidden="1" customHeight="1">
      <c r="A10715" s="431"/>
    </row>
    <row r="10716" spans="1:1" s="432" customFormat="1" ht="12" hidden="1" customHeight="1">
      <c r="A10716" s="431"/>
    </row>
    <row r="10717" spans="1:1" s="432" customFormat="1" ht="12" hidden="1" customHeight="1">
      <c r="A10717" s="431"/>
    </row>
    <row r="10718" spans="1:1" s="432" customFormat="1" ht="12" hidden="1" customHeight="1">
      <c r="A10718" s="431"/>
    </row>
    <row r="10719" spans="1:1" s="432" customFormat="1" ht="12" hidden="1" customHeight="1">
      <c r="A10719" s="431"/>
    </row>
    <row r="10720" spans="1:1" s="432" customFormat="1" ht="12" hidden="1" customHeight="1">
      <c r="A10720" s="431"/>
    </row>
    <row r="10721" spans="1:1" s="432" customFormat="1" ht="12" hidden="1" customHeight="1">
      <c r="A10721" s="431"/>
    </row>
    <row r="10722" spans="1:1" s="432" customFormat="1" ht="12" hidden="1" customHeight="1">
      <c r="A10722" s="431"/>
    </row>
    <row r="10723" spans="1:1" s="432" customFormat="1" ht="12" hidden="1" customHeight="1">
      <c r="A10723" s="431"/>
    </row>
    <row r="10724" spans="1:1" s="432" customFormat="1" ht="12" hidden="1" customHeight="1">
      <c r="A10724" s="431"/>
    </row>
    <row r="10725" spans="1:1" s="432" customFormat="1" ht="12" hidden="1" customHeight="1">
      <c r="A10725" s="431"/>
    </row>
    <row r="10726" spans="1:1" s="432" customFormat="1" ht="12" hidden="1" customHeight="1">
      <c r="A10726" s="431"/>
    </row>
    <row r="10727" spans="1:1" s="432" customFormat="1" ht="12" hidden="1" customHeight="1">
      <c r="A10727" s="431"/>
    </row>
    <row r="10728" spans="1:1" s="432" customFormat="1" ht="12" hidden="1" customHeight="1">
      <c r="A10728" s="431"/>
    </row>
    <row r="10729" spans="1:1" s="432" customFormat="1" ht="12" hidden="1" customHeight="1">
      <c r="A10729" s="431"/>
    </row>
    <row r="10730" spans="1:1" s="432" customFormat="1" ht="12" hidden="1" customHeight="1">
      <c r="A10730" s="431"/>
    </row>
    <row r="10731" spans="1:1" s="432" customFormat="1" ht="12" hidden="1" customHeight="1">
      <c r="A10731" s="431"/>
    </row>
    <row r="10732" spans="1:1" s="432" customFormat="1" ht="12" hidden="1" customHeight="1">
      <c r="A10732" s="431"/>
    </row>
    <row r="10733" spans="1:1" s="432" customFormat="1" ht="12" hidden="1" customHeight="1">
      <c r="A10733" s="431"/>
    </row>
    <row r="10734" spans="1:1" s="432" customFormat="1" ht="12" hidden="1" customHeight="1">
      <c r="A10734" s="431"/>
    </row>
    <row r="10735" spans="1:1" s="432" customFormat="1" ht="12" hidden="1" customHeight="1">
      <c r="A10735" s="431"/>
    </row>
    <row r="10736" spans="1:1" s="432" customFormat="1" ht="12" hidden="1" customHeight="1">
      <c r="A10736" s="431"/>
    </row>
    <row r="10737" spans="1:1" s="432" customFormat="1" ht="12" hidden="1" customHeight="1">
      <c r="A10737" s="431"/>
    </row>
    <row r="10738" spans="1:1" s="432" customFormat="1" ht="12" hidden="1" customHeight="1">
      <c r="A10738" s="431"/>
    </row>
    <row r="10739" spans="1:1" s="432" customFormat="1" ht="12" hidden="1" customHeight="1">
      <c r="A10739" s="431"/>
    </row>
    <row r="10740" spans="1:1" s="432" customFormat="1" ht="12" hidden="1" customHeight="1">
      <c r="A10740" s="431"/>
    </row>
    <row r="10741" spans="1:1" s="432" customFormat="1" ht="12" hidden="1" customHeight="1">
      <c r="A10741" s="431"/>
    </row>
    <row r="10742" spans="1:1" s="432" customFormat="1" ht="12" hidden="1" customHeight="1">
      <c r="A10742" s="431"/>
    </row>
    <row r="10743" spans="1:1" s="432" customFormat="1" ht="12" hidden="1" customHeight="1">
      <c r="A10743" s="431"/>
    </row>
    <row r="10744" spans="1:1" s="432" customFormat="1" ht="12" hidden="1" customHeight="1">
      <c r="A10744" s="431"/>
    </row>
    <row r="10745" spans="1:1" s="432" customFormat="1" ht="12" hidden="1" customHeight="1">
      <c r="A10745" s="431"/>
    </row>
    <row r="10746" spans="1:1" s="432" customFormat="1" ht="12" hidden="1" customHeight="1">
      <c r="A10746" s="431"/>
    </row>
    <row r="10747" spans="1:1" s="432" customFormat="1" ht="12" hidden="1" customHeight="1">
      <c r="A10747" s="431"/>
    </row>
    <row r="10748" spans="1:1" s="432" customFormat="1" ht="12" hidden="1" customHeight="1">
      <c r="A10748" s="431"/>
    </row>
    <row r="10749" spans="1:1" s="432" customFormat="1" ht="12" hidden="1" customHeight="1">
      <c r="A10749" s="431"/>
    </row>
    <row r="10750" spans="1:1" s="432" customFormat="1" ht="12" hidden="1" customHeight="1">
      <c r="A10750" s="431"/>
    </row>
    <row r="10751" spans="1:1" s="432" customFormat="1" ht="12" hidden="1" customHeight="1">
      <c r="A10751" s="431"/>
    </row>
    <row r="10752" spans="1:1" s="432" customFormat="1" ht="12" hidden="1" customHeight="1">
      <c r="A10752" s="431"/>
    </row>
    <row r="10753" spans="1:1" s="432" customFormat="1" ht="12" hidden="1" customHeight="1">
      <c r="A10753" s="431"/>
    </row>
    <row r="10754" spans="1:1" s="432" customFormat="1" ht="12" hidden="1" customHeight="1">
      <c r="A10754" s="431"/>
    </row>
    <row r="10755" spans="1:1" s="432" customFormat="1" ht="12" hidden="1" customHeight="1">
      <c r="A10755" s="431"/>
    </row>
    <row r="10756" spans="1:1" s="432" customFormat="1" ht="12" hidden="1" customHeight="1">
      <c r="A10756" s="431"/>
    </row>
    <row r="10757" spans="1:1" s="432" customFormat="1" ht="12" hidden="1" customHeight="1">
      <c r="A10757" s="431"/>
    </row>
    <row r="10758" spans="1:1" s="432" customFormat="1" ht="12" hidden="1" customHeight="1">
      <c r="A10758" s="431"/>
    </row>
    <row r="10759" spans="1:1" s="432" customFormat="1" ht="12" hidden="1" customHeight="1">
      <c r="A10759" s="431"/>
    </row>
    <row r="10760" spans="1:1" s="432" customFormat="1" ht="12" hidden="1" customHeight="1">
      <c r="A10760" s="431"/>
    </row>
    <row r="10761" spans="1:1" s="432" customFormat="1" ht="12" hidden="1" customHeight="1">
      <c r="A10761" s="431"/>
    </row>
    <row r="10762" spans="1:1" s="432" customFormat="1" ht="12" hidden="1" customHeight="1">
      <c r="A10762" s="431"/>
    </row>
    <row r="10763" spans="1:1" s="432" customFormat="1" ht="12" hidden="1" customHeight="1">
      <c r="A10763" s="431"/>
    </row>
    <row r="10764" spans="1:1" s="432" customFormat="1" ht="12" hidden="1" customHeight="1">
      <c r="A10764" s="431"/>
    </row>
    <row r="10765" spans="1:1" s="432" customFormat="1" ht="12" hidden="1" customHeight="1">
      <c r="A10765" s="431"/>
    </row>
    <row r="10766" spans="1:1" s="432" customFormat="1" ht="12" hidden="1" customHeight="1">
      <c r="A10766" s="431"/>
    </row>
    <row r="10767" spans="1:1" s="432" customFormat="1" ht="12" hidden="1" customHeight="1">
      <c r="A10767" s="431"/>
    </row>
    <row r="10768" spans="1:1" s="432" customFormat="1" ht="12" hidden="1" customHeight="1">
      <c r="A10768" s="431"/>
    </row>
    <row r="10769" spans="1:1" s="432" customFormat="1" ht="12" hidden="1" customHeight="1">
      <c r="A10769" s="431"/>
    </row>
    <row r="10770" spans="1:1" s="432" customFormat="1" ht="12" hidden="1" customHeight="1">
      <c r="A10770" s="431"/>
    </row>
    <row r="10771" spans="1:1" s="432" customFormat="1" ht="12" hidden="1" customHeight="1">
      <c r="A10771" s="431"/>
    </row>
    <row r="10772" spans="1:1" s="432" customFormat="1" ht="12" hidden="1" customHeight="1">
      <c r="A10772" s="431"/>
    </row>
    <row r="10773" spans="1:1" s="432" customFormat="1" ht="12" hidden="1" customHeight="1">
      <c r="A10773" s="431"/>
    </row>
    <row r="10774" spans="1:1" s="432" customFormat="1" ht="12" hidden="1" customHeight="1">
      <c r="A10774" s="431"/>
    </row>
    <row r="10775" spans="1:1" s="432" customFormat="1" ht="12" hidden="1" customHeight="1">
      <c r="A10775" s="431"/>
    </row>
    <row r="10776" spans="1:1" s="432" customFormat="1" ht="12" hidden="1" customHeight="1">
      <c r="A10776" s="431"/>
    </row>
    <row r="10777" spans="1:1" s="432" customFormat="1" ht="12" hidden="1" customHeight="1">
      <c r="A10777" s="431"/>
    </row>
    <row r="10778" spans="1:1" s="432" customFormat="1" ht="12" hidden="1" customHeight="1">
      <c r="A10778" s="431"/>
    </row>
    <row r="10779" spans="1:1" s="432" customFormat="1" ht="12" hidden="1" customHeight="1">
      <c r="A10779" s="431"/>
    </row>
    <row r="10780" spans="1:1" s="432" customFormat="1" ht="12" hidden="1" customHeight="1">
      <c r="A10780" s="431"/>
    </row>
    <row r="10781" spans="1:1" s="432" customFormat="1" ht="12" hidden="1" customHeight="1">
      <c r="A10781" s="431"/>
    </row>
    <row r="10782" spans="1:1" s="432" customFormat="1" ht="12" hidden="1" customHeight="1">
      <c r="A10782" s="431"/>
    </row>
    <row r="10783" spans="1:1" s="432" customFormat="1" ht="12" hidden="1" customHeight="1">
      <c r="A10783" s="431"/>
    </row>
    <row r="10784" spans="1:1" s="432" customFormat="1" ht="12" hidden="1" customHeight="1">
      <c r="A10784" s="431"/>
    </row>
    <row r="10785" spans="1:1" s="432" customFormat="1" ht="12" hidden="1" customHeight="1">
      <c r="A10785" s="431"/>
    </row>
    <row r="10786" spans="1:1" s="432" customFormat="1" ht="12" hidden="1" customHeight="1">
      <c r="A10786" s="431"/>
    </row>
    <row r="10787" spans="1:1" s="432" customFormat="1" ht="12" hidden="1" customHeight="1">
      <c r="A10787" s="431"/>
    </row>
    <row r="10788" spans="1:1" s="432" customFormat="1" ht="12" hidden="1" customHeight="1">
      <c r="A10788" s="431"/>
    </row>
    <row r="10789" spans="1:1" s="432" customFormat="1" ht="12" hidden="1" customHeight="1">
      <c r="A10789" s="431"/>
    </row>
    <row r="10790" spans="1:1" s="432" customFormat="1" ht="12" hidden="1" customHeight="1">
      <c r="A10790" s="431"/>
    </row>
    <row r="10791" spans="1:1" s="432" customFormat="1" ht="12" hidden="1" customHeight="1">
      <c r="A10791" s="431"/>
    </row>
    <row r="10792" spans="1:1" s="432" customFormat="1" ht="12" hidden="1" customHeight="1">
      <c r="A10792" s="431"/>
    </row>
    <row r="10793" spans="1:1" s="432" customFormat="1" ht="12" hidden="1" customHeight="1">
      <c r="A10793" s="431"/>
    </row>
    <row r="10794" spans="1:1" s="432" customFormat="1" ht="12" hidden="1" customHeight="1">
      <c r="A10794" s="431"/>
    </row>
    <row r="10795" spans="1:1" s="432" customFormat="1" ht="12" hidden="1" customHeight="1">
      <c r="A10795" s="431"/>
    </row>
    <row r="10796" spans="1:1" s="432" customFormat="1" ht="12" hidden="1" customHeight="1">
      <c r="A10796" s="431"/>
    </row>
    <row r="10797" spans="1:1" s="432" customFormat="1" ht="12" hidden="1" customHeight="1">
      <c r="A10797" s="431"/>
    </row>
    <row r="10798" spans="1:1" s="432" customFormat="1" ht="12" hidden="1" customHeight="1">
      <c r="A10798" s="431"/>
    </row>
    <row r="10799" spans="1:1" s="432" customFormat="1" ht="12" hidden="1" customHeight="1">
      <c r="A10799" s="431"/>
    </row>
    <row r="10800" spans="1:1" s="432" customFormat="1" ht="12" hidden="1" customHeight="1">
      <c r="A10800" s="431"/>
    </row>
    <row r="10801" spans="1:1" s="432" customFormat="1" ht="12" hidden="1" customHeight="1">
      <c r="A10801" s="431"/>
    </row>
    <row r="10802" spans="1:1" s="432" customFormat="1" ht="12" hidden="1" customHeight="1">
      <c r="A10802" s="431"/>
    </row>
    <row r="10803" spans="1:1" s="432" customFormat="1" ht="12" hidden="1" customHeight="1">
      <c r="A10803" s="431"/>
    </row>
    <row r="10804" spans="1:1" s="432" customFormat="1" ht="12" hidden="1" customHeight="1">
      <c r="A10804" s="431"/>
    </row>
    <row r="10805" spans="1:1" s="432" customFormat="1" ht="12" hidden="1" customHeight="1">
      <c r="A10805" s="431"/>
    </row>
    <row r="10806" spans="1:1" s="432" customFormat="1" ht="12" hidden="1" customHeight="1">
      <c r="A10806" s="431"/>
    </row>
    <row r="10807" spans="1:1" s="432" customFormat="1" ht="12" hidden="1" customHeight="1">
      <c r="A10807" s="431"/>
    </row>
    <row r="10808" spans="1:1" s="432" customFormat="1" ht="12" hidden="1" customHeight="1">
      <c r="A10808" s="431"/>
    </row>
    <row r="10809" spans="1:1" s="432" customFormat="1" ht="12" hidden="1" customHeight="1">
      <c r="A10809" s="431"/>
    </row>
    <row r="10810" spans="1:1" s="432" customFormat="1" ht="12" hidden="1" customHeight="1">
      <c r="A10810" s="431"/>
    </row>
    <row r="10811" spans="1:1" s="432" customFormat="1" ht="12" hidden="1" customHeight="1">
      <c r="A10811" s="431"/>
    </row>
    <row r="10812" spans="1:1" s="432" customFormat="1" ht="12" hidden="1" customHeight="1">
      <c r="A10812" s="431"/>
    </row>
    <row r="10813" spans="1:1" s="432" customFormat="1" ht="12" hidden="1" customHeight="1">
      <c r="A10813" s="431"/>
    </row>
    <row r="10814" spans="1:1" s="432" customFormat="1" ht="12" hidden="1" customHeight="1">
      <c r="A10814" s="431"/>
    </row>
    <row r="10815" spans="1:1" s="432" customFormat="1" ht="12" hidden="1" customHeight="1">
      <c r="A10815" s="431"/>
    </row>
    <row r="10816" spans="1:1" s="432" customFormat="1" ht="12" hidden="1" customHeight="1">
      <c r="A10816" s="431"/>
    </row>
    <row r="10817" spans="1:1" s="432" customFormat="1" ht="12" hidden="1" customHeight="1">
      <c r="A10817" s="431"/>
    </row>
    <row r="10818" spans="1:1" s="432" customFormat="1" ht="12" hidden="1" customHeight="1">
      <c r="A10818" s="431"/>
    </row>
    <row r="10819" spans="1:1" s="432" customFormat="1" ht="12" hidden="1" customHeight="1">
      <c r="A10819" s="431"/>
    </row>
    <row r="10820" spans="1:1" s="432" customFormat="1" ht="12" hidden="1" customHeight="1">
      <c r="A10820" s="431"/>
    </row>
    <row r="10821" spans="1:1" s="432" customFormat="1" ht="12" hidden="1" customHeight="1">
      <c r="A10821" s="431"/>
    </row>
    <row r="10822" spans="1:1" s="432" customFormat="1" ht="12" hidden="1" customHeight="1">
      <c r="A10822" s="431"/>
    </row>
    <row r="10823" spans="1:1" s="432" customFormat="1" ht="12" hidden="1" customHeight="1">
      <c r="A10823" s="431"/>
    </row>
    <row r="10824" spans="1:1" s="432" customFormat="1" ht="12" hidden="1" customHeight="1">
      <c r="A10824" s="431"/>
    </row>
    <row r="10825" spans="1:1" s="432" customFormat="1" ht="12" hidden="1" customHeight="1">
      <c r="A10825" s="431"/>
    </row>
    <row r="10826" spans="1:1" s="432" customFormat="1" ht="12" hidden="1" customHeight="1">
      <c r="A10826" s="431"/>
    </row>
    <row r="10827" spans="1:1" s="432" customFormat="1" ht="12" hidden="1" customHeight="1">
      <c r="A10827" s="431"/>
    </row>
    <row r="10828" spans="1:1" s="432" customFormat="1" ht="12" hidden="1" customHeight="1">
      <c r="A10828" s="431"/>
    </row>
    <row r="10829" spans="1:1" s="432" customFormat="1" ht="12" hidden="1" customHeight="1">
      <c r="A10829" s="431"/>
    </row>
    <row r="10830" spans="1:1" s="432" customFormat="1" ht="12" hidden="1" customHeight="1">
      <c r="A10830" s="431"/>
    </row>
    <row r="10831" spans="1:1" s="432" customFormat="1" ht="12" hidden="1" customHeight="1">
      <c r="A10831" s="431"/>
    </row>
    <row r="10832" spans="1:1" s="432" customFormat="1" ht="12" hidden="1" customHeight="1">
      <c r="A10832" s="431"/>
    </row>
    <row r="10833" spans="1:1" s="432" customFormat="1" ht="12" hidden="1" customHeight="1">
      <c r="A10833" s="431"/>
    </row>
    <row r="10834" spans="1:1" s="432" customFormat="1" ht="12" hidden="1" customHeight="1">
      <c r="A10834" s="431"/>
    </row>
    <row r="10835" spans="1:1" s="432" customFormat="1" ht="12" hidden="1" customHeight="1">
      <c r="A10835" s="431"/>
    </row>
    <row r="10836" spans="1:1" s="432" customFormat="1" ht="12" hidden="1" customHeight="1">
      <c r="A10836" s="431"/>
    </row>
    <row r="10837" spans="1:1" s="432" customFormat="1" ht="12" hidden="1" customHeight="1">
      <c r="A10837" s="431"/>
    </row>
    <row r="10838" spans="1:1" s="432" customFormat="1" ht="12" hidden="1" customHeight="1">
      <c r="A10838" s="431"/>
    </row>
    <row r="10839" spans="1:1" s="432" customFormat="1" ht="12" hidden="1" customHeight="1">
      <c r="A10839" s="431"/>
    </row>
    <row r="10840" spans="1:1" s="432" customFormat="1" ht="12" hidden="1" customHeight="1">
      <c r="A10840" s="431"/>
    </row>
    <row r="10841" spans="1:1" s="432" customFormat="1" ht="12" hidden="1" customHeight="1">
      <c r="A10841" s="431"/>
    </row>
    <row r="10842" spans="1:1" s="432" customFormat="1" ht="12" hidden="1" customHeight="1">
      <c r="A10842" s="431"/>
    </row>
    <row r="10843" spans="1:1" s="432" customFormat="1" ht="12" hidden="1" customHeight="1">
      <c r="A10843" s="431"/>
    </row>
    <row r="10844" spans="1:1" s="432" customFormat="1" ht="12" hidden="1" customHeight="1">
      <c r="A10844" s="431"/>
    </row>
    <row r="10845" spans="1:1" s="432" customFormat="1" ht="12" hidden="1" customHeight="1">
      <c r="A10845" s="431"/>
    </row>
    <row r="10846" spans="1:1" s="432" customFormat="1" ht="12" hidden="1" customHeight="1">
      <c r="A10846" s="431"/>
    </row>
    <row r="10847" spans="1:1" s="432" customFormat="1" ht="12" hidden="1" customHeight="1">
      <c r="A10847" s="431"/>
    </row>
    <row r="10848" spans="1:1" s="432" customFormat="1" ht="12" hidden="1" customHeight="1">
      <c r="A10848" s="431"/>
    </row>
    <row r="10849" spans="1:1" s="432" customFormat="1" ht="12" hidden="1" customHeight="1">
      <c r="A10849" s="431"/>
    </row>
    <row r="10850" spans="1:1" s="432" customFormat="1" ht="12" hidden="1" customHeight="1">
      <c r="A10850" s="431"/>
    </row>
    <row r="10851" spans="1:1" s="432" customFormat="1" ht="12" hidden="1" customHeight="1">
      <c r="A10851" s="431"/>
    </row>
    <row r="10852" spans="1:1" s="432" customFormat="1" ht="12" hidden="1" customHeight="1">
      <c r="A10852" s="431"/>
    </row>
    <row r="10853" spans="1:1" s="432" customFormat="1" ht="12" hidden="1" customHeight="1">
      <c r="A10853" s="431"/>
    </row>
    <row r="10854" spans="1:1" s="432" customFormat="1" ht="12" hidden="1" customHeight="1">
      <c r="A10854" s="431"/>
    </row>
    <row r="10855" spans="1:1" s="432" customFormat="1" ht="12" hidden="1" customHeight="1">
      <c r="A10855" s="431"/>
    </row>
    <row r="10856" spans="1:1" s="432" customFormat="1" ht="12" hidden="1" customHeight="1">
      <c r="A10856" s="431"/>
    </row>
    <row r="10857" spans="1:1" s="432" customFormat="1" ht="12" hidden="1" customHeight="1">
      <c r="A10857" s="431"/>
    </row>
    <row r="10858" spans="1:1" s="432" customFormat="1" ht="12" hidden="1" customHeight="1">
      <c r="A10858" s="431"/>
    </row>
    <row r="10859" spans="1:1" s="432" customFormat="1" ht="12" hidden="1" customHeight="1">
      <c r="A10859" s="431"/>
    </row>
    <row r="10860" spans="1:1" s="432" customFormat="1" ht="12" hidden="1" customHeight="1">
      <c r="A10860" s="431"/>
    </row>
    <row r="10861" spans="1:1" s="432" customFormat="1" ht="12" hidden="1" customHeight="1">
      <c r="A10861" s="431"/>
    </row>
    <row r="10862" spans="1:1" s="432" customFormat="1" ht="12" hidden="1" customHeight="1">
      <c r="A10862" s="431"/>
    </row>
    <row r="10863" spans="1:1" s="432" customFormat="1" ht="12" hidden="1" customHeight="1">
      <c r="A10863" s="431"/>
    </row>
    <row r="10864" spans="1:1" s="432" customFormat="1" ht="12" hidden="1" customHeight="1">
      <c r="A10864" s="431"/>
    </row>
    <row r="10865" spans="1:1" s="432" customFormat="1" ht="12" hidden="1" customHeight="1">
      <c r="A10865" s="431"/>
    </row>
    <row r="10866" spans="1:1" s="432" customFormat="1" ht="12" hidden="1" customHeight="1">
      <c r="A10866" s="431"/>
    </row>
    <row r="10867" spans="1:1" s="432" customFormat="1" ht="12" hidden="1" customHeight="1">
      <c r="A10867" s="431"/>
    </row>
    <row r="10868" spans="1:1" s="432" customFormat="1" ht="12" hidden="1" customHeight="1">
      <c r="A10868" s="431"/>
    </row>
    <row r="10869" spans="1:1" s="432" customFormat="1" ht="12" hidden="1" customHeight="1">
      <c r="A10869" s="431"/>
    </row>
    <row r="10870" spans="1:1" s="432" customFormat="1" ht="12" hidden="1" customHeight="1">
      <c r="A10870" s="431"/>
    </row>
    <row r="10871" spans="1:1" s="432" customFormat="1" ht="12" hidden="1" customHeight="1">
      <c r="A10871" s="431"/>
    </row>
    <row r="10872" spans="1:1" s="432" customFormat="1" ht="12" hidden="1" customHeight="1">
      <c r="A10872" s="431"/>
    </row>
    <row r="10873" spans="1:1" s="432" customFormat="1" ht="12" hidden="1" customHeight="1">
      <c r="A10873" s="431"/>
    </row>
    <row r="10874" spans="1:1" s="432" customFormat="1" ht="12" hidden="1" customHeight="1">
      <c r="A10874" s="431"/>
    </row>
    <row r="10875" spans="1:1" s="432" customFormat="1" ht="12" hidden="1" customHeight="1">
      <c r="A10875" s="431"/>
    </row>
    <row r="10876" spans="1:1" s="432" customFormat="1" ht="12" hidden="1" customHeight="1">
      <c r="A10876" s="431"/>
    </row>
    <row r="10877" spans="1:1" s="432" customFormat="1" ht="12" hidden="1" customHeight="1">
      <c r="A10877" s="431"/>
    </row>
    <row r="10878" spans="1:1" s="432" customFormat="1" ht="12" hidden="1" customHeight="1">
      <c r="A10878" s="431"/>
    </row>
    <row r="10879" spans="1:1" s="432" customFormat="1" ht="12" hidden="1" customHeight="1">
      <c r="A10879" s="431"/>
    </row>
    <row r="10880" spans="1:1" s="432" customFormat="1" ht="12" hidden="1" customHeight="1">
      <c r="A10880" s="431"/>
    </row>
    <row r="10881" spans="1:1" s="432" customFormat="1" ht="12" hidden="1" customHeight="1">
      <c r="A10881" s="431"/>
    </row>
    <row r="10882" spans="1:1" s="432" customFormat="1" ht="12" hidden="1" customHeight="1">
      <c r="A10882" s="431"/>
    </row>
    <row r="10883" spans="1:1" s="432" customFormat="1" ht="12" hidden="1" customHeight="1">
      <c r="A10883" s="431"/>
    </row>
    <row r="10884" spans="1:1" s="432" customFormat="1" ht="12" hidden="1" customHeight="1">
      <c r="A10884" s="431"/>
    </row>
    <row r="10885" spans="1:1" s="432" customFormat="1" ht="12" hidden="1" customHeight="1">
      <c r="A10885" s="431"/>
    </row>
    <row r="10886" spans="1:1" s="432" customFormat="1" ht="12" hidden="1" customHeight="1">
      <c r="A10886" s="431"/>
    </row>
    <row r="10887" spans="1:1" s="432" customFormat="1" ht="12" hidden="1" customHeight="1">
      <c r="A10887" s="431"/>
    </row>
    <row r="10888" spans="1:1" s="432" customFormat="1" ht="12" hidden="1" customHeight="1">
      <c r="A10888" s="431"/>
    </row>
    <row r="10889" spans="1:1" s="432" customFormat="1" ht="12" hidden="1" customHeight="1">
      <c r="A10889" s="431"/>
    </row>
    <row r="10890" spans="1:1" s="432" customFormat="1" ht="12" hidden="1" customHeight="1">
      <c r="A10890" s="431"/>
    </row>
    <row r="10891" spans="1:1" s="432" customFormat="1" ht="12" hidden="1" customHeight="1">
      <c r="A10891" s="431"/>
    </row>
    <row r="10892" spans="1:1" s="432" customFormat="1" ht="12" hidden="1" customHeight="1">
      <c r="A10892" s="431"/>
    </row>
    <row r="10893" spans="1:1" s="432" customFormat="1" ht="12" hidden="1" customHeight="1">
      <c r="A10893" s="431"/>
    </row>
    <row r="10894" spans="1:1" s="432" customFormat="1" ht="12" hidden="1" customHeight="1">
      <c r="A10894" s="431"/>
    </row>
    <row r="10895" spans="1:1" s="432" customFormat="1" ht="12" hidden="1" customHeight="1">
      <c r="A10895" s="431"/>
    </row>
    <row r="10896" spans="1:1" s="432" customFormat="1" ht="12" hidden="1" customHeight="1">
      <c r="A10896" s="431"/>
    </row>
    <row r="10897" spans="1:1" s="432" customFormat="1" ht="12" hidden="1" customHeight="1">
      <c r="A10897" s="431"/>
    </row>
    <row r="10898" spans="1:1" s="432" customFormat="1" ht="12" hidden="1" customHeight="1">
      <c r="A10898" s="431"/>
    </row>
    <row r="10899" spans="1:1" s="432" customFormat="1" ht="12" hidden="1" customHeight="1">
      <c r="A10899" s="431"/>
    </row>
    <row r="10900" spans="1:1" s="432" customFormat="1" ht="12" hidden="1" customHeight="1">
      <c r="A10900" s="431"/>
    </row>
    <row r="10901" spans="1:1" s="432" customFormat="1" ht="12" hidden="1" customHeight="1">
      <c r="A10901" s="431"/>
    </row>
    <row r="10902" spans="1:1" s="432" customFormat="1" ht="12" hidden="1" customHeight="1">
      <c r="A10902" s="431"/>
    </row>
    <row r="10903" spans="1:1" s="432" customFormat="1" ht="12" hidden="1" customHeight="1">
      <c r="A10903" s="431"/>
    </row>
    <row r="10904" spans="1:1" s="432" customFormat="1" ht="12" hidden="1" customHeight="1">
      <c r="A10904" s="431"/>
    </row>
    <row r="10905" spans="1:1" s="432" customFormat="1" ht="12" hidden="1" customHeight="1">
      <c r="A10905" s="431"/>
    </row>
    <row r="10906" spans="1:1" s="432" customFormat="1" ht="12" hidden="1" customHeight="1">
      <c r="A10906" s="431"/>
    </row>
    <row r="10907" spans="1:1" s="432" customFormat="1" ht="12" hidden="1" customHeight="1">
      <c r="A10907" s="431"/>
    </row>
    <row r="10908" spans="1:1" s="432" customFormat="1" ht="12" hidden="1" customHeight="1">
      <c r="A10908" s="431"/>
    </row>
    <row r="10909" spans="1:1" s="432" customFormat="1" ht="12" hidden="1" customHeight="1">
      <c r="A10909" s="431"/>
    </row>
    <row r="10910" spans="1:1" s="432" customFormat="1" ht="12" hidden="1" customHeight="1">
      <c r="A10910" s="431"/>
    </row>
    <row r="10911" spans="1:1" s="432" customFormat="1" ht="12" hidden="1" customHeight="1">
      <c r="A10911" s="431"/>
    </row>
    <row r="10912" spans="1:1" s="432" customFormat="1" ht="12" hidden="1" customHeight="1">
      <c r="A10912" s="431"/>
    </row>
    <row r="10913" spans="1:1" s="432" customFormat="1" ht="12" hidden="1" customHeight="1">
      <c r="A10913" s="431"/>
    </row>
    <row r="10914" spans="1:1" s="432" customFormat="1" ht="12" hidden="1" customHeight="1">
      <c r="A10914" s="431"/>
    </row>
    <row r="10915" spans="1:1" s="432" customFormat="1" ht="12" hidden="1" customHeight="1">
      <c r="A10915" s="431"/>
    </row>
    <row r="10916" spans="1:1" s="432" customFormat="1" ht="12" hidden="1" customHeight="1">
      <c r="A10916" s="431"/>
    </row>
    <row r="10917" spans="1:1" s="432" customFormat="1" ht="12" hidden="1" customHeight="1">
      <c r="A10917" s="431"/>
    </row>
    <row r="10918" spans="1:1" s="432" customFormat="1" ht="12" hidden="1" customHeight="1">
      <c r="A10918" s="431"/>
    </row>
    <row r="10919" spans="1:1" s="432" customFormat="1" ht="12" hidden="1" customHeight="1">
      <c r="A10919" s="431"/>
    </row>
    <row r="10920" spans="1:1" s="432" customFormat="1" ht="12" hidden="1" customHeight="1">
      <c r="A10920" s="431"/>
    </row>
    <row r="10921" spans="1:1" s="432" customFormat="1" ht="12" hidden="1" customHeight="1">
      <c r="A10921" s="431"/>
    </row>
    <row r="10922" spans="1:1" s="432" customFormat="1" ht="12" hidden="1" customHeight="1">
      <c r="A10922" s="431"/>
    </row>
    <row r="10923" spans="1:1" s="432" customFormat="1" ht="12" hidden="1" customHeight="1">
      <c r="A10923" s="431"/>
    </row>
    <row r="10924" spans="1:1" s="432" customFormat="1" ht="12" hidden="1" customHeight="1">
      <c r="A10924" s="431"/>
    </row>
    <row r="10925" spans="1:1" s="432" customFormat="1" ht="12" hidden="1" customHeight="1">
      <c r="A10925" s="431"/>
    </row>
    <row r="10926" spans="1:1" s="432" customFormat="1" ht="12" hidden="1" customHeight="1">
      <c r="A10926" s="431"/>
    </row>
    <row r="10927" spans="1:1" s="432" customFormat="1" ht="12" hidden="1" customHeight="1">
      <c r="A10927" s="431"/>
    </row>
    <row r="10928" spans="1:1" s="432" customFormat="1" ht="12" hidden="1" customHeight="1">
      <c r="A10928" s="431"/>
    </row>
    <row r="10929" spans="1:1" s="432" customFormat="1" ht="12" hidden="1" customHeight="1">
      <c r="A10929" s="431"/>
    </row>
    <row r="10930" spans="1:1" s="432" customFormat="1" ht="12" hidden="1" customHeight="1">
      <c r="A10930" s="431"/>
    </row>
    <row r="10931" spans="1:1" s="432" customFormat="1" ht="12" hidden="1" customHeight="1">
      <c r="A10931" s="431"/>
    </row>
    <row r="10932" spans="1:1" s="432" customFormat="1" ht="12" hidden="1" customHeight="1">
      <c r="A10932" s="431"/>
    </row>
    <row r="10933" spans="1:1" s="432" customFormat="1" ht="12" hidden="1" customHeight="1">
      <c r="A10933" s="431"/>
    </row>
    <row r="10934" spans="1:1" s="432" customFormat="1" ht="12" hidden="1" customHeight="1">
      <c r="A10934" s="431"/>
    </row>
    <row r="10935" spans="1:1" s="432" customFormat="1" ht="12" hidden="1" customHeight="1">
      <c r="A10935" s="431"/>
    </row>
    <row r="10936" spans="1:1" s="432" customFormat="1" ht="12" hidden="1" customHeight="1">
      <c r="A10936" s="431"/>
    </row>
    <row r="10937" spans="1:1" s="432" customFormat="1" ht="12" hidden="1" customHeight="1">
      <c r="A10937" s="431"/>
    </row>
    <row r="10938" spans="1:1" s="432" customFormat="1" ht="12" hidden="1" customHeight="1">
      <c r="A10938" s="431"/>
    </row>
    <row r="10939" spans="1:1" s="432" customFormat="1" ht="12" hidden="1" customHeight="1">
      <c r="A10939" s="431"/>
    </row>
    <row r="10940" spans="1:1" s="432" customFormat="1" ht="12" hidden="1" customHeight="1">
      <c r="A10940" s="431"/>
    </row>
    <row r="10941" spans="1:1" s="432" customFormat="1" ht="12" hidden="1" customHeight="1">
      <c r="A10941" s="431"/>
    </row>
    <row r="10942" spans="1:1" s="432" customFormat="1" ht="12" hidden="1" customHeight="1">
      <c r="A10942" s="431"/>
    </row>
    <row r="10943" spans="1:1" s="432" customFormat="1" ht="12" hidden="1" customHeight="1">
      <c r="A10943" s="431"/>
    </row>
    <row r="10944" spans="1:1" s="432" customFormat="1" ht="12" hidden="1" customHeight="1">
      <c r="A10944" s="431"/>
    </row>
    <row r="10945" spans="1:1" s="432" customFormat="1" ht="12" hidden="1" customHeight="1">
      <c r="A10945" s="431"/>
    </row>
    <row r="10946" spans="1:1" s="432" customFormat="1" ht="12" hidden="1" customHeight="1">
      <c r="A10946" s="431"/>
    </row>
    <row r="10947" spans="1:1" s="432" customFormat="1" ht="12" hidden="1" customHeight="1">
      <c r="A10947" s="431"/>
    </row>
    <row r="10948" spans="1:1" s="432" customFormat="1" ht="12" hidden="1" customHeight="1">
      <c r="A10948" s="431"/>
    </row>
    <row r="10949" spans="1:1" s="432" customFormat="1" ht="12" hidden="1" customHeight="1">
      <c r="A10949" s="431"/>
    </row>
    <row r="10950" spans="1:1" s="432" customFormat="1" ht="12" hidden="1" customHeight="1">
      <c r="A10950" s="431"/>
    </row>
    <row r="10951" spans="1:1" s="432" customFormat="1" ht="12" hidden="1" customHeight="1">
      <c r="A10951" s="431"/>
    </row>
    <row r="10952" spans="1:1" s="432" customFormat="1" ht="12" hidden="1" customHeight="1">
      <c r="A10952" s="431"/>
    </row>
    <row r="10953" spans="1:1" s="432" customFormat="1" ht="12" hidden="1" customHeight="1">
      <c r="A10953" s="431"/>
    </row>
    <row r="10954" spans="1:1" s="432" customFormat="1" ht="12" hidden="1" customHeight="1">
      <c r="A10954" s="431"/>
    </row>
    <row r="10955" spans="1:1" s="432" customFormat="1" ht="12" hidden="1" customHeight="1">
      <c r="A10955" s="431"/>
    </row>
    <row r="10956" spans="1:1" s="432" customFormat="1" ht="12" hidden="1" customHeight="1">
      <c r="A10956" s="431"/>
    </row>
    <row r="10957" spans="1:1" s="432" customFormat="1" ht="12" hidden="1" customHeight="1">
      <c r="A10957" s="431"/>
    </row>
    <row r="10958" spans="1:1" s="432" customFormat="1" ht="12" hidden="1" customHeight="1">
      <c r="A10958" s="431"/>
    </row>
    <row r="10959" spans="1:1" s="432" customFormat="1" ht="12" hidden="1" customHeight="1">
      <c r="A10959" s="431"/>
    </row>
    <row r="10960" spans="1:1" s="432" customFormat="1" ht="12" hidden="1" customHeight="1">
      <c r="A10960" s="431"/>
    </row>
    <row r="10961" spans="1:1" s="432" customFormat="1" ht="12" hidden="1" customHeight="1">
      <c r="A10961" s="431"/>
    </row>
    <row r="10962" spans="1:1" s="432" customFormat="1" ht="12" hidden="1" customHeight="1">
      <c r="A10962" s="431"/>
    </row>
    <row r="10963" spans="1:1" s="432" customFormat="1" ht="12" hidden="1" customHeight="1">
      <c r="A10963" s="431"/>
    </row>
    <row r="10964" spans="1:1" s="432" customFormat="1" ht="12" hidden="1" customHeight="1">
      <c r="A10964" s="431"/>
    </row>
    <row r="10965" spans="1:1" s="432" customFormat="1" ht="12" hidden="1" customHeight="1">
      <c r="A10965" s="431"/>
    </row>
    <row r="10966" spans="1:1" s="432" customFormat="1" ht="12" hidden="1" customHeight="1">
      <c r="A10966" s="431"/>
    </row>
    <row r="10967" spans="1:1" s="432" customFormat="1" ht="12" hidden="1" customHeight="1">
      <c r="A10967" s="431"/>
    </row>
    <row r="10968" spans="1:1" s="432" customFormat="1" ht="12" hidden="1" customHeight="1">
      <c r="A10968" s="431"/>
    </row>
    <row r="10969" spans="1:1" s="432" customFormat="1" ht="12" hidden="1" customHeight="1">
      <c r="A10969" s="431"/>
    </row>
    <row r="10970" spans="1:1" s="432" customFormat="1" ht="12" hidden="1" customHeight="1">
      <c r="A10970" s="431"/>
    </row>
    <row r="10971" spans="1:1" s="432" customFormat="1" ht="12" hidden="1" customHeight="1">
      <c r="A10971" s="431"/>
    </row>
    <row r="10972" spans="1:1" s="432" customFormat="1" ht="12" hidden="1" customHeight="1">
      <c r="A10972" s="431"/>
    </row>
    <row r="10973" spans="1:1" s="432" customFormat="1" ht="12" hidden="1" customHeight="1">
      <c r="A10973" s="431"/>
    </row>
    <row r="10974" spans="1:1" s="432" customFormat="1" ht="12" hidden="1" customHeight="1">
      <c r="A10974" s="431"/>
    </row>
    <row r="10975" spans="1:1" s="432" customFormat="1" ht="12" hidden="1" customHeight="1">
      <c r="A10975" s="431"/>
    </row>
    <row r="10976" spans="1:1" s="432" customFormat="1" ht="12" hidden="1" customHeight="1">
      <c r="A10976" s="431"/>
    </row>
    <row r="10977" spans="1:1" s="432" customFormat="1" ht="12" hidden="1" customHeight="1">
      <c r="A10977" s="431"/>
    </row>
    <row r="10978" spans="1:1" s="432" customFormat="1" ht="12" hidden="1" customHeight="1">
      <c r="A10978" s="431"/>
    </row>
    <row r="10979" spans="1:1" s="432" customFormat="1" ht="12" hidden="1" customHeight="1">
      <c r="A10979" s="431"/>
    </row>
    <row r="10980" spans="1:1" s="432" customFormat="1" ht="12" hidden="1" customHeight="1">
      <c r="A10980" s="431"/>
    </row>
    <row r="10981" spans="1:1" s="432" customFormat="1" ht="12" hidden="1" customHeight="1">
      <c r="A10981" s="431"/>
    </row>
    <row r="10982" spans="1:1" s="432" customFormat="1" ht="12" hidden="1" customHeight="1">
      <c r="A10982" s="431"/>
    </row>
    <row r="10983" spans="1:1" s="432" customFormat="1" ht="12" hidden="1" customHeight="1">
      <c r="A10983" s="431"/>
    </row>
    <row r="10984" spans="1:1" s="432" customFormat="1" ht="12" hidden="1" customHeight="1">
      <c r="A10984" s="431"/>
    </row>
    <row r="10985" spans="1:1" s="432" customFormat="1" ht="12" hidden="1" customHeight="1">
      <c r="A10985" s="431"/>
    </row>
    <row r="10986" spans="1:1" s="432" customFormat="1" ht="12" hidden="1" customHeight="1">
      <c r="A10986" s="431"/>
    </row>
    <row r="10987" spans="1:1" s="432" customFormat="1" ht="12" hidden="1" customHeight="1">
      <c r="A10987" s="431"/>
    </row>
    <row r="10988" spans="1:1" s="432" customFormat="1" ht="12" hidden="1" customHeight="1">
      <c r="A10988" s="431"/>
    </row>
    <row r="10989" spans="1:1" s="432" customFormat="1" ht="12" hidden="1" customHeight="1">
      <c r="A10989" s="431"/>
    </row>
    <row r="10990" spans="1:1" s="432" customFormat="1" ht="12" hidden="1" customHeight="1">
      <c r="A10990" s="431"/>
    </row>
    <row r="10991" spans="1:1" s="432" customFormat="1" ht="12" hidden="1" customHeight="1">
      <c r="A10991" s="431"/>
    </row>
    <row r="10992" spans="1:1" s="432" customFormat="1" ht="12" hidden="1" customHeight="1">
      <c r="A10992" s="431"/>
    </row>
    <row r="10993" spans="1:1" s="432" customFormat="1" ht="12" hidden="1" customHeight="1">
      <c r="A10993" s="431"/>
    </row>
    <row r="10994" spans="1:1" s="432" customFormat="1" ht="12" hidden="1" customHeight="1">
      <c r="A10994" s="431"/>
    </row>
    <row r="10995" spans="1:1" s="432" customFormat="1" ht="12" hidden="1" customHeight="1">
      <c r="A10995" s="431"/>
    </row>
    <row r="10996" spans="1:1" s="432" customFormat="1" ht="12" hidden="1" customHeight="1">
      <c r="A10996" s="431"/>
    </row>
    <row r="10997" spans="1:1" s="432" customFormat="1" ht="12" hidden="1" customHeight="1">
      <c r="A10997" s="431"/>
    </row>
    <row r="10998" spans="1:1" s="432" customFormat="1" ht="12" hidden="1" customHeight="1">
      <c r="A10998" s="431"/>
    </row>
    <row r="10999" spans="1:1" s="432" customFormat="1" ht="12" hidden="1" customHeight="1">
      <c r="A10999" s="431"/>
    </row>
    <row r="11000" spans="1:1" s="432" customFormat="1" ht="12" hidden="1" customHeight="1">
      <c r="A11000" s="431"/>
    </row>
    <row r="11001" spans="1:1" s="432" customFormat="1" ht="12" hidden="1" customHeight="1">
      <c r="A11001" s="431"/>
    </row>
    <row r="11002" spans="1:1" s="432" customFormat="1" ht="12" hidden="1" customHeight="1">
      <c r="A11002" s="431"/>
    </row>
    <row r="11003" spans="1:1" s="432" customFormat="1" ht="12" hidden="1" customHeight="1">
      <c r="A11003" s="431"/>
    </row>
    <row r="11004" spans="1:1" s="432" customFormat="1" ht="12" hidden="1" customHeight="1">
      <c r="A11004" s="431"/>
    </row>
    <row r="11005" spans="1:1" s="432" customFormat="1" ht="12" hidden="1" customHeight="1">
      <c r="A11005" s="431"/>
    </row>
    <row r="11006" spans="1:1" s="432" customFormat="1" ht="12" hidden="1" customHeight="1">
      <c r="A11006" s="431"/>
    </row>
    <row r="11007" spans="1:1" s="432" customFormat="1" ht="12" hidden="1" customHeight="1">
      <c r="A11007" s="431"/>
    </row>
    <row r="11008" spans="1:1" s="432" customFormat="1" ht="12" hidden="1" customHeight="1">
      <c r="A11008" s="431"/>
    </row>
    <row r="11009" spans="1:1" s="432" customFormat="1" ht="12" hidden="1" customHeight="1">
      <c r="A11009" s="431"/>
    </row>
    <row r="11010" spans="1:1" s="432" customFormat="1" ht="12" hidden="1" customHeight="1">
      <c r="A11010" s="431"/>
    </row>
    <row r="11011" spans="1:1" s="432" customFormat="1" ht="12" hidden="1" customHeight="1">
      <c r="A11011" s="431"/>
    </row>
    <row r="11012" spans="1:1" s="432" customFormat="1" ht="12" hidden="1" customHeight="1">
      <c r="A11012" s="431"/>
    </row>
    <row r="11013" spans="1:1" s="432" customFormat="1" ht="12" hidden="1" customHeight="1">
      <c r="A11013" s="431"/>
    </row>
    <row r="11014" spans="1:1" s="432" customFormat="1" ht="12" hidden="1" customHeight="1">
      <c r="A11014" s="431"/>
    </row>
    <row r="11015" spans="1:1" s="432" customFormat="1" ht="12" hidden="1" customHeight="1">
      <c r="A11015" s="431"/>
    </row>
    <row r="11016" spans="1:1" s="432" customFormat="1" ht="12" hidden="1" customHeight="1">
      <c r="A11016" s="431"/>
    </row>
    <row r="11017" spans="1:1" s="432" customFormat="1" ht="12" hidden="1" customHeight="1">
      <c r="A11017" s="431"/>
    </row>
    <row r="11018" spans="1:1" s="432" customFormat="1" ht="12" hidden="1" customHeight="1">
      <c r="A11018" s="431"/>
    </row>
    <row r="11019" spans="1:1" s="432" customFormat="1" ht="12" hidden="1" customHeight="1">
      <c r="A11019" s="431"/>
    </row>
    <row r="11020" spans="1:1" s="432" customFormat="1" ht="12" hidden="1" customHeight="1">
      <c r="A11020" s="431"/>
    </row>
    <row r="11021" spans="1:1" s="432" customFormat="1" ht="12" hidden="1" customHeight="1">
      <c r="A11021" s="431"/>
    </row>
    <row r="11022" spans="1:1" s="432" customFormat="1" ht="12" hidden="1" customHeight="1">
      <c r="A11022" s="431"/>
    </row>
    <row r="11023" spans="1:1" s="432" customFormat="1" ht="12" hidden="1" customHeight="1">
      <c r="A11023" s="431"/>
    </row>
    <row r="11024" spans="1:1" s="432" customFormat="1" ht="12" hidden="1" customHeight="1">
      <c r="A11024" s="431"/>
    </row>
    <row r="11025" spans="1:1" s="432" customFormat="1" ht="12" hidden="1" customHeight="1">
      <c r="A11025" s="431"/>
    </row>
    <row r="11026" spans="1:1" s="432" customFormat="1" ht="12" hidden="1" customHeight="1">
      <c r="A11026" s="431"/>
    </row>
    <row r="11027" spans="1:1" s="432" customFormat="1" ht="12" hidden="1" customHeight="1">
      <c r="A11027" s="431"/>
    </row>
    <row r="11028" spans="1:1" s="432" customFormat="1" ht="12" hidden="1" customHeight="1">
      <c r="A11028" s="431"/>
    </row>
    <row r="11029" spans="1:1" s="432" customFormat="1" ht="12" hidden="1" customHeight="1">
      <c r="A11029" s="431"/>
    </row>
    <row r="11030" spans="1:1" s="432" customFormat="1" ht="12" hidden="1" customHeight="1">
      <c r="A11030" s="431"/>
    </row>
    <row r="11031" spans="1:1" s="432" customFormat="1" ht="12" hidden="1" customHeight="1">
      <c r="A11031" s="431"/>
    </row>
    <row r="11032" spans="1:1" s="432" customFormat="1" ht="12" hidden="1" customHeight="1">
      <c r="A11032" s="431"/>
    </row>
    <row r="11033" spans="1:1" s="432" customFormat="1" ht="12" hidden="1" customHeight="1">
      <c r="A11033" s="431"/>
    </row>
    <row r="11034" spans="1:1" s="432" customFormat="1" ht="12" hidden="1" customHeight="1">
      <c r="A11034" s="431"/>
    </row>
    <row r="11035" spans="1:1" s="432" customFormat="1" ht="12" hidden="1" customHeight="1">
      <c r="A11035" s="431"/>
    </row>
    <row r="11036" spans="1:1" s="432" customFormat="1" ht="12" hidden="1" customHeight="1">
      <c r="A11036" s="431"/>
    </row>
    <row r="11037" spans="1:1" s="432" customFormat="1" ht="12" hidden="1" customHeight="1">
      <c r="A11037" s="431"/>
    </row>
    <row r="11038" spans="1:1" s="432" customFormat="1" ht="12" hidden="1" customHeight="1">
      <c r="A11038" s="431"/>
    </row>
    <row r="11039" spans="1:1" s="432" customFormat="1" ht="12" hidden="1" customHeight="1">
      <c r="A11039" s="431"/>
    </row>
    <row r="11040" spans="1:1" s="432" customFormat="1" ht="12" hidden="1" customHeight="1">
      <c r="A11040" s="431"/>
    </row>
    <row r="11041" spans="1:1" s="432" customFormat="1" ht="12" hidden="1" customHeight="1">
      <c r="A11041" s="431"/>
    </row>
    <row r="11042" spans="1:1" s="432" customFormat="1" ht="12" hidden="1" customHeight="1">
      <c r="A11042" s="431"/>
    </row>
    <row r="11043" spans="1:1" s="432" customFormat="1" ht="12" hidden="1" customHeight="1">
      <c r="A11043" s="431"/>
    </row>
    <row r="11044" spans="1:1" s="432" customFormat="1" ht="12" hidden="1" customHeight="1">
      <c r="A11044" s="431"/>
    </row>
    <row r="11045" spans="1:1" s="432" customFormat="1" ht="12" hidden="1" customHeight="1">
      <c r="A11045" s="431"/>
    </row>
    <row r="11046" spans="1:1" s="432" customFormat="1" ht="12" hidden="1" customHeight="1">
      <c r="A11046" s="431"/>
    </row>
    <row r="11047" spans="1:1" s="432" customFormat="1" ht="12" hidden="1" customHeight="1">
      <c r="A11047" s="431"/>
    </row>
    <row r="11048" spans="1:1" s="432" customFormat="1" ht="12" hidden="1" customHeight="1">
      <c r="A11048" s="431"/>
    </row>
    <row r="11049" spans="1:1" s="432" customFormat="1" ht="12" hidden="1" customHeight="1">
      <c r="A11049" s="431"/>
    </row>
    <row r="11050" spans="1:1" s="432" customFormat="1" ht="12" hidden="1" customHeight="1">
      <c r="A11050" s="431"/>
    </row>
    <row r="11051" spans="1:1" s="432" customFormat="1" ht="12" hidden="1" customHeight="1">
      <c r="A11051" s="431"/>
    </row>
    <row r="11052" spans="1:1" s="432" customFormat="1" ht="12" hidden="1" customHeight="1">
      <c r="A11052" s="431"/>
    </row>
    <row r="11053" spans="1:1" s="432" customFormat="1" ht="12" hidden="1" customHeight="1">
      <c r="A11053" s="431"/>
    </row>
    <row r="11054" spans="1:1" s="432" customFormat="1" ht="12" hidden="1" customHeight="1">
      <c r="A11054" s="431"/>
    </row>
    <row r="11055" spans="1:1" s="432" customFormat="1" ht="12" hidden="1" customHeight="1">
      <c r="A11055" s="431"/>
    </row>
    <row r="11056" spans="1:1" s="432" customFormat="1" ht="12" hidden="1" customHeight="1">
      <c r="A11056" s="431"/>
    </row>
    <row r="11057" spans="1:1" s="432" customFormat="1" ht="12" hidden="1" customHeight="1">
      <c r="A11057" s="431"/>
    </row>
    <row r="11058" spans="1:1" s="432" customFormat="1" ht="12" hidden="1" customHeight="1">
      <c r="A11058" s="431"/>
    </row>
    <row r="11059" spans="1:1" s="432" customFormat="1" ht="12" hidden="1" customHeight="1">
      <c r="A11059" s="431"/>
    </row>
    <row r="11060" spans="1:1" s="432" customFormat="1" ht="12" hidden="1" customHeight="1">
      <c r="A11060" s="431"/>
    </row>
    <row r="11061" spans="1:1" s="432" customFormat="1" ht="12" hidden="1" customHeight="1">
      <c r="A11061" s="431"/>
    </row>
    <row r="11062" spans="1:1" s="432" customFormat="1" ht="12" hidden="1" customHeight="1">
      <c r="A11062" s="431"/>
    </row>
    <row r="11063" spans="1:1" s="432" customFormat="1" ht="12" hidden="1" customHeight="1">
      <c r="A11063" s="431"/>
    </row>
    <row r="11064" spans="1:1" s="432" customFormat="1" ht="12" hidden="1" customHeight="1">
      <c r="A11064" s="431"/>
    </row>
    <row r="11065" spans="1:1" s="432" customFormat="1" ht="12" hidden="1" customHeight="1">
      <c r="A11065" s="431"/>
    </row>
    <row r="11066" spans="1:1" s="432" customFormat="1" ht="12" hidden="1" customHeight="1">
      <c r="A11066" s="431"/>
    </row>
    <row r="11067" spans="1:1" s="432" customFormat="1" ht="12" hidden="1" customHeight="1">
      <c r="A11067" s="431"/>
    </row>
    <row r="11068" spans="1:1" s="432" customFormat="1" ht="12" hidden="1" customHeight="1">
      <c r="A11068" s="431"/>
    </row>
    <row r="11069" spans="1:1" s="432" customFormat="1" ht="12" hidden="1" customHeight="1">
      <c r="A11069" s="431"/>
    </row>
    <row r="11070" spans="1:1" s="432" customFormat="1" ht="12" hidden="1" customHeight="1">
      <c r="A11070" s="431"/>
    </row>
    <row r="11071" spans="1:1" s="432" customFormat="1" ht="12" hidden="1" customHeight="1">
      <c r="A11071" s="431"/>
    </row>
    <row r="11072" spans="1:1" s="432" customFormat="1" ht="12" hidden="1" customHeight="1">
      <c r="A11072" s="431"/>
    </row>
    <row r="11073" spans="1:1" s="432" customFormat="1" ht="12" hidden="1" customHeight="1">
      <c r="A11073" s="431"/>
    </row>
    <row r="11074" spans="1:1" s="432" customFormat="1" ht="12" hidden="1" customHeight="1">
      <c r="A11074" s="431"/>
    </row>
    <row r="11075" spans="1:1" s="432" customFormat="1" ht="12" hidden="1" customHeight="1">
      <c r="A11075" s="431"/>
    </row>
    <row r="11076" spans="1:1" s="432" customFormat="1" ht="12" hidden="1" customHeight="1">
      <c r="A11076" s="431"/>
    </row>
    <row r="11077" spans="1:1" s="432" customFormat="1" ht="12" hidden="1" customHeight="1">
      <c r="A11077" s="431"/>
    </row>
    <row r="11078" spans="1:1" s="432" customFormat="1" ht="12" hidden="1" customHeight="1">
      <c r="A11078" s="431"/>
    </row>
    <row r="11079" spans="1:1" s="432" customFormat="1" ht="12" hidden="1" customHeight="1">
      <c r="A11079" s="431"/>
    </row>
    <row r="11080" spans="1:1" s="432" customFormat="1" ht="12" hidden="1" customHeight="1">
      <c r="A11080" s="431"/>
    </row>
    <row r="11081" spans="1:1" s="432" customFormat="1" ht="12" hidden="1" customHeight="1">
      <c r="A11081" s="431"/>
    </row>
    <row r="11082" spans="1:1" s="432" customFormat="1" ht="12" hidden="1" customHeight="1">
      <c r="A11082" s="431"/>
    </row>
    <row r="11083" spans="1:1" s="432" customFormat="1" ht="12" hidden="1" customHeight="1">
      <c r="A11083" s="431"/>
    </row>
    <row r="11084" spans="1:1" s="432" customFormat="1" ht="12" hidden="1" customHeight="1">
      <c r="A11084" s="431"/>
    </row>
    <row r="11085" spans="1:1" s="432" customFormat="1" ht="12" hidden="1" customHeight="1">
      <c r="A11085" s="431"/>
    </row>
    <row r="11086" spans="1:1" s="432" customFormat="1" ht="12" hidden="1" customHeight="1">
      <c r="A11086" s="431"/>
    </row>
    <row r="11087" spans="1:1" s="432" customFormat="1" ht="12" hidden="1" customHeight="1">
      <c r="A11087" s="431"/>
    </row>
    <row r="11088" spans="1:1" s="432" customFormat="1" ht="12" hidden="1" customHeight="1">
      <c r="A11088" s="431"/>
    </row>
    <row r="11089" spans="1:1" s="432" customFormat="1" ht="12" hidden="1" customHeight="1">
      <c r="A11089" s="431"/>
    </row>
    <row r="11090" spans="1:1" s="432" customFormat="1" ht="12" hidden="1" customHeight="1">
      <c r="A11090" s="431"/>
    </row>
    <row r="11091" spans="1:1" s="432" customFormat="1" ht="12" hidden="1" customHeight="1">
      <c r="A11091" s="431"/>
    </row>
    <row r="11092" spans="1:1" s="432" customFormat="1" ht="12" hidden="1" customHeight="1">
      <c r="A11092" s="431"/>
    </row>
    <row r="11093" spans="1:1" s="432" customFormat="1" ht="12" hidden="1" customHeight="1">
      <c r="A11093" s="431"/>
    </row>
    <row r="11094" spans="1:1" s="432" customFormat="1" ht="12" hidden="1" customHeight="1">
      <c r="A11094" s="431"/>
    </row>
    <row r="11095" spans="1:1" s="432" customFormat="1" ht="12" hidden="1" customHeight="1">
      <c r="A11095" s="431"/>
    </row>
    <row r="11096" spans="1:1" s="432" customFormat="1" ht="12" hidden="1" customHeight="1">
      <c r="A11096" s="431"/>
    </row>
    <row r="11097" spans="1:1" s="432" customFormat="1" ht="12" hidden="1" customHeight="1">
      <c r="A11097" s="431"/>
    </row>
    <row r="11098" spans="1:1" s="432" customFormat="1" ht="12" hidden="1" customHeight="1">
      <c r="A11098" s="431"/>
    </row>
    <row r="11099" spans="1:1" s="432" customFormat="1" ht="12" hidden="1" customHeight="1">
      <c r="A11099" s="431"/>
    </row>
    <row r="11100" spans="1:1" s="432" customFormat="1" ht="12" hidden="1" customHeight="1">
      <c r="A11100" s="431"/>
    </row>
    <row r="11101" spans="1:1" s="432" customFormat="1" ht="12" hidden="1" customHeight="1">
      <c r="A11101" s="431"/>
    </row>
    <row r="11102" spans="1:1" s="432" customFormat="1" ht="12" hidden="1" customHeight="1">
      <c r="A11102" s="431"/>
    </row>
    <row r="11103" spans="1:1" s="432" customFormat="1" ht="12" hidden="1" customHeight="1">
      <c r="A11103" s="431"/>
    </row>
    <row r="11104" spans="1:1" s="432" customFormat="1" ht="12" hidden="1" customHeight="1">
      <c r="A11104" s="431"/>
    </row>
    <row r="11105" spans="1:1" s="432" customFormat="1" ht="12" hidden="1" customHeight="1">
      <c r="A11105" s="431"/>
    </row>
    <row r="11106" spans="1:1" s="432" customFormat="1" ht="12" hidden="1" customHeight="1">
      <c r="A11106" s="431"/>
    </row>
    <row r="11107" spans="1:1" s="432" customFormat="1" ht="12" hidden="1" customHeight="1">
      <c r="A11107" s="431"/>
    </row>
    <row r="11108" spans="1:1" s="432" customFormat="1" ht="12" hidden="1" customHeight="1">
      <c r="A11108" s="431"/>
    </row>
    <row r="11109" spans="1:1" s="432" customFormat="1" ht="12" hidden="1" customHeight="1">
      <c r="A11109" s="431"/>
    </row>
    <row r="11110" spans="1:1" s="432" customFormat="1" ht="12" hidden="1" customHeight="1">
      <c r="A11110" s="431"/>
    </row>
    <row r="11111" spans="1:1" s="432" customFormat="1" ht="12" hidden="1" customHeight="1">
      <c r="A11111" s="431"/>
    </row>
    <row r="11112" spans="1:1" s="432" customFormat="1" ht="12" hidden="1" customHeight="1">
      <c r="A11112" s="431"/>
    </row>
    <row r="11113" spans="1:1" s="432" customFormat="1" ht="12" hidden="1" customHeight="1">
      <c r="A11113" s="431"/>
    </row>
    <row r="11114" spans="1:1" s="432" customFormat="1" ht="12" hidden="1" customHeight="1">
      <c r="A11114" s="431"/>
    </row>
    <row r="11115" spans="1:1" s="432" customFormat="1" ht="12" hidden="1" customHeight="1">
      <c r="A11115" s="431"/>
    </row>
    <row r="11116" spans="1:1" s="432" customFormat="1" ht="12" hidden="1" customHeight="1">
      <c r="A11116" s="431"/>
    </row>
    <row r="11117" spans="1:1" s="432" customFormat="1" ht="12" hidden="1" customHeight="1">
      <c r="A11117" s="431"/>
    </row>
    <row r="11118" spans="1:1" s="432" customFormat="1" ht="12" hidden="1" customHeight="1">
      <c r="A11118" s="431"/>
    </row>
    <row r="11119" spans="1:1" s="432" customFormat="1" ht="12" hidden="1" customHeight="1">
      <c r="A11119" s="431"/>
    </row>
    <row r="11120" spans="1:1" s="432" customFormat="1" ht="12" hidden="1" customHeight="1">
      <c r="A11120" s="431"/>
    </row>
    <row r="11121" spans="1:1" s="432" customFormat="1" ht="12" hidden="1" customHeight="1">
      <c r="A11121" s="431"/>
    </row>
    <row r="11122" spans="1:1" s="432" customFormat="1" ht="12" hidden="1" customHeight="1">
      <c r="A11122" s="431"/>
    </row>
    <row r="11123" spans="1:1" s="432" customFormat="1" ht="12" hidden="1" customHeight="1">
      <c r="A11123" s="431"/>
    </row>
    <row r="11124" spans="1:1" s="432" customFormat="1" ht="12" hidden="1" customHeight="1">
      <c r="A11124" s="431"/>
    </row>
    <row r="11125" spans="1:1" s="432" customFormat="1" ht="12" hidden="1" customHeight="1">
      <c r="A11125" s="431"/>
    </row>
    <row r="11126" spans="1:1" s="432" customFormat="1" ht="12" hidden="1" customHeight="1">
      <c r="A11126" s="431"/>
    </row>
    <row r="11127" spans="1:1" s="432" customFormat="1" ht="12" hidden="1" customHeight="1">
      <c r="A11127" s="431"/>
    </row>
    <row r="11128" spans="1:1" s="432" customFormat="1" ht="12" hidden="1" customHeight="1">
      <c r="A11128" s="431"/>
    </row>
    <row r="11129" spans="1:1" s="432" customFormat="1" ht="12" hidden="1" customHeight="1">
      <c r="A11129" s="431"/>
    </row>
    <row r="11130" spans="1:1" s="432" customFormat="1" ht="12" hidden="1" customHeight="1">
      <c r="A11130" s="431"/>
    </row>
    <row r="11131" spans="1:1" s="432" customFormat="1" ht="12" hidden="1" customHeight="1">
      <c r="A11131" s="431"/>
    </row>
    <row r="11132" spans="1:1" s="432" customFormat="1" ht="12" hidden="1" customHeight="1">
      <c r="A11132" s="431"/>
    </row>
    <row r="11133" spans="1:1" s="432" customFormat="1" ht="12" hidden="1" customHeight="1">
      <c r="A11133" s="431"/>
    </row>
    <row r="11134" spans="1:1" s="432" customFormat="1" ht="12" hidden="1" customHeight="1">
      <c r="A11134" s="431"/>
    </row>
    <row r="11135" spans="1:1" s="432" customFormat="1" ht="12" hidden="1" customHeight="1">
      <c r="A11135" s="431"/>
    </row>
    <row r="11136" spans="1:1" s="432" customFormat="1" ht="12" hidden="1" customHeight="1">
      <c r="A11136" s="431"/>
    </row>
    <row r="11137" spans="1:1" s="432" customFormat="1" ht="12" hidden="1" customHeight="1">
      <c r="A11137" s="431"/>
    </row>
    <row r="11138" spans="1:1" s="432" customFormat="1" ht="12" hidden="1" customHeight="1">
      <c r="A11138" s="431"/>
    </row>
    <row r="11139" spans="1:1" s="432" customFormat="1" ht="12" hidden="1" customHeight="1">
      <c r="A11139" s="431"/>
    </row>
    <row r="11140" spans="1:1" s="432" customFormat="1" ht="12" hidden="1" customHeight="1">
      <c r="A11140" s="431"/>
    </row>
    <row r="11141" spans="1:1" s="432" customFormat="1" ht="12" hidden="1" customHeight="1">
      <c r="A11141" s="431"/>
    </row>
    <row r="11142" spans="1:1" s="432" customFormat="1" ht="12" hidden="1" customHeight="1">
      <c r="A11142" s="431"/>
    </row>
    <row r="11143" spans="1:1" s="432" customFormat="1" ht="12" hidden="1" customHeight="1">
      <c r="A11143" s="431"/>
    </row>
    <row r="11144" spans="1:1" s="432" customFormat="1" ht="12" hidden="1" customHeight="1">
      <c r="A11144" s="431"/>
    </row>
    <row r="11145" spans="1:1" s="432" customFormat="1" ht="12" hidden="1" customHeight="1">
      <c r="A11145" s="431"/>
    </row>
    <row r="11146" spans="1:1" s="432" customFormat="1" ht="12" hidden="1" customHeight="1">
      <c r="A11146" s="431"/>
    </row>
    <row r="11147" spans="1:1" s="432" customFormat="1" ht="12" hidden="1" customHeight="1">
      <c r="A11147" s="431"/>
    </row>
    <row r="11148" spans="1:1" s="432" customFormat="1" ht="12" hidden="1" customHeight="1">
      <c r="A11148" s="431"/>
    </row>
    <row r="11149" spans="1:1" s="432" customFormat="1" ht="12" hidden="1" customHeight="1">
      <c r="A11149" s="431"/>
    </row>
    <row r="11150" spans="1:1" s="432" customFormat="1" ht="12" hidden="1" customHeight="1">
      <c r="A11150" s="431"/>
    </row>
    <row r="11151" spans="1:1" s="432" customFormat="1" ht="12" hidden="1" customHeight="1">
      <c r="A11151" s="431"/>
    </row>
    <row r="11152" spans="1:1" s="432" customFormat="1" ht="12" hidden="1" customHeight="1">
      <c r="A11152" s="431"/>
    </row>
    <row r="11153" spans="1:1" s="432" customFormat="1" ht="12" hidden="1" customHeight="1">
      <c r="A11153" s="431"/>
    </row>
    <row r="11154" spans="1:1" s="432" customFormat="1" ht="12" hidden="1" customHeight="1">
      <c r="A11154" s="431"/>
    </row>
    <row r="11155" spans="1:1" s="432" customFormat="1" ht="12" hidden="1" customHeight="1">
      <c r="A11155" s="431"/>
    </row>
    <row r="11156" spans="1:1" s="432" customFormat="1" ht="12" hidden="1" customHeight="1">
      <c r="A11156" s="431"/>
    </row>
    <row r="11157" spans="1:1" s="432" customFormat="1" ht="12" hidden="1" customHeight="1">
      <c r="A11157" s="431"/>
    </row>
    <row r="11158" spans="1:1" s="432" customFormat="1" ht="12" hidden="1" customHeight="1">
      <c r="A11158" s="431"/>
    </row>
    <row r="11159" spans="1:1" s="432" customFormat="1" ht="12" hidden="1" customHeight="1">
      <c r="A11159" s="431"/>
    </row>
    <row r="11160" spans="1:1" s="432" customFormat="1" ht="12" hidden="1" customHeight="1">
      <c r="A11160" s="431"/>
    </row>
    <row r="11161" spans="1:1" s="432" customFormat="1" ht="12" hidden="1" customHeight="1">
      <c r="A11161" s="431"/>
    </row>
    <row r="11162" spans="1:1" s="432" customFormat="1" ht="12" hidden="1" customHeight="1">
      <c r="A11162" s="431"/>
    </row>
    <row r="11163" spans="1:1" s="432" customFormat="1" ht="12" hidden="1" customHeight="1">
      <c r="A11163" s="431"/>
    </row>
    <row r="11164" spans="1:1" s="432" customFormat="1" ht="12" hidden="1" customHeight="1">
      <c r="A11164" s="431"/>
    </row>
    <row r="11165" spans="1:1" s="432" customFormat="1" ht="12" hidden="1" customHeight="1">
      <c r="A11165" s="431"/>
    </row>
    <row r="11166" spans="1:1" s="432" customFormat="1" ht="12" hidden="1" customHeight="1">
      <c r="A11166" s="431"/>
    </row>
    <row r="11167" spans="1:1" s="432" customFormat="1" ht="12" hidden="1" customHeight="1">
      <c r="A11167" s="431"/>
    </row>
    <row r="11168" spans="1:1" s="432" customFormat="1" ht="12" hidden="1" customHeight="1">
      <c r="A11168" s="431"/>
    </row>
    <row r="11169" spans="1:1" s="432" customFormat="1" ht="12" hidden="1" customHeight="1">
      <c r="A11169" s="431"/>
    </row>
    <row r="11170" spans="1:1" s="432" customFormat="1" ht="12" hidden="1" customHeight="1">
      <c r="A11170" s="431"/>
    </row>
    <row r="11171" spans="1:1" s="432" customFormat="1" ht="12" hidden="1" customHeight="1">
      <c r="A11171" s="431"/>
    </row>
    <row r="11172" spans="1:1" s="432" customFormat="1" ht="12" hidden="1" customHeight="1">
      <c r="A11172" s="431"/>
    </row>
    <row r="11173" spans="1:1" s="432" customFormat="1" ht="12" hidden="1" customHeight="1">
      <c r="A11173" s="431"/>
    </row>
    <row r="11174" spans="1:1" s="432" customFormat="1" ht="12" hidden="1" customHeight="1">
      <c r="A11174" s="431"/>
    </row>
    <row r="11175" spans="1:1" s="432" customFormat="1" ht="12" hidden="1" customHeight="1">
      <c r="A11175" s="431"/>
    </row>
    <row r="11176" spans="1:1" s="432" customFormat="1" ht="12" hidden="1" customHeight="1">
      <c r="A11176" s="431"/>
    </row>
    <row r="11177" spans="1:1" s="432" customFormat="1" ht="12" hidden="1" customHeight="1">
      <c r="A11177" s="431"/>
    </row>
    <row r="11178" spans="1:1" s="432" customFormat="1" ht="12" hidden="1" customHeight="1">
      <c r="A11178" s="431"/>
    </row>
    <row r="11179" spans="1:1" s="432" customFormat="1" ht="12" hidden="1" customHeight="1">
      <c r="A11179" s="431"/>
    </row>
    <row r="11180" spans="1:1" s="432" customFormat="1" ht="12" hidden="1" customHeight="1">
      <c r="A11180" s="431"/>
    </row>
    <row r="11181" spans="1:1" s="432" customFormat="1" ht="12" hidden="1" customHeight="1">
      <c r="A11181" s="431"/>
    </row>
    <row r="11182" spans="1:1" s="432" customFormat="1" ht="12" hidden="1" customHeight="1">
      <c r="A11182" s="431"/>
    </row>
    <row r="11183" spans="1:1" s="432" customFormat="1" ht="12" hidden="1" customHeight="1">
      <c r="A11183" s="431"/>
    </row>
    <row r="11184" spans="1:1" s="432" customFormat="1" ht="12" hidden="1" customHeight="1">
      <c r="A11184" s="431"/>
    </row>
    <row r="11185" spans="1:1" s="432" customFormat="1" ht="12" hidden="1" customHeight="1">
      <c r="A11185" s="431"/>
    </row>
    <row r="11186" spans="1:1" s="432" customFormat="1" ht="12" hidden="1" customHeight="1">
      <c r="A11186" s="431"/>
    </row>
    <row r="11187" spans="1:1" s="432" customFormat="1" ht="12" hidden="1" customHeight="1">
      <c r="A11187" s="431"/>
    </row>
    <row r="11188" spans="1:1" s="432" customFormat="1" ht="12" hidden="1" customHeight="1">
      <c r="A11188" s="431"/>
    </row>
    <row r="11189" spans="1:1" s="432" customFormat="1" ht="12" hidden="1" customHeight="1">
      <c r="A11189" s="431"/>
    </row>
    <row r="11190" spans="1:1" s="432" customFormat="1" ht="12" hidden="1" customHeight="1">
      <c r="A11190" s="431"/>
    </row>
    <row r="11191" spans="1:1" s="432" customFormat="1" ht="12" hidden="1" customHeight="1">
      <c r="A11191" s="431"/>
    </row>
    <row r="11192" spans="1:1" s="432" customFormat="1" ht="12" hidden="1" customHeight="1">
      <c r="A11192" s="431"/>
    </row>
    <row r="11193" spans="1:1" s="432" customFormat="1" ht="12" hidden="1" customHeight="1">
      <c r="A11193" s="431"/>
    </row>
    <row r="11194" spans="1:1" s="432" customFormat="1" ht="12" hidden="1" customHeight="1">
      <c r="A11194" s="431"/>
    </row>
    <row r="11195" spans="1:1" s="432" customFormat="1" ht="12" hidden="1" customHeight="1">
      <c r="A11195" s="431"/>
    </row>
    <row r="11196" spans="1:1" s="432" customFormat="1" ht="12" hidden="1" customHeight="1">
      <c r="A11196" s="431"/>
    </row>
    <row r="11197" spans="1:1" s="432" customFormat="1" ht="12" hidden="1" customHeight="1">
      <c r="A11197" s="431"/>
    </row>
    <row r="11198" spans="1:1" s="432" customFormat="1" ht="12" hidden="1" customHeight="1">
      <c r="A11198" s="431"/>
    </row>
    <row r="11199" spans="1:1" s="432" customFormat="1" ht="12" hidden="1" customHeight="1">
      <c r="A11199" s="431"/>
    </row>
    <row r="11200" spans="1:1" s="432" customFormat="1" ht="12" hidden="1" customHeight="1">
      <c r="A11200" s="431"/>
    </row>
    <row r="11201" spans="1:1" s="432" customFormat="1" ht="12" hidden="1" customHeight="1">
      <c r="A11201" s="431"/>
    </row>
    <row r="11202" spans="1:1" s="432" customFormat="1" ht="12" hidden="1" customHeight="1">
      <c r="A11202" s="431"/>
    </row>
    <row r="11203" spans="1:1" s="432" customFormat="1" ht="12" hidden="1" customHeight="1">
      <c r="A11203" s="431"/>
    </row>
    <row r="11204" spans="1:1" s="432" customFormat="1" ht="12" hidden="1" customHeight="1">
      <c r="A11204" s="431"/>
    </row>
    <row r="11205" spans="1:1" s="432" customFormat="1" ht="12" hidden="1" customHeight="1">
      <c r="A11205" s="431"/>
    </row>
    <row r="11206" spans="1:1" s="432" customFormat="1" ht="12" hidden="1" customHeight="1">
      <c r="A11206" s="431"/>
    </row>
    <row r="11207" spans="1:1" s="432" customFormat="1" ht="12" hidden="1" customHeight="1">
      <c r="A11207" s="431"/>
    </row>
    <row r="11208" spans="1:1" s="432" customFormat="1" ht="12" hidden="1" customHeight="1">
      <c r="A11208" s="431"/>
    </row>
    <row r="11209" spans="1:1" s="432" customFormat="1" ht="12" hidden="1" customHeight="1">
      <c r="A11209" s="431"/>
    </row>
    <row r="11210" spans="1:1" s="432" customFormat="1" ht="12" hidden="1" customHeight="1">
      <c r="A11210" s="431"/>
    </row>
    <row r="11211" spans="1:1" s="432" customFormat="1" ht="12" hidden="1" customHeight="1">
      <c r="A11211" s="431"/>
    </row>
    <row r="11212" spans="1:1" s="432" customFormat="1" ht="12" hidden="1" customHeight="1">
      <c r="A11212" s="431"/>
    </row>
    <row r="11213" spans="1:1" s="432" customFormat="1" ht="12" hidden="1" customHeight="1">
      <c r="A11213" s="431"/>
    </row>
    <row r="11214" spans="1:1" s="432" customFormat="1" ht="12" hidden="1" customHeight="1">
      <c r="A11214" s="431"/>
    </row>
    <row r="11215" spans="1:1" s="432" customFormat="1" ht="12" hidden="1" customHeight="1">
      <c r="A11215" s="431"/>
    </row>
    <row r="11216" spans="1:1" s="432" customFormat="1" ht="12" hidden="1" customHeight="1">
      <c r="A11216" s="431"/>
    </row>
    <row r="11217" spans="1:1" s="432" customFormat="1" ht="12" hidden="1" customHeight="1">
      <c r="A11217" s="431"/>
    </row>
    <row r="11218" spans="1:1" s="432" customFormat="1" ht="12" hidden="1" customHeight="1">
      <c r="A11218" s="431"/>
    </row>
    <row r="11219" spans="1:1" s="432" customFormat="1" ht="12" hidden="1" customHeight="1">
      <c r="A11219" s="431"/>
    </row>
    <row r="11220" spans="1:1" s="432" customFormat="1" ht="12" hidden="1" customHeight="1">
      <c r="A11220" s="431"/>
    </row>
    <row r="11221" spans="1:1" s="432" customFormat="1" ht="12" hidden="1" customHeight="1">
      <c r="A11221" s="431"/>
    </row>
    <row r="11222" spans="1:1" s="432" customFormat="1" ht="12" hidden="1" customHeight="1">
      <c r="A11222" s="431"/>
    </row>
    <row r="11223" spans="1:1" s="432" customFormat="1" ht="12" hidden="1" customHeight="1">
      <c r="A11223" s="431"/>
    </row>
    <row r="11224" spans="1:1" s="432" customFormat="1" ht="12" hidden="1" customHeight="1">
      <c r="A11224" s="431"/>
    </row>
    <row r="11225" spans="1:1" s="432" customFormat="1" ht="12" hidden="1" customHeight="1">
      <c r="A11225" s="431"/>
    </row>
    <row r="11226" spans="1:1" s="432" customFormat="1" ht="12" hidden="1" customHeight="1">
      <c r="A11226" s="431"/>
    </row>
    <row r="11227" spans="1:1" s="432" customFormat="1" ht="12" hidden="1" customHeight="1">
      <c r="A11227" s="431"/>
    </row>
    <row r="11228" spans="1:1" s="432" customFormat="1" ht="12" hidden="1" customHeight="1">
      <c r="A11228" s="431"/>
    </row>
    <row r="11229" spans="1:1" s="432" customFormat="1" ht="12" hidden="1" customHeight="1">
      <c r="A11229" s="431"/>
    </row>
    <row r="11230" spans="1:1" s="432" customFormat="1" ht="12" hidden="1" customHeight="1">
      <c r="A11230" s="431"/>
    </row>
    <row r="11231" spans="1:1" s="432" customFormat="1" ht="12" hidden="1" customHeight="1">
      <c r="A11231" s="431"/>
    </row>
    <row r="11232" spans="1:1" s="432" customFormat="1" ht="12" hidden="1" customHeight="1">
      <c r="A11232" s="431"/>
    </row>
    <row r="11233" spans="1:1" s="432" customFormat="1" ht="12" hidden="1" customHeight="1">
      <c r="A11233" s="431"/>
    </row>
    <row r="11234" spans="1:1" s="432" customFormat="1" ht="12" hidden="1" customHeight="1">
      <c r="A11234" s="431"/>
    </row>
    <row r="11235" spans="1:1" s="432" customFormat="1" ht="12" hidden="1" customHeight="1">
      <c r="A11235" s="431"/>
    </row>
    <row r="11236" spans="1:1" s="432" customFormat="1" ht="12" hidden="1" customHeight="1">
      <c r="A11236" s="431"/>
    </row>
    <row r="11237" spans="1:1" s="432" customFormat="1" ht="12" hidden="1" customHeight="1">
      <c r="A11237" s="431"/>
    </row>
    <row r="11238" spans="1:1" s="432" customFormat="1" ht="12" hidden="1" customHeight="1">
      <c r="A11238" s="431"/>
    </row>
    <row r="11239" spans="1:1" s="432" customFormat="1" ht="12" hidden="1" customHeight="1">
      <c r="A11239" s="431"/>
    </row>
    <row r="11240" spans="1:1" s="432" customFormat="1" ht="12" hidden="1" customHeight="1">
      <c r="A11240" s="431"/>
    </row>
    <row r="11241" spans="1:1" s="432" customFormat="1" ht="12" hidden="1" customHeight="1">
      <c r="A11241" s="431"/>
    </row>
    <row r="11242" spans="1:1" s="432" customFormat="1" ht="12" hidden="1" customHeight="1">
      <c r="A11242" s="431"/>
    </row>
    <row r="11243" spans="1:1" s="432" customFormat="1" ht="12" hidden="1" customHeight="1">
      <c r="A11243" s="431"/>
    </row>
    <row r="11244" spans="1:1" s="432" customFormat="1" ht="12" hidden="1" customHeight="1">
      <c r="A11244" s="431"/>
    </row>
    <row r="11245" spans="1:1" s="432" customFormat="1" ht="12" hidden="1" customHeight="1">
      <c r="A11245" s="431"/>
    </row>
    <row r="11246" spans="1:1" s="432" customFormat="1" ht="12" hidden="1" customHeight="1">
      <c r="A11246" s="431"/>
    </row>
    <row r="11247" spans="1:1" s="432" customFormat="1" ht="12" hidden="1" customHeight="1">
      <c r="A11247" s="431"/>
    </row>
    <row r="11248" spans="1:1" s="432" customFormat="1" ht="12" hidden="1" customHeight="1">
      <c r="A11248" s="431"/>
    </row>
    <row r="11249" spans="1:1" s="432" customFormat="1" ht="12" hidden="1" customHeight="1">
      <c r="A11249" s="431"/>
    </row>
    <row r="11250" spans="1:1" s="432" customFormat="1" ht="12" hidden="1" customHeight="1">
      <c r="A11250" s="431"/>
    </row>
    <row r="11251" spans="1:1" s="432" customFormat="1" ht="12" hidden="1" customHeight="1">
      <c r="A11251" s="431"/>
    </row>
    <row r="11252" spans="1:1" s="432" customFormat="1" ht="12" hidden="1" customHeight="1">
      <c r="A11252" s="431"/>
    </row>
    <row r="11253" spans="1:1" s="432" customFormat="1" ht="12" hidden="1" customHeight="1">
      <c r="A11253" s="431"/>
    </row>
    <row r="11254" spans="1:1" s="432" customFormat="1" ht="12" hidden="1" customHeight="1">
      <c r="A11254" s="431"/>
    </row>
    <row r="11255" spans="1:1" s="432" customFormat="1" ht="12" hidden="1" customHeight="1">
      <c r="A11255" s="431"/>
    </row>
    <row r="11256" spans="1:1" s="432" customFormat="1" ht="12" hidden="1" customHeight="1">
      <c r="A11256" s="431"/>
    </row>
    <row r="11257" spans="1:1" s="432" customFormat="1" ht="12" hidden="1" customHeight="1">
      <c r="A11257" s="431"/>
    </row>
    <row r="11258" spans="1:1" s="432" customFormat="1" ht="12" hidden="1" customHeight="1">
      <c r="A11258" s="431"/>
    </row>
    <row r="11259" spans="1:1" s="432" customFormat="1" ht="12" hidden="1" customHeight="1">
      <c r="A11259" s="431"/>
    </row>
    <row r="11260" spans="1:1" s="432" customFormat="1" ht="12" hidden="1" customHeight="1">
      <c r="A11260" s="431"/>
    </row>
    <row r="11261" spans="1:1" s="432" customFormat="1" ht="12" hidden="1" customHeight="1">
      <c r="A11261" s="431"/>
    </row>
    <row r="11262" spans="1:1" s="432" customFormat="1" ht="12" hidden="1" customHeight="1">
      <c r="A11262" s="431"/>
    </row>
    <row r="11263" spans="1:1" s="432" customFormat="1" ht="12" hidden="1" customHeight="1">
      <c r="A11263" s="431"/>
    </row>
    <row r="11264" spans="1:1" s="432" customFormat="1" ht="12" hidden="1" customHeight="1">
      <c r="A11264" s="431"/>
    </row>
    <row r="11265" spans="1:1" s="432" customFormat="1" ht="12" hidden="1" customHeight="1">
      <c r="A11265" s="431"/>
    </row>
    <row r="11266" spans="1:1" s="432" customFormat="1" ht="12" hidden="1" customHeight="1">
      <c r="A11266" s="431"/>
    </row>
    <row r="11267" spans="1:1" s="432" customFormat="1" ht="12" hidden="1" customHeight="1">
      <c r="A11267" s="431"/>
    </row>
    <row r="11268" spans="1:1" s="432" customFormat="1" ht="12" hidden="1" customHeight="1">
      <c r="A11268" s="431"/>
    </row>
    <row r="11269" spans="1:1" s="432" customFormat="1" ht="12" hidden="1" customHeight="1">
      <c r="A11269" s="431"/>
    </row>
    <row r="11270" spans="1:1" s="432" customFormat="1" ht="12" hidden="1" customHeight="1">
      <c r="A11270" s="431"/>
    </row>
    <row r="11271" spans="1:1" s="432" customFormat="1" ht="12" hidden="1" customHeight="1">
      <c r="A11271" s="431"/>
    </row>
    <row r="11272" spans="1:1" s="432" customFormat="1" ht="12" hidden="1" customHeight="1">
      <c r="A11272" s="431"/>
    </row>
    <row r="11273" spans="1:1" s="432" customFormat="1" ht="12" hidden="1" customHeight="1">
      <c r="A11273" s="431"/>
    </row>
    <row r="11274" spans="1:1" s="432" customFormat="1" ht="12" hidden="1" customHeight="1">
      <c r="A11274" s="431"/>
    </row>
    <row r="11275" spans="1:1" s="432" customFormat="1" ht="12" hidden="1" customHeight="1">
      <c r="A11275" s="431"/>
    </row>
    <row r="11276" spans="1:1" s="432" customFormat="1" ht="12" hidden="1" customHeight="1">
      <c r="A11276" s="431"/>
    </row>
    <row r="11277" spans="1:1" s="432" customFormat="1" ht="12" hidden="1" customHeight="1">
      <c r="A11277" s="431"/>
    </row>
    <row r="11278" spans="1:1" s="432" customFormat="1" ht="12" hidden="1" customHeight="1">
      <c r="A11278" s="431"/>
    </row>
    <row r="11279" spans="1:1" s="432" customFormat="1" ht="12" hidden="1" customHeight="1">
      <c r="A11279" s="431"/>
    </row>
    <row r="11280" spans="1:1" s="432" customFormat="1" ht="12" hidden="1" customHeight="1">
      <c r="A11280" s="431"/>
    </row>
    <row r="11281" spans="1:1" s="432" customFormat="1" ht="12" hidden="1" customHeight="1">
      <c r="A11281" s="431"/>
    </row>
    <row r="11282" spans="1:1" s="432" customFormat="1" ht="12" hidden="1" customHeight="1">
      <c r="A11282" s="431"/>
    </row>
    <row r="11283" spans="1:1" s="432" customFormat="1" ht="12" hidden="1" customHeight="1">
      <c r="A11283" s="431"/>
    </row>
    <row r="11284" spans="1:1" s="432" customFormat="1" ht="12" hidden="1" customHeight="1">
      <c r="A11284" s="431"/>
    </row>
    <row r="11285" spans="1:1" s="432" customFormat="1" ht="12" hidden="1" customHeight="1">
      <c r="A11285" s="431"/>
    </row>
    <row r="11286" spans="1:1" s="432" customFormat="1" ht="12" hidden="1" customHeight="1">
      <c r="A11286" s="431"/>
    </row>
    <row r="11287" spans="1:1" s="432" customFormat="1" ht="12" hidden="1" customHeight="1">
      <c r="A11287" s="431"/>
    </row>
    <row r="11288" spans="1:1" s="432" customFormat="1" ht="12" hidden="1" customHeight="1">
      <c r="A11288" s="431"/>
    </row>
    <row r="11289" spans="1:1" s="432" customFormat="1" ht="12" hidden="1" customHeight="1">
      <c r="A11289" s="431"/>
    </row>
    <row r="11290" spans="1:1" s="432" customFormat="1" ht="12" hidden="1" customHeight="1">
      <c r="A11290" s="431"/>
    </row>
    <row r="11291" spans="1:1" s="432" customFormat="1" ht="12" hidden="1" customHeight="1">
      <c r="A11291" s="431"/>
    </row>
    <row r="11292" spans="1:1" s="432" customFormat="1" ht="12" hidden="1" customHeight="1">
      <c r="A11292" s="431"/>
    </row>
    <row r="11293" spans="1:1" s="432" customFormat="1" ht="12" hidden="1" customHeight="1">
      <c r="A11293" s="431"/>
    </row>
    <row r="11294" spans="1:1" s="432" customFormat="1" ht="12" hidden="1" customHeight="1">
      <c r="A11294" s="431"/>
    </row>
    <row r="11295" spans="1:1" s="432" customFormat="1" ht="12" hidden="1" customHeight="1">
      <c r="A11295" s="431"/>
    </row>
    <row r="11296" spans="1:1" s="432" customFormat="1" ht="12" hidden="1" customHeight="1">
      <c r="A11296" s="431"/>
    </row>
    <row r="11297" spans="1:1" s="432" customFormat="1" ht="12" hidden="1" customHeight="1">
      <c r="A11297" s="431"/>
    </row>
    <row r="11298" spans="1:1" s="432" customFormat="1" ht="12" hidden="1" customHeight="1">
      <c r="A11298" s="431"/>
    </row>
    <row r="11299" spans="1:1" s="432" customFormat="1" ht="12" hidden="1" customHeight="1">
      <c r="A11299" s="431"/>
    </row>
    <row r="11300" spans="1:1" s="432" customFormat="1" ht="12" hidden="1" customHeight="1">
      <c r="A11300" s="431"/>
    </row>
    <row r="11301" spans="1:1" s="432" customFormat="1" ht="12" hidden="1" customHeight="1">
      <c r="A11301" s="431"/>
    </row>
    <row r="11302" spans="1:1" s="432" customFormat="1" ht="12" hidden="1" customHeight="1">
      <c r="A11302" s="431"/>
    </row>
    <row r="11303" spans="1:1" s="432" customFormat="1" ht="12" hidden="1" customHeight="1">
      <c r="A11303" s="431"/>
    </row>
    <row r="11304" spans="1:1" s="432" customFormat="1" ht="12" hidden="1" customHeight="1">
      <c r="A11304" s="431"/>
    </row>
    <row r="11305" spans="1:1" s="432" customFormat="1" ht="12" hidden="1" customHeight="1">
      <c r="A11305" s="431"/>
    </row>
    <row r="11306" spans="1:1" s="432" customFormat="1" ht="12" hidden="1" customHeight="1">
      <c r="A11306" s="431"/>
    </row>
    <row r="11307" spans="1:1" s="432" customFormat="1" ht="12" hidden="1" customHeight="1">
      <c r="A11307" s="431"/>
    </row>
    <row r="11308" spans="1:1" s="432" customFormat="1" ht="12" hidden="1" customHeight="1">
      <c r="A11308" s="431"/>
    </row>
    <row r="11309" spans="1:1" s="432" customFormat="1" ht="12" hidden="1" customHeight="1">
      <c r="A11309" s="431"/>
    </row>
    <row r="11310" spans="1:1" s="432" customFormat="1" ht="12" hidden="1" customHeight="1">
      <c r="A11310" s="431"/>
    </row>
    <row r="11311" spans="1:1" s="432" customFormat="1" ht="12" hidden="1" customHeight="1">
      <c r="A11311" s="431"/>
    </row>
    <row r="11312" spans="1:1" s="432" customFormat="1" ht="12" hidden="1" customHeight="1">
      <c r="A11312" s="431"/>
    </row>
    <row r="11313" spans="1:1" s="432" customFormat="1" ht="12" hidden="1" customHeight="1">
      <c r="A11313" s="431"/>
    </row>
    <row r="11314" spans="1:1" s="432" customFormat="1" ht="12" hidden="1" customHeight="1">
      <c r="A11314" s="431"/>
    </row>
    <row r="11315" spans="1:1" s="432" customFormat="1" ht="12" hidden="1" customHeight="1">
      <c r="A11315" s="431"/>
    </row>
    <row r="11316" spans="1:1" s="432" customFormat="1" ht="12" hidden="1" customHeight="1">
      <c r="A11316" s="431"/>
    </row>
    <row r="11317" spans="1:1" s="432" customFormat="1" ht="12" hidden="1" customHeight="1">
      <c r="A11317" s="431"/>
    </row>
    <row r="11318" spans="1:1" s="432" customFormat="1" ht="12" hidden="1" customHeight="1">
      <c r="A11318" s="431"/>
    </row>
    <row r="11319" spans="1:1" s="432" customFormat="1" ht="12" hidden="1" customHeight="1">
      <c r="A11319" s="431"/>
    </row>
    <row r="11320" spans="1:1" s="432" customFormat="1" ht="12" hidden="1" customHeight="1">
      <c r="A11320" s="431"/>
    </row>
    <row r="11321" spans="1:1" s="432" customFormat="1" ht="12" hidden="1" customHeight="1">
      <c r="A11321" s="431"/>
    </row>
    <row r="11322" spans="1:1" s="432" customFormat="1" ht="12" hidden="1" customHeight="1">
      <c r="A11322" s="431"/>
    </row>
    <row r="11323" spans="1:1" s="432" customFormat="1" ht="12" hidden="1" customHeight="1">
      <c r="A11323" s="431"/>
    </row>
    <row r="11324" spans="1:1" s="432" customFormat="1" ht="12" hidden="1" customHeight="1">
      <c r="A11324" s="431"/>
    </row>
    <row r="11325" spans="1:1" s="432" customFormat="1" ht="12" hidden="1" customHeight="1">
      <c r="A11325" s="431"/>
    </row>
    <row r="11326" spans="1:1" s="432" customFormat="1" ht="12" hidden="1" customHeight="1">
      <c r="A11326" s="431"/>
    </row>
    <row r="11327" spans="1:1" s="432" customFormat="1" ht="12" hidden="1" customHeight="1">
      <c r="A11327" s="431"/>
    </row>
    <row r="11328" spans="1:1" s="432" customFormat="1" ht="12" hidden="1" customHeight="1">
      <c r="A11328" s="431"/>
    </row>
    <row r="11329" spans="1:1" s="432" customFormat="1" ht="12" hidden="1" customHeight="1">
      <c r="A11329" s="431"/>
    </row>
    <row r="11330" spans="1:1" s="432" customFormat="1" ht="12" hidden="1" customHeight="1">
      <c r="A11330" s="431"/>
    </row>
    <row r="11331" spans="1:1" s="432" customFormat="1" ht="12" hidden="1" customHeight="1">
      <c r="A11331" s="431"/>
    </row>
    <row r="11332" spans="1:1" s="432" customFormat="1" ht="12" hidden="1" customHeight="1">
      <c r="A11332" s="431"/>
    </row>
    <row r="11333" spans="1:1" s="432" customFormat="1" ht="12" hidden="1" customHeight="1">
      <c r="A11333" s="431"/>
    </row>
    <row r="11334" spans="1:1" s="432" customFormat="1" ht="12" hidden="1" customHeight="1">
      <c r="A11334" s="431"/>
    </row>
    <row r="11335" spans="1:1" s="432" customFormat="1" ht="12" hidden="1" customHeight="1">
      <c r="A11335" s="431"/>
    </row>
    <row r="11336" spans="1:1" s="432" customFormat="1" ht="12" hidden="1" customHeight="1">
      <c r="A11336" s="431"/>
    </row>
    <row r="11337" spans="1:1" s="432" customFormat="1" ht="12" hidden="1" customHeight="1">
      <c r="A11337" s="431"/>
    </row>
    <row r="11338" spans="1:1" s="432" customFormat="1" ht="12" hidden="1" customHeight="1">
      <c r="A11338" s="431"/>
    </row>
    <row r="11339" spans="1:1" s="432" customFormat="1" ht="12" hidden="1" customHeight="1">
      <c r="A11339" s="431"/>
    </row>
    <row r="11340" spans="1:1" s="432" customFormat="1" ht="12" hidden="1" customHeight="1">
      <c r="A11340" s="431"/>
    </row>
    <row r="11341" spans="1:1" s="432" customFormat="1" ht="12" hidden="1" customHeight="1">
      <c r="A11341" s="431"/>
    </row>
    <row r="11342" spans="1:1" s="432" customFormat="1" ht="12" hidden="1" customHeight="1">
      <c r="A11342" s="431"/>
    </row>
    <row r="11343" spans="1:1" s="432" customFormat="1" ht="12" hidden="1" customHeight="1">
      <c r="A11343" s="431"/>
    </row>
    <row r="11344" spans="1:1" s="432" customFormat="1" ht="12" hidden="1" customHeight="1">
      <c r="A11344" s="431"/>
    </row>
    <row r="11345" spans="1:1" s="432" customFormat="1" ht="12" hidden="1" customHeight="1">
      <c r="A11345" s="431"/>
    </row>
    <row r="11346" spans="1:1" s="432" customFormat="1" ht="12" hidden="1" customHeight="1">
      <c r="A11346" s="431"/>
    </row>
    <row r="11347" spans="1:1" s="432" customFormat="1" ht="12" hidden="1" customHeight="1">
      <c r="A11347" s="431"/>
    </row>
    <row r="11348" spans="1:1" s="432" customFormat="1" ht="12" hidden="1" customHeight="1">
      <c r="A11348" s="431"/>
    </row>
    <row r="11349" spans="1:1" s="432" customFormat="1" ht="12" hidden="1" customHeight="1">
      <c r="A11349" s="431"/>
    </row>
    <row r="11350" spans="1:1" s="432" customFormat="1" ht="12" hidden="1" customHeight="1">
      <c r="A11350" s="431"/>
    </row>
    <row r="11351" spans="1:1" s="432" customFormat="1" ht="12" hidden="1" customHeight="1">
      <c r="A11351" s="431"/>
    </row>
    <row r="11352" spans="1:1" s="432" customFormat="1" ht="12" hidden="1" customHeight="1">
      <c r="A11352" s="431"/>
    </row>
    <row r="11353" spans="1:1" s="432" customFormat="1" ht="12" hidden="1" customHeight="1">
      <c r="A11353" s="431"/>
    </row>
    <row r="11354" spans="1:1" s="432" customFormat="1" ht="12" hidden="1" customHeight="1">
      <c r="A11354" s="431"/>
    </row>
    <row r="11355" spans="1:1" s="432" customFormat="1" ht="12" hidden="1" customHeight="1">
      <c r="A11355" s="431"/>
    </row>
    <row r="11356" spans="1:1" s="432" customFormat="1" ht="12" hidden="1" customHeight="1">
      <c r="A11356" s="431"/>
    </row>
    <row r="11357" spans="1:1" s="432" customFormat="1" ht="12" hidden="1" customHeight="1">
      <c r="A11357" s="431"/>
    </row>
    <row r="11358" spans="1:1" s="432" customFormat="1" ht="12" hidden="1" customHeight="1">
      <c r="A11358" s="431"/>
    </row>
    <row r="11359" spans="1:1" s="432" customFormat="1" ht="12" hidden="1" customHeight="1">
      <c r="A11359" s="431"/>
    </row>
    <row r="11360" spans="1:1" s="432" customFormat="1" ht="12" hidden="1" customHeight="1">
      <c r="A11360" s="431"/>
    </row>
    <row r="11361" spans="1:1" s="432" customFormat="1" ht="12" hidden="1" customHeight="1">
      <c r="A11361" s="431"/>
    </row>
    <row r="11362" spans="1:1" s="432" customFormat="1" ht="12" hidden="1" customHeight="1">
      <c r="A11362" s="431"/>
    </row>
    <row r="11363" spans="1:1" s="432" customFormat="1" ht="12" hidden="1" customHeight="1">
      <c r="A11363" s="431"/>
    </row>
    <row r="11364" spans="1:1" s="432" customFormat="1" ht="12" hidden="1" customHeight="1">
      <c r="A11364" s="431"/>
    </row>
    <row r="11365" spans="1:1" s="432" customFormat="1" ht="12" hidden="1" customHeight="1">
      <c r="A11365" s="431"/>
    </row>
    <row r="11366" spans="1:1" s="432" customFormat="1" ht="12" hidden="1" customHeight="1">
      <c r="A11366" s="431"/>
    </row>
    <row r="11367" spans="1:1" s="432" customFormat="1" ht="12" hidden="1" customHeight="1">
      <c r="A11367" s="431"/>
    </row>
    <row r="11368" spans="1:1" s="432" customFormat="1" ht="12" hidden="1" customHeight="1">
      <c r="A11368" s="431"/>
    </row>
    <row r="11369" spans="1:1" s="432" customFormat="1" ht="12" hidden="1" customHeight="1">
      <c r="A11369" s="431"/>
    </row>
    <row r="11370" spans="1:1" s="432" customFormat="1" ht="12" hidden="1" customHeight="1">
      <c r="A11370" s="431"/>
    </row>
    <row r="11371" spans="1:1" s="432" customFormat="1" ht="12" hidden="1" customHeight="1">
      <c r="A11371" s="431"/>
    </row>
    <row r="11372" spans="1:1" s="432" customFormat="1" ht="12" hidden="1" customHeight="1">
      <c r="A11372" s="431"/>
    </row>
    <row r="11373" spans="1:1" s="432" customFormat="1" ht="12" hidden="1" customHeight="1">
      <c r="A11373" s="431"/>
    </row>
    <row r="11374" spans="1:1" s="432" customFormat="1" ht="12" hidden="1" customHeight="1">
      <c r="A11374" s="431"/>
    </row>
    <row r="11375" spans="1:1" s="432" customFormat="1" ht="12" hidden="1" customHeight="1">
      <c r="A11375" s="431"/>
    </row>
    <row r="11376" spans="1:1" s="432" customFormat="1" ht="12" hidden="1" customHeight="1">
      <c r="A11376" s="431"/>
    </row>
    <row r="11377" spans="1:1" s="432" customFormat="1" ht="12" hidden="1" customHeight="1">
      <c r="A11377" s="431"/>
    </row>
    <row r="11378" spans="1:1" s="432" customFormat="1" ht="12" hidden="1" customHeight="1">
      <c r="A11378" s="431"/>
    </row>
    <row r="11379" spans="1:1" s="432" customFormat="1" ht="12" hidden="1" customHeight="1">
      <c r="A11379" s="431"/>
    </row>
    <row r="11380" spans="1:1" s="432" customFormat="1" ht="12" hidden="1" customHeight="1">
      <c r="A11380" s="431"/>
    </row>
    <row r="11381" spans="1:1" s="432" customFormat="1" ht="12" hidden="1" customHeight="1">
      <c r="A11381" s="431"/>
    </row>
    <row r="11382" spans="1:1" s="432" customFormat="1" ht="12" hidden="1" customHeight="1">
      <c r="A11382" s="431"/>
    </row>
    <row r="11383" spans="1:1" s="432" customFormat="1" ht="12" hidden="1" customHeight="1">
      <c r="A11383" s="431"/>
    </row>
    <row r="11384" spans="1:1" s="432" customFormat="1" ht="12" hidden="1" customHeight="1">
      <c r="A11384" s="431"/>
    </row>
    <row r="11385" spans="1:1" s="432" customFormat="1" ht="12" hidden="1" customHeight="1">
      <c r="A11385" s="431"/>
    </row>
    <row r="11386" spans="1:1" s="432" customFormat="1" ht="12" hidden="1" customHeight="1">
      <c r="A11386" s="431"/>
    </row>
    <row r="11387" spans="1:1" s="432" customFormat="1" ht="12" hidden="1" customHeight="1">
      <c r="A11387" s="431"/>
    </row>
    <row r="11388" spans="1:1" s="432" customFormat="1" ht="12" hidden="1" customHeight="1">
      <c r="A11388" s="431"/>
    </row>
    <row r="11389" spans="1:1" s="432" customFormat="1" ht="12" hidden="1" customHeight="1">
      <c r="A11389" s="431"/>
    </row>
    <row r="11390" spans="1:1" s="432" customFormat="1" ht="12" hidden="1" customHeight="1">
      <c r="A11390" s="431"/>
    </row>
    <row r="11391" spans="1:1" s="432" customFormat="1" ht="12" hidden="1" customHeight="1">
      <c r="A11391" s="431"/>
    </row>
    <row r="11392" spans="1:1" s="432" customFormat="1" ht="12" hidden="1" customHeight="1">
      <c r="A11392" s="431"/>
    </row>
    <row r="11393" spans="1:1" s="432" customFormat="1" ht="12" hidden="1" customHeight="1">
      <c r="A11393" s="431"/>
    </row>
    <row r="11394" spans="1:1" s="432" customFormat="1" ht="12" hidden="1" customHeight="1">
      <c r="A11394" s="431"/>
    </row>
    <row r="11395" spans="1:1" s="432" customFormat="1" ht="12" hidden="1" customHeight="1">
      <c r="A11395" s="431"/>
    </row>
    <row r="11396" spans="1:1" s="432" customFormat="1" ht="12" hidden="1" customHeight="1">
      <c r="A11396" s="431"/>
    </row>
    <row r="11397" spans="1:1" s="432" customFormat="1" ht="12" hidden="1" customHeight="1">
      <c r="A11397" s="431"/>
    </row>
    <row r="11398" spans="1:1" s="432" customFormat="1" ht="12" hidden="1" customHeight="1">
      <c r="A11398" s="431"/>
    </row>
    <row r="11399" spans="1:1" s="432" customFormat="1" ht="12" hidden="1" customHeight="1">
      <c r="A11399" s="431"/>
    </row>
    <row r="11400" spans="1:1" s="432" customFormat="1" ht="12" hidden="1" customHeight="1">
      <c r="A11400" s="431"/>
    </row>
    <row r="11401" spans="1:1" s="432" customFormat="1" ht="12" hidden="1" customHeight="1">
      <c r="A11401" s="431"/>
    </row>
    <row r="11402" spans="1:1" s="432" customFormat="1" ht="12" hidden="1" customHeight="1">
      <c r="A11402" s="431"/>
    </row>
    <row r="11403" spans="1:1" s="432" customFormat="1" ht="12" hidden="1" customHeight="1">
      <c r="A11403" s="431"/>
    </row>
    <row r="11404" spans="1:1" s="432" customFormat="1" ht="12" hidden="1" customHeight="1">
      <c r="A11404" s="431"/>
    </row>
    <row r="11405" spans="1:1" s="432" customFormat="1" ht="12" hidden="1" customHeight="1">
      <c r="A11405" s="431"/>
    </row>
    <row r="11406" spans="1:1" s="432" customFormat="1" ht="12" hidden="1" customHeight="1">
      <c r="A11406" s="431"/>
    </row>
    <row r="11407" spans="1:1" s="432" customFormat="1" ht="12" hidden="1" customHeight="1">
      <c r="A11407" s="431"/>
    </row>
    <row r="11408" spans="1:1" s="432" customFormat="1" ht="12" hidden="1" customHeight="1">
      <c r="A11408" s="431"/>
    </row>
    <row r="11409" spans="1:1" s="432" customFormat="1" ht="12" hidden="1" customHeight="1">
      <c r="A11409" s="431"/>
    </row>
    <row r="11410" spans="1:1" s="432" customFormat="1" ht="12" hidden="1" customHeight="1">
      <c r="A11410" s="431"/>
    </row>
    <row r="11411" spans="1:1" s="432" customFormat="1" ht="12" hidden="1" customHeight="1">
      <c r="A11411" s="431"/>
    </row>
    <row r="11412" spans="1:1" s="432" customFormat="1" ht="12" hidden="1" customHeight="1">
      <c r="A11412" s="431"/>
    </row>
    <row r="11413" spans="1:1" s="432" customFormat="1" ht="12" hidden="1" customHeight="1">
      <c r="A11413" s="431"/>
    </row>
    <row r="11414" spans="1:1" s="432" customFormat="1" ht="12" hidden="1" customHeight="1">
      <c r="A11414" s="431"/>
    </row>
    <row r="11415" spans="1:1" s="432" customFormat="1" ht="12" hidden="1" customHeight="1">
      <c r="A11415" s="431"/>
    </row>
    <row r="11416" spans="1:1" s="432" customFormat="1" ht="12" hidden="1" customHeight="1">
      <c r="A11416" s="431"/>
    </row>
    <row r="11417" spans="1:1" s="432" customFormat="1" ht="12" hidden="1" customHeight="1">
      <c r="A11417" s="431"/>
    </row>
    <row r="11418" spans="1:1" s="432" customFormat="1" ht="12" hidden="1" customHeight="1">
      <c r="A11418" s="431"/>
    </row>
    <row r="11419" spans="1:1" s="432" customFormat="1" ht="12" hidden="1" customHeight="1">
      <c r="A11419" s="431"/>
    </row>
    <row r="11420" spans="1:1" s="432" customFormat="1" ht="12" hidden="1" customHeight="1">
      <c r="A11420" s="431"/>
    </row>
    <row r="11421" spans="1:1" s="432" customFormat="1" ht="12" hidden="1" customHeight="1">
      <c r="A11421" s="431"/>
    </row>
    <row r="11422" spans="1:1" s="432" customFormat="1" ht="12" hidden="1" customHeight="1">
      <c r="A11422" s="431"/>
    </row>
    <row r="11423" spans="1:1" s="432" customFormat="1" ht="12" hidden="1" customHeight="1">
      <c r="A11423" s="431"/>
    </row>
    <row r="11424" spans="1:1" s="432" customFormat="1" ht="12" hidden="1" customHeight="1">
      <c r="A11424" s="431"/>
    </row>
    <row r="11425" spans="1:1" s="432" customFormat="1" ht="12" hidden="1" customHeight="1">
      <c r="A11425" s="431"/>
    </row>
    <row r="11426" spans="1:1" s="432" customFormat="1" ht="12" hidden="1" customHeight="1">
      <c r="A11426" s="431"/>
    </row>
    <row r="11427" spans="1:1" s="432" customFormat="1" ht="12" hidden="1" customHeight="1">
      <c r="A11427" s="431"/>
    </row>
    <row r="11428" spans="1:1" s="432" customFormat="1" ht="12" hidden="1" customHeight="1">
      <c r="A11428" s="431"/>
    </row>
    <row r="11429" spans="1:1" s="432" customFormat="1" ht="12" hidden="1" customHeight="1">
      <c r="A11429" s="431"/>
    </row>
    <row r="11430" spans="1:1" s="432" customFormat="1" ht="12" hidden="1" customHeight="1">
      <c r="A11430" s="431"/>
    </row>
    <row r="11431" spans="1:1" s="432" customFormat="1" ht="12" hidden="1" customHeight="1">
      <c r="A11431" s="431"/>
    </row>
    <row r="11432" spans="1:1" s="432" customFormat="1" ht="12" hidden="1" customHeight="1">
      <c r="A11432" s="431"/>
    </row>
    <row r="11433" spans="1:1" s="432" customFormat="1" ht="12" hidden="1" customHeight="1">
      <c r="A11433" s="431"/>
    </row>
    <row r="11434" spans="1:1" s="432" customFormat="1" ht="12" hidden="1" customHeight="1">
      <c r="A11434" s="431"/>
    </row>
    <row r="11435" spans="1:1" s="432" customFormat="1" ht="12" hidden="1" customHeight="1">
      <c r="A11435" s="431"/>
    </row>
    <row r="11436" spans="1:1" s="432" customFormat="1" ht="12" hidden="1" customHeight="1">
      <c r="A11436" s="431"/>
    </row>
    <row r="11437" spans="1:1" s="432" customFormat="1" ht="12" hidden="1" customHeight="1">
      <c r="A11437" s="431"/>
    </row>
    <row r="11438" spans="1:1" s="432" customFormat="1" ht="12" hidden="1" customHeight="1">
      <c r="A11438" s="431"/>
    </row>
    <row r="11439" spans="1:1" s="432" customFormat="1" ht="12" hidden="1" customHeight="1">
      <c r="A11439" s="431"/>
    </row>
    <row r="11440" spans="1:1" s="432" customFormat="1" ht="12" hidden="1" customHeight="1">
      <c r="A11440" s="431"/>
    </row>
    <row r="11441" spans="1:1" s="432" customFormat="1" ht="12" hidden="1" customHeight="1">
      <c r="A11441" s="431"/>
    </row>
    <row r="11442" spans="1:1" s="432" customFormat="1" ht="12" hidden="1" customHeight="1">
      <c r="A11442" s="431"/>
    </row>
    <row r="11443" spans="1:1" s="432" customFormat="1" ht="12" hidden="1" customHeight="1">
      <c r="A11443" s="431"/>
    </row>
    <row r="11444" spans="1:1" s="432" customFormat="1" ht="12" hidden="1" customHeight="1">
      <c r="A11444" s="431"/>
    </row>
    <row r="11445" spans="1:1" s="432" customFormat="1" ht="12" hidden="1" customHeight="1">
      <c r="A11445" s="431"/>
    </row>
    <row r="11446" spans="1:1" s="432" customFormat="1" ht="12" hidden="1" customHeight="1">
      <c r="A11446" s="431"/>
    </row>
    <row r="11447" spans="1:1" s="432" customFormat="1" ht="12" hidden="1" customHeight="1">
      <c r="A11447" s="431"/>
    </row>
    <row r="11448" spans="1:1" s="432" customFormat="1" ht="12" hidden="1" customHeight="1">
      <c r="A11448" s="431"/>
    </row>
    <row r="11449" spans="1:1" s="432" customFormat="1" ht="12" hidden="1" customHeight="1">
      <c r="A11449" s="431"/>
    </row>
    <row r="11450" spans="1:1" s="432" customFormat="1" ht="12" hidden="1" customHeight="1">
      <c r="A11450" s="431"/>
    </row>
    <row r="11451" spans="1:1" s="432" customFormat="1" ht="12" hidden="1" customHeight="1">
      <c r="A11451" s="431"/>
    </row>
    <row r="11452" spans="1:1" s="432" customFormat="1" ht="12" hidden="1" customHeight="1">
      <c r="A11452" s="431"/>
    </row>
    <row r="11453" spans="1:1" s="432" customFormat="1" ht="12" hidden="1" customHeight="1">
      <c r="A11453" s="431"/>
    </row>
    <row r="11454" spans="1:1" s="432" customFormat="1" ht="12" hidden="1" customHeight="1">
      <c r="A11454" s="431"/>
    </row>
    <row r="11455" spans="1:1" s="432" customFormat="1" ht="12" hidden="1" customHeight="1">
      <c r="A11455" s="431"/>
    </row>
    <row r="11456" spans="1:1" s="432" customFormat="1" ht="12" hidden="1" customHeight="1">
      <c r="A11456" s="431"/>
    </row>
    <row r="11457" spans="1:1" s="432" customFormat="1" ht="12" hidden="1" customHeight="1">
      <c r="A11457" s="431"/>
    </row>
    <row r="11458" spans="1:1" s="432" customFormat="1" ht="12" hidden="1" customHeight="1">
      <c r="A11458" s="431"/>
    </row>
    <row r="11459" spans="1:1" s="432" customFormat="1" ht="12" hidden="1" customHeight="1">
      <c r="A11459" s="431"/>
    </row>
    <row r="11460" spans="1:1" s="432" customFormat="1" ht="12" hidden="1" customHeight="1">
      <c r="A11460" s="431"/>
    </row>
    <row r="11461" spans="1:1" s="432" customFormat="1" ht="12" hidden="1" customHeight="1">
      <c r="A11461" s="431"/>
    </row>
    <row r="11462" spans="1:1" s="432" customFormat="1" ht="12" hidden="1" customHeight="1">
      <c r="A11462" s="431"/>
    </row>
    <row r="11463" spans="1:1" s="432" customFormat="1" ht="12" hidden="1" customHeight="1">
      <c r="A11463" s="431"/>
    </row>
    <row r="11464" spans="1:1" s="432" customFormat="1" ht="12" hidden="1" customHeight="1">
      <c r="A11464" s="431"/>
    </row>
    <row r="11465" spans="1:1" s="432" customFormat="1" ht="12" hidden="1" customHeight="1">
      <c r="A11465" s="431"/>
    </row>
    <row r="11466" spans="1:1" s="432" customFormat="1" ht="12" hidden="1" customHeight="1">
      <c r="A11466" s="431"/>
    </row>
    <row r="11467" spans="1:1" s="432" customFormat="1" ht="12" hidden="1" customHeight="1">
      <c r="A11467" s="431"/>
    </row>
    <row r="11468" spans="1:1" s="432" customFormat="1" ht="12" hidden="1" customHeight="1">
      <c r="A11468" s="431"/>
    </row>
    <row r="11469" spans="1:1" s="432" customFormat="1" ht="12" hidden="1" customHeight="1">
      <c r="A11469" s="431"/>
    </row>
    <row r="11470" spans="1:1" s="432" customFormat="1" ht="12" hidden="1" customHeight="1">
      <c r="A11470" s="431"/>
    </row>
    <row r="11471" spans="1:1" s="432" customFormat="1" ht="12" hidden="1" customHeight="1">
      <c r="A11471" s="431"/>
    </row>
    <row r="11472" spans="1:1" s="432" customFormat="1" ht="12" hidden="1" customHeight="1">
      <c r="A11472" s="431"/>
    </row>
    <row r="11473" spans="1:1" s="432" customFormat="1" ht="12" hidden="1" customHeight="1">
      <c r="A11473" s="431"/>
    </row>
    <row r="11474" spans="1:1" s="432" customFormat="1" ht="12" hidden="1" customHeight="1">
      <c r="A11474" s="431"/>
    </row>
    <row r="11475" spans="1:1" s="432" customFormat="1" ht="12" hidden="1" customHeight="1">
      <c r="A11475" s="431"/>
    </row>
    <row r="11476" spans="1:1" s="432" customFormat="1" ht="12" hidden="1" customHeight="1">
      <c r="A11476" s="431"/>
    </row>
    <row r="11477" spans="1:1" s="432" customFormat="1" ht="12" hidden="1" customHeight="1">
      <c r="A11477" s="431"/>
    </row>
    <row r="11478" spans="1:1" s="432" customFormat="1" ht="12" hidden="1" customHeight="1">
      <c r="A11478" s="431"/>
    </row>
    <row r="11479" spans="1:1" s="432" customFormat="1" ht="12" hidden="1" customHeight="1">
      <c r="A11479" s="431"/>
    </row>
    <row r="11480" spans="1:1" s="432" customFormat="1" ht="12" hidden="1" customHeight="1">
      <c r="A11480" s="431"/>
    </row>
    <row r="11481" spans="1:1" s="432" customFormat="1" ht="12" hidden="1" customHeight="1">
      <c r="A11481" s="431"/>
    </row>
    <row r="11482" spans="1:1" s="432" customFormat="1" ht="12" hidden="1" customHeight="1">
      <c r="A11482" s="431"/>
    </row>
    <row r="11483" spans="1:1" s="432" customFormat="1" ht="12" hidden="1" customHeight="1">
      <c r="A11483" s="431"/>
    </row>
    <row r="11484" spans="1:1" s="432" customFormat="1" ht="12" hidden="1" customHeight="1">
      <c r="A11484" s="431"/>
    </row>
    <row r="11485" spans="1:1" s="432" customFormat="1" ht="12" hidden="1" customHeight="1">
      <c r="A11485" s="431"/>
    </row>
    <row r="11486" spans="1:1" s="432" customFormat="1" ht="12" hidden="1" customHeight="1">
      <c r="A11486" s="431"/>
    </row>
    <row r="11487" spans="1:1" s="432" customFormat="1" ht="12" hidden="1" customHeight="1">
      <c r="A11487" s="431"/>
    </row>
    <row r="11488" spans="1:1" s="432" customFormat="1" ht="12" hidden="1" customHeight="1">
      <c r="A11488" s="431"/>
    </row>
    <row r="11489" spans="1:1" s="432" customFormat="1" ht="12" hidden="1" customHeight="1">
      <c r="A11489" s="431"/>
    </row>
    <row r="11490" spans="1:1" s="432" customFormat="1" ht="12" hidden="1" customHeight="1">
      <c r="A11490" s="431"/>
    </row>
    <row r="11491" spans="1:1" s="432" customFormat="1" ht="12" hidden="1" customHeight="1">
      <c r="A11491" s="431"/>
    </row>
    <row r="11492" spans="1:1" s="432" customFormat="1" ht="12" hidden="1" customHeight="1">
      <c r="A11492" s="431"/>
    </row>
    <row r="11493" spans="1:1" s="432" customFormat="1" ht="12" hidden="1" customHeight="1">
      <c r="A11493" s="431"/>
    </row>
    <row r="11494" spans="1:1" s="432" customFormat="1" ht="12" hidden="1" customHeight="1">
      <c r="A11494" s="431"/>
    </row>
    <row r="11495" spans="1:1" s="432" customFormat="1" ht="12" hidden="1" customHeight="1">
      <c r="A11495" s="431"/>
    </row>
    <row r="11496" spans="1:1" s="432" customFormat="1" ht="12" hidden="1" customHeight="1">
      <c r="A11496" s="431"/>
    </row>
    <row r="11497" spans="1:1" s="432" customFormat="1" ht="12" hidden="1" customHeight="1">
      <c r="A11497" s="431"/>
    </row>
    <row r="11498" spans="1:1" s="432" customFormat="1" ht="12" hidden="1" customHeight="1">
      <c r="A11498" s="431"/>
    </row>
    <row r="11499" spans="1:1" s="432" customFormat="1" ht="12" hidden="1" customHeight="1">
      <c r="A11499" s="431"/>
    </row>
    <row r="11500" spans="1:1" s="432" customFormat="1" ht="12" hidden="1" customHeight="1">
      <c r="A11500" s="431"/>
    </row>
    <row r="11501" spans="1:1" s="432" customFormat="1" ht="12" hidden="1" customHeight="1">
      <c r="A11501" s="431"/>
    </row>
    <row r="11502" spans="1:1" s="432" customFormat="1" ht="12" hidden="1" customHeight="1">
      <c r="A11502" s="431"/>
    </row>
    <row r="11503" spans="1:1" s="432" customFormat="1" ht="12" hidden="1" customHeight="1">
      <c r="A11503" s="431"/>
    </row>
    <row r="11504" spans="1:1" s="432" customFormat="1" ht="12" hidden="1" customHeight="1">
      <c r="A11504" s="431"/>
    </row>
    <row r="11505" spans="1:1" s="432" customFormat="1" ht="12" hidden="1" customHeight="1">
      <c r="A11505" s="431"/>
    </row>
    <row r="11506" spans="1:1" s="432" customFormat="1" ht="12" hidden="1" customHeight="1">
      <c r="A11506" s="431"/>
    </row>
    <row r="11507" spans="1:1" s="432" customFormat="1" ht="12" hidden="1" customHeight="1">
      <c r="A11507" s="431"/>
    </row>
    <row r="11508" spans="1:1" s="432" customFormat="1" ht="12" hidden="1" customHeight="1">
      <c r="A11508" s="431"/>
    </row>
    <row r="11509" spans="1:1" s="432" customFormat="1" ht="12" hidden="1" customHeight="1">
      <c r="A11509" s="431"/>
    </row>
    <row r="11510" spans="1:1" s="432" customFormat="1" ht="12" hidden="1" customHeight="1">
      <c r="A11510" s="431"/>
    </row>
    <row r="11511" spans="1:1" s="432" customFormat="1" ht="12" hidden="1" customHeight="1">
      <c r="A11511" s="431"/>
    </row>
    <row r="11512" spans="1:1" s="432" customFormat="1" ht="12" hidden="1" customHeight="1">
      <c r="A11512" s="431"/>
    </row>
    <row r="11513" spans="1:1" s="432" customFormat="1" ht="12" hidden="1" customHeight="1">
      <c r="A11513" s="431"/>
    </row>
    <row r="11514" spans="1:1" s="432" customFormat="1" ht="12" hidden="1" customHeight="1">
      <c r="A11514" s="431"/>
    </row>
    <row r="11515" spans="1:1" s="432" customFormat="1" ht="12" hidden="1" customHeight="1">
      <c r="A11515" s="431"/>
    </row>
    <row r="11516" spans="1:1" s="432" customFormat="1" ht="12" hidden="1" customHeight="1">
      <c r="A11516" s="431"/>
    </row>
    <row r="11517" spans="1:1" s="432" customFormat="1" ht="12" hidden="1" customHeight="1">
      <c r="A11517" s="431"/>
    </row>
    <row r="11518" spans="1:1" s="432" customFormat="1" ht="12" hidden="1" customHeight="1">
      <c r="A11518" s="431"/>
    </row>
    <row r="11519" spans="1:1" s="432" customFormat="1" ht="12" hidden="1" customHeight="1">
      <c r="A11519" s="431"/>
    </row>
    <row r="11520" spans="1:1" s="432" customFormat="1" ht="12" hidden="1" customHeight="1">
      <c r="A11520" s="431"/>
    </row>
    <row r="11521" spans="1:1" s="432" customFormat="1" ht="12" hidden="1" customHeight="1">
      <c r="A11521" s="431"/>
    </row>
    <row r="11522" spans="1:1" s="432" customFormat="1" ht="12" hidden="1" customHeight="1">
      <c r="A11522" s="431"/>
    </row>
    <row r="11523" spans="1:1" s="432" customFormat="1" ht="12" hidden="1" customHeight="1">
      <c r="A11523" s="431"/>
    </row>
    <row r="11524" spans="1:1" s="432" customFormat="1" ht="12" hidden="1" customHeight="1">
      <c r="A11524" s="431"/>
    </row>
    <row r="11525" spans="1:1" s="432" customFormat="1" ht="12" hidden="1" customHeight="1">
      <c r="A11525" s="431"/>
    </row>
    <row r="11526" spans="1:1" s="432" customFormat="1" ht="12" hidden="1" customHeight="1">
      <c r="A11526" s="431"/>
    </row>
    <row r="11527" spans="1:1" s="432" customFormat="1" ht="12" hidden="1" customHeight="1">
      <c r="A11527" s="431"/>
    </row>
    <row r="11528" spans="1:1" s="432" customFormat="1" ht="12" hidden="1" customHeight="1">
      <c r="A11528" s="431"/>
    </row>
    <row r="11529" spans="1:1" s="432" customFormat="1" ht="12" hidden="1" customHeight="1">
      <c r="A11529" s="431"/>
    </row>
    <row r="11530" spans="1:1" s="432" customFormat="1" ht="12" hidden="1" customHeight="1">
      <c r="A11530" s="431"/>
    </row>
    <row r="11531" spans="1:1" s="432" customFormat="1" ht="12" hidden="1" customHeight="1">
      <c r="A11531" s="431"/>
    </row>
    <row r="11532" spans="1:1" s="432" customFormat="1" ht="12" hidden="1" customHeight="1">
      <c r="A11532" s="431"/>
    </row>
    <row r="11533" spans="1:1" s="432" customFormat="1" ht="12" hidden="1" customHeight="1">
      <c r="A11533" s="431"/>
    </row>
    <row r="11534" spans="1:1" s="432" customFormat="1" ht="12" hidden="1" customHeight="1">
      <c r="A11534" s="431"/>
    </row>
    <row r="11535" spans="1:1" s="432" customFormat="1" ht="12" hidden="1" customHeight="1">
      <c r="A11535" s="431"/>
    </row>
    <row r="11536" spans="1:1" s="432" customFormat="1" ht="12" hidden="1" customHeight="1">
      <c r="A11536" s="431"/>
    </row>
    <row r="11537" spans="1:1" s="432" customFormat="1" ht="12" hidden="1" customHeight="1">
      <c r="A11537" s="431"/>
    </row>
    <row r="11538" spans="1:1" s="432" customFormat="1" ht="12" hidden="1" customHeight="1">
      <c r="A11538" s="431"/>
    </row>
    <row r="11539" spans="1:1" s="432" customFormat="1" ht="12" hidden="1" customHeight="1">
      <c r="A11539" s="431"/>
    </row>
    <row r="11540" spans="1:1" s="432" customFormat="1" ht="12" hidden="1" customHeight="1">
      <c r="A11540" s="431"/>
    </row>
    <row r="11541" spans="1:1" s="432" customFormat="1" ht="12" hidden="1" customHeight="1">
      <c r="A11541" s="431"/>
    </row>
    <row r="11542" spans="1:1" s="432" customFormat="1" ht="12" hidden="1" customHeight="1">
      <c r="A11542" s="431"/>
    </row>
    <row r="11543" spans="1:1" s="432" customFormat="1" ht="12" hidden="1" customHeight="1">
      <c r="A11543" s="431"/>
    </row>
    <row r="11544" spans="1:1" s="432" customFormat="1" ht="12" hidden="1" customHeight="1">
      <c r="A11544" s="431"/>
    </row>
    <row r="11545" spans="1:1" s="432" customFormat="1" ht="12" hidden="1" customHeight="1">
      <c r="A11545" s="431"/>
    </row>
    <row r="11546" spans="1:1" s="432" customFormat="1" ht="12" hidden="1" customHeight="1">
      <c r="A11546" s="431"/>
    </row>
    <row r="11547" spans="1:1" s="432" customFormat="1" ht="12" hidden="1" customHeight="1">
      <c r="A11547" s="431"/>
    </row>
    <row r="11548" spans="1:1" s="432" customFormat="1" ht="12" hidden="1" customHeight="1">
      <c r="A11548" s="431"/>
    </row>
    <row r="11549" spans="1:1" s="432" customFormat="1" ht="12" hidden="1" customHeight="1">
      <c r="A11549" s="431"/>
    </row>
    <row r="11550" spans="1:1" s="432" customFormat="1" ht="12" hidden="1" customHeight="1">
      <c r="A11550" s="431"/>
    </row>
    <row r="11551" spans="1:1" s="432" customFormat="1" ht="12" hidden="1" customHeight="1">
      <c r="A11551" s="431"/>
    </row>
    <row r="11552" spans="1:1" s="432" customFormat="1" ht="12" hidden="1" customHeight="1">
      <c r="A11552" s="431"/>
    </row>
    <row r="11553" spans="1:1" s="432" customFormat="1" ht="12" hidden="1" customHeight="1">
      <c r="A11553" s="431"/>
    </row>
    <row r="11554" spans="1:1" s="432" customFormat="1" ht="12" hidden="1" customHeight="1">
      <c r="A11554" s="431"/>
    </row>
    <row r="11555" spans="1:1" s="432" customFormat="1" ht="12" hidden="1" customHeight="1">
      <c r="A11555" s="431"/>
    </row>
    <row r="11556" spans="1:1" s="432" customFormat="1" ht="12" hidden="1" customHeight="1">
      <c r="A11556" s="431"/>
    </row>
    <row r="11557" spans="1:1" s="432" customFormat="1" ht="12" hidden="1" customHeight="1">
      <c r="A11557" s="431"/>
    </row>
    <row r="11558" spans="1:1" s="432" customFormat="1" ht="12" hidden="1" customHeight="1">
      <c r="A11558" s="431"/>
    </row>
    <row r="11559" spans="1:1" s="432" customFormat="1" ht="12" hidden="1" customHeight="1">
      <c r="A11559" s="431"/>
    </row>
    <row r="11560" spans="1:1" s="432" customFormat="1" ht="12" hidden="1" customHeight="1">
      <c r="A11560" s="431"/>
    </row>
    <row r="11561" spans="1:1" s="432" customFormat="1" ht="12" hidden="1" customHeight="1">
      <c r="A11561" s="431"/>
    </row>
    <row r="11562" spans="1:1" s="432" customFormat="1" ht="12" hidden="1" customHeight="1">
      <c r="A11562" s="431"/>
    </row>
    <row r="11563" spans="1:1" s="432" customFormat="1" ht="12" hidden="1" customHeight="1">
      <c r="A11563" s="431"/>
    </row>
    <row r="11564" spans="1:1" s="432" customFormat="1" ht="12" hidden="1" customHeight="1">
      <c r="A11564" s="431"/>
    </row>
    <row r="11565" spans="1:1" s="432" customFormat="1" ht="12" hidden="1" customHeight="1">
      <c r="A11565" s="431"/>
    </row>
    <row r="11566" spans="1:1" s="432" customFormat="1" ht="12" hidden="1" customHeight="1">
      <c r="A11566" s="431"/>
    </row>
    <row r="11567" spans="1:1" s="432" customFormat="1" ht="12" hidden="1" customHeight="1">
      <c r="A11567" s="431"/>
    </row>
    <row r="11568" spans="1:1" s="432" customFormat="1" ht="12" hidden="1" customHeight="1">
      <c r="A11568" s="431"/>
    </row>
    <row r="11569" spans="1:1" s="432" customFormat="1" ht="12" hidden="1" customHeight="1">
      <c r="A11569" s="431"/>
    </row>
    <row r="11570" spans="1:1" s="432" customFormat="1" ht="12" hidden="1" customHeight="1">
      <c r="A11570" s="431"/>
    </row>
    <row r="11571" spans="1:1" s="432" customFormat="1" ht="12" hidden="1" customHeight="1">
      <c r="A11571" s="431"/>
    </row>
    <row r="11572" spans="1:1" s="432" customFormat="1" ht="12" hidden="1" customHeight="1">
      <c r="A11572" s="431"/>
    </row>
    <row r="11573" spans="1:1" s="432" customFormat="1" ht="12" hidden="1" customHeight="1">
      <c r="A11573" s="431"/>
    </row>
    <row r="11574" spans="1:1" s="432" customFormat="1" ht="12" hidden="1" customHeight="1">
      <c r="A11574" s="431"/>
    </row>
    <row r="11575" spans="1:1" s="432" customFormat="1" ht="12" hidden="1" customHeight="1">
      <c r="A11575" s="431"/>
    </row>
    <row r="11576" spans="1:1" s="432" customFormat="1" ht="12" hidden="1" customHeight="1">
      <c r="A11576" s="431"/>
    </row>
    <row r="11577" spans="1:1" s="432" customFormat="1" ht="12" hidden="1" customHeight="1">
      <c r="A11577" s="431"/>
    </row>
    <row r="11578" spans="1:1" s="432" customFormat="1" ht="12" hidden="1" customHeight="1">
      <c r="A11578" s="431"/>
    </row>
    <row r="11579" spans="1:1" s="432" customFormat="1" ht="12" hidden="1" customHeight="1">
      <c r="A11579" s="431"/>
    </row>
    <row r="11580" spans="1:1" s="432" customFormat="1" ht="12" hidden="1" customHeight="1">
      <c r="A11580" s="431"/>
    </row>
    <row r="11581" spans="1:1" s="432" customFormat="1" ht="12" hidden="1" customHeight="1">
      <c r="A11581" s="431"/>
    </row>
    <row r="11582" spans="1:1" s="432" customFormat="1" ht="12" hidden="1" customHeight="1">
      <c r="A11582" s="431"/>
    </row>
    <row r="11583" spans="1:1" s="432" customFormat="1" ht="12" hidden="1" customHeight="1">
      <c r="A11583" s="431"/>
    </row>
    <row r="11584" spans="1:1" s="432" customFormat="1" ht="12" hidden="1" customHeight="1">
      <c r="A11584" s="431"/>
    </row>
    <row r="11585" spans="1:1" s="432" customFormat="1" ht="12" hidden="1" customHeight="1">
      <c r="A11585" s="431"/>
    </row>
    <row r="11586" spans="1:1" s="432" customFormat="1" ht="12" hidden="1" customHeight="1">
      <c r="A11586" s="431"/>
    </row>
    <row r="11587" spans="1:1" s="432" customFormat="1" ht="12" hidden="1" customHeight="1">
      <c r="A11587" s="431"/>
    </row>
    <row r="11588" spans="1:1" s="432" customFormat="1" ht="12" hidden="1" customHeight="1">
      <c r="A11588" s="431"/>
    </row>
    <row r="11589" spans="1:1" s="432" customFormat="1" ht="12" hidden="1" customHeight="1">
      <c r="A11589" s="431"/>
    </row>
    <row r="11590" spans="1:1" s="432" customFormat="1" ht="12" hidden="1" customHeight="1">
      <c r="A11590" s="431"/>
    </row>
    <row r="11591" spans="1:1" s="432" customFormat="1" ht="12" hidden="1" customHeight="1">
      <c r="A11591" s="431"/>
    </row>
    <row r="11592" spans="1:1" s="432" customFormat="1" ht="12" hidden="1" customHeight="1">
      <c r="A11592" s="431"/>
    </row>
    <row r="11593" spans="1:1" s="432" customFormat="1" ht="12" hidden="1" customHeight="1">
      <c r="A11593" s="431"/>
    </row>
    <row r="11594" spans="1:1" s="432" customFormat="1" ht="12" hidden="1" customHeight="1">
      <c r="A11594" s="431"/>
    </row>
    <row r="11595" spans="1:1" s="432" customFormat="1" ht="12" hidden="1" customHeight="1">
      <c r="A11595" s="431"/>
    </row>
    <row r="11596" spans="1:1" s="432" customFormat="1" ht="12" hidden="1" customHeight="1">
      <c r="A11596" s="431"/>
    </row>
    <row r="11597" spans="1:1" s="432" customFormat="1" ht="12" hidden="1" customHeight="1">
      <c r="A11597" s="431"/>
    </row>
    <row r="11598" spans="1:1" s="432" customFormat="1" ht="12" hidden="1" customHeight="1">
      <c r="A11598" s="431"/>
    </row>
    <row r="11599" spans="1:1" s="432" customFormat="1" ht="12" hidden="1" customHeight="1">
      <c r="A11599" s="431"/>
    </row>
    <row r="11600" spans="1:1" s="432" customFormat="1" ht="12" hidden="1" customHeight="1">
      <c r="A11600" s="431"/>
    </row>
    <row r="11601" spans="1:1" s="432" customFormat="1" ht="12" hidden="1" customHeight="1">
      <c r="A11601" s="431"/>
    </row>
    <row r="11602" spans="1:1" s="432" customFormat="1" ht="12" hidden="1" customHeight="1">
      <c r="A11602" s="431"/>
    </row>
    <row r="11603" spans="1:1" s="432" customFormat="1" ht="12" hidden="1" customHeight="1">
      <c r="A11603" s="431"/>
    </row>
    <row r="11604" spans="1:1" s="432" customFormat="1" ht="12" hidden="1" customHeight="1">
      <c r="A11604" s="431"/>
    </row>
    <row r="11605" spans="1:1" s="432" customFormat="1" ht="12" hidden="1" customHeight="1">
      <c r="A11605" s="431"/>
    </row>
    <row r="11606" spans="1:1" s="432" customFormat="1" ht="12" hidden="1" customHeight="1">
      <c r="A11606" s="431"/>
    </row>
    <row r="11607" spans="1:1" s="432" customFormat="1" ht="12" hidden="1" customHeight="1">
      <c r="A11607" s="431"/>
    </row>
    <row r="11608" spans="1:1" s="432" customFormat="1" ht="12" hidden="1" customHeight="1">
      <c r="A11608" s="431"/>
    </row>
    <row r="11609" spans="1:1" s="432" customFormat="1" ht="12" hidden="1" customHeight="1">
      <c r="A11609" s="431"/>
    </row>
    <row r="11610" spans="1:1" s="432" customFormat="1" ht="12" hidden="1" customHeight="1">
      <c r="A11610" s="431"/>
    </row>
    <row r="11611" spans="1:1" s="432" customFormat="1" ht="12" hidden="1" customHeight="1">
      <c r="A11611" s="431"/>
    </row>
    <row r="11612" spans="1:1" s="432" customFormat="1" ht="12" hidden="1" customHeight="1">
      <c r="A11612" s="431"/>
    </row>
    <row r="11613" spans="1:1" s="432" customFormat="1" ht="12" hidden="1" customHeight="1">
      <c r="A11613" s="431"/>
    </row>
    <row r="11614" spans="1:1" s="432" customFormat="1" ht="12" hidden="1" customHeight="1">
      <c r="A11614" s="431"/>
    </row>
    <row r="11615" spans="1:1" s="432" customFormat="1" ht="12" hidden="1" customHeight="1">
      <c r="A11615" s="431"/>
    </row>
    <row r="11616" spans="1:1" s="432" customFormat="1" ht="12" hidden="1" customHeight="1">
      <c r="A11616" s="431"/>
    </row>
    <row r="11617" spans="1:1" s="432" customFormat="1" ht="12" hidden="1" customHeight="1">
      <c r="A11617" s="431"/>
    </row>
    <row r="11618" spans="1:1" s="432" customFormat="1" ht="12" hidden="1" customHeight="1">
      <c r="A11618" s="431"/>
    </row>
    <row r="11619" spans="1:1" s="432" customFormat="1" ht="12" hidden="1" customHeight="1">
      <c r="A11619" s="431"/>
    </row>
    <row r="11620" spans="1:1" s="432" customFormat="1" ht="12" hidden="1" customHeight="1">
      <c r="A11620" s="431"/>
    </row>
    <row r="11621" spans="1:1" s="432" customFormat="1" ht="12" hidden="1" customHeight="1">
      <c r="A11621" s="431"/>
    </row>
    <row r="11622" spans="1:1" s="432" customFormat="1" ht="12" hidden="1" customHeight="1">
      <c r="A11622" s="431"/>
    </row>
    <row r="11623" spans="1:1" s="432" customFormat="1" ht="12" hidden="1" customHeight="1">
      <c r="A11623" s="431"/>
    </row>
    <row r="11624" spans="1:1" s="432" customFormat="1" ht="12" hidden="1" customHeight="1">
      <c r="A11624" s="431"/>
    </row>
    <row r="11625" spans="1:1" s="432" customFormat="1" ht="12" hidden="1" customHeight="1">
      <c r="A11625" s="431"/>
    </row>
    <row r="11626" spans="1:1" s="432" customFormat="1" ht="12" hidden="1" customHeight="1">
      <c r="A11626" s="431"/>
    </row>
    <row r="11627" spans="1:1" s="432" customFormat="1" ht="12" hidden="1" customHeight="1">
      <c r="A11627" s="431"/>
    </row>
    <row r="11628" spans="1:1" s="432" customFormat="1" ht="12" hidden="1" customHeight="1">
      <c r="A11628" s="431"/>
    </row>
    <row r="11629" spans="1:1" s="432" customFormat="1" ht="12" hidden="1" customHeight="1">
      <c r="A11629" s="431"/>
    </row>
    <row r="11630" spans="1:1" s="432" customFormat="1" ht="12" hidden="1" customHeight="1">
      <c r="A11630" s="431"/>
    </row>
    <row r="11631" spans="1:1" s="432" customFormat="1" ht="12" hidden="1" customHeight="1">
      <c r="A11631" s="431"/>
    </row>
    <row r="11632" spans="1:1" s="432" customFormat="1" ht="12" hidden="1" customHeight="1">
      <c r="A11632" s="431"/>
    </row>
    <row r="11633" spans="1:1" s="432" customFormat="1" ht="12" hidden="1" customHeight="1">
      <c r="A11633" s="431"/>
    </row>
    <row r="11634" spans="1:1" s="432" customFormat="1" ht="12" hidden="1" customHeight="1">
      <c r="A11634" s="431"/>
    </row>
    <row r="11635" spans="1:1" s="432" customFormat="1" ht="12" hidden="1" customHeight="1">
      <c r="A11635" s="431"/>
    </row>
    <row r="11636" spans="1:1" s="432" customFormat="1" ht="12" hidden="1" customHeight="1">
      <c r="A11636" s="431"/>
    </row>
    <row r="11637" spans="1:1" s="432" customFormat="1" ht="12" hidden="1" customHeight="1">
      <c r="A11637" s="431"/>
    </row>
    <row r="11638" spans="1:1" s="432" customFormat="1" ht="12" hidden="1" customHeight="1">
      <c r="A11638" s="431"/>
    </row>
    <row r="11639" spans="1:1" s="432" customFormat="1" ht="12" hidden="1" customHeight="1">
      <c r="A11639" s="431"/>
    </row>
    <row r="11640" spans="1:1" s="432" customFormat="1" ht="12" hidden="1" customHeight="1">
      <c r="A11640" s="431"/>
    </row>
    <row r="11641" spans="1:1" s="432" customFormat="1" ht="12" hidden="1" customHeight="1">
      <c r="A11641" s="431"/>
    </row>
    <row r="11642" spans="1:1" s="432" customFormat="1" ht="12" hidden="1" customHeight="1">
      <c r="A11642" s="431"/>
    </row>
    <row r="11643" spans="1:1" s="432" customFormat="1" ht="12" hidden="1" customHeight="1">
      <c r="A11643" s="431"/>
    </row>
    <row r="11644" spans="1:1" s="432" customFormat="1" ht="12" hidden="1" customHeight="1">
      <c r="A11644" s="431"/>
    </row>
    <row r="11645" spans="1:1" s="432" customFormat="1" ht="12" hidden="1" customHeight="1">
      <c r="A11645" s="431"/>
    </row>
    <row r="11646" spans="1:1" s="432" customFormat="1" ht="12" hidden="1" customHeight="1">
      <c r="A11646" s="431"/>
    </row>
    <row r="11647" spans="1:1" s="432" customFormat="1" ht="12" hidden="1" customHeight="1">
      <c r="A11647" s="431"/>
    </row>
    <row r="11648" spans="1:1" s="432" customFormat="1" ht="12" hidden="1" customHeight="1">
      <c r="A11648" s="431"/>
    </row>
    <row r="11649" spans="1:1" s="432" customFormat="1" ht="12" hidden="1" customHeight="1">
      <c r="A11649" s="431"/>
    </row>
    <row r="11650" spans="1:1" s="432" customFormat="1" ht="12" hidden="1" customHeight="1">
      <c r="A11650" s="431"/>
    </row>
    <row r="11651" spans="1:1" s="432" customFormat="1" ht="12" hidden="1" customHeight="1">
      <c r="A11651" s="431"/>
    </row>
    <row r="11652" spans="1:1" s="432" customFormat="1" ht="12" hidden="1" customHeight="1">
      <c r="A11652" s="431"/>
    </row>
    <row r="11653" spans="1:1" s="432" customFormat="1" ht="12" hidden="1" customHeight="1">
      <c r="A11653" s="431"/>
    </row>
    <row r="11654" spans="1:1" s="432" customFormat="1" ht="12" hidden="1" customHeight="1">
      <c r="A11654" s="431"/>
    </row>
    <row r="11655" spans="1:1" s="432" customFormat="1" ht="12" hidden="1" customHeight="1">
      <c r="A11655" s="431"/>
    </row>
    <row r="11656" spans="1:1" s="432" customFormat="1" ht="12" hidden="1" customHeight="1">
      <c r="A11656" s="431"/>
    </row>
    <row r="11657" spans="1:1" s="432" customFormat="1" ht="12" hidden="1" customHeight="1">
      <c r="A11657" s="431"/>
    </row>
    <row r="11658" spans="1:1" s="432" customFormat="1" ht="12" hidden="1" customHeight="1">
      <c r="A11658" s="431"/>
    </row>
    <row r="11659" spans="1:1" s="432" customFormat="1" ht="12" hidden="1" customHeight="1">
      <c r="A11659" s="431"/>
    </row>
    <row r="11660" spans="1:1" s="432" customFormat="1" ht="12" hidden="1" customHeight="1">
      <c r="A11660" s="431"/>
    </row>
    <row r="11661" spans="1:1" s="432" customFormat="1" ht="12" hidden="1" customHeight="1">
      <c r="A11661" s="431"/>
    </row>
    <row r="11662" spans="1:1" s="432" customFormat="1" ht="12" hidden="1" customHeight="1">
      <c r="A11662" s="431"/>
    </row>
    <row r="11663" spans="1:1" s="432" customFormat="1" ht="12" hidden="1" customHeight="1">
      <c r="A11663" s="431"/>
    </row>
    <row r="11664" spans="1:1" s="432" customFormat="1" ht="12" hidden="1" customHeight="1">
      <c r="A11664" s="431"/>
    </row>
    <row r="11665" spans="1:1" s="432" customFormat="1" ht="12" hidden="1" customHeight="1">
      <c r="A11665" s="431"/>
    </row>
    <row r="11666" spans="1:1" s="432" customFormat="1" ht="12" hidden="1" customHeight="1">
      <c r="A11666" s="431"/>
    </row>
    <row r="11667" spans="1:1" s="432" customFormat="1" ht="12" hidden="1" customHeight="1">
      <c r="A11667" s="431"/>
    </row>
    <row r="11668" spans="1:1" s="432" customFormat="1" ht="12" hidden="1" customHeight="1">
      <c r="A11668" s="431"/>
    </row>
    <row r="11669" spans="1:1" s="432" customFormat="1" ht="12" hidden="1" customHeight="1">
      <c r="A11669" s="431"/>
    </row>
    <row r="11670" spans="1:1" s="432" customFormat="1" ht="12" hidden="1" customHeight="1">
      <c r="A11670" s="431"/>
    </row>
    <row r="11671" spans="1:1" s="432" customFormat="1" ht="12" hidden="1" customHeight="1">
      <c r="A11671" s="431"/>
    </row>
    <row r="11672" spans="1:1" s="432" customFormat="1" ht="12" hidden="1" customHeight="1">
      <c r="A11672" s="431"/>
    </row>
    <row r="11673" spans="1:1" s="432" customFormat="1" ht="12" hidden="1" customHeight="1">
      <c r="A11673" s="431"/>
    </row>
    <row r="11674" spans="1:1" s="432" customFormat="1" ht="12" hidden="1" customHeight="1">
      <c r="A11674" s="431"/>
    </row>
    <row r="11675" spans="1:1" s="432" customFormat="1" ht="12" hidden="1" customHeight="1">
      <c r="A11675" s="431"/>
    </row>
    <row r="11676" spans="1:1" s="432" customFormat="1" ht="12" hidden="1" customHeight="1">
      <c r="A11676" s="431"/>
    </row>
    <row r="11677" spans="1:1" s="432" customFormat="1" ht="12" hidden="1" customHeight="1">
      <c r="A11677" s="431"/>
    </row>
    <row r="11678" spans="1:1" s="432" customFormat="1" ht="12" hidden="1" customHeight="1">
      <c r="A11678" s="431"/>
    </row>
    <row r="11679" spans="1:1" s="432" customFormat="1" ht="12" hidden="1" customHeight="1">
      <c r="A11679" s="431"/>
    </row>
    <row r="11680" spans="1:1" s="432" customFormat="1" ht="12" hidden="1" customHeight="1">
      <c r="A11680" s="431"/>
    </row>
    <row r="11681" spans="1:1" s="432" customFormat="1" ht="12" hidden="1" customHeight="1">
      <c r="A11681" s="431"/>
    </row>
    <row r="11682" spans="1:1" s="432" customFormat="1" ht="12" hidden="1" customHeight="1">
      <c r="A11682" s="431"/>
    </row>
    <row r="11683" spans="1:1" s="432" customFormat="1" ht="12" hidden="1" customHeight="1">
      <c r="A11683" s="431"/>
    </row>
    <row r="11684" spans="1:1" s="432" customFormat="1" ht="12" hidden="1" customHeight="1">
      <c r="A11684" s="431"/>
    </row>
    <row r="11685" spans="1:1" s="432" customFormat="1" ht="12" hidden="1" customHeight="1">
      <c r="A11685" s="431"/>
    </row>
    <row r="11686" spans="1:1" s="432" customFormat="1" ht="12" hidden="1" customHeight="1">
      <c r="A11686" s="431"/>
    </row>
    <row r="11687" spans="1:1" s="432" customFormat="1" ht="12" hidden="1" customHeight="1">
      <c r="A11687" s="431"/>
    </row>
    <row r="11688" spans="1:1" s="432" customFormat="1" ht="12" hidden="1" customHeight="1">
      <c r="A11688" s="431"/>
    </row>
    <row r="11689" spans="1:1" s="432" customFormat="1" ht="12" hidden="1" customHeight="1">
      <c r="A11689" s="431"/>
    </row>
    <row r="11690" spans="1:1" s="432" customFormat="1" ht="12" hidden="1" customHeight="1">
      <c r="A11690" s="431"/>
    </row>
    <row r="11691" spans="1:1" s="432" customFormat="1" ht="12" hidden="1" customHeight="1">
      <c r="A11691" s="431"/>
    </row>
    <row r="11692" spans="1:1" s="432" customFormat="1" ht="12" hidden="1" customHeight="1">
      <c r="A11692" s="431"/>
    </row>
    <row r="11693" spans="1:1" s="432" customFormat="1" ht="12" hidden="1" customHeight="1">
      <c r="A11693" s="431"/>
    </row>
    <row r="11694" spans="1:1" s="432" customFormat="1" ht="12" hidden="1" customHeight="1">
      <c r="A11694" s="431"/>
    </row>
    <row r="11695" spans="1:1" s="432" customFormat="1" ht="12" hidden="1" customHeight="1">
      <c r="A11695" s="431"/>
    </row>
    <row r="11696" spans="1:1" s="432" customFormat="1" ht="12" hidden="1" customHeight="1">
      <c r="A11696" s="431"/>
    </row>
    <row r="11697" spans="1:1" s="432" customFormat="1" ht="12" hidden="1" customHeight="1">
      <c r="A11697" s="431"/>
    </row>
    <row r="11698" spans="1:1" s="432" customFormat="1" ht="12" hidden="1" customHeight="1">
      <c r="A11698" s="431"/>
    </row>
    <row r="11699" spans="1:1" s="432" customFormat="1" ht="12" hidden="1" customHeight="1">
      <c r="A11699" s="431"/>
    </row>
    <row r="11700" spans="1:1" s="432" customFormat="1" ht="12" hidden="1" customHeight="1">
      <c r="A11700" s="431"/>
    </row>
    <row r="11701" spans="1:1" s="432" customFormat="1" ht="12" hidden="1" customHeight="1">
      <c r="A11701" s="431"/>
    </row>
    <row r="11702" spans="1:1" s="432" customFormat="1" ht="12" hidden="1" customHeight="1">
      <c r="A11702" s="431"/>
    </row>
    <row r="11703" spans="1:1" s="432" customFormat="1" ht="12" hidden="1" customHeight="1">
      <c r="A11703" s="431"/>
    </row>
    <row r="11704" spans="1:1" s="432" customFormat="1" ht="12" hidden="1" customHeight="1">
      <c r="A11704" s="431"/>
    </row>
    <row r="11705" spans="1:1" s="432" customFormat="1" ht="12" hidden="1" customHeight="1">
      <c r="A11705" s="431"/>
    </row>
    <row r="11706" spans="1:1" s="432" customFormat="1" ht="12" hidden="1" customHeight="1">
      <c r="A11706" s="431"/>
    </row>
    <row r="11707" spans="1:1" s="432" customFormat="1" ht="12" hidden="1" customHeight="1">
      <c r="A11707" s="431"/>
    </row>
    <row r="11708" spans="1:1" s="432" customFormat="1" ht="12" hidden="1" customHeight="1">
      <c r="A11708" s="431"/>
    </row>
    <row r="11709" spans="1:1" s="432" customFormat="1" ht="12" hidden="1" customHeight="1">
      <c r="A11709" s="431"/>
    </row>
    <row r="11710" spans="1:1" s="432" customFormat="1" ht="12" hidden="1" customHeight="1">
      <c r="A11710" s="431"/>
    </row>
    <row r="11711" spans="1:1" s="432" customFormat="1" ht="12" hidden="1" customHeight="1">
      <c r="A11711" s="431"/>
    </row>
    <row r="11712" spans="1:1" s="432" customFormat="1" ht="12" hidden="1" customHeight="1">
      <c r="A11712" s="431"/>
    </row>
    <row r="11713" spans="1:1" s="432" customFormat="1" ht="12" hidden="1" customHeight="1">
      <c r="A11713" s="431"/>
    </row>
    <row r="11714" spans="1:1" s="432" customFormat="1" ht="12" hidden="1" customHeight="1">
      <c r="A11714" s="431"/>
    </row>
    <row r="11715" spans="1:1" s="432" customFormat="1" ht="12" hidden="1" customHeight="1">
      <c r="A11715" s="431"/>
    </row>
    <row r="11716" spans="1:1" s="432" customFormat="1" ht="12" hidden="1" customHeight="1">
      <c r="A11716" s="431"/>
    </row>
    <row r="11717" spans="1:1" s="432" customFormat="1" ht="12" hidden="1" customHeight="1">
      <c r="A11717" s="431"/>
    </row>
    <row r="11718" spans="1:1" s="432" customFormat="1" ht="12" hidden="1" customHeight="1">
      <c r="A11718" s="431"/>
    </row>
    <row r="11719" spans="1:1" s="432" customFormat="1" ht="12" hidden="1" customHeight="1">
      <c r="A11719" s="431"/>
    </row>
    <row r="11720" spans="1:1" s="432" customFormat="1" ht="12" hidden="1" customHeight="1">
      <c r="A11720" s="431"/>
    </row>
    <row r="11721" spans="1:1" s="432" customFormat="1" ht="12" hidden="1" customHeight="1">
      <c r="A11721" s="431"/>
    </row>
    <row r="11722" spans="1:1" s="432" customFormat="1" ht="12" hidden="1" customHeight="1">
      <c r="A11722" s="431"/>
    </row>
    <row r="11723" spans="1:1" s="432" customFormat="1" ht="12" hidden="1" customHeight="1">
      <c r="A11723" s="431"/>
    </row>
    <row r="11724" spans="1:1" s="432" customFormat="1" ht="12" hidden="1" customHeight="1">
      <c r="A11724" s="431"/>
    </row>
    <row r="11725" spans="1:1" s="432" customFormat="1" ht="12" hidden="1" customHeight="1">
      <c r="A11725" s="431"/>
    </row>
    <row r="11726" spans="1:1" s="432" customFormat="1" ht="12" hidden="1" customHeight="1">
      <c r="A11726" s="431"/>
    </row>
    <row r="11727" spans="1:1" s="432" customFormat="1" ht="12" hidden="1" customHeight="1">
      <c r="A11727" s="431"/>
    </row>
    <row r="11728" spans="1:1" s="432" customFormat="1" ht="12" hidden="1" customHeight="1">
      <c r="A11728" s="431"/>
    </row>
    <row r="11729" spans="1:1" s="432" customFormat="1" ht="12" hidden="1" customHeight="1">
      <c r="A11729" s="431"/>
    </row>
    <row r="11730" spans="1:1" s="432" customFormat="1" ht="12" hidden="1" customHeight="1">
      <c r="A11730" s="431"/>
    </row>
    <row r="11731" spans="1:1" s="432" customFormat="1" ht="12" hidden="1" customHeight="1">
      <c r="A11731" s="431"/>
    </row>
    <row r="11732" spans="1:1" s="432" customFormat="1" ht="12" hidden="1" customHeight="1">
      <c r="A11732" s="431"/>
    </row>
    <row r="11733" spans="1:1" s="432" customFormat="1" ht="12" hidden="1" customHeight="1">
      <c r="A11733" s="431"/>
    </row>
    <row r="11734" spans="1:1" s="432" customFormat="1" ht="12" hidden="1" customHeight="1">
      <c r="A11734" s="431"/>
    </row>
    <row r="11735" spans="1:1" s="432" customFormat="1" ht="12" hidden="1" customHeight="1">
      <c r="A11735" s="431"/>
    </row>
    <row r="11736" spans="1:1" s="432" customFormat="1" ht="12" hidden="1" customHeight="1">
      <c r="A11736" s="431"/>
    </row>
    <row r="11737" spans="1:1" s="432" customFormat="1" ht="12" hidden="1" customHeight="1">
      <c r="A11737" s="431"/>
    </row>
    <row r="11738" spans="1:1" s="432" customFormat="1" ht="12" hidden="1" customHeight="1">
      <c r="A11738" s="431"/>
    </row>
    <row r="11739" spans="1:1" s="432" customFormat="1" ht="12" hidden="1" customHeight="1">
      <c r="A11739" s="431"/>
    </row>
    <row r="11740" spans="1:1" s="432" customFormat="1" ht="12" hidden="1" customHeight="1">
      <c r="A11740" s="431"/>
    </row>
    <row r="11741" spans="1:1" s="432" customFormat="1" ht="12" hidden="1" customHeight="1">
      <c r="A11741" s="431"/>
    </row>
    <row r="11742" spans="1:1" s="432" customFormat="1" ht="12" hidden="1" customHeight="1">
      <c r="A11742" s="431"/>
    </row>
    <row r="11743" spans="1:1" s="432" customFormat="1" ht="12" hidden="1" customHeight="1">
      <c r="A11743" s="431"/>
    </row>
    <row r="11744" spans="1:1" s="432" customFormat="1" ht="12" hidden="1" customHeight="1">
      <c r="A11744" s="431"/>
    </row>
    <row r="11745" spans="1:1" s="432" customFormat="1" ht="12" hidden="1" customHeight="1">
      <c r="A11745" s="431"/>
    </row>
    <row r="11746" spans="1:1" s="432" customFormat="1" ht="12" hidden="1" customHeight="1">
      <c r="A11746" s="431"/>
    </row>
    <row r="11747" spans="1:1" s="432" customFormat="1" ht="12" hidden="1" customHeight="1">
      <c r="A11747" s="431"/>
    </row>
    <row r="11748" spans="1:1" s="432" customFormat="1" ht="12" hidden="1" customHeight="1">
      <c r="A11748" s="431"/>
    </row>
    <row r="11749" spans="1:1" s="432" customFormat="1" ht="12" hidden="1" customHeight="1">
      <c r="A11749" s="431"/>
    </row>
    <row r="11750" spans="1:1" s="432" customFormat="1" ht="12" hidden="1" customHeight="1">
      <c r="A11750" s="431"/>
    </row>
    <row r="11751" spans="1:1" s="432" customFormat="1" ht="12" hidden="1" customHeight="1">
      <c r="A11751" s="431"/>
    </row>
    <row r="11752" spans="1:1" s="432" customFormat="1" ht="12" hidden="1" customHeight="1">
      <c r="A11752" s="431"/>
    </row>
    <row r="11753" spans="1:1" s="432" customFormat="1" ht="12" hidden="1" customHeight="1">
      <c r="A11753" s="431"/>
    </row>
    <row r="11754" spans="1:1" s="432" customFormat="1" ht="12" hidden="1" customHeight="1">
      <c r="A11754" s="431"/>
    </row>
    <row r="11755" spans="1:1" s="432" customFormat="1" ht="12" hidden="1" customHeight="1">
      <c r="A11755" s="431"/>
    </row>
    <row r="11756" spans="1:1" s="432" customFormat="1" ht="12" hidden="1" customHeight="1">
      <c r="A11756" s="431"/>
    </row>
    <row r="11757" spans="1:1" s="432" customFormat="1" ht="12" hidden="1" customHeight="1">
      <c r="A11757" s="431"/>
    </row>
    <row r="11758" spans="1:1" s="432" customFormat="1" ht="12" hidden="1" customHeight="1">
      <c r="A11758" s="431"/>
    </row>
    <row r="11759" spans="1:1" s="432" customFormat="1" ht="12" hidden="1" customHeight="1">
      <c r="A11759" s="431"/>
    </row>
    <row r="11760" spans="1:1" s="432" customFormat="1" ht="12" hidden="1" customHeight="1">
      <c r="A11760" s="431"/>
    </row>
    <row r="11761" spans="1:1" s="432" customFormat="1" ht="12" hidden="1" customHeight="1">
      <c r="A11761" s="431"/>
    </row>
    <row r="11762" spans="1:1" s="432" customFormat="1" ht="12" hidden="1" customHeight="1">
      <c r="A11762" s="431"/>
    </row>
    <row r="11763" spans="1:1" s="432" customFormat="1" ht="12" hidden="1" customHeight="1">
      <c r="A11763" s="431"/>
    </row>
    <row r="11764" spans="1:1" s="432" customFormat="1" ht="12" hidden="1" customHeight="1">
      <c r="A11764" s="431"/>
    </row>
    <row r="11765" spans="1:1" s="432" customFormat="1" ht="12" hidden="1" customHeight="1">
      <c r="A11765" s="431"/>
    </row>
    <row r="11766" spans="1:1" s="432" customFormat="1" ht="12" hidden="1" customHeight="1">
      <c r="A11766" s="431"/>
    </row>
    <row r="11767" spans="1:1" s="432" customFormat="1" ht="12" hidden="1" customHeight="1">
      <c r="A11767" s="431"/>
    </row>
    <row r="11768" spans="1:1" s="432" customFormat="1" ht="12" hidden="1" customHeight="1">
      <c r="A11768" s="431"/>
    </row>
    <row r="11769" spans="1:1" s="432" customFormat="1" ht="12" hidden="1" customHeight="1">
      <c r="A11769" s="431"/>
    </row>
    <row r="11770" spans="1:1" s="432" customFormat="1" ht="12" hidden="1" customHeight="1">
      <c r="A11770" s="431"/>
    </row>
    <row r="11771" spans="1:1" s="432" customFormat="1" ht="12" hidden="1" customHeight="1">
      <c r="A11771" s="431"/>
    </row>
    <row r="11772" spans="1:1" s="432" customFormat="1" ht="12" hidden="1" customHeight="1">
      <c r="A11772" s="431"/>
    </row>
    <row r="11773" spans="1:1" s="432" customFormat="1" ht="12" hidden="1" customHeight="1">
      <c r="A11773" s="431"/>
    </row>
    <row r="11774" spans="1:1" s="432" customFormat="1" ht="12" hidden="1" customHeight="1">
      <c r="A11774" s="431"/>
    </row>
    <row r="11775" spans="1:1" s="432" customFormat="1" ht="12" hidden="1" customHeight="1">
      <c r="A11775" s="431"/>
    </row>
    <row r="11776" spans="1:1" s="432" customFormat="1" ht="12" hidden="1" customHeight="1">
      <c r="A11776" s="431"/>
    </row>
    <row r="11777" spans="1:1" s="432" customFormat="1" ht="12" hidden="1" customHeight="1">
      <c r="A11777" s="431"/>
    </row>
    <row r="11778" spans="1:1" s="432" customFormat="1" ht="12" hidden="1" customHeight="1">
      <c r="A11778" s="431"/>
    </row>
    <row r="11779" spans="1:1" s="432" customFormat="1" ht="12" hidden="1" customHeight="1">
      <c r="A11779" s="431"/>
    </row>
    <row r="11780" spans="1:1" s="432" customFormat="1" ht="12" hidden="1" customHeight="1">
      <c r="A11780" s="431"/>
    </row>
    <row r="11781" spans="1:1" s="432" customFormat="1" ht="12" hidden="1" customHeight="1">
      <c r="A11781" s="431"/>
    </row>
    <row r="11782" spans="1:1" s="432" customFormat="1" ht="12" hidden="1" customHeight="1">
      <c r="A11782" s="431"/>
    </row>
    <row r="11783" spans="1:1" s="432" customFormat="1" ht="12" hidden="1" customHeight="1">
      <c r="A11783" s="431"/>
    </row>
    <row r="11784" spans="1:1" s="432" customFormat="1" ht="12" hidden="1" customHeight="1">
      <c r="A11784" s="431"/>
    </row>
    <row r="11785" spans="1:1" s="432" customFormat="1" ht="12" hidden="1" customHeight="1">
      <c r="A11785" s="431"/>
    </row>
    <row r="11786" spans="1:1" s="432" customFormat="1" ht="12" hidden="1" customHeight="1">
      <c r="A11786" s="431"/>
    </row>
    <row r="11787" spans="1:1" s="432" customFormat="1" ht="12" hidden="1" customHeight="1">
      <c r="A11787" s="431"/>
    </row>
    <row r="11788" spans="1:1" s="432" customFormat="1" ht="12" hidden="1" customHeight="1">
      <c r="A11788" s="431"/>
    </row>
    <row r="11789" spans="1:1" s="432" customFormat="1" ht="12" hidden="1" customHeight="1">
      <c r="A11789" s="431"/>
    </row>
    <row r="11790" spans="1:1" s="432" customFormat="1" ht="12" hidden="1" customHeight="1">
      <c r="A11790" s="431"/>
    </row>
    <row r="11791" spans="1:1" s="432" customFormat="1" ht="12" hidden="1" customHeight="1">
      <c r="A11791" s="431"/>
    </row>
    <row r="11792" spans="1:1" s="432" customFormat="1" ht="12" hidden="1" customHeight="1">
      <c r="A11792" s="431"/>
    </row>
    <row r="11793" spans="1:1" s="432" customFormat="1" ht="12" hidden="1" customHeight="1">
      <c r="A11793" s="431"/>
    </row>
    <row r="11794" spans="1:1" s="432" customFormat="1" ht="12" hidden="1" customHeight="1">
      <c r="A11794" s="431"/>
    </row>
    <row r="11795" spans="1:1" s="432" customFormat="1" ht="12" hidden="1" customHeight="1">
      <c r="A11795" s="431"/>
    </row>
    <row r="11796" spans="1:1" s="432" customFormat="1" ht="12" hidden="1" customHeight="1">
      <c r="A11796" s="431"/>
    </row>
    <row r="11797" spans="1:1" s="432" customFormat="1" ht="12" hidden="1" customHeight="1">
      <c r="A11797" s="431"/>
    </row>
    <row r="11798" spans="1:1" s="432" customFormat="1" ht="12" hidden="1" customHeight="1">
      <c r="A11798" s="431"/>
    </row>
    <row r="11799" spans="1:1" s="432" customFormat="1" ht="12" hidden="1" customHeight="1">
      <c r="A11799" s="431"/>
    </row>
    <row r="11800" spans="1:1" s="432" customFormat="1" ht="12" hidden="1" customHeight="1">
      <c r="A11800" s="431"/>
    </row>
    <row r="11801" spans="1:1" s="432" customFormat="1" ht="12" hidden="1" customHeight="1">
      <c r="A11801" s="431"/>
    </row>
    <row r="11802" spans="1:1" s="432" customFormat="1" ht="12" hidden="1" customHeight="1">
      <c r="A11802" s="431"/>
    </row>
    <row r="11803" spans="1:1" s="432" customFormat="1" ht="12" hidden="1" customHeight="1">
      <c r="A11803" s="431"/>
    </row>
    <row r="11804" spans="1:1" s="432" customFormat="1" ht="12" hidden="1" customHeight="1">
      <c r="A11804" s="431"/>
    </row>
    <row r="11805" spans="1:1" s="432" customFormat="1" ht="12" hidden="1" customHeight="1">
      <c r="A11805" s="431"/>
    </row>
    <row r="11806" spans="1:1" s="432" customFormat="1" ht="12" hidden="1" customHeight="1">
      <c r="A11806" s="431"/>
    </row>
    <row r="11807" spans="1:1" s="432" customFormat="1" ht="12" hidden="1" customHeight="1">
      <c r="A11807" s="431"/>
    </row>
    <row r="11808" spans="1:1" s="432" customFormat="1" ht="12" hidden="1" customHeight="1">
      <c r="A11808" s="431"/>
    </row>
    <row r="11809" spans="1:1" s="432" customFormat="1" ht="12" hidden="1" customHeight="1">
      <c r="A11809" s="431"/>
    </row>
    <row r="11810" spans="1:1" s="432" customFormat="1" ht="12" hidden="1" customHeight="1">
      <c r="A11810" s="431"/>
    </row>
    <row r="11811" spans="1:1" s="432" customFormat="1" ht="12" hidden="1" customHeight="1">
      <c r="A11811" s="431"/>
    </row>
    <row r="11812" spans="1:1" s="432" customFormat="1" ht="12" hidden="1" customHeight="1">
      <c r="A11812" s="431"/>
    </row>
    <row r="11813" spans="1:1" s="432" customFormat="1" ht="12" hidden="1" customHeight="1">
      <c r="A11813" s="431"/>
    </row>
    <row r="11814" spans="1:1" s="432" customFormat="1" ht="12" hidden="1" customHeight="1">
      <c r="A11814" s="431"/>
    </row>
    <row r="11815" spans="1:1" s="432" customFormat="1" ht="12" hidden="1" customHeight="1">
      <c r="A11815" s="431"/>
    </row>
    <row r="11816" spans="1:1" s="432" customFormat="1" ht="12" hidden="1" customHeight="1">
      <c r="A11816" s="431"/>
    </row>
    <row r="11817" spans="1:1" s="432" customFormat="1" ht="12" hidden="1" customHeight="1">
      <c r="A11817" s="431"/>
    </row>
    <row r="11818" spans="1:1" s="432" customFormat="1" ht="12" hidden="1" customHeight="1">
      <c r="A11818" s="431"/>
    </row>
    <row r="11819" spans="1:1" s="432" customFormat="1" ht="12" hidden="1" customHeight="1">
      <c r="A11819" s="431"/>
    </row>
    <row r="11820" spans="1:1" s="432" customFormat="1" ht="12" hidden="1" customHeight="1">
      <c r="A11820" s="431"/>
    </row>
    <row r="11821" spans="1:1" s="432" customFormat="1" ht="12" hidden="1" customHeight="1">
      <c r="A11821" s="431"/>
    </row>
    <row r="11822" spans="1:1" s="432" customFormat="1" ht="12" hidden="1" customHeight="1">
      <c r="A11822" s="431"/>
    </row>
    <row r="11823" spans="1:1" s="432" customFormat="1" ht="12" hidden="1" customHeight="1">
      <c r="A11823" s="431"/>
    </row>
    <row r="11824" spans="1:1" s="432" customFormat="1" ht="12" hidden="1" customHeight="1">
      <c r="A11824" s="431"/>
    </row>
    <row r="11825" spans="1:1" s="432" customFormat="1" ht="12" hidden="1" customHeight="1">
      <c r="A11825" s="431"/>
    </row>
    <row r="11826" spans="1:1" s="432" customFormat="1" ht="12" hidden="1" customHeight="1">
      <c r="A11826" s="431"/>
    </row>
    <row r="11827" spans="1:1" s="432" customFormat="1" ht="12" hidden="1" customHeight="1">
      <c r="A11827" s="431"/>
    </row>
    <row r="11828" spans="1:1" s="432" customFormat="1" ht="12" hidden="1" customHeight="1">
      <c r="A11828" s="431"/>
    </row>
    <row r="11829" spans="1:1" s="432" customFormat="1" ht="12" hidden="1" customHeight="1">
      <c r="A11829" s="431"/>
    </row>
    <row r="11830" spans="1:1" s="432" customFormat="1" ht="12" hidden="1" customHeight="1">
      <c r="A11830" s="431"/>
    </row>
    <row r="11831" spans="1:1" s="432" customFormat="1" ht="12" hidden="1" customHeight="1">
      <c r="A11831" s="431"/>
    </row>
    <row r="11832" spans="1:1" s="432" customFormat="1" ht="12" hidden="1" customHeight="1">
      <c r="A11832" s="431"/>
    </row>
    <row r="11833" spans="1:1" s="432" customFormat="1" ht="12" hidden="1" customHeight="1">
      <c r="A11833" s="431"/>
    </row>
    <row r="11834" spans="1:1" s="432" customFormat="1" ht="12" hidden="1" customHeight="1">
      <c r="A11834" s="431"/>
    </row>
    <row r="11835" spans="1:1" s="432" customFormat="1" ht="12" hidden="1" customHeight="1">
      <c r="A11835" s="431"/>
    </row>
    <row r="11836" spans="1:1" s="432" customFormat="1" ht="12" hidden="1" customHeight="1">
      <c r="A11836" s="431"/>
    </row>
    <row r="11837" spans="1:1" s="432" customFormat="1" ht="12" hidden="1" customHeight="1">
      <c r="A11837" s="431"/>
    </row>
    <row r="11838" spans="1:1" s="432" customFormat="1" ht="12" hidden="1" customHeight="1">
      <c r="A11838" s="431"/>
    </row>
    <row r="11839" spans="1:1" s="432" customFormat="1" ht="12" hidden="1" customHeight="1">
      <c r="A11839" s="431"/>
    </row>
    <row r="11840" spans="1:1" s="432" customFormat="1" ht="12" hidden="1" customHeight="1">
      <c r="A11840" s="431"/>
    </row>
    <row r="11841" spans="1:1" s="432" customFormat="1" ht="12" hidden="1" customHeight="1">
      <c r="A11841" s="431"/>
    </row>
    <row r="11842" spans="1:1" s="432" customFormat="1" ht="12" hidden="1" customHeight="1">
      <c r="A11842" s="431"/>
    </row>
    <row r="11843" spans="1:1" s="432" customFormat="1" ht="12" hidden="1" customHeight="1">
      <c r="A11843" s="431"/>
    </row>
    <row r="11844" spans="1:1" s="432" customFormat="1" ht="12" hidden="1" customHeight="1">
      <c r="A11844" s="431"/>
    </row>
    <row r="11845" spans="1:1" s="432" customFormat="1" ht="12" hidden="1" customHeight="1">
      <c r="A11845" s="431"/>
    </row>
    <row r="11846" spans="1:1" s="432" customFormat="1" ht="12" hidden="1" customHeight="1">
      <c r="A11846" s="431"/>
    </row>
    <row r="11847" spans="1:1" s="432" customFormat="1" ht="12" hidden="1" customHeight="1">
      <c r="A11847" s="431"/>
    </row>
    <row r="11848" spans="1:1" s="432" customFormat="1" ht="12" hidden="1" customHeight="1">
      <c r="A11848" s="431"/>
    </row>
    <row r="11849" spans="1:1" s="432" customFormat="1" ht="12" hidden="1" customHeight="1">
      <c r="A11849" s="431"/>
    </row>
    <row r="11850" spans="1:1" s="432" customFormat="1" ht="12" hidden="1" customHeight="1">
      <c r="A11850" s="431"/>
    </row>
    <row r="11851" spans="1:1" s="432" customFormat="1" ht="12" hidden="1" customHeight="1">
      <c r="A11851" s="431"/>
    </row>
    <row r="11852" spans="1:1" s="432" customFormat="1" ht="12" hidden="1" customHeight="1">
      <c r="A11852" s="431"/>
    </row>
    <row r="11853" spans="1:1" s="432" customFormat="1" ht="12" hidden="1" customHeight="1">
      <c r="A11853" s="431"/>
    </row>
    <row r="11854" spans="1:1" s="432" customFormat="1" ht="12" hidden="1" customHeight="1">
      <c r="A11854" s="431"/>
    </row>
    <row r="11855" spans="1:1" s="432" customFormat="1" ht="12" hidden="1" customHeight="1">
      <c r="A11855" s="431"/>
    </row>
    <row r="11856" spans="1:1" s="432" customFormat="1" ht="12" hidden="1" customHeight="1">
      <c r="A11856" s="431"/>
    </row>
    <row r="11857" spans="1:1" s="432" customFormat="1" ht="12" hidden="1" customHeight="1">
      <c r="A11857" s="431"/>
    </row>
    <row r="11858" spans="1:1" s="432" customFormat="1" ht="12" hidden="1" customHeight="1">
      <c r="A11858" s="431"/>
    </row>
    <row r="11859" spans="1:1" s="432" customFormat="1" ht="12" hidden="1" customHeight="1">
      <c r="A11859" s="431"/>
    </row>
    <row r="11860" spans="1:1" s="432" customFormat="1" ht="12" hidden="1" customHeight="1">
      <c r="A11860" s="431"/>
    </row>
    <row r="11861" spans="1:1" s="432" customFormat="1" ht="12" hidden="1" customHeight="1">
      <c r="A11861" s="431"/>
    </row>
    <row r="11862" spans="1:1" s="432" customFormat="1" ht="12" hidden="1" customHeight="1">
      <c r="A11862" s="431"/>
    </row>
    <row r="11863" spans="1:1" s="432" customFormat="1" ht="12" hidden="1" customHeight="1">
      <c r="A11863" s="431"/>
    </row>
    <row r="11864" spans="1:1" s="432" customFormat="1" ht="12" hidden="1" customHeight="1">
      <c r="A11864" s="431"/>
    </row>
    <row r="11865" spans="1:1" s="432" customFormat="1" ht="12" hidden="1" customHeight="1">
      <c r="A11865" s="431"/>
    </row>
    <row r="11866" spans="1:1" s="432" customFormat="1" ht="12" hidden="1" customHeight="1">
      <c r="A11866" s="431"/>
    </row>
    <row r="11867" spans="1:1" s="432" customFormat="1" ht="12" hidden="1" customHeight="1">
      <c r="A11867" s="431"/>
    </row>
    <row r="11868" spans="1:1" s="432" customFormat="1" ht="12" hidden="1" customHeight="1">
      <c r="A11868" s="431"/>
    </row>
    <row r="11869" spans="1:1" s="432" customFormat="1" ht="12" hidden="1" customHeight="1">
      <c r="A11869" s="431"/>
    </row>
    <row r="11870" spans="1:1" s="432" customFormat="1" ht="12" hidden="1" customHeight="1">
      <c r="A11870" s="431"/>
    </row>
    <row r="11871" spans="1:1" s="432" customFormat="1" ht="12" hidden="1" customHeight="1">
      <c r="A11871" s="431"/>
    </row>
    <row r="11872" spans="1:1" s="432" customFormat="1" ht="12" hidden="1" customHeight="1">
      <c r="A11872" s="431"/>
    </row>
    <row r="11873" spans="1:1" s="432" customFormat="1" ht="12" hidden="1" customHeight="1">
      <c r="A11873" s="431"/>
    </row>
    <row r="11874" spans="1:1" s="432" customFormat="1" ht="12" hidden="1" customHeight="1">
      <c r="A11874" s="431"/>
    </row>
    <row r="11875" spans="1:1" s="432" customFormat="1" ht="12" hidden="1" customHeight="1">
      <c r="A11875" s="431"/>
    </row>
    <row r="11876" spans="1:1" s="432" customFormat="1" ht="12" hidden="1" customHeight="1">
      <c r="A11876" s="431"/>
    </row>
    <row r="11877" spans="1:1" s="432" customFormat="1" ht="12" hidden="1" customHeight="1">
      <c r="A11877" s="431"/>
    </row>
    <row r="11878" spans="1:1" s="432" customFormat="1" ht="12" hidden="1" customHeight="1">
      <c r="A11878" s="431"/>
    </row>
    <row r="11879" spans="1:1" s="432" customFormat="1" ht="12" hidden="1" customHeight="1">
      <c r="A11879" s="431"/>
    </row>
    <row r="11880" spans="1:1" s="432" customFormat="1" ht="12" hidden="1" customHeight="1">
      <c r="A11880" s="431"/>
    </row>
    <row r="11881" spans="1:1" s="432" customFormat="1" ht="12" hidden="1" customHeight="1">
      <c r="A11881" s="431"/>
    </row>
    <row r="11882" spans="1:1" s="432" customFormat="1" ht="12" hidden="1" customHeight="1">
      <c r="A11882" s="431"/>
    </row>
    <row r="11883" spans="1:1" s="432" customFormat="1" ht="12" hidden="1" customHeight="1">
      <c r="A11883" s="431"/>
    </row>
    <row r="11884" spans="1:1" s="432" customFormat="1" ht="12" hidden="1" customHeight="1">
      <c r="A11884" s="431"/>
    </row>
    <row r="11885" spans="1:1" s="432" customFormat="1" ht="12" hidden="1" customHeight="1">
      <c r="A11885" s="431"/>
    </row>
    <row r="11886" spans="1:1" s="432" customFormat="1" ht="12" hidden="1" customHeight="1">
      <c r="A11886" s="431"/>
    </row>
    <row r="11887" spans="1:1" s="432" customFormat="1" ht="12" hidden="1" customHeight="1">
      <c r="A11887" s="431"/>
    </row>
    <row r="11888" spans="1:1" s="432" customFormat="1" ht="12" hidden="1" customHeight="1">
      <c r="A11888" s="431"/>
    </row>
    <row r="11889" spans="1:1" s="432" customFormat="1" ht="12" hidden="1" customHeight="1">
      <c r="A11889" s="431"/>
    </row>
    <row r="11890" spans="1:1" s="432" customFormat="1" ht="12" hidden="1" customHeight="1">
      <c r="A11890" s="431"/>
    </row>
    <row r="11891" spans="1:1" s="432" customFormat="1" ht="12" hidden="1" customHeight="1">
      <c r="A11891" s="431"/>
    </row>
    <row r="11892" spans="1:1" s="432" customFormat="1" ht="12" hidden="1" customHeight="1">
      <c r="A11892" s="431"/>
    </row>
    <row r="11893" spans="1:1" s="432" customFormat="1" ht="12" hidden="1" customHeight="1">
      <c r="A11893" s="431"/>
    </row>
    <row r="11894" spans="1:1" s="432" customFormat="1" ht="12" hidden="1" customHeight="1">
      <c r="A11894" s="431"/>
    </row>
    <row r="11895" spans="1:1" s="432" customFormat="1" ht="12" hidden="1" customHeight="1">
      <c r="A11895" s="431"/>
    </row>
    <row r="11896" spans="1:1" s="432" customFormat="1" ht="12" hidden="1" customHeight="1">
      <c r="A11896" s="431"/>
    </row>
    <row r="11897" spans="1:1" s="432" customFormat="1" ht="12" hidden="1" customHeight="1">
      <c r="A11897" s="431"/>
    </row>
    <row r="11898" spans="1:1" s="432" customFormat="1" ht="12" hidden="1" customHeight="1">
      <c r="A11898" s="431"/>
    </row>
    <row r="11899" spans="1:1" s="432" customFormat="1" ht="12" hidden="1" customHeight="1">
      <c r="A11899" s="431"/>
    </row>
    <row r="11900" spans="1:1" s="432" customFormat="1" ht="12" hidden="1" customHeight="1">
      <c r="A11900" s="431"/>
    </row>
    <row r="11901" spans="1:1" s="432" customFormat="1" ht="12" hidden="1" customHeight="1">
      <c r="A11901" s="431"/>
    </row>
    <row r="11902" spans="1:1" s="432" customFormat="1" ht="12" hidden="1" customHeight="1">
      <c r="A11902" s="431"/>
    </row>
    <row r="11903" spans="1:1" s="432" customFormat="1" ht="12" hidden="1" customHeight="1">
      <c r="A11903" s="431"/>
    </row>
    <row r="11904" spans="1:1" s="432" customFormat="1" ht="12" hidden="1" customHeight="1">
      <c r="A11904" s="431"/>
    </row>
    <row r="11905" spans="1:1" s="432" customFormat="1" ht="12" hidden="1" customHeight="1">
      <c r="A11905" s="431"/>
    </row>
    <row r="11906" spans="1:1" s="432" customFormat="1" ht="12" hidden="1" customHeight="1">
      <c r="A11906" s="431"/>
    </row>
    <row r="11907" spans="1:1" s="432" customFormat="1" ht="12" hidden="1" customHeight="1">
      <c r="A11907" s="431"/>
    </row>
    <row r="11908" spans="1:1" s="432" customFormat="1" ht="12" hidden="1" customHeight="1">
      <c r="A11908" s="431"/>
    </row>
    <row r="11909" spans="1:1" s="432" customFormat="1" ht="12" hidden="1" customHeight="1">
      <c r="A11909" s="431"/>
    </row>
    <row r="11910" spans="1:1" s="432" customFormat="1" ht="12" hidden="1" customHeight="1">
      <c r="A11910" s="431"/>
    </row>
    <row r="11911" spans="1:1" s="432" customFormat="1" ht="12" hidden="1" customHeight="1">
      <c r="A11911" s="431"/>
    </row>
    <row r="11912" spans="1:1" s="432" customFormat="1" ht="12" hidden="1" customHeight="1">
      <c r="A11912" s="431"/>
    </row>
    <row r="11913" spans="1:1" s="432" customFormat="1" ht="12" hidden="1" customHeight="1">
      <c r="A11913" s="431"/>
    </row>
    <row r="11914" spans="1:1" s="432" customFormat="1" ht="12" hidden="1" customHeight="1">
      <c r="A11914" s="431"/>
    </row>
    <row r="11915" spans="1:1" s="432" customFormat="1" ht="12" hidden="1" customHeight="1">
      <c r="A11915" s="431"/>
    </row>
    <row r="11916" spans="1:1" s="432" customFormat="1" ht="12" hidden="1" customHeight="1">
      <c r="A11916" s="431"/>
    </row>
    <row r="11917" spans="1:1" s="432" customFormat="1" ht="12" hidden="1" customHeight="1">
      <c r="A11917" s="431"/>
    </row>
    <row r="11918" spans="1:1" s="432" customFormat="1" ht="12" hidden="1" customHeight="1">
      <c r="A11918" s="431"/>
    </row>
    <row r="11919" spans="1:1" s="432" customFormat="1" ht="12" hidden="1" customHeight="1">
      <c r="A11919" s="431"/>
    </row>
    <row r="11920" spans="1:1" s="432" customFormat="1" ht="12" hidden="1" customHeight="1">
      <c r="A11920" s="431"/>
    </row>
    <row r="11921" spans="1:1" s="432" customFormat="1" ht="12" hidden="1" customHeight="1">
      <c r="A11921" s="431"/>
    </row>
    <row r="11922" spans="1:1" s="432" customFormat="1" ht="12" hidden="1" customHeight="1">
      <c r="A11922" s="431"/>
    </row>
    <row r="11923" spans="1:1" s="432" customFormat="1" ht="12" hidden="1" customHeight="1">
      <c r="A11923" s="431"/>
    </row>
    <row r="11924" spans="1:1" s="432" customFormat="1" ht="12" hidden="1" customHeight="1">
      <c r="A11924" s="431"/>
    </row>
    <row r="11925" spans="1:1" s="432" customFormat="1" ht="12" hidden="1" customHeight="1">
      <c r="A11925" s="431"/>
    </row>
    <row r="11926" spans="1:1" s="432" customFormat="1" ht="12" hidden="1" customHeight="1">
      <c r="A11926" s="431"/>
    </row>
    <row r="11927" spans="1:1" s="432" customFormat="1" ht="12" hidden="1" customHeight="1">
      <c r="A11927" s="431"/>
    </row>
    <row r="11928" spans="1:1" s="432" customFormat="1" ht="12" hidden="1" customHeight="1">
      <c r="A11928" s="431"/>
    </row>
    <row r="11929" spans="1:1" s="432" customFormat="1" ht="12" hidden="1" customHeight="1">
      <c r="A11929" s="431"/>
    </row>
    <row r="11930" spans="1:1" s="432" customFormat="1" ht="12" hidden="1" customHeight="1">
      <c r="A11930" s="431"/>
    </row>
    <row r="11931" spans="1:1" s="432" customFormat="1" ht="12" hidden="1" customHeight="1">
      <c r="A11931" s="431"/>
    </row>
    <row r="11932" spans="1:1" s="432" customFormat="1" ht="12" hidden="1" customHeight="1">
      <c r="A11932" s="431"/>
    </row>
    <row r="11933" spans="1:1" s="432" customFormat="1" ht="12" hidden="1" customHeight="1">
      <c r="A11933" s="431"/>
    </row>
    <row r="11934" spans="1:1" s="432" customFormat="1" ht="12" hidden="1" customHeight="1">
      <c r="A11934" s="431"/>
    </row>
    <row r="11935" spans="1:1" s="432" customFormat="1" ht="12" hidden="1" customHeight="1">
      <c r="A11935" s="431"/>
    </row>
    <row r="11936" spans="1:1" s="432" customFormat="1" ht="12" hidden="1" customHeight="1">
      <c r="A11936" s="431"/>
    </row>
    <row r="11937" spans="1:1" s="432" customFormat="1" ht="12" hidden="1" customHeight="1">
      <c r="A11937" s="431"/>
    </row>
    <row r="11938" spans="1:1" s="432" customFormat="1" ht="12" hidden="1" customHeight="1">
      <c r="A11938" s="431"/>
    </row>
    <row r="11939" spans="1:1" s="432" customFormat="1" ht="12" hidden="1" customHeight="1">
      <c r="A11939" s="431"/>
    </row>
    <row r="11940" spans="1:1" s="432" customFormat="1" ht="12" hidden="1" customHeight="1">
      <c r="A11940" s="431"/>
    </row>
    <row r="11941" spans="1:1" s="432" customFormat="1" ht="12" hidden="1" customHeight="1">
      <c r="A11941" s="431"/>
    </row>
    <row r="11942" spans="1:1" s="432" customFormat="1" ht="12" hidden="1" customHeight="1">
      <c r="A11942" s="431"/>
    </row>
    <row r="11943" spans="1:1" s="432" customFormat="1" ht="12" hidden="1" customHeight="1">
      <c r="A11943" s="431"/>
    </row>
    <row r="11944" spans="1:1" s="432" customFormat="1" ht="12" hidden="1" customHeight="1">
      <c r="A11944" s="431"/>
    </row>
    <row r="11945" spans="1:1" s="432" customFormat="1" ht="12" hidden="1" customHeight="1">
      <c r="A11945" s="431"/>
    </row>
    <row r="11946" spans="1:1" s="432" customFormat="1" ht="12" hidden="1" customHeight="1">
      <c r="A11946" s="431"/>
    </row>
    <row r="11947" spans="1:1" s="432" customFormat="1" ht="12" hidden="1" customHeight="1">
      <c r="A11947" s="431"/>
    </row>
    <row r="11948" spans="1:1" s="432" customFormat="1" ht="12" hidden="1" customHeight="1">
      <c r="A11948" s="431"/>
    </row>
    <row r="11949" spans="1:1" s="432" customFormat="1" ht="12" hidden="1" customHeight="1">
      <c r="A11949" s="431"/>
    </row>
    <row r="11950" spans="1:1" s="432" customFormat="1" ht="12" hidden="1" customHeight="1">
      <c r="A11950" s="431"/>
    </row>
    <row r="11951" spans="1:1" s="432" customFormat="1" ht="12" hidden="1" customHeight="1">
      <c r="A11951" s="431"/>
    </row>
    <row r="11952" spans="1:1" s="432" customFormat="1" ht="12" hidden="1" customHeight="1">
      <c r="A11952" s="431"/>
    </row>
    <row r="11953" spans="1:1" s="432" customFormat="1" ht="12" hidden="1" customHeight="1">
      <c r="A11953" s="431"/>
    </row>
    <row r="11954" spans="1:1" s="432" customFormat="1" ht="12" hidden="1" customHeight="1">
      <c r="A11954" s="431"/>
    </row>
    <row r="11955" spans="1:1" s="432" customFormat="1" ht="12" hidden="1" customHeight="1">
      <c r="A11955" s="431"/>
    </row>
    <row r="11956" spans="1:1" s="432" customFormat="1" ht="12" hidden="1" customHeight="1">
      <c r="A11956" s="431"/>
    </row>
    <row r="11957" spans="1:1" s="432" customFormat="1" ht="12" hidden="1" customHeight="1">
      <c r="A11957" s="431"/>
    </row>
    <row r="11958" spans="1:1" s="432" customFormat="1" ht="12" hidden="1" customHeight="1">
      <c r="A11958" s="431"/>
    </row>
    <row r="11959" spans="1:1" s="432" customFormat="1" ht="12" hidden="1" customHeight="1">
      <c r="A11959" s="431"/>
    </row>
    <row r="11960" spans="1:1" s="432" customFormat="1" ht="12" hidden="1" customHeight="1">
      <c r="A11960" s="431"/>
    </row>
    <row r="11961" spans="1:1" s="432" customFormat="1" ht="12" hidden="1" customHeight="1">
      <c r="A11961" s="431"/>
    </row>
    <row r="11962" spans="1:1" s="432" customFormat="1" ht="12" hidden="1" customHeight="1">
      <c r="A11962" s="431"/>
    </row>
    <row r="11963" spans="1:1" s="432" customFormat="1" ht="12" hidden="1" customHeight="1">
      <c r="A11963" s="431"/>
    </row>
    <row r="11964" spans="1:1" s="432" customFormat="1" ht="12" hidden="1" customHeight="1">
      <c r="A11964" s="431"/>
    </row>
    <row r="11965" spans="1:1" s="432" customFormat="1" ht="12" hidden="1" customHeight="1">
      <c r="A11965" s="431"/>
    </row>
    <row r="11966" spans="1:1" s="432" customFormat="1" ht="12" hidden="1" customHeight="1">
      <c r="A11966" s="431"/>
    </row>
    <row r="11967" spans="1:1" s="432" customFormat="1" ht="12" hidden="1" customHeight="1">
      <c r="A11967" s="431"/>
    </row>
    <row r="11968" spans="1:1" s="432" customFormat="1" ht="12" hidden="1" customHeight="1">
      <c r="A11968" s="431"/>
    </row>
    <row r="11969" spans="1:1" s="432" customFormat="1" ht="12" hidden="1" customHeight="1">
      <c r="A11969" s="431"/>
    </row>
    <row r="11970" spans="1:1" s="432" customFormat="1" ht="12" hidden="1" customHeight="1">
      <c r="A11970" s="431"/>
    </row>
    <row r="11971" spans="1:1" s="432" customFormat="1" ht="12" hidden="1" customHeight="1">
      <c r="A11971" s="431"/>
    </row>
    <row r="11972" spans="1:1" s="432" customFormat="1" ht="12" hidden="1" customHeight="1">
      <c r="A11972" s="431"/>
    </row>
    <row r="11973" spans="1:1" s="432" customFormat="1" ht="12" hidden="1" customHeight="1">
      <c r="A11973" s="431"/>
    </row>
    <row r="11974" spans="1:1" s="432" customFormat="1" ht="12" hidden="1" customHeight="1">
      <c r="A11974" s="431"/>
    </row>
    <row r="11975" spans="1:1" s="432" customFormat="1" ht="12" hidden="1" customHeight="1">
      <c r="A11975" s="431"/>
    </row>
    <row r="11976" spans="1:1" s="432" customFormat="1" ht="12" hidden="1" customHeight="1">
      <c r="A11976" s="431"/>
    </row>
    <row r="11977" spans="1:1" s="432" customFormat="1" ht="12" hidden="1" customHeight="1">
      <c r="A11977" s="431"/>
    </row>
    <row r="11978" spans="1:1" s="432" customFormat="1" ht="12" hidden="1" customHeight="1">
      <c r="A11978" s="431"/>
    </row>
    <row r="11979" spans="1:1" s="432" customFormat="1" ht="12" hidden="1" customHeight="1">
      <c r="A11979" s="431"/>
    </row>
    <row r="11980" spans="1:1" s="432" customFormat="1" ht="12" hidden="1" customHeight="1">
      <c r="A11980" s="431"/>
    </row>
    <row r="11981" spans="1:1" s="432" customFormat="1" ht="12" hidden="1" customHeight="1">
      <c r="A11981" s="431"/>
    </row>
    <row r="11982" spans="1:1" s="432" customFormat="1" ht="12" hidden="1" customHeight="1">
      <c r="A11982" s="431"/>
    </row>
    <row r="11983" spans="1:1" s="432" customFormat="1" ht="12" hidden="1" customHeight="1">
      <c r="A11983" s="431"/>
    </row>
    <row r="11984" spans="1:1" s="432" customFormat="1" ht="12" hidden="1" customHeight="1">
      <c r="A11984" s="431"/>
    </row>
    <row r="11985" spans="1:1" s="432" customFormat="1" ht="12" hidden="1" customHeight="1">
      <c r="A11985" s="431"/>
    </row>
    <row r="11986" spans="1:1" s="432" customFormat="1" ht="12" hidden="1" customHeight="1">
      <c r="A11986" s="431"/>
    </row>
    <row r="11987" spans="1:1" s="432" customFormat="1" ht="12" hidden="1" customHeight="1">
      <c r="A11987" s="431"/>
    </row>
    <row r="11988" spans="1:1" s="432" customFormat="1" ht="12" hidden="1" customHeight="1">
      <c r="A11988" s="431"/>
    </row>
    <row r="11989" spans="1:1" s="432" customFormat="1" ht="12" hidden="1" customHeight="1">
      <c r="A11989" s="431"/>
    </row>
    <row r="11990" spans="1:1" s="432" customFormat="1" ht="12" hidden="1" customHeight="1">
      <c r="A11990" s="431"/>
    </row>
    <row r="11991" spans="1:1" s="432" customFormat="1" ht="12" hidden="1" customHeight="1">
      <c r="A11991" s="431"/>
    </row>
    <row r="11992" spans="1:1" s="432" customFormat="1" ht="12" hidden="1" customHeight="1">
      <c r="A11992" s="431"/>
    </row>
    <row r="11993" spans="1:1" s="432" customFormat="1" ht="12" hidden="1" customHeight="1">
      <c r="A11993" s="431"/>
    </row>
    <row r="11994" spans="1:1" s="432" customFormat="1" ht="12" hidden="1" customHeight="1">
      <c r="A11994" s="431"/>
    </row>
    <row r="11995" spans="1:1" s="432" customFormat="1" ht="12" hidden="1" customHeight="1">
      <c r="A11995" s="431"/>
    </row>
    <row r="11996" spans="1:1" s="432" customFormat="1" ht="12" hidden="1" customHeight="1">
      <c r="A11996" s="431"/>
    </row>
    <row r="11997" spans="1:1" s="432" customFormat="1" ht="12" hidden="1" customHeight="1">
      <c r="A11997" s="431"/>
    </row>
    <row r="11998" spans="1:1" s="432" customFormat="1" ht="12" hidden="1" customHeight="1">
      <c r="A11998" s="431"/>
    </row>
    <row r="11999" spans="1:1" s="432" customFormat="1" ht="12" hidden="1" customHeight="1">
      <c r="A11999" s="431"/>
    </row>
    <row r="12000" spans="1:1" s="432" customFormat="1" ht="12" hidden="1" customHeight="1">
      <c r="A12000" s="431"/>
    </row>
    <row r="12001" spans="1:1" s="432" customFormat="1" ht="12" hidden="1" customHeight="1">
      <c r="A12001" s="431"/>
    </row>
    <row r="12002" spans="1:1" s="432" customFormat="1" ht="12" hidden="1" customHeight="1">
      <c r="A12002" s="431"/>
    </row>
    <row r="12003" spans="1:1" s="432" customFormat="1" ht="12" hidden="1" customHeight="1">
      <c r="A12003" s="431"/>
    </row>
    <row r="12004" spans="1:1" s="432" customFormat="1" ht="12" hidden="1" customHeight="1">
      <c r="A12004" s="431"/>
    </row>
    <row r="12005" spans="1:1" s="432" customFormat="1" ht="12" hidden="1" customHeight="1">
      <c r="A12005" s="431"/>
    </row>
    <row r="12006" spans="1:1" s="432" customFormat="1" ht="12" hidden="1" customHeight="1">
      <c r="A12006" s="431"/>
    </row>
    <row r="12007" spans="1:1" s="432" customFormat="1" ht="12" hidden="1" customHeight="1">
      <c r="A12007" s="431"/>
    </row>
    <row r="12008" spans="1:1" s="432" customFormat="1" ht="12" hidden="1" customHeight="1">
      <c r="A12008" s="431"/>
    </row>
    <row r="12009" spans="1:1" s="432" customFormat="1" ht="12" hidden="1" customHeight="1">
      <c r="A12009" s="431"/>
    </row>
    <row r="12010" spans="1:1" s="432" customFormat="1" ht="12" hidden="1" customHeight="1">
      <c r="A12010" s="431"/>
    </row>
    <row r="12011" spans="1:1" s="432" customFormat="1" ht="12" hidden="1" customHeight="1">
      <c r="A12011" s="431"/>
    </row>
    <row r="12012" spans="1:1" s="432" customFormat="1" ht="12" hidden="1" customHeight="1">
      <c r="A12012" s="431"/>
    </row>
    <row r="12013" spans="1:1" s="432" customFormat="1" ht="12" hidden="1" customHeight="1">
      <c r="A12013" s="431"/>
    </row>
    <row r="12014" spans="1:1" s="432" customFormat="1" ht="12" hidden="1" customHeight="1">
      <c r="A12014" s="431"/>
    </row>
    <row r="12015" spans="1:1" s="432" customFormat="1" ht="12" hidden="1" customHeight="1">
      <c r="A12015" s="431"/>
    </row>
    <row r="12016" spans="1:1" s="432" customFormat="1" ht="12" hidden="1" customHeight="1">
      <c r="A12016" s="431"/>
    </row>
    <row r="12017" spans="1:1" s="432" customFormat="1" ht="12" hidden="1" customHeight="1">
      <c r="A12017" s="431"/>
    </row>
    <row r="12018" spans="1:1" s="432" customFormat="1" ht="12" hidden="1" customHeight="1">
      <c r="A12018" s="431"/>
    </row>
    <row r="12019" spans="1:1" s="432" customFormat="1" ht="12" hidden="1" customHeight="1">
      <c r="A12019" s="431"/>
    </row>
    <row r="12020" spans="1:1" s="432" customFormat="1" ht="12" hidden="1" customHeight="1">
      <c r="A12020" s="431"/>
    </row>
    <row r="12021" spans="1:1" s="432" customFormat="1" ht="12" hidden="1" customHeight="1">
      <c r="A12021" s="431"/>
    </row>
    <row r="12022" spans="1:1" s="432" customFormat="1" ht="12" hidden="1" customHeight="1">
      <c r="A12022" s="431"/>
    </row>
    <row r="12023" spans="1:1" s="432" customFormat="1" ht="12" hidden="1" customHeight="1">
      <c r="A12023" s="431"/>
    </row>
    <row r="12024" spans="1:1" s="432" customFormat="1" ht="12" hidden="1" customHeight="1">
      <c r="A12024" s="431"/>
    </row>
    <row r="12025" spans="1:1" s="432" customFormat="1" ht="12" hidden="1" customHeight="1">
      <c r="A12025" s="431"/>
    </row>
    <row r="12026" spans="1:1" s="432" customFormat="1" ht="12" hidden="1" customHeight="1">
      <c r="A12026" s="431"/>
    </row>
    <row r="12027" spans="1:1" s="432" customFormat="1" ht="12" hidden="1" customHeight="1">
      <c r="A12027" s="431"/>
    </row>
    <row r="12028" spans="1:1" s="432" customFormat="1" ht="12" hidden="1" customHeight="1">
      <c r="A12028" s="431"/>
    </row>
    <row r="12029" spans="1:1" s="432" customFormat="1" ht="12" hidden="1" customHeight="1">
      <c r="A12029" s="431"/>
    </row>
    <row r="12030" spans="1:1" s="432" customFormat="1" ht="12" hidden="1" customHeight="1">
      <c r="A12030" s="431"/>
    </row>
    <row r="12031" spans="1:1" s="432" customFormat="1" ht="12" hidden="1" customHeight="1">
      <c r="A12031" s="431"/>
    </row>
    <row r="12032" spans="1:1" s="432" customFormat="1" ht="12" hidden="1" customHeight="1">
      <c r="A12032" s="431"/>
    </row>
    <row r="12033" spans="1:1" s="432" customFormat="1" ht="12" hidden="1" customHeight="1">
      <c r="A12033" s="431"/>
    </row>
    <row r="12034" spans="1:1" s="432" customFormat="1" ht="12" hidden="1" customHeight="1">
      <c r="A12034" s="431"/>
    </row>
    <row r="12035" spans="1:1" s="432" customFormat="1" ht="12" hidden="1" customHeight="1">
      <c r="A12035" s="431"/>
    </row>
    <row r="12036" spans="1:1" s="432" customFormat="1" ht="12" hidden="1" customHeight="1">
      <c r="A12036" s="431"/>
    </row>
    <row r="12037" spans="1:1" s="432" customFormat="1" ht="12" hidden="1" customHeight="1">
      <c r="A12037" s="431"/>
    </row>
    <row r="12038" spans="1:1" s="432" customFormat="1" ht="12" hidden="1" customHeight="1">
      <c r="A12038" s="431"/>
    </row>
    <row r="12039" spans="1:1" s="432" customFormat="1" ht="12" hidden="1" customHeight="1">
      <c r="A12039" s="431"/>
    </row>
    <row r="12040" spans="1:1" s="432" customFormat="1" ht="12" hidden="1" customHeight="1">
      <c r="A12040" s="431"/>
    </row>
    <row r="12041" spans="1:1" s="432" customFormat="1" ht="12" hidden="1" customHeight="1">
      <c r="A12041" s="431"/>
    </row>
    <row r="12042" spans="1:1" s="432" customFormat="1" ht="12" hidden="1" customHeight="1">
      <c r="A12042" s="431"/>
    </row>
    <row r="12043" spans="1:1" s="432" customFormat="1" ht="12" hidden="1" customHeight="1">
      <c r="A12043" s="431"/>
    </row>
    <row r="12044" spans="1:1" s="432" customFormat="1" ht="12" hidden="1" customHeight="1">
      <c r="A12044" s="431"/>
    </row>
    <row r="12045" spans="1:1" s="432" customFormat="1" ht="12" hidden="1" customHeight="1">
      <c r="A12045" s="431"/>
    </row>
    <row r="12046" spans="1:1" s="432" customFormat="1" ht="12" hidden="1" customHeight="1">
      <c r="A12046" s="431"/>
    </row>
    <row r="12047" spans="1:1" s="432" customFormat="1" ht="12" hidden="1" customHeight="1">
      <c r="A12047" s="431"/>
    </row>
    <row r="12048" spans="1:1" s="432" customFormat="1" ht="12" hidden="1" customHeight="1">
      <c r="A12048" s="431"/>
    </row>
    <row r="12049" spans="1:1" s="432" customFormat="1" ht="12" hidden="1" customHeight="1">
      <c r="A12049" s="431"/>
    </row>
    <row r="12050" spans="1:1" s="432" customFormat="1" ht="12" hidden="1" customHeight="1">
      <c r="A12050" s="431"/>
    </row>
    <row r="12051" spans="1:1" s="432" customFormat="1" ht="12" hidden="1" customHeight="1">
      <c r="A12051" s="431"/>
    </row>
    <row r="12052" spans="1:1" s="432" customFormat="1" ht="12" hidden="1" customHeight="1">
      <c r="A12052" s="431"/>
    </row>
    <row r="12053" spans="1:1" s="432" customFormat="1" ht="12" hidden="1" customHeight="1">
      <c r="A12053" s="431"/>
    </row>
    <row r="12054" spans="1:1" s="432" customFormat="1" ht="12" hidden="1" customHeight="1">
      <c r="A12054" s="431"/>
    </row>
    <row r="12055" spans="1:1" s="432" customFormat="1" ht="12" hidden="1" customHeight="1">
      <c r="A12055" s="431"/>
    </row>
    <row r="12056" spans="1:1" s="432" customFormat="1" ht="12" hidden="1" customHeight="1">
      <c r="A12056" s="431"/>
    </row>
    <row r="12057" spans="1:1" s="432" customFormat="1" ht="12" hidden="1" customHeight="1">
      <c r="A12057" s="431"/>
    </row>
    <row r="12058" spans="1:1" s="432" customFormat="1" ht="12" hidden="1" customHeight="1">
      <c r="A12058" s="431"/>
    </row>
    <row r="12059" spans="1:1" s="432" customFormat="1" ht="12" hidden="1" customHeight="1">
      <c r="A12059" s="431"/>
    </row>
    <row r="12060" spans="1:1" s="432" customFormat="1" ht="12" hidden="1" customHeight="1">
      <c r="A12060" s="431"/>
    </row>
    <row r="12061" spans="1:1" s="432" customFormat="1" ht="12" hidden="1" customHeight="1">
      <c r="A12061" s="431"/>
    </row>
    <row r="12062" spans="1:1" s="432" customFormat="1" ht="12" hidden="1" customHeight="1">
      <c r="A12062" s="431"/>
    </row>
    <row r="12063" spans="1:1" s="432" customFormat="1" ht="12" hidden="1" customHeight="1">
      <c r="A12063" s="431"/>
    </row>
    <row r="12064" spans="1:1" s="432" customFormat="1" ht="12" hidden="1" customHeight="1">
      <c r="A12064" s="431"/>
    </row>
    <row r="12065" spans="1:1" s="432" customFormat="1" ht="12" hidden="1" customHeight="1">
      <c r="A12065" s="431"/>
    </row>
    <row r="12066" spans="1:1" s="432" customFormat="1" ht="12" hidden="1" customHeight="1">
      <c r="A12066" s="431"/>
    </row>
    <row r="12067" spans="1:1" s="432" customFormat="1" ht="12" hidden="1" customHeight="1">
      <c r="A12067" s="431"/>
    </row>
    <row r="12068" spans="1:1" s="432" customFormat="1" ht="12" hidden="1" customHeight="1">
      <c r="A12068" s="431"/>
    </row>
    <row r="12069" spans="1:1" s="432" customFormat="1" ht="12" hidden="1" customHeight="1">
      <c r="A12069" s="431"/>
    </row>
    <row r="12070" spans="1:1" s="432" customFormat="1" ht="12" hidden="1" customHeight="1">
      <c r="A12070" s="431"/>
    </row>
    <row r="12071" spans="1:1" s="432" customFormat="1" ht="12" hidden="1" customHeight="1">
      <c r="A12071" s="431"/>
    </row>
    <row r="12072" spans="1:1" s="432" customFormat="1" ht="12" hidden="1" customHeight="1">
      <c r="A12072" s="431"/>
    </row>
    <row r="12073" spans="1:1" s="432" customFormat="1" ht="12" hidden="1" customHeight="1">
      <c r="A12073" s="431"/>
    </row>
    <row r="12074" spans="1:1" s="432" customFormat="1" ht="12" hidden="1" customHeight="1">
      <c r="A12074" s="431"/>
    </row>
    <row r="12075" spans="1:1" s="432" customFormat="1" ht="12" hidden="1" customHeight="1">
      <c r="A12075" s="431"/>
    </row>
    <row r="12076" spans="1:1" s="432" customFormat="1" ht="12" hidden="1" customHeight="1">
      <c r="A12076" s="431"/>
    </row>
    <row r="12077" spans="1:1" s="432" customFormat="1" ht="12" hidden="1" customHeight="1">
      <c r="A12077" s="431"/>
    </row>
    <row r="12078" spans="1:1" s="432" customFormat="1" ht="12" hidden="1" customHeight="1">
      <c r="A12078" s="431"/>
    </row>
    <row r="12079" spans="1:1" s="432" customFormat="1" ht="12" hidden="1" customHeight="1">
      <c r="A12079" s="431"/>
    </row>
    <row r="12080" spans="1:1" s="432" customFormat="1" ht="12" hidden="1" customHeight="1">
      <c r="A12080" s="431"/>
    </row>
    <row r="12081" spans="1:1" s="432" customFormat="1" ht="12" hidden="1" customHeight="1">
      <c r="A12081" s="431"/>
    </row>
    <row r="12082" spans="1:1" s="432" customFormat="1" ht="12" hidden="1" customHeight="1">
      <c r="A12082" s="431"/>
    </row>
    <row r="12083" spans="1:1" s="432" customFormat="1" ht="12" hidden="1" customHeight="1">
      <c r="A12083" s="431"/>
    </row>
    <row r="12084" spans="1:1" s="432" customFormat="1" ht="12" hidden="1" customHeight="1">
      <c r="A12084" s="431"/>
    </row>
    <row r="12085" spans="1:1" s="432" customFormat="1" ht="12" hidden="1" customHeight="1">
      <c r="A12085" s="431"/>
    </row>
    <row r="12086" spans="1:1" s="432" customFormat="1" ht="12" hidden="1" customHeight="1">
      <c r="A12086" s="431"/>
    </row>
    <row r="12087" spans="1:1" s="432" customFormat="1" ht="12" hidden="1" customHeight="1">
      <c r="A12087" s="431"/>
    </row>
    <row r="12088" spans="1:1" s="432" customFormat="1" ht="12" hidden="1" customHeight="1">
      <c r="A12088" s="431"/>
    </row>
    <row r="12089" spans="1:1" s="432" customFormat="1" ht="12" hidden="1" customHeight="1">
      <c r="A12089" s="431"/>
    </row>
    <row r="12090" spans="1:1" s="432" customFormat="1" ht="12" hidden="1" customHeight="1">
      <c r="A12090" s="431"/>
    </row>
    <row r="12091" spans="1:1" s="432" customFormat="1" ht="12" hidden="1" customHeight="1">
      <c r="A12091" s="431"/>
    </row>
    <row r="12092" spans="1:1" s="432" customFormat="1" ht="12" hidden="1" customHeight="1">
      <c r="A12092" s="431"/>
    </row>
    <row r="12093" spans="1:1" s="432" customFormat="1" ht="12" hidden="1" customHeight="1">
      <c r="A12093" s="431"/>
    </row>
    <row r="12094" spans="1:1" s="432" customFormat="1" ht="12" hidden="1" customHeight="1">
      <c r="A12094" s="431"/>
    </row>
    <row r="12095" spans="1:1" s="432" customFormat="1" ht="12" hidden="1" customHeight="1">
      <c r="A12095" s="431"/>
    </row>
    <row r="12096" spans="1:1" s="432" customFormat="1" ht="12" hidden="1" customHeight="1">
      <c r="A12096" s="431"/>
    </row>
    <row r="12097" spans="1:1" s="432" customFormat="1" ht="12" hidden="1" customHeight="1">
      <c r="A12097" s="431"/>
    </row>
    <row r="12098" spans="1:1" s="432" customFormat="1" ht="12" hidden="1" customHeight="1">
      <c r="A12098" s="431"/>
    </row>
    <row r="12099" spans="1:1" s="432" customFormat="1" ht="12" hidden="1" customHeight="1">
      <c r="A12099" s="431"/>
    </row>
    <row r="12100" spans="1:1" s="432" customFormat="1" ht="12" hidden="1" customHeight="1">
      <c r="A12100" s="431"/>
    </row>
    <row r="12101" spans="1:1" s="432" customFormat="1" ht="12" hidden="1" customHeight="1">
      <c r="A12101" s="431"/>
    </row>
    <row r="12102" spans="1:1" s="432" customFormat="1" ht="12" hidden="1" customHeight="1">
      <c r="A12102" s="431"/>
    </row>
    <row r="12103" spans="1:1" s="432" customFormat="1" ht="12" hidden="1" customHeight="1">
      <c r="A12103" s="431"/>
    </row>
    <row r="12104" spans="1:1" s="432" customFormat="1" ht="12" hidden="1" customHeight="1">
      <c r="A12104" s="431"/>
    </row>
    <row r="12105" spans="1:1" s="432" customFormat="1" ht="12" hidden="1" customHeight="1">
      <c r="A12105" s="431"/>
    </row>
    <row r="12106" spans="1:1" s="432" customFormat="1" ht="12" hidden="1" customHeight="1">
      <c r="A12106" s="431"/>
    </row>
    <row r="12107" spans="1:1" s="432" customFormat="1" ht="12" hidden="1" customHeight="1">
      <c r="A12107" s="431"/>
    </row>
    <row r="12108" spans="1:1" s="432" customFormat="1" ht="12" hidden="1" customHeight="1">
      <c r="A12108" s="431"/>
    </row>
    <row r="12109" spans="1:1" s="432" customFormat="1" ht="12" hidden="1" customHeight="1">
      <c r="A12109" s="431"/>
    </row>
    <row r="12110" spans="1:1" s="432" customFormat="1" ht="12" hidden="1" customHeight="1">
      <c r="A12110" s="431"/>
    </row>
    <row r="12111" spans="1:1" s="432" customFormat="1" ht="12" hidden="1" customHeight="1">
      <c r="A12111" s="431"/>
    </row>
    <row r="12112" spans="1:1" s="432" customFormat="1" ht="12" hidden="1" customHeight="1">
      <c r="A12112" s="431"/>
    </row>
    <row r="12113" spans="1:1" s="432" customFormat="1" ht="12" hidden="1" customHeight="1">
      <c r="A12113" s="431"/>
    </row>
    <row r="12114" spans="1:1" s="432" customFormat="1" ht="12" hidden="1" customHeight="1">
      <c r="A12114" s="431"/>
    </row>
    <row r="12115" spans="1:1" s="432" customFormat="1" ht="12" hidden="1" customHeight="1">
      <c r="A12115" s="431"/>
    </row>
    <row r="12116" spans="1:1" s="432" customFormat="1" ht="12" hidden="1" customHeight="1">
      <c r="A12116" s="431"/>
    </row>
    <row r="12117" spans="1:1" s="432" customFormat="1" ht="12" hidden="1" customHeight="1">
      <c r="A12117" s="431"/>
    </row>
    <row r="12118" spans="1:1" s="432" customFormat="1" ht="12" hidden="1" customHeight="1">
      <c r="A12118" s="431"/>
    </row>
    <row r="12119" spans="1:1" s="432" customFormat="1" ht="12" hidden="1" customHeight="1">
      <c r="A12119" s="431"/>
    </row>
    <row r="12120" spans="1:1" s="432" customFormat="1" ht="12" hidden="1" customHeight="1">
      <c r="A12120" s="431"/>
    </row>
    <row r="12121" spans="1:1" s="432" customFormat="1" ht="12" hidden="1" customHeight="1">
      <c r="A12121" s="431"/>
    </row>
    <row r="12122" spans="1:1" s="432" customFormat="1" ht="12" hidden="1" customHeight="1">
      <c r="A12122" s="431"/>
    </row>
    <row r="12123" spans="1:1" s="432" customFormat="1" ht="12" hidden="1" customHeight="1">
      <c r="A12123" s="431"/>
    </row>
    <row r="12124" spans="1:1" s="432" customFormat="1" ht="12" hidden="1" customHeight="1">
      <c r="A12124" s="431"/>
    </row>
    <row r="12125" spans="1:1" s="432" customFormat="1" ht="12" hidden="1" customHeight="1">
      <c r="A12125" s="431"/>
    </row>
    <row r="12126" spans="1:1" s="432" customFormat="1" ht="12" hidden="1" customHeight="1">
      <c r="A12126" s="431"/>
    </row>
    <row r="12127" spans="1:1" s="432" customFormat="1" ht="12" hidden="1" customHeight="1">
      <c r="A12127" s="431"/>
    </row>
    <row r="12128" spans="1:1" s="432" customFormat="1" ht="12" hidden="1" customHeight="1">
      <c r="A12128" s="431"/>
    </row>
    <row r="12129" spans="1:1" s="432" customFormat="1" ht="12" hidden="1" customHeight="1">
      <c r="A12129" s="431"/>
    </row>
    <row r="12130" spans="1:1" s="432" customFormat="1" ht="12" hidden="1" customHeight="1">
      <c r="A12130" s="431"/>
    </row>
    <row r="12131" spans="1:1" s="432" customFormat="1" ht="12" hidden="1" customHeight="1">
      <c r="A12131" s="431"/>
    </row>
    <row r="12132" spans="1:1" s="432" customFormat="1" ht="12" hidden="1" customHeight="1">
      <c r="A12132" s="431"/>
    </row>
    <row r="12133" spans="1:1" s="432" customFormat="1" ht="12" hidden="1" customHeight="1">
      <c r="A12133" s="431"/>
    </row>
    <row r="12134" spans="1:1" s="432" customFormat="1" ht="12" hidden="1" customHeight="1">
      <c r="A12134" s="431"/>
    </row>
    <row r="12135" spans="1:1" s="432" customFormat="1" ht="12" hidden="1" customHeight="1">
      <c r="A12135" s="431"/>
    </row>
    <row r="12136" spans="1:1" s="432" customFormat="1" ht="12" hidden="1" customHeight="1">
      <c r="A12136" s="431"/>
    </row>
    <row r="12137" spans="1:1" s="432" customFormat="1" ht="12" hidden="1" customHeight="1">
      <c r="A12137" s="431"/>
    </row>
    <row r="12138" spans="1:1" s="432" customFormat="1" ht="12" hidden="1" customHeight="1">
      <c r="A12138" s="431"/>
    </row>
    <row r="12139" spans="1:1" s="432" customFormat="1" ht="12" hidden="1" customHeight="1">
      <c r="A12139" s="431"/>
    </row>
    <row r="12140" spans="1:1" s="432" customFormat="1" ht="12" hidden="1" customHeight="1">
      <c r="A12140" s="431"/>
    </row>
    <row r="12141" spans="1:1" s="432" customFormat="1" ht="12" hidden="1" customHeight="1">
      <c r="A12141" s="431"/>
    </row>
    <row r="12142" spans="1:1" s="432" customFormat="1" ht="12" hidden="1" customHeight="1">
      <c r="A12142" s="431"/>
    </row>
    <row r="12143" spans="1:1" s="432" customFormat="1" ht="12" hidden="1" customHeight="1">
      <c r="A12143" s="431"/>
    </row>
    <row r="12144" spans="1:1" s="432" customFormat="1" ht="12" hidden="1" customHeight="1">
      <c r="A12144" s="431"/>
    </row>
    <row r="12145" spans="1:1" s="432" customFormat="1" ht="12" hidden="1" customHeight="1">
      <c r="A12145" s="431"/>
    </row>
    <row r="12146" spans="1:1" s="432" customFormat="1" ht="12" hidden="1" customHeight="1">
      <c r="A12146" s="431"/>
    </row>
    <row r="12147" spans="1:1" s="432" customFormat="1" ht="12" hidden="1" customHeight="1">
      <c r="A12147" s="431"/>
    </row>
    <row r="12148" spans="1:1" s="432" customFormat="1" ht="12" hidden="1" customHeight="1">
      <c r="A12148" s="431"/>
    </row>
    <row r="12149" spans="1:1" s="432" customFormat="1" ht="12" hidden="1" customHeight="1">
      <c r="A12149" s="431"/>
    </row>
    <row r="12150" spans="1:1" s="432" customFormat="1" ht="12" hidden="1" customHeight="1">
      <c r="A12150" s="431"/>
    </row>
    <row r="12151" spans="1:1" s="432" customFormat="1" ht="12" hidden="1" customHeight="1">
      <c r="A12151" s="431"/>
    </row>
    <row r="12152" spans="1:1" s="432" customFormat="1" ht="12" hidden="1" customHeight="1">
      <c r="A12152" s="431"/>
    </row>
    <row r="12153" spans="1:1" s="432" customFormat="1" ht="12" hidden="1" customHeight="1">
      <c r="A12153" s="431"/>
    </row>
    <row r="12154" spans="1:1" s="432" customFormat="1" ht="12" hidden="1" customHeight="1">
      <c r="A12154" s="431"/>
    </row>
    <row r="12155" spans="1:1" s="432" customFormat="1" ht="12" hidden="1" customHeight="1">
      <c r="A12155" s="431"/>
    </row>
    <row r="12156" spans="1:1" s="432" customFormat="1" ht="12" hidden="1" customHeight="1">
      <c r="A12156" s="431"/>
    </row>
    <row r="12157" spans="1:1" s="432" customFormat="1" ht="12" hidden="1" customHeight="1">
      <c r="A12157" s="431"/>
    </row>
    <row r="12158" spans="1:1" s="432" customFormat="1" ht="12" hidden="1" customHeight="1">
      <c r="A12158" s="431"/>
    </row>
    <row r="12159" spans="1:1" s="432" customFormat="1" ht="12" hidden="1" customHeight="1">
      <c r="A12159" s="431"/>
    </row>
    <row r="12160" spans="1:1" s="432" customFormat="1" ht="12" hidden="1" customHeight="1">
      <c r="A12160" s="431"/>
    </row>
    <row r="12161" spans="1:1" s="432" customFormat="1" ht="12" hidden="1" customHeight="1">
      <c r="A12161" s="431"/>
    </row>
    <row r="12162" spans="1:1" s="432" customFormat="1" ht="12" hidden="1" customHeight="1">
      <c r="A12162" s="431"/>
    </row>
    <row r="12163" spans="1:1" s="432" customFormat="1" ht="12" hidden="1" customHeight="1">
      <c r="A12163" s="431"/>
    </row>
    <row r="12164" spans="1:1" s="432" customFormat="1" ht="12" hidden="1" customHeight="1">
      <c r="A12164" s="431"/>
    </row>
    <row r="12165" spans="1:1" s="432" customFormat="1" ht="12" hidden="1" customHeight="1">
      <c r="A12165" s="431"/>
    </row>
    <row r="12166" spans="1:1" s="432" customFormat="1" ht="12" hidden="1" customHeight="1">
      <c r="A12166" s="431"/>
    </row>
    <row r="12167" spans="1:1" s="432" customFormat="1" ht="12" hidden="1" customHeight="1">
      <c r="A12167" s="431"/>
    </row>
    <row r="12168" spans="1:1" s="432" customFormat="1" ht="12" hidden="1" customHeight="1">
      <c r="A12168" s="431"/>
    </row>
    <row r="12169" spans="1:1" s="432" customFormat="1" ht="12" hidden="1" customHeight="1">
      <c r="A12169" s="431"/>
    </row>
    <row r="12170" spans="1:1" s="432" customFormat="1" ht="12" hidden="1" customHeight="1">
      <c r="A12170" s="431"/>
    </row>
    <row r="12171" spans="1:1" s="432" customFormat="1" ht="12" hidden="1" customHeight="1">
      <c r="A12171" s="431"/>
    </row>
    <row r="12172" spans="1:1" s="432" customFormat="1" ht="12" hidden="1" customHeight="1">
      <c r="A12172" s="431"/>
    </row>
    <row r="12173" spans="1:1" s="432" customFormat="1" ht="12" hidden="1" customHeight="1">
      <c r="A12173" s="431"/>
    </row>
    <row r="12174" spans="1:1" s="432" customFormat="1" ht="12" hidden="1" customHeight="1">
      <c r="A12174" s="431"/>
    </row>
    <row r="12175" spans="1:1" s="432" customFormat="1" ht="12" hidden="1" customHeight="1">
      <c r="A12175" s="431"/>
    </row>
    <row r="12176" spans="1:1" s="432" customFormat="1" ht="12" hidden="1" customHeight="1">
      <c r="A12176" s="431"/>
    </row>
    <row r="12177" spans="1:1" s="432" customFormat="1" ht="12" hidden="1" customHeight="1">
      <c r="A12177" s="431"/>
    </row>
    <row r="12178" spans="1:1" s="432" customFormat="1" ht="12" hidden="1" customHeight="1">
      <c r="A12178" s="431"/>
    </row>
    <row r="12179" spans="1:1" s="432" customFormat="1" ht="12" hidden="1" customHeight="1">
      <c r="A12179" s="431"/>
    </row>
    <row r="12180" spans="1:1" s="432" customFormat="1" ht="12" hidden="1" customHeight="1">
      <c r="A12180" s="431"/>
    </row>
    <row r="12181" spans="1:1" s="432" customFormat="1" ht="12" hidden="1" customHeight="1">
      <c r="A12181" s="431"/>
    </row>
    <row r="12182" spans="1:1" s="432" customFormat="1" ht="12" hidden="1" customHeight="1">
      <c r="A12182" s="431"/>
    </row>
    <row r="12183" spans="1:1" s="432" customFormat="1" ht="12" hidden="1" customHeight="1">
      <c r="A12183" s="431"/>
    </row>
    <row r="12184" spans="1:1" s="432" customFormat="1" ht="12" hidden="1" customHeight="1">
      <c r="A12184" s="431"/>
    </row>
    <row r="12185" spans="1:1" s="432" customFormat="1" ht="12" hidden="1" customHeight="1">
      <c r="A12185" s="431"/>
    </row>
    <row r="12186" spans="1:1" s="432" customFormat="1" ht="12" hidden="1" customHeight="1">
      <c r="A12186" s="431"/>
    </row>
    <row r="12187" spans="1:1" s="432" customFormat="1" ht="12" hidden="1" customHeight="1">
      <c r="A12187" s="431"/>
    </row>
    <row r="12188" spans="1:1" s="432" customFormat="1" ht="12" hidden="1" customHeight="1">
      <c r="A12188" s="431"/>
    </row>
    <row r="12189" spans="1:1" s="432" customFormat="1" ht="12" hidden="1" customHeight="1">
      <c r="A12189" s="431"/>
    </row>
    <row r="12190" spans="1:1" s="432" customFormat="1" ht="12" hidden="1" customHeight="1">
      <c r="A12190" s="431"/>
    </row>
    <row r="12191" spans="1:1" s="432" customFormat="1" ht="12" hidden="1" customHeight="1">
      <c r="A12191" s="431"/>
    </row>
    <row r="12192" spans="1:1" s="432" customFormat="1" ht="12" hidden="1" customHeight="1">
      <c r="A12192" s="431"/>
    </row>
    <row r="12193" spans="1:1" s="432" customFormat="1" ht="12" hidden="1" customHeight="1">
      <c r="A12193" s="431"/>
    </row>
    <row r="12194" spans="1:1" s="432" customFormat="1" ht="12" hidden="1" customHeight="1">
      <c r="A12194" s="431"/>
    </row>
    <row r="12195" spans="1:1" s="432" customFormat="1" ht="12" hidden="1" customHeight="1">
      <c r="A12195" s="431"/>
    </row>
    <row r="12196" spans="1:1" s="432" customFormat="1" ht="12" hidden="1" customHeight="1">
      <c r="A12196" s="431"/>
    </row>
    <row r="12197" spans="1:1" s="432" customFormat="1" ht="12" hidden="1" customHeight="1">
      <c r="A12197" s="431"/>
    </row>
    <row r="12198" spans="1:1" s="432" customFormat="1" ht="12" hidden="1" customHeight="1">
      <c r="A12198" s="431"/>
    </row>
    <row r="12199" spans="1:1" s="432" customFormat="1" ht="12" hidden="1" customHeight="1">
      <c r="A12199" s="431"/>
    </row>
    <row r="12200" spans="1:1" s="432" customFormat="1" ht="12" hidden="1" customHeight="1">
      <c r="A12200" s="431"/>
    </row>
    <row r="12201" spans="1:1" s="432" customFormat="1" ht="12" hidden="1" customHeight="1">
      <c r="A12201" s="431"/>
    </row>
    <row r="12202" spans="1:1" s="432" customFormat="1" ht="12" hidden="1" customHeight="1">
      <c r="A12202" s="431"/>
    </row>
    <row r="12203" spans="1:1" s="432" customFormat="1" ht="12" hidden="1" customHeight="1">
      <c r="A12203" s="431"/>
    </row>
    <row r="12204" spans="1:1" s="432" customFormat="1" ht="12" hidden="1" customHeight="1">
      <c r="A12204" s="431"/>
    </row>
    <row r="12205" spans="1:1" s="432" customFormat="1" ht="12" hidden="1" customHeight="1">
      <c r="A12205" s="431"/>
    </row>
    <row r="12206" spans="1:1" s="432" customFormat="1" ht="12" hidden="1" customHeight="1">
      <c r="A12206" s="431"/>
    </row>
    <row r="12207" spans="1:1" s="432" customFormat="1" ht="12" hidden="1" customHeight="1">
      <c r="A12207" s="431"/>
    </row>
    <row r="12208" spans="1:1" s="432" customFormat="1" ht="12" hidden="1" customHeight="1">
      <c r="A12208" s="431"/>
    </row>
    <row r="12209" spans="1:1" s="432" customFormat="1" ht="12" hidden="1" customHeight="1">
      <c r="A12209" s="431"/>
    </row>
    <row r="12210" spans="1:1" s="432" customFormat="1" ht="12" hidden="1" customHeight="1">
      <c r="A12210" s="431"/>
    </row>
    <row r="12211" spans="1:1" s="432" customFormat="1" ht="12" hidden="1" customHeight="1">
      <c r="A12211" s="431"/>
    </row>
    <row r="12212" spans="1:1" s="432" customFormat="1" ht="12" hidden="1" customHeight="1">
      <c r="A12212" s="431"/>
    </row>
    <row r="12213" spans="1:1" s="432" customFormat="1" ht="12" hidden="1" customHeight="1">
      <c r="A12213" s="431"/>
    </row>
    <row r="12214" spans="1:1" s="432" customFormat="1" ht="12" hidden="1" customHeight="1">
      <c r="A12214" s="431"/>
    </row>
    <row r="12215" spans="1:1" s="432" customFormat="1" ht="12" hidden="1" customHeight="1">
      <c r="A12215" s="431"/>
    </row>
    <row r="12216" spans="1:1" s="432" customFormat="1" ht="12" hidden="1" customHeight="1">
      <c r="A12216" s="431"/>
    </row>
    <row r="12217" spans="1:1" s="432" customFormat="1" ht="12" hidden="1" customHeight="1">
      <c r="A12217" s="431"/>
    </row>
    <row r="12218" spans="1:1" s="432" customFormat="1" ht="12" hidden="1" customHeight="1">
      <c r="A12218" s="431"/>
    </row>
    <row r="12219" spans="1:1" s="432" customFormat="1" ht="12" hidden="1" customHeight="1">
      <c r="A12219" s="431"/>
    </row>
    <row r="12220" spans="1:1" s="432" customFormat="1" ht="12" hidden="1" customHeight="1">
      <c r="A12220" s="431"/>
    </row>
    <row r="12221" spans="1:1" s="432" customFormat="1" ht="12" hidden="1" customHeight="1">
      <c r="A12221" s="431"/>
    </row>
    <row r="12222" spans="1:1" s="432" customFormat="1" ht="12" hidden="1" customHeight="1">
      <c r="A12222" s="431"/>
    </row>
    <row r="12223" spans="1:1" s="432" customFormat="1" ht="12" hidden="1" customHeight="1">
      <c r="A12223" s="431"/>
    </row>
    <row r="12224" spans="1:1" s="432" customFormat="1" ht="12" hidden="1" customHeight="1">
      <c r="A12224" s="431"/>
    </row>
    <row r="12225" spans="1:1" s="432" customFormat="1" ht="12" hidden="1" customHeight="1">
      <c r="A12225" s="431"/>
    </row>
    <row r="12226" spans="1:1" s="432" customFormat="1" ht="12" hidden="1" customHeight="1">
      <c r="A12226" s="431"/>
    </row>
    <row r="12227" spans="1:1" s="432" customFormat="1" ht="12" hidden="1" customHeight="1">
      <c r="A12227" s="431"/>
    </row>
    <row r="12228" spans="1:1" s="432" customFormat="1" ht="12" hidden="1" customHeight="1">
      <c r="A12228" s="431"/>
    </row>
    <row r="12229" spans="1:1" s="432" customFormat="1" ht="12" hidden="1" customHeight="1">
      <c r="A12229" s="431"/>
    </row>
    <row r="12230" spans="1:1" s="432" customFormat="1" ht="12" hidden="1" customHeight="1">
      <c r="A12230" s="431"/>
    </row>
    <row r="12231" spans="1:1" s="432" customFormat="1" ht="12" hidden="1" customHeight="1">
      <c r="A12231" s="431"/>
    </row>
    <row r="12232" spans="1:1" s="432" customFormat="1" ht="12" hidden="1" customHeight="1">
      <c r="A12232" s="431"/>
    </row>
    <row r="12233" spans="1:1" s="432" customFormat="1" ht="12" hidden="1" customHeight="1">
      <c r="A12233" s="431"/>
    </row>
    <row r="12234" spans="1:1" s="432" customFormat="1" ht="12" hidden="1" customHeight="1">
      <c r="A12234" s="431"/>
    </row>
    <row r="12235" spans="1:1" s="432" customFormat="1" ht="12" hidden="1" customHeight="1">
      <c r="A12235" s="431"/>
    </row>
    <row r="12236" spans="1:1" s="432" customFormat="1" ht="12" hidden="1" customHeight="1">
      <c r="A12236" s="431"/>
    </row>
    <row r="12237" spans="1:1" s="432" customFormat="1" ht="12" hidden="1" customHeight="1">
      <c r="A12237" s="431"/>
    </row>
    <row r="12238" spans="1:1" s="432" customFormat="1" ht="12" hidden="1" customHeight="1">
      <c r="A12238" s="431"/>
    </row>
    <row r="12239" spans="1:1" s="432" customFormat="1" ht="12" hidden="1" customHeight="1">
      <c r="A12239" s="431"/>
    </row>
    <row r="12240" spans="1:1" s="432" customFormat="1" ht="12" hidden="1" customHeight="1">
      <c r="A12240" s="431"/>
    </row>
    <row r="12241" spans="1:1" s="432" customFormat="1" ht="12" hidden="1" customHeight="1">
      <c r="A12241" s="431"/>
    </row>
    <row r="12242" spans="1:1" s="432" customFormat="1" ht="12" hidden="1" customHeight="1">
      <c r="A12242" s="431"/>
    </row>
    <row r="12243" spans="1:1" s="432" customFormat="1" ht="12" hidden="1" customHeight="1">
      <c r="A12243" s="431"/>
    </row>
    <row r="12244" spans="1:1" s="432" customFormat="1" ht="12" hidden="1" customHeight="1">
      <c r="A12244" s="431"/>
    </row>
    <row r="12245" spans="1:1" s="432" customFormat="1" ht="12" hidden="1" customHeight="1">
      <c r="A12245" s="431"/>
    </row>
    <row r="12246" spans="1:1" s="432" customFormat="1" ht="12" hidden="1" customHeight="1">
      <c r="A12246" s="431"/>
    </row>
    <row r="12247" spans="1:1" s="432" customFormat="1" ht="12" hidden="1" customHeight="1">
      <c r="A12247" s="431"/>
    </row>
    <row r="12248" spans="1:1" s="432" customFormat="1" ht="12" hidden="1" customHeight="1">
      <c r="A12248" s="431"/>
    </row>
    <row r="12249" spans="1:1" s="432" customFormat="1" ht="12" hidden="1" customHeight="1">
      <c r="A12249" s="431"/>
    </row>
    <row r="12250" spans="1:1" s="432" customFormat="1" ht="12" hidden="1" customHeight="1">
      <c r="A12250" s="431"/>
    </row>
    <row r="12251" spans="1:1" s="432" customFormat="1" ht="12" hidden="1" customHeight="1">
      <c r="A12251" s="431"/>
    </row>
    <row r="12252" spans="1:1" s="432" customFormat="1" ht="12" hidden="1" customHeight="1">
      <c r="A12252" s="431"/>
    </row>
    <row r="12253" spans="1:1" s="432" customFormat="1" ht="12" hidden="1" customHeight="1">
      <c r="A12253" s="431"/>
    </row>
    <row r="12254" spans="1:1" s="432" customFormat="1" ht="12" hidden="1" customHeight="1">
      <c r="A12254" s="431"/>
    </row>
    <row r="12255" spans="1:1" s="432" customFormat="1" ht="12" hidden="1" customHeight="1">
      <c r="A12255" s="431"/>
    </row>
    <row r="12256" spans="1:1" s="432" customFormat="1" ht="12" hidden="1" customHeight="1">
      <c r="A12256" s="431"/>
    </row>
    <row r="12257" spans="1:1" s="432" customFormat="1" ht="12" hidden="1" customHeight="1">
      <c r="A12257" s="431"/>
    </row>
    <row r="12258" spans="1:1" s="432" customFormat="1" ht="12" hidden="1" customHeight="1">
      <c r="A12258" s="431"/>
    </row>
    <row r="12259" spans="1:1" s="432" customFormat="1" ht="12" hidden="1" customHeight="1">
      <c r="A12259" s="431"/>
    </row>
    <row r="12260" spans="1:1" s="432" customFormat="1" ht="12" hidden="1" customHeight="1">
      <c r="A12260" s="431"/>
    </row>
    <row r="12261" spans="1:1" s="432" customFormat="1" ht="12" hidden="1" customHeight="1">
      <c r="A12261" s="431"/>
    </row>
    <row r="12262" spans="1:1" s="432" customFormat="1" ht="12" hidden="1" customHeight="1">
      <c r="A12262" s="431"/>
    </row>
    <row r="12263" spans="1:1" s="432" customFormat="1" ht="12" hidden="1" customHeight="1">
      <c r="A12263" s="431"/>
    </row>
    <row r="12264" spans="1:1" s="432" customFormat="1" ht="12" hidden="1" customHeight="1">
      <c r="A12264" s="431"/>
    </row>
    <row r="12265" spans="1:1" s="432" customFormat="1" ht="12" hidden="1" customHeight="1">
      <c r="A12265" s="431"/>
    </row>
    <row r="12266" spans="1:1" s="432" customFormat="1" ht="12" hidden="1" customHeight="1">
      <c r="A12266" s="431"/>
    </row>
    <row r="12267" spans="1:1" s="432" customFormat="1" ht="12" hidden="1" customHeight="1">
      <c r="A12267" s="431"/>
    </row>
    <row r="12268" spans="1:1" s="432" customFormat="1" ht="12" hidden="1" customHeight="1">
      <c r="A12268" s="431"/>
    </row>
    <row r="12269" spans="1:1" s="432" customFormat="1" ht="12" hidden="1" customHeight="1">
      <c r="A12269" s="431"/>
    </row>
    <row r="12270" spans="1:1" s="432" customFormat="1" ht="12" hidden="1" customHeight="1">
      <c r="A12270" s="431"/>
    </row>
    <row r="12271" spans="1:1" s="432" customFormat="1" ht="12" hidden="1" customHeight="1">
      <c r="A12271" s="431"/>
    </row>
    <row r="12272" spans="1:1" s="432" customFormat="1" ht="12" hidden="1" customHeight="1">
      <c r="A12272" s="431"/>
    </row>
    <row r="12273" spans="1:1" s="432" customFormat="1" ht="12" hidden="1" customHeight="1">
      <c r="A12273" s="431"/>
    </row>
    <row r="12274" spans="1:1" s="432" customFormat="1" ht="12" hidden="1" customHeight="1">
      <c r="A12274" s="431"/>
    </row>
    <row r="12275" spans="1:1" s="432" customFormat="1" ht="12" hidden="1" customHeight="1">
      <c r="A12275" s="431"/>
    </row>
    <row r="12276" spans="1:1" s="432" customFormat="1" ht="12" hidden="1" customHeight="1">
      <c r="A12276" s="431"/>
    </row>
    <row r="12277" spans="1:1" s="432" customFormat="1" ht="12" hidden="1" customHeight="1">
      <c r="A12277" s="431"/>
    </row>
    <row r="12278" spans="1:1" s="432" customFormat="1" ht="12" hidden="1" customHeight="1">
      <c r="A12278" s="431"/>
    </row>
    <row r="12279" spans="1:1" s="432" customFormat="1" ht="12" hidden="1" customHeight="1">
      <c r="A12279" s="431"/>
    </row>
    <row r="12280" spans="1:1" s="432" customFormat="1" ht="12" hidden="1" customHeight="1">
      <c r="A12280" s="431"/>
    </row>
    <row r="12281" spans="1:1" s="432" customFormat="1" ht="12" hidden="1" customHeight="1">
      <c r="A12281" s="431"/>
    </row>
    <row r="12282" spans="1:1" s="432" customFormat="1" ht="12" hidden="1" customHeight="1">
      <c r="A12282" s="431"/>
    </row>
    <row r="12283" spans="1:1" s="432" customFormat="1" ht="12" hidden="1" customHeight="1">
      <c r="A12283" s="431"/>
    </row>
    <row r="12284" spans="1:1" s="432" customFormat="1" ht="12" hidden="1" customHeight="1">
      <c r="A12284" s="431"/>
    </row>
    <row r="12285" spans="1:1" s="432" customFormat="1" ht="12" hidden="1" customHeight="1">
      <c r="A12285" s="431"/>
    </row>
    <row r="12286" spans="1:1" s="432" customFormat="1" ht="12" hidden="1" customHeight="1">
      <c r="A12286" s="431"/>
    </row>
    <row r="12287" spans="1:1" s="432" customFormat="1" ht="12" hidden="1" customHeight="1">
      <c r="A12287" s="431"/>
    </row>
    <row r="12288" spans="1:1" s="432" customFormat="1" ht="12" hidden="1" customHeight="1">
      <c r="A12288" s="431"/>
    </row>
    <row r="12289" spans="1:1" s="432" customFormat="1" ht="12" hidden="1" customHeight="1">
      <c r="A12289" s="431"/>
    </row>
    <row r="12290" spans="1:1" s="432" customFormat="1" ht="12" hidden="1" customHeight="1">
      <c r="A12290" s="431"/>
    </row>
    <row r="12291" spans="1:1" s="432" customFormat="1" ht="12" hidden="1" customHeight="1">
      <c r="A12291" s="431"/>
    </row>
    <row r="12292" spans="1:1" s="432" customFormat="1" ht="12" hidden="1" customHeight="1">
      <c r="A12292" s="431"/>
    </row>
    <row r="12293" spans="1:1" s="432" customFormat="1" ht="12" hidden="1" customHeight="1">
      <c r="A12293" s="431"/>
    </row>
    <row r="12294" spans="1:1" s="432" customFormat="1" ht="12" hidden="1" customHeight="1">
      <c r="A12294" s="431"/>
    </row>
    <row r="12295" spans="1:1" s="432" customFormat="1" ht="12" hidden="1" customHeight="1">
      <c r="A12295" s="431"/>
    </row>
    <row r="12296" spans="1:1" s="432" customFormat="1" ht="12" hidden="1" customHeight="1">
      <c r="A12296" s="431"/>
    </row>
    <row r="12297" spans="1:1" s="432" customFormat="1" ht="12" hidden="1" customHeight="1">
      <c r="A12297" s="431"/>
    </row>
    <row r="12298" spans="1:1" s="432" customFormat="1" ht="12" hidden="1" customHeight="1">
      <c r="A12298" s="431"/>
    </row>
    <row r="12299" spans="1:1" s="432" customFormat="1" ht="12" hidden="1" customHeight="1">
      <c r="A12299" s="431"/>
    </row>
    <row r="12300" spans="1:1" s="432" customFormat="1" ht="12" hidden="1" customHeight="1">
      <c r="A12300" s="431"/>
    </row>
    <row r="12301" spans="1:1" s="432" customFormat="1" ht="12" hidden="1" customHeight="1">
      <c r="A12301" s="431"/>
    </row>
    <row r="12302" spans="1:1" s="432" customFormat="1" ht="12" hidden="1" customHeight="1">
      <c r="A12302" s="431"/>
    </row>
    <row r="12303" spans="1:1" s="432" customFormat="1" ht="12" hidden="1" customHeight="1">
      <c r="A12303" s="431"/>
    </row>
    <row r="12304" spans="1:1" s="432" customFormat="1" ht="12" hidden="1" customHeight="1">
      <c r="A12304" s="431"/>
    </row>
    <row r="12305" spans="1:1" s="432" customFormat="1" ht="12" hidden="1" customHeight="1">
      <c r="A12305" s="431"/>
    </row>
    <row r="12306" spans="1:1" s="432" customFormat="1" ht="12" hidden="1" customHeight="1">
      <c r="A12306" s="431"/>
    </row>
    <row r="12307" spans="1:1" s="432" customFormat="1" ht="12" hidden="1" customHeight="1">
      <c r="A12307" s="431"/>
    </row>
    <row r="12308" spans="1:1" s="432" customFormat="1" ht="12" hidden="1" customHeight="1">
      <c r="A12308" s="431"/>
    </row>
    <row r="12309" spans="1:1" s="432" customFormat="1" ht="12" hidden="1" customHeight="1">
      <c r="A12309" s="431"/>
    </row>
    <row r="12310" spans="1:1" s="432" customFormat="1" ht="12" hidden="1" customHeight="1">
      <c r="A12310" s="431"/>
    </row>
    <row r="12311" spans="1:1" s="432" customFormat="1" ht="12" hidden="1" customHeight="1">
      <c r="A12311" s="431"/>
    </row>
    <row r="12312" spans="1:1" s="432" customFormat="1" ht="12" hidden="1" customHeight="1">
      <c r="A12312" s="431"/>
    </row>
    <row r="12313" spans="1:1" s="432" customFormat="1" ht="12" hidden="1" customHeight="1">
      <c r="A12313" s="431"/>
    </row>
    <row r="12314" spans="1:1" s="432" customFormat="1" ht="12" hidden="1" customHeight="1">
      <c r="A12314" s="431"/>
    </row>
    <row r="12315" spans="1:1" s="432" customFormat="1" ht="12" hidden="1" customHeight="1">
      <c r="A12315" s="431"/>
    </row>
    <row r="12316" spans="1:1" s="432" customFormat="1" ht="12" hidden="1" customHeight="1">
      <c r="A12316" s="431"/>
    </row>
    <row r="12317" spans="1:1" s="432" customFormat="1" ht="12" hidden="1" customHeight="1">
      <c r="A12317" s="431"/>
    </row>
    <row r="12318" spans="1:1" s="432" customFormat="1" ht="12" hidden="1" customHeight="1">
      <c r="A12318" s="431"/>
    </row>
    <row r="12319" spans="1:1" s="432" customFormat="1" ht="12" hidden="1" customHeight="1">
      <c r="A12319" s="431"/>
    </row>
    <row r="12320" spans="1:1" s="432" customFormat="1" ht="12" hidden="1" customHeight="1">
      <c r="A12320" s="431"/>
    </row>
    <row r="12321" spans="1:1" s="432" customFormat="1" ht="12" hidden="1" customHeight="1">
      <c r="A12321" s="431"/>
    </row>
    <row r="12322" spans="1:1" s="432" customFormat="1" ht="12" hidden="1" customHeight="1">
      <c r="A12322" s="431"/>
    </row>
    <row r="12323" spans="1:1" s="432" customFormat="1" ht="12" hidden="1" customHeight="1">
      <c r="A12323" s="431"/>
    </row>
    <row r="12324" spans="1:1" s="432" customFormat="1" ht="12" hidden="1" customHeight="1">
      <c r="A12324" s="431"/>
    </row>
    <row r="12325" spans="1:1" s="432" customFormat="1" ht="12" hidden="1" customHeight="1">
      <c r="A12325" s="431"/>
    </row>
    <row r="12326" spans="1:1" s="432" customFormat="1" ht="12" hidden="1" customHeight="1">
      <c r="A12326" s="431"/>
    </row>
    <row r="12327" spans="1:1" s="432" customFormat="1" ht="12" hidden="1" customHeight="1">
      <c r="A12327" s="431"/>
    </row>
    <row r="12328" spans="1:1" s="432" customFormat="1" ht="12" hidden="1" customHeight="1">
      <c r="A12328" s="431"/>
    </row>
    <row r="12329" spans="1:1" s="432" customFormat="1" ht="12" hidden="1" customHeight="1">
      <c r="A12329" s="431"/>
    </row>
    <row r="12330" spans="1:1" s="432" customFormat="1" ht="12" hidden="1" customHeight="1">
      <c r="A12330" s="431"/>
    </row>
    <row r="12331" spans="1:1" s="432" customFormat="1" ht="12" hidden="1" customHeight="1">
      <c r="A12331" s="431"/>
    </row>
    <row r="12332" spans="1:1" s="432" customFormat="1" ht="12" hidden="1" customHeight="1">
      <c r="A12332" s="431"/>
    </row>
    <row r="12333" spans="1:1" s="432" customFormat="1" ht="12" hidden="1" customHeight="1">
      <c r="A12333" s="431"/>
    </row>
    <row r="12334" spans="1:1" s="432" customFormat="1" ht="12" hidden="1" customHeight="1">
      <c r="A12334" s="431"/>
    </row>
    <row r="12335" spans="1:1" s="432" customFormat="1" ht="12" hidden="1" customHeight="1">
      <c r="A12335" s="431"/>
    </row>
    <row r="12336" spans="1:1" s="432" customFormat="1" ht="12" hidden="1" customHeight="1">
      <c r="A12336" s="431"/>
    </row>
    <row r="12337" spans="1:1" s="432" customFormat="1" ht="12" hidden="1" customHeight="1">
      <c r="A12337" s="431"/>
    </row>
    <row r="12338" spans="1:1" s="432" customFormat="1" ht="12" hidden="1" customHeight="1">
      <c r="A12338" s="431"/>
    </row>
    <row r="12339" spans="1:1" s="432" customFormat="1" ht="12" hidden="1" customHeight="1">
      <c r="A12339" s="431"/>
    </row>
    <row r="12340" spans="1:1" s="432" customFormat="1" ht="12" hidden="1" customHeight="1">
      <c r="A12340" s="431"/>
    </row>
    <row r="12341" spans="1:1" s="432" customFormat="1" ht="12" hidden="1" customHeight="1">
      <c r="A12341" s="431"/>
    </row>
    <row r="12342" spans="1:1" s="432" customFormat="1" ht="12" hidden="1" customHeight="1">
      <c r="A12342" s="431"/>
    </row>
    <row r="12343" spans="1:1" s="432" customFormat="1" ht="12" hidden="1" customHeight="1">
      <c r="A12343" s="431"/>
    </row>
    <row r="12344" spans="1:1" s="432" customFormat="1" ht="12" hidden="1" customHeight="1">
      <c r="A12344" s="431"/>
    </row>
    <row r="12345" spans="1:1" s="432" customFormat="1" ht="12" hidden="1" customHeight="1">
      <c r="A12345" s="431"/>
    </row>
    <row r="12346" spans="1:1" s="432" customFormat="1" ht="12" hidden="1" customHeight="1">
      <c r="A12346" s="431"/>
    </row>
    <row r="12347" spans="1:1" s="432" customFormat="1" ht="12" hidden="1" customHeight="1">
      <c r="A12347" s="431"/>
    </row>
    <row r="12348" spans="1:1" s="432" customFormat="1" ht="12" hidden="1" customHeight="1">
      <c r="A12348" s="431"/>
    </row>
    <row r="12349" spans="1:1" s="432" customFormat="1" ht="12" hidden="1" customHeight="1">
      <c r="A12349" s="431"/>
    </row>
    <row r="12350" spans="1:1" s="432" customFormat="1" ht="12" hidden="1" customHeight="1">
      <c r="A12350" s="431"/>
    </row>
    <row r="12351" spans="1:1" s="432" customFormat="1" ht="12" hidden="1" customHeight="1">
      <c r="A12351" s="431"/>
    </row>
    <row r="12352" spans="1:1" s="432" customFormat="1" ht="12" hidden="1" customHeight="1">
      <c r="A12352" s="431"/>
    </row>
    <row r="12353" spans="1:1" s="432" customFormat="1" ht="12" hidden="1" customHeight="1">
      <c r="A12353" s="431"/>
    </row>
    <row r="12354" spans="1:1" s="432" customFormat="1" ht="12" hidden="1" customHeight="1">
      <c r="A12354" s="431"/>
    </row>
    <row r="12355" spans="1:1" s="432" customFormat="1" ht="12" hidden="1" customHeight="1">
      <c r="A12355" s="431"/>
    </row>
    <row r="12356" spans="1:1" s="432" customFormat="1" ht="12" hidden="1" customHeight="1">
      <c r="A12356" s="431"/>
    </row>
    <row r="12357" spans="1:1" s="432" customFormat="1" ht="12" hidden="1" customHeight="1">
      <c r="A12357" s="431"/>
    </row>
    <row r="12358" spans="1:1" s="432" customFormat="1" ht="12" hidden="1" customHeight="1">
      <c r="A12358" s="431"/>
    </row>
    <row r="12359" spans="1:1" s="432" customFormat="1" ht="12" hidden="1" customHeight="1">
      <c r="A12359" s="431"/>
    </row>
    <row r="12360" spans="1:1" s="432" customFormat="1" ht="12" hidden="1" customHeight="1">
      <c r="A12360" s="431"/>
    </row>
    <row r="12361" spans="1:1" s="432" customFormat="1" ht="12" hidden="1" customHeight="1">
      <c r="A12361" s="431"/>
    </row>
    <row r="12362" spans="1:1" s="432" customFormat="1" ht="12" hidden="1" customHeight="1">
      <c r="A12362" s="431"/>
    </row>
    <row r="12363" spans="1:1" s="432" customFormat="1" ht="12" hidden="1" customHeight="1">
      <c r="A12363" s="431"/>
    </row>
    <row r="12364" spans="1:1" s="432" customFormat="1" ht="12" hidden="1" customHeight="1">
      <c r="A12364" s="431"/>
    </row>
    <row r="12365" spans="1:1" s="432" customFormat="1" ht="12" hidden="1" customHeight="1">
      <c r="A12365" s="431"/>
    </row>
    <row r="12366" spans="1:1" s="432" customFormat="1" ht="12" hidden="1" customHeight="1">
      <c r="A12366" s="431"/>
    </row>
    <row r="12367" spans="1:1" s="432" customFormat="1" ht="12" hidden="1" customHeight="1">
      <c r="A12367" s="431"/>
    </row>
    <row r="12368" spans="1:1" s="432" customFormat="1" ht="12" hidden="1" customHeight="1">
      <c r="A12368" s="431"/>
    </row>
    <row r="12369" spans="1:1" s="432" customFormat="1" ht="12" hidden="1" customHeight="1">
      <c r="A12369" s="431"/>
    </row>
    <row r="12370" spans="1:1" s="432" customFormat="1" ht="12" hidden="1" customHeight="1">
      <c r="A12370" s="431"/>
    </row>
    <row r="12371" spans="1:1" s="432" customFormat="1" ht="12" hidden="1" customHeight="1">
      <c r="A12371" s="431"/>
    </row>
    <row r="12372" spans="1:1" s="432" customFormat="1" ht="12" hidden="1" customHeight="1">
      <c r="A12372" s="431"/>
    </row>
    <row r="12373" spans="1:1" s="432" customFormat="1" ht="12" hidden="1" customHeight="1">
      <c r="A12373" s="431"/>
    </row>
    <row r="12374" spans="1:1" s="432" customFormat="1" ht="12" hidden="1" customHeight="1">
      <c r="A12374" s="431"/>
    </row>
    <row r="12375" spans="1:1" s="432" customFormat="1" ht="12" hidden="1" customHeight="1">
      <c r="A12375" s="431"/>
    </row>
    <row r="12376" spans="1:1" s="432" customFormat="1" ht="12" hidden="1" customHeight="1">
      <c r="A12376" s="431"/>
    </row>
    <row r="12377" spans="1:1" s="432" customFormat="1" ht="12" hidden="1" customHeight="1">
      <c r="A12377" s="431"/>
    </row>
    <row r="12378" spans="1:1" s="432" customFormat="1" ht="12" hidden="1" customHeight="1">
      <c r="A12378" s="431"/>
    </row>
    <row r="12379" spans="1:1" s="432" customFormat="1" ht="12" hidden="1" customHeight="1">
      <c r="A12379" s="431"/>
    </row>
    <row r="12380" spans="1:1" s="432" customFormat="1" ht="12" hidden="1" customHeight="1">
      <c r="A12380" s="431"/>
    </row>
    <row r="12381" spans="1:1" s="432" customFormat="1" ht="12" hidden="1" customHeight="1">
      <c r="A12381" s="431"/>
    </row>
    <row r="12382" spans="1:1" s="432" customFormat="1" ht="12" hidden="1" customHeight="1">
      <c r="A12382" s="431"/>
    </row>
    <row r="12383" spans="1:1" s="432" customFormat="1" ht="12" hidden="1" customHeight="1">
      <c r="A12383" s="431"/>
    </row>
    <row r="12384" spans="1:1" s="432" customFormat="1" ht="12" hidden="1" customHeight="1">
      <c r="A12384" s="431"/>
    </row>
    <row r="12385" spans="1:1" s="432" customFormat="1" ht="12" hidden="1" customHeight="1">
      <c r="A12385" s="431"/>
    </row>
    <row r="12386" spans="1:1" s="432" customFormat="1" ht="12" hidden="1" customHeight="1">
      <c r="A12386" s="431"/>
    </row>
    <row r="12387" spans="1:1" s="432" customFormat="1" ht="12" hidden="1" customHeight="1">
      <c r="A12387" s="431"/>
    </row>
    <row r="12388" spans="1:1" s="432" customFormat="1" ht="12" hidden="1" customHeight="1">
      <c r="A12388" s="431"/>
    </row>
    <row r="12389" spans="1:1" s="432" customFormat="1" ht="12" hidden="1" customHeight="1">
      <c r="A12389" s="431"/>
    </row>
    <row r="12390" spans="1:1" s="432" customFormat="1" ht="12" hidden="1" customHeight="1">
      <c r="A12390" s="431"/>
    </row>
    <row r="12391" spans="1:1" s="432" customFormat="1" ht="12" hidden="1" customHeight="1">
      <c r="A12391" s="431"/>
    </row>
    <row r="12392" spans="1:1" s="432" customFormat="1" ht="12" hidden="1" customHeight="1">
      <c r="A12392" s="431"/>
    </row>
    <row r="12393" spans="1:1" s="432" customFormat="1" ht="12" hidden="1" customHeight="1">
      <c r="A12393" s="431"/>
    </row>
    <row r="12394" spans="1:1" s="432" customFormat="1" ht="12" hidden="1" customHeight="1">
      <c r="A12394" s="431"/>
    </row>
    <row r="12395" spans="1:1" s="432" customFormat="1" ht="12" hidden="1" customHeight="1">
      <c r="A12395" s="431"/>
    </row>
    <row r="12396" spans="1:1" s="432" customFormat="1" ht="12" hidden="1" customHeight="1">
      <c r="A12396" s="431"/>
    </row>
    <row r="12397" spans="1:1" s="432" customFormat="1" ht="12" hidden="1" customHeight="1">
      <c r="A12397" s="431"/>
    </row>
    <row r="12398" spans="1:1" s="432" customFormat="1" ht="12" hidden="1" customHeight="1">
      <c r="A12398" s="431"/>
    </row>
    <row r="12399" spans="1:1" s="432" customFormat="1" ht="12" hidden="1" customHeight="1">
      <c r="A12399" s="431"/>
    </row>
    <row r="12400" spans="1:1" s="432" customFormat="1" ht="12" hidden="1" customHeight="1">
      <c r="A12400" s="431"/>
    </row>
    <row r="12401" spans="1:1" s="432" customFormat="1" ht="12" hidden="1" customHeight="1">
      <c r="A12401" s="431"/>
    </row>
    <row r="12402" spans="1:1" s="432" customFormat="1" ht="12" hidden="1" customHeight="1">
      <c r="A12402" s="431"/>
    </row>
    <row r="12403" spans="1:1" s="432" customFormat="1" ht="12" hidden="1" customHeight="1">
      <c r="A12403" s="431"/>
    </row>
    <row r="12404" spans="1:1" s="432" customFormat="1" ht="12" hidden="1" customHeight="1">
      <c r="A12404" s="431"/>
    </row>
    <row r="12405" spans="1:1" s="432" customFormat="1" ht="12" hidden="1" customHeight="1">
      <c r="A12405" s="431"/>
    </row>
    <row r="12406" spans="1:1" s="432" customFormat="1" ht="12" hidden="1" customHeight="1">
      <c r="A12406" s="431"/>
    </row>
    <row r="12407" spans="1:1" s="432" customFormat="1" ht="12" hidden="1" customHeight="1">
      <c r="A12407" s="431"/>
    </row>
    <row r="12408" spans="1:1" s="432" customFormat="1" ht="12" hidden="1" customHeight="1">
      <c r="A12408" s="431"/>
    </row>
    <row r="12409" spans="1:1" s="432" customFormat="1" ht="12" hidden="1" customHeight="1">
      <c r="A12409" s="431"/>
    </row>
    <row r="12410" spans="1:1" s="432" customFormat="1" ht="12" hidden="1" customHeight="1">
      <c r="A12410" s="431"/>
    </row>
    <row r="12411" spans="1:1" s="432" customFormat="1" ht="12" hidden="1" customHeight="1">
      <c r="A12411" s="431"/>
    </row>
    <row r="12412" spans="1:1" s="432" customFormat="1" ht="12" hidden="1" customHeight="1">
      <c r="A12412" s="431"/>
    </row>
    <row r="12413" spans="1:1" s="432" customFormat="1" ht="12" hidden="1" customHeight="1">
      <c r="A12413" s="431"/>
    </row>
    <row r="12414" spans="1:1" s="432" customFormat="1" ht="12" hidden="1" customHeight="1">
      <c r="A12414" s="431"/>
    </row>
    <row r="12415" spans="1:1" s="432" customFormat="1" ht="12" hidden="1" customHeight="1">
      <c r="A12415" s="431"/>
    </row>
    <row r="12416" spans="1:1" s="432" customFormat="1" ht="12" hidden="1" customHeight="1">
      <c r="A12416" s="431"/>
    </row>
    <row r="12417" spans="1:1" s="432" customFormat="1" ht="12" hidden="1" customHeight="1">
      <c r="A12417" s="431"/>
    </row>
    <row r="12418" spans="1:1" s="432" customFormat="1" ht="12" hidden="1" customHeight="1">
      <c r="A12418" s="431"/>
    </row>
    <row r="12419" spans="1:1" s="432" customFormat="1" ht="12" hidden="1" customHeight="1">
      <c r="A12419" s="431"/>
    </row>
    <row r="12420" spans="1:1" s="432" customFormat="1" ht="12" hidden="1" customHeight="1">
      <c r="A12420" s="431"/>
    </row>
    <row r="12421" spans="1:1" s="432" customFormat="1" ht="12" hidden="1" customHeight="1">
      <c r="A12421" s="431"/>
    </row>
    <row r="12422" spans="1:1" s="432" customFormat="1" ht="12" hidden="1" customHeight="1">
      <c r="A12422" s="431"/>
    </row>
    <row r="12423" spans="1:1" s="432" customFormat="1" ht="12" hidden="1" customHeight="1">
      <c r="A12423" s="431"/>
    </row>
    <row r="12424" spans="1:1" s="432" customFormat="1" ht="12" hidden="1" customHeight="1">
      <c r="A12424" s="431"/>
    </row>
    <row r="12425" spans="1:1" s="432" customFormat="1" ht="12" hidden="1" customHeight="1">
      <c r="A12425" s="431"/>
    </row>
    <row r="12426" spans="1:1" s="432" customFormat="1" ht="12" hidden="1" customHeight="1">
      <c r="A12426" s="431"/>
    </row>
    <row r="12427" spans="1:1" s="432" customFormat="1" ht="12" hidden="1" customHeight="1">
      <c r="A12427" s="431"/>
    </row>
    <row r="12428" spans="1:1" s="432" customFormat="1" ht="12" hidden="1" customHeight="1">
      <c r="A12428" s="431"/>
    </row>
    <row r="12429" spans="1:1" s="432" customFormat="1" ht="12" hidden="1" customHeight="1">
      <c r="A12429" s="431"/>
    </row>
    <row r="12430" spans="1:1" s="432" customFormat="1" ht="12" hidden="1" customHeight="1">
      <c r="A12430" s="431"/>
    </row>
    <row r="12431" spans="1:1" s="432" customFormat="1" ht="12" hidden="1" customHeight="1">
      <c r="A12431" s="431"/>
    </row>
    <row r="12432" spans="1:1" s="432" customFormat="1" ht="12" hidden="1" customHeight="1">
      <c r="A12432" s="431"/>
    </row>
    <row r="12433" spans="1:1" s="432" customFormat="1" ht="12" hidden="1" customHeight="1">
      <c r="A12433" s="431"/>
    </row>
    <row r="12434" spans="1:1" s="432" customFormat="1" ht="12" hidden="1" customHeight="1">
      <c r="A12434" s="431"/>
    </row>
    <row r="12435" spans="1:1" s="432" customFormat="1" ht="12" hidden="1" customHeight="1">
      <c r="A12435" s="431"/>
    </row>
    <row r="12436" spans="1:1" s="432" customFormat="1" ht="12" hidden="1" customHeight="1">
      <c r="A12436" s="431"/>
    </row>
    <row r="12437" spans="1:1" s="432" customFormat="1" ht="12" hidden="1" customHeight="1">
      <c r="A12437" s="431"/>
    </row>
    <row r="12438" spans="1:1" s="432" customFormat="1" ht="12" hidden="1" customHeight="1">
      <c r="A12438" s="431"/>
    </row>
    <row r="12439" spans="1:1" s="432" customFormat="1" ht="12" hidden="1" customHeight="1">
      <c r="A12439" s="431"/>
    </row>
    <row r="12440" spans="1:1" s="432" customFormat="1" ht="12" hidden="1" customHeight="1">
      <c r="A12440" s="431"/>
    </row>
    <row r="12441" spans="1:1" s="432" customFormat="1" ht="12" hidden="1" customHeight="1">
      <c r="A12441" s="431"/>
    </row>
    <row r="12442" spans="1:1" s="432" customFormat="1" ht="12" hidden="1" customHeight="1">
      <c r="A12442" s="431"/>
    </row>
    <row r="12443" spans="1:1" s="432" customFormat="1" ht="12" hidden="1" customHeight="1">
      <c r="A12443" s="431"/>
    </row>
    <row r="12444" spans="1:1" s="432" customFormat="1" ht="12" hidden="1" customHeight="1">
      <c r="A12444" s="431"/>
    </row>
    <row r="12445" spans="1:1" s="432" customFormat="1" ht="12" hidden="1" customHeight="1">
      <c r="A12445" s="431"/>
    </row>
    <row r="12446" spans="1:1" s="432" customFormat="1" ht="12" hidden="1" customHeight="1">
      <c r="A12446" s="431"/>
    </row>
    <row r="12447" spans="1:1" s="432" customFormat="1" ht="12" hidden="1" customHeight="1">
      <c r="A12447" s="431"/>
    </row>
    <row r="12448" spans="1:1" s="432" customFormat="1" ht="12" hidden="1" customHeight="1">
      <c r="A12448" s="431"/>
    </row>
    <row r="12449" spans="1:1" s="432" customFormat="1" ht="12" hidden="1" customHeight="1">
      <c r="A12449" s="431"/>
    </row>
    <row r="12450" spans="1:1" s="432" customFormat="1" ht="12" hidden="1" customHeight="1">
      <c r="A12450" s="431"/>
    </row>
    <row r="12451" spans="1:1" s="432" customFormat="1" ht="12" hidden="1" customHeight="1">
      <c r="A12451" s="431"/>
    </row>
    <row r="12452" spans="1:1" s="432" customFormat="1" ht="12" hidden="1" customHeight="1">
      <c r="A12452" s="431"/>
    </row>
    <row r="12453" spans="1:1" s="432" customFormat="1" ht="12" hidden="1" customHeight="1">
      <c r="A12453" s="431"/>
    </row>
    <row r="12454" spans="1:1" s="432" customFormat="1" ht="12" hidden="1" customHeight="1">
      <c r="A12454" s="431"/>
    </row>
    <row r="12455" spans="1:1" s="432" customFormat="1" ht="12" hidden="1" customHeight="1">
      <c r="A12455" s="431"/>
    </row>
    <row r="12456" spans="1:1" s="432" customFormat="1" ht="12" hidden="1" customHeight="1">
      <c r="A12456" s="431"/>
    </row>
    <row r="12457" spans="1:1" s="432" customFormat="1" ht="12" hidden="1" customHeight="1">
      <c r="A12457" s="431"/>
    </row>
    <row r="12458" spans="1:1" s="432" customFormat="1" ht="12" hidden="1" customHeight="1">
      <c r="A12458" s="431"/>
    </row>
    <row r="12459" spans="1:1" s="432" customFormat="1" ht="12" hidden="1" customHeight="1">
      <c r="A12459" s="431"/>
    </row>
    <row r="12460" spans="1:1" s="432" customFormat="1" ht="12" hidden="1" customHeight="1">
      <c r="A12460" s="431"/>
    </row>
    <row r="12461" spans="1:1" s="432" customFormat="1" ht="12" hidden="1" customHeight="1">
      <c r="A12461" s="431"/>
    </row>
    <row r="12462" spans="1:1" s="432" customFormat="1" ht="12" hidden="1" customHeight="1">
      <c r="A12462" s="431"/>
    </row>
    <row r="12463" spans="1:1" s="432" customFormat="1" ht="12" hidden="1" customHeight="1">
      <c r="A12463" s="431"/>
    </row>
    <row r="12464" spans="1:1" s="432" customFormat="1" ht="12" hidden="1" customHeight="1">
      <c r="A12464" s="431"/>
    </row>
    <row r="12465" spans="1:1" s="432" customFormat="1" ht="12" hidden="1" customHeight="1">
      <c r="A12465" s="431"/>
    </row>
    <row r="12466" spans="1:1" s="432" customFormat="1" ht="12" hidden="1" customHeight="1">
      <c r="A12466" s="431"/>
    </row>
    <row r="12467" spans="1:1" s="432" customFormat="1" ht="12" hidden="1" customHeight="1">
      <c r="A12467" s="431"/>
    </row>
    <row r="12468" spans="1:1" s="432" customFormat="1" ht="12" hidden="1" customHeight="1">
      <c r="A12468" s="431"/>
    </row>
    <row r="12469" spans="1:1" s="432" customFormat="1" ht="12" hidden="1" customHeight="1">
      <c r="A12469" s="431"/>
    </row>
    <row r="12470" spans="1:1" s="432" customFormat="1" ht="12" hidden="1" customHeight="1">
      <c r="A12470" s="431"/>
    </row>
    <row r="12471" spans="1:1" s="432" customFormat="1" ht="12" hidden="1" customHeight="1">
      <c r="A12471" s="431"/>
    </row>
    <row r="12472" spans="1:1" s="432" customFormat="1" ht="12" hidden="1" customHeight="1">
      <c r="A12472" s="431"/>
    </row>
    <row r="12473" spans="1:1" s="432" customFormat="1" ht="12" hidden="1" customHeight="1">
      <c r="A12473" s="431"/>
    </row>
    <row r="12474" spans="1:1" s="432" customFormat="1" ht="12" hidden="1" customHeight="1">
      <c r="A12474" s="431"/>
    </row>
    <row r="12475" spans="1:1" s="432" customFormat="1" ht="12" hidden="1" customHeight="1">
      <c r="A12475" s="431"/>
    </row>
    <row r="12476" spans="1:1" s="432" customFormat="1" ht="12" hidden="1" customHeight="1">
      <c r="A12476" s="431"/>
    </row>
    <row r="12477" spans="1:1" s="432" customFormat="1" ht="12" hidden="1" customHeight="1">
      <c r="A12477" s="431"/>
    </row>
    <row r="12478" spans="1:1" s="432" customFormat="1" ht="12" hidden="1" customHeight="1">
      <c r="A12478" s="431"/>
    </row>
    <row r="12479" spans="1:1" s="432" customFormat="1" ht="12" hidden="1" customHeight="1">
      <c r="A12479" s="431"/>
    </row>
    <row r="12480" spans="1:1" s="432" customFormat="1" ht="12" hidden="1" customHeight="1">
      <c r="A12480" s="431"/>
    </row>
    <row r="12481" spans="1:1" s="432" customFormat="1" ht="12" hidden="1" customHeight="1">
      <c r="A12481" s="431"/>
    </row>
    <row r="12482" spans="1:1" s="432" customFormat="1" ht="12" hidden="1" customHeight="1">
      <c r="A12482" s="431"/>
    </row>
    <row r="12483" spans="1:1" s="432" customFormat="1" ht="12" hidden="1" customHeight="1">
      <c r="A12483" s="431"/>
    </row>
    <row r="12484" spans="1:1" s="432" customFormat="1" ht="12" hidden="1" customHeight="1">
      <c r="A12484" s="431"/>
    </row>
    <row r="12485" spans="1:1" s="432" customFormat="1" ht="12" hidden="1" customHeight="1">
      <c r="A12485" s="431"/>
    </row>
    <row r="12486" spans="1:1" s="432" customFormat="1" ht="12" hidden="1" customHeight="1">
      <c r="A12486" s="431"/>
    </row>
    <row r="12487" spans="1:1" s="432" customFormat="1" ht="12" hidden="1" customHeight="1">
      <c r="A12487" s="431"/>
    </row>
    <row r="12488" spans="1:1" s="432" customFormat="1" ht="12" hidden="1" customHeight="1">
      <c r="A12488" s="431"/>
    </row>
    <row r="12489" spans="1:1" s="432" customFormat="1" ht="12" hidden="1" customHeight="1">
      <c r="A12489" s="431"/>
    </row>
    <row r="12490" spans="1:1" s="432" customFormat="1" ht="12" hidden="1" customHeight="1">
      <c r="A12490" s="431"/>
    </row>
    <row r="12491" spans="1:1" s="432" customFormat="1" ht="12" hidden="1" customHeight="1">
      <c r="A12491" s="431"/>
    </row>
    <row r="12492" spans="1:1" s="432" customFormat="1" ht="12" hidden="1" customHeight="1">
      <c r="A12492" s="431"/>
    </row>
    <row r="12493" spans="1:1" s="432" customFormat="1" ht="12" hidden="1" customHeight="1">
      <c r="A12493" s="431"/>
    </row>
    <row r="12494" spans="1:1" s="432" customFormat="1" ht="12" hidden="1" customHeight="1">
      <c r="A12494" s="431"/>
    </row>
    <row r="12495" spans="1:1" s="432" customFormat="1" ht="12" hidden="1" customHeight="1">
      <c r="A12495" s="431"/>
    </row>
    <row r="12496" spans="1:1" s="432" customFormat="1" ht="12" hidden="1" customHeight="1">
      <c r="A12496" s="431"/>
    </row>
    <row r="12497" spans="1:1" s="432" customFormat="1" ht="12" hidden="1" customHeight="1">
      <c r="A12497" s="431"/>
    </row>
    <row r="12498" spans="1:1" s="432" customFormat="1" ht="12" hidden="1" customHeight="1">
      <c r="A12498" s="431"/>
    </row>
    <row r="12499" spans="1:1" s="432" customFormat="1" ht="12" hidden="1" customHeight="1">
      <c r="A12499" s="431"/>
    </row>
    <row r="12500" spans="1:1" s="432" customFormat="1" ht="12" hidden="1" customHeight="1">
      <c r="A12500" s="431"/>
    </row>
    <row r="12501" spans="1:1" s="432" customFormat="1" ht="12" hidden="1" customHeight="1">
      <c r="A12501" s="431"/>
    </row>
    <row r="12502" spans="1:1" s="432" customFormat="1" ht="12" hidden="1" customHeight="1">
      <c r="A12502" s="431"/>
    </row>
    <row r="12503" spans="1:1" s="432" customFormat="1" ht="12" hidden="1" customHeight="1">
      <c r="A12503" s="431"/>
    </row>
    <row r="12504" spans="1:1" s="432" customFormat="1" ht="12" hidden="1" customHeight="1">
      <c r="A12504" s="431"/>
    </row>
    <row r="12505" spans="1:1" s="432" customFormat="1" ht="12" hidden="1" customHeight="1">
      <c r="A12505" s="431"/>
    </row>
    <row r="12506" spans="1:1" s="432" customFormat="1" ht="12" hidden="1" customHeight="1">
      <c r="A12506" s="431"/>
    </row>
    <row r="12507" spans="1:1" s="432" customFormat="1" ht="12" hidden="1" customHeight="1">
      <c r="A12507" s="431"/>
    </row>
    <row r="12508" spans="1:1" s="432" customFormat="1" ht="12" hidden="1" customHeight="1">
      <c r="A12508" s="431"/>
    </row>
    <row r="12509" spans="1:1" s="432" customFormat="1" ht="12" hidden="1" customHeight="1">
      <c r="A12509" s="431"/>
    </row>
    <row r="12510" spans="1:1" s="432" customFormat="1" ht="12" hidden="1" customHeight="1">
      <c r="A12510" s="431"/>
    </row>
    <row r="12511" spans="1:1" s="432" customFormat="1" ht="12" hidden="1" customHeight="1">
      <c r="A12511" s="431"/>
    </row>
    <row r="12512" spans="1:1" s="432" customFormat="1" ht="12" hidden="1" customHeight="1">
      <c r="A12512" s="431"/>
    </row>
    <row r="12513" spans="1:1" s="432" customFormat="1" ht="12" hidden="1" customHeight="1">
      <c r="A12513" s="431"/>
    </row>
    <row r="12514" spans="1:1" s="432" customFormat="1" ht="12" hidden="1" customHeight="1">
      <c r="A12514" s="431"/>
    </row>
    <row r="12515" spans="1:1" s="432" customFormat="1" ht="12" hidden="1" customHeight="1">
      <c r="A12515" s="431"/>
    </row>
    <row r="12516" spans="1:1" s="432" customFormat="1" ht="12" hidden="1" customHeight="1">
      <c r="A12516" s="431"/>
    </row>
    <row r="12517" spans="1:1" s="432" customFormat="1" ht="12" hidden="1" customHeight="1">
      <c r="A12517" s="431"/>
    </row>
    <row r="12518" spans="1:1" s="432" customFormat="1" ht="12" hidden="1" customHeight="1">
      <c r="A12518" s="431"/>
    </row>
    <row r="12519" spans="1:1" s="432" customFormat="1" ht="12" hidden="1" customHeight="1">
      <c r="A12519" s="431"/>
    </row>
    <row r="12520" spans="1:1" s="432" customFormat="1" ht="12" hidden="1" customHeight="1">
      <c r="A12520" s="431"/>
    </row>
    <row r="12521" spans="1:1" s="432" customFormat="1" ht="12" hidden="1" customHeight="1">
      <c r="A12521" s="431"/>
    </row>
    <row r="12522" spans="1:1" s="432" customFormat="1" ht="12" hidden="1" customHeight="1">
      <c r="A12522" s="431"/>
    </row>
    <row r="12523" spans="1:1" s="432" customFormat="1" ht="12" hidden="1" customHeight="1">
      <c r="A12523" s="431"/>
    </row>
    <row r="12524" spans="1:1" s="432" customFormat="1" ht="12" hidden="1" customHeight="1">
      <c r="A12524" s="431"/>
    </row>
    <row r="12525" spans="1:1" s="432" customFormat="1" ht="12" hidden="1" customHeight="1">
      <c r="A12525" s="431"/>
    </row>
    <row r="12526" spans="1:1" s="432" customFormat="1" ht="12" hidden="1" customHeight="1">
      <c r="A12526" s="431"/>
    </row>
    <row r="12527" spans="1:1" s="432" customFormat="1" ht="12" hidden="1" customHeight="1">
      <c r="A12527" s="431"/>
    </row>
    <row r="12528" spans="1:1" s="432" customFormat="1" ht="12" hidden="1" customHeight="1">
      <c r="A12528" s="431"/>
    </row>
    <row r="12529" spans="1:1" s="432" customFormat="1" ht="12" hidden="1" customHeight="1">
      <c r="A12529" s="431"/>
    </row>
    <row r="12530" spans="1:1" s="432" customFormat="1" ht="12" hidden="1" customHeight="1">
      <c r="A12530" s="431"/>
    </row>
    <row r="12531" spans="1:1" s="432" customFormat="1" ht="12" hidden="1" customHeight="1">
      <c r="A12531" s="431"/>
    </row>
    <row r="12532" spans="1:1" s="432" customFormat="1" ht="12" hidden="1" customHeight="1">
      <c r="A12532" s="431"/>
    </row>
    <row r="12533" spans="1:1" s="432" customFormat="1" ht="12" hidden="1" customHeight="1">
      <c r="A12533" s="431"/>
    </row>
    <row r="12534" spans="1:1" s="432" customFormat="1" ht="12" hidden="1" customHeight="1">
      <c r="A12534" s="431"/>
    </row>
    <row r="12535" spans="1:1" s="432" customFormat="1" ht="12" hidden="1" customHeight="1">
      <c r="A12535" s="431"/>
    </row>
    <row r="12536" spans="1:1" s="432" customFormat="1" ht="12" hidden="1" customHeight="1">
      <c r="A12536" s="431"/>
    </row>
    <row r="12537" spans="1:1" s="432" customFormat="1" ht="12" hidden="1" customHeight="1">
      <c r="A12537" s="431"/>
    </row>
    <row r="12538" spans="1:1" s="432" customFormat="1" ht="12" hidden="1" customHeight="1">
      <c r="A12538" s="431"/>
    </row>
    <row r="12539" spans="1:1" s="432" customFormat="1" ht="12" hidden="1" customHeight="1">
      <c r="A12539" s="431"/>
    </row>
    <row r="12540" spans="1:1" s="432" customFormat="1" ht="12" hidden="1" customHeight="1">
      <c r="A12540" s="431"/>
    </row>
    <row r="12541" spans="1:1" s="432" customFormat="1" ht="12" hidden="1" customHeight="1">
      <c r="A12541" s="431"/>
    </row>
    <row r="12542" spans="1:1" s="432" customFormat="1" ht="12" hidden="1" customHeight="1">
      <c r="A12542" s="431"/>
    </row>
    <row r="12543" spans="1:1" s="432" customFormat="1" ht="12" hidden="1" customHeight="1">
      <c r="A12543" s="431"/>
    </row>
    <row r="12544" spans="1:1" s="432" customFormat="1" ht="12" hidden="1" customHeight="1">
      <c r="A12544" s="431"/>
    </row>
    <row r="12545" spans="1:1" s="432" customFormat="1" ht="12" hidden="1" customHeight="1">
      <c r="A12545" s="431"/>
    </row>
    <row r="12546" spans="1:1" s="432" customFormat="1" ht="12" hidden="1" customHeight="1">
      <c r="A12546" s="431"/>
    </row>
    <row r="12547" spans="1:1" s="432" customFormat="1" ht="12" hidden="1" customHeight="1">
      <c r="A12547" s="431"/>
    </row>
    <row r="12548" spans="1:1" s="432" customFormat="1" ht="12" hidden="1" customHeight="1">
      <c r="A12548" s="431"/>
    </row>
    <row r="12549" spans="1:1" s="432" customFormat="1" ht="12" hidden="1" customHeight="1">
      <c r="A12549" s="431"/>
    </row>
    <row r="12550" spans="1:1" s="432" customFormat="1" ht="12" hidden="1" customHeight="1">
      <c r="A12550" s="431"/>
    </row>
    <row r="12551" spans="1:1" s="432" customFormat="1" ht="12" hidden="1" customHeight="1">
      <c r="A12551" s="431"/>
    </row>
    <row r="12552" spans="1:1" s="432" customFormat="1" ht="12" hidden="1" customHeight="1">
      <c r="A12552" s="431"/>
    </row>
    <row r="12553" spans="1:1" s="432" customFormat="1" ht="12" hidden="1" customHeight="1">
      <c r="A12553" s="431"/>
    </row>
    <row r="12554" spans="1:1" s="432" customFormat="1" ht="12" hidden="1" customHeight="1">
      <c r="A12554" s="431"/>
    </row>
    <row r="12555" spans="1:1" s="432" customFormat="1" ht="12" hidden="1" customHeight="1">
      <c r="A12555" s="431"/>
    </row>
    <row r="12556" spans="1:1" s="432" customFormat="1" ht="12" hidden="1" customHeight="1">
      <c r="A12556" s="431"/>
    </row>
    <row r="12557" spans="1:1" s="432" customFormat="1" ht="12" hidden="1" customHeight="1">
      <c r="A12557" s="431"/>
    </row>
    <row r="12558" spans="1:1" s="432" customFormat="1" ht="12" hidden="1" customHeight="1">
      <c r="A12558" s="431"/>
    </row>
    <row r="12559" spans="1:1" s="432" customFormat="1" ht="12" hidden="1" customHeight="1">
      <c r="A12559" s="431"/>
    </row>
    <row r="12560" spans="1:1" s="432" customFormat="1" ht="12" hidden="1" customHeight="1">
      <c r="A12560" s="431"/>
    </row>
    <row r="12561" spans="1:1" s="432" customFormat="1" ht="12" hidden="1" customHeight="1">
      <c r="A12561" s="431"/>
    </row>
    <row r="12562" spans="1:1" s="432" customFormat="1" ht="12" hidden="1" customHeight="1">
      <c r="A12562" s="431"/>
    </row>
    <row r="12563" spans="1:1" s="432" customFormat="1" ht="12" hidden="1" customHeight="1">
      <c r="A12563" s="431"/>
    </row>
    <row r="12564" spans="1:1" s="432" customFormat="1" ht="12" hidden="1" customHeight="1">
      <c r="A12564" s="431"/>
    </row>
    <row r="12565" spans="1:1" s="432" customFormat="1" ht="12" hidden="1" customHeight="1">
      <c r="A12565" s="431"/>
    </row>
    <row r="12566" spans="1:1" s="432" customFormat="1" ht="12" hidden="1" customHeight="1">
      <c r="A12566" s="431"/>
    </row>
    <row r="12567" spans="1:1" s="432" customFormat="1" ht="12" hidden="1" customHeight="1">
      <c r="A12567" s="431"/>
    </row>
    <row r="12568" spans="1:1" s="432" customFormat="1" ht="12" hidden="1" customHeight="1">
      <c r="A12568" s="431"/>
    </row>
    <row r="12569" spans="1:1" s="432" customFormat="1" ht="12" hidden="1" customHeight="1">
      <c r="A12569" s="431"/>
    </row>
    <row r="12570" spans="1:1" s="432" customFormat="1" ht="12" hidden="1" customHeight="1">
      <c r="A12570" s="431"/>
    </row>
    <row r="12571" spans="1:1" s="432" customFormat="1" ht="12" hidden="1" customHeight="1">
      <c r="A12571" s="431"/>
    </row>
    <row r="12572" spans="1:1" s="432" customFormat="1" ht="12" hidden="1" customHeight="1">
      <c r="A12572" s="431"/>
    </row>
    <row r="12573" spans="1:1" s="432" customFormat="1" ht="12" hidden="1" customHeight="1">
      <c r="A12573" s="431"/>
    </row>
    <row r="12574" spans="1:1" s="432" customFormat="1" ht="12" hidden="1" customHeight="1">
      <c r="A12574" s="431"/>
    </row>
    <row r="12575" spans="1:1" s="432" customFormat="1" ht="12" hidden="1" customHeight="1">
      <c r="A12575" s="431"/>
    </row>
    <row r="12576" spans="1:1" s="432" customFormat="1" ht="12" hidden="1" customHeight="1">
      <c r="A12576" s="431"/>
    </row>
    <row r="12577" spans="1:1" s="432" customFormat="1" ht="12" hidden="1" customHeight="1">
      <c r="A12577" s="431"/>
    </row>
    <row r="12578" spans="1:1" s="432" customFormat="1" ht="12" hidden="1" customHeight="1">
      <c r="A12578" s="431"/>
    </row>
    <row r="12579" spans="1:1" s="432" customFormat="1" ht="12" hidden="1" customHeight="1">
      <c r="A12579" s="431"/>
    </row>
    <row r="12580" spans="1:1" s="432" customFormat="1" ht="12" hidden="1" customHeight="1">
      <c r="A12580" s="431"/>
    </row>
    <row r="12581" spans="1:1" s="432" customFormat="1" ht="12" hidden="1" customHeight="1">
      <c r="A12581" s="431"/>
    </row>
    <row r="12582" spans="1:1" s="432" customFormat="1" ht="12" hidden="1" customHeight="1">
      <c r="A12582" s="431"/>
    </row>
    <row r="12583" spans="1:1" s="432" customFormat="1" ht="12" hidden="1" customHeight="1">
      <c r="A12583" s="431"/>
    </row>
    <row r="12584" spans="1:1" s="432" customFormat="1" ht="12" hidden="1" customHeight="1">
      <c r="A12584" s="431"/>
    </row>
    <row r="12585" spans="1:1" s="432" customFormat="1" ht="12" hidden="1" customHeight="1">
      <c r="A12585" s="431"/>
    </row>
    <row r="12586" spans="1:1" s="432" customFormat="1" ht="12" hidden="1" customHeight="1">
      <c r="A12586" s="431"/>
    </row>
    <row r="12587" spans="1:1" s="432" customFormat="1" ht="12" hidden="1" customHeight="1">
      <c r="A12587" s="431"/>
    </row>
    <row r="12588" spans="1:1" s="432" customFormat="1" ht="12" hidden="1" customHeight="1">
      <c r="A12588" s="431"/>
    </row>
    <row r="12589" spans="1:1" s="432" customFormat="1" ht="12" hidden="1" customHeight="1">
      <c r="A12589" s="431"/>
    </row>
    <row r="12590" spans="1:1" s="432" customFormat="1" ht="12" hidden="1" customHeight="1">
      <c r="A12590" s="431"/>
    </row>
    <row r="12591" spans="1:1" s="432" customFormat="1" ht="12" hidden="1" customHeight="1">
      <c r="A12591" s="431"/>
    </row>
    <row r="12592" spans="1:1" s="432" customFormat="1" ht="12" hidden="1" customHeight="1">
      <c r="A12592" s="431"/>
    </row>
    <row r="12593" spans="1:1" s="432" customFormat="1" ht="12" hidden="1" customHeight="1">
      <c r="A12593" s="431"/>
    </row>
    <row r="12594" spans="1:1" s="432" customFormat="1" ht="12" hidden="1" customHeight="1">
      <c r="A12594" s="431"/>
    </row>
    <row r="12595" spans="1:1" s="432" customFormat="1" ht="12" hidden="1" customHeight="1">
      <c r="A12595" s="431"/>
    </row>
    <row r="12596" spans="1:1" s="432" customFormat="1" ht="12" hidden="1" customHeight="1">
      <c r="A12596" s="431"/>
    </row>
    <row r="12597" spans="1:1" s="432" customFormat="1" ht="12" hidden="1" customHeight="1">
      <c r="A12597" s="431"/>
    </row>
    <row r="12598" spans="1:1" s="432" customFormat="1" ht="12" hidden="1" customHeight="1">
      <c r="A12598" s="431"/>
    </row>
    <row r="12599" spans="1:1" s="432" customFormat="1" ht="12" hidden="1" customHeight="1">
      <c r="A12599" s="431"/>
    </row>
    <row r="12600" spans="1:1" s="432" customFormat="1" ht="12" hidden="1" customHeight="1">
      <c r="A12600" s="431"/>
    </row>
    <row r="12601" spans="1:1" s="432" customFormat="1" ht="12" hidden="1" customHeight="1">
      <c r="A12601" s="431"/>
    </row>
    <row r="12602" spans="1:1" s="432" customFormat="1" ht="12" hidden="1" customHeight="1">
      <c r="A12602" s="431"/>
    </row>
    <row r="12603" spans="1:1" s="432" customFormat="1" ht="12" hidden="1" customHeight="1">
      <c r="A12603" s="431"/>
    </row>
    <row r="12604" spans="1:1" s="432" customFormat="1" ht="12" hidden="1" customHeight="1">
      <c r="A12604" s="431"/>
    </row>
    <row r="12605" spans="1:1" s="432" customFormat="1" ht="12" hidden="1" customHeight="1">
      <c r="A12605" s="431"/>
    </row>
    <row r="12606" spans="1:1" s="432" customFormat="1" ht="12" hidden="1" customHeight="1">
      <c r="A12606" s="431"/>
    </row>
    <row r="12607" spans="1:1" s="432" customFormat="1" ht="12" hidden="1" customHeight="1">
      <c r="A12607" s="431"/>
    </row>
    <row r="12608" spans="1:1" s="432" customFormat="1" ht="12" hidden="1" customHeight="1">
      <c r="A12608" s="431"/>
    </row>
    <row r="12609" spans="1:1" s="432" customFormat="1" ht="12" hidden="1" customHeight="1">
      <c r="A12609" s="431"/>
    </row>
    <row r="12610" spans="1:1" s="432" customFormat="1" ht="12" hidden="1" customHeight="1">
      <c r="A12610" s="431"/>
    </row>
    <row r="12611" spans="1:1" s="432" customFormat="1" ht="12" hidden="1" customHeight="1">
      <c r="A12611" s="431"/>
    </row>
    <row r="12612" spans="1:1" s="432" customFormat="1" ht="12" hidden="1" customHeight="1">
      <c r="A12612" s="431"/>
    </row>
    <row r="12613" spans="1:1" s="432" customFormat="1" ht="12" hidden="1" customHeight="1">
      <c r="A12613" s="431"/>
    </row>
    <row r="12614" spans="1:1" s="432" customFormat="1" ht="12" hidden="1" customHeight="1">
      <c r="A12614" s="431"/>
    </row>
    <row r="12615" spans="1:1" s="432" customFormat="1" ht="12" hidden="1" customHeight="1">
      <c r="A12615" s="431"/>
    </row>
    <row r="12616" spans="1:1" s="432" customFormat="1" ht="12" hidden="1" customHeight="1">
      <c r="A12616" s="431"/>
    </row>
    <row r="12617" spans="1:1" s="432" customFormat="1" ht="12" hidden="1" customHeight="1">
      <c r="A12617" s="431"/>
    </row>
    <row r="12618" spans="1:1" s="432" customFormat="1" ht="12" hidden="1" customHeight="1">
      <c r="A12618" s="431"/>
    </row>
    <row r="12619" spans="1:1" s="432" customFormat="1" ht="12" hidden="1" customHeight="1">
      <c r="A12619" s="431"/>
    </row>
    <row r="12620" spans="1:1" s="432" customFormat="1" ht="12" hidden="1" customHeight="1">
      <c r="A12620" s="431"/>
    </row>
    <row r="12621" spans="1:1" s="432" customFormat="1" ht="12" hidden="1" customHeight="1">
      <c r="A12621" s="431"/>
    </row>
    <row r="12622" spans="1:1" s="432" customFormat="1" ht="12" hidden="1" customHeight="1">
      <c r="A12622" s="431"/>
    </row>
    <row r="12623" spans="1:1" s="432" customFormat="1" ht="12" hidden="1" customHeight="1">
      <c r="A12623" s="431"/>
    </row>
    <row r="12624" spans="1:1" s="432" customFormat="1" ht="12" hidden="1" customHeight="1">
      <c r="A12624" s="431"/>
    </row>
    <row r="12625" spans="1:1" s="432" customFormat="1" ht="12" hidden="1" customHeight="1">
      <c r="A12625" s="431"/>
    </row>
    <row r="12626" spans="1:1" s="432" customFormat="1" ht="12" hidden="1" customHeight="1">
      <c r="A12626" s="431"/>
    </row>
    <row r="12627" spans="1:1" s="432" customFormat="1" ht="12" hidden="1" customHeight="1">
      <c r="A12627" s="431"/>
    </row>
    <row r="12628" spans="1:1" s="432" customFormat="1" ht="12" hidden="1" customHeight="1">
      <c r="A12628" s="431"/>
    </row>
    <row r="12629" spans="1:1" s="432" customFormat="1" ht="12" hidden="1" customHeight="1">
      <c r="A12629" s="431"/>
    </row>
    <row r="12630" spans="1:1" s="432" customFormat="1" ht="12" hidden="1" customHeight="1">
      <c r="A12630" s="431"/>
    </row>
    <row r="12631" spans="1:1" s="432" customFormat="1" ht="12" hidden="1" customHeight="1">
      <c r="A12631" s="431"/>
    </row>
    <row r="12632" spans="1:1" s="432" customFormat="1" ht="12" hidden="1" customHeight="1">
      <c r="A12632" s="431"/>
    </row>
    <row r="12633" spans="1:1" s="432" customFormat="1" ht="12" hidden="1" customHeight="1">
      <c r="A12633" s="431"/>
    </row>
    <row r="12634" spans="1:1" s="432" customFormat="1" ht="12" hidden="1" customHeight="1">
      <c r="A12634" s="431"/>
    </row>
    <row r="12635" spans="1:1" s="432" customFormat="1" ht="12" hidden="1" customHeight="1">
      <c r="A12635" s="431"/>
    </row>
    <row r="12636" spans="1:1" s="432" customFormat="1" ht="12" hidden="1" customHeight="1">
      <c r="A12636" s="431"/>
    </row>
    <row r="12637" spans="1:1" s="432" customFormat="1" ht="12" hidden="1" customHeight="1">
      <c r="A12637" s="431"/>
    </row>
    <row r="12638" spans="1:1" s="432" customFormat="1" ht="12" hidden="1" customHeight="1">
      <c r="A12638" s="431"/>
    </row>
    <row r="12639" spans="1:1" s="432" customFormat="1" ht="12" hidden="1" customHeight="1">
      <c r="A12639" s="431"/>
    </row>
    <row r="12640" spans="1:1" s="432" customFormat="1" ht="12" hidden="1" customHeight="1">
      <c r="A12640" s="431"/>
    </row>
    <row r="12641" spans="1:1" s="432" customFormat="1" ht="12" hidden="1" customHeight="1">
      <c r="A12641" s="431"/>
    </row>
    <row r="12642" spans="1:1" s="432" customFormat="1" ht="12" hidden="1" customHeight="1">
      <c r="A12642" s="431"/>
    </row>
    <row r="12643" spans="1:1" s="432" customFormat="1" ht="12" hidden="1" customHeight="1">
      <c r="A12643" s="431"/>
    </row>
    <row r="12644" spans="1:1" s="432" customFormat="1" ht="12" hidden="1" customHeight="1">
      <c r="A12644" s="431"/>
    </row>
    <row r="12645" spans="1:1" s="432" customFormat="1" ht="12" hidden="1" customHeight="1">
      <c r="A12645" s="431"/>
    </row>
    <row r="12646" spans="1:1" s="432" customFormat="1" ht="12" hidden="1" customHeight="1">
      <c r="A12646" s="431"/>
    </row>
    <row r="12647" spans="1:1" s="432" customFormat="1" ht="12" hidden="1" customHeight="1">
      <c r="A12647" s="431"/>
    </row>
    <row r="12648" spans="1:1" s="432" customFormat="1" ht="12" hidden="1" customHeight="1">
      <c r="A12648" s="431"/>
    </row>
    <row r="12649" spans="1:1" s="432" customFormat="1" ht="12" hidden="1" customHeight="1">
      <c r="A12649" s="431"/>
    </row>
    <row r="12650" spans="1:1" s="432" customFormat="1" ht="12" hidden="1" customHeight="1">
      <c r="A12650" s="431"/>
    </row>
    <row r="12651" spans="1:1" s="432" customFormat="1" ht="12" hidden="1" customHeight="1">
      <c r="A12651" s="431"/>
    </row>
    <row r="12652" spans="1:1" s="432" customFormat="1" ht="12" hidden="1" customHeight="1">
      <c r="A12652" s="431"/>
    </row>
    <row r="12653" spans="1:1" s="432" customFormat="1" ht="12" hidden="1" customHeight="1">
      <c r="A12653" s="431"/>
    </row>
    <row r="12654" spans="1:1" s="432" customFormat="1" ht="12" hidden="1" customHeight="1">
      <c r="A12654" s="431"/>
    </row>
    <row r="12655" spans="1:1" s="432" customFormat="1" ht="12" hidden="1" customHeight="1">
      <c r="A12655" s="431"/>
    </row>
    <row r="12656" spans="1:1" s="432" customFormat="1" ht="12" hidden="1" customHeight="1">
      <c r="A12656" s="431"/>
    </row>
    <row r="12657" spans="1:1" s="432" customFormat="1" ht="12" hidden="1" customHeight="1">
      <c r="A12657" s="431"/>
    </row>
    <row r="12658" spans="1:1" s="432" customFormat="1" ht="12" hidden="1" customHeight="1">
      <c r="A12658" s="431"/>
    </row>
    <row r="12659" spans="1:1" s="432" customFormat="1" ht="12" hidden="1" customHeight="1">
      <c r="A12659" s="431"/>
    </row>
    <row r="12660" spans="1:1" s="432" customFormat="1" ht="12" hidden="1" customHeight="1">
      <c r="A12660" s="431"/>
    </row>
    <row r="12661" spans="1:1" s="432" customFormat="1" ht="12" hidden="1" customHeight="1">
      <c r="A12661" s="431"/>
    </row>
    <row r="12662" spans="1:1" s="432" customFormat="1" ht="12" hidden="1" customHeight="1">
      <c r="A12662" s="431"/>
    </row>
    <row r="12663" spans="1:1" s="432" customFormat="1" ht="12" hidden="1" customHeight="1">
      <c r="A12663" s="431"/>
    </row>
    <row r="12664" spans="1:1" s="432" customFormat="1" ht="12" hidden="1" customHeight="1">
      <c r="A12664" s="431"/>
    </row>
    <row r="12665" spans="1:1" s="432" customFormat="1" ht="12" hidden="1" customHeight="1">
      <c r="A12665" s="431"/>
    </row>
    <row r="12666" spans="1:1" s="432" customFormat="1" ht="12" hidden="1" customHeight="1">
      <c r="A12666" s="431"/>
    </row>
    <row r="12667" spans="1:1" s="432" customFormat="1" ht="12" hidden="1" customHeight="1">
      <c r="A12667" s="431"/>
    </row>
    <row r="12668" spans="1:1" s="432" customFormat="1" ht="12" hidden="1" customHeight="1">
      <c r="A12668" s="431"/>
    </row>
    <row r="12669" spans="1:1" s="432" customFormat="1" ht="12" hidden="1" customHeight="1">
      <c r="A12669" s="431"/>
    </row>
    <row r="12670" spans="1:1" s="432" customFormat="1" ht="12" hidden="1" customHeight="1">
      <c r="A12670" s="431"/>
    </row>
    <row r="12671" spans="1:1" s="432" customFormat="1" ht="12" hidden="1" customHeight="1">
      <c r="A12671" s="431"/>
    </row>
    <row r="12672" spans="1:1" s="432" customFormat="1" ht="12" hidden="1" customHeight="1">
      <c r="A12672" s="431"/>
    </row>
    <row r="12673" spans="1:1" s="432" customFormat="1" ht="12" hidden="1" customHeight="1">
      <c r="A12673" s="431"/>
    </row>
    <row r="12674" spans="1:1" s="432" customFormat="1" ht="12" hidden="1" customHeight="1">
      <c r="A12674" s="431"/>
    </row>
    <row r="12675" spans="1:1" s="432" customFormat="1" ht="12" hidden="1" customHeight="1">
      <c r="A12675" s="431"/>
    </row>
    <row r="12676" spans="1:1" s="432" customFormat="1" ht="12" hidden="1" customHeight="1">
      <c r="A12676" s="431"/>
    </row>
    <row r="12677" spans="1:1" s="432" customFormat="1" ht="12" hidden="1" customHeight="1">
      <c r="A12677" s="431"/>
    </row>
    <row r="12678" spans="1:1" s="432" customFormat="1" ht="12" hidden="1" customHeight="1">
      <c r="A12678" s="431"/>
    </row>
    <row r="12679" spans="1:1" s="432" customFormat="1" ht="12" hidden="1" customHeight="1">
      <c r="A12679" s="431"/>
    </row>
    <row r="12680" spans="1:1" s="432" customFormat="1" ht="12" hidden="1" customHeight="1">
      <c r="A12680" s="431"/>
    </row>
    <row r="12681" spans="1:1" s="432" customFormat="1" ht="12" hidden="1" customHeight="1">
      <c r="A12681" s="431"/>
    </row>
    <row r="12682" spans="1:1" s="432" customFormat="1" ht="12" hidden="1" customHeight="1">
      <c r="A12682" s="431"/>
    </row>
    <row r="12683" spans="1:1" s="432" customFormat="1" ht="12" hidden="1" customHeight="1">
      <c r="A12683" s="431"/>
    </row>
    <row r="12684" spans="1:1" s="432" customFormat="1" ht="12" hidden="1" customHeight="1">
      <c r="A12684" s="431"/>
    </row>
    <row r="12685" spans="1:1" s="432" customFormat="1" ht="12" hidden="1" customHeight="1">
      <c r="A12685" s="431"/>
    </row>
    <row r="12686" spans="1:1" s="432" customFormat="1" ht="12" hidden="1" customHeight="1">
      <c r="A12686" s="431"/>
    </row>
    <row r="12687" spans="1:1" s="432" customFormat="1" ht="12" hidden="1" customHeight="1">
      <c r="A12687" s="431"/>
    </row>
    <row r="12688" spans="1:1" s="432" customFormat="1" ht="12" hidden="1" customHeight="1">
      <c r="A12688" s="431"/>
    </row>
    <row r="12689" spans="1:1" s="432" customFormat="1" ht="12" hidden="1" customHeight="1">
      <c r="A12689" s="431"/>
    </row>
    <row r="12690" spans="1:1" s="432" customFormat="1" ht="12" hidden="1" customHeight="1">
      <c r="A12690" s="431"/>
    </row>
    <row r="12691" spans="1:1" s="432" customFormat="1" ht="12" hidden="1" customHeight="1">
      <c r="A12691" s="431"/>
    </row>
    <row r="12692" spans="1:1" s="432" customFormat="1" ht="12" hidden="1" customHeight="1">
      <c r="A12692" s="431"/>
    </row>
    <row r="12693" spans="1:1" s="432" customFormat="1" ht="12" hidden="1" customHeight="1">
      <c r="A12693" s="431"/>
    </row>
    <row r="12694" spans="1:1" s="432" customFormat="1" ht="12" hidden="1" customHeight="1">
      <c r="A12694" s="431"/>
    </row>
    <row r="12695" spans="1:1" s="432" customFormat="1" ht="12" hidden="1" customHeight="1">
      <c r="A12695" s="431"/>
    </row>
    <row r="12696" spans="1:1" s="432" customFormat="1" ht="12" hidden="1" customHeight="1">
      <c r="A12696" s="431"/>
    </row>
    <row r="12697" spans="1:1" s="432" customFormat="1" ht="12" hidden="1" customHeight="1">
      <c r="A12697" s="431"/>
    </row>
    <row r="12698" spans="1:1" s="432" customFormat="1" ht="12" hidden="1" customHeight="1">
      <c r="A12698" s="431"/>
    </row>
    <row r="12699" spans="1:1" s="432" customFormat="1" ht="12" hidden="1" customHeight="1">
      <c r="A12699" s="431"/>
    </row>
    <row r="12700" spans="1:1" s="432" customFormat="1" ht="12" hidden="1" customHeight="1">
      <c r="A12700" s="431"/>
    </row>
    <row r="12701" spans="1:1" s="432" customFormat="1" ht="12" hidden="1" customHeight="1">
      <c r="A12701" s="431"/>
    </row>
    <row r="12702" spans="1:1" s="432" customFormat="1" ht="12" hidden="1" customHeight="1">
      <c r="A12702" s="431"/>
    </row>
    <row r="12703" spans="1:1" s="432" customFormat="1" ht="12" hidden="1" customHeight="1">
      <c r="A12703" s="431"/>
    </row>
    <row r="12704" spans="1:1" s="432" customFormat="1" ht="12" hidden="1" customHeight="1">
      <c r="A12704" s="431"/>
    </row>
    <row r="12705" spans="1:1" s="432" customFormat="1" ht="12" hidden="1" customHeight="1">
      <c r="A12705" s="431"/>
    </row>
    <row r="12706" spans="1:1" s="432" customFormat="1" ht="12" hidden="1" customHeight="1">
      <c r="A12706" s="431"/>
    </row>
    <row r="12707" spans="1:1" s="432" customFormat="1" ht="12" hidden="1" customHeight="1">
      <c r="A12707" s="431"/>
    </row>
    <row r="12708" spans="1:1" s="432" customFormat="1" ht="12" hidden="1" customHeight="1">
      <c r="A12708" s="431"/>
    </row>
    <row r="12709" spans="1:1" s="432" customFormat="1" ht="12" hidden="1" customHeight="1">
      <c r="A12709" s="431"/>
    </row>
    <row r="12710" spans="1:1" s="432" customFormat="1" ht="12" hidden="1" customHeight="1">
      <c r="A12710" s="431"/>
    </row>
    <row r="12711" spans="1:1" s="432" customFormat="1" ht="12" hidden="1" customHeight="1">
      <c r="A12711" s="431"/>
    </row>
    <row r="12712" spans="1:1" s="432" customFormat="1" ht="12" hidden="1" customHeight="1">
      <c r="A12712" s="431"/>
    </row>
    <row r="12713" spans="1:1" s="432" customFormat="1" ht="12" hidden="1" customHeight="1">
      <c r="A12713" s="431"/>
    </row>
    <row r="12714" spans="1:1" s="432" customFormat="1" ht="12" hidden="1" customHeight="1">
      <c r="A12714" s="431"/>
    </row>
    <row r="12715" spans="1:1" s="432" customFormat="1" ht="12" hidden="1" customHeight="1">
      <c r="A12715" s="431"/>
    </row>
    <row r="12716" spans="1:1" s="432" customFormat="1" ht="12" hidden="1" customHeight="1">
      <c r="A12716" s="431"/>
    </row>
    <row r="12717" spans="1:1" s="432" customFormat="1" ht="12" hidden="1" customHeight="1">
      <c r="A12717" s="431"/>
    </row>
    <row r="12718" spans="1:1" s="432" customFormat="1" ht="12" hidden="1" customHeight="1">
      <c r="A12718" s="431"/>
    </row>
    <row r="12719" spans="1:1" s="432" customFormat="1" ht="12" hidden="1" customHeight="1">
      <c r="A12719" s="431"/>
    </row>
    <row r="12720" spans="1:1" s="432" customFormat="1" ht="12" hidden="1" customHeight="1">
      <c r="A12720" s="431"/>
    </row>
    <row r="12721" spans="1:1" s="432" customFormat="1" ht="12" hidden="1" customHeight="1">
      <c r="A12721" s="431"/>
    </row>
    <row r="12722" spans="1:1" s="432" customFormat="1" ht="12" hidden="1" customHeight="1">
      <c r="A12722" s="431"/>
    </row>
    <row r="12723" spans="1:1" s="432" customFormat="1" ht="12" hidden="1" customHeight="1">
      <c r="A12723" s="431"/>
    </row>
    <row r="12724" spans="1:1" s="432" customFormat="1" ht="12" hidden="1" customHeight="1">
      <c r="A12724" s="431"/>
    </row>
    <row r="12725" spans="1:1" s="432" customFormat="1" ht="12" hidden="1" customHeight="1">
      <c r="A12725" s="431"/>
    </row>
    <row r="12726" spans="1:1" s="432" customFormat="1" ht="12" hidden="1" customHeight="1">
      <c r="A12726" s="431"/>
    </row>
    <row r="12727" spans="1:1" s="432" customFormat="1" ht="12" hidden="1" customHeight="1">
      <c r="A12727" s="431"/>
    </row>
    <row r="12728" spans="1:1" s="432" customFormat="1" ht="12" hidden="1" customHeight="1">
      <c r="A12728" s="431"/>
    </row>
    <row r="12729" spans="1:1" s="432" customFormat="1" ht="12" hidden="1" customHeight="1">
      <c r="A12729" s="431"/>
    </row>
    <row r="12730" spans="1:1" s="432" customFormat="1" ht="12" hidden="1" customHeight="1">
      <c r="A12730" s="431"/>
    </row>
    <row r="12731" spans="1:1" s="432" customFormat="1" ht="12" hidden="1" customHeight="1">
      <c r="A12731" s="431"/>
    </row>
    <row r="12732" spans="1:1" s="432" customFormat="1" ht="12" hidden="1" customHeight="1">
      <c r="A12732" s="431"/>
    </row>
    <row r="12733" spans="1:1" s="432" customFormat="1" ht="12" hidden="1" customHeight="1">
      <c r="A12733" s="431"/>
    </row>
    <row r="12734" spans="1:1" s="432" customFormat="1" ht="12" hidden="1" customHeight="1">
      <c r="A12734" s="431"/>
    </row>
    <row r="12735" spans="1:1" s="432" customFormat="1" ht="12" hidden="1" customHeight="1">
      <c r="A12735" s="431"/>
    </row>
    <row r="12736" spans="1:1" s="432" customFormat="1" ht="12" hidden="1" customHeight="1">
      <c r="A12736" s="431"/>
    </row>
    <row r="12737" spans="1:1" s="432" customFormat="1" ht="12" hidden="1" customHeight="1">
      <c r="A12737" s="431"/>
    </row>
    <row r="12738" spans="1:1" s="432" customFormat="1" ht="12" hidden="1" customHeight="1">
      <c r="A12738" s="431"/>
    </row>
    <row r="12739" spans="1:1" s="432" customFormat="1" ht="12" hidden="1" customHeight="1">
      <c r="A12739" s="431"/>
    </row>
    <row r="12740" spans="1:1" s="432" customFormat="1" ht="12" hidden="1" customHeight="1">
      <c r="A12740" s="431"/>
    </row>
    <row r="12741" spans="1:1" s="432" customFormat="1" ht="12" hidden="1" customHeight="1">
      <c r="A12741" s="431"/>
    </row>
    <row r="12742" spans="1:1" s="432" customFormat="1" ht="12" hidden="1" customHeight="1">
      <c r="A12742" s="431"/>
    </row>
    <row r="12743" spans="1:1" s="432" customFormat="1" ht="12" hidden="1" customHeight="1">
      <c r="A12743" s="431"/>
    </row>
    <row r="12744" spans="1:1" s="432" customFormat="1" ht="12" hidden="1" customHeight="1">
      <c r="A12744" s="431"/>
    </row>
    <row r="12745" spans="1:1" s="432" customFormat="1" ht="12" hidden="1" customHeight="1">
      <c r="A12745" s="431"/>
    </row>
    <row r="12746" spans="1:1" s="432" customFormat="1" ht="12" hidden="1" customHeight="1">
      <c r="A12746" s="431"/>
    </row>
    <row r="12747" spans="1:1" s="432" customFormat="1" ht="12" hidden="1" customHeight="1">
      <c r="A12747" s="431"/>
    </row>
    <row r="12748" spans="1:1" s="432" customFormat="1" ht="12" hidden="1" customHeight="1">
      <c r="A12748" s="431"/>
    </row>
    <row r="12749" spans="1:1" s="432" customFormat="1" ht="12" hidden="1" customHeight="1">
      <c r="A12749" s="431"/>
    </row>
    <row r="12750" spans="1:1" s="432" customFormat="1" ht="12" hidden="1" customHeight="1">
      <c r="A12750" s="431"/>
    </row>
    <row r="12751" spans="1:1" s="432" customFormat="1" ht="12" hidden="1" customHeight="1">
      <c r="A12751" s="431"/>
    </row>
    <row r="12752" spans="1:1" s="432" customFormat="1" ht="12" hidden="1" customHeight="1">
      <c r="A12752" s="431"/>
    </row>
    <row r="12753" spans="1:1" s="432" customFormat="1" ht="12" hidden="1" customHeight="1">
      <c r="A12753" s="431"/>
    </row>
    <row r="12754" spans="1:1" s="432" customFormat="1" ht="12" hidden="1" customHeight="1">
      <c r="A12754" s="431"/>
    </row>
    <row r="12755" spans="1:1" s="432" customFormat="1" ht="12" hidden="1" customHeight="1">
      <c r="A12755" s="431"/>
    </row>
    <row r="12756" spans="1:1" s="432" customFormat="1" ht="12" hidden="1" customHeight="1">
      <c r="A12756" s="431"/>
    </row>
    <row r="12757" spans="1:1" s="432" customFormat="1" ht="12" hidden="1" customHeight="1">
      <c r="A12757" s="431"/>
    </row>
    <row r="12758" spans="1:1" s="432" customFormat="1" ht="12" hidden="1" customHeight="1">
      <c r="A12758" s="431"/>
    </row>
    <row r="12759" spans="1:1" s="432" customFormat="1" ht="12" hidden="1" customHeight="1">
      <c r="A12759" s="431"/>
    </row>
    <row r="12760" spans="1:1" s="432" customFormat="1" ht="12" hidden="1" customHeight="1">
      <c r="A12760" s="431"/>
    </row>
    <row r="12761" spans="1:1" s="432" customFormat="1" ht="12" hidden="1" customHeight="1">
      <c r="A12761" s="431"/>
    </row>
    <row r="12762" spans="1:1" s="432" customFormat="1" ht="12" hidden="1" customHeight="1">
      <c r="A12762" s="431"/>
    </row>
    <row r="12763" spans="1:1" s="432" customFormat="1" ht="12" hidden="1" customHeight="1">
      <c r="A12763" s="431"/>
    </row>
    <row r="12764" spans="1:1" s="432" customFormat="1" ht="12" hidden="1" customHeight="1">
      <c r="A12764" s="431"/>
    </row>
    <row r="12765" spans="1:1" s="432" customFormat="1" ht="12" hidden="1" customHeight="1">
      <c r="A12765" s="431"/>
    </row>
    <row r="12766" spans="1:1" s="432" customFormat="1" ht="12" hidden="1" customHeight="1">
      <c r="A12766" s="431"/>
    </row>
    <row r="12767" spans="1:1" s="432" customFormat="1" ht="12" hidden="1" customHeight="1">
      <c r="A12767" s="431"/>
    </row>
    <row r="12768" spans="1:1" s="432" customFormat="1" ht="12" hidden="1" customHeight="1">
      <c r="A12768" s="431"/>
    </row>
    <row r="12769" spans="1:1" s="432" customFormat="1" ht="12" hidden="1" customHeight="1">
      <c r="A12769" s="431"/>
    </row>
    <row r="12770" spans="1:1" s="432" customFormat="1" ht="12" hidden="1" customHeight="1">
      <c r="A12770" s="431"/>
    </row>
    <row r="12771" spans="1:1" s="432" customFormat="1" ht="12" hidden="1" customHeight="1">
      <c r="A12771" s="431"/>
    </row>
    <row r="12772" spans="1:1" s="432" customFormat="1" ht="12" hidden="1" customHeight="1">
      <c r="A12772" s="431"/>
    </row>
    <row r="12773" spans="1:1" s="432" customFormat="1" ht="12" hidden="1" customHeight="1">
      <c r="A12773" s="431"/>
    </row>
    <row r="12774" spans="1:1" s="432" customFormat="1" ht="12" hidden="1" customHeight="1">
      <c r="A12774" s="431"/>
    </row>
    <row r="12775" spans="1:1" s="432" customFormat="1" ht="12" hidden="1" customHeight="1">
      <c r="A12775" s="431"/>
    </row>
    <row r="12776" spans="1:1" s="432" customFormat="1" ht="12" hidden="1" customHeight="1">
      <c r="A12776" s="431"/>
    </row>
    <row r="12777" spans="1:1" s="432" customFormat="1" ht="12" hidden="1" customHeight="1">
      <c r="A12777" s="431"/>
    </row>
    <row r="12778" spans="1:1" s="432" customFormat="1" ht="12" hidden="1" customHeight="1">
      <c r="A12778" s="431"/>
    </row>
    <row r="12779" spans="1:1" s="432" customFormat="1" ht="12" hidden="1" customHeight="1">
      <c r="A12779" s="431"/>
    </row>
    <row r="12780" spans="1:1" s="432" customFormat="1" ht="12" hidden="1" customHeight="1">
      <c r="A12780" s="431"/>
    </row>
    <row r="12781" spans="1:1" s="432" customFormat="1" ht="12" hidden="1" customHeight="1">
      <c r="A12781" s="431"/>
    </row>
    <row r="12782" spans="1:1" s="432" customFormat="1" ht="12" hidden="1" customHeight="1">
      <c r="A12782" s="431"/>
    </row>
    <row r="12783" spans="1:1" s="432" customFormat="1" ht="12" hidden="1" customHeight="1">
      <c r="A12783" s="431"/>
    </row>
    <row r="12784" spans="1:1" s="432" customFormat="1" ht="12" hidden="1" customHeight="1">
      <c r="A12784" s="431"/>
    </row>
    <row r="12785" spans="1:1" s="432" customFormat="1" ht="12" hidden="1" customHeight="1">
      <c r="A12785" s="431"/>
    </row>
    <row r="12786" spans="1:1" s="432" customFormat="1" ht="12" hidden="1" customHeight="1">
      <c r="A12786" s="431"/>
    </row>
    <row r="12787" spans="1:1" s="432" customFormat="1" ht="12" hidden="1" customHeight="1">
      <c r="A12787" s="431"/>
    </row>
    <row r="12788" spans="1:1" s="432" customFormat="1" ht="12" hidden="1" customHeight="1">
      <c r="A12788" s="431"/>
    </row>
    <row r="12789" spans="1:1" s="432" customFormat="1" ht="12" hidden="1" customHeight="1">
      <c r="A12789" s="431"/>
    </row>
    <row r="12790" spans="1:1" s="432" customFormat="1" ht="12" hidden="1" customHeight="1">
      <c r="A12790" s="431"/>
    </row>
    <row r="12791" spans="1:1" s="432" customFormat="1" ht="12" hidden="1" customHeight="1">
      <c r="A12791" s="431"/>
    </row>
    <row r="12792" spans="1:1" s="432" customFormat="1" ht="12" hidden="1" customHeight="1">
      <c r="A12792" s="431"/>
    </row>
    <row r="12793" spans="1:1" s="432" customFormat="1" ht="12" hidden="1" customHeight="1">
      <c r="A12793" s="431"/>
    </row>
    <row r="12794" spans="1:1" s="432" customFormat="1" ht="12" hidden="1" customHeight="1">
      <c r="A12794" s="431"/>
    </row>
    <row r="12795" spans="1:1" s="432" customFormat="1" ht="12" hidden="1" customHeight="1">
      <c r="A12795" s="431"/>
    </row>
    <row r="12796" spans="1:1" s="432" customFormat="1" ht="12" hidden="1" customHeight="1">
      <c r="A12796" s="431"/>
    </row>
    <row r="12797" spans="1:1" s="432" customFormat="1" ht="12" hidden="1" customHeight="1">
      <c r="A12797" s="431"/>
    </row>
    <row r="12798" spans="1:1" s="432" customFormat="1" ht="12" hidden="1" customHeight="1">
      <c r="A12798" s="431"/>
    </row>
    <row r="12799" spans="1:1" s="432" customFormat="1" ht="12" hidden="1" customHeight="1">
      <c r="A12799" s="431"/>
    </row>
    <row r="12800" spans="1:1" s="432" customFormat="1" ht="12" hidden="1" customHeight="1">
      <c r="A12800" s="431"/>
    </row>
    <row r="12801" spans="1:1" s="432" customFormat="1" ht="12" hidden="1" customHeight="1">
      <c r="A12801" s="431"/>
    </row>
    <row r="12802" spans="1:1" s="432" customFormat="1" ht="12" hidden="1" customHeight="1">
      <c r="A12802" s="431"/>
    </row>
    <row r="12803" spans="1:1" s="432" customFormat="1" ht="12" hidden="1" customHeight="1">
      <c r="A12803" s="431"/>
    </row>
    <row r="12804" spans="1:1" s="432" customFormat="1" ht="12" hidden="1" customHeight="1">
      <c r="A12804" s="431"/>
    </row>
    <row r="12805" spans="1:1" s="432" customFormat="1" ht="12" hidden="1" customHeight="1">
      <c r="A12805" s="431"/>
    </row>
    <row r="12806" spans="1:1" s="432" customFormat="1" ht="12" hidden="1" customHeight="1">
      <c r="A12806" s="431"/>
    </row>
    <row r="12807" spans="1:1" s="432" customFormat="1" ht="12" hidden="1" customHeight="1">
      <c r="A12807" s="431"/>
    </row>
    <row r="12808" spans="1:1" s="432" customFormat="1" ht="12" hidden="1" customHeight="1">
      <c r="A12808" s="431"/>
    </row>
    <row r="12809" spans="1:1" s="432" customFormat="1" ht="12" hidden="1" customHeight="1">
      <c r="A12809" s="431"/>
    </row>
    <row r="12810" spans="1:1" s="432" customFormat="1" ht="12" hidden="1" customHeight="1">
      <c r="A12810" s="431"/>
    </row>
    <row r="12811" spans="1:1" s="432" customFormat="1" ht="12" hidden="1" customHeight="1">
      <c r="A12811" s="431"/>
    </row>
    <row r="12812" spans="1:1" s="432" customFormat="1" ht="12" hidden="1" customHeight="1">
      <c r="A12812" s="431"/>
    </row>
    <row r="12813" spans="1:1" s="432" customFormat="1" ht="12" hidden="1" customHeight="1">
      <c r="A12813" s="431"/>
    </row>
    <row r="12814" spans="1:1" s="432" customFormat="1" ht="12" hidden="1" customHeight="1">
      <c r="A12814" s="431"/>
    </row>
    <row r="12815" spans="1:1" s="432" customFormat="1" ht="12" hidden="1" customHeight="1">
      <c r="A12815" s="431"/>
    </row>
    <row r="12816" spans="1:1" s="432" customFormat="1" ht="12" hidden="1" customHeight="1">
      <c r="A12816" s="431"/>
    </row>
    <row r="12817" spans="1:1" s="432" customFormat="1" ht="12" hidden="1" customHeight="1">
      <c r="A12817" s="431"/>
    </row>
    <row r="12818" spans="1:1" s="432" customFormat="1" ht="12" hidden="1" customHeight="1">
      <c r="A12818" s="431"/>
    </row>
    <row r="12819" spans="1:1" s="432" customFormat="1" ht="12" hidden="1" customHeight="1">
      <c r="A12819" s="431"/>
    </row>
    <row r="12820" spans="1:1" s="432" customFormat="1" ht="12" hidden="1" customHeight="1">
      <c r="A12820" s="431"/>
    </row>
    <row r="12821" spans="1:1" s="432" customFormat="1" ht="12" hidden="1" customHeight="1">
      <c r="A12821" s="431"/>
    </row>
    <row r="12822" spans="1:1" s="432" customFormat="1" ht="12" hidden="1" customHeight="1">
      <c r="A12822" s="431"/>
    </row>
    <row r="12823" spans="1:1" s="432" customFormat="1" ht="12" hidden="1" customHeight="1">
      <c r="A12823" s="431"/>
    </row>
    <row r="12824" spans="1:1" s="432" customFormat="1" ht="12" hidden="1" customHeight="1">
      <c r="A12824" s="431"/>
    </row>
    <row r="12825" spans="1:1" s="432" customFormat="1" ht="12" hidden="1" customHeight="1">
      <c r="A12825" s="431"/>
    </row>
    <row r="12826" spans="1:1" s="432" customFormat="1" ht="12" hidden="1" customHeight="1">
      <c r="A12826" s="431"/>
    </row>
    <row r="12827" spans="1:1" s="432" customFormat="1" ht="12" hidden="1" customHeight="1">
      <c r="A12827" s="431"/>
    </row>
    <row r="12828" spans="1:1" s="432" customFormat="1" ht="12" hidden="1" customHeight="1">
      <c r="A12828" s="431"/>
    </row>
    <row r="12829" spans="1:1" s="432" customFormat="1" ht="12" hidden="1" customHeight="1">
      <c r="A12829" s="431"/>
    </row>
    <row r="12830" spans="1:1" s="432" customFormat="1" ht="12" hidden="1" customHeight="1">
      <c r="A12830" s="431"/>
    </row>
    <row r="12831" spans="1:1" s="432" customFormat="1" ht="12" hidden="1" customHeight="1">
      <c r="A12831" s="431"/>
    </row>
    <row r="12832" spans="1:1" s="432" customFormat="1" ht="12" hidden="1" customHeight="1">
      <c r="A12832" s="431"/>
    </row>
    <row r="12833" spans="1:1" s="432" customFormat="1" ht="12" hidden="1" customHeight="1">
      <c r="A12833" s="431"/>
    </row>
    <row r="12834" spans="1:1" s="432" customFormat="1" ht="12" hidden="1" customHeight="1">
      <c r="A12834" s="431"/>
    </row>
    <row r="12835" spans="1:1" s="432" customFormat="1" ht="12" hidden="1" customHeight="1">
      <c r="A12835" s="431"/>
    </row>
    <row r="12836" spans="1:1" s="432" customFormat="1" ht="12" hidden="1" customHeight="1">
      <c r="A12836" s="431"/>
    </row>
    <row r="12837" spans="1:1" s="432" customFormat="1" ht="12" hidden="1" customHeight="1">
      <c r="A12837" s="431"/>
    </row>
    <row r="12838" spans="1:1" s="432" customFormat="1" ht="12" hidden="1" customHeight="1">
      <c r="A12838" s="431"/>
    </row>
    <row r="12839" spans="1:1" s="432" customFormat="1" ht="12" hidden="1" customHeight="1">
      <c r="A12839" s="431"/>
    </row>
    <row r="12840" spans="1:1" s="432" customFormat="1" ht="12" hidden="1" customHeight="1">
      <c r="A12840" s="431"/>
    </row>
    <row r="12841" spans="1:1" s="432" customFormat="1" ht="12" hidden="1" customHeight="1">
      <c r="A12841" s="431"/>
    </row>
    <row r="12842" spans="1:1" s="432" customFormat="1" ht="12" hidden="1" customHeight="1">
      <c r="A12842" s="431"/>
    </row>
    <row r="12843" spans="1:1" s="432" customFormat="1" ht="12" hidden="1" customHeight="1">
      <c r="A12843" s="431"/>
    </row>
    <row r="12844" spans="1:1" s="432" customFormat="1" ht="12" hidden="1" customHeight="1">
      <c r="A12844" s="431"/>
    </row>
    <row r="12845" spans="1:1" s="432" customFormat="1" ht="12" hidden="1" customHeight="1">
      <c r="A12845" s="431"/>
    </row>
    <row r="12846" spans="1:1" s="432" customFormat="1" ht="12" hidden="1" customHeight="1">
      <c r="A12846" s="431"/>
    </row>
    <row r="12847" spans="1:1" s="432" customFormat="1" ht="12" hidden="1" customHeight="1">
      <c r="A12847" s="431"/>
    </row>
    <row r="12848" spans="1:1" s="432" customFormat="1" ht="12" hidden="1" customHeight="1">
      <c r="A12848" s="431"/>
    </row>
    <row r="12849" spans="1:1" s="432" customFormat="1" ht="12" hidden="1" customHeight="1">
      <c r="A12849" s="431"/>
    </row>
    <row r="12850" spans="1:1" s="432" customFormat="1" ht="12" hidden="1" customHeight="1">
      <c r="A12850" s="431"/>
    </row>
    <row r="12851" spans="1:1" s="432" customFormat="1" ht="12" hidden="1" customHeight="1">
      <c r="A12851" s="431"/>
    </row>
    <row r="12852" spans="1:1" s="432" customFormat="1" ht="12" hidden="1" customHeight="1">
      <c r="A12852" s="431"/>
    </row>
    <row r="12853" spans="1:1" s="432" customFormat="1" ht="12" hidden="1" customHeight="1">
      <c r="A12853" s="431"/>
    </row>
    <row r="12854" spans="1:1" s="432" customFormat="1" ht="12" hidden="1" customHeight="1">
      <c r="A12854" s="431"/>
    </row>
    <row r="12855" spans="1:1" s="432" customFormat="1" ht="12" hidden="1" customHeight="1">
      <c r="A12855" s="431"/>
    </row>
    <row r="12856" spans="1:1" s="432" customFormat="1" ht="12" hidden="1" customHeight="1">
      <c r="A12856" s="431"/>
    </row>
    <row r="12857" spans="1:1" s="432" customFormat="1" ht="12" hidden="1" customHeight="1">
      <c r="A12857" s="431"/>
    </row>
    <row r="12858" spans="1:1" s="432" customFormat="1" ht="12" hidden="1" customHeight="1">
      <c r="A12858" s="431"/>
    </row>
    <row r="12859" spans="1:1" s="432" customFormat="1" ht="12" hidden="1" customHeight="1">
      <c r="A12859" s="431"/>
    </row>
    <row r="12860" spans="1:1" s="432" customFormat="1" ht="12" hidden="1" customHeight="1">
      <c r="A12860" s="431"/>
    </row>
    <row r="12861" spans="1:1" s="432" customFormat="1" ht="12" hidden="1" customHeight="1">
      <c r="A12861" s="431"/>
    </row>
    <row r="12862" spans="1:1" s="432" customFormat="1" ht="12" hidden="1" customHeight="1">
      <c r="A12862" s="431"/>
    </row>
    <row r="12863" spans="1:1" s="432" customFormat="1" ht="12" hidden="1" customHeight="1">
      <c r="A12863" s="431"/>
    </row>
    <row r="12864" spans="1:1" s="432" customFormat="1" ht="12" hidden="1" customHeight="1">
      <c r="A12864" s="431"/>
    </row>
    <row r="12865" spans="1:1" s="432" customFormat="1" ht="12" hidden="1" customHeight="1">
      <c r="A12865" s="431"/>
    </row>
    <row r="12866" spans="1:1" s="432" customFormat="1" ht="12" hidden="1" customHeight="1">
      <c r="A12866" s="431"/>
    </row>
    <row r="12867" spans="1:1" s="432" customFormat="1" ht="12" hidden="1" customHeight="1">
      <c r="A12867" s="431"/>
    </row>
    <row r="12868" spans="1:1" s="432" customFormat="1" ht="12" hidden="1" customHeight="1">
      <c r="A12868" s="431"/>
    </row>
    <row r="12869" spans="1:1" s="432" customFormat="1" ht="12" hidden="1" customHeight="1">
      <c r="A12869" s="431"/>
    </row>
    <row r="12870" spans="1:1" s="432" customFormat="1" ht="12" hidden="1" customHeight="1">
      <c r="A12870" s="431"/>
    </row>
    <row r="12871" spans="1:1" s="432" customFormat="1" ht="12" hidden="1" customHeight="1">
      <c r="A12871" s="431"/>
    </row>
    <row r="12872" spans="1:1" s="432" customFormat="1" ht="12" hidden="1" customHeight="1">
      <c r="A12872" s="431"/>
    </row>
    <row r="12873" spans="1:1" s="432" customFormat="1" ht="12" hidden="1" customHeight="1">
      <c r="A12873" s="431"/>
    </row>
    <row r="12874" spans="1:1" s="432" customFormat="1" ht="12" hidden="1" customHeight="1">
      <c r="A12874" s="431"/>
    </row>
    <row r="12875" spans="1:1" s="432" customFormat="1" ht="12" hidden="1" customHeight="1">
      <c r="A12875" s="431"/>
    </row>
    <row r="12876" spans="1:1" s="432" customFormat="1" ht="12" hidden="1" customHeight="1">
      <c r="A12876" s="431"/>
    </row>
    <row r="12877" spans="1:1" s="432" customFormat="1" ht="12" hidden="1" customHeight="1">
      <c r="A12877" s="431"/>
    </row>
    <row r="12878" spans="1:1" s="432" customFormat="1" ht="12" hidden="1" customHeight="1">
      <c r="A12878" s="431"/>
    </row>
    <row r="12879" spans="1:1" s="432" customFormat="1" ht="12" hidden="1" customHeight="1">
      <c r="A12879" s="431"/>
    </row>
    <row r="12880" spans="1:1" s="432" customFormat="1" ht="12" hidden="1" customHeight="1">
      <c r="A12880" s="431"/>
    </row>
    <row r="12881" spans="1:1" s="432" customFormat="1" ht="12" hidden="1" customHeight="1">
      <c r="A12881" s="431"/>
    </row>
    <row r="12882" spans="1:1" s="432" customFormat="1" ht="12" hidden="1" customHeight="1">
      <c r="A12882" s="431"/>
    </row>
    <row r="12883" spans="1:1" s="432" customFormat="1" ht="12" hidden="1" customHeight="1">
      <c r="A12883" s="431"/>
    </row>
    <row r="12884" spans="1:1" s="432" customFormat="1" ht="12" hidden="1" customHeight="1">
      <c r="A12884" s="431"/>
    </row>
    <row r="12885" spans="1:1" s="432" customFormat="1" ht="12" hidden="1" customHeight="1">
      <c r="A12885" s="431"/>
    </row>
    <row r="12886" spans="1:1" s="432" customFormat="1" ht="12" hidden="1" customHeight="1">
      <c r="A12886" s="431"/>
    </row>
    <row r="12887" spans="1:1" s="432" customFormat="1" ht="12" hidden="1" customHeight="1">
      <c r="A12887" s="431"/>
    </row>
    <row r="12888" spans="1:1" s="432" customFormat="1" ht="12" hidden="1" customHeight="1">
      <c r="A12888" s="431"/>
    </row>
    <row r="12889" spans="1:1" s="432" customFormat="1" ht="12" hidden="1" customHeight="1">
      <c r="A12889" s="431"/>
    </row>
    <row r="12890" spans="1:1" s="432" customFormat="1" ht="12" hidden="1" customHeight="1">
      <c r="A12890" s="431"/>
    </row>
    <row r="12891" spans="1:1" s="432" customFormat="1" ht="12" hidden="1" customHeight="1">
      <c r="A12891" s="431"/>
    </row>
    <row r="12892" spans="1:1" s="432" customFormat="1" ht="12" hidden="1" customHeight="1">
      <c r="A12892" s="431"/>
    </row>
    <row r="12893" spans="1:1" s="432" customFormat="1" ht="12" hidden="1" customHeight="1">
      <c r="A12893" s="431"/>
    </row>
    <row r="12894" spans="1:1" s="432" customFormat="1" ht="12" hidden="1" customHeight="1">
      <c r="A12894" s="431"/>
    </row>
    <row r="12895" spans="1:1" s="432" customFormat="1" ht="12" hidden="1" customHeight="1">
      <c r="A12895" s="431"/>
    </row>
    <row r="12896" spans="1:1" s="432" customFormat="1" ht="12" hidden="1" customHeight="1">
      <c r="A12896" s="431"/>
    </row>
    <row r="12897" spans="1:1" s="432" customFormat="1" ht="12" hidden="1" customHeight="1">
      <c r="A12897" s="431"/>
    </row>
    <row r="12898" spans="1:1" s="432" customFormat="1" ht="12" hidden="1" customHeight="1">
      <c r="A12898" s="431"/>
    </row>
    <row r="12899" spans="1:1" s="432" customFormat="1" ht="12" hidden="1" customHeight="1">
      <c r="A12899" s="431"/>
    </row>
    <row r="12900" spans="1:1" s="432" customFormat="1" ht="12" hidden="1" customHeight="1">
      <c r="A12900" s="431"/>
    </row>
    <row r="12901" spans="1:1" s="432" customFormat="1" ht="12" hidden="1" customHeight="1">
      <c r="A12901" s="431"/>
    </row>
    <row r="12902" spans="1:1" s="432" customFormat="1" ht="12" hidden="1" customHeight="1">
      <c r="A12902" s="431"/>
    </row>
    <row r="12903" spans="1:1" s="432" customFormat="1" ht="12" hidden="1" customHeight="1">
      <c r="A12903" s="431"/>
    </row>
    <row r="12904" spans="1:1" s="432" customFormat="1" ht="12" hidden="1" customHeight="1">
      <c r="A12904" s="431"/>
    </row>
    <row r="12905" spans="1:1" s="432" customFormat="1" ht="12" hidden="1" customHeight="1">
      <c r="A12905" s="431"/>
    </row>
    <row r="12906" spans="1:1" s="432" customFormat="1" ht="12" hidden="1" customHeight="1">
      <c r="A12906" s="431"/>
    </row>
    <row r="12907" spans="1:1" s="432" customFormat="1" ht="12" hidden="1" customHeight="1">
      <c r="A12907" s="431"/>
    </row>
    <row r="12908" spans="1:1" s="432" customFormat="1" ht="12" hidden="1" customHeight="1">
      <c r="A12908" s="431"/>
    </row>
    <row r="12909" spans="1:1" s="432" customFormat="1" ht="12" hidden="1" customHeight="1">
      <c r="A12909" s="431"/>
    </row>
    <row r="12910" spans="1:1" s="432" customFormat="1" ht="12" hidden="1" customHeight="1">
      <c r="A12910" s="431"/>
    </row>
    <row r="12911" spans="1:1" s="432" customFormat="1" ht="12" hidden="1" customHeight="1">
      <c r="A12911" s="431"/>
    </row>
    <row r="12912" spans="1:1" s="432" customFormat="1" ht="12" hidden="1" customHeight="1">
      <c r="A12912" s="431"/>
    </row>
    <row r="12913" spans="1:1" s="432" customFormat="1" ht="12" hidden="1" customHeight="1">
      <c r="A12913" s="431"/>
    </row>
    <row r="12914" spans="1:1" s="432" customFormat="1" ht="12" hidden="1" customHeight="1">
      <c r="A12914" s="431"/>
    </row>
    <row r="12915" spans="1:1" s="432" customFormat="1" ht="12" hidden="1" customHeight="1">
      <c r="A12915" s="431"/>
    </row>
    <row r="12916" spans="1:1" s="432" customFormat="1" ht="12" hidden="1" customHeight="1">
      <c r="A12916" s="431"/>
    </row>
    <row r="12917" spans="1:1" s="432" customFormat="1" ht="12" hidden="1" customHeight="1">
      <c r="A12917" s="431"/>
    </row>
    <row r="12918" spans="1:1" s="432" customFormat="1" ht="12" hidden="1" customHeight="1">
      <c r="A12918" s="431"/>
    </row>
    <row r="12919" spans="1:1" s="432" customFormat="1" ht="12" hidden="1" customHeight="1">
      <c r="A12919" s="431"/>
    </row>
    <row r="12920" spans="1:1" s="432" customFormat="1" ht="12" hidden="1" customHeight="1">
      <c r="A12920" s="431"/>
    </row>
    <row r="12921" spans="1:1" s="432" customFormat="1" ht="12" hidden="1" customHeight="1">
      <c r="A12921" s="431"/>
    </row>
    <row r="12922" spans="1:1" s="432" customFormat="1" ht="12" hidden="1" customHeight="1">
      <c r="A12922" s="431"/>
    </row>
    <row r="12923" spans="1:1" s="432" customFormat="1" ht="12" hidden="1" customHeight="1">
      <c r="A12923" s="431"/>
    </row>
    <row r="12924" spans="1:1" s="432" customFormat="1" ht="12" hidden="1" customHeight="1">
      <c r="A12924" s="431"/>
    </row>
    <row r="12925" spans="1:1" s="432" customFormat="1" ht="12" hidden="1" customHeight="1">
      <c r="A12925" s="431"/>
    </row>
    <row r="12926" spans="1:1" s="432" customFormat="1" ht="12" hidden="1" customHeight="1">
      <c r="A12926" s="431"/>
    </row>
    <row r="12927" spans="1:1" s="432" customFormat="1" ht="12" hidden="1" customHeight="1">
      <c r="A12927" s="431"/>
    </row>
    <row r="12928" spans="1:1" s="432" customFormat="1" ht="12" hidden="1" customHeight="1">
      <c r="A12928" s="431"/>
    </row>
    <row r="12929" spans="1:1" s="432" customFormat="1" ht="12" hidden="1" customHeight="1">
      <c r="A12929" s="431"/>
    </row>
    <row r="12930" spans="1:1" s="432" customFormat="1" ht="12" hidden="1" customHeight="1">
      <c r="A12930" s="431"/>
    </row>
    <row r="12931" spans="1:1" s="432" customFormat="1" ht="12" hidden="1" customHeight="1">
      <c r="A12931" s="431"/>
    </row>
    <row r="12932" spans="1:1" s="432" customFormat="1" ht="12" hidden="1" customHeight="1">
      <c r="A12932" s="431"/>
    </row>
    <row r="12933" spans="1:1" s="432" customFormat="1" ht="12" hidden="1" customHeight="1">
      <c r="A12933" s="431"/>
    </row>
    <row r="12934" spans="1:1" s="432" customFormat="1" ht="12" hidden="1" customHeight="1">
      <c r="A12934" s="431"/>
    </row>
    <row r="12935" spans="1:1" s="432" customFormat="1" ht="12" hidden="1" customHeight="1">
      <c r="A12935" s="431"/>
    </row>
    <row r="12936" spans="1:1" s="432" customFormat="1" ht="12" hidden="1" customHeight="1">
      <c r="A12936" s="431"/>
    </row>
    <row r="12937" spans="1:1" s="432" customFormat="1" ht="12" hidden="1" customHeight="1">
      <c r="A12937" s="431"/>
    </row>
    <row r="12938" spans="1:1" s="432" customFormat="1" ht="12" hidden="1" customHeight="1">
      <c r="A12938" s="431"/>
    </row>
    <row r="12939" spans="1:1" s="432" customFormat="1" ht="12" hidden="1" customHeight="1">
      <c r="A12939" s="431"/>
    </row>
    <row r="12940" spans="1:1" s="432" customFormat="1" ht="12" hidden="1" customHeight="1">
      <c r="A12940" s="431"/>
    </row>
    <row r="12941" spans="1:1" s="432" customFormat="1" ht="12" hidden="1" customHeight="1">
      <c r="A12941" s="431"/>
    </row>
    <row r="12942" spans="1:1" s="432" customFormat="1" ht="12" hidden="1" customHeight="1">
      <c r="A12942" s="431"/>
    </row>
    <row r="12943" spans="1:1" s="432" customFormat="1" ht="12" hidden="1" customHeight="1">
      <c r="A12943" s="431"/>
    </row>
    <row r="12944" spans="1:1" s="432" customFormat="1" ht="12" hidden="1" customHeight="1">
      <c r="A12944" s="431"/>
    </row>
    <row r="12945" spans="1:1" s="432" customFormat="1" ht="12" hidden="1" customHeight="1">
      <c r="A12945" s="431"/>
    </row>
    <row r="12946" spans="1:1" s="432" customFormat="1" ht="12" hidden="1" customHeight="1">
      <c r="A12946" s="431"/>
    </row>
    <row r="12947" spans="1:1" s="432" customFormat="1" ht="12" hidden="1" customHeight="1">
      <c r="A12947" s="431"/>
    </row>
    <row r="12948" spans="1:1" s="432" customFormat="1" ht="12" hidden="1" customHeight="1">
      <c r="A12948" s="431"/>
    </row>
    <row r="12949" spans="1:1" s="432" customFormat="1" ht="12" hidden="1" customHeight="1">
      <c r="A12949" s="431"/>
    </row>
    <row r="12950" spans="1:1" s="432" customFormat="1" ht="12" hidden="1" customHeight="1">
      <c r="A12950" s="431"/>
    </row>
    <row r="12951" spans="1:1" s="432" customFormat="1" ht="12" hidden="1" customHeight="1">
      <c r="A12951" s="431"/>
    </row>
    <row r="12952" spans="1:1" s="432" customFormat="1" ht="12" hidden="1" customHeight="1">
      <c r="A12952" s="431"/>
    </row>
    <row r="12953" spans="1:1" s="432" customFormat="1" ht="12" hidden="1" customHeight="1">
      <c r="A12953" s="431"/>
    </row>
    <row r="12954" spans="1:1" s="432" customFormat="1" ht="12" hidden="1" customHeight="1">
      <c r="A12954" s="431"/>
    </row>
    <row r="12955" spans="1:1" s="432" customFormat="1" ht="12" hidden="1" customHeight="1">
      <c r="A12955" s="431"/>
    </row>
    <row r="12956" spans="1:1" s="432" customFormat="1" ht="12" hidden="1" customHeight="1">
      <c r="A12956" s="431"/>
    </row>
    <row r="12957" spans="1:1" s="432" customFormat="1" ht="12" hidden="1" customHeight="1">
      <c r="A12957" s="431"/>
    </row>
    <row r="12958" spans="1:1" s="432" customFormat="1" ht="12" hidden="1" customHeight="1">
      <c r="A12958" s="431"/>
    </row>
    <row r="12959" spans="1:1" s="432" customFormat="1" ht="12" hidden="1" customHeight="1">
      <c r="A12959" s="431"/>
    </row>
    <row r="12960" spans="1:1" s="432" customFormat="1" ht="12" hidden="1" customHeight="1">
      <c r="A12960" s="431"/>
    </row>
    <row r="12961" spans="1:1" s="432" customFormat="1" ht="12" hidden="1" customHeight="1">
      <c r="A12961" s="431"/>
    </row>
    <row r="12962" spans="1:1" s="432" customFormat="1" ht="12" hidden="1" customHeight="1">
      <c r="A12962" s="431"/>
    </row>
    <row r="12963" spans="1:1" s="432" customFormat="1" ht="12" hidden="1" customHeight="1">
      <c r="A12963" s="431"/>
    </row>
    <row r="12964" spans="1:1" s="432" customFormat="1" ht="12" hidden="1" customHeight="1">
      <c r="A12964" s="431"/>
    </row>
    <row r="12965" spans="1:1" s="432" customFormat="1" ht="12" hidden="1" customHeight="1">
      <c r="A12965" s="431"/>
    </row>
    <row r="12966" spans="1:1" s="432" customFormat="1" ht="12" hidden="1" customHeight="1">
      <c r="A12966" s="431"/>
    </row>
    <row r="12967" spans="1:1" s="432" customFormat="1" ht="12" hidden="1" customHeight="1">
      <c r="A12967" s="431"/>
    </row>
    <row r="12968" spans="1:1" s="432" customFormat="1" ht="12" hidden="1" customHeight="1">
      <c r="A12968" s="431"/>
    </row>
    <row r="12969" spans="1:1" s="432" customFormat="1" ht="12" hidden="1" customHeight="1">
      <c r="A12969" s="431"/>
    </row>
    <row r="12970" spans="1:1" s="432" customFormat="1" ht="12" hidden="1" customHeight="1">
      <c r="A12970" s="431"/>
    </row>
    <row r="12971" spans="1:1" s="432" customFormat="1" ht="12" hidden="1" customHeight="1">
      <c r="A12971" s="431"/>
    </row>
    <row r="12972" spans="1:1" s="432" customFormat="1" ht="12" hidden="1" customHeight="1">
      <c r="A12972" s="431"/>
    </row>
    <row r="12973" spans="1:1" s="432" customFormat="1" ht="12" hidden="1" customHeight="1">
      <c r="A12973" s="431"/>
    </row>
    <row r="12974" spans="1:1" s="432" customFormat="1" ht="12" hidden="1" customHeight="1">
      <c r="A12974" s="431"/>
    </row>
    <row r="12975" spans="1:1" s="432" customFormat="1" ht="12" hidden="1" customHeight="1">
      <c r="A12975" s="431"/>
    </row>
    <row r="12976" spans="1:1" s="432" customFormat="1" ht="12" hidden="1" customHeight="1">
      <c r="A12976" s="431"/>
    </row>
    <row r="12977" spans="1:1" s="432" customFormat="1" ht="12" hidden="1" customHeight="1">
      <c r="A12977" s="431"/>
    </row>
    <row r="12978" spans="1:1" s="432" customFormat="1" ht="12" hidden="1" customHeight="1">
      <c r="A12978" s="431"/>
    </row>
    <row r="12979" spans="1:1" s="432" customFormat="1" ht="12" hidden="1" customHeight="1">
      <c r="A12979" s="431"/>
    </row>
    <row r="12980" spans="1:1" s="432" customFormat="1" ht="12" hidden="1" customHeight="1">
      <c r="A12980" s="431"/>
    </row>
    <row r="12981" spans="1:1" s="432" customFormat="1" ht="12" hidden="1" customHeight="1">
      <c r="A12981" s="431"/>
    </row>
    <row r="12982" spans="1:1" s="432" customFormat="1" ht="12" hidden="1" customHeight="1">
      <c r="A12982" s="431"/>
    </row>
    <row r="12983" spans="1:1" s="432" customFormat="1" ht="12" hidden="1" customHeight="1">
      <c r="A12983" s="431"/>
    </row>
    <row r="12984" spans="1:1" s="432" customFormat="1" ht="12" hidden="1" customHeight="1">
      <c r="A12984" s="431"/>
    </row>
    <row r="12985" spans="1:1" s="432" customFormat="1" ht="12" hidden="1" customHeight="1">
      <c r="A12985" s="431"/>
    </row>
    <row r="12986" spans="1:1" s="432" customFormat="1" ht="12" hidden="1" customHeight="1">
      <c r="A12986" s="431"/>
    </row>
    <row r="12987" spans="1:1" s="432" customFormat="1" ht="12" hidden="1" customHeight="1">
      <c r="A12987" s="431"/>
    </row>
    <row r="12988" spans="1:1" s="432" customFormat="1" ht="12" hidden="1" customHeight="1">
      <c r="A12988" s="431"/>
    </row>
    <row r="12989" spans="1:1" s="432" customFormat="1" ht="12" hidden="1" customHeight="1">
      <c r="A12989" s="431"/>
    </row>
    <row r="12990" spans="1:1" s="432" customFormat="1" ht="12" hidden="1" customHeight="1">
      <c r="A12990" s="431"/>
    </row>
    <row r="12991" spans="1:1" s="432" customFormat="1" ht="12" hidden="1" customHeight="1">
      <c r="A12991" s="431"/>
    </row>
    <row r="12992" spans="1:1" s="432" customFormat="1" ht="12" hidden="1" customHeight="1">
      <c r="A12992" s="431"/>
    </row>
    <row r="12993" spans="1:1" s="432" customFormat="1" ht="12" hidden="1" customHeight="1">
      <c r="A12993" s="431"/>
    </row>
    <row r="12994" spans="1:1" s="432" customFormat="1" ht="12" hidden="1" customHeight="1">
      <c r="A12994" s="431"/>
    </row>
    <row r="12995" spans="1:1" s="432" customFormat="1" ht="12" hidden="1" customHeight="1">
      <c r="A12995" s="431"/>
    </row>
    <row r="12996" spans="1:1" s="432" customFormat="1" ht="12" hidden="1" customHeight="1">
      <c r="A12996" s="431"/>
    </row>
    <row r="12997" spans="1:1" s="432" customFormat="1" ht="12" hidden="1" customHeight="1">
      <c r="A12997" s="431"/>
    </row>
    <row r="12998" spans="1:1" s="432" customFormat="1" ht="12" hidden="1" customHeight="1">
      <c r="A12998" s="431"/>
    </row>
    <row r="12999" spans="1:1" s="432" customFormat="1" ht="12" hidden="1" customHeight="1">
      <c r="A12999" s="431"/>
    </row>
    <row r="13000" spans="1:1" s="432" customFormat="1" ht="12" hidden="1" customHeight="1">
      <c r="A13000" s="431"/>
    </row>
    <row r="13001" spans="1:1" s="432" customFormat="1" ht="12" hidden="1" customHeight="1">
      <c r="A13001" s="431"/>
    </row>
    <row r="13002" spans="1:1" s="432" customFormat="1" ht="12" hidden="1" customHeight="1">
      <c r="A13002" s="431"/>
    </row>
    <row r="13003" spans="1:1" s="432" customFormat="1" ht="12" hidden="1" customHeight="1">
      <c r="A13003" s="431"/>
    </row>
    <row r="13004" spans="1:1" s="432" customFormat="1" ht="12" hidden="1" customHeight="1">
      <c r="A13004" s="431"/>
    </row>
    <row r="13005" spans="1:1" s="432" customFormat="1" ht="12" hidden="1" customHeight="1">
      <c r="A13005" s="431"/>
    </row>
    <row r="13006" spans="1:1" s="432" customFormat="1" ht="12" hidden="1" customHeight="1">
      <c r="A13006" s="431"/>
    </row>
    <row r="13007" spans="1:1" s="432" customFormat="1" ht="12" hidden="1" customHeight="1">
      <c r="A13007" s="431"/>
    </row>
    <row r="13008" spans="1:1" s="432" customFormat="1" ht="12" hidden="1" customHeight="1">
      <c r="A13008" s="431"/>
    </row>
    <row r="13009" spans="1:1" s="432" customFormat="1" ht="12" hidden="1" customHeight="1">
      <c r="A13009" s="431"/>
    </row>
    <row r="13010" spans="1:1" s="432" customFormat="1" ht="12" hidden="1" customHeight="1">
      <c r="A13010" s="431"/>
    </row>
    <row r="13011" spans="1:1" s="432" customFormat="1" ht="12" hidden="1" customHeight="1">
      <c r="A13011" s="431"/>
    </row>
    <row r="13012" spans="1:1" s="432" customFormat="1" ht="12" hidden="1" customHeight="1">
      <c r="A13012" s="431"/>
    </row>
    <row r="13013" spans="1:1" s="432" customFormat="1" ht="12" hidden="1" customHeight="1">
      <c r="A13013" s="431"/>
    </row>
    <row r="13014" spans="1:1" s="432" customFormat="1" ht="12" hidden="1" customHeight="1">
      <c r="A13014" s="431"/>
    </row>
    <row r="13015" spans="1:1" s="432" customFormat="1" ht="12" hidden="1" customHeight="1">
      <c r="A13015" s="431"/>
    </row>
    <row r="13016" spans="1:1" s="432" customFormat="1" ht="12" hidden="1" customHeight="1">
      <c r="A13016" s="431"/>
    </row>
    <row r="13017" spans="1:1" s="432" customFormat="1" ht="12" hidden="1" customHeight="1">
      <c r="A13017" s="431"/>
    </row>
    <row r="13018" spans="1:1" s="432" customFormat="1" ht="12" hidden="1" customHeight="1">
      <c r="A13018" s="431"/>
    </row>
    <row r="13019" spans="1:1" s="432" customFormat="1" ht="12" hidden="1" customHeight="1">
      <c r="A13019" s="431"/>
    </row>
    <row r="13020" spans="1:1" s="432" customFormat="1" ht="12" hidden="1" customHeight="1">
      <c r="A13020" s="431"/>
    </row>
    <row r="13021" spans="1:1" s="432" customFormat="1" ht="12" hidden="1" customHeight="1">
      <c r="A13021" s="431"/>
    </row>
    <row r="13022" spans="1:1" s="432" customFormat="1" ht="12" hidden="1" customHeight="1">
      <c r="A13022" s="431"/>
    </row>
    <row r="13023" spans="1:1" s="432" customFormat="1" ht="12" hidden="1" customHeight="1">
      <c r="A13023" s="431"/>
    </row>
    <row r="13024" spans="1:1" s="432" customFormat="1" ht="12" hidden="1" customHeight="1">
      <c r="A13024" s="431"/>
    </row>
    <row r="13025" spans="1:1" s="432" customFormat="1" ht="12" hidden="1" customHeight="1">
      <c r="A13025" s="431"/>
    </row>
    <row r="13026" spans="1:1" s="432" customFormat="1" ht="12" hidden="1" customHeight="1">
      <c r="A13026" s="431"/>
    </row>
    <row r="13027" spans="1:1" s="432" customFormat="1" ht="12" hidden="1" customHeight="1">
      <c r="A13027" s="431"/>
    </row>
    <row r="13028" spans="1:1" s="432" customFormat="1" ht="12" hidden="1" customHeight="1">
      <c r="A13028" s="431"/>
    </row>
    <row r="13029" spans="1:1" s="432" customFormat="1" ht="12" hidden="1" customHeight="1">
      <c r="A13029" s="431"/>
    </row>
    <row r="13030" spans="1:1" s="432" customFormat="1" ht="12" hidden="1" customHeight="1">
      <c r="A13030" s="431"/>
    </row>
    <row r="13031" spans="1:1" s="432" customFormat="1" ht="12" hidden="1" customHeight="1">
      <c r="A13031" s="431"/>
    </row>
    <row r="13032" spans="1:1" s="432" customFormat="1" ht="12" hidden="1" customHeight="1">
      <c r="A13032" s="431"/>
    </row>
    <row r="13033" spans="1:1" s="432" customFormat="1" ht="12" hidden="1" customHeight="1">
      <c r="A13033" s="431"/>
    </row>
    <row r="13034" spans="1:1" s="432" customFormat="1" ht="12" hidden="1" customHeight="1">
      <c r="A13034" s="431"/>
    </row>
    <row r="13035" spans="1:1" s="432" customFormat="1" ht="12" hidden="1" customHeight="1">
      <c r="A13035" s="431"/>
    </row>
    <row r="13036" spans="1:1" s="432" customFormat="1" ht="12" hidden="1" customHeight="1">
      <c r="A13036" s="431"/>
    </row>
    <row r="13037" spans="1:1" s="432" customFormat="1" ht="12" hidden="1" customHeight="1">
      <c r="A13037" s="431"/>
    </row>
    <row r="13038" spans="1:1" s="432" customFormat="1" ht="12" hidden="1" customHeight="1">
      <c r="A13038" s="431"/>
    </row>
    <row r="13039" spans="1:1" s="432" customFormat="1" ht="12" hidden="1" customHeight="1">
      <c r="A13039" s="431"/>
    </row>
    <row r="13040" spans="1:1" s="432" customFormat="1" ht="12" hidden="1" customHeight="1">
      <c r="A13040" s="431"/>
    </row>
    <row r="13041" spans="1:1" s="432" customFormat="1" ht="12" hidden="1" customHeight="1">
      <c r="A13041" s="431"/>
    </row>
    <row r="13042" spans="1:1" s="432" customFormat="1" ht="12" hidden="1" customHeight="1">
      <c r="A13042" s="431"/>
    </row>
    <row r="13043" spans="1:1" s="432" customFormat="1" ht="12" hidden="1" customHeight="1">
      <c r="A13043" s="431"/>
    </row>
    <row r="13044" spans="1:1" s="432" customFormat="1" ht="12" hidden="1" customHeight="1">
      <c r="A13044" s="431"/>
    </row>
    <row r="13045" spans="1:1" s="432" customFormat="1" ht="12" hidden="1" customHeight="1">
      <c r="A13045" s="431"/>
    </row>
    <row r="13046" spans="1:1" s="432" customFormat="1" ht="12" hidden="1" customHeight="1">
      <c r="A13046" s="431"/>
    </row>
    <row r="13047" spans="1:1" s="432" customFormat="1" ht="12" hidden="1" customHeight="1">
      <c r="A13047" s="431"/>
    </row>
    <row r="13048" spans="1:1" s="432" customFormat="1" ht="12" hidden="1" customHeight="1">
      <c r="A13048" s="431"/>
    </row>
    <row r="13049" spans="1:1" s="432" customFormat="1" ht="12" hidden="1" customHeight="1">
      <c r="A13049" s="431"/>
    </row>
    <row r="13050" spans="1:1" s="432" customFormat="1" ht="12" hidden="1" customHeight="1">
      <c r="A13050" s="431"/>
    </row>
    <row r="13051" spans="1:1" s="432" customFormat="1" ht="12" hidden="1" customHeight="1">
      <c r="A13051" s="431"/>
    </row>
    <row r="13052" spans="1:1" s="432" customFormat="1" ht="12" hidden="1" customHeight="1">
      <c r="A13052" s="431"/>
    </row>
    <row r="13053" spans="1:1" s="432" customFormat="1" ht="12" hidden="1" customHeight="1">
      <c r="A13053" s="431"/>
    </row>
    <row r="13054" spans="1:1" s="432" customFormat="1" ht="12" hidden="1" customHeight="1">
      <c r="A13054" s="431"/>
    </row>
    <row r="13055" spans="1:1" s="432" customFormat="1" ht="12" hidden="1" customHeight="1">
      <c r="A13055" s="431"/>
    </row>
    <row r="13056" spans="1:1" s="432" customFormat="1" ht="12" hidden="1" customHeight="1">
      <c r="A13056" s="431"/>
    </row>
    <row r="13057" spans="1:1" s="432" customFormat="1" ht="12" hidden="1" customHeight="1">
      <c r="A13057" s="431"/>
    </row>
    <row r="13058" spans="1:1" s="432" customFormat="1" ht="12" hidden="1" customHeight="1">
      <c r="A13058" s="431"/>
    </row>
    <row r="13059" spans="1:1" s="432" customFormat="1" ht="12" hidden="1" customHeight="1">
      <c r="A13059" s="431"/>
    </row>
    <row r="13060" spans="1:1" s="432" customFormat="1" ht="12" hidden="1" customHeight="1">
      <c r="A13060" s="431"/>
    </row>
    <row r="13061" spans="1:1" s="432" customFormat="1" ht="12" hidden="1" customHeight="1">
      <c r="A13061" s="431"/>
    </row>
    <row r="13062" spans="1:1" s="432" customFormat="1" ht="12" hidden="1" customHeight="1">
      <c r="A13062" s="431"/>
    </row>
    <row r="13063" spans="1:1" s="432" customFormat="1" ht="12" hidden="1" customHeight="1">
      <c r="A13063" s="431"/>
    </row>
    <row r="13064" spans="1:1" s="432" customFormat="1" ht="12" hidden="1" customHeight="1">
      <c r="A13064" s="431"/>
    </row>
    <row r="13065" spans="1:1" s="432" customFormat="1" ht="12" hidden="1" customHeight="1">
      <c r="A13065" s="431"/>
    </row>
    <row r="13066" spans="1:1" s="432" customFormat="1" ht="12" hidden="1" customHeight="1">
      <c r="A13066" s="431"/>
    </row>
    <row r="13067" spans="1:1" s="432" customFormat="1" ht="12" hidden="1" customHeight="1">
      <c r="A13067" s="431"/>
    </row>
    <row r="13068" spans="1:1" s="432" customFormat="1" ht="12" hidden="1" customHeight="1">
      <c r="A13068" s="431"/>
    </row>
    <row r="13069" spans="1:1" s="432" customFormat="1" ht="12" hidden="1" customHeight="1">
      <c r="A13069" s="431"/>
    </row>
    <row r="13070" spans="1:1" s="432" customFormat="1" ht="12" hidden="1" customHeight="1">
      <c r="A13070" s="431"/>
    </row>
    <row r="13071" spans="1:1" s="432" customFormat="1" ht="12" hidden="1" customHeight="1">
      <c r="A13071" s="431"/>
    </row>
    <row r="13072" spans="1:1" s="432" customFormat="1" ht="12" hidden="1" customHeight="1">
      <c r="A13072" s="431"/>
    </row>
    <row r="13073" spans="1:1" s="432" customFormat="1" ht="12" hidden="1" customHeight="1">
      <c r="A13073" s="431"/>
    </row>
    <row r="13074" spans="1:1" s="432" customFormat="1" ht="12" hidden="1" customHeight="1">
      <c r="A13074" s="431"/>
    </row>
    <row r="13075" spans="1:1" s="432" customFormat="1" ht="12" hidden="1" customHeight="1">
      <c r="A13075" s="431"/>
    </row>
    <row r="13076" spans="1:1" s="432" customFormat="1" ht="12" hidden="1" customHeight="1">
      <c r="A13076" s="431"/>
    </row>
    <row r="13077" spans="1:1" s="432" customFormat="1" ht="12" hidden="1" customHeight="1">
      <c r="A13077" s="431"/>
    </row>
    <row r="13078" spans="1:1" s="432" customFormat="1" ht="12" hidden="1" customHeight="1">
      <c r="A13078" s="431"/>
    </row>
    <row r="13079" spans="1:1" s="432" customFormat="1" ht="12" hidden="1" customHeight="1">
      <c r="A13079" s="431"/>
    </row>
    <row r="13080" spans="1:1" s="432" customFormat="1" ht="12" hidden="1" customHeight="1">
      <c r="A13080" s="431"/>
    </row>
    <row r="13081" spans="1:1" s="432" customFormat="1" ht="12" hidden="1" customHeight="1">
      <c r="A13081" s="431"/>
    </row>
    <row r="13082" spans="1:1" s="432" customFormat="1" ht="12" hidden="1" customHeight="1">
      <c r="A13082" s="431"/>
    </row>
    <row r="13083" spans="1:1" s="432" customFormat="1" ht="12" hidden="1" customHeight="1">
      <c r="A13083" s="431"/>
    </row>
    <row r="13084" spans="1:1" s="432" customFormat="1" ht="12" hidden="1" customHeight="1">
      <c r="A13084" s="431"/>
    </row>
    <row r="13085" spans="1:1" s="432" customFormat="1" ht="12" hidden="1" customHeight="1">
      <c r="A13085" s="431"/>
    </row>
    <row r="13086" spans="1:1" s="432" customFormat="1" ht="12" hidden="1" customHeight="1">
      <c r="A13086" s="431"/>
    </row>
    <row r="13087" spans="1:1" s="432" customFormat="1" ht="12" hidden="1" customHeight="1">
      <c r="A13087" s="431"/>
    </row>
    <row r="13088" spans="1:1" s="432" customFormat="1" ht="12" hidden="1" customHeight="1">
      <c r="A13088" s="431"/>
    </row>
    <row r="13089" spans="1:1" s="432" customFormat="1" ht="12" hidden="1" customHeight="1">
      <c r="A13089" s="431"/>
    </row>
    <row r="13090" spans="1:1" s="432" customFormat="1" ht="12" hidden="1" customHeight="1">
      <c r="A13090" s="431"/>
    </row>
    <row r="13091" spans="1:1" s="432" customFormat="1" ht="12" hidden="1" customHeight="1">
      <c r="A13091" s="431"/>
    </row>
    <row r="13092" spans="1:1" s="432" customFormat="1" ht="12" hidden="1" customHeight="1">
      <c r="A13092" s="431"/>
    </row>
    <row r="13093" spans="1:1" s="432" customFormat="1" ht="12" hidden="1" customHeight="1">
      <c r="A13093" s="431"/>
    </row>
    <row r="13094" spans="1:1" s="432" customFormat="1" ht="12" hidden="1" customHeight="1">
      <c r="A13094" s="431"/>
    </row>
    <row r="13095" spans="1:1" s="432" customFormat="1" ht="12" hidden="1" customHeight="1">
      <c r="A13095" s="431"/>
    </row>
    <row r="13096" spans="1:1" s="432" customFormat="1" ht="12" hidden="1" customHeight="1">
      <c r="A13096" s="431"/>
    </row>
    <row r="13097" spans="1:1" s="432" customFormat="1" ht="12" hidden="1" customHeight="1">
      <c r="A13097" s="431"/>
    </row>
    <row r="13098" spans="1:1" s="432" customFormat="1" ht="12" hidden="1" customHeight="1">
      <c r="A13098" s="431"/>
    </row>
    <row r="13099" spans="1:1" s="432" customFormat="1" ht="12" hidden="1" customHeight="1">
      <c r="A13099" s="431"/>
    </row>
    <row r="13100" spans="1:1" s="432" customFormat="1" ht="12" hidden="1" customHeight="1">
      <c r="A13100" s="431"/>
    </row>
    <row r="13101" spans="1:1" s="432" customFormat="1" ht="12" hidden="1" customHeight="1">
      <c r="A13101" s="431"/>
    </row>
    <row r="13102" spans="1:1" s="432" customFormat="1" ht="12" hidden="1" customHeight="1">
      <c r="A13102" s="431"/>
    </row>
    <row r="13103" spans="1:1" s="432" customFormat="1" ht="12" hidden="1" customHeight="1">
      <c r="A13103" s="431"/>
    </row>
    <row r="13104" spans="1:1" s="432" customFormat="1" ht="12" hidden="1" customHeight="1">
      <c r="A13104" s="431"/>
    </row>
    <row r="13105" spans="1:1" s="432" customFormat="1" ht="12" hidden="1" customHeight="1">
      <c r="A13105" s="431"/>
    </row>
    <row r="13106" spans="1:1" s="432" customFormat="1" ht="12" hidden="1" customHeight="1">
      <c r="A13106" s="431"/>
    </row>
    <row r="13107" spans="1:1" s="432" customFormat="1" ht="12" hidden="1" customHeight="1">
      <c r="A13107" s="431"/>
    </row>
    <row r="13108" spans="1:1" s="432" customFormat="1" ht="12" hidden="1" customHeight="1">
      <c r="A13108" s="431"/>
    </row>
    <row r="13109" spans="1:1" s="432" customFormat="1" ht="12" hidden="1" customHeight="1">
      <c r="A13109" s="431"/>
    </row>
    <row r="13110" spans="1:1" s="432" customFormat="1" ht="12" hidden="1" customHeight="1">
      <c r="A13110" s="431"/>
    </row>
    <row r="13111" spans="1:1" s="432" customFormat="1" ht="12" hidden="1" customHeight="1">
      <c r="A13111" s="431"/>
    </row>
    <row r="13112" spans="1:1" s="432" customFormat="1" ht="12" hidden="1" customHeight="1">
      <c r="A13112" s="431"/>
    </row>
    <row r="13113" spans="1:1" s="432" customFormat="1" ht="12" hidden="1" customHeight="1">
      <c r="A13113" s="431"/>
    </row>
    <row r="13114" spans="1:1" s="432" customFormat="1" ht="12" hidden="1" customHeight="1">
      <c r="A13114" s="431"/>
    </row>
    <row r="13115" spans="1:1" s="432" customFormat="1" ht="12" hidden="1" customHeight="1">
      <c r="A13115" s="431"/>
    </row>
    <row r="13116" spans="1:1" s="432" customFormat="1" ht="12" hidden="1" customHeight="1">
      <c r="A13116" s="431"/>
    </row>
    <row r="13117" spans="1:1" s="432" customFormat="1" ht="12" hidden="1" customHeight="1">
      <c r="A13117" s="431"/>
    </row>
    <row r="13118" spans="1:1" s="432" customFormat="1" ht="12" hidden="1" customHeight="1">
      <c r="A13118" s="431"/>
    </row>
    <row r="13119" spans="1:1" s="432" customFormat="1" ht="12" hidden="1" customHeight="1">
      <c r="A13119" s="431"/>
    </row>
    <row r="13120" spans="1:1" s="432" customFormat="1" ht="12" hidden="1" customHeight="1">
      <c r="A13120" s="431"/>
    </row>
    <row r="13121" spans="1:1" s="432" customFormat="1" ht="12" hidden="1" customHeight="1">
      <c r="A13121" s="431"/>
    </row>
    <row r="13122" spans="1:1" s="432" customFormat="1" ht="12" hidden="1" customHeight="1">
      <c r="A13122" s="431"/>
    </row>
    <row r="13123" spans="1:1" s="432" customFormat="1" ht="12" hidden="1" customHeight="1">
      <c r="A13123" s="431"/>
    </row>
    <row r="13124" spans="1:1" s="432" customFormat="1" ht="12" hidden="1" customHeight="1">
      <c r="A13124" s="431"/>
    </row>
    <row r="13125" spans="1:1" s="432" customFormat="1" ht="12" hidden="1" customHeight="1">
      <c r="A13125" s="431"/>
    </row>
    <row r="13126" spans="1:1" s="432" customFormat="1" ht="12" hidden="1" customHeight="1">
      <c r="A13126" s="431"/>
    </row>
    <row r="13127" spans="1:1" s="432" customFormat="1" ht="12" hidden="1" customHeight="1">
      <c r="A13127" s="431"/>
    </row>
    <row r="13128" spans="1:1" s="432" customFormat="1" ht="12" hidden="1" customHeight="1">
      <c r="A13128" s="431"/>
    </row>
    <row r="13129" spans="1:1" s="432" customFormat="1" ht="12" hidden="1" customHeight="1">
      <c r="A13129" s="431"/>
    </row>
    <row r="13130" spans="1:1" s="432" customFormat="1" ht="12" hidden="1" customHeight="1">
      <c r="A13130" s="431"/>
    </row>
    <row r="13131" spans="1:1" s="432" customFormat="1" ht="12" hidden="1" customHeight="1">
      <c r="A13131" s="431"/>
    </row>
    <row r="13132" spans="1:1" s="432" customFormat="1" ht="12" hidden="1" customHeight="1">
      <c r="A13132" s="431"/>
    </row>
    <row r="13133" spans="1:1" s="432" customFormat="1" ht="12" hidden="1" customHeight="1">
      <c r="A13133" s="431"/>
    </row>
    <row r="13134" spans="1:1" s="432" customFormat="1" ht="12" hidden="1" customHeight="1">
      <c r="A13134" s="431"/>
    </row>
    <row r="13135" spans="1:1" s="432" customFormat="1" ht="12" hidden="1" customHeight="1">
      <c r="A13135" s="431"/>
    </row>
    <row r="13136" spans="1:1" s="432" customFormat="1" ht="12" hidden="1" customHeight="1">
      <c r="A13136" s="431"/>
    </row>
    <row r="13137" spans="1:1" s="432" customFormat="1" ht="12" hidden="1" customHeight="1">
      <c r="A13137" s="431"/>
    </row>
    <row r="13138" spans="1:1" s="432" customFormat="1" ht="12" hidden="1" customHeight="1">
      <c r="A13138" s="431"/>
    </row>
    <row r="13139" spans="1:1" s="432" customFormat="1" ht="12" hidden="1" customHeight="1">
      <c r="A13139" s="431"/>
    </row>
    <row r="13140" spans="1:1" s="432" customFormat="1" ht="12" hidden="1" customHeight="1">
      <c r="A13140" s="431"/>
    </row>
    <row r="13141" spans="1:1" s="432" customFormat="1" ht="12" hidden="1" customHeight="1">
      <c r="A13141" s="431"/>
    </row>
    <row r="13142" spans="1:1" s="432" customFormat="1" ht="12" hidden="1" customHeight="1">
      <c r="A13142" s="431"/>
    </row>
    <row r="13143" spans="1:1" s="432" customFormat="1" ht="12" hidden="1" customHeight="1">
      <c r="A13143" s="431"/>
    </row>
    <row r="13144" spans="1:1" s="432" customFormat="1" ht="12" hidden="1" customHeight="1">
      <c r="A13144" s="431"/>
    </row>
    <row r="13145" spans="1:1" s="432" customFormat="1" ht="12" hidden="1" customHeight="1">
      <c r="A13145" s="431"/>
    </row>
    <row r="13146" spans="1:1" s="432" customFormat="1" ht="12" hidden="1" customHeight="1">
      <c r="A13146" s="431"/>
    </row>
    <row r="13147" spans="1:1" s="432" customFormat="1" ht="12" hidden="1" customHeight="1">
      <c r="A13147" s="431"/>
    </row>
    <row r="13148" spans="1:1" s="432" customFormat="1" ht="12" hidden="1" customHeight="1">
      <c r="A13148" s="431"/>
    </row>
    <row r="13149" spans="1:1" s="432" customFormat="1" ht="12" hidden="1" customHeight="1">
      <c r="A13149" s="431"/>
    </row>
    <row r="13150" spans="1:1" s="432" customFormat="1" ht="12" hidden="1" customHeight="1">
      <c r="A13150" s="431"/>
    </row>
    <row r="13151" spans="1:1" s="432" customFormat="1" ht="12" hidden="1" customHeight="1">
      <c r="A13151" s="431"/>
    </row>
    <row r="13152" spans="1:1" s="432" customFormat="1" ht="12" hidden="1" customHeight="1">
      <c r="A13152" s="431"/>
    </row>
    <row r="13153" spans="1:1" s="432" customFormat="1" ht="12" hidden="1" customHeight="1">
      <c r="A13153" s="431"/>
    </row>
    <row r="13154" spans="1:1" s="432" customFormat="1" ht="12" hidden="1" customHeight="1">
      <c r="A13154" s="431"/>
    </row>
    <row r="13155" spans="1:1" s="432" customFormat="1" ht="12" hidden="1" customHeight="1">
      <c r="A13155" s="431"/>
    </row>
    <row r="13156" spans="1:1" s="432" customFormat="1" ht="12" hidden="1" customHeight="1">
      <c r="A13156" s="431"/>
    </row>
    <row r="13157" spans="1:1" s="432" customFormat="1" ht="12" hidden="1" customHeight="1">
      <c r="A13157" s="431"/>
    </row>
    <row r="13158" spans="1:1" s="432" customFormat="1" ht="12" hidden="1" customHeight="1">
      <c r="A13158" s="431"/>
    </row>
    <row r="13159" spans="1:1" s="432" customFormat="1" ht="12" hidden="1" customHeight="1">
      <c r="A13159" s="431"/>
    </row>
    <row r="13160" spans="1:1" s="432" customFormat="1" ht="12" hidden="1" customHeight="1">
      <c r="A13160" s="431"/>
    </row>
    <row r="13161" spans="1:1" s="432" customFormat="1" ht="12" hidden="1" customHeight="1">
      <c r="A13161" s="431"/>
    </row>
    <row r="13162" spans="1:1" s="432" customFormat="1" ht="12" hidden="1" customHeight="1">
      <c r="A13162" s="431"/>
    </row>
    <row r="13163" spans="1:1" s="432" customFormat="1" ht="12" hidden="1" customHeight="1">
      <c r="A13163" s="431"/>
    </row>
    <row r="13164" spans="1:1" s="432" customFormat="1" ht="12" hidden="1" customHeight="1">
      <c r="A13164" s="431"/>
    </row>
    <row r="13165" spans="1:1" s="432" customFormat="1" ht="12" hidden="1" customHeight="1">
      <c r="A13165" s="431"/>
    </row>
    <row r="13166" spans="1:1" s="432" customFormat="1" ht="12" hidden="1" customHeight="1">
      <c r="A13166" s="431"/>
    </row>
    <row r="13167" spans="1:1" s="432" customFormat="1" ht="12" hidden="1" customHeight="1">
      <c r="A13167" s="431"/>
    </row>
    <row r="13168" spans="1:1" s="432" customFormat="1" ht="12" hidden="1" customHeight="1">
      <c r="A13168" s="431"/>
    </row>
    <row r="13169" spans="1:1" s="432" customFormat="1" ht="12" hidden="1" customHeight="1">
      <c r="A13169" s="431"/>
    </row>
    <row r="13170" spans="1:1" s="432" customFormat="1" ht="12" hidden="1" customHeight="1">
      <c r="A13170" s="431"/>
    </row>
    <row r="13171" spans="1:1" s="432" customFormat="1" ht="12" hidden="1" customHeight="1">
      <c r="A13171" s="431"/>
    </row>
    <row r="13172" spans="1:1" s="432" customFormat="1" ht="12" hidden="1" customHeight="1">
      <c r="A13172" s="431"/>
    </row>
    <row r="13173" spans="1:1" s="432" customFormat="1" ht="12" hidden="1" customHeight="1">
      <c r="A13173" s="431"/>
    </row>
    <row r="13174" spans="1:1" s="432" customFormat="1" ht="12" hidden="1" customHeight="1">
      <c r="A13174" s="431"/>
    </row>
    <row r="13175" spans="1:1" s="432" customFormat="1" ht="12" hidden="1" customHeight="1">
      <c r="A13175" s="431"/>
    </row>
    <row r="13176" spans="1:1" s="432" customFormat="1" ht="12" hidden="1" customHeight="1">
      <c r="A13176" s="431"/>
    </row>
    <row r="13177" spans="1:1" s="432" customFormat="1" ht="12" hidden="1" customHeight="1">
      <c r="A13177" s="431"/>
    </row>
    <row r="13178" spans="1:1" s="432" customFormat="1" ht="12" hidden="1" customHeight="1">
      <c r="A13178" s="431"/>
    </row>
    <row r="13179" spans="1:1" s="432" customFormat="1" ht="12" hidden="1" customHeight="1">
      <c r="A13179" s="431"/>
    </row>
    <row r="13180" spans="1:1" s="432" customFormat="1" ht="12" hidden="1" customHeight="1">
      <c r="A13180" s="431"/>
    </row>
    <row r="13181" spans="1:1" s="432" customFormat="1" ht="12" hidden="1" customHeight="1">
      <c r="A13181" s="431"/>
    </row>
    <row r="13182" spans="1:1" s="432" customFormat="1" ht="12" hidden="1" customHeight="1">
      <c r="A13182" s="431"/>
    </row>
    <row r="13183" spans="1:1" s="432" customFormat="1" ht="12" hidden="1" customHeight="1">
      <c r="A13183" s="431"/>
    </row>
    <row r="13184" spans="1:1" s="432" customFormat="1" ht="12" hidden="1" customHeight="1">
      <c r="A13184" s="431"/>
    </row>
    <row r="13185" spans="1:1" s="432" customFormat="1" ht="12" hidden="1" customHeight="1">
      <c r="A13185" s="431"/>
    </row>
    <row r="13186" spans="1:1" s="432" customFormat="1" ht="12" hidden="1" customHeight="1">
      <c r="A13186" s="431"/>
    </row>
    <row r="13187" spans="1:1" s="432" customFormat="1" ht="12" hidden="1" customHeight="1">
      <c r="A13187" s="431"/>
    </row>
    <row r="13188" spans="1:1" s="432" customFormat="1" ht="12" hidden="1" customHeight="1">
      <c r="A13188" s="431"/>
    </row>
    <row r="13189" spans="1:1" s="432" customFormat="1" ht="12" hidden="1" customHeight="1">
      <c r="A13189" s="431"/>
    </row>
    <row r="13190" spans="1:1" s="432" customFormat="1" ht="12" hidden="1" customHeight="1">
      <c r="A13190" s="431"/>
    </row>
    <row r="13191" spans="1:1" s="432" customFormat="1" ht="12" hidden="1" customHeight="1">
      <c r="A13191" s="431"/>
    </row>
    <row r="13192" spans="1:1" s="432" customFormat="1" ht="12" hidden="1" customHeight="1">
      <c r="A13192" s="431"/>
    </row>
    <row r="13193" spans="1:1" s="432" customFormat="1" ht="12" hidden="1" customHeight="1">
      <c r="A13193" s="431"/>
    </row>
    <row r="13194" spans="1:1" s="432" customFormat="1" ht="12" hidden="1" customHeight="1">
      <c r="A13194" s="431"/>
    </row>
    <row r="13195" spans="1:1" s="432" customFormat="1" ht="12" hidden="1" customHeight="1">
      <c r="A13195" s="431"/>
    </row>
    <row r="13196" spans="1:1" s="432" customFormat="1" ht="12" hidden="1" customHeight="1">
      <c r="A13196" s="431"/>
    </row>
    <row r="13197" spans="1:1" s="432" customFormat="1" ht="12" hidden="1" customHeight="1">
      <c r="A13197" s="431"/>
    </row>
    <row r="13198" spans="1:1" s="432" customFormat="1" ht="12" hidden="1" customHeight="1">
      <c r="A13198" s="431"/>
    </row>
    <row r="13199" spans="1:1" s="432" customFormat="1" ht="12" hidden="1" customHeight="1">
      <c r="A13199" s="431"/>
    </row>
    <row r="13200" spans="1:1" s="432" customFormat="1" ht="12" hidden="1" customHeight="1">
      <c r="A13200" s="431"/>
    </row>
    <row r="13201" spans="1:1" s="432" customFormat="1" ht="12" hidden="1" customHeight="1">
      <c r="A13201" s="431"/>
    </row>
    <row r="13202" spans="1:1" s="432" customFormat="1" ht="12" hidden="1" customHeight="1">
      <c r="A13202" s="431"/>
    </row>
    <row r="13203" spans="1:1" s="432" customFormat="1" ht="12" hidden="1" customHeight="1">
      <c r="A13203" s="431"/>
    </row>
    <row r="13204" spans="1:1" s="432" customFormat="1" ht="12" hidden="1" customHeight="1">
      <c r="A13204" s="431"/>
    </row>
    <row r="13205" spans="1:1" s="432" customFormat="1" ht="12" hidden="1" customHeight="1">
      <c r="A13205" s="431"/>
    </row>
    <row r="13206" spans="1:1" s="432" customFormat="1" ht="12" hidden="1" customHeight="1">
      <c r="A13206" s="431"/>
    </row>
    <row r="13207" spans="1:1" s="432" customFormat="1" ht="12" hidden="1" customHeight="1">
      <c r="A13207" s="431"/>
    </row>
    <row r="13208" spans="1:1" s="432" customFormat="1" ht="12" hidden="1" customHeight="1">
      <c r="A13208" s="431"/>
    </row>
    <row r="13209" spans="1:1" s="432" customFormat="1" ht="12" hidden="1" customHeight="1">
      <c r="A13209" s="431"/>
    </row>
    <row r="13210" spans="1:1" s="432" customFormat="1" ht="12" hidden="1" customHeight="1">
      <c r="A13210" s="431"/>
    </row>
    <row r="13211" spans="1:1" s="432" customFormat="1" ht="12" hidden="1" customHeight="1">
      <c r="A13211" s="431"/>
    </row>
    <row r="13212" spans="1:1" s="432" customFormat="1" ht="12" hidden="1" customHeight="1">
      <c r="A13212" s="431"/>
    </row>
    <row r="13213" spans="1:1" s="432" customFormat="1" ht="12" hidden="1" customHeight="1">
      <c r="A13213" s="431"/>
    </row>
    <row r="13214" spans="1:1" s="432" customFormat="1" ht="12" hidden="1" customHeight="1">
      <c r="A13214" s="431"/>
    </row>
    <row r="13215" spans="1:1" s="432" customFormat="1" ht="12" hidden="1" customHeight="1">
      <c r="A13215" s="431"/>
    </row>
    <row r="13216" spans="1:1" s="432" customFormat="1" ht="12" hidden="1" customHeight="1">
      <c r="A13216" s="431"/>
    </row>
    <row r="13217" spans="1:1" s="432" customFormat="1" ht="12" hidden="1" customHeight="1">
      <c r="A13217" s="431"/>
    </row>
    <row r="13218" spans="1:1" s="432" customFormat="1" ht="12" hidden="1" customHeight="1">
      <c r="A13218" s="431"/>
    </row>
    <row r="13219" spans="1:1" s="432" customFormat="1" ht="12" hidden="1" customHeight="1">
      <c r="A13219" s="431"/>
    </row>
    <row r="13220" spans="1:1" s="432" customFormat="1" ht="12" hidden="1" customHeight="1">
      <c r="A13220" s="431"/>
    </row>
    <row r="13221" spans="1:1" s="432" customFormat="1" ht="12" hidden="1" customHeight="1">
      <c r="A13221" s="431"/>
    </row>
    <row r="13222" spans="1:1" s="432" customFormat="1" ht="12" hidden="1" customHeight="1">
      <c r="A13222" s="431"/>
    </row>
    <row r="13223" spans="1:1" s="432" customFormat="1" ht="12" hidden="1" customHeight="1">
      <c r="A13223" s="431"/>
    </row>
    <row r="13224" spans="1:1" s="432" customFormat="1" ht="12" hidden="1" customHeight="1">
      <c r="A13224" s="431"/>
    </row>
    <row r="13225" spans="1:1" s="432" customFormat="1" ht="12" hidden="1" customHeight="1">
      <c r="A13225" s="431"/>
    </row>
    <row r="13226" spans="1:1" s="432" customFormat="1" ht="12" hidden="1" customHeight="1">
      <c r="A13226" s="431"/>
    </row>
    <row r="13227" spans="1:1" s="432" customFormat="1" ht="12" hidden="1" customHeight="1">
      <c r="A13227" s="431"/>
    </row>
    <row r="13228" spans="1:1" s="432" customFormat="1" ht="12" hidden="1" customHeight="1">
      <c r="A13228" s="431"/>
    </row>
    <row r="13229" spans="1:1" s="432" customFormat="1" ht="12" hidden="1" customHeight="1">
      <c r="A13229" s="431"/>
    </row>
    <row r="13230" spans="1:1" s="432" customFormat="1" ht="12" hidden="1" customHeight="1">
      <c r="A13230" s="431"/>
    </row>
    <row r="13231" spans="1:1" s="432" customFormat="1" ht="12" hidden="1" customHeight="1">
      <c r="A13231" s="431"/>
    </row>
    <row r="13232" spans="1:1" s="432" customFormat="1" ht="12" hidden="1" customHeight="1">
      <c r="A13232" s="431"/>
    </row>
    <row r="13233" spans="1:1" s="432" customFormat="1" ht="12" hidden="1" customHeight="1">
      <c r="A13233" s="431"/>
    </row>
    <row r="13234" spans="1:1" s="432" customFormat="1" ht="12" hidden="1" customHeight="1">
      <c r="A13234" s="431"/>
    </row>
    <row r="13235" spans="1:1" s="432" customFormat="1" ht="12" hidden="1" customHeight="1">
      <c r="A13235" s="431"/>
    </row>
    <row r="13236" spans="1:1" s="432" customFormat="1" ht="12" hidden="1" customHeight="1">
      <c r="A13236" s="431"/>
    </row>
    <row r="13237" spans="1:1" s="432" customFormat="1" ht="12" hidden="1" customHeight="1">
      <c r="A13237" s="431"/>
    </row>
    <row r="13238" spans="1:1" s="432" customFormat="1" ht="12" hidden="1" customHeight="1">
      <c r="A13238" s="431"/>
    </row>
    <row r="13239" spans="1:1" s="432" customFormat="1" ht="12" hidden="1" customHeight="1">
      <c r="A13239" s="431"/>
    </row>
    <row r="13240" spans="1:1" s="432" customFormat="1" ht="12" hidden="1" customHeight="1">
      <c r="A13240" s="431"/>
    </row>
    <row r="13241" spans="1:1" s="432" customFormat="1" ht="12" hidden="1" customHeight="1">
      <c r="A13241" s="431"/>
    </row>
    <row r="13242" spans="1:1" s="432" customFormat="1" ht="12" hidden="1" customHeight="1">
      <c r="A13242" s="431"/>
    </row>
    <row r="13243" spans="1:1" s="432" customFormat="1" ht="12" hidden="1" customHeight="1">
      <c r="A13243" s="431"/>
    </row>
    <row r="13244" spans="1:1" s="432" customFormat="1" ht="12" hidden="1" customHeight="1">
      <c r="A13244" s="431"/>
    </row>
    <row r="13245" spans="1:1" s="432" customFormat="1" ht="12" hidden="1" customHeight="1">
      <c r="A13245" s="431"/>
    </row>
    <row r="13246" spans="1:1" s="432" customFormat="1" ht="12" hidden="1" customHeight="1">
      <c r="A13246" s="431"/>
    </row>
    <row r="13247" spans="1:1" s="432" customFormat="1" ht="12" hidden="1" customHeight="1">
      <c r="A13247" s="431"/>
    </row>
    <row r="13248" spans="1:1" s="432" customFormat="1" ht="12" hidden="1" customHeight="1">
      <c r="A13248" s="431"/>
    </row>
    <row r="13249" spans="1:1" s="432" customFormat="1" ht="12" hidden="1" customHeight="1">
      <c r="A13249" s="431"/>
    </row>
    <row r="13250" spans="1:1" s="432" customFormat="1" ht="12" hidden="1" customHeight="1">
      <c r="A13250" s="431"/>
    </row>
    <row r="13251" spans="1:1" s="432" customFormat="1" ht="12" hidden="1" customHeight="1">
      <c r="A13251" s="431"/>
    </row>
    <row r="13252" spans="1:1" s="432" customFormat="1" ht="12" hidden="1" customHeight="1">
      <c r="A13252" s="431"/>
    </row>
    <row r="13253" spans="1:1" s="432" customFormat="1" ht="12" hidden="1" customHeight="1">
      <c r="A13253" s="431"/>
    </row>
    <row r="13254" spans="1:1" s="432" customFormat="1" ht="12" hidden="1" customHeight="1">
      <c r="A13254" s="431"/>
    </row>
    <row r="13255" spans="1:1" s="432" customFormat="1" ht="12" hidden="1" customHeight="1">
      <c r="A13255" s="431"/>
    </row>
    <row r="13256" spans="1:1" s="432" customFormat="1" ht="12" hidden="1" customHeight="1">
      <c r="A13256" s="431"/>
    </row>
    <row r="13257" spans="1:1" s="432" customFormat="1" ht="12" hidden="1" customHeight="1">
      <c r="A13257" s="431"/>
    </row>
    <row r="13258" spans="1:1" s="432" customFormat="1" ht="12" hidden="1" customHeight="1">
      <c r="A13258" s="431"/>
    </row>
    <row r="13259" spans="1:1" s="432" customFormat="1" ht="12" hidden="1" customHeight="1">
      <c r="A13259" s="431"/>
    </row>
    <row r="13260" spans="1:1" s="432" customFormat="1" ht="12" hidden="1" customHeight="1">
      <c r="A13260" s="431"/>
    </row>
    <row r="13261" spans="1:1" s="432" customFormat="1" ht="12" hidden="1" customHeight="1">
      <c r="A13261" s="431"/>
    </row>
    <row r="13262" spans="1:1" s="432" customFormat="1" ht="12" hidden="1" customHeight="1">
      <c r="A13262" s="431"/>
    </row>
    <row r="13263" spans="1:1" s="432" customFormat="1" ht="12" hidden="1" customHeight="1">
      <c r="A13263" s="431"/>
    </row>
    <row r="13264" spans="1:1" s="432" customFormat="1" ht="12" hidden="1" customHeight="1">
      <c r="A13264" s="431"/>
    </row>
    <row r="13265" spans="1:1" s="432" customFormat="1" ht="12" hidden="1" customHeight="1">
      <c r="A13265" s="431"/>
    </row>
    <row r="13266" spans="1:1" s="432" customFormat="1" ht="12" hidden="1" customHeight="1">
      <c r="A13266" s="431"/>
    </row>
    <row r="13267" spans="1:1" s="432" customFormat="1" ht="12" hidden="1" customHeight="1">
      <c r="A13267" s="431"/>
    </row>
    <row r="13268" spans="1:1" s="432" customFormat="1" ht="12" hidden="1" customHeight="1">
      <c r="A13268" s="431"/>
    </row>
    <row r="13269" spans="1:1" s="432" customFormat="1" ht="12" hidden="1" customHeight="1">
      <c r="A13269" s="431"/>
    </row>
    <row r="13270" spans="1:1" s="432" customFormat="1" ht="12" hidden="1" customHeight="1">
      <c r="A13270" s="431"/>
    </row>
    <row r="13271" spans="1:1" s="432" customFormat="1" ht="12" hidden="1" customHeight="1">
      <c r="A13271" s="431"/>
    </row>
    <row r="13272" spans="1:1" s="432" customFormat="1" ht="12" hidden="1" customHeight="1">
      <c r="A13272" s="431"/>
    </row>
    <row r="13273" spans="1:1" s="432" customFormat="1" ht="12" hidden="1" customHeight="1">
      <c r="A13273" s="431"/>
    </row>
    <row r="13274" spans="1:1" s="432" customFormat="1" ht="12" hidden="1" customHeight="1">
      <c r="A13274" s="431"/>
    </row>
    <row r="13275" spans="1:1" s="432" customFormat="1" ht="12" hidden="1" customHeight="1">
      <c r="A13275" s="431"/>
    </row>
    <row r="13276" spans="1:1" s="432" customFormat="1" ht="12" hidden="1" customHeight="1">
      <c r="A13276" s="431"/>
    </row>
    <row r="13277" spans="1:1" s="432" customFormat="1" ht="12" hidden="1" customHeight="1">
      <c r="A13277" s="431"/>
    </row>
    <row r="13278" spans="1:1" s="432" customFormat="1" ht="12" hidden="1" customHeight="1">
      <c r="A13278" s="431"/>
    </row>
    <row r="13279" spans="1:1" s="432" customFormat="1" ht="12" hidden="1" customHeight="1">
      <c r="A13279" s="431"/>
    </row>
    <row r="13280" spans="1:1" s="432" customFormat="1" ht="12" hidden="1" customHeight="1">
      <c r="A13280" s="431"/>
    </row>
    <row r="13281" spans="1:1" s="432" customFormat="1" ht="12" hidden="1" customHeight="1">
      <c r="A13281" s="431"/>
    </row>
    <row r="13282" spans="1:1" s="432" customFormat="1" ht="12" hidden="1" customHeight="1">
      <c r="A13282" s="431"/>
    </row>
    <row r="13283" spans="1:1" s="432" customFormat="1" ht="12" hidden="1" customHeight="1">
      <c r="A13283" s="431"/>
    </row>
    <row r="13284" spans="1:1" s="432" customFormat="1" ht="12" hidden="1" customHeight="1">
      <c r="A13284" s="431"/>
    </row>
    <row r="13285" spans="1:1" s="432" customFormat="1" ht="12" hidden="1" customHeight="1">
      <c r="A13285" s="431"/>
    </row>
    <row r="13286" spans="1:1" s="432" customFormat="1" ht="12" hidden="1" customHeight="1">
      <c r="A13286" s="431"/>
    </row>
    <row r="13287" spans="1:1" s="432" customFormat="1" ht="12" hidden="1" customHeight="1">
      <c r="A13287" s="431"/>
    </row>
    <row r="13288" spans="1:1" s="432" customFormat="1" ht="12" hidden="1" customHeight="1">
      <c r="A13288" s="431"/>
    </row>
    <row r="13289" spans="1:1" s="432" customFormat="1" ht="12" hidden="1" customHeight="1">
      <c r="A13289" s="431"/>
    </row>
    <row r="13290" spans="1:1" s="432" customFormat="1" ht="12" hidden="1" customHeight="1">
      <c r="A13290" s="431"/>
    </row>
    <row r="13291" spans="1:1" s="432" customFormat="1" ht="12" hidden="1" customHeight="1">
      <c r="A13291" s="431"/>
    </row>
    <row r="13292" spans="1:1" s="432" customFormat="1" ht="12" hidden="1" customHeight="1">
      <c r="A13292" s="431"/>
    </row>
    <row r="13293" spans="1:1" s="432" customFormat="1" ht="12" hidden="1" customHeight="1">
      <c r="A13293" s="431"/>
    </row>
    <row r="13294" spans="1:1" s="432" customFormat="1" ht="12" hidden="1" customHeight="1">
      <c r="A13294" s="431"/>
    </row>
    <row r="13295" spans="1:1" s="432" customFormat="1" ht="12" hidden="1" customHeight="1">
      <c r="A13295" s="431"/>
    </row>
    <row r="13296" spans="1:1" s="432" customFormat="1" ht="12" hidden="1" customHeight="1">
      <c r="A13296" s="431"/>
    </row>
    <row r="13297" spans="1:1" s="432" customFormat="1" ht="12" hidden="1" customHeight="1">
      <c r="A13297" s="431"/>
    </row>
    <row r="13298" spans="1:1" s="432" customFormat="1" ht="12" hidden="1" customHeight="1">
      <c r="A13298" s="431"/>
    </row>
    <row r="13299" spans="1:1" s="432" customFormat="1" ht="12" hidden="1" customHeight="1">
      <c r="A13299" s="431"/>
    </row>
    <row r="13300" spans="1:1" s="432" customFormat="1" ht="12" hidden="1" customHeight="1">
      <c r="A13300" s="431"/>
    </row>
    <row r="13301" spans="1:1" s="432" customFormat="1" ht="12" hidden="1" customHeight="1">
      <c r="A13301" s="431"/>
    </row>
    <row r="13302" spans="1:1" s="432" customFormat="1" ht="12" hidden="1" customHeight="1">
      <c r="A13302" s="431"/>
    </row>
    <row r="13303" spans="1:1" s="432" customFormat="1" ht="12" hidden="1" customHeight="1">
      <c r="A13303" s="431"/>
    </row>
    <row r="13304" spans="1:1" s="432" customFormat="1" ht="12" hidden="1" customHeight="1">
      <c r="A13304" s="431"/>
    </row>
    <row r="13305" spans="1:1" s="432" customFormat="1" ht="12" hidden="1" customHeight="1">
      <c r="A13305" s="431"/>
    </row>
    <row r="13306" spans="1:1" s="432" customFormat="1" ht="12" hidden="1" customHeight="1">
      <c r="A13306" s="431"/>
    </row>
    <row r="13307" spans="1:1" s="432" customFormat="1" ht="12" hidden="1" customHeight="1">
      <c r="A13307" s="431"/>
    </row>
    <row r="13308" spans="1:1" s="432" customFormat="1" ht="12" hidden="1" customHeight="1">
      <c r="A13308" s="431"/>
    </row>
    <row r="13309" spans="1:1" s="432" customFormat="1" ht="12" hidden="1" customHeight="1">
      <c r="A13309" s="431"/>
    </row>
    <row r="13310" spans="1:1" s="432" customFormat="1" ht="12" hidden="1" customHeight="1">
      <c r="A13310" s="431"/>
    </row>
    <row r="13311" spans="1:1" s="432" customFormat="1" ht="12" hidden="1" customHeight="1">
      <c r="A13311" s="431"/>
    </row>
    <row r="13312" spans="1:1" s="432" customFormat="1" ht="12" hidden="1" customHeight="1">
      <c r="A13312" s="431"/>
    </row>
    <row r="13313" spans="1:1" s="432" customFormat="1" ht="12" hidden="1" customHeight="1">
      <c r="A13313" s="431"/>
    </row>
    <row r="13314" spans="1:1" s="432" customFormat="1" ht="12" hidden="1" customHeight="1">
      <c r="A13314" s="431"/>
    </row>
    <row r="13315" spans="1:1" s="432" customFormat="1" ht="12" hidden="1" customHeight="1">
      <c r="A13315" s="431"/>
    </row>
    <row r="13316" spans="1:1" s="432" customFormat="1" ht="12" hidden="1" customHeight="1">
      <c r="A13316" s="431"/>
    </row>
    <row r="13317" spans="1:1" s="432" customFormat="1" ht="12" hidden="1" customHeight="1">
      <c r="A13317" s="431"/>
    </row>
    <row r="13318" spans="1:1" s="432" customFormat="1" ht="12" hidden="1" customHeight="1">
      <c r="A13318" s="431"/>
    </row>
    <row r="13319" spans="1:1" s="432" customFormat="1" ht="12" hidden="1" customHeight="1">
      <c r="A13319" s="431"/>
    </row>
    <row r="13320" spans="1:1" s="432" customFormat="1" ht="12" hidden="1" customHeight="1">
      <c r="A13320" s="431"/>
    </row>
    <row r="13321" spans="1:1" s="432" customFormat="1" ht="12" hidden="1" customHeight="1">
      <c r="A13321" s="431"/>
    </row>
    <row r="13322" spans="1:1" s="432" customFormat="1" ht="12" hidden="1" customHeight="1">
      <c r="A13322" s="431"/>
    </row>
    <row r="13323" spans="1:1" s="432" customFormat="1" ht="12" hidden="1" customHeight="1">
      <c r="A13323" s="431"/>
    </row>
    <row r="13324" spans="1:1" s="432" customFormat="1" ht="12" hidden="1" customHeight="1">
      <c r="A13324" s="431"/>
    </row>
    <row r="13325" spans="1:1" s="432" customFormat="1" ht="12" hidden="1" customHeight="1">
      <c r="A13325" s="431"/>
    </row>
    <row r="13326" spans="1:1" s="432" customFormat="1" ht="12" hidden="1" customHeight="1">
      <c r="A13326" s="431"/>
    </row>
    <row r="13327" spans="1:1" s="432" customFormat="1" ht="12" hidden="1" customHeight="1">
      <c r="A13327" s="431"/>
    </row>
    <row r="13328" spans="1:1" s="432" customFormat="1" ht="12" hidden="1" customHeight="1">
      <c r="A13328" s="431"/>
    </row>
    <row r="13329" spans="1:1" s="432" customFormat="1" ht="12" hidden="1" customHeight="1">
      <c r="A13329" s="431"/>
    </row>
    <row r="13330" spans="1:1" s="432" customFormat="1" ht="12" hidden="1" customHeight="1">
      <c r="A13330" s="431"/>
    </row>
    <row r="13331" spans="1:1" s="432" customFormat="1" ht="12" hidden="1" customHeight="1">
      <c r="A13331" s="431"/>
    </row>
    <row r="13332" spans="1:1" s="432" customFormat="1" ht="12" hidden="1" customHeight="1">
      <c r="A13332" s="431"/>
    </row>
    <row r="13333" spans="1:1" s="432" customFormat="1" ht="12" hidden="1" customHeight="1">
      <c r="A13333" s="431"/>
    </row>
    <row r="13334" spans="1:1" s="432" customFormat="1" ht="12" hidden="1" customHeight="1">
      <c r="A13334" s="431"/>
    </row>
    <row r="13335" spans="1:1" s="432" customFormat="1" ht="12" hidden="1" customHeight="1">
      <c r="A13335" s="431"/>
    </row>
    <row r="13336" spans="1:1" s="432" customFormat="1" ht="12" hidden="1" customHeight="1">
      <c r="A13336" s="431"/>
    </row>
    <row r="13337" spans="1:1" s="432" customFormat="1" ht="12" hidden="1" customHeight="1">
      <c r="A13337" s="431"/>
    </row>
    <row r="13338" spans="1:1" s="432" customFormat="1" ht="12" hidden="1" customHeight="1">
      <c r="A13338" s="431"/>
    </row>
    <row r="13339" spans="1:1" s="432" customFormat="1" ht="12" hidden="1" customHeight="1">
      <c r="A13339" s="431"/>
    </row>
    <row r="13340" spans="1:1" s="432" customFormat="1" ht="12" hidden="1" customHeight="1">
      <c r="A13340" s="431"/>
    </row>
    <row r="13341" spans="1:1" s="432" customFormat="1" ht="12" hidden="1" customHeight="1">
      <c r="A13341" s="431"/>
    </row>
    <row r="13342" spans="1:1" s="432" customFormat="1" ht="12" hidden="1" customHeight="1">
      <c r="A13342" s="431"/>
    </row>
    <row r="13343" spans="1:1" s="432" customFormat="1" ht="12" hidden="1" customHeight="1">
      <c r="A13343" s="431"/>
    </row>
    <row r="13344" spans="1:1" s="432" customFormat="1" ht="12" hidden="1" customHeight="1">
      <c r="A13344" s="431"/>
    </row>
    <row r="13345" spans="1:1" s="432" customFormat="1" ht="12" hidden="1" customHeight="1">
      <c r="A13345" s="431"/>
    </row>
    <row r="13346" spans="1:1" s="432" customFormat="1" ht="12" hidden="1" customHeight="1">
      <c r="A13346" s="431"/>
    </row>
    <row r="13347" spans="1:1" s="432" customFormat="1" ht="12" hidden="1" customHeight="1">
      <c r="A13347" s="431"/>
    </row>
    <row r="13348" spans="1:1" s="432" customFormat="1" ht="12" hidden="1" customHeight="1">
      <c r="A13348" s="431"/>
    </row>
    <row r="13349" spans="1:1" s="432" customFormat="1" ht="12" hidden="1" customHeight="1">
      <c r="A13349" s="431"/>
    </row>
    <row r="13350" spans="1:1" s="432" customFormat="1" ht="12" hidden="1" customHeight="1">
      <c r="A13350" s="431"/>
    </row>
    <row r="13351" spans="1:1" s="432" customFormat="1" ht="12" hidden="1" customHeight="1">
      <c r="A13351" s="431"/>
    </row>
    <row r="13352" spans="1:1" s="432" customFormat="1" ht="12" hidden="1" customHeight="1">
      <c r="A13352" s="431"/>
    </row>
    <row r="13353" spans="1:1" s="432" customFormat="1" ht="12" hidden="1" customHeight="1">
      <c r="A13353" s="431"/>
    </row>
    <row r="13354" spans="1:1" s="432" customFormat="1" ht="12" hidden="1" customHeight="1">
      <c r="A13354" s="431"/>
    </row>
    <row r="13355" spans="1:1" s="432" customFormat="1" ht="12" hidden="1" customHeight="1">
      <c r="A13355" s="431"/>
    </row>
    <row r="13356" spans="1:1" s="432" customFormat="1" ht="12" hidden="1" customHeight="1">
      <c r="A13356" s="431"/>
    </row>
    <row r="13357" spans="1:1" s="432" customFormat="1" ht="12" hidden="1" customHeight="1">
      <c r="A13357" s="431"/>
    </row>
    <row r="13358" spans="1:1" s="432" customFormat="1" ht="12" hidden="1" customHeight="1">
      <c r="A13358" s="431"/>
    </row>
    <row r="13359" spans="1:1" s="432" customFormat="1" ht="12" hidden="1" customHeight="1">
      <c r="A13359" s="431"/>
    </row>
    <row r="13360" spans="1:1" s="432" customFormat="1" ht="12" hidden="1" customHeight="1">
      <c r="A13360" s="431"/>
    </row>
    <row r="13361" spans="1:1" s="432" customFormat="1" ht="12" hidden="1" customHeight="1">
      <c r="A13361" s="431"/>
    </row>
    <row r="13362" spans="1:1" s="432" customFormat="1" ht="12" hidden="1" customHeight="1">
      <c r="A13362" s="431"/>
    </row>
    <row r="13363" spans="1:1" s="432" customFormat="1" ht="12" hidden="1" customHeight="1">
      <c r="A13363" s="431"/>
    </row>
    <row r="13364" spans="1:1" s="432" customFormat="1" ht="12" hidden="1" customHeight="1">
      <c r="A13364" s="431"/>
    </row>
    <row r="13365" spans="1:1" s="432" customFormat="1" ht="12" hidden="1" customHeight="1">
      <c r="A13365" s="431"/>
    </row>
    <row r="13366" spans="1:1" s="432" customFormat="1" ht="12" hidden="1" customHeight="1">
      <c r="A13366" s="431"/>
    </row>
    <row r="13367" spans="1:1" s="432" customFormat="1" ht="12" hidden="1" customHeight="1">
      <c r="A13367" s="431"/>
    </row>
    <row r="13368" spans="1:1" s="432" customFormat="1" ht="12" hidden="1" customHeight="1">
      <c r="A13368" s="431"/>
    </row>
    <row r="13369" spans="1:1" s="432" customFormat="1" ht="12" hidden="1" customHeight="1">
      <c r="A13369" s="431"/>
    </row>
    <row r="13370" spans="1:1" s="432" customFormat="1" ht="12" hidden="1" customHeight="1">
      <c r="A13370" s="431"/>
    </row>
    <row r="13371" spans="1:1" s="432" customFormat="1" ht="12" hidden="1" customHeight="1">
      <c r="A13371" s="431"/>
    </row>
    <row r="13372" spans="1:1" s="432" customFormat="1" ht="12" hidden="1" customHeight="1">
      <c r="A13372" s="431"/>
    </row>
    <row r="13373" spans="1:1" s="432" customFormat="1" ht="12" hidden="1" customHeight="1">
      <c r="A13373" s="431"/>
    </row>
    <row r="13374" spans="1:1" s="432" customFormat="1" ht="12" hidden="1" customHeight="1">
      <c r="A13374" s="431"/>
    </row>
    <row r="13375" spans="1:1" s="432" customFormat="1" ht="12" hidden="1" customHeight="1">
      <c r="A13375" s="431"/>
    </row>
    <row r="13376" spans="1:1" s="432" customFormat="1" ht="12" hidden="1" customHeight="1">
      <c r="A13376" s="431"/>
    </row>
    <row r="13377" spans="1:1" s="432" customFormat="1" ht="12" hidden="1" customHeight="1">
      <c r="A13377" s="431"/>
    </row>
    <row r="13378" spans="1:1" s="432" customFormat="1" ht="12" hidden="1" customHeight="1">
      <c r="A13378" s="431"/>
    </row>
    <row r="13379" spans="1:1" s="432" customFormat="1" ht="12" hidden="1" customHeight="1">
      <c r="A13379" s="431"/>
    </row>
    <row r="13380" spans="1:1" s="432" customFormat="1" ht="12" hidden="1" customHeight="1">
      <c r="A13380" s="431"/>
    </row>
    <row r="13381" spans="1:1" s="432" customFormat="1" ht="12" hidden="1" customHeight="1">
      <c r="A13381" s="431"/>
    </row>
    <row r="13382" spans="1:1" s="432" customFormat="1" ht="12" hidden="1" customHeight="1">
      <c r="A13382" s="431"/>
    </row>
    <row r="13383" spans="1:1" s="432" customFormat="1" ht="12" hidden="1" customHeight="1">
      <c r="A13383" s="431"/>
    </row>
    <row r="13384" spans="1:1" s="432" customFormat="1" ht="12" hidden="1" customHeight="1">
      <c r="A13384" s="431"/>
    </row>
    <row r="13385" spans="1:1" s="432" customFormat="1" ht="12" hidden="1" customHeight="1">
      <c r="A13385" s="431"/>
    </row>
    <row r="13386" spans="1:1" s="432" customFormat="1" ht="12" hidden="1" customHeight="1">
      <c r="A13386" s="431"/>
    </row>
    <row r="13387" spans="1:1" s="432" customFormat="1" ht="12" hidden="1" customHeight="1">
      <c r="A13387" s="431"/>
    </row>
    <row r="13388" spans="1:1" s="432" customFormat="1" ht="12" hidden="1" customHeight="1">
      <c r="A13388" s="431"/>
    </row>
    <row r="13389" spans="1:1" s="432" customFormat="1" ht="12" hidden="1" customHeight="1">
      <c r="A13389" s="431"/>
    </row>
    <row r="13390" spans="1:1" s="432" customFormat="1" ht="12" hidden="1" customHeight="1">
      <c r="A13390" s="431"/>
    </row>
    <row r="13391" spans="1:1" s="432" customFormat="1" ht="12" hidden="1" customHeight="1">
      <c r="A13391" s="431"/>
    </row>
    <row r="13392" spans="1:1" s="432" customFormat="1" ht="12" hidden="1" customHeight="1">
      <c r="A13392" s="431"/>
    </row>
    <row r="13393" spans="1:1" s="432" customFormat="1" ht="12" hidden="1" customHeight="1">
      <c r="A13393" s="431"/>
    </row>
    <row r="13394" spans="1:1" s="432" customFormat="1" ht="12" hidden="1" customHeight="1">
      <c r="A13394" s="431"/>
    </row>
    <row r="13395" spans="1:1" s="432" customFormat="1" ht="12" hidden="1" customHeight="1">
      <c r="A13395" s="431"/>
    </row>
    <row r="13396" spans="1:1" s="432" customFormat="1" ht="12" hidden="1" customHeight="1">
      <c r="A13396" s="431"/>
    </row>
    <row r="13397" spans="1:1" s="432" customFormat="1" ht="12" hidden="1" customHeight="1">
      <c r="A13397" s="431"/>
    </row>
    <row r="13398" spans="1:1" s="432" customFormat="1" ht="12" hidden="1" customHeight="1">
      <c r="A13398" s="431"/>
    </row>
    <row r="13399" spans="1:1" s="432" customFormat="1" ht="12" hidden="1" customHeight="1">
      <c r="A13399" s="431"/>
    </row>
    <row r="13400" spans="1:1" s="432" customFormat="1" ht="12" hidden="1" customHeight="1">
      <c r="A13400" s="431"/>
    </row>
    <row r="13401" spans="1:1" s="432" customFormat="1" ht="12" hidden="1" customHeight="1">
      <c r="A13401" s="431"/>
    </row>
    <row r="13402" spans="1:1" s="432" customFormat="1" ht="12" hidden="1" customHeight="1">
      <c r="A13402" s="431"/>
    </row>
    <row r="13403" spans="1:1" s="432" customFormat="1" ht="12" hidden="1" customHeight="1">
      <c r="A13403" s="431"/>
    </row>
    <row r="13404" spans="1:1" s="432" customFormat="1" ht="12" hidden="1" customHeight="1">
      <c r="A13404" s="431"/>
    </row>
    <row r="13405" spans="1:1" s="432" customFormat="1" ht="12" hidden="1" customHeight="1">
      <c r="A13405" s="431"/>
    </row>
    <row r="13406" spans="1:1" s="432" customFormat="1" ht="12" hidden="1" customHeight="1">
      <c r="A13406" s="431"/>
    </row>
    <row r="13407" spans="1:1" s="432" customFormat="1" ht="12" hidden="1" customHeight="1">
      <c r="A13407" s="431"/>
    </row>
    <row r="13408" spans="1:1" s="432" customFormat="1" ht="12" hidden="1" customHeight="1">
      <c r="A13408" s="431"/>
    </row>
    <row r="13409" spans="1:1" s="432" customFormat="1" ht="12" hidden="1" customHeight="1">
      <c r="A13409" s="431"/>
    </row>
    <row r="13410" spans="1:1" s="432" customFormat="1" ht="12" hidden="1" customHeight="1">
      <c r="A13410" s="431"/>
    </row>
    <row r="13411" spans="1:1" s="432" customFormat="1" ht="12" hidden="1" customHeight="1">
      <c r="A13411" s="431"/>
    </row>
    <row r="13412" spans="1:1" s="432" customFormat="1" ht="12" hidden="1" customHeight="1">
      <c r="A13412" s="431"/>
    </row>
    <row r="13413" spans="1:1" s="432" customFormat="1" ht="12" hidden="1" customHeight="1">
      <c r="A13413" s="431"/>
    </row>
    <row r="13414" spans="1:1" s="432" customFormat="1" ht="12" hidden="1" customHeight="1">
      <c r="A13414" s="431"/>
    </row>
    <row r="13415" spans="1:1" s="432" customFormat="1" ht="12" hidden="1" customHeight="1">
      <c r="A13415" s="431"/>
    </row>
    <row r="13416" spans="1:1" s="432" customFormat="1" ht="12" hidden="1" customHeight="1">
      <c r="A13416" s="431"/>
    </row>
    <row r="13417" spans="1:1" s="432" customFormat="1" ht="12" hidden="1" customHeight="1">
      <c r="A13417" s="431"/>
    </row>
    <row r="13418" spans="1:1" s="432" customFormat="1" ht="12" hidden="1" customHeight="1">
      <c r="A13418" s="431"/>
    </row>
    <row r="13419" spans="1:1" s="432" customFormat="1" ht="12" hidden="1" customHeight="1">
      <c r="A13419" s="431"/>
    </row>
    <row r="13420" spans="1:1" s="432" customFormat="1" ht="12" hidden="1" customHeight="1">
      <c r="A13420" s="431"/>
    </row>
    <row r="13421" spans="1:1" s="432" customFormat="1" ht="12" hidden="1" customHeight="1">
      <c r="A13421" s="431"/>
    </row>
    <row r="13422" spans="1:1" s="432" customFormat="1" ht="12" hidden="1" customHeight="1">
      <c r="A13422" s="431"/>
    </row>
    <row r="13423" spans="1:1" s="432" customFormat="1" ht="12" hidden="1" customHeight="1">
      <c r="A13423" s="431"/>
    </row>
    <row r="13424" spans="1:1" s="432" customFormat="1" ht="12" hidden="1" customHeight="1">
      <c r="A13424" s="431"/>
    </row>
    <row r="13425" spans="1:1" s="432" customFormat="1" ht="12" hidden="1" customHeight="1">
      <c r="A13425" s="431"/>
    </row>
    <row r="13426" spans="1:1" s="432" customFormat="1" ht="12" hidden="1" customHeight="1">
      <c r="A13426" s="431"/>
    </row>
    <row r="13427" spans="1:1" s="432" customFormat="1" ht="12" hidden="1" customHeight="1">
      <c r="A13427" s="431"/>
    </row>
    <row r="13428" spans="1:1" s="432" customFormat="1" ht="12" hidden="1" customHeight="1">
      <c r="A13428" s="431"/>
    </row>
    <row r="13429" spans="1:1" s="432" customFormat="1" ht="12" hidden="1" customHeight="1">
      <c r="A13429" s="431"/>
    </row>
    <row r="13430" spans="1:1" s="432" customFormat="1" ht="12" hidden="1" customHeight="1">
      <c r="A13430" s="431"/>
    </row>
    <row r="13431" spans="1:1" s="432" customFormat="1" ht="12" hidden="1" customHeight="1">
      <c r="A13431" s="431"/>
    </row>
    <row r="13432" spans="1:1" s="432" customFormat="1" ht="12" hidden="1" customHeight="1">
      <c r="A13432" s="431"/>
    </row>
    <row r="13433" spans="1:1" s="432" customFormat="1" ht="12" hidden="1" customHeight="1">
      <c r="A13433" s="431"/>
    </row>
    <row r="13434" spans="1:1" s="432" customFormat="1" ht="12" hidden="1" customHeight="1">
      <c r="A13434" s="431"/>
    </row>
    <row r="13435" spans="1:1" s="432" customFormat="1" ht="12" hidden="1" customHeight="1">
      <c r="A13435" s="431"/>
    </row>
    <row r="13436" spans="1:1" s="432" customFormat="1" ht="12" hidden="1" customHeight="1">
      <c r="A13436" s="431"/>
    </row>
    <row r="13437" spans="1:1" s="432" customFormat="1" ht="12" hidden="1" customHeight="1">
      <c r="A13437" s="431"/>
    </row>
    <row r="13438" spans="1:1" s="432" customFormat="1" ht="12" hidden="1" customHeight="1">
      <c r="A13438" s="431"/>
    </row>
    <row r="13439" spans="1:1" s="432" customFormat="1" ht="12" hidden="1" customHeight="1">
      <c r="A13439" s="431"/>
    </row>
    <row r="13440" spans="1:1" s="432" customFormat="1" ht="12" hidden="1" customHeight="1">
      <c r="A13440" s="431"/>
    </row>
    <row r="13441" spans="1:1" s="432" customFormat="1" ht="12" hidden="1" customHeight="1">
      <c r="A13441" s="431"/>
    </row>
    <row r="13442" spans="1:1" s="432" customFormat="1" ht="12" hidden="1" customHeight="1">
      <c r="A13442" s="431"/>
    </row>
    <row r="13443" spans="1:1" s="432" customFormat="1" ht="12" hidden="1" customHeight="1">
      <c r="A13443" s="431"/>
    </row>
    <row r="13444" spans="1:1" s="432" customFormat="1" ht="12" hidden="1" customHeight="1">
      <c r="A13444" s="431"/>
    </row>
    <row r="13445" spans="1:1" s="432" customFormat="1" ht="12" hidden="1" customHeight="1">
      <c r="A13445" s="431"/>
    </row>
    <row r="13446" spans="1:1" s="432" customFormat="1" ht="12" hidden="1" customHeight="1">
      <c r="A13446" s="431"/>
    </row>
    <row r="13447" spans="1:1" s="432" customFormat="1" ht="12" hidden="1" customHeight="1">
      <c r="A13447" s="431"/>
    </row>
    <row r="13448" spans="1:1" s="432" customFormat="1" ht="12" hidden="1" customHeight="1">
      <c r="A13448" s="431"/>
    </row>
    <row r="13449" spans="1:1" s="432" customFormat="1" ht="12" hidden="1" customHeight="1">
      <c r="A13449" s="431"/>
    </row>
    <row r="13450" spans="1:1" s="432" customFormat="1" ht="12" hidden="1" customHeight="1">
      <c r="A13450" s="431"/>
    </row>
    <row r="13451" spans="1:1" s="432" customFormat="1" ht="12" hidden="1" customHeight="1">
      <c r="A13451" s="431"/>
    </row>
    <row r="13452" spans="1:1" s="432" customFormat="1" ht="12" hidden="1" customHeight="1">
      <c r="A13452" s="431"/>
    </row>
    <row r="13453" spans="1:1" s="432" customFormat="1" ht="12" hidden="1" customHeight="1">
      <c r="A13453" s="431"/>
    </row>
    <row r="13454" spans="1:1" s="432" customFormat="1" ht="12" hidden="1" customHeight="1">
      <c r="A13454" s="431"/>
    </row>
    <row r="13455" spans="1:1" s="432" customFormat="1" ht="12" hidden="1" customHeight="1">
      <c r="A13455" s="431"/>
    </row>
    <row r="13456" spans="1:1" s="432" customFormat="1" ht="12" hidden="1" customHeight="1">
      <c r="A13456" s="431"/>
    </row>
    <row r="13457" spans="1:1" s="432" customFormat="1" ht="12" hidden="1" customHeight="1">
      <c r="A13457" s="431"/>
    </row>
    <row r="13458" spans="1:1" s="432" customFormat="1" ht="12" hidden="1" customHeight="1">
      <c r="A13458" s="431"/>
    </row>
    <row r="13459" spans="1:1" s="432" customFormat="1" ht="12" hidden="1" customHeight="1">
      <c r="A13459" s="431"/>
    </row>
    <row r="13460" spans="1:1" s="432" customFormat="1" ht="12" hidden="1" customHeight="1">
      <c r="A13460" s="431"/>
    </row>
    <row r="13461" spans="1:1" s="432" customFormat="1" ht="12" hidden="1" customHeight="1">
      <c r="A13461" s="431"/>
    </row>
    <row r="13462" spans="1:1" s="432" customFormat="1" ht="12" hidden="1" customHeight="1">
      <c r="A13462" s="431"/>
    </row>
    <row r="13463" spans="1:1" s="432" customFormat="1" ht="12" hidden="1" customHeight="1">
      <c r="A13463" s="431"/>
    </row>
    <row r="13464" spans="1:1" s="432" customFormat="1" ht="12" hidden="1" customHeight="1">
      <c r="A13464" s="431"/>
    </row>
    <row r="13465" spans="1:1" s="432" customFormat="1" ht="12" hidden="1" customHeight="1">
      <c r="A13465" s="431"/>
    </row>
    <row r="13466" spans="1:1" s="432" customFormat="1" ht="12" hidden="1" customHeight="1">
      <c r="A13466" s="431"/>
    </row>
    <row r="13467" spans="1:1" s="432" customFormat="1" ht="12" hidden="1" customHeight="1">
      <c r="A13467" s="431"/>
    </row>
    <row r="13468" spans="1:1" s="432" customFormat="1" ht="12" hidden="1" customHeight="1">
      <c r="A13468" s="431"/>
    </row>
    <row r="13469" spans="1:1" s="432" customFormat="1" ht="12" hidden="1" customHeight="1">
      <c r="A13469" s="431"/>
    </row>
    <row r="13470" spans="1:1" s="432" customFormat="1" ht="12" hidden="1" customHeight="1">
      <c r="A13470" s="431"/>
    </row>
    <row r="13471" spans="1:1" s="432" customFormat="1" ht="12" hidden="1" customHeight="1">
      <c r="A13471" s="431"/>
    </row>
    <row r="13472" spans="1:1" s="432" customFormat="1" ht="12" hidden="1" customHeight="1">
      <c r="A13472" s="431"/>
    </row>
    <row r="13473" spans="1:1" s="432" customFormat="1" ht="12" hidden="1" customHeight="1">
      <c r="A13473" s="431"/>
    </row>
    <row r="13474" spans="1:1" s="432" customFormat="1" ht="12" hidden="1" customHeight="1">
      <c r="A13474" s="431"/>
    </row>
    <row r="13475" spans="1:1" s="432" customFormat="1" ht="12" hidden="1" customHeight="1">
      <c r="A13475" s="431"/>
    </row>
    <row r="13476" spans="1:1" s="432" customFormat="1" ht="12" hidden="1" customHeight="1">
      <c r="A13476" s="431"/>
    </row>
    <row r="13477" spans="1:1" s="432" customFormat="1" ht="12" hidden="1" customHeight="1">
      <c r="A13477" s="431"/>
    </row>
    <row r="13478" spans="1:1" s="432" customFormat="1" ht="12" hidden="1" customHeight="1">
      <c r="A13478" s="431"/>
    </row>
    <row r="13479" spans="1:1" s="432" customFormat="1" ht="12" hidden="1" customHeight="1">
      <c r="A13479" s="431"/>
    </row>
    <row r="13480" spans="1:1" s="432" customFormat="1" ht="12" hidden="1" customHeight="1">
      <c r="A13480" s="431"/>
    </row>
    <row r="13481" spans="1:1" s="432" customFormat="1" ht="12" hidden="1" customHeight="1">
      <c r="A13481" s="431"/>
    </row>
    <row r="13482" spans="1:1" s="432" customFormat="1" ht="12" hidden="1" customHeight="1">
      <c r="A13482" s="431"/>
    </row>
    <row r="13483" spans="1:1" s="432" customFormat="1" ht="12" hidden="1" customHeight="1">
      <c r="A13483" s="431"/>
    </row>
    <row r="13484" spans="1:1" s="432" customFormat="1" ht="12" hidden="1" customHeight="1">
      <c r="A13484" s="431"/>
    </row>
    <row r="13485" spans="1:1" s="432" customFormat="1" ht="12" hidden="1" customHeight="1">
      <c r="A13485" s="431"/>
    </row>
    <row r="13486" spans="1:1" s="432" customFormat="1" ht="12" hidden="1" customHeight="1">
      <c r="A13486" s="431"/>
    </row>
    <row r="13487" spans="1:1" s="432" customFormat="1" ht="12" hidden="1" customHeight="1">
      <c r="A13487" s="431"/>
    </row>
    <row r="13488" spans="1:1" s="432" customFormat="1" ht="12" hidden="1" customHeight="1">
      <c r="A13488" s="431"/>
    </row>
    <row r="13489" spans="1:1" s="432" customFormat="1" ht="12" hidden="1" customHeight="1">
      <c r="A13489" s="431"/>
    </row>
    <row r="13490" spans="1:1" s="432" customFormat="1" ht="12" hidden="1" customHeight="1">
      <c r="A13490" s="431"/>
    </row>
    <row r="13491" spans="1:1" s="432" customFormat="1" ht="12" hidden="1" customHeight="1">
      <c r="A13491" s="431"/>
    </row>
    <row r="13492" spans="1:1" s="432" customFormat="1" ht="12" hidden="1" customHeight="1">
      <c r="A13492" s="431"/>
    </row>
    <row r="13493" spans="1:1" s="432" customFormat="1" ht="12" hidden="1" customHeight="1">
      <c r="A13493" s="431"/>
    </row>
    <row r="13494" spans="1:1" s="432" customFormat="1" ht="12" hidden="1" customHeight="1">
      <c r="A13494" s="431"/>
    </row>
    <row r="13495" spans="1:1" s="432" customFormat="1" ht="12" hidden="1" customHeight="1">
      <c r="A13495" s="431"/>
    </row>
    <row r="13496" spans="1:1" s="432" customFormat="1" ht="12" hidden="1" customHeight="1">
      <c r="A13496" s="431"/>
    </row>
    <row r="13497" spans="1:1" s="432" customFormat="1" ht="12" hidden="1" customHeight="1">
      <c r="A13497" s="431"/>
    </row>
    <row r="13498" spans="1:1" s="432" customFormat="1" ht="12" hidden="1" customHeight="1">
      <c r="A13498" s="431"/>
    </row>
    <row r="13499" spans="1:1" s="432" customFormat="1" ht="12" hidden="1" customHeight="1">
      <c r="A13499" s="431"/>
    </row>
    <row r="13500" spans="1:1" s="432" customFormat="1" ht="12" hidden="1" customHeight="1">
      <c r="A13500" s="431"/>
    </row>
    <row r="13501" spans="1:1" s="432" customFormat="1" ht="12" hidden="1" customHeight="1">
      <c r="A13501" s="431"/>
    </row>
    <row r="13502" spans="1:1" s="432" customFormat="1" ht="12" hidden="1" customHeight="1">
      <c r="A13502" s="431"/>
    </row>
    <row r="13503" spans="1:1" s="432" customFormat="1" ht="12" hidden="1" customHeight="1">
      <c r="A13503" s="431"/>
    </row>
    <row r="13504" spans="1:1" s="432" customFormat="1" ht="12" hidden="1" customHeight="1">
      <c r="A13504" s="431"/>
    </row>
    <row r="13505" spans="1:1" s="432" customFormat="1" ht="12" hidden="1" customHeight="1">
      <c r="A13505" s="431"/>
    </row>
    <row r="13506" spans="1:1" s="432" customFormat="1" ht="12" hidden="1" customHeight="1">
      <c r="A13506" s="431"/>
    </row>
    <row r="13507" spans="1:1" s="432" customFormat="1" ht="12" hidden="1" customHeight="1">
      <c r="A13507" s="431"/>
    </row>
    <row r="13508" spans="1:1" s="432" customFormat="1" ht="12" hidden="1" customHeight="1">
      <c r="A13508" s="431"/>
    </row>
    <row r="13509" spans="1:1" s="432" customFormat="1" ht="12" hidden="1" customHeight="1">
      <c r="A13509" s="431"/>
    </row>
    <row r="13510" spans="1:1" s="432" customFormat="1" ht="12" hidden="1" customHeight="1">
      <c r="A13510" s="431"/>
    </row>
    <row r="13511" spans="1:1" s="432" customFormat="1" ht="12" hidden="1" customHeight="1">
      <c r="A13511" s="431"/>
    </row>
    <row r="13512" spans="1:1" s="432" customFormat="1" ht="12" hidden="1" customHeight="1">
      <c r="A13512" s="431"/>
    </row>
    <row r="13513" spans="1:1" s="432" customFormat="1" ht="12" hidden="1" customHeight="1">
      <c r="A13513" s="431"/>
    </row>
    <row r="13514" spans="1:1" s="432" customFormat="1" ht="12" hidden="1" customHeight="1">
      <c r="A13514" s="431"/>
    </row>
    <row r="13515" spans="1:1" s="432" customFormat="1" ht="12" hidden="1" customHeight="1">
      <c r="A13515" s="431"/>
    </row>
    <row r="13516" spans="1:1" s="432" customFormat="1" ht="12" hidden="1" customHeight="1">
      <c r="A13516" s="431"/>
    </row>
    <row r="13517" spans="1:1" s="432" customFormat="1" ht="12" hidden="1" customHeight="1">
      <c r="A13517" s="431"/>
    </row>
    <row r="13518" spans="1:1" s="432" customFormat="1" ht="12" hidden="1" customHeight="1">
      <c r="A13518" s="431"/>
    </row>
    <row r="13519" spans="1:1" s="432" customFormat="1" ht="12" hidden="1" customHeight="1">
      <c r="A13519" s="431"/>
    </row>
    <row r="13520" spans="1:1" s="432" customFormat="1" ht="12" hidden="1" customHeight="1">
      <c r="A13520" s="431"/>
    </row>
    <row r="13521" spans="1:1" s="432" customFormat="1" ht="12" hidden="1" customHeight="1">
      <c r="A13521" s="431"/>
    </row>
    <row r="13522" spans="1:1" s="432" customFormat="1" ht="12" hidden="1" customHeight="1">
      <c r="A13522" s="431"/>
    </row>
    <row r="13523" spans="1:1" s="432" customFormat="1" ht="12" hidden="1" customHeight="1">
      <c r="A13523" s="431"/>
    </row>
    <row r="13524" spans="1:1" s="432" customFormat="1" ht="12" hidden="1" customHeight="1">
      <c r="A13524" s="431"/>
    </row>
    <row r="13525" spans="1:1" s="432" customFormat="1" ht="12" hidden="1" customHeight="1">
      <c r="A13525" s="431"/>
    </row>
    <row r="13526" spans="1:1" s="432" customFormat="1" ht="12" hidden="1" customHeight="1">
      <c r="A13526" s="431"/>
    </row>
    <row r="13527" spans="1:1" s="432" customFormat="1" ht="12" hidden="1" customHeight="1">
      <c r="A13527" s="431"/>
    </row>
    <row r="13528" spans="1:1" s="432" customFormat="1" ht="12" hidden="1" customHeight="1">
      <c r="A13528" s="431"/>
    </row>
    <row r="13529" spans="1:1" s="432" customFormat="1" ht="12" hidden="1" customHeight="1">
      <c r="A13529" s="431"/>
    </row>
    <row r="13530" spans="1:1" s="432" customFormat="1" ht="12" hidden="1" customHeight="1">
      <c r="A13530" s="431"/>
    </row>
    <row r="13531" spans="1:1" s="432" customFormat="1" ht="12" hidden="1" customHeight="1">
      <c r="A13531" s="431"/>
    </row>
    <row r="13532" spans="1:1" s="432" customFormat="1" ht="12" hidden="1" customHeight="1">
      <c r="A13532" s="431"/>
    </row>
    <row r="13533" spans="1:1" s="432" customFormat="1" ht="12" hidden="1" customHeight="1">
      <c r="A13533" s="431"/>
    </row>
    <row r="13534" spans="1:1" s="432" customFormat="1" ht="12" hidden="1" customHeight="1">
      <c r="A13534" s="431"/>
    </row>
    <row r="13535" spans="1:1" s="432" customFormat="1" ht="12" hidden="1" customHeight="1">
      <c r="A13535" s="431"/>
    </row>
    <row r="13536" spans="1:1" s="432" customFormat="1" ht="12" hidden="1" customHeight="1">
      <c r="A13536" s="431"/>
    </row>
    <row r="13537" spans="1:1" s="432" customFormat="1" ht="12" hidden="1" customHeight="1">
      <c r="A13537" s="431"/>
    </row>
    <row r="13538" spans="1:1" s="432" customFormat="1" ht="12" hidden="1" customHeight="1">
      <c r="A13538" s="431"/>
    </row>
    <row r="13539" spans="1:1" s="432" customFormat="1" ht="12" hidden="1" customHeight="1">
      <c r="A13539" s="431"/>
    </row>
    <row r="13540" spans="1:1" s="432" customFormat="1" ht="12" hidden="1" customHeight="1">
      <c r="A13540" s="431"/>
    </row>
    <row r="13541" spans="1:1" s="432" customFormat="1" ht="12" hidden="1" customHeight="1">
      <c r="A13541" s="431"/>
    </row>
    <row r="13542" spans="1:1" s="432" customFormat="1" ht="12" hidden="1" customHeight="1">
      <c r="A13542" s="431"/>
    </row>
    <row r="13543" spans="1:1" s="432" customFormat="1" ht="12" hidden="1" customHeight="1">
      <c r="A13543" s="431"/>
    </row>
    <row r="13544" spans="1:1" s="432" customFormat="1" ht="12" hidden="1" customHeight="1">
      <c r="A13544" s="431"/>
    </row>
    <row r="13545" spans="1:1" s="432" customFormat="1" ht="12" hidden="1" customHeight="1">
      <c r="A13545" s="431"/>
    </row>
    <row r="13546" spans="1:1" s="432" customFormat="1" ht="12" hidden="1" customHeight="1">
      <c r="A13546" s="431"/>
    </row>
    <row r="13547" spans="1:1" s="432" customFormat="1" ht="12" hidden="1" customHeight="1">
      <c r="A13547" s="431"/>
    </row>
    <row r="13548" spans="1:1" s="432" customFormat="1" ht="12" hidden="1" customHeight="1">
      <c r="A13548" s="431"/>
    </row>
    <row r="13549" spans="1:1" s="432" customFormat="1" ht="12" hidden="1" customHeight="1">
      <c r="A13549" s="431"/>
    </row>
    <row r="13550" spans="1:1" s="432" customFormat="1" ht="12" hidden="1" customHeight="1">
      <c r="A13550" s="431"/>
    </row>
    <row r="13551" spans="1:1" s="432" customFormat="1" ht="12" hidden="1" customHeight="1">
      <c r="A13551" s="431"/>
    </row>
    <row r="13552" spans="1:1" s="432" customFormat="1" ht="12" hidden="1" customHeight="1">
      <c r="A13552" s="431"/>
    </row>
    <row r="13553" spans="1:1" s="432" customFormat="1" ht="12" hidden="1" customHeight="1">
      <c r="A13553" s="431"/>
    </row>
    <row r="13554" spans="1:1" s="432" customFormat="1" ht="12" hidden="1" customHeight="1">
      <c r="A13554" s="431"/>
    </row>
    <row r="13555" spans="1:1" s="432" customFormat="1" ht="12" hidden="1" customHeight="1">
      <c r="A13555" s="431"/>
    </row>
    <row r="13556" spans="1:1" s="432" customFormat="1" ht="12" hidden="1" customHeight="1">
      <c r="A13556" s="431"/>
    </row>
    <row r="13557" spans="1:1" s="432" customFormat="1" ht="12" hidden="1" customHeight="1">
      <c r="A13557" s="431"/>
    </row>
    <row r="13558" spans="1:1" s="432" customFormat="1" ht="12" hidden="1" customHeight="1">
      <c r="A13558" s="431"/>
    </row>
    <row r="13559" spans="1:1" s="432" customFormat="1" ht="12" hidden="1" customHeight="1">
      <c r="A13559" s="431"/>
    </row>
    <row r="13560" spans="1:1" s="432" customFormat="1" ht="12" hidden="1" customHeight="1">
      <c r="A13560" s="431"/>
    </row>
    <row r="13561" spans="1:1" s="432" customFormat="1" ht="12" hidden="1" customHeight="1">
      <c r="A13561" s="431"/>
    </row>
    <row r="13562" spans="1:1" s="432" customFormat="1" ht="12" hidden="1" customHeight="1">
      <c r="A13562" s="431"/>
    </row>
    <row r="13563" spans="1:1" s="432" customFormat="1" ht="12" hidden="1" customHeight="1">
      <c r="A13563" s="431"/>
    </row>
    <row r="13564" spans="1:1" s="432" customFormat="1" ht="12" hidden="1" customHeight="1">
      <c r="A13564" s="431"/>
    </row>
    <row r="13565" spans="1:1" s="432" customFormat="1" ht="12" hidden="1" customHeight="1">
      <c r="A13565" s="431"/>
    </row>
    <row r="13566" spans="1:1" s="432" customFormat="1" ht="12" hidden="1" customHeight="1">
      <c r="A13566" s="431"/>
    </row>
    <row r="13567" spans="1:1" s="432" customFormat="1" ht="12" hidden="1" customHeight="1">
      <c r="A13567" s="431"/>
    </row>
    <row r="13568" spans="1:1" s="432" customFormat="1" ht="12" hidden="1" customHeight="1">
      <c r="A13568" s="431"/>
    </row>
    <row r="13569" spans="1:1" s="432" customFormat="1" ht="12" hidden="1" customHeight="1">
      <c r="A13569" s="431"/>
    </row>
    <row r="13570" spans="1:1" s="432" customFormat="1" ht="12" hidden="1" customHeight="1">
      <c r="A13570" s="431"/>
    </row>
    <row r="13571" spans="1:1" s="432" customFormat="1" ht="12" hidden="1" customHeight="1">
      <c r="A13571" s="431"/>
    </row>
    <row r="13572" spans="1:1" s="432" customFormat="1" ht="12" hidden="1" customHeight="1">
      <c r="A13572" s="431"/>
    </row>
    <row r="13573" spans="1:1" s="432" customFormat="1" ht="12" hidden="1" customHeight="1">
      <c r="A13573" s="431"/>
    </row>
    <row r="13574" spans="1:1" s="432" customFormat="1" ht="12" hidden="1" customHeight="1">
      <c r="A13574" s="431"/>
    </row>
    <row r="13575" spans="1:1" s="432" customFormat="1" ht="12" hidden="1" customHeight="1">
      <c r="A13575" s="431"/>
    </row>
    <row r="13576" spans="1:1" s="432" customFormat="1" ht="12" hidden="1" customHeight="1">
      <c r="A13576" s="431"/>
    </row>
    <row r="13577" spans="1:1" s="432" customFormat="1" ht="12" hidden="1" customHeight="1">
      <c r="A13577" s="431"/>
    </row>
    <row r="13578" spans="1:1" s="432" customFormat="1" ht="12" hidden="1" customHeight="1">
      <c r="A13578" s="431"/>
    </row>
    <row r="13579" spans="1:1" s="432" customFormat="1" ht="12" hidden="1" customHeight="1">
      <c r="A13579" s="431"/>
    </row>
    <row r="13580" spans="1:1" s="432" customFormat="1" ht="12" hidden="1" customHeight="1">
      <c r="A13580" s="431"/>
    </row>
    <row r="13581" spans="1:1" s="432" customFormat="1" ht="12" hidden="1" customHeight="1">
      <c r="A13581" s="431"/>
    </row>
    <row r="13582" spans="1:1" s="432" customFormat="1" ht="12" hidden="1" customHeight="1">
      <c r="A13582" s="431"/>
    </row>
    <row r="13583" spans="1:1" s="432" customFormat="1" ht="12" hidden="1" customHeight="1">
      <c r="A13583" s="431"/>
    </row>
    <row r="13584" spans="1:1" s="432" customFormat="1" ht="12" hidden="1" customHeight="1">
      <c r="A13584" s="431"/>
    </row>
    <row r="13585" spans="1:1" s="432" customFormat="1" ht="12" hidden="1" customHeight="1">
      <c r="A13585" s="431"/>
    </row>
    <row r="13586" spans="1:1" s="432" customFormat="1" ht="12" hidden="1" customHeight="1">
      <c r="A13586" s="431"/>
    </row>
    <row r="13587" spans="1:1" s="432" customFormat="1" ht="12" hidden="1" customHeight="1">
      <c r="A13587" s="431"/>
    </row>
    <row r="13588" spans="1:1" s="432" customFormat="1" ht="12" hidden="1" customHeight="1">
      <c r="A13588" s="431"/>
    </row>
    <row r="13589" spans="1:1" s="432" customFormat="1" ht="12" hidden="1" customHeight="1">
      <c r="A13589" s="431"/>
    </row>
    <row r="13590" spans="1:1" s="432" customFormat="1" ht="12" hidden="1" customHeight="1">
      <c r="A13590" s="431"/>
    </row>
    <row r="13591" spans="1:1" s="432" customFormat="1" ht="12" hidden="1" customHeight="1">
      <c r="A13591" s="431"/>
    </row>
    <row r="13592" spans="1:1" s="432" customFormat="1" ht="12" hidden="1" customHeight="1">
      <c r="A13592" s="431"/>
    </row>
    <row r="13593" spans="1:1" s="432" customFormat="1" ht="12" hidden="1" customHeight="1">
      <c r="A13593" s="431"/>
    </row>
    <row r="13594" spans="1:1" s="432" customFormat="1" ht="12" hidden="1" customHeight="1">
      <c r="A13594" s="431"/>
    </row>
    <row r="13595" spans="1:1" s="432" customFormat="1" ht="12" hidden="1" customHeight="1">
      <c r="A13595" s="431"/>
    </row>
    <row r="13596" spans="1:1" s="432" customFormat="1" ht="12" hidden="1" customHeight="1">
      <c r="A13596" s="431"/>
    </row>
    <row r="13597" spans="1:1" s="432" customFormat="1" ht="12" hidden="1" customHeight="1">
      <c r="A13597" s="431"/>
    </row>
    <row r="13598" spans="1:1" s="432" customFormat="1" ht="12" hidden="1" customHeight="1">
      <c r="A13598" s="431"/>
    </row>
    <row r="13599" spans="1:1" s="432" customFormat="1" ht="12" hidden="1" customHeight="1">
      <c r="A13599" s="431"/>
    </row>
    <row r="13600" spans="1:1" s="432" customFormat="1" ht="12" hidden="1" customHeight="1">
      <c r="A13600" s="431"/>
    </row>
    <row r="13601" spans="1:1" s="432" customFormat="1" ht="12" hidden="1" customHeight="1">
      <c r="A13601" s="431"/>
    </row>
    <row r="13602" spans="1:1" s="432" customFormat="1" ht="12" hidden="1" customHeight="1">
      <c r="A13602" s="431"/>
    </row>
    <row r="13603" spans="1:1" s="432" customFormat="1" ht="12" hidden="1" customHeight="1">
      <c r="A13603" s="431"/>
    </row>
    <row r="13604" spans="1:1" s="432" customFormat="1" ht="12" hidden="1" customHeight="1">
      <c r="A13604" s="431"/>
    </row>
    <row r="13605" spans="1:1" s="432" customFormat="1" ht="12" hidden="1" customHeight="1">
      <c r="A13605" s="431"/>
    </row>
    <row r="13606" spans="1:1" s="432" customFormat="1" ht="12" hidden="1" customHeight="1">
      <c r="A13606" s="431"/>
    </row>
    <row r="13607" spans="1:1" s="432" customFormat="1" ht="12" hidden="1" customHeight="1">
      <c r="A13607" s="431"/>
    </row>
    <row r="13608" spans="1:1" s="432" customFormat="1" ht="12" hidden="1" customHeight="1">
      <c r="A13608" s="431"/>
    </row>
    <row r="13609" spans="1:1" s="432" customFormat="1" ht="12" hidden="1" customHeight="1">
      <c r="A13609" s="431"/>
    </row>
    <row r="13610" spans="1:1" s="432" customFormat="1" ht="12" hidden="1" customHeight="1">
      <c r="A13610" s="431"/>
    </row>
    <row r="13611" spans="1:1" s="432" customFormat="1" ht="12" hidden="1" customHeight="1">
      <c r="A13611" s="431"/>
    </row>
    <row r="13612" spans="1:1" s="432" customFormat="1" ht="12" hidden="1" customHeight="1">
      <c r="A13612" s="431"/>
    </row>
    <row r="13613" spans="1:1" s="432" customFormat="1" ht="12" hidden="1" customHeight="1">
      <c r="A13613" s="431"/>
    </row>
    <row r="13614" spans="1:1" s="432" customFormat="1" ht="12" hidden="1" customHeight="1">
      <c r="A13614" s="431"/>
    </row>
    <row r="13615" spans="1:1" s="432" customFormat="1" ht="12" hidden="1" customHeight="1">
      <c r="A13615" s="431"/>
    </row>
    <row r="13616" spans="1:1" s="432" customFormat="1" ht="12" hidden="1" customHeight="1">
      <c r="A13616" s="431"/>
    </row>
    <row r="13617" spans="1:1" s="432" customFormat="1" ht="12" hidden="1" customHeight="1">
      <c r="A13617" s="431"/>
    </row>
    <row r="13618" spans="1:1" s="432" customFormat="1" ht="12" hidden="1" customHeight="1">
      <c r="A13618" s="431"/>
    </row>
    <row r="13619" spans="1:1" s="432" customFormat="1" ht="12" hidden="1" customHeight="1">
      <c r="A13619" s="431"/>
    </row>
    <row r="13620" spans="1:1" s="432" customFormat="1" ht="12" hidden="1" customHeight="1">
      <c r="A13620" s="431"/>
    </row>
    <row r="13621" spans="1:1" s="432" customFormat="1" ht="12" hidden="1" customHeight="1">
      <c r="A13621" s="431"/>
    </row>
    <row r="13622" spans="1:1" s="432" customFormat="1" ht="12" hidden="1" customHeight="1">
      <c r="A13622" s="431"/>
    </row>
    <row r="13623" spans="1:1" s="432" customFormat="1" ht="12" hidden="1" customHeight="1">
      <c r="A13623" s="431"/>
    </row>
    <row r="13624" spans="1:1" s="432" customFormat="1" ht="12" hidden="1" customHeight="1">
      <c r="A13624" s="431"/>
    </row>
    <row r="13625" spans="1:1" s="432" customFormat="1" ht="12" hidden="1" customHeight="1">
      <c r="A13625" s="431"/>
    </row>
    <row r="13626" spans="1:1" s="432" customFormat="1" ht="12" hidden="1" customHeight="1">
      <c r="A13626" s="431"/>
    </row>
    <row r="13627" spans="1:1" s="432" customFormat="1" ht="12" hidden="1" customHeight="1">
      <c r="A13627" s="431"/>
    </row>
    <row r="13628" spans="1:1" s="432" customFormat="1" ht="12" hidden="1" customHeight="1">
      <c r="A13628" s="431"/>
    </row>
    <row r="13629" spans="1:1" s="432" customFormat="1" ht="12" hidden="1" customHeight="1">
      <c r="A13629" s="431"/>
    </row>
    <row r="13630" spans="1:1" s="432" customFormat="1" ht="12" hidden="1" customHeight="1">
      <c r="A13630" s="431"/>
    </row>
    <row r="13631" spans="1:1" s="432" customFormat="1" ht="12" hidden="1" customHeight="1">
      <c r="A13631" s="431"/>
    </row>
    <row r="13632" spans="1:1" s="432" customFormat="1" ht="12" hidden="1" customHeight="1">
      <c r="A13632" s="431"/>
    </row>
    <row r="13633" spans="1:1" s="432" customFormat="1" ht="12" hidden="1" customHeight="1">
      <c r="A13633" s="431"/>
    </row>
    <row r="13634" spans="1:1" s="432" customFormat="1" ht="12" hidden="1" customHeight="1">
      <c r="A13634" s="431"/>
    </row>
    <row r="13635" spans="1:1" s="432" customFormat="1" ht="12" hidden="1" customHeight="1">
      <c r="A13635" s="431"/>
    </row>
    <row r="13636" spans="1:1" s="432" customFormat="1" ht="12" hidden="1" customHeight="1">
      <c r="A13636" s="431"/>
    </row>
    <row r="13637" spans="1:1" s="432" customFormat="1" ht="12" hidden="1" customHeight="1">
      <c r="A13637" s="431"/>
    </row>
    <row r="13638" spans="1:1" s="432" customFormat="1" ht="12" hidden="1" customHeight="1">
      <c r="A13638" s="431"/>
    </row>
    <row r="13639" spans="1:1" s="432" customFormat="1" ht="12" hidden="1" customHeight="1">
      <c r="A13639" s="431"/>
    </row>
    <row r="13640" spans="1:1" s="432" customFormat="1" ht="12" hidden="1" customHeight="1">
      <c r="A13640" s="431"/>
    </row>
    <row r="13641" spans="1:1" s="432" customFormat="1" ht="12" hidden="1" customHeight="1">
      <c r="A13641" s="431"/>
    </row>
    <row r="13642" spans="1:1" s="432" customFormat="1" ht="12" hidden="1" customHeight="1">
      <c r="A13642" s="431"/>
    </row>
    <row r="13643" spans="1:1" s="432" customFormat="1" ht="12" hidden="1" customHeight="1">
      <c r="A13643" s="431"/>
    </row>
    <row r="13644" spans="1:1" s="432" customFormat="1" ht="12" hidden="1" customHeight="1">
      <c r="A13644" s="431"/>
    </row>
    <row r="13645" spans="1:1" s="432" customFormat="1" ht="12" hidden="1" customHeight="1">
      <c r="A13645" s="431"/>
    </row>
    <row r="13646" spans="1:1" s="432" customFormat="1" ht="12" hidden="1" customHeight="1">
      <c r="A13646" s="431"/>
    </row>
    <row r="13647" spans="1:1" s="432" customFormat="1" ht="12" hidden="1" customHeight="1">
      <c r="A13647" s="431"/>
    </row>
    <row r="13648" spans="1:1" s="432" customFormat="1" ht="12" hidden="1" customHeight="1">
      <c r="A13648" s="431"/>
    </row>
    <row r="13649" spans="1:1" s="432" customFormat="1" ht="12" hidden="1" customHeight="1">
      <c r="A13649" s="431"/>
    </row>
    <row r="13650" spans="1:1" s="432" customFormat="1" ht="12" hidden="1" customHeight="1">
      <c r="A13650" s="431"/>
    </row>
    <row r="13651" spans="1:1" s="432" customFormat="1" ht="12" hidden="1" customHeight="1">
      <c r="A13651" s="431"/>
    </row>
    <row r="13652" spans="1:1" s="432" customFormat="1" ht="12" hidden="1" customHeight="1">
      <c r="A13652" s="431"/>
    </row>
    <row r="13653" spans="1:1" s="432" customFormat="1" ht="12" hidden="1" customHeight="1">
      <c r="A13653" s="431"/>
    </row>
    <row r="13654" spans="1:1" s="432" customFormat="1" ht="12" hidden="1" customHeight="1">
      <c r="A13654" s="431"/>
    </row>
    <row r="13655" spans="1:1" s="432" customFormat="1" ht="12" hidden="1" customHeight="1">
      <c r="A13655" s="431"/>
    </row>
    <row r="13656" spans="1:1" s="432" customFormat="1" ht="12" hidden="1" customHeight="1">
      <c r="A13656" s="431"/>
    </row>
    <row r="13657" spans="1:1" s="432" customFormat="1" ht="12" hidden="1" customHeight="1">
      <c r="A13657" s="431"/>
    </row>
    <row r="13658" spans="1:1" s="432" customFormat="1" ht="12" hidden="1" customHeight="1">
      <c r="A13658" s="431"/>
    </row>
    <row r="13659" spans="1:1" s="432" customFormat="1" ht="12" hidden="1" customHeight="1">
      <c r="A13659" s="431"/>
    </row>
    <row r="13660" spans="1:1" s="432" customFormat="1" ht="12" hidden="1" customHeight="1">
      <c r="A13660" s="431"/>
    </row>
    <row r="13661" spans="1:1" s="432" customFormat="1" ht="12" hidden="1" customHeight="1">
      <c r="A13661" s="431"/>
    </row>
    <row r="13662" spans="1:1" s="432" customFormat="1" ht="12" hidden="1" customHeight="1">
      <c r="A13662" s="431"/>
    </row>
    <row r="13663" spans="1:1" s="432" customFormat="1" ht="12" hidden="1" customHeight="1">
      <c r="A13663" s="431"/>
    </row>
    <row r="13664" spans="1:1" s="432" customFormat="1" ht="12" hidden="1" customHeight="1">
      <c r="A13664" s="431"/>
    </row>
    <row r="13665" spans="1:1" s="432" customFormat="1" ht="12" hidden="1" customHeight="1">
      <c r="A13665" s="431"/>
    </row>
    <row r="13666" spans="1:1" s="432" customFormat="1" ht="12" hidden="1" customHeight="1">
      <c r="A13666" s="431"/>
    </row>
    <row r="13667" spans="1:1" s="432" customFormat="1" ht="12" hidden="1" customHeight="1">
      <c r="A13667" s="431"/>
    </row>
    <row r="13668" spans="1:1" s="432" customFormat="1" ht="12" hidden="1" customHeight="1">
      <c r="A13668" s="431"/>
    </row>
    <row r="13669" spans="1:1" s="432" customFormat="1" ht="12" hidden="1" customHeight="1">
      <c r="A13669" s="431"/>
    </row>
    <row r="13670" spans="1:1" s="432" customFormat="1" ht="12" hidden="1" customHeight="1">
      <c r="A13670" s="431"/>
    </row>
    <row r="13671" spans="1:1" s="432" customFormat="1" ht="12" hidden="1" customHeight="1">
      <c r="A13671" s="431"/>
    </row>
    <row r="13672" spans="1:1" s="432" customFormat="1" ht="12" hidden="1" customHeight="1">
      <c r="A13672" s="431"/>
    </row>
    <row r="13673" spans="1:1" s="432" customFormat="1" ht="12" hidden="1" customHeight="1">
      <c r="A13673" s="431"/>
    </row>
    <row r="13674" spans="1:1" s="432" customFormat="1" ht="12" hidden="1" customHeight="1">
      <c r="A13674" s="431"/>
    </row>
    <row r="13675" spans="1:1" s="432" customFormat="1" ht="12" hidden="1" customHeight="1">
      <c r="A13675" s="431"/>
    </row>
    <row r="13676" spans="1:1" s="432" customFormat="1" ht="12" hidden="1" customHeight="1">
      <c r="A13676" s="431"/>
    </row>
    <row r="13677" spans="1:1" s="432" customFormat="1" ht="12" hidden="1" customHeight="1">
      <c r="A13677" s="431"/>
    </row>
    <row r="13678" spans="1:1" s="432" customFormat="1" ht="12" hidden="1" customHeight="1">
      <c r="A13678" s="431"/>
    </row>
    <row r="13679" spans="1:1" s="432" customFormat="1" ht="12" hidden="1" customHeight="1">
      <c r="A13679" s="431"/>
    </row>
    <row r="13680" spans="1:1" s="432" customFormat="1" ht="12" hidden="1" customHeight="1">
      <c r="A13680" s="431"/>
    </row>
    <row r="13681" spans="1:1" s="432" customFormat="1" ht="12" hidden="1" customHeight="1">
      <c r="A13681" s="431"/>
    </row>
    <row r="13682" spans="1:1" s="432" customFormat="1" ht="12" hidden="1" customHeight="1">
      <c r="A13682" s="431"/>
    </row>
    <row r="13683" spans="1:1" s="432" customFormat="1" ht="12" hidden="1" customHeight="1">
      <c r="A13683" s="431"/>
    </row>
    <row r="13684" spans="1:1" s="432" customFormat="1" ht="12" hidden="1" customHeight="1">
      <c r="A13684" s="431"/>
    </row>
    <row r="13685" spans="1:1" s="432" customFormat="1" ht="12" hidden="1" customHeight="1">
      <c r="A13685" s="431"/>
    </row>
    <row r="13686" spans="1:1" s="432" customFormat="1" ht="12" hidden="1" customHeight="1">
      <c r="A13686" s="431"/>
    </row>
    <row r="13687" spans="1:1" s="432" customFormat="1" ht="12" hidden="1" customHeight="1">
      <c r="A13687" s="431"/>
    </row>
    <row r="13688" spans="1:1" s="432" customFormat="1" ht="12" hidden="1" customHeight="1">
      <c r="A13688" s="431"/>
    </row>
    <row r="13689" spans="1:1" s="432" customFormat="1" ht="12" hidden="1" customHeight="1">
      <c r="A13689" s="431"/>
    </row>
    <row r="13690" spans="1:1" s="432" customFormat="1" ht="12" hidden="1" customHeight="1">
      <c r="A13690" s="431"/>
    </row>
    <row r="13691" spans="1:1" s="432" customFormat="1" ht="12" hidden="1" customHeight="1">
      <c r="A13691" s="431"/>
    </row>
    <row r="13692" spans="1:1" s="432" customFormat="1" ht="12" hidden="1" customHeight="1">
      <c r="A13692" s="431"/>
    </row>
    <row r="13693" spans="1:1" s="432" customFormat="1" ht="12" hidden="1" customHeight="1">
      <c r="A13693" s="431"/>
    </row>
    <row r="13694" spans="1:1" s="432" customFormat="1" ht="12" hidden="1" customHeight="1">
      <c r="A13694" s="431"/>
    </row>
    <row r="13695" spans="1:1" s="432" customFormat="1" ht="12" hidden="1" customHeight="1">
      <c r="A13695" s="431"/>
    </row>
    <row r="13696" spans="1:1" s="432" customFormat="1" ht="12" hidden="1" customHeight="1">
      <c r="A13696" s="431"/>
    </row>
    <row r="13697" spans="1:1" s="432" customFormat="1" ht="12" hidden="1" customHeight="1">
      <c r="A13697" s="431"/>
    </row>
    <row r="13698" spans="1:1" s="432" customFormat="1" ht="12" hidden="1" customHeight="1">
      <c r="A13698" s="431"/>
    </row>
    <row r="13699" spans="1:1" s="432" customFormat="1" ht="12" hidden="1" customHeight="1">
      <c r="A13699" s="431"/>
    </row>
    <row r="13700" spans="1:1" s="432" customFormat="1" ht="12" hidden="1" customHeight="1">
      <c r="A13700" s="431"/>
    </row>
    <row r="13701" spans="1:1" s="432" customFormat="1" ht="12" hidden="1" customHeight="1">
      <c r="A13701" s="431"/>
    </row>
    <row r="13702" spans="1:1" s="432" customFormat="1" ht="12" hidden="1" customHeight="1">
      <c r="A13702" s="431"/>
    </row>
    <row r="13703" spans="1:1" s="432" customFormat="1" ht="12" hidden="1" customHeight="1">
      <c r="A13703" s="431"/>
    </row>
    <row r="13704" spans="1:1" s="432" customFormat="1" ht="12" hidden="1" customHeight="1">
      <c r="A13704" s="431"/>
    </row>
    <row r="13705" spans="1:1" s="432" customFormat="1" ht="12" hidden="1" customHeight="1">
      <c r="A13705" s="431"/>
    </row>
    <row r="13706" spans="1:1" s="432" customFormat="1" ht="12" hidden="1" customHeight="1">
      <c r="A13706" s="431"/>
    </row>
    <row r="13707" spans="1:1" s="432" customFormat="1" ht="12" hidden="1" customHeight="1">
      <c r="A13707" s="431"/>
    </row>
    <row r="13708" spans="1:1" s="432" customFormat="1" ht="12" hidden="1" customHeight="1">
      <c r="A13708" s="431"/>
    </row>
    <row r="13709" spans="1:1" s="432" customFormat="1" ht="12" hidden="1" customHeight="1">
      <c r="A13709" s="431"/>
    </row>
    <row r="13710" spans="1:1" s="432" customFormat="1" ht="12" hidden="1" customHeight="1">
      <c r="A13710" s="431"/>
    </row>
    <row r="13711" spans="1:1" s="432" customFormat="1" ht="12" hidden="1" customHeight="1">
      <c r="A13711" s="431"/>
    </row>
    <row r="13712" spans="1:1" s="432" customFormat="1" ht="12" hidden="1" customHeight="1">
      <c r="A13712" s="431"/>
    </row>
    <row r="13713" spans="1:1" s="432" customFormat="1" ht="12" hidden="1" customHeight="1">
      <c r="A13713" s="431"/>
    </row>
    <row r="13714" spans="1:1" s="432" customFormat="1" ht="12" hidden="1" customHeight="1">
      <c r="A13714" s="431"/>
    </row>
    <row r="13715" spans="1:1" s="432" customFormat="1" ht="12" hidden="1" customHeight="1">
      <c r="A13715" s="431"/>
    </row>
    <row r="13716" spans="1:1" s="432" customFormat="1" ht="12" hidden="1" customHeight="1">
      <c r="A13716" s="431"/>
    </row>
    <row r="13717" spans="1:1" s="432" customFormat="1" ht="12" hidden="1" customHeight="1">
      <c r="A13717" s="431"/>
    </row>
    <row r="13718" spans="1:1" s="432" customFormat="1" ht="12" hidden="1" customHeight="1">
      <c r="A13718" s="431"/>
    </row>
    <row r="13719" spans="1:1" s="432" customFormat="1" ht="12" hidden="1" customHeight="1">
      <c r="A13719" s="431"/>
    </row>
    <row r="13720" spans="1:1" s="432" customFormat="1" ht="12" hidden="1" customHeight="1">
      <c r="A13720" s="431"/>
    </row>
    <row r="13721" spans="1:1" s="432" customFormat="1" ht="12" hidden="1" customHeight="1">
      <c r="A13721" s="431"/>
    </row>
    <row r="13722" spans="1:1" s="432" customFormat="1" ht="12" hidden="1" customHeight="1">
      <c r="A13722" s="431"/>
    </row>
    <row r="13723" spans="1:1" s="432" customFormat="1" ht="12" hidden="1" customHeight="1">
      <c r="A13723" s="431"/>
    </row>
    <row r="13724" spans="1:1" s="432" customFormat="1" ht="12" hidden="1" customHeight="1">
      <c r="A13724" s="431"/>
    </row>
    <row r="13725" spans="1:1" s="432" customFormat="1" ht="12" hidden="1" customHeight="1">
      <c r="A13725" s="431"/>
    </row>
    <row r="13726" spans="1:1" s="432" customFormat="1" ht="12" hidden="1" customHeight="1">
      <c r="A13726" s="431"/>
    </row>
    <row r="13727" spans="1:1" s="432" customFormat="1" ht="12" hidden="1" customHeight="1">
      <c r="A13727" s="431"/>
    </row>
    <row r="13728" spans="1:1" s="432" customFormat="1" ht="12" hidden="1" customHeight="1">
      <c r="A13728" s="431"/>
    </row>
    <row r="13729" spans="1:1" s="432" customFormat="1" ht="12" hidden="1" customHeight="1">
      <c r="A13729" s="431"/>
    </row>
    <row r="13730" spans="1:1" s="432" customFormat="1" ht="12" hidden="1" customHeight="1">
      <c r="A13730" s="431"/>
    </row>
    <row r="13731" spans="1:1" s="432" customFormat="1" ht="12" hidden="1" customHeight="1">
      <c r="A13731" s="431"/>
    </row>
    <row r="13732" spans="1:1" s="432" customFormat="1" ht="12" hidden="1" customHeight="1">
      <c r="A13732" s="431"/>
    </row>
    <row r="13733" spans="1:1" s="432" customFormat="1" ht="12" hidden="1" customHeight="1">
      <c r="A13733" s="431"/>
    </row>
    <row r="13734" spans="1:1" s="432" customFormat="1" ht="12" hidden="1" customHeight="1">
      <c r="A13734" s="431"/>
    </row>
    <row r="13735" spans="1:1" s="432" customFormat="1" ht="12" hidden="1" customHeight="1">
      <c r="A13735" s="431"/>
    </row>
    <row r="13736" spans="1:1" s="432" customFormat="1" ht="12" hidden="1" customHeight="1">
      <c r="A13736" s="431"/>
    </row>
    <row r="13737" spans="1:1" s="432" customFormat="1" ht="12" hidden="1" customHeight="1">
      <c r="A13737" s="431"/>
    </row>
    <row r="13738" spans="1:1" s="432" customFormat="1" ht="12" hidden="1" customHeight="1">
      <c r="A13738" s="431"/>
    </row>
    <row r="13739" spans="1:1" s="432" customFormat="1" ht="12" hidden="1" customHeight="1">
      <c r="A13739" s="431"/>
    </row>
    <row r="13740" spans="1:1" s="432" customFormat="1" ht="12" hidden="1" customHeight="1">
      <c r="A13740" s="431"/>
    </row>
    <row r="13741" spans="1:1" s="432" customFormat="1" ht="12" hidden="1" customHeight="1">
      <c r="A13741" s="431"/>
    </row>
    <row r="13742" spans="1:1" s="432" customFormat="1" ht="12" hidden="1" customHeight="1">
      <c r="A13742" s="431"/>
    </row>
    <row r="13743" spans="1:1" s="432" customFormat="1" ht="12" hidden="1" customHeight="1">
      <c r="A13743" s="431"/>
    </row>
    <row r="13744" spans="1:1" s="432" customFormat="1" ht="12" hidden="1" customHeight="1">
      <c r="A13744" s="431"/>
    </row>
    <row r="13745" spans="1:1" s="432" customFormat="1" ht="12" hidden="1" customHeight="1">
      <c r="A13745" s="431"/>
    </row>
    <row r="13746" spans="1:1" s="432" customFormat="1" ht="12" hidden="1" customHeight="1">
      <c r="A13746" s="431"/>
    </row>
    <row r="13747" spans="1:1" s="432" customFormat="1" ht="12" hidden="1" customHeight="1">
      <c r="A13747" s="431"/>
    </row>
    <row r="13748" spans="1:1" s="432" customFormat="1" ht="12" hidden="1" customHeight="1">
      <c r="A13748" s="431"/>
    </row>
    <row r="13749" spans="1:1" s="432" customFormat="1" ht="12" hidden="1" customHeight="1">
      <c r="A13749" s="431"/>
    </row>
    <row r="13750" spans="1:1" s="432" customFormat="1" ht="12" hidden="1" customHeight="1">
      <c r="A13750" s="431"/>
    </row>
    <row r="13751" spans="1:1" s="432" customFormat="1" ht="12" hidden="1" customHeight="1">
      <c r="A13751" s="431"/>
    </row>
    <row r="13752" spans="1:1" s="432" customFormat="1" ht="12" hidden="1" customHeight="1">
      <c r="A13752" s="431"/>
    </row>
    <row r="13753" spans="1:1" s="432" customFormat="1" ht="12" hidden="1" customHeight="1">
      <c r="A13753" s="431"/>
    </row>
    <row r="13754" spans="1:1" s="432" customFormat="1" ht="12" hidden="1" customHeight="1">
      <c r="A13754" s="431"/>
    </row>
    <row r="13755" spans="1:1" s="432" customFormat="1" ht="12" hidden="1" customHeight="1">
      <c r="A13755" s="431"/>
    </row>
    <row r="13756" spans="1:1" s="432" customFormat="1" ht="12" hidden="1" customHeight="1">
      <c r="A13756" s="431"/>
    </row>
    <row r="13757" spans="1:1" s="432" customFormat="1" ht="12" hidden="1" customHeight="1">
      <c r="A13757" s="431"/>
    </row>
    <row r="13758" spans="1:1" s="432" customFormat="1" ht="12" hidden="1" customHeight="1">
      <c r="A13758" s="431"/>
    </row>
    <row r="13759" spans="1:1" s="432" customFormat="1" ht="12" hidden="1" customHeight="1">
      <c r="A13759" s="431"/>
    </row>
    <row r="13760" spans="1:1" s="432" customFormat="1" ht="12" hidden="1" customHeight="1">
      <c r="A13760" s="431"/>
    </row>
    <row r="13761" spans="1:1" s="432" customFormat="1" ht="12" hidden="1" customHeight="1">
      <c r="A13761" s="431"/>
    </row>
    <row r="13762" spans="1:1" s="432" customFormat="1" ht="12" hidden="1" customHeight="1">
      <c r="A13762" s="431"/>
    </row>
    <row r="13763" spans="1:1" s="432" customFormat="1" ht="12" hidden="1" customHeight="1">
      <c r="A13763" s="431"/>
    </row>
    <row r="13764" spans="1:1" s="432" customFormat="1" ht="12" hidden="1" customHeight="1">
      <c r="A13764" s="431"/>
    </row>
    <row r="13765" spans="1:1" s="432" customFormat="1" ht="12" hidden="1" customHeight="1">
      <c r="A13765" s="431"/>
    </row>
    <row r="13766" spans="1:1" s="432" customFormat="1" ht="12" hidden="1" customHeight="1">
      <c r="A13766" s="431"/>
    </row>
    <row r="13767" spans="1:1" s="432" customFormat="1" ht="12" hidden="1" customHeight="1">
      <c r="A13767" s="431"/>
    </row>
    <row r="13768" spans="1:1" s="432" customFormat="1" ht="12" hidden="1" customHeight="1">
      <c r="A13768" s="431"/>
    </row>
    <row r="13769" spans="1:1" s="432" customFormat="1" ht="12" hidden="1" customHeight="1">
      <c r="A13769" s="431"/>
    </row>
    <row r="13770" spans="1:1" s="432" customFormat="1" ht="12" hidden="1" customHeight="1">
      <c r="A13770" s="431"/>
    </row>
    <row r="13771" spans="1:1" s="432" customFormat="1" ht="12" hidden="1" customHeight="1">
      <c r="A13771" s="431"/>
    </row>
    <row r="13772" spans="1:1" s="432" customFormat="1" ht="12" hidden="1" customHeight="1">
      <c r="A13772" s="431"/>
    </row>
    <row r="13773" spans="1:1" s="432" customFormat="1" ht="12" hidden="1" customHeight="1">
      <c r="A13773" s="431"/>
    </row>
    <row r="13774" spans="1:1" s="432" customFormat="1" ht="12" hidden="1" customHeight="1">
      <c r="A13774" s="431"/>
    </row>
    <row r="13775" spans="1:1" s="432" customFormat="1" ht="12" hidden="1" customHeight="1">
      <c r="A13775" s="431"/>
    </row>
    <row r="13776" spans="1:1" s="432" customFormat="1" ht="12" hidden="1" customHeight="1">
      <c r="A13776" s="431"/>
    </row>
    <row r="13777" spans="1:1" s="432" customFormat="1" ht="12" hidden="1" customHeight="1">
      <c r="A13777" s="431"/>
    </row>
    <row r="13778" spans="1:1" s="432" customFormat="1" ht="12" hidden="1" customHeight="1">
      <c r="A13778" s="431"/>
    </row>
    <row r="13779" spans="1:1" s="432" customFormat="1" ht="12" hidden="1" customHeight="1">
      <c r="A13779" s="431"/>
    </row>
    <row r="13780" spans="1:1" s="432" customFormat="1" ht="12" hidden="1" customHeight="1">
      <c r="A13780" s="431"/>
    </row>
    <row r="13781" spans="1:1" s="432" customFormat="1" ht="12" hidden="1" customHeight="1">
      <c r="A13781" s="431"/>
    </row>
    <row r="13782" spans="1:1" s="432" customFormat="1" ht="12" hidden="1" customHeight="1">
      <c r="A13782" s="431"/>
    </row>
    <row r="13783" spans="1:1" s="432" customFormat="1" ht="12" hidden="1" customHeight="1">
      <c r="A13783" s="431"/>
    </row>
    <row r="13784" spans="1:1" s="432" customFormat="1" ht="12" hidden="1" customHeight="1">
      <c r="A13784" s="431"/>
    </row>
    <row r="13785" spans="1:1" s="432" customFormat="1" ht="12" hidden="1" customHeight="1">
      <c r="A13785" s="431"/>
    </row>
    <row r="13786" spans="1:1" s="432" customFormat="1" ht="12" hidden="1" customHeight="1">
      <c r="A13786" s="431"/>
    </row>
    <row r="13787" spans="1:1" s="432" customFormat="1" ht="12" hidden="1" customHeight="1">
      <c r="A13787" s="431"/>
    </row>
    <row r="13788" spans="1:1" s="432" customFormat="1" ht="12" hidden="1" customHeight="1">
      <c r="A13788" s="431"/>
    </row>
    <row r="13789" spans="1:1" s="432" customFormat="1" ht="12" hidden="1" customHeight="1">
      <c r="A13789" s="431"/>
    </row>
    <row r="13790" spans="1:1" s="432" customFormat="1" ht="12" hidden="1" customHeight="1">
      <c r="A13790" s="431"/>
    </row>
    <row r="13791" spans="1:1" s="432" customFormat="1" ht="12" hidden="1" customHeight="1">
      <c r="A13791" s="431"/>
    </row>
    <row r="13792" spans="1:1" s="432" customFormat="1" ht="12" hidden="1" customHeight="1">
      <c r="A13792" s="431"/>
    </row>
    <row r="13793" spans="1:1" s="432" customFormat="1" ht="12" hidden="1" customHeight="1">
      <c r="A13793" s="431"/>
    </row>
    <row r="13794" spans="1:1" s="432" customFormat="1" ht="12" hidden="1" customHeight="1">
      <c r="A13794" s="431"/>
    </row>
    <row r="13795" spans="1:1" s="432" customFormat="1" ht="12" hidden="1" customHeight="1">
      <c r="A13795" s="431"/>
    </row>
    <row r="13796" spans="1:1" s="432" customFormat="1" ht="12" hidden="1" customHeight="1">
      <c r="A13796" s="431"/>
    </row>
    <row r="13797" spans="1:1" s="432" customFormat="1" ht="12" hidden="1" customHeight="1">
      <c r="A13797" s="431"/>
    </row>
    <row r="13798" spans="1:1" s="432" customFormat="1" ht="12" hidden="1" customHeight="1">
      <c r="A13798" s="431"/>
    </row>
    <row r="13799" spans="1:1" s="432" customFormat="1" ht="12" hidden="1" customHeight="1">
      <c r="A13799" s="431"/>
    </row>
    <row r="13800" spans="1:1" s="432" customFormat="1" ht="12" hidden="1" customHeight="1">
      <c r="A13800" s="431"/>
    </row>
    <row r="13801" spans="1:1" s="432" customFormat="1" ht="12" hidden="1" customHeight="1">
      <c r="A13801" s="431"/>
    </row>
    <row r="13802" spans="1:1" s="432" customFormat="1" ht="12" hidden="1" customHeight="1">
      <c r="A13802" s="431"/>
    </row>
    <row r="13803" spans="1:1" s="432" customFormat="1" ht="12" hidden="1" customHeight="1">
      <c r="A13803" s="431"/>
    </row>
    <row r="13804" spans="1:1" s="432" customFormat="1" ht="12" hidden="1" customHeight="1">
      <c r="A13804" s="431"/>
    </row>
    <row r="13805" spans="1:1" s="432" customFormat="1" ht="12" hidden="1" customHeight="1">
      <c r="A13805" s="431"/>
    </row>
    <row r="13806" spans="1:1" s="432" customFormat="1" ht="12" hidden="1" customHeight="1">
      <c r="A13806" s="431"/>
    </row>
    <row r="13807" spans="1:1" s="432" customFormat="1" ht="12" hidden="1" customHeight="1">
      <c r="A13807" s="431"/>
    </row>
    <row r="13808" spans="1:1" s="432" customFormat="1" ht="12" hidden="1" customHeight="1">
      <c r="A13808" s="431"/>
    </row>
    <row r="13809" spans="1:1" s="432" customFormat="1" ht="12" hidden="1" customHeight="1">
      <c r="A13809" s="431"/>
    </row>
    <row r="13810" spans="1:1" s="432" customFormat="1" ht="12" hidden="1" customHeight="1">
      <c r="A13810" s="431"/>
    </row>
    <row r="13811" spans="1:1" s="432" customFormat="1" ht="12" hidden="1" customHeight="1">
      <c r="A13811" s="431"/>
    </row>
    <row r="13812" spans="1:1" s="432" customFormat="1" ht="12" hidden="1" customHeight="1">
      <c r="A13812" s="431"/>
    </row>
    <row r="13813" spans="1:1" s="432" customFormat="1" ht="12" hidden="1" customHeight="1">
      <c r="A13813" s="431"/>
    </row>
    <row r="13814" spans="1:1" s="432" customFormat="1" ht="12" hidden="1" customHeight="1">
      <c r="A13814" s="431"/>
    </row>
    <row r="13815" spans="1:1" s="432" customFormat="1" ht="12" hidden="1" customHeight="1">
      <c r="A13815" s="431"/>
    </row>
    <row r="13816" spans="1:1" s="432" customFormat="1" ht="12" hidden="1" customHeight="1">
      <c r="A13816" s="431"/>
    </row>
    <row r="13817" spans="1:1" s="432" customFormat="1" ht="12" hidden="1" customHeight="1">
      <c r="A13817" s="431"/>
    </row>
    <row r="13818" spans="1:1" s="432" customFormat="1" ht="12" hidden="1" customHeight="1">
      <c r="A13818" s="431"/>
    </row>
    <row r="13819" spans="1:1" s="432" customFormat="1" ht="12" hidden="1" customHeight="1">
      <c r="A13819" s="431"/>
    </row>
    <row r="13820" spans="1:1" s="432" customFormat="1" ht="12" hidden="1" customHeight="1">
      <c r="A13820" s="431"/>
    </row>
    <row r="13821" spans="1:1" s="432" customFormat="1" ht="12" hidden="1" customHeight="1">
      <c r="A13821" s="431"/>
    </row>
    <row r="13822" spans="1:1" s="432" customFormat="1" ht="12" hidden="1" customHeight="1">
      <c r="A13822" s="431"/>
    </row>
    <row r="13823" spans="1:1" s="432" customFormat="1" ht="12" hidden="1" customHeight="1">
      <c r="A13823" s="431"/>
    </row>
    <row r="13824" spans="1:1" s="432" customFormat="1" ht="12" hidden="1" customHeight="1">
      <c r="A13824" s="431"/>
    </row>
    <row r="13825" spans="1:1" s="432" customFormat="1" ht="12" hidden="1" customHeight="1">
      <c r="A13825" s="431"/>
    </row>
    <row r="13826" spans="1:1" s="432" customFormat="1" ht="12" hidden="1" customHeight="1">
      <c r="A13826" s="431"/>
    </row>
    <row r="13827" spans="1:1" s="432" customFormat="1" ht="12" hidden="1" customHeight="1">
      <c r="A13827" s="431"/>
    </row>
    <row r="13828" spans="1:1" s="432" customFormat="1" ht="12" hidden="1" customHeight="1">
      <c r="A13828" s="431"/>
    </row>
    <row r="13829" spans="1:1" s="432" customFormat="1" ht="12" hidden="1" customHeight="1">
      <c r="A13829" s="431"/>
    </row>
    <row r="13830" spans="1:1" s="432" customFormat="1" ht="12" hidden="1" customHeight="1">
      <c r="A13830" s="431"/>
    </row>
    <row r="13831" spans="1:1" s="432" customFormat="1" ht="12" hidden="1" customHeight="1">
      <c r="A13831" s="431"/>
    </row>
    <row r="13832" spans="1:1" s="432" customFormat="1" ht="12" hidden="1" customHeight="1">
      <c r="A13832" s="431"/>
    </row>
    <row r="13833" spans="1:1" s="432" customFormat="1" ht="12" hidden="1" customHeight="1">
      <c r="A13833" s="431"/>
    </row>
    <row r="13834" spans="1:1" s="432" customFormat="1" ht="12" hidden="1" customHeight="1">
      <c r="A13834" s="431"/>
    </row>
    <row r="13835" spans="1:1" s="432" customFormat="1" ht="12" hidden="1" customHeight="1">
      <c r="A13835" s="431"/>
    </row>
    <row r="13836" spans="1:1" s="432" customFormat="1" ht="12" hidden="1" customHeight="1">
      <c r="A13836" s="431"/>
    </row>
    <row r="13837" spans="1:1" s="432" customFormat="1" ht="12" hidden="1" customHeight="1">
      <c r="A13837" s="431"/>
    </row>
    <row r="13838" spans="1:1" s="432" customFormat="1" ht="12" hidden="1" customHeight="1">
      <c r="A13838" s="431"/>
    </row>
    <row r="13839" spans="1:1" s="432" customFormat="1" ht="12" hidden="1" customHeight="1">
      <c r="A13839" s="431"/>
    </row>
    <row r="13840" spans="1:1" s="432" customFormat="1" ht="12" hidden="1" customHeight="1">
      <c r="A13840" s="431"/>
    </row>
    <row r="13841" spans="1:1" s="432" customFormat="1" ht="12" hidden="1" customHeight="1">
      <c r="A13841" s="431"/>
    </row>
    <row r="13842" spans="1:1" s="432" customFormat="1" ht="12" hidden="1" customHeight="1">
      <c r="A13842" s="431"/>
    </row>
    <row r="13843" spans="1:1" s="432" customFormat="1" ht="12" hidden="1" customHeight="1">
      <c r="A13843" s="431"/>
    </row>
    <row r="13844" spans="1:1" s="432" customFormat="1" ht="12" hidden="1" customHeight="1">
      <c r="A13844" s="431"/>
    </row>
    <row r="13845" spans="1:1" s="432" customFormat="1" ht="12" hidden="1" customHeight="1">
      <c r="A13845" s="431"/>
    </row>
    <row r="13846" spans="1:1" s="432" customFormat="1" ht="12" hidden="1" customHeight="1">
      <c r="A13846" s="431"/>
    </row>
    <row r="13847" spans="1:1" s="432" customFormat="1" ht="12" hidden="1" customHeight="1">
      <c r="A13847" s="431"/>
    </row>
    <row r="13848" spans="1:1" s="432" customFormat="1" ht="12" hidden="1" customHeight="1">
      <c r="A13848" s="431"/>
    </row>
    <row r="13849" spans="1:1" s="432" customFormat="1" ht="12" hidden="1" customHeight="1">
      <c r="A13849" s="431"/>
    </row>
    <row r="13850" spans="1:1" s="432" customFormat="1" ht="12" hidden="1" customHeight="1">
      <c r="A13850" s="431"/>
    </row>
    <row r="13851" spans="1:1" s="432" customFormat="1" ht="12" hidden="1" customHeight="1">
      <c r="A13851" s="431"/>
    </row>
    <row r="13852" spans="1:1" s="432" customFormat="1" ht="12" hidden="1" customHeight="1">
      <c r="A13852" s="431"/>
    </row>
    <row r="13853" spans="1:1" s="432" customFormat="1" ht="12" hidden="1" customHeight="1">
      <c r="A13853" s="431"/>
    </row>
    <row r="13854" spans="1:1" s="432" customFormat="1" ht="12" hidden="1" customHeight="1">
      <c r="A13854" s="431"/>
    </row>
    <row r="13855" spans="1:1" s="432" customFormat="1" ht="12" hidden="1" customHeight="1">
      <c r="A13855" s="431"/>
    </row>
    <row r="13856" spans="1:1" s="432" customFormat="1" ht="12" hidden="1" customHeight="1">
      <c r="A13856" s="431"/>
    </row>
    <row r="13857" spans="1:1" s="432" customFormat="1" ht="12" hidden="1" customHeight="1">
      <c r="A13857" s="431"/>
    </row>
    <row r="13858" spans="1:1" s="432" customFormat="1" ht="12" hidden="1" customHeight="1">
      <c r="A13858" s="431"/>
    </row>
    <row r="13859" spans="1:1" s="432" customFormat="1" ht="12" hidden="1" customHeight="1">
      <c r="A13859" s="431"/>
    </row>
    <row r="13860" spans="1:1" s="432" customFormat="1" ht="12" hidden="1" customHeight="1">
      <c r="A13860" s="431"/>
    </row>
    <row r="13861" spans="1:1" s="432" customFormat="1" ht="12" hidden="1" customHeight="1">
      <c r="A13861" s="431"/>
    </row>
    <row r="13862" spans="1:1" s="432" customFormat="1" ht="12" hidden="1" customHeight="1">
      <c r="A13862" s="431"/>
    </row>
    <row r="13863" spans="1:1" s="432" customFormat="1" ht="12" hidden="1" customHeight="1">
      <c r="A13863" s="431"/>
    </row>
    <row r="13864" spans="1:1" s="432" customFormat="1" ht="12" hidden="1" customHeight="1">
      <c r="A13864" s="431"/>
    </row>
    <row r="13865" spans="1:1" s="432" customFormat="1" ht="12" hidden="1" customHeight="1">
      <c r="A13865" s="431"/>
    </row>
    <row r="13866" spans="1:1" s="432" customFormat="1" ht="12" hidden="1" customHeight="1">
      <c r="A13866" s="431"/>
    </row>
    <row r="13867" spans="1:1" s="432" customFormat="1" ht="12" hidden="1" customHeight="1">
      <c r="A13867" s="431"/>
    </row>
    <row r="13868" spans="1:1" s="432" customFormat="1" ht="12" hidden="1" customHeight="1">
      <c r="A13868" s="431"/>
    </row>
    <row r="13869" spans="1:1" s="432" customFormat="1" ht="12" hidden="1" customHeight="1">
      <c r="A13869" s="431"/>
    </row>
    <row r="13870" spans="1:1" s="432" customFormat="1" ht="12" hidden="1" customHeight="1">
      <c r="A13870" s="431"/>
    </row>
    <row r="13871" spans="1:1" s="432" customFormat="1" ht="12" hidden="1" customHeight="1">
      <c r="A13871" s="431"/>
    </row>
    <row r="13872" spans="1:1" s="432" customFormat="1" ht="12" hidden="1" customHeight="1">
      <c r="A13872" s="431"/>
    </row>
    <row r="13873" spans="1:1" s="432" customFormat="1" ht="12" hidden="1" customHeight="1">
      <c r="A13873" s="431"/>
    </row>
    <row r="13874" spans="1:1" s="432" customFormat="1" ht="12" hidden="1" customHeight="1">
      <c r="A13874" s="431"/>
    </row>
    <row r="13875" spans="1:1" s="432" customFormat="1" ht="12" hidden="1" customHeight="1">
      <c r="A13875" s="431"/>
    </row>
    <row r="13876" spans="1:1" s="432" customFormat="1" ht="12" hidden="1" customHeight="1">
      <c r="A13876" s="431"/>
    </row>
    <row r="13877" spans="1:1" s="432" customFormat="1" ht="12" hidden="1" customHeight="1">
      <c r="A13877" s="431"/>
    </row>
    <row r="13878" spans="1:1" s="432" customFormat="1" ht="12" hidden="1" customHeight="1">
      <c r="A13878" s="431"/>
    </row>
    <row r="13879" spans="1:1" s="432" customFormat="1" ht="12" hidden="1" customHeight="1">
      <c r="A13879" s="431"/>
    </row>
    <row r="13880" spans="1:1" s="432" customFormat="1" ht="12" hidden="1" customHeight="1">
      <c r="A13880" s="431"/>
    </row>
    <row r="13881" spans="1:1" s="432" customFormat="1" ht="12" hidden="1" customHeight="1">
      <c r="A13881" s="431"/>
    </row>
    <row r="13882" spans="1:1" s="432" customFormat="1" ht="12" hidden="1" customHeight="1">
      <c r="A13882" s="431"/>
    </row>
    <row r="13883" spans="1:1" s="432" customFormat="1" ht="12" hidden="1" customHeight="1">
      <c r="A13883" s="431"/>
    </row>
    <row r="13884" spans="1:1" s="432" customFormat="1" ht="12" hidden="1" customHeight="1">
      <c r="A13884" s="431"/>
    </row>
    <row r="13885" spans="1:1" s="432" customFormat="1" ht="12" hidden="1" customHeight="1">
      <c r="A13885" s="431"/>
    </row>
    <row r="13886" spans="1:1" s="432" customFormat="1" ht="12" hidden="1" customHeight="1">
      <c r="A13886" s="431"/>
    </row>
    <row r="13887" spans="1:1" s="432" customFormat="1" ht="12" hidden="1" customHeight="1">
      <c r="A13887" s="431"/>
    </row>
    <row r="13888" spans="1:1" s="432" customFormat="1" ht="12" hidden="1" customHeight="1">
      <c r="A13888" s="431"/>
    </row>
    <row r="13889" spans="1:1" s="432" customFormat="1" ht="12" hidden="1" customHeight="1">
      <c r="A13889" s="431"/>
    </row>
    <row r="13890" spans="1:1" s="432" customFormat="1" ht="12" hidden="1" customHeight="1">
      <c r="A13890" s="431"/>
    </row>
    <row r="13891" spans="1:1" s="432" customFormat="1" ht="12" hidden="1" customHeight="1">
      <c r="A13891" s="431"/>
    </row>
    <row r="13892" spans="1:1" s="432" customFormat="1" ht="12" hidden="1" customHeight="1">
      <c r="A13892" s="431"/>
    </row>
    <row r="13893" spans="1:1" s="432" customFormat="1" ht="12" hidden="1" customHeight="1">
      <c r="A13893" s="431"/>
    </row>
    <row r="13894" spans="1:1" s="432" customFormat="1" ht="12" hidden="1" customHeight="1">
      <c r="A13894" s="431"/>
    </row>
    <row r="13895" spans="1:1" s="432" customFormat="1" ht="12" hidden="1" customHeight="1">
      <c r="A13895" s="431"/>
    </row>
    <row r="13896" spans="1:1" s="432" customFormat="1" ht="12" hidden="1" customHeight="1">
      <c r="A13896" s="431"/>
    </row>
    <row r="13897" spans="1:1" s="432" customFormat="1" ht="12" hidden="1" customHeight="1">
      <c r="A13897" s="431"/>
    </row>
    <row r="13898" spans="1:1" s="432" customFormat="1" ht="12" hidden="1" customHeight="1">
      <c r="A13898" s="431"/>
    </row>
    <row r="13899" spans="1:1" s="432" customFormat="1" ht="12" hidden="1" customHeight="1">
      <c r="A13899" s="431"/>
    </row>
    <row r="13900" spans="1:1" s="432" customFormat="1" ht="12" hidden="1" customHeight="1">
      <c r="A13900" s="431"/>
    </row>
    <row r="13901" spans="1:1" s="432" customFormat="1" ht="12" hidden="1" customHeight="1">
      <c r="A13901" s="431"/>
    </row>
    <row r="13902" spans="1:1" s="432" customFormat="1" ht="12" hidden="1" customHeight="1">
      <c r="A13902" s="431"/>
    </row>
    <row r="13903" spans="1:1" s="432" customFormat="1" ht="12" hidden="1" customHeight="1">
      <c r="A13903" s="431"/>
    </row>
    <row r="13904" spans="1:1" s="432" customFormat="1" ht="12" hidden="1" customHeight="1">
      <c r="A13904" s="431"/>
    </row>
    <row r="13905" spans="1:1" s="432" customFormat="1" ht="12" hidden="1" customHeight="1">
      <c r="A13905" s="431"/>
    </row>
    <row r="13906" spans="1:1" s="432" customFormat="1" ht="12" hidden="1" customHeight="1">
      <c r="A13906" s="431"/>
    </row>
    <row r="13907" spans="1:1" s="432" customFormat="1" ht="12" hidden="1" customHeight="1">
      <c r="A13907" s="431"/>
    </row>
    <row r="13908" spans="1:1" s="432" customFormat="1" ht="12" hidden="1" customHeight="1">
      <c r="A13908" s="431"/>
    </row>
    <row r="13909" spans="1:1" s="432" customFormat="1" ht="12" hidden="1" customHeight="1">
      <c r="A13909" s="431"/>
    </row>
    <row r="13910" spans="1:1" s="432" customFormat="1" ht="12" hidden="1" customHeight="1">
      <c r="A13910" s="431"/>
    </row>
    <row r="13911" spans="1:1" s="432" customFormat="1" ht="12" hidden="1" customHeight="1">
      <c r="A13911" s="431"/>
    </row>
    <row r="13912" spans="1:1" s="432" customFormat="1" ht="12" hidden="1" customHeight="1">
      <c r="A13912" s="431"/>
    </row>
    <row r="13913" spans="1:1" s="432" customFormat="1" ht="12" hidden="1" customHeight="1">
      <c r="A13913" s="431"/>
    </row>
    <row r="13914" spans="1:1" s="432" customFormat="1" ht="12" hidden="1" customHeight="1">
      <c r="A13914" s="431"/>
    </row>
    <row r="13915" spans="1:1" s="432" customFormat="1" ht="12" hidden="1" customHeight="1">
      <c r="A13915" s="431"/>
    </row>
    <row r="13916" spans="1:1" s="432" customFormat="1" ht="12" hidden="1" customHeight="1">
      <c r="A13916" s="431"/>
    </row>
    <row r="13917" spans="1:1" s="432" customFormat="1" ht="12" hidden="1" customHeight="1">
      <c r="A13917" s="431"/>
    </row>
    <row r="13918" spans="1:1" s="432" customFormat="1" ht="12" hidden="1" customHeight="1">
      <c r="A13918" s="431"/>
    </row>
    <row r="13919" spans="1:1" s="432" customFormat="1" ht="12" hidden="1" customHeight="1">
      <c r="A13919" s="431"/>
    </row>
    <row r="13920" spans="1:1" s="432" customFormat="1" ht="12" hidden="1" customHeight="1">
      <c r="A13920" s="431"/>
    </row>
    <row r="13921" spans="1:1" s="432" customFormat="1" ht="12" hidden="1" customHeight="1">
      <c r="A13921" s="431"/>
    </row>
    <row r="13922" spans="1:1" s="432" customFormat="1" ht="12" hidden="1" customHeight="1">
      <c r="A13922" s="431"/>
    </row>
    <row r="13923" spans="1:1" s="432" customFormat="1" ht="12" hidden="1" customHeight="1">
      <c r="A13923" s="431"/>
    </row>
    <row r="13924" spans="1:1" s="432" customFormat="1" ht="12" hidden="1" customHeight="1">
      <c r="A13924" s="431"/>
    </row>
    <row r="13925" spans="1:1" s="432" customFormat="1" ht="12" hidden="1" customHeight="1">
      <c r="A13925" s="431"/>
    </row>
    <row r="13926" spans="1:1" s="432" customFormat="1" ht="12" hidden="1" customHeight="1">
      <c r="A13926" s="431"/>
    </row>
    <row r="13927" spans="1:1" s="432" customFormat="1" ht="12" hidden="1" customHeight="1">
      <c r="A13927" s="431"/>
    </row>
    <row r="13928" spans="1:1" s="432" customFormat="1" ht="12" hidden="1" customHeight="1">
      <c r="A13928" s="431"/>
    </row>
    <row r="13929" spans="1:1" s="432" customFormat="1" ht="12" hidden="1" customHeight="1">
      <c r="A13929" s="431"/>
    </row>
    <row r="13930" spans="1:1" s="432" customFormat="1" ht="12" hidden="1" customHeight="1">
      <c r="A13930" s="431"/>
    </row>
    <row r="13931" spans="1:1" s="432" customFormat="1" ht="12" hidden="1" customHeight="1">
      <c r="A13931" s="431"/>
    </row>
    <row r="13932" spans="1:1" s="432" customFormat="1" ht="12" hidden="1" customHeight="1">
      <c r="A13932" s="431"/>
    </row>
    <row r="13933" spans="1:1" s="432" customFormat="1" ht="12" hidden="1" customHeight="1">
      <c r="A13933" s="431"/>
    </row>
    <row r="13934" spans="1:1" s="432" customFormat="1" ht="12" hidden="1" customHeight="1">
      <c r="A13934" s="431"/>
    </row>
    <row r="13935" spans="1:1" s="432" customFormat="1" ht="12" hidden="1" customHeight="1">
      <c r="A13935" s="431"/>
    </row>
    <row r="13936" spans="1:1" s="432" customFormat="1" ht="12" hidden="1" customHeight="1">
      <c r="A13936" s="431"/>
    </row>
    <row r="13937" spans="1:1" s="432" customFormat="1" ht="12" hidden="1" customHeight="1">
      <c r="A13937" s="431"/>
    </row>
    <row r="13938" spans="1:1" s="432" customFormat="1" ht="12" hidden="1" customHeight="1">
      <c r="A13938" s="431"/>
    </row>
    <row r="13939" spans="1:1" s="432" customFormat="1" ht="12" hidden="1" customHeight="1">
      <c r="A13939" s="431"/>
    </row>
    <row r="13940" spans="1:1" s="432" customFormat="1" ht="12" hidden="1" customHeight="1">
      <c r="A13940" s="431"/>
    </row>
    <row r="13941" spans="1:1" s="432" customFormat="1" ht="12" hidden="1" customHeight="1">
      <c r="A13941" s="431"/>
    </row>
    <row r="13942" spans="1:1" s="432" customFormat="1" ht="12" hidden="1" customHeight="1">
      <c r="A13942" s="431"/>
    </row>
    <row r="13943" spans="1:1" s="432" customFormat="1" ht="12" hidden="1" customHeight="1">
      <c r="A13943" s="431"/>
    </row>
    <row r="13944" spans="1:1" s="432" customFormat="1" ht="12" hidden="1" customHeight="1">
      <c r="A13944" s="431"/>
    </row>
    <row r="13945" spans="1:1" s="432" customFormat="1" ht="12" hidden="1" customHeight="1">
      <c r="A13945" s="431"/>
    </row>
    <row r="13946" spans="1:1" s="432" customFormat="1" ht="12" hidden="1" customHeight="1">
      <c r="A13946" s="431"/>
    </row>
    <row r="13947" spans="1:1" s="432" customFormat="1" ht="12" hidden="1" customHeight="1">
      <c r="A13947" s="431"/>
    </row>
    <row r="13948" spans="1:1" s="432" customFormat="1" ht="12" hidden="1" customHeight="1">
      <c r="A13948" s="431"/>
    </row>
    <row r="13949" spans="1:1" s="432" customFormat="1" ht="12" hidden="1" customHeight="1">
      <c r="A13949" s="431"/>
    </row>
    <row r="13950" spans="1:1" s="432" customFormat="1" ht="12" hidden="1" customHeight="1">
      <c r="A13950" s="431"/>
    </row>
    <row r="13951" spans="1:1" s="432" customFormat="1" ht="12" hidden="1" customHeight="1">
      <c r="A13951" s="431"/>
    </row>
    <row r="13952" spans="1:1" s="432" customFormat="1" ht="12" hidden="1" customHeight="1">
      <c r="A13952" s="431"/>
    </row>
    <row r="13953" spans="1:1" s="432" customFormat="1" ht="12" hidden="1" customHeight="1">
      <c r="A13953" s="431"/>
    </row>
    <row r="13954" spans="1:1" s="432" customFormat="1" ht="12" hidden="1" customHeight="1">
      <c r="A13954" s="431"/>
    </row>
    <row r="13955" spans="1:1" s="432" customFormat="1" ht="12" hidden="1" customHeight="1">
      <c r="A13955" s="431"/>
    </row>
    <row r="13956" spans="1:1" s="432" customFormat="1" ht="12" hidden="1" customHeight="1">
      <c r="A13956" s="431"/>
    </row>
    <row r="13957" spans="1:1" s="432" customFormat="1" ht="12" hidden="1" customHeight="1">
      <c r="A13957" s="431"/>
    </row>
    <row r="13958" spans="1:1" s="432" customFormat="1" ht="12" hidden="1" customHeight="1">
      <c r="A13958" s="431"/>
    </row>
    <row r="13959" spans="1:1" s="432" customFormat="1" ht="12" hidden="1" customHeight="1">
      <c r="A13959" s="431"/>
    </row>
    <row r="13960" spans="1:1" s="432" customFormat="1" ht="12" hidden="1" customHeight="1">
      <c r="A13960" s="431"/>
    </row>
    <row r="13961" spans="1:1" s="432" customFormat="1" ht="12" hidden="1" customHeight="1">
      <c r="A13961" s="431"/>
    </row>
    <row r="13962" spans="1:1" s="432" customFormat="1" ht="12" hidden="1" customHeight="1">
      <c r="A13962" s="431"/>
    </row>
    <row r="13963" spans="1:1" s="432" customFormat="1" ht="12" hidden="1" customHeight="1">
      <c r="A13963" s="431"/>
    </row>
    <row r="13964" spans="1:1" s="432" customFormat="1" ht="12" hidden="1" customHeight="1">
      <c r="A13964" s="431"/>
    </row>
    <row r="13965" spans="1:1" s="432" customFormat="1" ht="12" hidden="1" customHeight="1">
      <c r="A13965" s="431"/>
    </row>
    <row r="13966" spans="1:1" s="432" customFormat="1" ht="12" hidden="1" customHeight="1">
      <c r="A13966" s="431"/>
    </row>
    <row r="13967" spans="1:1" s="432" customFormat="1" ht="12" hidden="1" customHeight="1">
      <c r="A13967" s="431"/>
    </row>
    <row r="13968" spans="1:1" s="432" customFormat="1" ht="12" hidden="1" customHeight="1">
      <c r="A13968" s="431"/>
    </row>
    <row r="13969" spans="1:1" s="432" customFormat="1" ht="12" hidden="1" customHeight="1">
      <c r="A13969" s="431"/>
    </row>
    <row r="13970" spans="1:1" s="432" customFormat="1" ht="12" hidden="1" customHeight="1">
      <c r="A13970" s="431"/>
    </row>
    <row r="13971" spans="1:1" s="432" customFormat="1" ht="12" hidden="1" customHeight="1">
      <c r="A13971" s="431"/>
    </row>
    <row r="13972" spans="1:1" s="432" customFormat="1" ht="12" hidden="1" customHeight="1">
      <c r="A13972" s="431"/>
    </row>
    <row r="13973" spans="1:1" s="432" customFormat="1" ht="12" hidden="1" customHeight="1">
      <c r="A13973" s="431"/>
    </row>
    <row r="13974" spans="1:1" s="432" customFormat="1" ht="12" hidden="1" customHeight="1">
      <c r="A13974" s="431"/>
    </row>
    <row r="13975" spans="1:1" s="432" customFormat="1" ht="12" hidden="1" customHeight="1">
      <c r="A13975" s="431"/>
    </row>
    <row r="13976" spans="1:1" s="432" customFormat="1" ht="12" hidden="1" customHeight="1">
      <c r="A13976" s="431"/>
    </row>
    <row r="13977" spans="1:1" s="432" customFormat="1" ht="12" hidden="1" customHeight="1">
      <c r="A13977" s="431"/>
    </row>
    <row r="13978" spans="1:1" s="432" customFormat="1" ht="12" hidden="1" customHeight="1">
      <c r="A13978" s="431"/>
    </row>
    <row r="13979" spans="1:1" s="432" customFormat="1" ht="12" hidden="1" customHeight="1">
      <c r="A13979" s="431"/>
    </row>
    <row r="13980" spans="1:1" s="432" customFormat="1" ht="12" hidden="1" customHeight="1">
      <c r="A13980" s="431"/>
    </row>
    <row r="13981" spans="1:1" s="432" customFormat="1" ht="12" hidden="1" customHeight="1">
      <c r="A13981" s="431"/>
    </row>
    <row r="13982" spans="1:1" s="432" customFormat="1" ht="12" hidden="1" customHeight="1">
      <c r="A13982" s="431"/>
    </row>
    <row r="13983" spans="1:1" s="432" customFormat="1" ht="12" hidden="1" customHeight="1">
      <c r="A13983" s="431"/>
    </row>
    <row r="13984" spans="1:1" s="432" customFormat="1" ht="12" hidden="1" customHeight="1">
      <c r="A13984" s="431"/>
    </row>
    <row r="13985" spans="1:1" s="432" customFormat="1" ht="12" hidden="1" customHeight="1">
      <c r="A13985" s="431"/>
    </row>
    <row r="13986" spans="1:1" s="432" customFormat="1" ht="12" hidden="1" customHeight="1">
      <c r="A13986" s="431"/>
    </row>
    <row r="13987" spans="1:1" s="432" customFormat="1" ht="12" hidden="1" customHeight="1">
      <c r="A13987" s="431"/>
    </row>
    <row r="13988" spans="1:1" s="432" customFormat="1" ht="12" hidden="1" customHeight="1">
      <c r="A13988" s="431"/>
    </row>
    <row r="13989" spans="1:1" s="432" customFormat="1" ht="12" hidden="1" customHeight="1">
      <c r="A13989" s="431"/>
    </row>
    <row r="13990" spans="1:1" s="432" customFormat="1" ht="12" hidden="1" customHeight="1">
      <c r="A13990" s="431"/>
    </row>
    <row r="13991" spans="1:1" s="432" customFormat="1" ht="12" hidden="1" customHeight="1">
      <c r="A13991" s="431"/>
    </row>
    <row r="13992" spans="1:1" s="432" customFormat="1" ht="12" hidden="1" customHeight="1">
      <c r="A13992" s="431"/>
    </row>
    <row r="13993" spans="1:1" s="432" customFormat="1" ht="12" hidden="1" customHeight="1">
      <c r="A13993" s="431"/>
    </row>
    <row r="13994" spans="1:1" s="432" customFormat="1" ht="12" hidden="1" customHeight="1">
      <c r="A13994" s="431"/>
    </row>
    <row r="13995" spans="1:1" s="432" customFormat="1" ht="12" hidden="1" customHeight="1">
      <c r="A13995" s="431"/>
    </row>
    <row r="13996" spans="1:1" s="432" customFormat="1" ht="12" hidden="1" customHeight="1">
      <c r="A13996" s="431"/>
    </row>
    <row r="13997" spans="1:1" s="432" customFormat="1" ht="12" hidden="1" customHeight="1">
      <c r="A13997" s="431"/>
    </row>
    <row r="13998" spans="1:1" s="432" customFormat="1" ht="12" hidden="1" customHeight="1">
      <c r="A13998" s="431"/>
    </row>
    <row r="13999" spans="1:1" s="432" customFormat="1" ht="12" hidden="1" customHeight="1">
      <c r="A13999" s="431"/>
    </row>
    <row r="14000" spans="1:1" s="432" customFormat="1" ht="12" hidden="1" customHeight="1">
      <c r="A14000" s="431"/>
    </row>
    <row r="14001" spans="1:1" s="432" customFormat="1" ht="12" hidden="1" customHeight="1">
      <c r="A14001" s="431"/>
    </row>
    <row r="14002" spans="1:1" s="432" customFormat="1" ht="12" hidden="1" customHeight="1">
      <c r="A14002" s="431"/>
    </row>
    <row r="14003" spans="1:1" s="432" customFormat="1" ht="12" hidden="1" customHeight="1">
      <c r="A14003" s="431"/>
    </row>
    <row r="14004" spans="1:1" s="432" customFormat="1" ht="12" hidden="1" customHeight="1">
      <c r="A14004" s="431"/>
    </row>
    <row r="14005" spans="1:1" s="432" customFormat="1" ht="12" hidden="1" customHeight="1">
      <c r="A14005" s="431"/>
    </row>
    <row r="14006" spans="1:1" s="432" customFormat="1" ht="12" hidden="1" customHeight="1">
      <c r="A14006" s="431"/>
    </row>
    <row r="14007" spans="1:1" s="432" customFormat="1" ht="12" hidden="1" customHeight="1">
      <c r="A14007" s="431"/>
    </row>
    <row r="14008" spans="1:1" s="432" customFormat="1" ht="12" hidden="1" customHeight="1">
      <c r="A14008" s="431"/>
    </row>
    <row r="14009" spans="1:1" s="432" customFormat="1" ht="12" hidden="1" customHeight="1">
      <c r="A14009" s="431"/>
    </row>
    <row r="14010" spans="1:1" s="432" customFormat="1" ht="12" hidden="1" customHeight="1">
      <c r="A14010" s="431"/>
    </row>
    <row r="14011" spans="1:1" s="432" customFormat="1" ht="12" hidden="1" customHeight="1">
      <c r="A14011" s="431"/>
    </row>
    <row r="14012" spans="1:1" s="432" customFormat="1" ht="12" hidden="1" customHeight="1">
      <c r="A14012" s="431"/>
    </row>
    <row r="14013" spans="1:1" s="432" customFormat="1" ht="12" hidden="1" customHeight="1">
      <c r="A14013" s="431"/>
    </row>
    <row r="14014" spans="1:1" s="432" customFormat="1" ht="12" hidden="1" customHeight="1">
      <c r="A14014" s="431"/>
    </row>
    <row r="14015" spans="1:1" s="432" customFormat="1" ht="12" hidden="1" customHeight="1">
      <c r="A14015" s="431"/>
    </row>
    <row r="14016" spans="1:1" s="432" customFormat="1" ht="12" hidden="1" customHeight="1">
      <c r="A14016" s="431"/>
    </row>
    <row r="14017" spans="1:1" s="432" customFormat="1" ht="12" hidden="1" customHeight="1">
      <c r="A14017" s="431"/>
    </row>
    <row r="14018" spans="1:1" s="432" customFormat="1" ht="12" hidden="1" customHeight="1">
      <c r="A14018" s="431"/>
    </row>
    <row r="14019" spans="1:1" s="432" customFormat="1" ht="12" hidden="1" customHeight="1">
      <c r="A14019" s="431"/>
    </row>
    <row r="14020" spans="1:1" s="432" customFormat="1" ht="12" hidden="1" customHeight="1">
      <c r="A14020" s="431"/>
    </row>
    <row r="14021" spans="1:1" s="432" customFormat="1" ht="12" hidden="1" customHeight="1">
      <c r="A14021" s="431"/>
    </row>
    <row r="14022" spans="1:1" s="432" customFormat="1" ht="12" hidden="1" customHeight="1">
      <c r="A14022" s="431"/>
    </row>
    <row r="14023" spans="1:1" s="432" customFormat="1" ht="12" hidden="1" customHeight="1">
      <c r="A14023" s="431"/>
    </row>
    <row r="14024" spans="1:1" s="432" customFormat="1" ht="12" hidden="1" customHeight="1">
      <c r="A14024" s="431"/>
    </row>
    <row r="14025" spans="1:1" s="432" customFormat="1" ht="12" hidden="1" customHeight="1">
      <c r="A14025" s="431"/>
    </row>
    <row r="14026" spans="1:1" s="432" customFormat="1" ht="12" hidden="1" customHeight="1">
      <c r="A14026" s="431"/>
    </row>
    <row r="14027" spans="1:1" s="432" customFormat="1" ht="12" hidden="1" customHeight="1">
      <c r="A14027" s="431"/>
    </row>
    <row r="14028" spans="1:1" s="432" customFormat="1" ht="12" hidden="1" customHeight="1">
      <c r="A14028" s="431"/>
    </row>
    <row r="14029" spans="1:1" s="432" customFormat="1" ht="12" hidden="1" customHeight="1">
      <c r="A14029" s="431"/>
    </row>
    <row r="14030" spans="1:1" s="432" customFormat="1" ht="12" hidden="1" customHeight="1">
      <c r="A14030" s="431"/>
    </row>
    <row r="14031" spans="1:1" s="432" customFormat="1" ht="12" hidden="1" customHeight="1">
      <c r="A14031" s="431"/>
    </row>
    <row r="14032" spans="1:1" s="432" customFormat="1" ht="12" hidden="1" customHeight="1">
      <c r="A14032" s="431"/>
    </row>
    <row r="14033" spans="1:1" s="432" customFormat="1" ht="12" hidden="1" customHeight="1">
      <c r="A14033" s="431"/>
    </row>
    <row r="14034" spans="1:1" s="432" customFormat="1" ht="12" hidden="1" customHeight="1">
      <c r="A14034" s="431"/>
    </row>
    <row r="14035" spans="1:1" s="432" customFormat="1" ht="12" hidden="1" customHeight="1">
      <c r="A14035" s="431"/>
    </row>
    <row r="14036" spans="1:1" s="432" customFormat="1" ht="12" hidden="1" customHeight="1">
      <c r="A14036" s="431"/>
    </row>
    <row r="14037" spans="1:1" s="432" customFormat="1" ht="12" hidden="1" customHeight="1">
      <c r="A14037" s="431"/>
    </row>
    <row r="14038" spans="1:1" s="432" customFormat="1" ht="12" hidden="1" customHeight="1">
      <c r="A14038" s="431"/>
    </row>
    <row r="14039" spans="1:1" s="432" customFormat="1" ht="12" hidden="1" customHeight="1">
      <c r="A14039" s="431"/>
    </row>
    <row r="14040" spans="1:1" s="432" customFormat="1" ht="12" hidden="1" customHeight="1">
      <c r="A14040" s="431"/>
    </row>
    <row r="14041" spans="1:1" s="432" customFormat="1" ht="12" hidden="1" customHeight="1">
      <c r="A14041" s="431"/>
    </row>
    <row r="14042" spans="1:1" s="432" customFormat="1" ht="12" hidden="1" customHeight="1">
      <c r="A14042" s="431"/>
    </row>
    <row r="14043" spans="1:1" s="432" customFormat="1" ht="12" hidden="1" customHeight="1">
      <c r="A14043" s="431"/>
    </row>
    <row r="14044" spans="1:1" s="432" customFormat="1" ht="12" hidden="1" customHeight="1">
      <c r="A14044" s="431"/>
    </row>
    <row r="14045" spans="1:1" s="432" customFormat="1" ht="12" hidden="1" customHeight="1">
      <c r="A14045" s="431"/>
    </row>
    <row r="14046" spans="1:1" s="432" customFormat="1" ht="12" hidden="1" customHeight="1">
      <c r="A14046" s="431"/>
    </row>
    <row r="14047" spans="1:1" s="432" customFormat="1" ht="12" hidden="1" customHeight="1">
      <c r="A14047" s="431"/>
    </row>
    <row r="14048" spans="1:1" s="432" customFormat="1" ht="12" hidden="1" customHeight="1">
      <c r="A14048" s="431"/>
    </row>
    <row r="14049" spans="1:1" s="432" customFormat="1" ht="12" hidden="1" customHeight="1">
      <c r="A14049" s="431"/>
    </row>
    <row r="14050" spans="1:1" s="432" customFormat="1" ht="12" hidden="1" customHeight="1">
      <c r="A14050" s="431"/>
    </row>
    <row r="14051" spans="1:1" s="432" customFormat="1" ht="12" hidden="1" customHeight="1">
      <c r="A14051" s="431"/>
    </row>
    <row r="14052" spans="1:1" s="432" customFormat="1" ht="12" hidden="1" customHeight="1">
      <c r="A14052" s="431"/>
    </row>
    <row r="14053" spans="1:1" s="432" customFormat="1" ht="12" hidden="1" customHeight="1">
      <c r="A14053" s="431"/>
    </row>
    <row r="14054" spans="1:1" s="432" customFormat="1" ht="12" hidden="1" customHeight="1">
      <c r="A14054" s="431"/>
    </row>
    <row r="14055" spans="1:1" s="432" customFormat="1" ht="12" hidden="1" customHeight="1">
      <c r="A14055" s="431"/>
    </row>
    <row r="14056" spans="1:1" s="432" customFormat="1" ht="12" hidden="1" customHeight="1">
      <c r="A14056" s="431"/>
    </row>
    <row r="14057" spans="1:1" s="432" customFormat="1" ht="12" hidden="1" customHeight="1">
      <c r="A14057" s="431"/>
    </row>
    <row r="14058" spans="1:1" s="432" customFormat="1" ht="12" hidden="1" customHeight="1">
      <c r="A14058" s="431"/>
    </row>
    <row r="14059" spans="1:1" s="432" customFormat="1" ht="12" hidden="1" customHeight="1">
      <c r="A14059" s="431"/>
    </row>
    <row r="14060" spans="1:1" s="432" customFormat="1" ht="12" hidden="1" customHeight="1">
      <c r="A14060" s="431"/>
    </row>
    <row r="14061" spans="1:1" s="432" customFormat="1" ht="12" hidden="1" customHeight="1">
      <c r="A14061" s="431"/>
    </row>
    <row r="14062" spans="1:1" s="432" customFormat="1" ht="12" hidden="1" customHeight="1">
      <c r="A14062" s="431"/>
    </row>
    <row r="14063" spans="1:1" s="432" customFormat="1" ht="12" hidden="1" customHeight="1">
      <c r="A14063" s="431"/>
    </row>
    <row r="14064" spans="1:1" s="432" customFormat="1" ht="12" hidden="1" customHeight="1">
      <c r="A14064" s="431"/>
    </row>
    <row r="14065" spans="1:1" s="432" customFormat="1" ht="12" hidden="1" customHeight="1">
      <c r="A14065" s="431"/>
    </row>
    <row r="14066" spans="1:1" s="432" customFormat="1" ht="12" hidden="1" customHeight="1">
      <c r="A14066" s="431"/>
    </row>
    <row r="14067" spans="1:1" s="432" customFormat="1" ht="12" hidden="1" customHeight="1">
      <c r="A14067" s="431"/>
    </row>
    <row r="14068" spans="1:1" s="432" customFormat="1" ht="12" hidden="1" customHeight="1">
      <c r="A14068" s="431"/>
    </row>
    <row r="14069" spans="1:1" s="432" customFormat="1" ht="12" hidden="1" customHeight="1">
      <c r="A14069" s="431"/>
    </row>
    <row r="14070" spans="1:1" s="432" customFormat="1" ht="12" hidden="1" customHeight="1">
      <c r="A14070" s="431"/>
    </row>
    <row r="14071" spans="1:1" s="432" customFormat="1" ht="12" hidden="1" customHeight="1">
      <c r="A14071" s="431"/>
    </row>
    <row r="14072" spans="1:1" s="432" customFormat="1" ht="12" hidden="1" customHeight="1">
      <c r="A14072" s="431"/>
    </row>
    <row r="14073" spans="1:1" s="432" customFormat="1" ht="12" hidden="1" customHeight="1">
      <c r="A14073" s="431"/>
    </row>
    <row r="14074" spans="1:1" s="432" customFormat="1" ht="12" hidden="1" customHeight="1">
      <c r="A14074" s="431"/>
    </row>
    <row r="14075" spans="1:1" s="432" customFormat="1" ht="12" hidden="1" customHeight="1">
      <c r="A14075" s="431"/>
    </row>
    <row r="14076" spans="1:1" s="432" customFormat="1" ht="12" hidden="1" customHeight="1">
      <c r="A14076" s="431"/>
    </row>
    <row r="14077" spans="1:1" s="432" customFormat="1" ht="12" hidden="1" customHeight="1">
      <c r="A14077" s="431"/>
    </row>
    <row r="14078" spans="1:1" s="432" customFormat="1" ht="12" hidden="1" customHeight="1">
      <c r="A14078" s="431"/>
    </row>
    <row r="14079" spans="1:1" s="432" customFormat="1" ht="12" hidden="1" customHeight="1">
      <c r="A14079" s="431"/>
    </row>
    <row r="14080" spans="1:1" s="432" customFormat="1" ht="12" hidden="1" customHeight="1">
      <c r="A14080" s="431"/>
    </row>
    <row r="14081" spans="1:1" s="432" customFormat="1" ht="12" hidden="1" customHeight="1">
      <c r="A14081" s="431"/>
    </row>
    <row r="14082" spans="1:1" s="432" customFormat="1" ht="12" hidden="1" customHeight="1">
      <c r="A14082" s="431"/>
    </row>
    <row r="14083" spans="1:1" s="432" customFormat="1" ht="12" hidden="1" customHeight="1">
      <c r="A14083" s="431"/>
    </row>
    <row r="14084" spans="1:1" s="432" customFormat="1" ht="12" hidden="1" customHeight="1">
      <c r="A14084" s="431"/>
    </row>
    <row r="14085" spans="1:1" s="432" customFormat="1" ht="12" hidden="1" customHeight="1">
      <c r="A14085" s="431"/>
    </row>
    <row r="14086" spans="1:1" s="432" customFormat="1" ht="12" hidden="1" customHeight="1">
      <c r="A14086" s="431"/>
    </row>
    <row r="14087" spans="1:1" s="432" customFormat="1" ht="12" hidden="1" customHeight="1">
      <c r="A14087" s="431"/>
    </row>
    <row r="14088" spans="1:1" s="432" customFormat="1" ht="12" hidden="1" customHeight="1">
      <c r="A14088" s="431"/>
    </row>
    <row r="14089" spans="1:1" s="432" customFormat="1" ht="12" hidden="1" customHeight="1">
      <c r="A14089" s="431"/>
    </row>
    <row r="14090" spans="1:1" s="432" customFormat="1" ht="12" hidden="1" customHeight="1">
      <c r="A14090" s="431"/>
    </row>
    <row r="14091" spans="1:1" s="432" customFormat="1" ht="12" hidden="1" customHeight="1">
      <c r="A14091" s="431"/>
    </row>
    <row r="14092" spans="1:1" s="432" customFormat="1" ht="12" hidden="1" customHeight="1">
      <c r="A14092" s="431"/>
    </row>
    <row r="14093" spans="1:1" s="432" customFormat="1" ht="12" hidden="1" customHeight="1">
      <c r="A14093" s="431"/>
    </row>
    <row r="14094" spans="1:1" s="432" customFormat="1" ht="12" hidden="1" customHeight="1">
      <c r="A14094" s="431"/>
    </row>
    <row r="14095" spans="1:1" s="432" customFormat="1" ht="12" hidden="1" customHeight="1">
      <c r="A14095" s="431"/>
    </row>
    <row r="14096" spans="1:1" s="432" customFormat="1" ht="12" hidden="1" customHeight="1">
      <c r="A14096" s="431"/>
    </row>
    <row r="14097" spans="1:1" s="432" customFormat="1" ht="12" hidden="1" customHeight="1">
      <c r="A14097" s="431"/>
    </row>
    <row r="14098" spans="1:1" s="432" customFormat="1" ht="12" hidden="1" customHeight="1">
      <c r="A14098" s="431"/>
    </row>
    <row r="14099" spans="1:1" s="432" customFormat="1" ht="12" hidden="1" customHeight="1">
      <c r="A14099" s="431"/>
    </row>
    <row r="14100" spans="1:1" s="432" customFormat="1" ht="12" hidden="1" customHeight="1">
      <c r="A14100" s="431"/>
    </row>
    <row r="14101" spans="1:1" s="432" customFormat="1" ht="12" hidden="1" customHeight="1">
      <c r="A14101" s="431"/>
    </row>
    <row r="14102" spans="1:1" s="432" customFormat="1" ht="12" hidden="1" customHeight="1">
      <c r="A14102" s="431"/>
    </row>
    <row r="14103" spans="1:1" s="432" customFormat="1" ht="12" hidden="1" customHeight="1">
      <c r="A14103" s="431"/>
    </row>
    <row r="14104" spans="1:1" s="432" customFormat="1" ht="12" hidden="1" customHeight="1">
      <c r="A14104" s="431"/>
    </row>
    <row r="14105" spans="1:1" s="432" customFormat="1" ht="12" hidden="1" customHeight="1">
      <c r="A14105" s="431"/>
    </row>
    <row r="14106" spans="1:1" s="432" customFormat="1" ht="12" hidden="1" customHeight="1">
      <c r="A14106" s="431"/>
    </row>
    <row r="14107" spans="1:1" s="432" customFormat="1" ht="12" hidden="1" customHeight="1">
      <c r="A14107" s="431"/>
    </row>
    <row r="14108" spans="1:1" s="432" customFormat="1" ht="12" hidden="1" customHeight="1">
      <c r="A14108" s="431"/>
    </row>
    <row r="14109" spans="1:1" s="432" customFormat="1" ht="12" hidden="1" customHeight="1">
      <c r="A14109" s="431"/>
    </row>
    <row r="14110" spans="1:1" s="432" customFormat="1" ht="12" hidden="1" customHeight="1">
      <c r="A14110" s="431"/>
    </row>
    <row r="14111" spans="1:1" s="432" customFormat="1" ht="12" hidden="1" customHeight="1">
      <c r="A14111" s="431"/>
    </row>
    <row r="14112" spans="1:1" s="432" customFormat="1" ht="12" hidden="1" customHeight="1">
      <c r="A14112" s="431"/>
    </row>
    <row r="14113" spans="1:1" s="432" customFormat="1" ht="12" hidden="1" customHeight="1">
      <c r="A14113" s="431"/>
    </row>
    <row r="14114" spans="1:1" s="432" customFormat="1" ht="12" hidden="1" customHeight="1">
      <c r="A14114" s="431"/>
    </row>
    <row r="14115" spans="1:1" s="432" customFormat="1" ht="12" hidden="1" customHeight="1">
      <c r="A14115" s="431"/>
    </row>
    <row r="14116" spans="1:1" s="432" customFormat="1" ht="12" hidden="1" customHeight="1">
      <c r="A14116" s="431"/>
    </row>
    <row r="14117" spans="1:1" s="432" customFormat="1" ht="12" hidden="1" customHeight="1">
      <c r="A14117" s="431"/>
    </row>
    <row r="14118" spans="1:1" s="432" customFormat="1" ht="12" hidden="1" customHeight="1">
      <c r="A14118" s="431"/>
    </row>
    <row r="14119" spans="1:1" s="432" customFormat="1" ht="12" hidden="1" customHeight="1">
      <c r="A14119" s="431"/>
    </row>
    <row r="14120" spans="1:1" s="432" customFormat="1" ht="12" hidden="1" customHeight="1">
      <c r="A14120" s="431"/>
    </row>
    <row r="14121" spans="1:1" s="432" customFormat="1" ht="12" hidden="1" customHeight="1">
      <c r="A14121" s="431"/>
    </row>
    <row r="14122" spans="1:1" s="432" customFormat="1" ht="12" hidden="1" customHeight="1">
      <c r="A14122" s="431"/>
    </row>
    <row r="14123" spans="1:1" s="432" customFormat="1" ht="12" hidden="1" customHeight="1">
      <c r="A14123" s="431"/>
    </row>
    <row r="14124" spans="1:1" s="432" customFormat="1" ht="12" hidden="1" customHeight="1">
      <c r="A14124" s="431"/>
    </row>
    <row r="14125" spans="1:1" s="432" customFormat="1" ht="12" hidden="1" customHeight="1">
      <c r="A14125" s="431"/>
    </row>
    <row r="14126" spans="1:1" s="432" customFormat="1" ht="12" hidden="1" customHeight="1">
      <c r="A14126" s="431"/>
    </row>
    <row r="14127" spans="1:1" s="432" customFormat="1" ht="12" hidden="1" customHeight="1">
      <c r="A14127" s="431"/>
    </row>
    <row r="14128" spans="1:1" s="432" customFormat="1" ht="12" hidden="1" customHeight="1">
      <c r="A14128" s="431"/>
    </row>
    <row r="14129" spans="1:1" s="432" customFormat="1" ht="12" hidden="1" customHeight="1">
      <c r="A14129" s="431"/>
    </row>
    <row r="14130" spans="1:1" s="432" customFormat="1" ht="12" hidden="1" customHeight="1">
      <c r="A14130" s="431"/>
    </row>
    <row r="14131" spans="1:1" s="432" customFormat="1" ht="12" hidden="1" customHeight="1">
      <c r="A14131" s="431"/>
    </row>
    <row r="14132" spans="1:1" s="432" customFormat="1" ht="12" hidden="1" customHeight="1">
      <c r="A14132" s="431"/>
    </row>
    <row r="14133" spans="1:1" s="432" customFormat="1" ht="12" hidden="1" customHeight="1">
      <c r="A14133" s="431"/>
    </row>
    <row r="14134" spans="1:1" s="432" customFormat="1" ht="12" hidden="1" customHeight="1">
      <c r="A14134" s="431"/>
    </row>
    <row r="14135" spans="1:1" s="432" customFormat="1" ht="12" hidden="1" customHeight="1">
      <c r="A14135" s="431"/>
    </row>
    <row r="14136" spans="1:1" s="432" customFormat="1" ht="12" hidden="1" customHeight="1">
      <c r="A14136" s="431"/>
    </row>
    <row r="14137" spans="1:1" s="432" customFormat="1" ht="12" hidden="1" customHeight="1">
      <c r="A14137" s="431"/>
    </row>
    <row r="14138" spans="1:1" s="432" customFormat="1" ht="12" hidden="1" customHeight="1">
      <c r="A14138" s="431"/>
    </row>
    <row r="14139" spans="1:1" s="432" customFormat="1" ht="12" hidden="1" customHeight="1">
      <c r="A14139" s="431"/>
    </row>
    <row r="14140" spans="1:1" s="432" customFormat="1" ht="12" hidden="1" customHeight="1">
      <c r="A14140" s="431"/>
    </row>
    <row r="14141" spans="1:1" s="432" customFormat="1" ht="12" hidden="1" customHeight="1">
      <c r="A14141" s="431"/>
    </row>
    <row r="14142" spans="1:1" s="432" customFormat="1" ht="12" hidden="1" customHeight="1">
      <c r="A14142" s="431"/>
    </row>
    <row r="14143" spans="1:1" s="432" customFormat="1" ht="12" hidden="1" customHeight="1">
      <c r="A14143" s="431"/>
    </row>
    <row r="14144" spans="1:1" s="432" customFormat="1" ht="12" hidden="1" customHeight="1">
      <c r="A14144" s="431"/>
    </row>
    <row r="14145" spans="1:1" s="432" customFormat="1" ht="12" hidden="1" customHeight="1">
      <c r="A14145" s="431"/>
    </row>
    <row r="14146" spans="1:1" s="432" customFormat="1" ht="12" hidden="1" customHeight="1">
      <c r="A14146" s="431"/>
    </row>
    <row r="14147" spans="1:1" s="432" customFormat="1" ht="12" hidden="1" customHeight="1">
      <c r="A14147" s="431"/>
    </row>
    <row r="14148" spans="1:1" s="432" customFormat="1" ht="12" hidden="1" customHeight="1">
      <c r="A14148" s="431"/>
    </row>
    <row r="14149" spans="1:1" s="432" customFormat="1" ht="12" hidden="1" customHeight="1">
      <c r="A14149" s="431"/>
    </row>
    <row r="14150" spans="1:1" s="432" customFormat="1" ht="12" hidden="1" customHeight="1">
      <c r="A14150" s="431"/>
    </row>
    <row r="14151" spans="1:1" s="432" customFormat="1" ht="12" hidden="1" customHeight="1">
      <c r="A14151" s="431"/>
    </row>
    <row r="14152" spans="1:1" s="432" customFormat="1" ht="12" hidden="1" customHeight="1">
      <c r="A14152" s="431"/>
    </row>
    <row r="14153" spans="1:1" s="432" customFormat="1" ht="12" hidden="1" customHeight="1">
      <c r="A14153" s="431"/>
    </row>
    <row r="14154" spans="1:1" s="432" customFormat="1" ht="12" hidden="1" customHeight="1">
      <c r="A14154" s="431"/>
    </row>
    <row r="14155" spans="1:1" s="432" customFormat="1" ht="12" hidden="1" customHeight="1">
      <c r="A14155" s="431"/>
    </row>
    <row r="14156" spans="1:1" s="432" customFormat="1" ht="12" hidden="1" customHeight="1">
      <c r="A14156" s="431"/>
    </row>
    <row r="14157" spans="1:1" s="432" customFormat="1" ht="12" hidden="1" customHeight="1">
      <c r="A14157" s="431"/>
    </row>
    <row r="14158" spans="1:1" s="432" customFormat="1" ht="12" hidden="1" customHeight="1">
      <c r="A14158" s="431"/>
    </row>
    <row r="14159" spans="1:1" s="432" customFormat="1" ht="12" hidden="1" customHeight="1">
      <c r="A14159" s="431"/>
    </row>
    <row r="14160" spans="1:1" s="432" customFormat="1" ht="12" hidden="1" customHeight="1">
      <c r="A14160" s="431"/>
    </row>
    <row r="14161" spans="1:1" s="432" customFormat="1" ht="12" hidden="1" customHeight="1">
      <c r="A14161" s="431"/>
    </row>
    <row r="14162" spans="1:1" s="432" customFormat="1" ht="12" hidden="1" customHeight="1">
      <c r="A14162" s="431"/>
    </row>
    <row r="14163" spans="1:1" s="432" customFormat="1" ht="12" hidden="1" customHeight="1">
      <c r="A14163" s="431"/>
    </row>
    <row r="14164" spans="1:1" s="432" customFormat="1" ht="12" hidden="1" customHeight="1">
      <c r="A14164" s="431"/>
    </row>
    <row r="14165" spans="1:1" s="432" customFormat="1" ht="12" hidden="1" customHeight="1">
      <c r="A14165" s="431"/>
    </row>
    <row r="14166" spans="1:1" s="432" customFormat="1" ht="12" hidden="1" customHeight="1">
      <c r="A14166" s="431"/>
    </row>
    <row r="14167" spans="1:1" s="432" customFormat="1" ht="12" hidden="1" customHeight="1">
      <c r="A14167" s="431"/>
    </row>
    <row r="14168" spans="1:1" s="432" customFormat="1" ht="12" hidden="1" customHeight="1">
      <c r="A14168" s="431"/>
    </row>
    <row r="14169" spans="1:1" s="432" customFormat="1" ht="12" hidden="1" customHeight="1">
      <c r="A14169" s="431"/>
    </row>
    <row r="14170" spans="1:1" s="432" customFormat="1" ht="12" hidden="1" customHeight="1">
      <c r="A14170" s="431"/>
    </row>
    <row r="14171" spans="1:1" s="432" customFormat="1" ht="12" hidden="1" customHeight="1">
      <c r="A14171" s="431"/>
    </row>
    <row r="14172" spans="1:1" s="432" customFormat="1" ht="12" hidden="1" customHeight="1">
      <c r="A14172" s="431"/>
    </row>
    <row r="14173" spans="1:1" s="432" customFormat="1" ht="12" hidden="1" customHeight="1">
      <c r="A14173" s="431"/>
    </row>
    <row r="14174" spans="1:1" s="432" customFormat="1" ht="12" hidden="1" customHeight="1">
      <c r="A14174" s="431"/>
    </row>
    <row r="14175" spans="1:1" s="432" customFormat="1" ht="12" hidden="1" customHeight="1">
      <c r="A14175" s="431"/>
    </row>
    <row r="14176" spans="1:1" s="432" customFormat="1" ht="12" hidden="1" customHeight="1">
      <c r="A14176" s="431"/>
    </row>
    <row r="14177" spans="1:1" s="432" customFormat="1" ht="12" hidden="1" customHeight="1">
      <c r="A14177" s="431"/>
    </row>
    <row r="14178" spans="1:1" s="432" customFormat="1" ht="12" hidden="1" customHeight="1">
      <c r="A14178" s="431"/>
    </row>
    <row r="14179" spans="1:1" s="432" customFormat="1" ht="12" hidden="1" customHeight="1">
      <c r="A14179" s="431"/>
    </row>
    <row r="14180" spans="1:1" s="432" customFormat="1" ht="12" hidden="1" customHeight="1">
      <c r="A14180" s="431"/>
    </row>
    <row r="14181" spans="1:1" s="432" customFormat="1" ht="12" hidden="1" customHeight="1">
      <c r="A14181" s="431"/>
    </row>
    <row r="14182" spans="1:1" s="432" customFormat="1" ht="12" hidden="1" customHeight="1">
      <c r="A14182" s="431"/>
    </row>
    <row r="14183" spans="1:1" s="432" customFormat="1" ht="12" hidden="1" customHeight="1">
      <c r="A14183" s="431"/>
    </row>
    <row r="14184" spans="1:1" s="432" customFormat="1" ht="12" hidden="1" customHeight="1">
      <c r="A14184" s="431"/>
    </row>
    <row r="14185" spans="1:1" s="432" customFormat="1" ht="12" hidden="1" customHeight="1">
      <c r="A14185" s="431"/>
    </row>
    <row r="14186" spans="1:1" s="432" customFormat="1" ht="12" hidden="1" customHeight="1">
      <c r="A14186" s="431"/>
    </row>
    <row r="14187" spans="1:1" s="432" customFormat="1" ht="12" hidden="1" customHeight="1">
      <c r="A14187" s="431"/>
    </row>
    <row r="14188" spans="1:1" s="432" customFormat="1" ht="12" hidden="1" customHeight="1">
      <c r="A14188" s="431"/>
    </row>
    <row r="14189" spans="1:1" s="432" customFormat="1" ht="12" hidden="1" customHeight="1">
      <c r="A14189" s="431"/>
    </row>
    <row r="14190" spans="1:1" s="432" customFormat="1" ht="12" hidden="1" customHeight="1">
      <c r="A14190" s="431"/>
    </row>
    <row r="14191" spans="1:1" s="432" customFormat="1" ht="12" hidden="1" customHeight="1">
      <c r="A14191" s="431"/>
    </row>
    <row r="14192" spans="1:1" s="432" customFormat="1" ht="12" hidden="1" customHeight="1">
      <c r="A14192" s="431"/>
    </row>
    <row r="14193" spans="1:1" s="432" customFormat="1" ht="12" hidden="1" customHeight="1">
      <c r="A14193" s="431"/>
    </row>
    <row r="14194" spans="1:1" s="432" customFormat="1" ht="12" hidden="1" customHeight="1">
      <c r="A14194" s="431"/>
    </row>
    <row r="14195" spans="1:1" s="432" customFormat="1" ht="12" hidden="1" customHeight="1">
      <c r="A14195" s="431"/>
    </row>
    <row r="14196" spans="1:1" s="432" customFormat="1" ht="12" hidden="1" customHeight="1">
      <c r="A14196" s="431"/>
    </row>
    <row r="14197" spans="1:1" s="432" customFormat="1" ht="12" hidden="1" customHeight="1">
      <c r="A14197" s="431"/>
    </row>
    <row r="14198" spans="1:1" s="432" customFormat="1" ht="12" hidden="1" customHeight="1">
      <c r="A14198" s="431"/>
    </row>
    <row r="14199" spans="1:1" s="432" customFormat="1" ht="12" hidden="1" customHeight="1">
      <c r="A14199" s="431"/>
    </row>
    <row r="14200" spans="1:1" s="432" customFormat="1" ht="12" hidden="1" customHeight="1">
      <c r="A14200" s="431"/>
    </row>
    <row r="14201" spans="1:1" s="432" customFormat="1" ht="12" hidden="1" customHeight="1">
      <c r="A14201" s="431"/>
    </row>
    <row r="14202" spans="1:1" s="432" customFormat="1" ht="12" hidden="1" customHeight="1">
      <c r="A14202" s="431"/>
    </row>
    <row r="14203" spans="1:1" s="432" customFormat="1" ht="12" hidden="1" customHeight="1">
      <c r="A14203" s="431"/>
    </row>
    <row r="14204" spans="1:1" s="432" customFormat="1" ht="12" hidden="1" customHeight="1">
      <c r="A14204" s="431"/>
    </row>
    <row r="14205" spans="1:1" s="432" customFormat="1" ht="12" hidden="1" customHeight="1">
      <c r="A14205" s="431"/>
    </row>
    <row r="14206" spans="1:1" s="432" customFormat="1" ht="12" hidden="1" customHeight="1">
      <c r="A14206" s="431"/>
    </row>
    <row r="14207" spans="1:1" s="432" customFormat="1" ht="12" hidden="1" customHeight="1">
      <c r="A14207" s="431"/>
    </row>
    <row r="14208" spans="1:1" s="432" customFormat="1" ht="12" hidden="1" customHeight="1">
      <c r="A14208" s="431"/>
    </row>
    <row r="14209" spans="1:1" s="432" customFormat="1" ht="12" hidden="1" customHeight="1">
      <c r="A14209" s="431"/>
    </row>
    <row r="14210" spans="1:1" s="432" customFormat="1" ht="12" hidden="1" customHeight="1">
      <c r="A14210" s="431"/>
    </row>
    <row r="14211" spans="1:1" s="432" customFormat="1" ht="12" hidden="1" customHeight="1">
      <c r="A14211" s="431"/>
    </row>
    <row r="14212" spans="1:1" s="432" customFormat="1" ht="12" hidden="1" customHeight="1">
      <c r="A14212" s="431"/>
    </row>
    <row r="14213" spans="1:1" s="432" customFormat="1" ht="12" hidden="1" customHeight="1">
      <c r="A14213" s="431"/>
    </row>
    <row r="14214" spans="1:1" s="432" customFormat="1" ht="12" hidden="1" customHeight="1">
      <c r="A14214" s="431"/>
    </row>
    <row r="14215" spans="1:1" s="432" customFormat="1" ht="12" hidden="1" customHeight="1">
      <c r="A14215" s="431"/>
    </row>
    <row r="14216" spans="1:1" s="432" customFormat="1" ht="12" hidden="1" customHeight="1">
      <c r="A14216" s="431"/>
    </row>
    <row r="14217" spans="1:1" s="432" customFormat="1" ht="12" hidden="1" customHeight="1">
      <c r="A14217" s="431"/>
    </row>
    <row r="14218" spans="1:1" s="432" customFormat="1" ht="12" hidden="1" customHeight="1">
      <c r="A14218" s="431"/>
    </row>
    <row r="14219" spans="1:1" s="432" customFormat="1" ht="12" hidden="1" customHeight="1">
      <c r="A14219" s="431"/>
    </row>
    <row r="14220" spans="1:1" s="432" customFormat="1" ht="12" hidden="1" customHeight="1">
      <c r="A14220" s="431"/>
    </row>
    <row r="14221" spans="1:1" s="432" customFormat="1" ht="12" hidden="1" customHeight="1">
      <c r="A14221" s="431"/>
    </row>
    <row r="14222" spans="1:1" s="432" customFormat="1" ht="12" hidden="1" customHeight="1">
      <c r="A14222" s="431"/>
    </row>
    <row r="14223" spans="1:1" s="432" customFormat="1" ht="12" hidden="1" customHeight="1">
      <c r="A14223" s="431"/>
    </row>
    <row r="14224" spans="1:1" s="432" customFormat="1" ht="12" hidden="1" customHeight="1">
      <c r="A14224" s="431"/>
    </row>
    <row r="14225" spans="1:1" s="432" customFormat="1" ht="12" hidden="1" customHeight="1">
      <c r="A14225" s="431"/>
    </row>
    <row r="14226" spans="1:1" s="432" customFormat="1" ht="12" hidden="1" customHeight="1">
      <c r="A14226" s="431"/>
    </row>
    <row r="14227" spans="1:1" s="432" customFormat="1" ht="12" hidden="1" customHeight="1">
      <c r="A14227" s="431"/>
    </row>
    <row r="14228" spans="1:1" s="432" customFormat="1" ht="12" hidden="1" customHeight="1">
      <c r="A14228" s="431"/>
    </row>
    <row r="14229" spans="1:1" s="432" customFormat="1" ht="12" hidden="1" customHeight="1">
      <c r="A14229" s="431"/>
    </row>
    <row r="14230" spans="1:1" s="432" customFormat="1" ht="12" hidden="1" customHeight="1">
      <c r="A14230" s="431"/>
    </row>
    <row r="14231" spans="1:1" s="432" customFormat="1" ht="12" hidden="1" customHeight="1">
      <c r="A14231" s="431"/>
    </row>
    <row r="14232" spans="1:1" s="432" customFormat="1" ht="12" hidden="1" customHeight="1">
      <c r="A14232" s="431"/>
    </row>
    <row r="14233" spans="1:1" s="432" customFormat="1" ht="12" hidden="1" customHeight="1">
      <c r="A14233" s="431"/>
    </row>
    <row r="14234" spans="1:1" s="432" customFormat="1" ht="12" hidden="1" customHeight="1">
      <c r="A14234" s="431"/>
    </row>
    <row r="14235" spans="1:1" s="432" customFormat="1" ht="12" hidden="1" customHeight="1">
      <c r="A14235" s="431"/>
    </row>
    <row r="14236" spans="1:1" s="432" customFormat="1" ht="12" hidden="1" customHeight="1">
      <c r="A14236" s="431"/>
    </row>
    <row r="14237" spans="1:1" s="432" customFormat="1" ht="12" hidden="1" customHeight="1">
      <c r="A14237" s="431"/>
    </row>
    <row r="14238" spans="1:1" s="432" customFormat="1" ht="12" hidden="1" customHeight="1">
      <c r="A14238" s="431"/>
    </row>
    <row r="14239" spans="1:1" s="432" customFormat="1" ht="12" hidden="1" customHeight="1">
      <c r="A14239" s="431"/>
    </row>
    <row r="14240" spans="1:1" s="432" customFormat="1" ht="12" hidden="1" customHeight="1">
      <c r="A14240" s="431"/>
    </row>
    <row r="14241" spans="1:1" s="432" customFormat="1" ht="12" hidden="1" customHeight="1">
      <c r="A14241" s="431"/>
    </row>
    <row r="14242" spans="1:1" s="432" customFormat="1" ht="12" hidden="1" customHeight="1">
      <c r="A14242" s="431"/>
    </row>
    <row r="14243" spans="1:1" s="432" customFormat="1" ht="12" hidden="1" customHeight="1">
      <c r="A14243" s="431"/>
    </row>
    <row r="14244" spans="1:1" s="432" customFormat="1" ht="12" hidden="1" customHeight="1">
      <c r="A14244" s="431"/>
    </row>
    <row r="14245" spans="1:1" s="432" customFormat="1" ht="12" hidden="1" customHeight="1">
      <c r="A14245" s="431"/>
    </row>
    <row r="14246" spans="1:1" s="432" customFormat="1" ht="12" hidden="1" customHeight="1">
      <c r="A14246" s="431"/>
    </row>
    <row r="14247" spans="1:1" s="432" customFormat="1" ht="12" hidden="1" customHeight="1">
      <c r="A14247" s="431"/>
    </row>
    <row r="14248" spans="1:1" s="432" customFormat="1" ht="12" hidden="1" customHeight="1">
      <c r="A14248" s="431"/>
    </row>
    <row r="14249" spans="1:1" s="432" customFormat="1" ht="12" hidden="1" customHeight="1">
      <c r="A14249" s="431"/>
    </row>
    <row r="14250" spans="1:1" s="432" customFormat="1" ht="12" hidden="1" customHeight="1">
      <c r="A14250" s="431"/>
    </row>
    <row r="14251" spans="1:1" s="432" customFormat="1" ht="12" hidden="1" customHeight="1">
      <c r="A14251" s="431"/>
    </row>
    <row r="14252" spans="1:1" s="432" customFormat="1" ht="12" hidden="1" customHeight="1">
      <c r="A14252" s="431"/>
    </row>
    <row r="14253" spans="1:1" s="432" customFormat="1" ht="12" hidden="1" customHeight="1">
      <c r="A14253" s="431"/>
    </row>
    <row r="14254" spans="1:1" s="432" customFormat="1" ht="12" hidden="1" customHeight="1">
      <c r="A14254" s="431"/>
    </row>
    <row r="14255" spans="1:1" s="432" customFormat="1" ht="12" hidden="1" customHeight="1">
      <c r="A14255" s="431"/>
    </row>
    <row r="14256" spans="1:1" s="432" customFormat="1" ht="12" hidden="1" customHeight="1">
      <c r="A14256" s="431"/>
    </row>
    <row r="14257" spans="1:1" s="432" customFormat="1" ht="12" hidden="1" customHeight="1">
      <c r="A14257" s="431"/>
    </row>
    <row r="14258" spans="1:1" s="432" customFormat="1" ht="12" hidden="1" customHeight="1">
      <c r="A14258" s="431"/>
    </row>
    <row r="14259" spans="1:1" s="432" customFormat="1" ht="12" hidden="1" customHeight="1">
      <c r="A14259" s="431"/>
    </row>
    <row r="14260" spans="1:1" s="432" customFormat="1" ht="12" hidden="1" customHeight="1">
      <c r="A14260" s="431"/>
    </row>
    <row r="14261" spans="1:1" s="432" customFormat="1" ht="12" hidden="1" customHeight="1">
      <c r="A14261" s="431"/>
    </row>
    <row r="14262" spans="1:1" s="432" customFormat="1" ht="12" hidden="1" customHeight="1">
      <c r="A14262" s="431"/>
    </row>
    <row r="14263" spans="1:1" s="432" customFormat="1" ht="12" hidden="1" customHeight="1">
      <c r="A14263" s="431"/>
    </row>
    <row r="14264" spans="1:1" s="432" customFormat="1" ht="12" hidden="1" customHeight="1">
      <c r="A14264" s="431"/>
    </row>
    <row r="14265" spans="1:1" s="432" customFormat="1" ht="12" hidden="1" customHeight="1">
      <c r="A14265" s="431"/>
    </row>
    <row r="14266" spans="1:1" s="432" customFormat="1" ht="12" hidden="1" customHeight="1">
      <c r="A14266" s="431"/>
    </row>
    <row r="14267" spans="1:1" s="432" customFormat="1" ht="12" hidden="1" customHeight="1">
      <c r="A14267" s="431"/>
    </row>
    <row r="14268" spans="1:1" s="432" customFormat="1" ht="12" hidden="1" customHeight="1">
      <c r="A14268" s="431"/>
    </row>
    <row r="14269" spans="1:1" s="432" customFormat="1" ht="12" hidden="1" customHeight="1">
      <c r="A14269" s="431"/>
    </row>
    <row r="14270" spans="1:1" s="432" customFormat="1" ht="12" hidden="1" customHeight="1">
      <c r="A14270" s="431"/>
    </row>
    <row r="14271" spans="1:1" s="432" customFormat="1" ht="12" hidden="1" customHeight="1">
      <c r="A14271" s="431"/>
    </row>
    <row r="14272" spans="1:1" s="432" customFormat="1" ht="12" hidden="1" customHeight="1">
      <c r="A14272" s="431"/>
    </row>
    <row r="14273" spans="1:1" s="432" customFormat="1" ht="12" hidden="1" customHeight="1">
      <c r="A14273" s="431"/>
    </row>
    <row r="14274" spans="1:1" s="432" customFormat="1" ht="12" hidden="1" customHeight="1">
      <c r="A14274" s="431"/>
    </row>
    <row r="14275" spans="1:1" s="432" customFormat="1" ht="12" hidden="1" customHeight="1">
      <c r="A14275" s="431"/>
    </row>
    <row r="14276" spans="1:1" s="432" customFormat="1" ht="12" hidden="1" customHeight="1">
      <c r="A14276" s="431"/>
    </row>
    <row r="14277" spans="1:1" s="432" customFormat="1" ht="12" hidden="1" customHeight="1">
      <c r="A14277" s="431"/>
    </row>
    <row r="14278" spans="1:1" s="432" customFormat="1" ht="12" hidden="1" customHeight="1">
      <c r="A14278" s="431"/>
    </row>
    <row r="14279" spans="1:1" s="432" customFormat="1" ht="12" hidden="1" customHeight="1">
      <c r="A14279" s="431"/>
    </row>
    <row r="14280" spans="1:1" s="432" customFormat="1" ht="12" hidden="1" customHeight="1">
      <c r="A14280" s="431"/>
    </row>
    <row r="14281" spans="1:1" s="432" customFormat="1" ht="12" hidden="1" customHeight="1">
      <c r="A14281" s="431"/>
    </row>
    <row r="14282" spans="1:1" s="432" customFormat="1" ht="12" hidden="1" customHeight="1">
      <c r="A14282" s="431"/>
    </row>
    <row r="14283" spans="1:1" s="432" customFormat="1" ht="12" hidden="1" customHeight="1">
      <c r="A14283" s="431"/>
    </row>
    <row r="14284" spans="1:1" s="432" customFormat="1" ht="12" hidden="1" customHeight="1">
      <c r="A14284" s="431"/>
    </row>
    <row r="14285" spans="1:1" s="432" customFormat="1" ht="12" hidden="1" customHeight="1">
      <c r="A14285" s="431"/>
    </row>
    <row r="14286" spans="1:1" s="432" customFormat="1" ht="12" hidden="1" customHeight="1">
      <c r="A14286" s="431"/>
    </row>
    <row r="14287" spans="1:1" s="432" customFormat="1" ht="12" hidden="1" customHeight="1">
      <c r="A14287" s="431"/>
    </row>
    <row r="14288" spans="1:1" s="432" customFormat="1" ht="12" hidden="1" customHeight="1">
      <c r="A14288" s="431"/>
    </row>
    <row r="14289" spans="1:1" s="432" customFormat="1" ht="12" hidden="1" customHeight="1">
      <c r="A14289" s="431"/>
    </row>
    <row r="14290" spans="1:1" s="432" customFormat="1" ht="12" hidden="1" customHeight="1">
      <c r="A14290" s="431"/>
    </row>
    <row r="14291" spans="1:1" s="432" customFormat="1" ht="12" hidden="1" customHeight="1">
      <c r="A14291" s="431"/>
    </row>
    <row r="14292" spans="1:1" s="432" customFormat="1" ht="12" hidden="1" customHeight="1">
      <c r="A14292" s="431"/>
    </row>
    <row r="14293" spans="1:1" s="432" customFormat="1" ht="12" hidden="1" customHeight="1">
      <c r="A14293" s="431"/>
    </row>
    <row r="14294" spans="1:1" s="432" customFormat="1" ht="12" hidden="1" customHeight="1">
      <c r="A14294" s="431"/>
    </row>
    <row r="14295" spans="1:1" s="432" customFormat="1" ht="12" hidden="1" customHeight="1">
      <c r="A14295" s="431"/>
    </row>
    <row r="14296" spans="1:1" s="432" customFormat="1" ht="12" hidden="1" customHeight="1">
      <c r="A14296" s="431"/>
    </row>
    <row r="14297" spans="1:1" s="432" customFormat="1" ht="12" hidden="1" customHeight="1">
      <c r="A14297" s="431"/>
    </row>
    <row r="14298" spans="1:1" s="432" customFormat="1" ht="12" hidden="1" customHeight="1">
      <c r="A14298" s="431"/>
    </row>
    <row r="14299" spans="1:1" s="432" customFormat="1" ht="12" hidden="1" customHeight="1">
      <c r="A14299" s="431"/>
    </row>
    <row r="14300" spans="1:1" s="432" customFormat="1" ht="12" hidden="1" customHeight="1">
      <c r="A14300" s="431"/>
    </row>
    <row r="14301" spans="1:1" s="432" customFormat="1" ht="12" hidden="1" customHeight="1">
      <c r="A14301" s="431"/>
    </row>
    <row r="14302" spans="1:1" s="432" customFormat="1" ht="12" hidden="1" customHeight="1">
      <c r="A14302" s="431"/>
    </row>
    <row r="14303" spans="1:1" s="432" customFormat="1" ht="12" hidden="1" customHeight="1">
      <c r="A14303" s="431"/>
    </row>
    <row r="14304" spans="1:1" s="432" customFormat="1" ht="12" hidden="1" customHeight="1">
      <c r="A14304" s="431"/>
    </row>
    <row r="14305" spans="1:1" s="432" customFormat="1" ht="12" hidden="1" customHeight="1">
      <c r="A14305" s="431"/>
    </row>
    <row r="14306" spans="1:1" s="432" customFormat="1" ht="12" hidden="1" customHeight="1">
      <c r="A14306" s="431"/>
    </row>
    <row r="14307" spans="1:1" s="432" customFormat="1" ht="12" hidden="1" customHeight="1">
      <c r="A14307" s="431"/>
    </row>
    <row r="14308" spans="1:1" s="432" customFormat="1" ht="12" hidden="1" customHeight="1">
      <c r="A14308" s="431"/>
    </row>
    <row r="14309" spans="1:1" s="432" customFormat="1" ht="12" hidden="1" customHeight="1">
      <c r="A14309" s="431"/>
    </row>
    <row r="14310" spans="1:1" s="432" customFormat="1" ht="12" hidden="1" customHeight="1">
      <c r="A14310" s="431"/>
    </row>
    <row r="14311" spans="1:1" s="432" customFormat="1" ht="12" hidden="1" customHeight="1">
      <c r="A14311" s="431"/>
    </row>
    <row r="14312" spans="1:1" s="432" customFormat="1" ht="12" hidden="1" customHeight="1">
      <c r="A14312" s="431"/>
    </row>
    <row r="14313" spans="1:1" s="432" customFormat="1" ht="12" hidden="1" customHeight="1">
      <c r="A14313" s="431"/>
    </row>
    <row r="14314" spans="1:1" s="432" customFormat="1" ht="12" hidden="1" customHeight="1">
      <c r="A14314" s="431"/>
    </row>
    <row r="14315" spans="1:1" s="432" customFormat="1" ht="12" hidden="1" customHeight="1">
      <c r="A14315" s="431"/>
    </row>
    <row r="14316" spans="1:1" s="432" customFormat="1" ht="12" hidden="1" customHeight="1">
      <c r="A14316" s="431"/>
    </row>
    <row r="14317" spans="1:1" s="432" customFormat="1" ht="12" hidden="1" customHeight="1">
      <c r="A14317" s="431"/>
    </row>
    <row r="14318" spans="1:1" s="432" customFormat="1" ht="12" hidden="1" customHeight="1">
      <c r="A14318" s="431"/>
    </row>
    <row r="14319" spans="1:1" s="432" customFormat="1" ht="12" hidden="1" customHeight="1">
      <c r="A14319" s="431"/>
    </row>
    <row r="14320" spans="1:1" s="432" customFormat="1" ht="12" hidden="1" customHeight="1">
      <c r="A14320" s="431"/>
    </row>
    <row r="14321" spans="1:1" s="432" customFormat="1" ht="12" hidden="1" customHeight="1">
      <c r="A14321" s="431"/>
    </row>
    <row r="14322" spans="1:1" s="432" customFormat="1" ht="12" hidden="1" customHeight="1">
      <c r="A14322" s="431"/>
    </row>
    <row r="14323" spans="1:1" s="432" customFormat="1" ht="12" hidden="1" customHeight="1">
      <c r="A14323" s="431"/>
    </row>
    <row r="14324" spans="1:1" s="432" customFormat="1" ht="12" hidden="1" customHeight="1">
      <c r="A14324" s="431"/>
    </row>
    <row r="14325" spans="1:1" s="432" customFormat="1" ht="12" hidden="1" customHeight="1">
      <c r="A14325" s="431"/>
    </row>
    <row r="14326" spans="1:1" s="432" customFormat="1" ht="12" hidden="1" customHeight="1">
      <c r="A14326" s="431"/>
    </row>
    <row r="14327" spans="1:1" s="432" customFormat="1" ht="12" hidden="1" customHeight="1">
      <c r="A14327" s="431"/>
    </row>
    <row r="14328" spans="1:1" s="432" customFormat="1" ht="12" hidden="1" customHeight="1">
      <c r="A14328" s="431"/>
    </row>
    <row r="14329" spans="1:1" s="432" customFormat="1" ht="12" hidden="1" customHeight="1">
      <c r="A14329" s="431"/>
    </row>
    <row r="14330" spans="1:1" s="432" customFormat="1" ht="12" hidden="1" customHeight="1">
      <c r="A14330" s="431"/>
    </row>
    <row r="14331" spans="1:1" s="432" customFormat="1" ht="12" hidden="1" customHeight="1">
      <c r="A14331" s="431"/>
    </row>
    <row r="14332" spans="1:1" s="432" customFormat="1" ht="12" hidden="1" customHeight="1">
      <c r="A14332" s="431"/>
    </row>
    <row r="14333" spans="1:1" s="432" customFormat="1" ht="12" hidden="1" customHeight="1">
      <c r="A14333" s="431"/>
    </row>
    <row r="14334" spans="1:1" s="432" customFormat="1" ht="12" hidden="1" customHeight="1">
      <c r="A14334" s="431"/>
    </row>
    <row r="14335" spans="1:1" s="432" customFormat="1" ht="12" hidden="1" customHeight="1">
      <c r="A14335" s="431"/>
    </row>
    <row r="14336" spans="1:1" s="432" customFormat="1" ht="12" hidden="1" customHeight="1">
      <c r="A14336" s="431"/>
    </row>
    <row r="14337" spans="1:1" s="432" customFormat="1" ht="12" hidden="1" customHeight="1">
      <c r="A14337" s="431"/>
    </row>
    <row r="14338" spans="1:1" s="432" customFormat="1" ht="12" hidden="1" customHeight="1">
      <c r="A14338" s="431"/>
    </row>
    <row r="14339" spans="1:1" s="432" customFormat="1" ht="12" hidden="1" customHeight="1">
      <c r="A14339" s="431"/>
    </row>
    <row r="14340" spans="1:1" s="432" customFormat="1" ht="12" hidden="1" customHeight="1">
      <c r="A14340" s="431"/>
    </row>
    <row r="14341" spans="1:1" s="432" customFormat="1" ht="12" hidden="1" customHeight="1">
      <c r="A14341" s="431"/>
    </row>
    <row r="14342" spans="1:1" s="432" customFormat="1" ht="12" hidden="1" customHeight="1">
      <c r="A14342" s="431"/>
    </row>
    <row r="14343" spans="1:1" s="432" customFormat="1" ht="12" hidden="1" customHeight="1">
      <c r="A14343" s="431"/>
    </row>
    <row r="14344" spans="1:1" s="432" customFormat="1" ht="12" hidden="1" customHeight="1">
      <c r="A14344" s="431"/>
    </row>
    <row r="14345" spans="1:1" s="432" customFormat="1" ht="12" hidden="1" customHeight="1">
      <c r="A14345" s="431"/>
    </row>
    <row r="14346" spans="1:1" s="432" customFormat="1" ht="12" hidden="1" customHeight="1">
      <c r="A14346" s="431"/>
    </row>
    <row r="14347" spans="1:1" s="432" customFormat="1" ht="12" hidden="1" customHeight="1">
      <c r="A14347" s="431"/>
    </row>
    <row r="14348" spans="1:1" s="432" customFormat="1" ht="12" hidden="1" customHeight="1">
      <c r="A14348" s="431"/>
    </row>
    <row r="14349" spans="1:1" s="432" customFormat="1" ht="12" hidden="1" customHeight="1">
      <c r="A14349" s="431"/>
    </row>
    <row r="14350" spans="1:1" s="432" customFormat="1" ht="12" hidden="1" customHeight="1">
      <c r="A14350" s="431"/>
    </row>
    <row r="14351" spans="1:1" s="432" customFormat="1" ht="12" hidden="1" customHeight="1">
      <c r="A14351" s="431"/>
    </row>
    <row r="14352" spans="1:1" s="432" customFormat="1" ht="12" hidden="1" customHeight="1">
      <c r="A14352" s="431"/>
    </row>
    <row r="14353" spans="1:1" s="432" customFormat="1" ht="12" hidden="1" customHeight="1">
      <c r="A14353" s="431"/>
    </row>
    <row r="14354" spans="1:1" s="432" customFormat="1" ht="12" hidden="1" customHeight="1">
      <c r="A14354" s="431"/>
    </row>
    <row r="14355" spans="1:1" s="432" customFormat="1" ht="12" hidden="1" customHeight="1">
      <c r="A14355" s="431"/>
    </row>
    <row r="14356" spans="1:1" s="432" customFormat="1" ht="12" hidden="1" customHeight="1">
      <c r="A14356" s="431"/>
    </row>
    <row r="14357" spans="1:1" s="432" customFormat="1" ht="12" hidden="1" customHeight="1">
      <c r="A14357" s="431"/>
    </row>
    <row r="14358" spans="1:1" s="432" customFormat="1" ht="12" hidden="1" customHeight="1">
      <c r="A14358" s="431"/>
    </row>
    <row r="14359" spans="1:1" s="432" customFormat="1" ht="12" hidden="1" customHeight="1">
      <c r="A14359" s="431"/>
    </row>
    <row r="14360" spans="1:1" s="432" customFormat="1" ht="12" hidden="1" customHeight="1">
      <c r="A14360" s="431"/>
    </row>
    <row r="14361" spans="1:1" s="432" customFormat="1" ht="12" hidden="1" customHeight="1">
      <c r="A14361" s="431"/>
    </row>
    <row r="14362" spans="1:1" s="432" customFormat="1" ht="12" hidden="1" customHeight="1">
      <c r="A14362" s="431"/>
    </row>
    <row r="14363" spans="1:1" s="432" customFormat="1" ht="12" hidden="1" customHeight="1">
      <c r="A14363" s="431"/>
    </row>
    <row r="14364" spans="1:1" s="432" customFormat="1" ht="12" hidden="1" customHeight="1">
      <c r="A14364" s="431"/>
    </row>
    <row r="14365" spans="1:1" s="432" customFormat="1" ht="12" hidden="1" customHeight="1">
      <c r="A14365" s="431"/>
    </row>
    <row r="14366" spans="1:1" s="432" customFormat="1" ht="12" hidden="1" customHeight="1">
      <c r="A14366" s="431"/>
    </row>
    <row r="14367" spans="1:1" s="432" customFormat="1" ht="12" hidden="1" customHeight="1">
      <c r="A14367" s="431"/>
    </row>
    <row r="14368" spans="1:1" s="432" customFormat="1" ht="12" hidden="1" customHeight="1">
      <c r="A14368" s="431"/>
    </row>
    <row r="14369" spans="1:1" s="432" customFormat="1" ht="12" hidden="1" customHeight="1">
      <c r="A14369" s="431"/>
    </row>
    <row r="14370" spans="1:1" s="432" customFormat="1" ht="12" hidden="1" customHeight="1">
      <c r="A14370" s="431"/>
    </row>
    <row r="14371" spans="1:1" s="432" customFormat="1" ht="12" hidden="1" customHeight="1">
      <c r="A14371" s="431"/>
    </row>
    <row r="14372" spans="1:1" s="432" customFormat="1" ht="12" hidden="1" customHeight="1">
      <c r="A14372" s="431"/>
    </row>
    <row r="14373" spans="1:1" s="432" customFormat="1" ht="12" hidden="1" customHeight="1">
      <c r="A14373" s="431"/>
    </row>
    <row r="14374" spans="1:1" s="432" customFormat="1" ht="12" hidden="1" customHeight="1">
      <c r="A14374" s="431"/>
    </row>
    <row r="14375" spans="1:1" s="432" customFormat="1" ht="12" hidden="1" customHeight="1">
      <c r="A14375" s="431"/>
    </row>
    <row r="14376" spans="1:1" s="432" customFormat="1" ht="12" hidden="1" customHeight="1">
      <c r="A14376" s="431"/>
    </row>
    <row r="14377" spans="1:1" s="432" customFormat="1" ht="12" hidden="1" customHeight="1">
      <c r="A14377" s="431"/>
    </row>
    <row r="14378" spans="1:1" s="432" customFormat="1" ht="12" hidden="1" customHeight="1">
      <c r="A14378" s="431"/>
    </row>
    <row r="14379" spans="1:1" s="432" customFormat="1" ht="12" hidden="1" customHeight="1">
      <c r="A14379" s="431"/>
    </row>
    <row r="14380" spans="1:1" s="432" customFormat="1" ht="12" hidden="1" customHeight="1">
      <c r="A14380" s="431"/>
    </row>
    <row r="14381" spans="1:1" s="432" customFormat="1" ht="12" hidden="1" customHeight="1">
      <c r="A14381" s="431"/>
    </row>
    <row r="14382" spans="1:1" s="432" customFormat="1" ht="12" hidden="1" customHeight="1">
      <c r="A14382" s="431"/>
    </row>
    <row r="14383" spans="1:1" s="432" customFormat="1" ht="12" hidden="1" customHeight="1">
      <c r="A14383" s="431"/>
    </row>
    <row r="14384" spans="1:1" s="432" customFormat="1" ht="12" hidden="1" customHeight="1">
      <c r="A14384" s="431"/>
    </row>
    <row r="14385" spans="1:1" s="432" customFormat="1" ht="12" hidden="1" customHeight="1">
      <c r="A14385" s="431"/>
    </row>
    <row r="14386" spans="1:1" s="432" customFormat="1" ht="12" hidden="1" customHeight="1">
      <c r="A14386" s="431"/>
    </row>
    <row r="14387" spans="1:1" s="432" customFormat="1" ht="12" hidden="1" customHeight="1">
      <c r="A14387" s="431"/>
    </row>
    <row r="14388" spans="1:1" s="432" customFormat="1" ht="12" hidden="1" customHeight="1">
      <c r="A14388" s="431"/>
    </row>
    <row r="14389" spans="1:1" s="432" customFormat="1" ht="12" hidden="1" customHeight="1">
      <c r="A14389" s="431"/>
    </row>
    <row r="14390" spans="1:1" s="432" customFormat="1" ht="12" hidden="1" customHeight="1">
      <c r="A14390" s="431"/>
    </row>
    <row r="14391" spans="1:1" s="432" customFormat="1" ht="12" hidden="1" customHeight="1">
      <c r="A14391" s="431"/>
    </row>
    <row r="14392" spans="1:1" s="432" customFormat="1" ht="12" hidden="1" customHeight="1">
      <c r="A14392" s="431"/>
    </row>
    <row r="14393" spans="1:1" s="432" customFormat="1" ht="12" hidden="1" customHeight="1">
      <c r="A14393" s="431"/>
    </row>
    <row r="14394" spans="1:1" s="432" customFormat="1" ht="12" hidden="1" customHeight="1">
      <c r="A14394" s="431"/>
    </row>
    <row r="14395" spans="1:1" s="432" customFormat="1" ht="12" hidden="1" customHeight="1">
      <c r="A14395" s="431"/>
    </row>
    <row r="14396" spans="1:1" s="432" customFormat="1" ht="12" hidden="1" customHeight="1">
      <c r="A14396" s="431"/>
    </row>
    <row r="14397" spans="1:1" s="432" customFormat="1" ht="12" hidden="1" customHeight="1">
      <c r="A14397" s="431"/>
    </row>
    <row r="14398" spans="1:1" s="432" customFormat="1" ht="12" hidden="1" customHeight="1">
      <c r="A14398" s="431"/>
    </row>
    <row r="14399" spans="1:1" s="432" customFormat="1" ht="12" hidden="1" customHeight="1">
      <c r="A14399" s="431"/>
    </row>
    <row r="14400" spans="1:1" s="432" customFormat="1" ht="12" hidden="1" customHeight="1">
      <c r="A14400" s="431"/>
    </row>
    <row r="14401" spans="1:1" s="432" customFormat="1" ht="12" hidden="1" customHeight="1">
      <c r="A14401" s="431"/>
    </row>
    <row r="14402" spans="1:1" s="432" customFormat="1" ht="12" hidden="1" customHeight="1">
      <c r="A14402" s="431"/>
    </row>
    <row r="14403" spans="1:1" s="432" customFormat="1" ht="12" hidden="1" customHeight="1">
      <c r="A14403" s="431"/>
    </row>
    <row r="14404" spans="1:1" s="432" customFormat="1" ht="12" hidden="1" customHeight="1">
      <c r="A14404" s="431"/>
    </row>
    <row r="14405" spans="1:1" s="432" customFormat="1" ht="12" hidden="1" customHeight="1">
      <c r="A14405" s="431"/>
    </row>
    <row r="14406" spans="1:1" s="432" customFormat="1" ht="12" hidden="1" customHeight="1">
      <c r="A14406" s="431"/>
    </row>
    <row r="14407" spans="1:1" s="432" customFormat="1" ht="12" hidden="1" customHeight="1">
      <c r="A14407" s="431"/>
    </row>
    <row r="14408" spans="1:1" s="432" customFormat="1" ht="12" hidden="1" customHeight="1">
      <c r="A14408" s="431"/>
    </row>
    <row r="14409" spans="1:1" s="432" customFormat="1" ht="12" hidden="1" customHeight="1">
      <c r="A14409" s="431"/>
    </row>
    <row r="14410" spans="1:1" s="432" customFormat="1" ht="12" hidden="1" customHeight="1">
      <c r="A14410" s="431"/>
    </row>
    <row r="14411" spans="1:1" s="432" customFormat="1" ht="12" hidden="1" customHeight="1">
      <c r="A14411" s="431"/>
    </row>
    <row r="14412" spans="1:1" s="432" customFormat="1" ht="12" hidden="1" customHeight="1">
      <c r="A14412" s="431"/>
    </row>
    <row r="14413" spans="1:1" s="432" customFormat="1" ht="12" hidden="1" customHeight="1">
      <c r="A14413" s="431"/>
    </row>
    <row r="14414" spans="1:1" s="432" customFormat="1" ht="12" hidden="1" customHeight="1">
      <c r="A14414" s="431"/>
    </row>
    <row r="14415" spans="1:1" s="432" customFormat="1" ht="12" hidden="1" customHeight="1">
      <c r="A14415" s="431"/>
    </row>
    <row r="14416" spans="1:1" s="432" customFormat="1" ht="12" hidden="1" customHeight="1">
      <c r="A14416" s="431"/>
    </row>
    <row r="14417" spans="1:1" s="432" customFormat="1" ht="12" hidden="1" customHeight="1">
      <c r="A14417" s="431"/>
    </row>
    <row r="14418" spans="1:1" s="432" customFormat="1" ht="12" hidden="1" customHeight="1">
      <c r="A14418" s="431"/>
    </row>
    <row r="14419" spans="1:1" s="432" customFormat="1" ht="12" hidden="1" customHeight="1">
      <c r="A14419" s="431"/>
    </row>
    <row r="14420" spans="1:1" s="432" customFormat="1" ht="12" hidden="1" customHeight="1">
      <c r="A14420" s="431"/>
    </row>
    <row r="14421" spans="1:1" s="432" customFormat="1" ht="12" hidden="1" customHeight="1">
      <c r="A14421" s="431"/>
    </row>
    <row r="14422" spans="1:1" s="432" customFormat="1" ht="12" hidden="1" customHeight="1">
      <c r="A14422" s="431"/>
    </row>
    <row r="14423" spans="1:1" s="432" customFormat="1" ht="12" hidden="1" customHeight="1">
      <c r="A14423" s="431"/>
    </row>
    <row r="14424" spans="1:1" s="432" customFormat="1" ht="12" hidden="1" customHeight="1">
      <c r="A14424" s="431"/>
    </row>
    <row r="14425" spans="1:1" s="432" customFormat="1" ht="12" hidden="1" customHeight="1">
      <c r="A14425" s="431"/>
    </row>
    <row r="14426" spans="1:1" s="432" customFormat="1" ht="12" hidden="1" customHeight="1">
      <c r="A14426" s="431"/>
    </row>
    <row r="14427" spans="1:1" s="432" customFormat="1" ht="12" hidden="1" customHeight="1">
      <c r="A14427" s="431"/>
    </row>
    <row r="14428" spans="1:1" s="432" customFormat="1" ht="12" hidden="1" customHeight="1">
      <c r="A14428" s="431"/>
    </row>
    <row r="14429" spans="1:1" s="432" customFormat="1" ht="12" hidden="1" customHeight="1">
      <c r="A14429" s="431"/>
    </row>
    <row r="14430" spans="1:1" s="432" customFormat="1" ht="12" hidden="1" customHeight="1">
      <c r="A14430" s="431"/>
    </row>
    <row r="14431" spans="1:1" s="432" customFormat="1" ht="12" hidden="1" customHeight="1">
      <c r="A14431" s="431"/>
    </row>
    <row r="14432" spans="1:1" s="432" customFormat="1" ht="12" hidden="1" customHeight="1">
      <c r="A14432" s="431"/>
    </row>
    <row r="14433" spans="1:1" s="432" customFormat="1" ht="12" hidden="1" customHeight="1">
      <c r="A14433" s="431"/>
    </row>
    <row r="14434" spans="1:1" s="432" customFormat="1" ht="12" hidden="1" customHeight="1">
      <c r="A14434" s="431"/>
    </row>
    <row r="14435" spans="1:1" s="432" customFormat="1" ht="12" hidden="1" customHeight="1">
      <c r="A14435" s="431"/>
    </row>
    <row r="14436" spans="1:1" s="432" customFormat="1" ht="12" hidden="1" customHeight="1">
      <c r="A14436" s="431"/>
    </row>
    <row r="14437" spans="1:1" s="432" customFormat="1" ht="12" hidden="1" customHeight="1">
      <c r="A14437" s="431"/>
    </row>
    <row r="14438" spans="1:1" s="432" customFormat="1" ht="12" hidden="1" customHeight="1">
      <c r="A14438" s="431"/>
    </row>
    <row r="14439" spans="1:1" s="432" customFormat="1" ht="12" hidden="1" customHeight="1">
      <c r="A14439" s="431"/>
    </row>
    <row r="14440" spans="1:1" s="432" customFormat="1" ht="12" hidden="1" customHeight="1">
      <c r="A14440" s="431"/>
    </row>
    <row r="14441" spans="1:1" s="432" customFormat="1" ht="12" hidden="1" customHeight="1">
      <c r="A14441" s="431"/>
    </row>
    <row r="14442" spans="1:1" s="432" customFormat="1" ht="12" hidden="1" customHeight="1">
      <c r="A14442" s="431"/>
    </row>
    <row r="14443" spans="1:1" s="432" customFormat="1" ht="12" hidden="1" customHeight="1">
      <c r="A14443" s="431"/>
    </row>
    <row r="14444" spans="1:1" s="432" customFormat="1" ht="12" hidden="1" customHeight="1">
      <c r="A14444" s="431"/>
    </row>
    <row r="14445" spans="1:1" s="432" customFormat="1" ht="12" hidden="1" customHeight="1">
      <c r="A14445" s="431"/>
    </row>
    <row r="14446" spans="1:1" s="432" customFormat="1" ht="12" hidden="1" customHeight="1">
      <c r="A14446" s="431"/>
    </row>
    <row r="14447" spans="1:1" s="432" customFormat="1" ht="12" hidden="1" customHeight="1">
      <c r="A14447" s="431"/>
    </row>
    <row r="14448" spans="1:1" s="432" customFormat="1" ht="12" hidden="1" customHeight="1">
      <c r="A14448" s="431"/>
    </row>
    <row r="14449" spans="1:1" s="432" customFormat="1" ht="12" hidden="1" customHeight="1">
      <c r="A14449" s="431"/>
    </row>
    <row r="14450" spans="1:1" s="432" customFormat="1" ht="12" hidden="1" customHeight="1">
      <c r="A14450" s="431"/>
    </row>
    <row r="14451" spans="1:1" s="432" customFormat="1" ht="12" hidden="1" customHeight="1">
      <c r="A14451" s="431"/>
    </row>
    <row r="14452" spans="1:1" s="432" customFormat="1" ht="12" hidden="1" customHeight="1">
      <c r="A14452" s="431"/>
    </row>
    <row r="14453" spans="1:1" s="432" customFormat="1" ht="12" hidden="1" customHeight="1">
      <c r="A14453" s="431"/>
    </row>
    <row r="14454" spans="1:1" s="432" customFormat="1" ht="12" hidden="1" customHeight="1">
      <c r="A14454" s="431"/>
    </row>
    <row r="14455" spans="1:1" s="432" customFormat="1" ht="12" hidden="1" customHeight="1">
      <c r="A14455" s="431"/>
    </row>
    <row r="14456" spans="1:1" s="432" customFormat="1" ht="12" hidden="1" customHeight="1">
      <c r="A14456" s="431"/>
    </row>
    <row r="14457" spans="1:1" s="432" customFormat="1" ht="12" hidden="1" customHeight="1">
      <c r="A14457" s="431"/>
    </row>
    <row r="14458" spans="1:1" s="432" customFormat="1" ht="12" hidden="1" customHeight="1">
      <c r="A14458" s="431"/>
    </row>
    <row r="14459" spans="1:1" s="432" customFormat="1" ht="12" hidden="1" customHeight="1">
      <c r="A14459" s="431"/>
    </row>
    <row r="14460" spans="1:1" s="432" customFormat="1" ht="12" hidden="1" customHeight="1">
      <c r="A14460" s="431"/>
    </row>
    <row r="14461" spans="1:1" s="432" customFormat="1" ht="12" hidden="1" customHeight="1">
      <c r="A14461" s="431"/>
    </row>
    <row r="14462" spans="1:1" s="432" customFormat="1" ht="12" hidden="1" customHeight="1">
      <c r="A14462" s="431"/>
    </row>
    <row r="14463" spans="1:1" s="432" customFormat="1" ht="12" hidden="1" customHeight="1">
      <c r="A14463" s="431"/>
    </row>
    <row r="14464" spans="1:1" s="432" customFormat="1" ht="12" hidden="1" customHeight="1">
      <c r="A14464" s="431"/>
    </row>
    <row r="14465" spans="1:1" s="432" customFormat="1" ht="12" hidden="1" customHeight="1">
      <c r="A14465" s="431"/>
    </row>
    <row r="14466" spans="1:1" s="432" customFormat="1" ht="12" hidden="1" customHeight="1">
      <c r="A14466" s="431"/>
    </row>
    <row r="14467" spans="1:1" s="432" customFormat="1" ht="12" hidden="1" customHeight="1">
      <c r="A14467" s="431"/>
    </row>
    <row r="14468" spans="1:1" s="432" customFormat="1" ht="12" hidden="1" customHeight="1">
      <c r="A14468" s="431"/>
    </row>
    <row r="14469" spans="1:1" s="432" customFormat="1" ht="12" hidden="1" customHeight="1">
      <c r="A14469" s="431"/>
    </row>
    <row r="14470" spans="1:1" s="432" customFormat="1" ht="12" hidden="1" customHeight="1">
      <c r="A14470" s="431"/>
    </row>
    <row r="14471" spans="1:1" s="432" customFormat="1" ht="12" hidden="1" customHeight="1">
      <c r="A14471" s="431"/>
    </row>
    <row r="14472" spans="1:1" s="432" customFormat="1" ht="12" hidden="1" customHeight="1">
      <c r="A14472" s="431"/>
    </row>
    <row r="14473" spans="1:1" s="432" customFormat="1" ht="12" hidden="1" customHeight="1">
      <c r="A14473" s="431"/>
    </row>
    <row r="14474" spans="1:1" s="432" customFormat="1" ht="12" hidden="1" customHeight="1">
      <c r="A14474" s="431"/>
    </row>
    <row r="14475" spans="1:1" s="432" customFormat="1" ht="12" hidden="1" customHeight="1">
      <c r="A14475" s="431"/>
    </row>
    <row r="14476" spans="1:1" s="432" customFormat="1" ht="12" hidden="1" customHeight="1">
      <c r="A14476" s="431"/>
    </row>
    <row r="14477" spans="1:1" s="432" customFormat="1" ht="12" hidden="1" customHeight="1">
      <c r="A14477" s="431"/>
    </row>
    <row r="14478" spans="1:1" s="432" customFormat="1" ht="12" hidden="1" customHeight="1">
      <c r="A14478" s="431"/>
    </row>
    <row r="14479" spans="1:1" s="432" customFormat="1" ht="12" hidden="1" customHeight="1">
      <c r="A14479" s="431"/>
    </row>
    <row r="14480" spans="1:1" s="432" customFormat="1" ht="12" hidden="1" customHeight="1">
      <c r="A14480" s="431"/>
    </row>
    <row r="14481" spans="1:1" s="432" customFormat="1" ht="12" hidden="1" customHeight="1">
      <c r="A14481" s="431"/>
    </row>
    <row r="14482" spans="1:1" s="432" customFormat="1" ht="12" hidden="1" customHeight="1">
      <c r="A14482" s="431"/>
    </row>
    <row r="14483" spans="1:1" s="432" customFormat="1" ht="12" hidden="1" customHeight="1">
      <c r="A14483" s="431"/>
    </row>
    <row r="14484" spans="1:1" s="432" customFormat="1" ht="12" hidden="1" customHeight="1">
      <c r="A14484" s="431"/>
    </row>
    <row r="14485" spans="1:1" s="432" customFormat="1" ht="12" hidden="1" customHeight="1">
      <c r="A14485" s="431"/>
    </row>
    <row r="14486" spans="1:1" s="432" customFormat="1" ht="12" hidden="1" customHeight="1">
      <c r="A14486" s="431"/>
    </row>
    <row r="14487" spans="1:1" s="432" customFormat="1" ht="12" hidden="1" customHeight="1">
      <c r="A14487" s="431"/>
    </row>
    <row r="14488" spans="1:1" s="432" customFormat="1" ht="12" hidden="1" customHeight="1">
      <c r="A14488" s="431"/>
    </row>
    <row r="14489" spans="1:1" s="432" customFormat="1" ht="12" hidden="1" customHeight="1">
      <c r="A14489" s="431"/>
    </row>
    <row r="14490" spans="1:1" s="432" customFormat="1" ht="12" hidden="1" customHeight="1">
      <c r="A14490" s="431"/>
    </row>
    <row r="14491" spans="1:1" s="432" customFormat="1" ht="12" hidden="1" customHeight="1">
      <c r="A14491" s="431"/>
    </row>
    <row r="14492" spans="1:1" s="432" customFormat="1" ht="12" hidden="1" customHeight="1">
      <c r="A14492" s="431"/>
    </row>
    <row r="14493" spans="1:1" s="432" customFormat="1" ht="12" hidden="1" customHeight="1">
      <c r="A14493" s="431"/>
    </row>
    <row r="14494" spans="1:1" s="432" customFormat="1" ht="12" hidden="1" customHeight="1">
      <c r="A14494" s="431"/>
    </row>
    <row r="14495" spans="1:1" s="432" customFormat="1" ht="12" hidden="1" customHeight="1">
      <c r="A14495" s="431"/>
    </row>
    <row r="14496" spans="1:1" s="432" customFormat="1" ht="12" hidden="1" customHeight="1">
      <c r="A14496" s="431"/>
    </row>
    <row r="14497" spans="1:1" s="432" customFormat="1" ht="12" hidden="1" customHeight="1">
      <c r="A14497" s="431"/>
    </row>
    <row r="14498" spans="1:1" s="432" customFormat="1" ht="12" hidden="1" customHeight="1">
      <c r="A14498" s="431"/>
    </row>
    <row r="14499" spans="1:1" s="432" customFormat="1" ht="12" hidden="1" customHeight="1">
      <c r="A14499" s="431"/>
    </row>
    <row r="14500" spans="1:1" s="432" customFormat="1" ht="12" hidden="1" customHeight="1">
      <c r="A14500" s="431"/>
    </row>
    <row r="14501" spans="1:1" s="432" customFormat="1" ht="12" hidden="1" customHeight="1">
      <c r="A14501" s="431"/>
    </row>
    <row r="14502" spans="1:1" s="432" customFormat="1" ht="12" hidden="1" customHeight="1">
      <c r="A14502" s="431"/>
    </row>
    <row r="14503" spans="1:1" s="432" customFormat="1" ht="12" hidden="1" customHeight="1">
      <c r="A14503" s="431"/>
    </row>
    <row r="14504" spans="1:1" s="432" customFormat="1" ht="12" hidden="1" customHeight="1">
      <c r="A14504" s="431"/>
    </row>
    <row r="14505" spans="1:1" s="432" customFormat="1" ht="12" hidden="1" customHeight="1">
      <c r="A14505" s="431"/>
    </row>
    <row r="14506" spans="1:1" s="432" customFormat="1" ht="12" hidden="1" customHeight="1">
      <c r="A14506" s="431"/>
    </row>
    <row r="14507" spans="1:1" s="432" customFormat="1" ht="12" hidden="1" customHeight="1">
      <c r="A14507" s="431"/>
    </row>
    <row r="14508" spans="1:1" s="432" customFormat="1" ht="12" hidden="1" customHeight="1">
      <c r="A14508" s="431"/>
    </row>
    <row r="14509" spans="1:1" s="432" customFormat="1" ht="12" hidden="1" customHeight="1">
      <c r="A14509" s="431"/>
    </row>
    <row r="14510" spans="1:1" s="432" customFormat="1" ht="12" hidden="1" customHeight="1">
      <c r="A14510" s="431"/>
    </row>
    <row r="14511" spans="1:1" s="432" customFormat="1" ht="12" hidden="1" customHeight="1">
      <c r="A14511" s="431"/>
    </row>
    <row r="14512" spans="1:1" s="432" customFormat="1" ht="12" hidden="1" customHeight="1">
      <c r="A14512" s="431"/>
    </row>
    <row r="14513" spans="1:1" s="432" customFormat="1" ht="12" hidden="1" customHeight="1">
      <c r="A14513" s="431"/>
    </row>
    <row r="14514" spans="1:1" s="432" customFormat="1" ht="12" hidden="1" customHeight="1">
      <c r="A14514" s="431"/>
    </row>
    <row r="14515" spans="1:1" s="432" customFormat="1" ht="12" hidden="1" customHeight="1">
      <c r="A14515" s="431"/>
    </row>
    <row r="14516" spans="1:1" s="432" customFormat="1" ht="12" hidden="1" customHeight="1">
      <c r="A14516" s="431"/>
    </row>
    <row r="14517" spans="1:1" s="432" customFormat="1" ht="12" hidden="1" customHeight="1">
      <c r="A14517" s="431"/>
    </row>
    <row r="14518" spans="1:1" s="432" customFormat="1" ht="12" hidden="1" customHeight="1">
      <c r="A14518" s="431"/>
    </row>
    <row r="14519" spans="1:1" s="432" customFormat="1" ht="12" hidden="1" customHeight="1">
      <c r="A14519" s="431"/>
    </row>
    <row r="14520" spans="1:1" s="432" customFormat="1" ht="12" hidden="1" customHeight="1">
      <c r="A14520" s="431"/>
    </row>
    <row r="14521" spans="1:1" s="432" customFormat="1" ht="12" hidden="1" customHeight="1">
      <c r="A14521" s="431"/>
    </row>
    <row r="14522" spans="1:1" s="432" customFormat="1" ht="12" hidden="1" customHeight="1">
      <c r="A14522" s="431"/>
    </row>
    <row r="14523" spans="1:1" s="432" customFormat="1" ht="12" hidden="1" customHeight="1">
      <c r="A14523" s="431"/>
    </row>
    <row r="14524" spans="1:1" s="432" customFormat="1" ht="12" hidden="1" customHeight="1">
      <c r="A14524" s="431"/>
    </row>
    <row r="14525" spans="1:1" s="432" customFormat="1" ht="12" hidden="1" customHeight="1">
      <c r="A14525" s="431"/>
    </row>
    <row r="14526" spans="1:1" s="432" customFormat="1" ht="12" hidden="1" customHeight="1">
      <c r="A14526" s="431"/>
    </row>
    <row r="14527" spans="1:1" s="432" customFormat="1" ht="12" hidden="1" customHeight="1">
      <c r="A14527" s="431"/>
    </row>
    <row r="14528" spans="1:1" s="432" customFormat="1" ht="12" hidden="1" customHeight="1">
      <c r="A14528" s="431"/>
    </row>
    <row r="14529" spans="1:1" s="432" customFormat="1" ht="12" hidden="1" customHeight="1">
      <c r="A14529" s="431"/>
    </row>
    <row r="14530" spans="1:1" s="432" customFormat="1" ht="12" hidden="1" customHeight="1">
      <c r="A14530" s="431"/>
    </row>
    <row r="14531" spans="1:1" s="432" customFormat="1" ht="12" hidden="1" customHeight="1">
      <c r="A14531" s="431"/>
    </row>
    <row r="14532" spans="1:1" s="432" customFormat="1" ht="12" hidden="1" customHeight="1">
      <c r="A14532" s="431"/>
    </row>
    <row r="14533" spans="1:1" s="432" customFormat="1" ht="12" hidden="1" customHeight="1">
      <c r="A14533" s="431"/>
    </row>
    <row r="14534" spans="1:1" s="432" customFormat="1" ht="12" hidden="1" customHeight="1">
      <c r="A14534" s="431"/>
    </row>
    <row r="14535" spans="1:1" s="432" customFormat="1" ht="12" hidden="1" customHeight="1">
      <c r="A14535" s="431"/>
    </row>
    <row r="14536" spans="1:1" s="432" customFormat="1" ht="12" hidden="1" customHeight="1">
      <c r="A14536" s="431"/>
    </row>
    <row r="14537" spans="1:1" s="432" customFormat="1" ht="12" hidden="1" customHeight="1">
      <c r="A14537" s="431"/>
    </row>
    <row r="14538" spans="1:1" s="432" customFormat="1" ht="12" hidden="1" customHeight="1">
      <c r="A14538" s="431"/>
    </row>
    <row r="14539" spans="1:1" s="432" customFormat="1" ht="12" hidden="1" customHeight="1">
      <c r="A14539" s="431"/>
    </row>
    <row r="14540" spans="1:1" s="432" customFormat="1" ht="12" hidden="1" customHeight="1">
      <c r="A14540" s="431"/>
    </row>
    <row r="14541" spans="1:1" s="432" customFormat="1" ht="12" hidden="1" customHeight="1">
      <c r="A14541" s="431"/>
    </row>
    <row r="14542" spans="1:1" s="432" customFormat="1" ht="12" hidden="1" customHeight="1">
      <c r="A14542" s="431"/>
    </row>
    <row r="14543" spans="1:1" s="432" customFormat="1" ht="12" hidden="1" customHeight="1">
      <c r="A14543" s="431"/>
    </row>
    <row r="14544" spans="1:1" s="432" customFormat="1" ht="12" hidden="1" customHeight="1">
      <c r="A14544" s="431"/>
    </row>
    <row r="14545" spans="1:1" s="432" customFormat="1" ht="12" hidden="1" customHeight="1">
      <c r="A14545" s="431"/>
    </row>
    <row r="14546" spans="1:1" s="432" customFormat="1" ht="12" hidden="1" customHeight="1">
      <c r="A14546" s="431"/>
    </row>
    <row r="14547" spans="1:1" s="432" customFormat="1" ht="12" hidden="1" customHeight="1">
      <c r="A14547" s="431"/>
    </row>
    <row r="14548" spans="1:1" s="432" customFormat="1" ht="12" hidden="1" customHeight="1">
      <c r="A14548" s="431"/>
    </row>
    <row r="14549" spans="1:1" s="432" customFormat="1" ht="12" hidden="1" customHeight="1">
      <c r="A14549" s="431"/>
    </row>
    <row r="14550" spans="1:1" s="432" customFormat="1" ht="12" hidden="1" customHeight="1">
      <c r="A14550" s="431"/>
    </row>
    <row r="14551" spans="1:1" s="432" customFormat="1" ht="12" hidden="1" customHeight="1">
      <c r="A14551" s="431"/>
    </row>
    <row r="14552" spans="1:1" s="432" customFormat="1" ht="12" hidden="1" customHeight="1">
      <c r="A14552" s="431"/>
    </row>
    <row r="14553" spans="1:1" s="432" customFormat="1" ht="12" hidden="1" customHeight="1">
      <c r="A14553" s="431"/>
    </row>
    <row r="14554" spans="1:1" s="432" customFormat="1" ht="12" hidden="1" customHeight="1">
      <c r="A14554" s="431"/>
    </row>
    <row r="14555" spans="1:1" s="432" customFormat="1" ht="12" hidden="1" customHeight="1">
      <c r="A14555" s="431"/>
    </row>
    <row r="14556" spans="1:1" s="432" customFormat="1" ht="12" hidden="1" customHeight="1">
      <c r="A14556" s="431"/>
    </row>
    <row r="14557" spans="1:1" s="432" customFormat="1" ht="12" hidden="1" customHeight="1">
      <c r="A14557" s="431"/>
    </row>
    <row r="14558" spans="1:1" s="432" customFormat="1" ht="12" hidden="1" customHeight="1">
      <c r="A14558" s="431"/>
    </row>
    <row r="14559" spans="1:1" s="432" customFormat="1" ht="12" hidden="1" customHeight="1">
      <c r="A14559" s="431"/>
    </row>
    <row r="14560" spans="1:1" s="432" customFormat="1" ht="12" hidden="1" customHeight="1">
      <c r="A14560" s="431"/>
    </row>
    <row r="14561" spans="1:1" s="432" customFormat="1" ht="12" hidden="1" customHeight="1">
      <c r="A14561" s="431"/>
    </row>
    <row r="14562" spans="1:1" s="432" customFormat="1" ht="12" hidden="1" customHeight="1">
      <c r="A14562" s="431"/>
    </row>
    <row r="14563" spans="1:1" s="432" customFormat="1" ht="12" hidden="1" customHeight="1">
      <c r="A14563" s="431"/>
    </row>
    <row r="14564" spans="1:1" s="432" customFormat="1" ht="12" hidden="1" customHeight="1">
      <c r="A14564" s="431"/>
    </row>
    <row r="14565" spans="1:1" s="432" customFormat="1" ht="12" hidden="1" customHeight="1">
      <c r="A14565" s="431"/>
    </row>
    <row r="14566" spans="1:1" s="432" customFormat="1" ht="12" hidden="1" customHeight="1">
      <c r="A14566" s="431"/>
    </row>
    <row r="14567" spans="1:1" s="432" customFormat="1" ht="12" hidden="1" customHeight="1">
      <c r="A14567" s="431"/>
    </row>
    <row r="14568" spans="1:1" s="432" customFormat="1" ht="12" hidden="1" customHeight="1">
      <c r="A14568" s="431"/>
    </row>
    <row r="14569" spans="1:1" s="432" customFormat="1" ht="12" hidden="1" customHeight="1">
      <c r="A14569" s="431"/>
    </row>
    <row r="14570" spans="1:1" s="432" customFormat="1" ht="12" hidden="1" customHeight="1">
      <c r="A14570" s="431"/>
    </row>
    <row r="14571" spans="1:1" s="432" customFormat="1" ht="12" hidden="1" customHeight="1">
      <c r="A14571" s="431"/>
    </row>
    <row r="14572" spans="1:1" s="432" customFormat="1" ht="12" hidden="1" customHeight="1">
      <c r="A14572" s="431"/>
    </row>
    <row r="14573" spans="1:1" s="432" customFormat="1" ht="12" hidden="1" customHeight="1">
      <c r="A14573" s="431"/>
    </row>
    <row r="14574" spans="1:1" s="432" customFormat="1" ht="12" hidden="1" customHeight="1">
      <c r="A14574" s="431"/>
    </row>
    <row r="14575" spans="1:1" s="432" customFormat="1" ht="12" hidden="1" customHeight="1">
      <c r="A14575" s="431"/>
    </row>
    <row r="14576" spans="1:1" s="432" customFormat="1" ht="12" hidden="1" customHeight="1">
      <c r="A14576" s="431"/>
    </row>
    <row r="14577" spans="1:1" s="432" customFormat="1" ht="12" hidden="1" customHeight="1">
      <c r="A14577" s="431"/>
    </row>
    <row r="14578" spans="1:1" s="432" customFormat="1" ht="12" hidden="1" customHeight="1">
      <c r="A14578" s="431"/>
    </row>
    <row r="14579" spans="1:1" s="432" customFormat="1" ht="12" hidden="1" customHeight="1">
      <c r="A14579" s="431"/>
    </row>
    <row r="14580" spans="1:1" s="432" customFormat="1" ht="12" hidden="1" customHeight="1">
      <c r="A14580" s="431"/>
    </row>
    <row r="14581" spans="1:1" s="432" customFormat="1" ht="12" hidden="1" customHeight="1">
      <c r="A14581" s="431"/>
    </row>
    <row r="14582" spans="1:1" s="432" customFormat="1" ht="12" hidden="1" customHeight="1">
      <c r="A14582" s="431"/>
    </row>
    <row r="14583" spans="1:1" s="432" customFormat="1" ht="12" hidden="1" customHeight="1">
      <c r="A14583" s="431"/>
    </row>
    <row r="14584" spans="1:1" s="432" customFormat="1" ht="12" hidden="1" customHeight="1">
      <c r="A14584" s="431"/>
    </row>
    <row r="14585" spans="1:1" s="432" customFormat="1" ht="12" hidden="1" customHeight="1">
      <c r="A14585" s="431"/>
    </row>
    <row r="14586" spans="1:1" s="432" customFormat="1" ht="12" hidden="1" customHeight="1">
      <c r="A14586" s="431"/>
    </row>
    <row r="14587" spans="1:1" s="432" customFormat="1" ht="12" hidden="1" customHeight="1">
      <c r="A14587" s="431"/>
    </row>
    <row r="14588" spans="1:1" s="432" customFormat="1" ht="12" hidden="1" customHeight="1">
      <c r="A14588" s="431"/>
    </row>
    <row r="14589" spans="1:1" s="432" customFormat="1" ht="12" hidden="1" customHeight="1">
      <c r="A14589" s="431"/>
    </row>
    <row r="14590" spans="1:1" s="432" customFormat="1" ht="12" hidden="1" customHeight="1">
      <c r="A14590" s="431"/>
    </row>
    <row r="14591" spans="1:1" s="432" customFormat="1" ht="12" hidden="1" customHeight="1">
      <c r="A14591" s="431"/>
    </row>
    <row r="14592" spans="1:1" s="432" customFormat="1" ht="12" hidden="1" customHeight="1">
      <c r="A14592" s="431"/>
    </row>
    <row r="14593" spans="1:1" s="432" customFormat="1" ht="12" hidden="1" customHeight="1">
      <c r="A14593" s="431"/>
    </row>
    <row r="14594" spans="1:1" s="432" customFormat="1" ht="12" hidden="1" customHeight="1">
      <c r="A14594" s="431"/>
    </row>
    <row r="14595" spans="1:1" s="432" customFormat="1" ht="12" hidden="1" customHeight="1">
      <c r="A14595" s="431"/>
    </row>
    <row r="14596" spans="1:1" s="432" customFormat="1" ht="12" hidden="1" customHeight="1">
      <c r="A14596" s="431"/>
    </row>
    <row r="14597" spans="1:1" s="432" customFormat="1" ht="12" hidden="1" customHeight="1">
      <c r="A14597" s="431"/>
    </row>
    <row r="14598" spans="1:1" s="432" customFormat="1" ht="12" hidden="1" customHeight="1">
      <c r="A14598" s="431"/>
    </row>
    <row r="14599" spans="1:1" s="432" customFormat="1" ht="12" hidden="1" customHeight="1">
      <c r="A14599" s="431"/>
    </row>
    <row r="14600" spans="1:1" s="432" customFormat="1" ht="12" hidden="1" customHeight="1">
      <c r="A14600" s="431"/>
    </row>
    <row r="14601" spans="1:1" s="432" customFormat="1" ht="12" hidden="1" customHeight="1">
      <c r="A14601" s="431"/>
    </row>
    <row r="14602" spans="1:1" s="432" customFormat="1" ht="12" hidden="1" customHeight="1">
      <c r="A14602" s="431"/>
    </row>
    <row r="14603" spans="1:1" s="432" customFormat="1" ht="12" hidden="1" customHeight="1">
      <c r="A14603" s="431"/>
    </row>
    <row r="14604" spans="1:1" s="432" customFormat="1" ht="12" hidden="1" customHeight="1">
      <c r="A14604" s="431"/>
    </row>
    <row r="14605" spans="1:1" s="432" customFormat="1" ht="12" hidden="1" customHeight="1">
      <c r="A14605" s="431"/>
    </row>
    <row r="14606" spans="1:1" s="432" customFormat="1" ht="12" hidden="1" customHeight="1">
      <c r="A14606" s="431"/>
    </row>
    <row r="14607" spans="1:1" s="432" customFormat="1" ht="12" hidden="1" customHeight="1">
      <c r="A14607" s="431"/>
    </row>
    <row r="14608" spans="1:1" s="432" customFormat="1" ht="12" hidden="1" customHeight="1">
      <c r="A14608" s="431"/>
    </row>
    <row r="14609" spans="1:1" s="432" customFormat="1" ht="12" hidden="1" customHeight="1">
      <c r="A14609" s="431"/>
    </row>
    <row r="14610" spans="1:1" s="432" customFormat="1" ht="12" hidden="1" customHeight="1">
      <c r="A14610" s="431"/>
    </row>
    <row r="14611" spans="1:1" s="432" customFormat="1" ht="12" hidden="1" customHeight="1">
      <c r="A14611" s="431"/>
    </row>
    <row r="14612" spans="1:1" s="432" customFormat="1" ht="12" hidden="1" customHeight="1">
      <c r="A14612" s="431"/>
    </row>
    <row r="14613" spans="1:1" s="432" customFormat="1" ht="12" hidden="1" customHeight="1">
      <c r="A14613" s="431"/>
    </row>
    <row r="14614" spans="1:1" s="432" customFormat="1" ht="12" hidden="1" customHeight="1">
      <c r="A14614" s="431"/>
    </row>
    <row r="14615" spans="1:1" s="432" customFormat="1" ht="12" hidden="1" customHeight="1">
      <c r="A14615" s="431"/>
    </row>
    <row r="14616" spans="1:1" s="432" customFormat="1" ht="12" hidden="1" customHeight="1">
      <c r="A14616" s="431"/>
    </row>
    <row r="14617" spans="1:1" s="432" customFormat="1" ht="12" hidden="1" customHeight="1">
      <c r="A14617" s="431"/>
    </row>
    <row r="14618" spans="1:1" s="432" customFormat="1" ht="12" hidden="1" customHeight="1">
      <c r="A14618" s="431"/>
    </row>
    <row r="14619" spans="1:1" s="432" customFormat="1" ht="12" hidden="1" customHeight="1">
      <c r="A14619" s="431"/>
    </row>
    <row r="14620" spans="1:1" s="432" customFormat="1" ht="12" hidden="1" customHeight="1">
      <c r="A14620" s="431"/>
    </row>
    <row r="14621" spans="1:1" s="432" customFormat="1" ht="12" hidden="1" customHeight="1">
      <c r="A14621" s="431"/>
    </row>
    <row r="14622" spans="1:1" s="432" customFormat="1" ht="12" hidden="1" customHeight="1">
      <c r="A14622" s="431"/>
    </row>
    <row r="14623" spans="1:1" s="432" customFormat="1" ht="12" hidden="1" customHeight="1">
      <c r="A14623" s="431"/>
    </row>
    <row r="14624" spans="1:1" s="432" customFormat="1" ht="12" hidden="1" customHeight="1">
      <c r="A14624" s="431"/>
    </row>
    <row r="14625" spans="1:1" s="432" customFormat="1" ht="12" hidden="1" customHeight="1">
      <c r="A14625" s="431"/>
    </row>
    <row r="14626" spans="1:1" s="432" customFormat="1" ht="12" hidden="1" customHeight="1">
      <c r="A14626" s="431"/>
    </row>
    <row r="14627" spans="1:1" s="432" customFormat="1" ht="12" hidden="1" customHeight="1">
      <c r="A14627" s="431"/>
    </row>
    <row r="14628" spans="1:1" s="432" customFormat="1" ht="12" hidden="1" customHeight="1">
      <c r="A14628" s="431"/>
    </row>
    <row r="14629" spans="1:1" s="432" customFormat="1" ht="12" hidden="1" customHeight="1">
      <c r="A14629" s="431"/>
    </row>
    <row r="14630" spans="1:1" s="432" customFormat="1" ht="12" hidden="1" customHeight="1">
      <c r="A14630" s="431"/>
    </row>
    <row r="14631" spans="1:1" s="432" customFormat="1" ht="12" hidden="1" customHeight="1">
      <c r="A14631" s="431"/>
    </row>
    <row r="14632" spans="1:1" s="432" customFormat="1" ht="12" hidden="1" customHeight="1">
      <c r="A14632" s="431"/>
    </row>
    <row r="14633" spans="1:1" s="432" customFormat="1" ht="12" hidden="1" customHeight="1">
      <c r="A14633" s="431"/>
    </row>
    <row r="14634" spans="1:1" s="432" customFormat="1" ht="12" hidden="1" customHeight="1">
      <c r="A14634" s="431"/>
    </row>
    <row r="14635" spans="1:1" s="432" customFormat="1" ht="12" hidden="1" customHeight="1">
      <c r="A14635" s="431"/>
    </row>
    <row r="14636" spans="1:1" s="432" customFormat="1" ht="12" hidden="1" customHeight="1">
      <c r="A14636" s="431"/>
    </row>
    <row r="14637" spans="1:1" s="432" customFormat="1" ht="12" hidden="1" customHeight="1">
      <c r="A14637" s="431"/>
    </row>
    <row r="14638" spans="1:1" s="432" customFormat="1" ht="12" hidden="1" customHeight="1">
      <c r="A14638" s="431"/>
    </row>
    <row r="14639" spans="1:1" s="432" customFormat="1" ht="12" hidden="1" customHeight="1">
      <c r="A14639" s="431"/>
    </row>
    <row r="14640" spans="1:1" s="432" customFormat="1" ht="12" hidden="1" customHeight="1">
      <c r="A14640" s="431"/>
    </row>
    <row r="14641" spans="1:1" s="432" customFormat="1" ht="12" hidden="1" customHeight="1">
      <c r="A14641" s="431"/>
    </row>
    <row r="14642" spans="1:1" s="432" customFormat="1" ht="12" hidden="1" customHeight="1">
      <c r="A14642" s="431"/>
    </row>
    <row r="14643" spans="1:1" s="432" customFormat="1" ht="12" hidden="1" customHeight="1">
      <c r="A14643" s="431"/>
    </row>
    <row r="14644" spans="1:1" s="432" customFormat="1" ht="12" hidden="1" customHeight="1">
      <c r="A14644" s="431"/>
    </row>
    <row r="14645" spans="1:1" s="432" customFormat="1" ht="12" hidden="1" customHeight="1">
      <c r="A14645" s="431"/>
    </row>
    <row r="14646" spans="1:1" s="432" customFormat="1" ht="12" hidden="1" customHeight="1">
      <c r="A14646" s="431"/>
    </row>
    <row r="14647" spans="1:1" s="432" customFormat="1" ht="12" hidden="1" customHeight="1">
      <c r="A14647" s="431"/>
    </row>
    <row r="14648" spans="1:1" s="432" customFormat="1" ht="12" hidden="1" customHeight="1">
      <c r="A14648" s="431"/>
    </row>
    <row r="14649" spans="1:1" s="432" customFormat="1" ht="12" hidden="1" customHeight="1">
      <c r="A14649" s="431"/>
    </row>
    <row r="14650" spans="1:1" s="432" customFormat="1" ht="12" hidden="1" customHeight="1">
      <c r="A14650" s="431"/>
    </row>
    <row r="14651" spans="1:1" s="432" customFormat="1" ht="12" hidden="1" customHeight="1">
      <c r="A14651" s="431"/>
    </row>
    <row r="14652" spans="1:1" s="432" customFormat="1" ht="12" hidden="1" customHeight="1">
      <c r="A14652" s="431"/>
    </row>
    <row r="14653" spans="1:1" s="432" customFormat="1" ht="12" hidden="1" customHeight="1">
      <c r="A14653" s="431"/>
    </row>
    <row r="14654" spans="1:1" s="432" customFormat="1" ht="12" hidden="1" customHeight="1">
      <c r="A14654" s="431"/>
    </row>
    <row r="14655" spans="1:1" s="432" customFormat="1" ht="12" hidden="1" customHeight="1">
      <c r="A14655" s="431"/>
    </row>
    <row r="14656" spans="1:1" s="432" customFormat="1" ht="12" hidden="1" customHeight="1">
      <c r="A14656" s="431"/>
    </row>
    <row r="14657" spans="1:1" s="432" customFormat="1" ht="12" hidden="1" customHeight="1">
      <c r="A14657" s="431"/>
    </row>
    <row r="14658" spans="1:1" s="432" customFormat="1" ht="12" hidden="1" customHeight="1">
      <c r="A14658" s="431"/>
    </row>
    <row r="14659" spans="1:1" s="432" customFormat="1" ht="12" hidden="1" customHeight="1">
      <c r="A14659" s="431"/>
    </row>
    <row r="14660" spans="1:1" s="432" customFormat="1" ht="12" hidden="1" customHeight="1">
      <c r="A14660" s="431"/>
    </row>
    <row r="14661" spans="1:1" s="432" customFormat="1" ht="12" hidden="1" customHeight="1">
      <c r="A14661" s="431"/>
    </row>
    <row r="14662" spans="1:1" s="432" customFormat="1" ht="12" hidden="1" customHeight="1">
      <c r="A14662" s="431"/>
    </row>
    <row r="14663" spans="1:1" s="432" customFormat="1" ht="12" hidden="1" customHeight="1">
      <c r="A14663" s="431"/>
    </row>
    <row r="14664" spans="1:1" s="432" customFormat="1" ht="12" hidden="1" customHeight="1">
      <c r="A14664" s="431"/>
    </row>
    <row r="14665" spans="1:1" s="432" customFormat="1" ht="12" hidden="1" customHeight="1">
      <c r="A14665" s="431"/>
    </row>
    <row r="14666" spans="1:1" s="432" customFormat="1" ht="12" hidden="1" customHeight="1">
      <c r="A14666" s="431"/>
    </row>
    <row r="14667" spans="1:1" s="432" customFormat="1" ht="12" hidden="1" customHeight="1">
      <c r="A14667" s="431"/>
    </row>
    <row r="14668" spans="1:1" s="432" customFormat="1" ht="12" hidden="1" customHeight="1">
      <c r="A14668" s="431"/>
    </row>
    <row r="14669" spans="1:1" s="432" customFormat="1" ht="12" hidden="1" customHeight="1">
      <c r="A14669" s="431"/>
    </row>
    <row r="14670" spans="1:1" s="432" customFormat="1" ht="12" hidden="1" customHeight="1">
      <c r="A14670" s="431"/>
    </row>
    <row r="14671" spans="1:1" s="432" customFormat="1" ht="12" hidden="1" customHeight="1">
      <c r="A14671" s="431"/>
    </row>
    <row r="14672" spans="1:1" s="432" customFormat="1" ht="12" hidden="1" customHeight="1">
      <c r="A14672" s="431"/>
    </row>
    <row r="14673" spans="1:1" s="432" customFormat="1" ht="12" hidden="1" customHeight="1">
      <c r="A14673" s="431"/>
    </row>
    <row r="14674" spans="1:1" s="432" customFormat="1" ht="12" hidden="1" customHeight="1">
      <c r="A14674" s="431"/>
    </row>
    <row r="14675" spans="1:1" s="432" customFormat="1" ht="12" hidden="1" customHeight="1">
      <c r="A14675" s="431"/>
    </row>
    <row r="14676" spans="1:1" s="432" customFormat="1" ht="12" hidden="1" customHeight="1">
      <c r="A14676" s="431"/>
    </row>
    <row r="14677" spans="1:1" s="432" customFormat="1" ht="12" hidden="1" customHeight="1">
      <c r="A14677" s="431"/>
    </row>
    <row r="14678" spans="1:1" s="432" customFormat="1" ht="12" hidden="1" customHeight="1">
      <c r="A14678" s="431"/>
    </row>
    <row r="14679" spans="1:1" s="432" customFormat="1" ht="12" hidden="1" customHeight="1">
      <c r="A14679" s="431"/>
    </row>
    <row r="14680" spans="1:1" s="432" customFormat="1" ht="12" hidden="1" customHeight="1">
      <c r="A14680" s="431"/>
    </row>
    <row r="14681" spans="1:1" s="432" customFormat="1" ht="12" hidden="1" customHeight="1">
      <c r="A14681" s="431"/>
    </row>
    <row r="14682" spans="1:1" s="432" customFormat="1" ht="12" hidden="1" customHeight="1">
      <c r="A14682" s="431"/>
    </row>
    <row r="14683" spans="1:1" s="432" customFormat="1" ht="12" hidden="1" customHeight="1">
      <c r="A14683" s="431"/>
    </row>
    <row r="14684" spans="1:1" s="432" customFormat="1" ht="12" hidden="1" customHeight="1">
      <c r="A14684" s="431"/>
    </row>
    <row r="14685" spans="1:1" s="432" customFormat="1" ht="12" hidden="1" customHeight="1">
      <c r="A14685" s="431"/>
    </row>
    <row r="14686" spans="1:1" s="432" customFormat="1" ht="12" hidden="1" customHeight="1">
      <c r="A14686" s="431"/>
    </row>
    <row r="14687" spans="1:1" s="432" customFormat="1" ht="12" hidden="1" customHeight="1">
      <c r="A14687" s="431"/>
    </row>
    <row r="14688" spans="1:1" s="432" customFormat="1" ht="12" hidden="1" customHeight="1">
      <c r="A14688" s="431"/>
    </row>
    <row r="14689" spans="1:1" s="432" customFormat="1" ht="12" hidden="1" customHeight="1">
      <c r="A14689" s="431"/>
    </row>
    <row r="14690" spans="1:1" s="432" customFormat="1" ht="12" hidden="1" customHeight="1">
      <c r="A14690" s="431"/>
    </row>
    <row r="14691" spans="1:1" s="432" customFormat="1" ht="12" hidden="1" customHeight="1">
      <c r="A14691" s="431"/>
    </row>
    <row r="14692" spans="1:1" s="432" customFormat="1" ht="12" hidden="1" customHeight="1">
      <c r="A14692" s="431"/>
    </row>
    <row r="14693" spans="1:1" s="432" customFormat="1" ht="12" hidden="1" customHeight="1">
      <c r="A14693" s="431"/>
    </row>
    <row r="14694" spans="1:1" s="432" customFormat="1" ht="12" hidden="1" customHeight="1">
      <c r="A14694" s="431"/>
    </row>
    <row r="14695" spans="1:1" s="432" customFormat="1" ht="12" hidden="1" customHeight="1">
      <c r="A14695" s="431"/>
    </row>
    <row r="14696" spans="1:1" s="432" customFormat="1" ht="12" hidden="1" customHeight="1">
      <c r="A14696" s="431"/>
    </row>
    <row r="14697" spans="1:1" s="432" customFormat="1" ht="12" hidden="1" customHeight="1">
      <c r="A14697" s="431"/>
    </row>
    <row r="14698" spans="1:1" s="432" customFormat="1" ht="12" hidden="1" customHeight="1">
      <c r="A14698" s="431"/>
    </row>
    <row r="14699" spans="1:1" s="432" customFormat="1" ht="12" hidden="1" customHeight="1">
      <c r="A14699" s="431"/>
    </row>
    <row r="14700" spans="1:1" s="432" customFormat="1" ht="12" hidden="1" customHeight="1">
      <c r="A14700" s="431"/>
    </row>
    <row r="14701" spans="1:1" s="432" customFormat="1" ht="12" hidden="1" customHeight="1">
      <c r="A14701" s="431"/>
    </row>
    <row r="14702" spans="1:1" s="432" customFormat="1" ht="12" hidden="1" customHeight="1">
      <c r="A14702" s="431"/>
    </row>
    <row r="14703" spans="1:1" s="432" customFormat="1" ht="12" hidden="1" customHeight="1">
      <c r="A14703" s="431"/>
    </row>
    <row r="14704" spans="1:1" s="432" customFormat="1" ht="12" hidden="1" customHeight="1">
      <c r="A14704" s="431"/>
    </row>
    <row r="14705" spans="1:1" s="432" customFormat="1" ht="12" hidden="1" customHeight="1">
      <c r="A14705" s="431"/>
    </row>
    <row r="14706" spans="1:1" s="432" customFormat="1" ht="12" hidden="1" customHeight="1">
      <c r="A14706" s="431"/>
    </row>
    <row r="14707" spans="1:1" s="432" customFormat="1" ht="12" hidden="1" customHeight="1">
      <c r="A14707" s="431"/>
    </row>
    <row r="14708" spans="1:1" s="432" customFormat="1" ht="12" hidden="1" customHeight="1">
      <c r="A14708" s="431"/>
    </row>
    <row r="14709" spans="1:1" s="432" customFormat="1" ht="12" hidden="1" customHeight="1">
      <c r="A14709" s="431"/>
    </row>
    <row r="14710" spans="1:1" s="432" customFormat="1" ht="12" hidden="1" customHeight="1">
      <c r="A14710" s="431"/>
    </row>
    <row r="14711" spans="1:1" s="432" customFormat="1" ht="12" hidden="1" customHeight="1">
      <c r="A14711" s="431"/>
    </row>
    <row r="14712" spans="1:1" s="432" customFormat="1" ht="12" hidden="1" customHeight="1">
      <c r="A14712" s="431"/>
    </row>
    <row r="14713" spans="1:1" s="432" customFormat="1" ht="12" hidden="1" customHeight="1">
      <c r="A14713" s="431"/>
    </row>
    <row r="14714" spans="1:1" s="432" customFormat="1" ht="12" hidden="1" customHeight="1">
      <c r="A14714" s="431"/>
    </row>
    <row r="14715" spans="1:1" s="432" customFormat="1" ht="12" hidden="1" customHeight="1">
      <c r="A14715" s="431"/>
    </row>
    <row r="14716" spans="1:1" s="432" customFormat="1" ht="12" hidden="1" customHeight="1">
      <c r="A14716" s="431"/>
    </row>
    <row r="14717" spans="1:1" s="432" customFormat="1" ht="12" hidden="1" customHeight="1">
      <c r="A14717" s="431"/>
    </row>
    <row r="14718" spans="1:1" s="432" customFormat="1" ht="12" hidden="1" customHeight="1">
      <c r="A14718" s="431"/>
    </row>
    <row r="14719" spans="1:1" s="432" customFormat="1" ht="12" hidden="1" customHeight="1">
      <c r="A14719" s="431"/>
    </row>
    <row r="14720" spans="1:1" s="432" customFormat="1" ht="12" hidden="1" customHeight="1">
      <c r="A14720" s="431"/>
    </row>
    <row r="14721" spans="1:1" s="432" customFormat="1" ht="12" hidden="1" customHeight="1">
      <c r="A14721" s="431"/>
    </row>
    <row r="14722" spans="1:1" s="432" customFormat="1" ht="12" hidden="1" customHeight="1">
      <c r="A14722" s="431"/>
    </row>
    <row r="14723" spans="1:1" s="432" customFormat="1" ht="12" hidden="1" customHeight="1">
      <c r="A14723" s="431"/>
    </row>
    <row r="14724" spans="1:1" s="432" customFormat="1" ht="12" hidden="1" customHeight="1">
      <c r="A14724" s="431"/>
    </row>
    <row r="14725" spans="1:1" s="432" customFormat="1" ht="12" hidden="1" customHeight="1">
      <c r="A14725" s="431"/>
    </row>
    <row r="14726" spans="1:1" s="432" customFormat="1" ht="12" hidden="1" customHeight="1">
      <c r="A14726" s="431"/>
    </row>
    <row r="14727" spans="1:1" s="432" customFormat="1" ht="12" hidden="1" customHeight="1">
      <c r="A14727" s="431"/>
    </row>
    <row r="14728" spans="1:1" s="432" customFormat="1" ht="12" hidden="1" customHeight="1">
      <c r="A14728" s="431"/>
    </row>
    <row r="14729" spans="1:1" s="432" customFormat="1" ht="12" hidden="1" customHeight="1">
      <c r="A14729" s="431"/>
    </row>
    <row r="14730" spans="1:1" s="432" customFormat="1" ht="12" hidden="1" customHeight="1">
      <c r="A14730" s="431"/>
    </row>
    <row r="14731" spans="1:1" s="432" customFormat="1" ht="12" hidden="1" customHeight="1">
      <c r="A14731" s="431"/>
    </row>
    <row r="14732" spans="1:1" s="432" customFormat="1" ht="12" hidden="1" customHeight="1">
      <c r="A14732" s="431"/>
    </row>
    <row r="14733" spans="1:1" s="432" customFormat="1" ht="12" hidden="1" customHeight="1">
      <c r="A14733" s="431"/>
    </row>
    <row r="14734" spans="1:1" s="432" customFormat="1" ht="12" hidden="1" customHeight="1">
      <c r="A14734" s="431"/>
    </row>
    <row r="14735" spans="1:1" s="432" customFormat="1" ht="12" hidden="1" customHeight="1">
      <c r="A14735" s="431"/>
    </row>
    <row r="14736" spans="1:1" s="432" customFormat="1" ht="12" hidden="1" customHeight="1">
      <c r="A14736" s="431"/>
    </row>
    <row r="14737" spans="1:1" s="432" customFormat="1" ht="12" hidden="1" customHeight="1">
      <c r="A14737" s="431"/>
    </row>
    <row r="14738" spans="1:1" s="432" customFormat="1" ht="12" hidden="1" customHeight="1">
      <c r="A14738" s="431"/>
    </row>
    <row r="14739" spans="1:1" s="432" customFormat="1" ht="12" hidden="1" customHeight="1">
      <c r="A14739" s="431"/>
    </row>
    <row r="14740" spans="1:1" s="432" customFormat="1" ht="12" hidden="1" customHeight="1">
      <c r="A14740" s="431"/>
    </row>
    <row r="14741" spans="1:1" s="432" customFormat="1" ht="12" hidden="1" customHeight="1">
      <c r="A14741" s="431"/>
    </row>
    <row r="14742" spans="1:1" s="432" customFormat="1" ht="12" hidden="1" customHeight="1">
      <c r="A14742" s="431"/>
    </row>
    <row r="14743" spans="1:1" s="432" customFormat="1" ht="12" hidden="1" customHeight="1">
      <c r="A14743" s="431"/>
    </row>
    <row r="14744" spans="1:1" s="432" customFormat="1" ht="12" hidden="1" customHeight="1">
      <c r="A14744" s="431"/>
    </row>
    <row r="14745" spans="1:1" s="432" customFormat="1" ht="12" hidden="1" customHeight="1">
      <c r="A14745" s="431"/>
    </row>
    <row r="14746" spans="1:1" s="432" customFormat="1" ht="12" hidden="1" customHeight="1">
      <c r="A14746" s="431"/>
    </row>
    <row r="14747" spans="1:1" s="432" customFormat="1" ht="12" hidden="1" customHeight="1">
      <c r="A14747" s="431"/>
    </row>
    <row r="14748" spans="1:1" s="432" customFormat="1" ht="12" hidden="1" customHeight="1">
      <c r="A14748" s="431"/>
    </row>
    <row r="14749" spans="1:1" s="432" customFormat="1" ht="12" hidden="1" customHeight="1">
      <c r="A14749" s="431"/>
    </row>
    <row r="14750" spans="1:1" s="432" customFormat="1" ht="12" hidden="1" customHeight="1">
      <c r="A14750" s="431"/>
    </row>
    <row r="14751" spans="1:1" s="432" customFormat="1" ht="12" hidden="1" customHeight="1">
      <c r="A14751" s="431"/>
    </row>
    <row r="14752" spans="1:1" s="432" customFormat="1" ht="12" hidden="1" customHeight="1">
      <c r="A14752" s="431"/>
    </row>
    <row r="14753" spans="1:1" s="432" customFormat="1" ht="12" hidden="1" customHeight="1">
      <c r="A14753" s="431"/>
    </row>
    <row r="14754" spans="1:1" s="432" customFormat="1" ht="12" hidden="1" customHeight="1">
      <c r="A14754" s="431"/>
    </row>
    <row r="14755" spans="1:1" s="432" customFormat="1" ht="12" hidden="1" customHeight="1">
      <c r="A14755" s="431"/>
    </row>
    <row r="14756" spans="1:1" s="432" customFormat="1" ht="12" hidden="1" customHeight="1">
      <c r="A14756" s="431"/>
    </row>
    <row r="14757" spans="1:1" s="432" customFormat="1" ht="12" hidden="1" customHeight="1">
      <c r="A14757" s="431"/>
    </row>
    <row r="14758" spans="1:1" s="432" customFormat="1" ht="12" hidden="1" customHeight="1">
      <c r="A14758" s="431"/>
    </row>
    <row r="14759" spans="1:1" s="432" customFormat="1" ht="12" hidden="1" customHeight="1">
      <c r="A14759" s="431"/>
    </row>
    <row r="14760" spans="1:1" s="432" customFormat="1" ht="12" hidden="1" customHeight="1">
      <c r="A14760" s="431"/>
    </row>
    <row r="14761" spans="1:1" s="432" customFormat="1" ht="12" hidden="1" customHeight="1">
      <c r="A14761" s="431"/>
    </row>
    <row r="14762" spans="1:1" s="432" customFormat="1" ht="12" hidden="1" customHeight="1">
      <c r="A14762" s="431"/>
    </row>
    <row r="14763" spans="1:1" s="432" customFormat="1" ht="12" hidden="1" customHeight="1">
      <c r="A14763" s="431"/>
    </row>
    <row r="14764" spans="1:1" s="432" customFormat="1" ht="12" hidden="1" customHeight="1">
      <c r="A14764" s="431"/>
    </row>
    <row r="14765" spans="1:1" s="432" customFormat="1" ht="12" hidden="1" customHeight="1">
      <c r="A14765" s="431"/>
    </row>
    <row r="14766" spans="1:1" s="432" customFormat="1" ht="12" hidden="1" customHeight="1">
      <c r="A14766" s="431"/>
    </row>
    <row r="14767" spans="1:1" s="432" customFormat="1" ht="12" hidden="1" customHeight="1">
      <c r="A14767" s="431"/>
    </row>
    <row r="14768" spans="1:1" s="432" customFormat="1" ht="12" hidden="1" customHeight="1">
      <c r="A14768" s="431"/>
    </row>
    <row r="14769" spans="1:1" s="432" customFormat="1" ht="12" hidden="1" customHeight="1">
      <c r="A14769" s="431"/>
    </row>
    <row r="14770" spans="1:1" s="432" customFormat="1" ht="12" hidden="1" customHeight="1">
      <c r="A14770" s="431"/>
    </row>
    <row r="14771" spans="1:1" s="432" customFormat="1" ht="12" hidden="1" customHeight="1">
      <c r="A14771" s="431"/>
    </row>
    <row r="14772" spans="1:1" s="432" customFormat="1" ht="12" hidden="1" customHeight="1">
      <c r="A14772" s="431"/>
    </row>
    <row r="14773" spans="1:1" s="432" customFormat="1" ht="12" hidden="1" customHeight="1">
      <c r="A14773" s="431"/>
    </row>
    <row r="14774" spans="1:1" s="432" customFormat="1" ht="12" hidden="1" customHeight="1">
      <c r="A14774" s="431"/>
    </row>
    <row r="14775" spans="1:1" s="432" customFormat="1" ht="12" hidden="1" customHeight="1">
      <c r="A14775" s="431"/>
    </row>
    <row r="14776" spans="1:1" s="432" customFormat="1" ht="12" hidden="1" customHeight="1">
      <c r="A14776" s="431"/>
    </row>
    <row r="14777" spans="1:1" s="432" customFormat="1" ht="12" hidden="1" customHeight="1">
      <c r="A14777" s="431"/>
    </row>
    <row r="14778" spans="1:1" s="432" customFormat="1" ht="12" hidden="1" customHeight="1">
      <c r="A14778" s="431"/>
    </row>
    <row r="14779" spans="1:1" s="432" customFormat="1" ht="12" hidden="1" customHeight="1">
      <c r="A14779" s="431"/>
    </row>
    <row r="14780" spans="1:1" s="432" customFormat="1" ht="12" hidden="1" customHeight="1">
      <c r="A14780" s="431"/>
    </row>
    <row r="14781" spans="1:1" s="432" customFormat="1" ht="12" hidden="1" customHeight="1">
      <c r="A14781" s="431"/>
    </row>
    <row r="14782" spans="1:1" s="432" customFormat="1" ht="12" hidden="1" customHeight="1">
      <c r="A14782" s="431"/>
    </row>
    <row r="14783" spans="1:1" s="432" customFormat="1" ht="12" hidden="1" customHeight="1">
      <c r="A14783" s="431"/>
    </row>
    <row r="14784" spans="1:1" s="432" customFormat="1" ht="12" hidden="1" customHeight="1">
      <c r="A14784" s="431"/>
    </row>
    <row r="14785" spans="1:1" s="432" customFormat="1" ht="12" hidden="1" customHeight="1">
      <c r="A14785" s="431"/>
    </row>
    <row r="14786" spans="1:1" s="432" customFormat="1" ht="12" hidden="1" customHeight="1">
      <c r="A14786" s="431"/>
    </row>
    <row r="14787" spans="1:1" s="432" customFormat="1" ht="12" hidden="1" customHeight="1">
      <c r="A14787" s="431"/>
    </row>
    <row r="14788" spans="1:1" s="432" customFormat="1" ht="12" hidden="1" customHeight="1">
      <c r="A14788" s="431"/>
    </row>
    <row r="14789" spans="1:1" s="432" customFormat="1" ht="12" hidden="1" customHeight="1">
      <c r="A14789" s="431"/>
    </row>
    <row r="14790" spans="1:1" s="432" customFormat="1" ht="12" hidden="1" customHeight="1">
      <c r="A14790" s="431"/>
    </row>
    <row r="14791" spans="1:1" s="432" customFormat="1" ht="12" hidden="1" customHeight="1">
      <c r="A14791" s="431"/>
    </row>
    <row r="14792" spans="1:1" s="432" customFormat="1" ht="12" hidden="1" customHeight="1">
      <c r="A14792" s="431"/>
    </row>
    <row r="14793" spans="1:1" s="432" customFormat="1" ht="12" hidden="1" customHeight="1">
      <c r="A14793" s="431"/>
    </row>
    <row r="14794" spans="1:1" s="432" customFormat="1" ht="12" hidden="1" customHeight="1">
      <c r="A14794" s="431"/>
    </row>
    <row r="14795" spans="1:1" s="432" customFormat="1" ht="12" hidden="1" customHeight="1">
      <c r="A14795" s="431"/>
    </row>
    <row r="14796" spans="1:1" s="432" customFormat="1" ht="12" hidden="1" customHeight="1">
      <c r="A14796" s="431"/>
    </row>
    <row r="14797" spans="1:1" s="432" customFormat="1" ht="12" hidden="1" customHeight="1">
      <c r="A14797" s="431"/>
    </row>
    <row r="14798" spans="1:1" s="432" customFormat="1" ht="12" hidden="1" customHeight="1">
      <c r="A14798" s="431"/>
    </row>
    <row r="14799" spans="1:1" s="432" customFormat="1" ht="12" hidden="1" customHeight="1">
      <c r="A14799" s="431"/>
    </row>
    <row r="14800" spans="1:1" s="432" customFormat="1" ht="12" hidden="1" customHeight="1">
      <c r="A14800" s="431"/>
    </row>
    <row r="14801" spans="1:1" s="432" customFormat="1" ht="12" hidden="1" customHeight="1">
      <c r="A14801" s="431"/>
    </row>
    <row r="14802" spans="1:1" s="432" customFormat="1" ht="12" hidden="1" customHeight="1">
      <c r="A14802" s="431"/>
    </row>
    <row r="14803" spans="1:1" s="432" customFormat="1" ht="12" hidden="1" customHeight="1">
      <c r="A14803" s="431"/>
    </row>
    <row r="14804" spans="1:1" s="432" customFormat="1" ht="12" hidden="1" customHeight="1">
      <c r="A14804" s="431"/>
    </row>
    <row r="14805" spans="1:1" s="432" customFormat="1" ht="12" hidden="1" customHeight="1">
      <c r="A14805" s="431"/>
    </row>
    <row r="14806" spans="1:1" s="432" customFormat="1" ht="12" hidden="1" customHeight="1">
      <c r="A14806" s="431"/>
    </row>
    <row r="14807" spans="1:1" s="432" customFormat="1" ht="12" hidden="1" customHeight="1">
      <c r="A14807" s="431"/>
    </row>
    <row r="14808" spans="1:1" s="432" customFormat="1" ht="12" hidden="1" customHeight="1">
      <c r="A14808" s="431"/>
    </row>
    <row r="14809" spans="1:1" s="432" customFormat="1" ht="12" hidden="1" customHeight="1">
      <c r="A14809" s="431"/>
    </row>
    <row r="14810" spans="1:1" s="432" customFormat="1" ht="12" hidden="1" customHeight="1">
      <c r="A14810" s="431"/>
    </row>
    <row r="14811" spans="1:1" s="432" customFormat="1" ht="12" hidden="1" customHeight="1">
      <c r="A14811" s="431"/>
    </row>
    <row r="14812" spans="1:1" s="432" customFormat="1" ht="12" hidden="1" customHeight="1">
      <c r="A14812" s="431"/>
    </row>
    <row r="14813" spans="1:1" s="432" customFormat="1" ht="12" hidden="1" customHeight="1">
      <c r="A14813" s="431"/>
    </row>
    <row r="14814" spans="1:1" s="432" customFormat="1" ht="12" hidden="1" customHeight="1">
      <c r="A14814" s="431"/>
    </row>
    <row r="14815" spans="1:1" s="432" customFormat="1" ht="12" hidden="1" customHeight="1">
      <c r="A14815" s="431"/>
    </row>
    <row r="14816" spans="1:1" s="432" customFormat="1" ht="12" hidden="1" customHeight="1">
      <c r="A14816" s="431"/>
    </row>
    <row r="14817" spans="1:1" s="432" customFormat="1" ht="12" hidden="1" customHeight="1">
      <c r="A14817" s="431"/>
    </row>
    <row r="14818" spans="1:1" s="432" customFormat="1" ht="12" hidden="1" customHeight="1">
      <c r="A14818" s="431"/>
    </row>
    <row r="14819" spans="1:1" s="432" customFormat="1" ht="12" hidden="1" customHeight="1">
      <c r="A14819" s="431"/>
    </row>
    <row r="14820" spans="1:1" s="432" customFormat="1" ht="12" hidden="1" customHeight="1">
      <c r="A14820" s="431"/>
    </row>
    <row r="14821" spans="1:1" s="432" customFormat="1" ht="12" hidden="1" customHeight="1">
      <c r="A14821" s="431"/>
    </row>
    <row r="14822" spans="1:1" s="432" customFormat="1" ht="12" hidden="1" customHeight="1">
      <c r="A14822" s="431"/>
    </row>
    <row r="14823" spans="1:1" s="432" customFormat="1" ht="12" hidden="1" customHeight="1">
      <c r="A14823" s="431"/>
    </row>
    <row r="14824" spans="1:1" s="432" customFormat="1" ht="12" hidden="1" customHeight="1">
      <c r="A14824" s="431"/>
    </row>
    <row r="14825" spans="1:1" s="432" customFormat="1" ht="12" hidden="1" customHeight="1">
      <c r="A14825" s="431"/>
    </row>
    <row r="14826" spans="1:1" s="432" customFormat="1" ht="12" hidden="1" customHeight="1">
      <c r="A14826" s="431"/>
    </row>
    <row r="14827" spans="1:1" s="432" customFormat="1" ht="12" hidden="1" customHeight="1">
      <c r="A14827" s="431"/>
    </row>
    <row r="14828" spans="1:1" s="432" customFormat="1" ht="12" hidden="1" customHeight="1">
      <c r="A14828" s="431"/>
    </row>
    <row r="14829" spans="1:1" s="432" customFormat="1" ht="12" hidden="1" customHeight="1">
      <c r="A14829" s="431"/>
    </row>
    <row r="14830" spans="1:1" s="432" customFormat="1" ht="12" hidden="1" customHeight="1">
      <c r="A14830" s="431"/>
    </row>
    <row r="14831" spans="1:1" s="432" customFormat="1" ht="12" hidden="1" customHeight="1">
      <c r="A14831" s="431"/>
    </row>
    <row r="14832" spans="1:1" s="432" customFormat="1" ht="12" hidden="1" customHeight="1">
      <c r="A14832" s="431"/>
    </row>
    <row r="14833" spans="1:1" s="432" customFormat="1" ht="12" hidden="1" customHeight="1">
      <c r="A14833" s="431"/>
    </row>
    <row r="14834" spans="1:1" s="432" customFormat="1" ht="12" hidden="1" customHeight="1">
      <c r="A14834" s="431"/>
    </row>
    <row r="14835" spans="1:1" s="432" customFormat="1" ht="12" hidden="1" customHeight="1">
      <c r="A14835" s="431"/>
    </row>
    <row r="14836" spans="1:1" s="432" customFormat="1" ht="12" hidden="1" customHeight="1">
      <c r="A14836" s="431"/>
    </row>
    <row r="14837" spans="1:1" s="432" customFormat="1" ht="12" hidden="1" customHeight="1">
      <c r="A14837" s="431"/>
    </row>
    <row r="14838" spans="1:1" s="432" customFormat="1" ht="12" hidden="1" customHeight="1">
      <c r="A14838" s="431"/>
    </row>
    <row r="14839" spans="1:1" s="432" customFormat="1" ht="12" hidden="1" customHeight="1">
      <c r="A14839" s="431"/>
    </row>
    <row r="14840" spans="1:1" s="432" customFormat="1" ht="12" hidden="1" customHeight="1">
      <c r="A14840" s="431"/>
    </row>
    <row r="14841" spans="1:1" s="432" customFormat="1" ht="12" hidden="1" customHeight="1">
      <c r="A14841" s="431"/>
    </row>
    <row r="14842" spans="1:1" s="432" customFormat="1" ht="12" hidden="1" customHeight="1">
      <c r="A14842" s="431"/>
    </row>
    <row r="14843" spans="1:1" s="432" customFormat="1" ht="12" hidden="1" customHeight="1">
      <c r="A14843" s="431"/>
    </row>
    <row r="14844" spans="1:1" s="432" customFormat="1" ht="12" hidden="1" customHeight="1">
      <c r="A14844" s="431"/>
    </row>
    <row r="14845" spans="1:1" s="432" customFormat="1" ht="12" hidden="1" customHeight="1">
      <c r="A14845" s="431"/>
    </row>
    <row r="14846" spans="1:1" s="432" customFormat="1" ht="12" hidden="1" customHeight="1">
      <c r="A14846" s="431"/>
    </row>
    <row r="14847" spans="1:1" s="432" customFormat="1" ht="12" hidden="1" customHeight="1">
      <c r="A14847" s="431"/>
    </row>
    <row r="14848" spans="1:1" s="432" customFormat="1" ht="12" hidden="1" customHeight="1">
      <c r="A14848" s="431"/>
    </row>
    <row r="14849" spans="1:1" s="432" customFormat="1" ht="12" hidden="1" customHeight="1">
      <c r="A14849" s="431"/>
    </row>
    <row r="14850" spans="1:1" s="432" customFormat="1" ht="12" hidden="1" customHeight="1">
      <c r="A14850" s="431"/>
    </row>
    <row r="14851" spans="1:1" s="432" customFormat="1" ht="12" hidden="1" customHeight="1">
      <c r="A14851" s="431"/>
    </row>
    <row r="14852" spans="1:1" s="432" customFormat="1" ht="12" hidden="1" customHeight="1">
      <c r="A14852" s="431"/>
    </row>
    <row r="14853" spans="1:1" s="432" customFormat="1" ht="12" hidden="1" customHeight="1">
      <c r="A14853" s="431"/>
    </row>
    <row r="14854" spans="1:1" s="432" customFormat="1" ht="12" hidden="1" customHeight="1">
      <c r="A14854" s="431"/>
    </row>
    <row r="14855" spans="1:1" s="432" customFormat="1" ht="12" hidden="1" customHeight="1">
      <c r="A14855" s="431"/>
    </row>
    <row r="14856" spans="1:1" s="432" customFormat="1" ht="12" hidden="1" customHeight="1">
      <c r="A14856" s="431"/>
    </row>
    <row r="14857" spans="1:1" s="432" customFormat="1" ht="12" hidden="1" customHeight="1">
      <c r="A14857" s="431"/>
    </row>
    <row r="14858" spans="1:1" s="432" customFormat="1" ht="12" hidden="1" customHeight="1">
      <c r="A14858" s="431"/>
    </row>
    <row r="14859" spans="1:1" s="432" customFormat="1" ht="12" hidden="1" customHeight="1">
      <c r="A14859" s="431"/>
    </row>
    <row r="14860" spans="1:1" s="432" customFormat="1" ht="12" hidden="1" customHeight="1">
      <c r="A14860" s="431"/>
    </row>
    <row r="14861" spans="1:1" s="432" customFormat="1" ht="12" hidden="1" customHeight="1">
      <c r="A14861" s="431"/>
    </row>
    <row r="14862" spans="1:1" s="432" customFormat="1" ht="12" hidden="1" customHeight="1">
      <c r="A14862" s="431"/>
    </row>
    <row r="14863" spans="1:1" s="432" customFormat="1" ht="12" hidden="1" customHeight="1">
      <c r="A14863" s="431"/>
    </row>
    <row r="14864" spans="1:1" s="432" customFormat="1" ht="12" hidden="1" customHeight="1">
      <c r="A14864" s="431"/>
    </row>
    <row r="14865" spans="1:1" s="432" customFormat="1" ht="12" hidden="1" customHeight="1">
      <c r="A14865" s="431"/>
    </row>
    <row r="14866" spans="1:1" s="432" customFormat="1" ht="12" hidden="1" customHeight="1">
      <c r="A14866" s="431"/>
    </row>
    <row r="14867" spans="1:1" s="432" customFormat="1" ht="12" hidden="1" customHeight="1">
      <c r="A14867" s="431"/>
    </row>
    <row r="14868" spans="1:1" s="432" customFormat="1" ht="12" hidden="1" customHeight="1">
      <c r="A14868" s="431"/>
    </row>
    <row r="14869" spans="1:1" s="432" customFormat="1" ht="12" hidden="1" customHeight="1">
      <c r="A14869" s="431"/>
    </row>
    <row r="14870" spans="1:1" s="432" customFormat="1" ht="12" hidden="1" customHeight="1">
      <c r="A14870" s="431"/>
    </row>
    <row r="14871" spans="1:1" s="432" customFormat="1" ht="12" hidden="1" customHeight="1">
      <c r="A14871" s="431"/>
    </row>
    <row r="14872" spans="1:1" s="432" customFormat="1" ht="12" hidden="1" customHeight="1">
      <c r="A14872" s="431"/>
    </row>
    <row r="14873" spans="1:1" s="432" customFormat="1" ht="12" hidden="1" customHeight="1">
      <c r="A14873" s="431"/>
    </row>
    <row r="14874" spans="1:1" s="432" customFormat="1" ht="12" hidden="1" customHeight="1">
      <c r="A14874" s="431"/>
    </row>
    <row r="14875" spans="1:1" s="432" customFormat="1" ht="12" hidden="1" customHeight="1">
      <c r="A14875" s="431"/>
    </row>
    <row r="14876" spans="1:1" s="432" customFormat="1" ht="12" hidden="1" customHeight="1">
      <c r="A14876" s="431"/>
    </row>
    <row r="14877" spans="1:1" s="432" customFormat="1" ht="12" hidden="1" customHeight="1">
      <c r="A14877" s="431"/>
    </row>
    <row r="14878" spans="1:1" s="432" customFormat="1" ht="12" hidden="1" customHeight="1">
      <c r="A14878" s="431"/>
    </row>
    <row r="14879" spans="1:1" s="432" customFormat="1" ht="12" hidden="1" customHeight="1">
      <c r="A14879" s="431"/>
    </row>
    <row r="14880" spans="1:1" s="432" customFormat="1" ht="12" hidden="1" customHeight="1">
      <c r="A14880" s="431"/>
    </row>
    <row r="14881" spans="1:1" s="432" customFormat="1" ht="12" hidden="1" customHeight="1">
      <c r="A14881" s="431"/>
    </row>
    <row r="14882" spans="1:1" s="432" customFormat="1" ht="12" hidden="1" customHeight="1">
      <c r="A14882" s="431"/>
    </row>
    <row r="14883" spans="1:1" s="432" customFormat="1" ht="12" hidden="1" customHeight="1">
      <c r="A14883" s="431"/>
    </row>
    <row r="14884" spans="1:1" s="432" customFormat="1" ht="12" hidden="1" customHeight="1">
      <c r="A14884" s="431"/>
    </row>
    <row r="14885" spans="1:1" s="432" customFormat="1" ht="12" hidden="1" customHeight="1">
      <c r="A14885" s="431"/>
    </row>
    <row r="14886" spans="1:1" s="432" customFormat="1" ht="12" hidden="1" customHeight="1">
      <c r="A14886" s="431"/>
    </row>
    <row r="14887" spans="1:1" s="432" customFormat="1" ht="12" hidden="1" customHeight="1">
      <c r="A14887" s="431"/>
    </row>
    <row r="14888" spans="1:1" s="432" customFormat="1" ht="12" hidden="1" customHeight="1">
      <c r="A14888" s="431"/>
    </row>
    <row r="14889" spans="1:1" s="432" customFormat="1" ht="12" hidden="1" customHeight="1">
      <c r="A14889" s="431"/>
    </row>
    <row r="14890" spans="1:1" s="432" customFormat="1" ht="12" hidden="1" customHeight="1">
      <c r="A14890" s="431"/>
    </row>
    <row r="14891" spans="1:1" s="432" customFormat="1" ht="12" hidden="1" customHeight="1">
      <c r="A14891" s="431"/>
    </row>
    <row r="14892" spans="1:1" s="432" customFormat="1" ht="12" hidden="1" customHeight="1">
      <c r="A14892" s="431"/>
    </row>
    <row r="14893" spans="1:1" s="432" customFormat="1" ht="12" hidden="1" customHeight="1">
      <c r="A14893" s="431"/>
    </row>
    <row r="14894" spans="1:1" s="432" customFormat="1" ht="12" hidden="1" customHeight="1">
      <c r="A14894" s="431"/>
    </row>
    <row r="14895" spans="1:1" s="432" customFormat="1" ht="12" hidden="1" customHeight="1">
      <c r="A14895" s="431"/>
    </row>
    <row r="14896" spans="1:1" s="432" customFormat="1" ht="12" hidden="1" customHeight="1">
      <c r="A14896" s="431"/>
    </row>
    <row r="14897" spans="1:1" s="432" customFormat="1" ht="12" hidden="1" customHeight="1">
      <c r="A14897" s="431"/>
    </row>
    <row r="14898" spans="1:1" s="432" customFormat="1" ht="12" hidden="1" customHeight="1">
      <c r="A14898" s="431"/>
    </row>
    <row r="14899" spans="1:1" s="432" customFormat="1" ht="12" hidden="1" customHeight="1">
      <c r="A14899" s="431"/>
    </row>
    <row r="14900" spans="1:1" s="432" customFormat="1" ht="12" hidden="1" customHeight="1">
      <c r="A14900" s="431"/>
    </row>
    <row r="14901" spans="1:1" s="432" customFormat="1" ht="12" hidden="1" customHeight="1">
      <c r="A14901" s="431"/>
    </row>
    <row r="14902" spans="1:1" s="432" customFormat="1" ht="12" hidden="1" customHeight="1">
      <c r="A14902" s="431"/>
    </row>
    <row r="14903" spans="1:1" s="432" customFormat="1" ht="12" hidden="1" customHeight="1">
      <c r="A14903" s="431"/>
    </row>
    <row r="14904" spans="1:1" s="432" customFormat="1" ht="12" hidden="1" customHeight="1">
      <c r="A14904" s="431"/>
    </row>
    <row r="14905" spans="1:1" s="432" customFormat="1" ht="12" hidden="1" customHeight="1">
      <c r="A14905" s="431"/>
    </row>
    <row r="14906" spans="1:1" s="432" customFormat="1" ht="12" hidden="1" customHeight="1">
      <c r="A14906" s="431"/>
    </row>
    <row r="14907" spans="1:1" s="432" customFormat="1" ht="12" hidden="1" customHeight="1">
      <c r="A14907" s="431"/>
    </row>
    <row r="14908" spans="1:1" s="432" customFormat="1" ht="12" hidden="1" customHeight="1">
      <c r="A14908" s="431"/>
    </row>
    <row r="14909" spans="1:1" s="432" customFormat="1" ht="12" hidden="1" customHeight="1">
      <c r="A14909" s="431"/>
    </row>
    <row r="14910" spans="1:1" s="432" customFormat="1" ht="12" hidden="1" customHeight="1">
      <c r="A14910" s="431"/>
    </row>
    <row r="14911" spans="1:1" s="432" customFormat="1" ht="12" hidden="1" customHeight="1">
      <c r="A14911" s="431"/>
    </row>
    <row r="14912" spans="1:1" s="432" customFormat="1" ht="12" hidden="1" customHeight="1">
      <c r="A14912" s="431"/>
    </row>
    <row r="14913" spans="1:1" s="432" customFormat="1" ht="12" hidden="1" customHeight="1">
      <c r="A14913" s="431"/>
    </row>
    <row r="14914" spans="1:1" s="432" customFormat="1" ht="12" hidden="1" customHeight="1">
      <c r="A14914" s="431"/>
    </row>
    <row r="14915" spans="1:1" s="432" customFormat="1" ht="12" hidden="1" customHeight="1">
      <c r="A14915" s="431"/>
    </row>
    <row r="14916" spans="1:1" s="432" customFormat="1" ht="12" hidden="1" customHeight="1">
      <c r="A14916" s="431"/>
    </row>
    <row r="14917" spans="1:1" s="432" customFormat="1" ht="12" hidden="1" customHeight="1">
      <c r="A14917" s="431"/>
    </row>
    <row r="14918" spans="1:1" s="432" customFormat="1" ht="12" hidden="1" customHeight="1">
      <c r="A14918" s="431"/>
    </row>
    <row r="14919" spans="1:1" s="432" customFormat="1" ht="12" hidden="1" customHeight="1">
      <c r="A14919" s="431"/>
    </row>
    <row r="14920" spans="1:1" s="432" customFormat="1" ht="12" hidden="1" customHeight="1">
      <c r="A14920" s="431"/>
    </row>
    <row r="14921" spans="1:1" s="432" customFormat="1" ht="12" hidden="1" customHeight="1">
      <c r="A14921" s="431"/>
    </row>
    <row r="14922" spans="1:1" s="432" customFormat="1" ht="12" hidden="1" customHeight="1">
      <c r="A14922" s="431"/>
    </row>
    <row r="14923" spans="1:1" s="432" customFormat="1" ht="12" hidden="1" customHeight="1">
      <c r="A14923" s="431"/>
    </row>
    <row r="14924" spans="1:1" s="432" customFormat="1" ht="12" hidden="1" customHeight="1">
      <c r="A14924" s="431"/>
    </row>
    <row r="14925" spans="1:1" s="432" customFormat="1" ht="12" hidden="1" customHeight="1">
      <c r="A14925" s="431"/>
    </row>
    <row r="14926" spans="1:1" s="432" customFormat="1" ht="12" hidden="1" customHeight="1">
      <c r="A14926" s="431"/>
    </row>
    <row r="14927" spans="1:1" s="432" customFormat="1" ht="12" hidden="1" customHeight="1">
      <c r="A14927" s="431"/>
    </row>
    <row r="14928" spans="1:1" s="432" customFormat="1" ht="12" hidden="1" customHeight="1">
      <c r="A14928" s="431"/>
    </row>
    <row r="14929" spans="1:1" s="432" customFormat="1" ht="12" hidden="1" customHeight="1">
      <c r="A14929" s="431"/>
    </row>
    <row r="14930" spans="1:1" s="432" customFormat="1" ht="12" hidden="1" customHeight="1">
      <c r="A14930" s="431"/>
    </row>
    <row r="14931" spans="1:1" s="432" customFormat="1" ht="12" hidden="1" customHeight="1">
      <c r="A14931" s="431"/>
    </row>
    <row r="14932" spans="1:1" s="432" customFormat="1" ht="12" hidden="1" customHeight="1">
      <c r="A14932" s="431"/>
    </row>
    <row r="14933" spans="1:1" s="432" customFormat="1" ht="12" hidden="1" customHeight="1">
      <c r="A14933" s="431"/>
    </row>
    <row r="14934" spans="1:1" s="432" customFormat="1" ht="12" hidden="1" customHeight="1">
      <c r="A14934" s="431"/>
    </row>
    <row r="14935" spans="1:1" s="432" customFormat="1" ht="12" hidden="1" customHeight="1">
      <c r="A14935" s="431"/>
    </row>
    <row r="14936" spans="1:1" s="432" customFormat="1" ht="12" hidden="1" customHeight="1">
      <c r="A14936" s="431"/>
    </row>
    <row r="14937" spans="1:1" s="432" customFormat="1" ht="12" hidden="1" customHeight="1">
      <c r="A14937" s="431"/>
    </row>
    <row r="14938" spans="1:1" s="432" customFormat="1" ht="12" hidden="1" customHeight="1">
      <c r="A14938" s="431"/>
    </row>
    <row r="14939" spans="1:1" s="432" customFormat="1" ht="12" hidden="1" customHeight="1">
      <c r="A14939" s="431"/>
    </row>
    <row r="14940" spans="1:1" s="432" customFormat="1" ht="12" hidden="1" customHeight="1">
      <c r="A14940" s="431"/>
    </row>
    <row r="14941" spans="1:1" s="432" customFormat="1" ht="12" hidden="1" customHeight="1">
      <c r="A14941" s="431"/>
    </row>
    <row r="14942" spans="1:1" s="432" customFormat="1" ht="12" hidden="1" customHeight="1">
      <c r="A14942" s="431"/>
    </row>
    <row r="14943" spans="1:1" s="432" customFormat="1" ht="12" hidden="1" customHeight="1">
      <c r="A14943" s="431"/>
    </row>
    <row r="14944" spans="1:1" s="432" customFormat="1" ht="12" hidden="1" customHeight="1">
      <c r="A14944" s="431"/>
    </row>
    <row r="14945" spans="1:1" s="432" customFormat="1" ht="12" hidden="1" customHeight="1">
      <c r="A14945" s="431"/>
    </row>
    <row r="14946" spans="1:1" s="432" customFormat="1" ht="12" hidden="1" customHeight="1">
      <c r="A14946" s="431"/>
    </row>
    <row r="14947" spans="1:1" s="432" customFormat="1" ht="12" hidden="1" customHeight="1">
      <c r="A14947" s="431"/>
    </row>
    <row r="14948" spans="1:1" s="432" customFormat="1" ht="12" hidden="1" customHeight="1">
      <c r="A14948" s="431"/>
    </row>
    <row r="14949" spans="1:1" s="432" customFormat="1" ht="12" hidden="1" customHeight="1">
      <c r="A14949" s="431"/>
    </row>
    <row r="14950" spans="1:1" s="432" customFormat="1" ht="12" hidden="1" customHeight="1">
      <c r="A14950" s="431"/>
    </row>
    <row r="14951" spans="1:1" s="432" customFormat="1" ht="12" hidden="1" customHeight="1">
      <c r="A14951" s="431"/>
    </row>
    <row r="14952" spans="1:1" s="432" customFormat="1" ht="12" hidden="1" customHeight="1">
      <c r="A14952" s="431"/>
    </row>
    <row r="14953" spans="1:1" s="432" customFormat="1" ht="12" hidden="1" customHeight="1">
      <c r="A14953" s="431"/>
    </row>
    <row r="14954" spans="1:1" s="432" customFormat="1" ht="12" hidden="1" customHeight="1">
      <c r="A14954" s="431"/>
    </row>
    <row r="14955" spans="1:1" s="432" customFormat="1" ht="12" hidden="1" customHeight="1">
      <c r="A14955" s="431"/>
    </row>
    <row r="14956" spans="1:1" s="432" customFormat="1" ht="12" hidden="1" customHeight="1">
      <c r="A14956" s="431"/>
    </row>
    <row r="14957" spans="1:1" s="432" customFormat="1" ht="12" hidden="1" customHeight="1">
      <c r="A14957" s="431"/>
    </row>
    <row r="14958" spans="1:1" s="432" customFormat="1" ht="12" hidden="1" customHeight="1">
      <c r="A14958" s="431"/>
    </row>
    <row r="14959" spans="1:1" s="432" customFormat="1" ht="12" hidden="1" customHeight="1">
      <c r="A14959" s="431"/>
    </row>
    <row r="14960" spans="1:1" s="432" customFormat="1" ht="12" hidden="1" customHeight="1">
      <c r="A14960" s="431"/>
    </row>
    <row r="14961" spans="1:1" s="432" customFormat="1" ht="12" hidden="1" customHeight="1">
      <c r="A14961" s="431"/>
    </row>
    <row r="14962" spans="1:1" s="432" customFormat="1" ht="12" hidden="1" customHeight="1">
      <c r="A14962" s="431"/>
    </row>
    <row r="14963" spans="1:1" s="432" customFormat="1" ht="12" hidden="1" customHeight="1">
      <c r="A14963" s="431"/>
    </row>
    <row r="14964" spans="1:1" s="432" customFormat="1" ht="12" hidden="1" customHeight="1">
      <c r="A14964" s="431"/>
    </row>
    <row r="14965" spans="1:1" s="432" customFormat="1" ht="12" hidden="1" customHeight="1">
      <c r="A14965" s="431"/>
    </row>
    <row r="14966" spans="1:1" s="432" customFormat="1" ht="12" hidden="1" customHeight="1">
      <c r="A14966" s="431"/>
    </row>
    <row r="14967" spans="1:1" s="432" customFormat="1" ht="12" hidden="1" customHeight="1">
      <c r="A14967" s="431"/>
    </row>
    <row r="14968" spans="1:1" s="432" customFormat="1" ht="12" hidden="1" customHeight="1">
      <c r="A14968" s="431"/>
    </row>
    <row r="14969" spans="1:1" s="432" customFormat="1" ht="12" hidden="1" customHeight="1">
      <c r="A14969" s="431"/>
    </row>
    <row r="14970" spans="1:1" s="432" customFormat="1" ht="12" hidden="1" customHeight="1">
      <c r="A14970" s="431"/>
    </row>
    <row r="14971" spans="1:1" s="432" customFormat="1" ht="12" hidden="1" customHeight="1">
      <c r="A14971" s="431"/>
    </row>
    <row r="14972" spans="1:1" s="432" customFormat="1" ht="12" hidden="1" customHeight="1">
      <c r="A14972" s="431"/>
    </row>
    <row r="14973" spans="1:1" s="432" customFormat="1" ht="12" hidden="1" customHeight="1">
      <c r="A14973" s="431"/>
    </row>
    <row r="14974" spans="1:1" s="432" customFormat="1" ht="12" hidden="1" customHeight="1">
      <c r="A14974" s="431"/>
    </row>
    <row r="14975" spans="1:1" s="432" customFormat="1" ht="12" hidden="1" customHeight="1">
      <c r="A14975" s="431"/>
    </row>
    <row r="14976" spans="1:1" s="432" customFormat="1" ht="12" hidden="1" customHeight="1">
      <c r="A14976" s="431"/>
    </row>
    <row r="14977" spans="1:1" s="432" customFormat="1" ht="12" hidden="1" customHeight="1">
      <c r="A14977" s="431"/>
    </row>
    <row r="14978" spans="1:1" s="432" customFormat="1" ht="12" hidden="1" customHeight="1">
      <c r="A14978" s="431"/>
    </row>
    <row r="14979" spans="1:1" s="432" customFormat="1" ht="12" hidden="1" customHeight="1">
      <c r="A14979" s="431"/>
    </row>
    <row r="14980" spans="1:1" s="432" customFormat="1" ht="12" hidden="1" customHeight="1">
      <c r="A14980" s="431"/>
    </row>
    <row r="14981" spans="1:1" s="432" customFormat="1" ht="12" hidden="1" customHeight="1">
      <c r="A14981" s="431"/>
    </row>
    <row r="14982" spans="1:1" s="432" customFormat="1" ht="12" hidden="1" customHeight="1">
      <c r="A14982" s="431"/>
    </row>
    <row r="14983" spans="1:1" s="432" customFormat="1" ht="12" hidden="1" customHeight="1">
      <c r="A14983" s="431"/>
    </row>
    <row r="14984" spans="1:1" s="432" customFormat="1" ht="12" hidden="1" customHeight="1">
      <c r="A14984" s="431"/>
    </row>
    <row r="14985" spans="1:1" s="432" customFormat="1" ht="12" hidden="1" customHeight="1">
      <c r="A14985" s="431"/>
    </row>
    <row r="14986" spans="1:1" s="432" customFormat="1" ht="12" hidden="1" customHeight="1">
      <c r="A14986" s="431"/>
    </row>
    <row r="14987" spans="1:1" s="432" customFormat="1" ht="12" hidden="1" customHeight="1">
      <c r="A14987" s="431"/>
    </row>
    <row r="14988" spans="1:1" s="432" customFormat="1" ht="12" hidden="1" customHeight="1">
      <c r="A14988" s="431"/>
    </row>
    <row r="14989" spans="1:1" s="432" customFormat="1" ht="12" hidden="1" customHeight="1">
      <c r="A14989" s="431"/>
    </row>
    <row r="14990" spans="1:1" s="432" customFormat="1" ht="12" hidden="1" customHeight="1">
      <c r="A14990" s="431"/>
    </row>
    <row r="14991" spans="1:1" s="432" customFormat="1" ht="12" hidden="1" customHeight="1">
      <c r="A14991" s="431"/>
    </row>
    <row r="14992" spans="1:1" s="432" customFormat="1" ht="12" hidden="1" customHeight="1">
      <c r="A14992" s="431"/>
    </row>
    <row r="14993" spans="1:1" s="432" customFormat="1" ht="12" hidden="1" customHeight="1">
      <c r="A14993" s="431"/>
    </row>
    <row r="14994" spans="1:1" s="432" customFormat="1" ht="12" hidden="1" customHeight="1">
      <c r="A14994" s="431"/>
    </row>
    <row r="14995" spans="1:1" s="432" customFormat="1" ht="12" hidden="1" customHeight="1">
      <c r="A14995" s="431"/>
    </row>
    <row r="14996" spans="1:1" s="432" customFormat="1" ht="12" hidden="1" customHeight="1">
      <c r="A14996" s="431"/>
    </row>
    <row r="14997" spans="1:1" s="432" customFormat="1" ht="12" hidden="1" customHeight="1">
      <c r="A14997" s="431"/>
    </row>
    <row r="14998" spans="1:1" s="432" customFormat="1" ht="12" hidden="1" customHeight="1">
      <c r="A14998" s="431"/>
    </row>
    <row r="14999" spans="1:1" s="432" customFormat="1" ht="12" hidden="1" customHeight="1">
      <c r="A14999" s="431"/>
    </row>
    <row r="15000" spans="1:1" s="432" customFormat="1" ht="12" hidden="1" customHeight="1">
      <c r="A15000" s="431"/>
    </row>
    <row r="15001" spans="1:1" s="432" customFormat="1" ht="12" hidden="1" customHeight="1">
      <c r="A15001" s="431"/>
    </row>
    <row r="15002" spans="1:1" s="432" customFormat="1" ht="12" hidden="1" customHeight="1">
      <c r="A15002" s="431"/>
    </row>
    <row r="15003" spans="1:1" s="432" customFormat="1" ht="12" hidden="1" customHeight="1">
      <c r="A15003" s="431"/>
    </row>
    <row r="15004" spans="1:1" s="432" customFormat="1" ht="12" hidden="1" customHeight="1">
      <c r="A15004" s="431"/>
    </row>
    <row r="15005" spans="1:1" s="432" customFormat="1" ht="12" hidden="1" customHeight="1">
      <c r="A15005" s="431"/>
    </row>
    <row r="15006" spans="1:1" s="432" customFormat="1" ht="12" hidden="1" customHeight="1">
      <c r="A15006" s="431"/>
    </row>
    <row r="15007" spans="1:1" s="432" customFormat="1" ht="12" hidden="1" customHeight="1">
      <c r="A15007" s="431"/>
    </row>
    <row r="15008" spans="1:1" s="432" customFormat="1" ht="12" hidden="1" customHeight="1">
      <c r="A15008" s="431"/>
    </row>
    <row r="15009" spans="1:1" s="432" customFormat="1" ht="12" hidden="1" customHeight="1">
      <c r="A15009" s="431"/>
    </row>
    <row r="15010" spans="1:1" s="432" customFormat="1" ht="12" hidden="1" customHeight="1">
      <c r="A15010" s="431"/>
    </row>
    <row r="15011" spans="1:1" s="432" customFormat="1" ht="12" hidden="1" customHeight="1">
      <c r="A15011" s="431"/>
    </row>
    <row r="15012" spans="1:1" s="432" customFormat="1" ht="12" hidden="1" customHeight="1">
      <c r="A15012" s="431"/>
    </row>
    <row r="15013" spans="1:1" s="432" customFormat="1" ht="12" hidden="1" customHeight="1">
      <c r="A15013" s="431"/>
    </row>
    <row r="15014" spans="1:1" s="432" customFormat="1" ht="12" hidden="1" customHeight="1">
      <c r="A15014" s="431"/>
    </row>
    <row r="15015" spans="1:1" s="432" customFormat="1" ht="12" hidden="1" customHeight="1">
      <c r="A15015" s="431"/>
    </row>
    <row r="15016" spans="1:1" s="432" customFormat="1" ht="12" hidden="1" customHeight="1">
      <c r="A15016" s="431"/>
    </row>
    <row r="15017" spans="1:1" s="432" customFormat="1" ht="12" hidden="1" customHeight="1">
      <c r="A15017" s="431"/>
    </row>
    <row r="15018" spans="1:1" s="432" customFormat="1" ht="12" hidden="1" customHeight="1">
      <c r="A15018" s="431"/>
    </row>
    <row r="15019" spans="1:1" s="432" customFormat="1" ht="12" hidden="1" customHeight="1">
      <c r="A15019" s="431"/>
    </row>
    <row r="15020" spans="1:1" s="432" customFormat="1" ht="12" hidden="1" customHeight="1">
      <c r="A15020" s="431"/>
    </row>
    <row r="15021" spans="1:1" s="432" customFormat="1" ht="12" hidden="1" customHeight="1">
      <c r="A15021" s="431"/>
    </row>
    <row r="15022" spans="1:1" s="432" customFormat="1" ht="12" hidden="1" customHeight="1">
      <c r="A15022" s="431"/>
    </row>
    <row r="15023" spans="1:1" s="432" customFormat="1" ht="12" hidden="1" customHeight="1">
      <c r="A15023" s="431"/>
    </row>
    <row r="15024" spans="1:1" s="432" customFormat="1" ht="12" hidden="1" customHeight="1">
      <c r="A15024" s="431"/>
    </row>
    <row r="15025" spans="1:1" s="432" customFormat="1" ht="12" hidden="1" customHeight="1">
      <c r="A15025" s="431"/>
    </row>
    <row r="15026" spans="1:1" s="432" customFormat="1" ht="12" hidden="1" customHeight="1">
      <c r="A15026" s="431"/>
    </row>
    <row r="15027" spans="1:1" s="432" customFormat="1" ht="12" hidden="1" customHeight="1">
      <c r="A15027" s="431"/>
    </row>
    <row r="15028" spans="1:1" s="432" customFormat="1" ht="12" hidden="1" customHeight="1">
      <c r="A15028" s="431"/>
    </row>
    <row r="15029" spans="1:1" s="432" customFormat="1" ht="12" hidden="1" customHeight="1">
      <c r="A15029" s="431"/>
    </row>
    <row r="15030" spans="1:1" s="432" customFormat="1" ht="12" hidden="1" customHeight="1">
      <c r="A15030" s="431"/>
    </row>
    <row r="15031" spans="1:1" s="432" customFormat="1" ht="12" hidden="1" customHeight="1">
      <c r="A15031" s="431"/>
    </row>
    <row r="15032" spans="1:1" s="432" customFormat="1" ht="12" hidden="1" customHeight="1">
      <c r="A15032" s="431"/>
    </row>
    <row r="15033" spans="1:1" s="432" customFormat="1" ht="12" hidden="1" customHeight="1">
      <c r="A15033" s="431"/>
    </row>
    <row r="15034" spans="1:1" s="432" customFormat="1" ht="12" hidden="1" customHeight="1">
      <c r="A15034" s="431"/>
    </row>
    <row r="15035" spans="1:1" s="432" customFormat="1" ht="12" hidden="1" customHeight="1">
      <c r="A15035" s="431"/>
    </row>
    <row r="15036" spans="1:1" s="432" customFormat="1" ht="12" hidden="1" customHeight="1">
      <c r="A15036" s="431"/>
    </row>
    <row r="15037" spans="1:1" s="432" customFormat="1" ht="12" hidden="1" customHeight="1">
      <c r="A15037" s="431"/>
    </row>
    <row r="15038" spans="1:1" s="432" customFormat="1" ht="12" hidden="1" customHeight="1">
      <c r="A15038" s="431"/>
    </row>
    <row r="15039" spans="1:1" s="432" customFormat="1" ht="12" hidden="1" customHeight="1">
      <c r="A15039" s="431"/>
    </row>
    <row r="15040" spans="1:1" s="432" customFormat="1" ht="12" hidden="1" customHeight="1">
      <c r="A15040" s="431"/>
    </row>
    <row r="15041" spans="1:1" s="432" customFormat="1" ht="12" hidden="1" customHeight="1">
      <c r="A15041" s="431"/>
    </row>
    <row r="15042" spans="1:1" s="432" customFormat="1" ht="12" hidden="1" customHeight="1">
      <c r="A15042" s="431"/>
    </row>
    <row r="15043" spans="1:1" s="432" customFormat="1" ht="12" hidden="1" customHeight="1">
      <c r="A15043" s="431"/>
    </row>
    <row r="15044" spans="1:1" s="432" customFormat="1" ht="12" hidden="1" customHeight="1">
      <c r="A15044" s="431"/>
    </row>
    <row r="15045" spans="1:1" s="432" customFormat="1" ht="12" hidden="1" customHeight="1">
      <c r="A15045" s="431"/>
    </row>
    <row r="15046" spans="1:1" s="432" customFormat="1" ht="12" hidden="1" customHeight="1">
      <c r="A15046" s="431"/>
    </row>
    <row r="15047" spans="1:1" s="432" customFormat="1" ht="12" hidden="1" customHeight="1">
      <c r="A15047" s="431"/>
    </row>
    <row r="15048" spans="1:1" s="432" customFormat="1" ht="12" hidden="1" customHeight="1">
      <c r="A15048" s="431"/>
    </row>
    <row r="15049" spans="1:1" s="432" customFormat="1" ht="12" hidden="1" customHeight="1">
      <c r="A15049" s="431"/>
    </row>
    <row r="15050" spans="1:1" s="432" customFormat="1" ht="12" hidden="1" customHeight="1">
      <c r="A15050" s="431"/>
    </row>
    <row r="15051" spans="1:1" s="432" customFormat="1" ht="12" hidden="1" customHeight="1">
      <c r="A15051" s="431"/>
    </row>
    <row r="15052" spans="1:1" s="432" customFormat="1" ht="12" hidden="1" customHeight="1">
      <c r="A15052" s="431"/>
    </row>
    <row r="15053" spans="1:1" s="432" customFormat="1" ht="12" hidden="1" customHeight="1">
      <c r="A15053" s="431"/>
    </row>
    <row r="15054" spans="1:1" s="432" customFormat="1" ht="12" hidden="1" customHeight="1">
      <c r="A15054" s="431"/>
    </row>
    <row r="15055" spans="1:1" s="432" customFormat="1" ht="12" hidden="1" customHeight="1">
      <c r="A15055" s="431"/>
    </row>
    <row r="15056" spans="1:1" s="432" customFormat="1" ht="12" hidden="1" customHeight="1">
      <c r="A15056" s="431"/>
    </row>
    <row r="15057" spans="1:1" s="432" customFormat="1" ht="12" hidden="1" customHeight="1">
      <c r="A15057" s="431"/>
    </row>
    <row r="15058" spans="1:1" s="432" customFormat="1" ht="12" hidden="1" customHeight="1">
      <c r="A15058" s="431"/>
    </row>
    <row r="15059" spans="1:1" s="432" customFormat="1" ht="12" hidden="1" customHeight="1">
      <c r="A15059" s="431"/>
    </row>
    <row r="15060" spans="1:1" s="432" customFormat="1" ht="12" hidden="1" customHeight="1">
      <c r="A15060" s="431"/>
    </row>
    <row r="15061" spans="1:1" s="432" customFormat="1" ht="12" hidden="1" customHeight="1">
      <c r="A15061" s="431"/>
    </row>
    <row r="15062" spans="1:1" s="432" customFormat="1" ht="12" hidden="1" customHeight="1">
      <c r="A15062" s="431"/>
    </row>
    <row r="15063" spans="1:1" s="432" customFormat="1" ht="12" hidden="1" customHeight="1">
      <c r="A15063" s="431"/>
    </row>
    <row r="15064" spans="1:1" s="432" customFormat="1" ht="12" hidden="1" customHeight="1">
      <c r="A15064" s="431"/>
    </row>
    <row r="15065" spans="1:1" s="432" customFormat="1" ht="12" hidden="1" customHeight="1">
      <c r="A15065" s="431"/>
    </row>
    <row r="15066" spans="1:1" s="432" customFormat="1" ht="12" hidden="1" customHeight="1">
      <c r="A15066" s="431"/>
    </row>
    <row r="15067" spans="1:1" s="432" customFormat="1" ht="12" hidden="1" customHeight="1">
      <c r="A15067" s="431"/>
    </row>
    <row r="15068" spans="1:1" s="432" customFormat="1" ht="12" hidden="1" customHeight="1">
      <c r="A15068" s="431"/>
    </row>
    <row r="15069" spans="1:1" s="432" customFormat="1" ht="12" hidden="1" customHeight="1">
      <c r="A15069" s="431"/>
    </row>
    <row r="15070" spans="1:1" s="432" customFormat="1" ht="12" hidden="1" customHeight="1">
      <c r="A15070" s="431"/>
    </row>
    <row r="15071" spans="1:1" s="432" customFormat="1" ht="12" hidden="1" customHeight="1">
      <c r="A15071" s="431"/>
    </row>
    <row r="15072" spans="1:1" s="432" customFormat="1" ht="12" hidden="1" customHeight="1">
      <c r="A15072" s="431"/>
    </row>
    <row r="15073" spans="1:1" s="432" customFormat="1" ht="12" hidden="1" customHeight="1">
      <c r="A15073" s="431"/>
    </row>
    <row r="15074" spans="1:1" s="432" customFormat="1" ht="12" hidden="1" customHeight="1">
      <c r="A15074" s="431"/>
    </row>
    <row r="15075" spans="1:1" s="432" customFormat="1" ht="12" hidden="1" customHeight="1">
      <c r="A15075" s="431"/>
    </row>
    <row r="15076" spans="1:1" s="432" customFormat="1" ht="12" hidden="1" customHeight="1">
      <c r="A15076" s="431"/>
    </row>
    <row r="15077" spans="1:1" s="432" customFormat="1" ht="12" hidden="1" customHeight="1">
      <c r="A15077" s="431"/>
    </row>
    <row r="15078" spans="1:1" s="432" customFormat="1" ht="12" hidden="1" customHeight="1">
      <c r="A15078" s="431"/>
    </row>
    <row r="15079" spans="1:1" s="432" customFormat="1" ht="12" hidden="1" customHeight="1">
      <c r="A15079" s="431"/>
    </row>
    <row r="15080" spans="1:1" s="432" customFormat="1" ht="12" hidden="1" customHeight="1">
      <c r="A15080" s="431"/>
    </row>
    <row r="15081" spans="1:1" s="432" customFormat="1" ht="12" hidden="1" customHeight="1">
      <c r="A15081" s="431"/>
    </row>
    <row r="15082" spans="1:1" s="432" customFormat="1" ht="12" hidden="1" customHeight="1">
      <c r="A15082" s="431"/>
    </row>
    <row r="15083" spans="1:1" s="432" customFormat="1" ht="12" hidden="1" customHeight="1">
      <c r="A15083" s="431"/>
    </row>
    <row r="15084" spans="1:1" s="432" customFormat="1" ht="12" hidden="1" customHeight="1">
      <c r="A15084" s="431"/>
    </row>
    <row r="15085" spans="1:1" s="432" customFormat="1" ht="12" hidden="1" customHeight="1">
      <c r="A15085" s="431"/>
    </row>
    <row r="15086" spans="1:1" s="432" customFormat="1" ht="12" hidden="1" customHeight="1">
      <c r="A15086" s="431"/>
    </row>
    <row r="15087" spans="1:1" s="432" customFormat="1" ht="12" hidden="1" customHeight="1">
      <c r="A15087" s="431"/>
    </row>
    <row r="15088" spans="1:1" s="432" customFormat="1" ht="12" hidden="1" customHeight="1">
      <c r="A15088" s="431"/>
    </row>
    <row r="15089" spans="1:1" s="432" customFormat="1" ht="12" hidden="1" customHeight="1">
      <c r="A15089" s="431"/>
    </row>
    <row r="15090" spans="1:1" s="432" customFormat="1" ht="12" hidden="1" customHeight="1">
      <c r="A15090" s="431"/>
    </row>
    <row r="15091" spans="1:1" s="432" customFormat="1" ht="12" hidden="1" customHeight="1">
      <c r="A15091" s="431"/>
    </row>
    <row r="15092" spans="1:1" s="432" customFormat="1" ht="12" hidden="1" customHeight="1">
      <c r="A15092" s="431"/>
    </row>
    <row r="15093" spans="1:1" s="432" customFormat="1" ht="12" hidden="1" customHeight="1">
      <c r="A15093" s="431"/>
    </row>
    <row r="15094" spans="1:1" s="432" customFormat="1" ht="12" hidden="1" customHeight="1">
      <c r="A15094" s="431"/>
    </row>
    <row r="15095" spans="1:1" s="432" customFormat="1" ht="12" hidden="1" customHeight="1">
      <c r="A15095" s="431"/>
    </row>
    <row r="15096" spans="1:1" s="432" customFormat="1" ht="12" hidden="1" customHeight="1">
      <c r="A15096" s="431"/>
    </row>
    <row r="15097" spans="1:1" s="432" customFormat="1" ht="12" hidden="1" customHeight="1">
      <c r="A15097" s="431"/>
    </row>
    <row r="15098" spans="1:1" s="432" customFormat="1" ht="12" hidden="1" customHeight="1">
      <c r="A15098" s="431"/>
    </row>
    <row r="15099" spans="1:1" s="432" customFormat="1" ht="12" hidden="1" customHeight="1">
      <c r="A15099" s="431"/>
    </row>
    <row r="15100" spans="1:1" s="432" customFormat="1" ht="12" hidden="1" customHeight="1">
      <c r="A15100" s="431"/>
    </row>
    <row r="15101" spans="1:1" s="432" customFormat="1" ht="12" hidden="1" customHeight="1">
      <c r="A15101" s="431"/>
    </row>
    <row r="15102" spans="1:1" s="432" customFormat="1" ht="12" hidden="1" customHeight="1">
      <c r="A15102" s="431"/>
    </row>
    <row r="15103" spans="1:1" s="432" customFormat="1" ht="12" hidden="1" customHeight="1">
      <c r="A15103" s="431"/>
    </row>
    <row r="15104" spans="1:1" s="432" customFormat="1" ht="12" hidden="1" customHeight="1">
      <c r="A15104" s="431"/>
    </row>
    <row r="15105" spans="1:1" s="432" customFormat="1" ht="12" hidden="1" customHeight="1">
      <c r="A15105" s="431"/>
    </row>
    <row r="15106" spans="1:1" s="432" customFormat="1" ht="12" hidden="1" customHeight="1">
      <c r="A15106" s="431"/>
    </row>
    <row r="15107" spans="1:1" s="432" customFormat="1" ht="12" hidden="1" customHeight="1">
      <c r="A15107" s="431"/>
    </row>
    <row r="15108" spans="1:1" s="432" customFormat="1" ht="12" hidden="1" customHeight="1">
      <c r="A15108" s="431"/>
    </row>
    <row r="15109" spans="1:1" s="432" customFormat="1" ht="12" hidden="1" customHeight="1">
      <c r="A15109" s="431"/>
    </row>
    <row r="15110" spans="1:1" s="432" customFormat="1" ht="12" hidden="1" customHeight="1">
      <c r="A15110" s="431"/>
    </row>
    <row r="15111" spans="1:1" s="432" customFormat="1" ht="12" hidden="1" customHeight="1">
      <c r="A15111" s="431"/>
    </row>
    <row r="15112" spans="1:1" s="432" customFormat="1" ht="12" hidden="1" customHeight="1">
      <c r="A15112" s="431"/>
    </row>
    <row r="15113" spans="1:1" s="432" customFormat="1" ht="12" hidden="1" customHeight="1">
      <c r="A15113" s="431"/>
    </row>
    <row r="15114" spans="1:1" s="432" customFormat="1" ht="12" hidden="1" customHeight="1">
      <c r="A15114" s="431"/>
    </row>
    <row r="15115" spans="1:1" s="432" customFormat="1" ht="12" hidden="1" customHeight="1">
      <c r="A15115" s="431"/>
    </row>
    <row r="15116" spans="1:1" s="432" customFormat="1" ht="12" hidden="1" customHeight="1">
      <c r="A15116" s="431"/>
    </row>
    <row r="15117" spans="1:1" s="432" customFormat="1" ht="12" hidden="1" customHeight="1">
      <c r="A15117" s="431"/>
    </row>
    <row r="15118" spans="1:1" s="432" customFormat="1" ht="12" hidden="1" customHeight="1">
      <c r="A15118" s="431"/>
    </row>
    <row r="15119" spans="1:1" s="432" customFormat="1" ht="12" hidden="1" customHeight="1">
      <c r="A15119" s="431"/>
    </row>
    <row r="15120" spans="1:1" s="432" customFormat="1" ht="12" hidden="1" customHeight="1">
      <c r="A15120" s="431"/>
    </row>
    <row r="15121" spans="1:1" s="432" customFormat="1" ht="12" hidden="1" customHeight="1">
      <c r="A15121" s="431"/>
    </row>
    <row r="15122" spans="1:1" s="432" customFormat="1" ht="12" hidden="1" customHeight="1">
      <c r="A15122" s="431"/>
    </row>
    <row r="15123" spans="1:1" s="432" customFormat="1" ht="12" hidden="1" customHeight="1">
      <c r="A15123" s="431"/>
    </row>
    <row r="15124" spans="1:1" s="432" customFormat="1" ht="12" hidden="1" customHeight="1">
      <c r="A15124" s="431"/>
    </row>
    <row r="15125" spans="1:1" s="432" customFormat="1" ht="12" hidden="1" customHeight="1">
      <c r="A15125" s="431"/>
    </row>
    <row r="15126" spans="1:1" s="432" customFormat="1" ht="12" hidden="1" customHeight="1">
      <c r="A15126" s="431"/>
    </row>
    <row r="15127" spans="1:1" s="432" customFormat="1" ht="12" hidden="1" customHeight="1">
      <c r="A15127" s="431"/>
    </row>
    <row r="15128" spans="1:1" s="432" customFormat="1" ht="12" hidden="1" customHeight="1">
      <c r="A15128" s="431"/>
    </row>
    <row r="15129" spans="1:1" s="432" customFormat="1" ht="12" hidden="1" customHeight="1">
      <c r="A15129" s="431"/>
    </row>
    <row r="15130" spans="1:1" s="432" customFormat="1" ht="12" hidden="1" customHeight="1">
      <c r="A15130" s="431"/>
    </row>
    <row r="15131" spans="1:1" s="432" customFormat="1" ht="12" hidden="1" customHeight="1">
      <c r="A15131" s="431"/>
    </row>
    <row r="15132" spans="1:1" s="432" customFormat="1" ht="12" hidden="1" customHeight="1">
      <c r="A15132" s="431"/>
    </row>
    <row r="15133" spans="1:1" s="432" customFormat="1" ht="12" hidden="1" customHeight="1">
      <c r="A15133" s="431"/>
    </row>
    <row r="15134" spans="1:1" s="432" customFormat="1" ht="12" hidden="1" customHeight="1">
      <c r="A15134" s="431"/>
    </row>
    <row r="15135" spans="1:1" s="432" customFormat="1" ht="12" hidden="1" customHeight="1">
      <c r="A15135" s="431"/>
    </row>
    <row r="15136" spans="1:1" s="432" customFormat="1" ht="12" hidden="1" customHeight="1">
      <c r="A15136" s="431"/>
    </row>
    <row r="15137" spans="1:1" s="432" customFormat="1" ht="12" hidden="1" customHeight="1">
      <c r="A15137" s="431"/>
    </row>
    <row r="15138" spans="1:1" s="432" customFormat="1" ht="12" hidden="1" customHeight="1">
      <c r="A15138" s="431"/>
    </row>
    <row r="15139" spans="1:1" s="432" customFormat="1" ht="12" hidden="1" customHeight="1">
      <c r="A15139" s="431"/>
    </row>
    <row r="15140" spans="1:1" s="432" customFormat="1" ht="12" hidden="1" customHeight="1">
      <c r="A15140" s="431"/>
    </row>
    <row r="15141" spans="1:1" s="432" customFormat="1" ht="12" hidden="1" customHeight="1">
      <c r="A15141" s="431"/>
    </row>
    <row r="15142" spans="1:1" s="432" customFormat="1" ht="12" hidden="1" customHeight="1">
      <c r="A15142" s="431"/>
    </row>
    <row r="15143" spans="1:1" s="432" customFormat="1" ht="12" hidden="1" customHeight="1">
      <c r="A15143" s="431"/>
    </row>
    <row r="15144" spans="1:1" s="432" customFormat="1" ht="12" hidden="1" customHeight="1">
      <c r="A15144" s="431"/>
    </row>
    <row r="15145" spans="1:1" s="432" customFormat="1" ht="12" hidden="1" customHeight="1">
      <c r="A15145" s="431"/>
    </row>
    <row r="15146" spans="1:1" s="432" customFormat="1" ht="12" hidden="1" customHeight="1">
      <c r="A15146" s="431"/>
    </row>
    <row r="15147" spans="1:1" s="432" customFormat="1" ht="12" hidden="1" customHeight="1">
      <c r="A15147" s="431"/>
    </row>
    <row r="15148" spans="1:1" s="432" customFormat="1" ht="12" hidden="1" customHeight="1">
      <c r="A15148" s="431"/>
    </row>
    <row r="15149" spans="1:1" s="432" customFormat="1" ht="12" hidden="1" customHeight="1">
      <c r="A15149" s="431"/>
    </row>
    <row r="15150" spans="1:1" s="432" customFormat="1" ht="12" hidden="1" customHeight="1">
      <c r="A15150" s="431"/>
    </row>
    <row r="15151" spans="1:1" s="432" customFormat="1" ht="12" hidden="1" customHeight="1">
      <c r="A15151" s="431"/>
    </row>
    <row r="15152" spans="1:1" s="432" customFormat="1" ht="12" hidden="1" customHeight="1">
      <c r="A15152" s="431"/>
    </row>
    <row r="15153" spans="1:1" s="432" customFormat="1" ht="12" hidden="1" customHeight="1">
      <c r="A15153" s="431"/>
    </row>
    <row r="15154" spans="1:1" s="432" customFormat="1" ht="12" hidden="1" customHeight="1">
      <c r="A15154" s="431"/>
    </row>
    <row r="15155" spans="1:1" s="432" customFormat="1" ht="12" hidden="1" customHeight="1">
      <c r="A15155" s="431"/>
    </row>
    <row r="15156" spans="1:1" s="432" customFormat="1" ht="12" hidden="1" customHeight="1">
      <c r="A15156" s="431"/>
    </row>
    <row r="15157" spans="1:1" s="432" customFormat="1" ht="12" hidden="1" customHeight="1">
      <c r="A15157" s="431"/>
    </row>
    <row r="15158" spans="1:1" s="432" customFormat="1" ht="12" hidden="1" customHeight="1">
      <c r="A15158" s="431"/>
    </row>
    <row r="15159" spans="1:1" s="432" customFormat="1" ht="12" hidden="1" customHeight="1">
      <c r="A15159" s="431"/>
    </row>
    <row r="15160" spans="1:1" s="432" customFormat="1" ht="12" hidden="1" customHeight="1">
      <c r="A15160" s="431"/>
    </row>
    <row r="15161" spans="1:1" s="432" customFormat="1" ht="12" hidden="1" customHeight="1">
      <c r="A15161" s="431"/>
    </row>
    <row r="15162" spans="1:1" s="432" customFormat="1" ht="12" hidden="1" customHeight="1">
      <c r="A15162" s="431"/>
    </row>
    <row r="15163" spans="1:1" s="432" customFormat="1" ht="12" hidden="1" customHeight="1">
      <c r="A15163" s="431"/>
    </row>
    <row r="15164" spans="1:1" s="432" customFormat="1" ht="12" hidden="1" customHeight="1">
      <c r="A15164" s="431"/>
    </row>
    <row r="15165" spans="1:1" s="432" customFormat="1" ht="12" hidden="1" customHeight="1">
      <c r="A15165" s="431"/>
    </row>
    <row r="15166" spans="1:1" s="432" customFormat="1" ht="12" hidden="1" customHeight="1">
      <c r="A15166" s="431"/>
    </row>
    <row r="15167" spans="1:1" s="432" customFormat="1" ht="12" hidden="1" customHeight="1">
      <c r="A15167" s="431"/>
    </row>
    <row r="15168" spans="1:1" s="432" customFormat="1" ht="12" hidden="1" customHeight="1">
      <c r="A15168" s="431"/>
    </row>
    <row r="15169" spans="1:1" s="432" customFormat="1" ht="12" hidden="1" customHeight="1">
      <c r="A15169" s="431"/>
    </row>
    <row r="15170" spans="1:1" s="432" customFormat="1" ht="12" hidden="1" customHeight="1">
      <c r="A15170" s="431"/>
    </row>
    <row r="15171" spans="1:1" s="432" customFormat="1" ht="12" hidden="1" customHeight="1">
      <c r="A15171" s="431"/>
    </row>
    <row r="15172" spans="1:1" s="432" customFormat="1" ht="12" hidden="1" customHeight="1">
      <c r="A15172" s="431"/>
    </row>
    <row r="15173" spans="1:1" s="432" customFormat="1" ht="12" hidden="1" customHeight="1">
      <c r="A15173" s="431"/>
    </row>
    <row r="15174" spans="1:1" s="432" customFormat="1" ht="12" hidden="1" customHeight="1">
      <c r="A15174" s="431"/>
    </row>
    <row r="15175" spans="1:1" s="432" customFormat="1" ht="12" hidden="1" customHeight="1">
      <c r="A15175" s="431"/>
    </row>
    <row r="15176" spans="1:1" s="432" customFormat="1" ht="12" hidden="1" customHeight="1">
      <c r="A15176" s="431"/>
    </row>
    <row r="15177" spans="1:1" s="432" customFormat="1" ht="12" hidden="1" customHeight="1">
      <c r="A15177" s="431"/>
    </row>
    <row r="15178" spans="1:1" s="432" customFormat="1" ht="12" hidden="1" customHeight="1">
      <c r="A15178" s="431"/>
    </row>
    <row r="15179" spans="1:1" s="432" customFormat="1" ht="12" hidden="1" customHeight="1">
      <c r="A15179" s="431"/>
    </row>
    <row r="15180" spans="1:1" s="432" customFormat="1" ht="12" hidden="1" customHeight="1">
      <c r="A15180" s="431"/>
    </row>
    <row r="15181" spans="1:1" s="432" customFormat="1" ht="12" hidden="1" customHeight="1">
      <c r="A15181" s="431"/>
    </row>
    <row r="15182" spans="1:1" s="432" customFormat="1" ht="12" hidden="1" customHeight="1">
      <c r="A15182" s="431"/>
    </row>
    <row r="15183" spans="1:1" s="432" customFormat="1" ht="12" hidden="1" customHeight="1">
      <c r="A15183" s="431"/>
    </row>
    <row r="15184" spans="1:1" s="432" customFormat="1" ht="12" hidden="1" customHeight="1">
      <c r="A15184" s="431"/>
    </row>
    <row r="15185" spans="1:1" s="432" customFormat="1" ht="12" hidden="1" customHeight="1">
      <c r="A15185" s="431"/>
    </row>
    <row r="15186" spans="1:1" s="432" customFormat="1" ht="12" hidden="1" customHeight="1">
      <c r="A15186" s="431"/>
    </row>
    <row r="15187" spans="1:1" s="432" customFormat="1" ht="12" hidden="1" customHeight="1">
      <c r="A15187" s="431"/>
    </row>
    <row r="15188" spans="1:1" s="432" customFormat="1" ht="12" hidden="1" customHeight="1">
      <c r="A15188" s="431"/>
    </row>
    <row r="15189" spans="1:1" s="432" customFormat="1" ht="12" hidden="1" customHeight="1">
      <c r="A15189" s="431"/>
    </row>
    <row r="15190" spans="1:1" s="432" customFormat="1" ht="12" hidden="1" customHeight="1">
      <c r="A15190" s="431"/>
    </row>
    <row r="15191" spans="1:1" s="432" customFormat="1" ht="12" hidden="1" customHeight="1">
      <c r="A15191" s="431"/>
    </row>
    <row r="15192" spans="1:1" s="432" customFormat="1" ht="12" hidden="1" customHeight="1">
      <c r="A15192" s="431"/>
    </row>
    <row r="15193" spans="1:1" s="432" customFormat="1" ht="12" hidden="1" customHeight="1">
      <c r="A15193" s="431"/>
    </row>
    <row r="15194" spans="1:1" s="432" customFormat="1" ht="12" hidden="1" customHeight="1">
      <c r="A15194" s="431"/>
    </row>
    <row r="15195" spans="1:1" s="432" customFormat="1" ht="12" hidden="1" customHeight="1">
      <c r="A15195" s="431"/>
    </row>
    <row r="15196" spans="1:1" s="432" customFormat="1" ht="12" hidden="1" customHeight="1">
      <c r="A15196" s="431"/>
    </row>
    <row r="15197" spans="1:1" s="432" customFormat="1" ht="12" hidden="1" customHeight="1">
      <c r="A15197" s="431"/>
    </row>
    <row r="15198" spans="1:1" s="432" customFormat="1" ht="12" hidden="1" customHeight="1">
      <c r="A15198" s="431"/>
    </row>
    <row r="15199" spans="1:1" s="432" customFormat="1" ht="12" hidden="1" customHeight="1">
      <c r="A15199" s="431"/>
    </row>
    <row r="15200" spans="1:1" s="432" customFormat="1" ht="12" hidden="1" customHeight="1">
      <c r="A15200" s="431"/>
    </row>
    <row r="15201" spans="1:1" s="432" customFormat="1" ht="12" hidden="1" customHeight="1">
      <c r="A15201" s="431"/>
    </row>
    <row r="15202" spans="1:1" s="432" customFormat="1" ht="12" hidden="1" customHeight="1">
      <c r="A15202" s="431"/>
    </row>
    <row r="15203" spans="1:1" s="432" customFormat="1" ht="12" hidden="1" customHeight="1">
      <c r="A15203" s="431"/>
    </row>
    <row r="15204" spans="1:1" s="432" customFormat="1" ht="12" hidden="1" customHeight="1">
      <c r="A15204" s="431"/>
    </row>
    <row r="15205" spans="1:1" s="432" customFormat="1" ht="12" hidden="1" customHeight="1">
      <c r="A15205" s="431"/>
    </row>
    <row r="15206" spans="1:1" s="432" customFormat="1" ht="12" hidden="1" customHeight="1">
      <c r="A15206" s="431"/>
    </row>
    <row r="15207" spans="1:1" s="432" customFormat="1" ht="12" hidden="1" customHeight="1">
      <c r="A15207" s="431"/>
    </row>
    <row r="15208" spans="1:1" s="432" customFormat="1" ht="12" hidden="1" customHeight="1">
      <c r="A15208" s="431"/>
    </row>
    <row r="15209" spans="1:1" s="432" customFormat="1" ht="12" hidden="1" customHeight="1">
      <c r="A15209" s="431"/>
    </row>
    <row r="15210" spans="1:1" s="432" customFormat="1" ht="12" hidden="1" customHeight="1">
      <c r="A15210" s="431"/>
    </row>
    <row r="15211" spans="1:1" s="432" customFormat="1" ht="12" hidden="1" customHeight="1">
      <c r="A15211" s="431"/>
    </row>
    <row r="15212" spans="1:1" s="432" customFormat="1" ht="12" hidden="1" customHeight="1">
      <c r="A15212" s="431"/>
    </row>
    <row r="15213" spans="1:1" s="432" customFormat="1" ht="12" hidden="1" customHeight="1">
      <c r="A15213" s="431"/>
    </row>
    <row r="15214" spans="1:1" s="432" customFormat="1" ht="12" hidden="1" customHeight="1">
      <c r="A15214" s="431"/>
    </row>
    <row r="15215" spans="1:1" s="432" customFormat="1" ht="12" hidden="1" customHeight="1">
      <c r="A15215" s="431"/>
    </row>
    <row r="15216" spans="1:1" s="432" customFormat="1" ht="12" hidden="1" customHeight="1">
      <c r="A15216" s="431"/>
    </row>
    <row r="15217" spans="1:1" s="432" customFormat="1" ht="12" hidden="1" customHeight="1">
      <c r="A15217" s="431"/>
    </row>
    <row r="15218" spans="1:1" s="432" customFormat="1" ht="12" hidden="1" customHeight="1">
      <c r="A15218" s="431"/>
    </row>
    <row r="15219" spans="1:1" s="432" customFormat="1" ht="12" hidden="1" customHeight="1">
      <c r="A15219" s="431"/>
    </row>
    <row r="15220" spans="1:1" s="432" customFormat="1" ht="12" hidden="1" customHeight="1">
      <c r="A15220" s="431"/>
    </row>
    <row r="15221" spans="1:1" s="432" customFormat="1" ht="12" hidden="1" customHeight="1">
      <c r="A15221" s="431"/>
    </row>
    <row r="15222" spans="1:1" s="432" customFormat="1" ht="12" hidden="1" customHeight="1">
      <c r="A15222" s="431"/>
    </row>
    <row r="15223" spans="1:1" s="432" customFormat="1" ht="12" hidden="1" customHeight="1">
      <c r="A15223" s="431"/>
    </row>
    <row r="15224" spans="1:1" s="432" customFormat="1" ht="12" hidden="1" customHeight="1">
      <c r="A15224" s="431"/>
    </row>
    <row r="15225" spans="1:1" s="432" customFormat="1" ht="12" hidden="1" customHeight="1">
      <c r="A15225" s="431"/>
    </row>
    <row r="15226" spans="1:1" s="432" customFormat="1" ht="12" hidden="1" customHeight="1">
      <c r="A15226" s="431"/>
    </row>
    <row r="15227" spans="1:1" s="432" customFormat="1" ht="12" hidden="1" customHeight="1">
      <c r="A15227" s="431"/>
    </row>
    <row r="15228" spans="1:1" s="432" customFormat="1" ht="12" hidden="1" customHeight="1">
      <c r="A15228" s="431"/>
    </row>
    <row r="15229" spans="1:1" s="432" customFormat="1" ht="12" hidden="1" customHeight="1">
      <c r="A15229" s="431"/>
    </row>
    <row r="15230" spans="1:1" s="432" customFormat="1" ht="12" hidden="1" customHeight="1">
      <c r="A15230" s="431"/>
    </row>
    <row r="15231" spans="1:1" s="432" customFormat="1" ht="12" hidden="1" customHeight="1">
      <c r="A15231" s="431"/>
    </row>
    <row r="15232" spans="1:1" s="432" customFormat="1" ht="12" hidden="1" customHeight="1">
      <c r="A15232" s="431"/>
    </row>
    <row r="15233" spans="1:1" s="432" customFormat="1" ht="12" hidden="1" customHeight="1">
      <c r="A15233" s="431"/>
    </row>
    <row r="15234" spans="1:1" s="432" customFormat="1" ht="12" hidden="1" customHeight="1">
      <c r="A15234" s="431"/>
    </row>
    <row r="15235" spans="1:1" s="432" customFormat="1" ht="12" hidden="1" customHeight="1">
      <c r="A15235" s="431"/>
    </row>
    <row r="15236" spans="1:1" s="432" customFormat="1" ht="12" hidden="1" customHeight="1">
      <c r="A15236" s="431"/>
    </row>
    <row r="15237" spans="1:1" s="432" customFormat="1" ht="12" hidden="1" customHeight="1">
      <c r="A15237" s="431"/>
    </row>
    <row r="15238" spans="1:1" s="432" customFormat="1" ht="12" hidden="1" customHeight="1">
      <c r="A15238" s="431"/>
    </row>
    <row r="15239" spans="1:1" s="432" customFormat="1" ht="12" hidden="1" customHeight="1">
      <c r="A15239" s="431"/>
    </row>
    <row r="15240" spans="1:1" s="432" customFormat="1" ht="12" hidden="1" customHeight="1">
      <c r="A15240" s="431"/>
    </row>
    <row r="15241" spans="1:1" s="432" customFormat="1" ht="12" hidden="1" customHeight="1">
      <c r="A15241" s="431"/>
    </row>
    <row r="15242" spans="1:1" s="432" customFormat="1" ht="12" hidden="1" customHeight="1">
      <c r="A15242" s="431"/>
    </row>
    <row r="15243" spans="1:1" s="432" customFormat="1" ht="12" hidden="1" customHeight="1">
      <c r="A15243" s="431"/>
    </row>
    <row r="15244" spans="1:1" s="432" customFormat="1" ht="12" hidden="1" customHeight="1">
      <c r="A15244" s="431"/>
    </row>
    <row r="15245" spans="1:1" s="432" customFormat="1" ht="12" hidden="1" customHeight="1">
      <c r="A15245" s="431"/>
    </row>
    <row r="15246" spans="1:1" s="432" customFormat="1" ht="12" hidden="1" customHeight="1">
      <c r="A15246" s="431"/>
    </row>
    <row r="15247" spans="1:1" s="432" customFormat="1" ht="12" hidden="1" customHeight="1">
      <c r="A15247" s="431"/>
    </row>
    <row r="15248" spans="1:1" s="432" customFormat="1" ht="12" hidden="1" customHeight="1">
      <c r="A15248" s="431"/>
    </row>
    <row r="15249" spans="1:1" s="432" customFormat="1" ht="12" hidden="1" customHeight="1">
      <c r="A15249" s="431"/>
    </row>
    <row r="15250" spans="1:1" s="432" customFormat="1" ht="12" hidden="1" customHeight="1">
      <c r="A15250" s="431"/>
    </row>
    <row r="15251" spans="1:1" s="432" customFormat="1" ht="12" hidden="1" customHeight="1">
      <c r="A15251" s="431"/>
    </row>
    <row r="15252" spans="1:1" s="432" customFormat="1" ht="12" hidden="1" customHeight="1">
      <c r="A15252" s="431"/>
    </row>
    <row r="15253" spans="1:1" s="432" customFormat="1" ht="12" hidden="1" customHeight="1">
      <c r="A15253" s="431"/>
    </row>
    <row r="15254" spans="1:1" s="432" customFormat="1" ht="12" hidden="1" customHeight="1">
      <c r="A15254" s="431"/>
    </row>
    <row r="15255" spans="1:1" s="432" customFormat="1" ht="12" hidden="1" customHeight="1">
      <c r="A15255" s="431"/>
    </row>
    <row r="15256" spans="1:1" s="432" customFormat="1" ht="12" hidden="1" customHeight="1">
      <c r="A15256" s="431"/>
    </row>
    <row r="15257" spans="1:1" s="432" customFormat="1" ht="12" hidden="1" customHeight="1">
      <c r="A15257" s="431"/>
    </row>
    <row r="15258" spans="1:1" s="432" customFormat="1" ht="12" hidden="1" customHeight="1">
      <c r="A15258" s="431"/>
    </row>
    <row r="15259" spans="1:1" s="432" customFormat="1" ht="12" hidden="1" customHeight="1">
      <c r="A15259" s="431"/>
    </row>
    <row r="15260" spans="1:1" s="432" customFormat="1" ht="12" hidden="1" customHeight="1">
      <c r="A15260" s="431"/>
    </row>
    <row r="15261" spans="1:1" s="432" customFormat="1" ht="12" hidden="1" customHeight="1">
      <c r="A15261" s="431"/>
    </row>
    <row r="15262" spans="1:1" s="432" customFormat="1" ht="12" hidden="1" customHeight="1">
      <c r="A15262" s="431"/>
    </row>
    <row r="15263" spans="1:1" s="432" customFormat="1" ht="12" hidden="1" customHeight="1">
      <c r="A15263" s="431"/>
    </row>
    <row r="15264" spans="1:1" s="432" customFormat="1" ht="12" hidden="1" customHeight="1">
      <c r="A15264" s="431"/>
    </row>
    <row r="15265" spans="1:1" s="432" customFormat="1" ht="12" hidden="1" customHeight="1">
      <c r="A15265" s="431"/>
    </row>
    <row r="15266" spans="1:1" s="432" customFormat="1" ht="12" hidden="1" customHeight="1">
      <c r="A15266" s="431"/>
    </row>
    <row r="15267" spans="1:1" s="432" customFormat="1" ht="12" hidden="1" customHeight="1">
      <c r="A15267" s="431"/>
    </row>
    <row r="15268" spans="1:1" s="432" customFormat="1" ht="12" hidden="1" customHeight="1">
      <c r="A15268" s="431"/>
    </row>
    <row r="15269" spans="1:1" s="432" customFormat="1" ht="12" hidden="1" customHeight="1">
      <c r="A15269" s="431"/>
    </row>
    <row r="15270" spans="1:1" s="432" customFormat="1" ht="12" hidden="1" customHeight="1">
      <c r="A15270" s="431"/>
    </row>
    <row r="15271" spans="1:1" s="432" customFormat="1" ht="12" hidden="1" customHeight="1">
      <c r="A15271" s="431"/>
    </row>
    <row r="15272" spans="1:1" s="432" customFormat="1" ht="12" hidden="1" customHeight="1">
      <c r="A15272" s="431"/>
    </row>
    <row r="15273" spans="1:1" s="432" customFormat="1" ht="12" hidden="1" customHeight="1">
      <c r="A15273" s="431"/>
    </row>
    <row r="15274" spans="1:1" s="432" customFormat="1" ht="12" hidden="1" customHeight="1">
      <c r="A15274" s="431"/>
    </row>
    <row r="15275" spans="1:1" s="432" customFormat="1" ht="12" hidden="1" customHeight="1">
      <c r="A15275" s="431"/>
    </row>
    <row r="15276" spans="1:1" s="432" customFormat="1" ht="12" hidden="1" customHeight="1">
      <c r="A15276" s="431"/>
    </row>
    <row r="15277" spans="1:1" s="432" customFormat="1" ht="12" hidden="1" customHeight="1">
      <c r="A15277" s="431"/>
    </row>
    <row r="15278" spans="1:1" s="432" customFormat="1" ht="12" hidden="1" customHeight="1">
      <c r="A15278" s="431"/>
    </row>
    <row r="15279" spans="1:1" s="432" customFormat="1" ht="12" hidden="1" customHeight="1">
      <c r="A15279" s="431"/>
    </row>
    <row r="15280" spans="1:1" s="432" customFormat="1" ht="12" hidden="1" customHeight="1">
      <c r="A15280" s="431"/>
    </row>
    <row r="15281" spans="1:1" s="432" customFormat="1" ht="12" hidden="1" customHeight="1">
      <c r="A15281" s="431"/>
    </row>
    <row r="15282" spans="1:1" s="432" customFormat="1" ht="12" hidden="1" customHeight="1">
      <c r="A15282" s="431"/>
    </row>
    <row r="15283" spans="1:1" s="432" customFormat="1" ht="12" hidden="1" customHeight="1">
      <c r="A15283" s="431"/>
    </row>
    <row r="15284" spans="1:1" s="432" customFormat="1" ht="12" hidden="1" customHeight="1">
      <c r="A15284" s="431"/>
    </row>
    <row r="15285" spans="1:1" s="432" customFormat="1" ht="12" hidden="1" customHeight="1">
      <c r="A15285" s="431"/>
    </row>
    <row r="15286" spans="1:1" s="432" customFormat="1" ht="12" hidden="1" customHeight="1">
      <c r="A15286" s="431"/>
    </row>
    <row r="15287" spans="1:1" s="432" customFormat="1" ht="12" hidden="1" customHeight="1">
      <c r="A15287" s="431"/>
    </row>
    <row r="15288" spans="1:1" s="432" customFormat="1" ht="12" hidden="1" customHeight="1">
      <c r="A15288" s="431"/>
    </row>
    <row r="15289" spans="1:1" s="432" customFormat="1" ht="12" hidden="1" customHeight="1">
      <c r="A15289" s="431"/>
    </row>
    <row r="15290" spans="1:1" s="432" customFormat="1" ht="12" hidden="1" customHeight="1">
      <c r="A15290" s="431"/>
    </row>
    <row r="15291" spans="1:1" s="432" customFormat="1" ht="12" hidden="1" customHeight="1">
      <c r="A15291" s="431"/>
    </row>
    <row r="15292" spans="1:1" s="432" customFormat="1" ht="12" hidden="1" customHeight="1">
      <c r="A15292" s="431"/>
    </row>
    <row r="15293" spans="1:1" s="432" customFormat="1" ht="12" hidden="1" customHeight="1">
      <c r="A15293" s="431"/>
    </row>
    <row r="15294" spans="1:1" s="432" customFormat="1" ht="12" hidden="1" customHeight="1">
      <c r="A15294" s="431"/>
    </row>
    <row r="15295" spans="1:1" s="432" customFormat="1" ht="12" hidden="1" customHeight="1">
      <c r="A15295" s="431"/>
    </row>
    <row r="15296" spans="1:1" s="432" customFormat="1" ht="12" hidden="1" customHeight="1">
      <c r="A15296" s="431"/>
    </row>
    <row r="15297" spans="1:1" s="432" customFormat="1" ht="12" hidden="1" customHeight="1">
      <c r="A15297" s="431"/>
    </row>
    <row r="15298" spans="1:1" s="432" customFormat="1" ht="12" hidden="1" customHeight="1">
      <c r="A15298" s="431"/>
    </row>
    <row r="15299" spans="1:1" s="432" customFormat="1" ht="12" hidden="1" customHeight="1">
      <c r="A15299" s="431"/>
    </row>
    <row r="15300" spans="1:1" s="432" customFormat="1" ht="12" hidden="1" customHeight="1">
      <c r="A15300" s="431"/>
    </row>
    <row r="15301" spans="1:1" s="432" customFormat="1" ht="12" hidden="1" customHeight="1">
      <c r="A15301" s="431"/>
    </row>
    <row r="15302" spans="1:1" s="432" customFormat="1" ht="12" hidden="1" customHeight="1">
      <c r="A15302" s="431"/>
    </row>
    <row r="15303" spans="1:1" s="432" customFormat="1" ht="12" hidden="1" customHeight="1">
      <c r="A15303" s="431"/>
    </row>
    <row r="15304" spans="1:1" s="432" customFormat="1" ht="12" hidden="1" customHeight="1">
      <c r="A15304" s="431"/>
    </row>
    <row r="15305" spans="1:1" s="432" customFormat="1" ht="12" hidden="1" customHeight="1">
      <c r="A15305" s="431"/>
    </row>
    <row r="15306" spans="1:1" s="432" customFormat="1" ht="12" hidden="1" customHeight="1">
      <c r="A15306" s="431"/>
    </row>
    <row r="15307" spans="1:1" s="432" customFormat="1" ht="12" hidden="1" customHeight="1">
      <c r="A15307" s="431"/>
    </row>
    <row r="15308" spans="1:1" s="432" customFormat="1" ht="12" hidden="1" customHeight="1">
      <c r="A15308" s="431"/>
    </row>
    <row r="15309" spans="1:1" s="432" customFormat="1" ht="12" hidden="1" customHeight="1">
      <c r="A15309" s="431"/>
    </row>
    <row r="15310" spans="1:1" s="432" customFormat="1" ht="12" hidden="1" customHeight="1">
      <c r="A15310" s="431"/>
    </row>
    <row r="15311" spans="1:1" s="432" customFormat="1" ht="12" hidden="1" customHeight="1">
      <c r="A15311" s="431"/>
    </row>
    <row r="15312" spans="1:1" s="432" customFormat="1" ht="12" hidden="1" customHeight="1">
      <c r="A15312" s="431"/>
    </row>
    <row r="15313" spans="1:1" s="432" customFormat="1" ht="12" hidden="1" customHeight="1">
      <c r="A15313" s="431"/>
    </row>
    <row r="15314" spans="1:1" s="432" customFormat="1" ht="12" hidden="1" customHeight="1">
      <c r="A15314" s="431"/>
    </row>
    <row r="15315" spans="1:1" s="432" customFormat="1" ht="12" hidden="1" customHeight="1">
      <c r="A15315" s="431"/>
    </row>
    <row r="15316" spans="1:1" s="432" customFormat="1" ht="12" hidden="1" customHeight="1">
      <c r="A15316" s="431"/>
    </row>
    <row r="15317" spans="1:1" s="432" customFormat="1" ht="12" hidden="1" customHeight="1">
      <c r="A15317" s="431"/>
    </row>
    <row r="15318" spans="1:1" s="432" customFormat="1" ht="12" hidden="1" customHeight="1">
      <c r="A15318" s="431"/>
    </row>
    <row r="15319" spans="1:1" s="432" customFormat="1" ht="12" hidden="1" customHeight="1">
      <c r="A15319" s="431"/>
    </row>
    <row r="15320" spans="1:1" s="432" customFormat="1" ht="12" hidden="1" customHeight="1">
      <c r="A15320" s="431"/>
    </row>
    <row r="15321" spans="1:1" s="432" customFormat="1" ht="12" hidden="1" customHeight="1">
      <c r="A15321" s="431"/>
    </row>
    <row r="15322" spans="1:1" s="432" customFormat="1" ht="12" hidden="1" customHeight="1">
      <c r="A15322" s="431"/>
    </row>
    <row r="15323" spans="1:1" s="432" customFormat="1" ht="12" hidden="1" customHeight="1">
      <c r="A15323" s="431"/>
    </row>
    <row r="15324" spans="1:1" s="432" customFormat="1" ht="12" hidden="1" customHeight="1">
      <c r="A15324" s="431"/>
    </row>
    <row r="15325" spans="1:1" s="432" customFormat="1" ht="12" hidden="1" customHeight="1">
      <c r="A15325" s="431"/>
    </row>
    <row r="15326" spans="1:1" s="432" customFormat="1" ht="12" hidden="1" customHeight="1">
      <c r="A15326" s="431"/>
    </row>
    <row r="15327" spans="1:1" s="432" customFormat="1" ht="12" hidden="1" customHeight="1">
      <c r="A15327" s="431"/>
    </row>
    <row r="15328" spans="1:1" s="432" customFormat="1" ht="12" hidden="1" customHeight="1">
      <c r="A15328" s="431"/>
    </row>
    <row r="15329" spans="1:1" s="432" customFormat="1" ht="12" hidden="1" customHeight="1">
      <c r="A15329" s="431"/>
    </row>
    <row r="15330" spans="1:1" s="432" customFormat="1" ht="12" hidden="1" customHeight="1">
      <c r="A15330" s="431"/>
    </row>
    <row r="15331" spans="1:1" s="432" customFormat="1" ht="12" hidden="1" customHeight="1">
      <c r="A15331" s="431"/>
    </row>
    <row r="15332" spans="1:1" s="432" customFormat="1" ht="12" hidden="1" customHeight="1">
      <c r="A15332" s="431"/>
    </row>
    <row r="15333" spans="1:1" s="432" customFormat="1" ht="12" hidden="1" customHeight="1">
      <c r="A15333" s="431"/>
    </row>
    <row r="15334" spans="1:1" s="432" customFormat="1" ht="12" hidden="1" customHeight="1">
      <c r="A15334" s="431"/>
    </row>
    <row r="15335" spans="1:1" s="432" customFormat="1" ht="12" hidden="1" customHeight="1">
      <c r="A15335" s="431"/>
    </row>
    <row r="15336" spans="1:1" s="432" customFormat="1" ht="12" hidden="1" customHeight="1">
      <c r="A15336" s="431"/>
    </row>
    <row r="15337" spans="1:1" s="432" customFormat="1" ht="12" hidden="1" customHeight="1">
      <c r="A15337" s="431"/>
    </row>
    <row r="15338" spans="1:1" s="432" customFormat="1" ht="12" hidden="1" customHeight="1">
      <c r="A15338" s="431"/>
    </row>
    <row r="15339" spans="1:1" s="432" customFormat="1" ht="12" hidden="1" customHeight="1">
      <c r="A15339" s="431"/>
    </row>
    <row r="15340" spans="1:1" s="432" customFormat="1" ht="12" hidden="1" customHeight="1">
      <c r="A15340" s="431"/>
    </row>
    <row r="15341" spans="1:1" s="432" customFormat="1" ht="12" hidden="1" customHeight="1">
      <c r="A15341" s="431"/>
    </row>
    <row r="15342" spans="1:1" s="432" customFormat="1" ht="12" hidden="1" customHeight="1">
      <c r="A15342" s="431"/>
    </row>
    <row r="15343" spans="1:1" s="432" customFormat="1" ht="12" hidden="1" customHeight="1">
      <c r="A15343" s="431"/>
    </row>
    <row r="15344" spans="1:1" s="432" customFormat="1" ht="12" hidden="1" customHeight="1">
      <c r="A15344" s="431"/>
    </row>
    <row r="15345" spans="1:1" s="432" customFormat="1" ht="12" hidden="1" customHeight="1">
      <c r="A15345" s="431"/>
    </row>
    <row r="15346" spans="1:1" s="432" customFormat="1" ht="12" hidden="1" customHeight="1">
      <c r="A15346" s="431"/>
    </row>
    <row r="15347" spans="1:1" s="432" customFormat="1" ht="12" hidden="1" customHeight="1">
      <c r="A15347" s="431"/>
    </row>
    <row r="15348" spans="1:1" s="432" customFormat="1" ht="12" hidden="1" customHeight="1">
      <c r="A15348" s="431"/>
    </row>
    <row r="15349" spans="1:1" s="432" customFormat="1" ht="12" hidden="1" customHeight="1">
      <c r="A15349" s="431"/>
    </row>
    <row r="15350" spans="1:1" s="432" customFormat="1" ht="12" hidden="1" customHeight="1">
      <c r="A15350" s="431"/>
    </row>
    <row r="15351" spans="1:1" s="432" customFormat="1" ht="12" hidden="1" customHeight="1">
      <c r="A15351" s="431"/>
    </row>
    <row r="15352" spans="1:1" s="432" customFormat="1" ht="12" hidden="1" customHeight="1">
      <c r="A15352" s="431"/>
    </row>
    <row r="15353" spans="1:1" s="432" customFormat="1" ht="12" hidden="1" customHeight="1">
      <c r="A15353" s="431"/>
    </row>
    <row r="15354" spans="1:1" s="432" customFormat="1" ht="12" hidden="1" customHeight="1">
      <c r="A15354" s="431"/>
    </row>
    <row r="15355" spans="1:1" s="432" customFormat="1" ht="12" hidden="1" customHeight="1">
      <c r="A15355" s="431"/>
    </row>
    <row r="15356" spans="1:1" s="432" customFormat="1" ht="12" hidden="1" customHeight="1">
      <c r="A15356" s="431"/>
    </row>
    <row r="15357" spans="1:1" s="432" customFormat="1" ht="12" hidden="1" customHeight="1">
      <c r="A15357" s="431"/>
    </row>
    <row r="15358" spans="1:1" s="432" customFormat="1" ht="12" hidden="1" customHeight="1">
      <c r="A15358" s="431"/>
    </row>
    <row r="15359" spans="1:1" s="432" customFormat="1" ht="12" hidden="1" customHeight="1">
      <c r="A15359" s="431"/>
    </row>
    <row r="15360" spans="1:1" s="432" customFormat="1" ht="12" hidden="1" customHeight="1">
      <c r="A15360" s="431"/>
    </row>
    <row r="15361" spans="1:1" s="432" customFormat="1" ht="12" hidden="1" customHeight="1">
      <c r="A15361" s="431"/>
    </row>
    <row r="15362" spans="1:1" s="432" customFormat="1" ht="12" hidden="1" customHeight="1">
      <c r="A15362" s="431"/>
    </row>
    <row r="15363" spans="1:1" s="432" customFormat="1" ht="12" hidden="1" customHeight="1">
      <c r="A15363" s="431"/>
    </row>
    <row r="15364" spans="1:1" s="432" customFormat="1" ht="12" hidden="1" customHeight="1">
      <c r="A15364" s="431"/>
    </row>
    <row r="15365" spans="1:1" s="432" customFormat="1" ht="12" hidden="1" customHeight="1">
      <c r="A15365" s="431"/>
    </row>
    <row r="15366" spans="1:1" s="432" customFormat="1" ht="12" hidden="1" customHeight="1">
      <c r="A15366" s="431"/>
    </row>
    <row r="15367" spans="1:1" s="432" customFormat="1" ht="12" hidden="1" customHeight="1">
      <c r="A15367" s="431"/>
    </row>
    <row r="15368" spans="1:1" s="432" customFormat="1" ht="12" hidden="1" customHeight="1">
      <c r="A15368" s="431"/>
    </row>
    <row r="15369" spans="1:1" s="432" customFormat="1" ht="12" hidden="1" customHeight="1">
      <c r="A15369" s="431"/>
    </row>
    <row r="15370" spans="1:1" s="432" customFormat="1" ht="12" hidden="1" customHeight="1">
      <c r="A15370" s="431"/>
    </row>
    <row r="15371" spans="1:1" s="432" customFormat="1" ht="12" hidden="1" customHeight="1">
      <c r="A15371" s="431"/>
    </row>
    <row r="15372" spans="1:1" s="432" customFormat="1" ht="12" hidden="1" customHeight="1">
      <c r="A15372" s="431"/>
    </row>
    <row r="15373" spans="1:1" s="432" customFormat="1" ht="12" hidden="1" customHeight="1">
      <c r="A15373" s="431"/>
    </row>
    <row r="15374" spans="1:1" s="432" customFormat="1" ht="12" hidden="1" customHeight="1">
      <c r="A15374" s="431"/>
    </row>
    <row r="15375" spans="1:1" s="432" customFormat="1" ht="12" hidden="1" customHeight="1">
      <c r="A15375" s="431"/>
    </row>
    <row r="15376" spans="1:1" s="432" customFormat="1" ht="12" hidden="1" customHeight="1">
      <c r="A15376" s="431"/>
    </row>
    <row r="15377" spans="1:1" s="432" customFormat="1" ht="12" hidden="1" customHeight="1">
      <c r="A15377" s="431"/>
    </row>
    <row r="15378" spans="1:1" s="432" customFormat="1" ht="12" hidden="1" customHeight="1">
      <c r="A15378" s="431"/>
    </row>
    <row r="15379" spans="1:1" s="432" customFormat="1" ht="12" hidden="1" customHeight="1">
      <c r="A15379" s="431"/>
    </row>
    <row r="15380" spans="1:1" s="432" customFormat="1" ht="12" hidden="1" customHeight="1">
      <c r="A15380" s="431"/>
    </row>
    <row r="15381" spans="1:1" s="432" customFormat="1" ht="12" hidden="1" customHeight="1">
      <c r="A15381" s="431"/>
    </row>
    <row r="15382" spans="1:1" s="432" customFormat="1" ht="12" hidden="1" customHeight="1">
      <c r="A15382" s="431"/>
    </row>
    <row r="15383" spans="1:1" s="432" customFormat="1" ht="12" hidden="1" customHeight="1">
      <c r="A15383" s="431"/>
    </row>
    <row r="15384" spans="1:1" s="432" customFormat="1" ht="12" hidden="1" customHeight="1">
      <c r="A15384" s="431"/>
    </row>
    <row r="15385" spans="1:1" s="432" customFormat="1" ht="12" hidden="1" customHeight="1">
      <c r="A15385" s="431"/>
    </row>
    <row r="15386" spans="1:1" s="432" customFormat="1" ht="12" hidden="1" customHeight="1">
      <c r="A15386" s="431"/>
    </row>
    <row r="15387" spans="1:1" s="432" customFormat="1" ht="12" hidden="1" customHeight="1">
      <c r="A15387" s="431"/>
    </row>
    <row r="15388" spans="1:1" s="432" customFormat="1" ht="12" hidden="1" customHeight="1">
      <c r="A15388" s="431"/>
    </row>
    <row r="15389" spans="1:1" s="432" customFormat="1" ht="12" hidden="1" customHeight="1">
      <c r="A15389" s="431"/>
    </row>
    <row r="15390" spans="1:1" s="432" customFormat="1" ht="12" hidden="1" customHeight="1">
      <c r="A15390" s="431"/>
    </row>
    <row r="15391" spans="1:1" s="432" customFormat="1" ht="12" hidden="1" customHeight="1">
      <c r="A15391" s="431"/>
    </row>
    <row r="15392" spans="1:1" s="432" customFormat="1" ht="12" hidden="1" customHeight="1">
      <c r="A15392" s="431"/>
    </row>
    <row r="15393" spans="1:1" s="432" customFormat="1" ht="12" hidden="1" customHeight="1">
      <c r="A15393" s="431"/>
    </row>
    <row r="15394" spans="1:1" s="432" customFormat="1" ht="12" hidden="1" customHeight="1">
      <c r="A15394" s="431"/>
    </row>
    <row r="15395" spans="1:1" s="432" customFormat="1" ht="12" hidden="1" customHeight="1">
      <c r="A15395" s="431"/>
    </row>
    <row r="15396" spans="1:1" s="432" customFormat="1" ht="12" hidden="1" customHeight="1">
      <c r="A15396" s="431"/>
    </row>
    <row r="15397" spans="1:1" s="432" customFormat="1" ht="12" hidden="1" customHeight="1">
      <c r="A15397" s="431"/>
    </row>
    <row r="15398" spans="1:1" s="432" customFormat="1" ht="12" hidden="1" customHeight="1">
      <c r="A15398" s="431"/>
    </row>
    <row r="15399" spans="1:1" s="432" customFormat="1" ht="12" hidden="1" customHeight="1">
      <c r="A15399" s="431"/>
    </row>
    <row r="15400" spans="1:1" s="432" customFormat="1" ht="12" hidden="1" customHeight="1">
      <c r="A15400" s="431"/>
    </row>
    <row r="15401" spans="1:1" s="432" customFormat="1" ht="12" hidden="1" customHeight="1">
      <c r="A15401" s="431"/>
    </row>
    <row r="15402" spans="1:1" s="432" customFormat="1" ht="12" hidden="1" customHeight="1">
      <c r="A15402" s="431"/>
    </row>
    <row r="15403" spans="1:1" s="432" customFormat="1" ht="12" hidden="1" customHeight="1">
      <c r="A15403" s="431"/>
    </row>
    <row r="15404" spans="1:1" s="432" customFormat="1" ht="12" hidden="1" customHeight="1">
      <c r="A15404" s="431"/>
    </row>
    <row r="15405" spans="1:1" s="432" customFormat="1" ht="12" hidden="1" customHeight="1">
      <c r="A15405" s="431"/>
    </row>
    <row r="15406" spans="1:1" s="432" customFormat="1" ht="12" hidden="1" customHeight="1">
      <c r="A15406" s="431"/>
    </row>
    <row r="15407" spans="1:1" s="432" customFormat="1" ht="12" hidden="1" customHeight="1">
      <c r="A15407" s="431"/>
    </row>
    <row r="15408" spans="1:1" s="432" customFormat="1" ht="12" hidden="1" customHeight="1">
      <c r="A15408" s="431"/>
    </row>
    <row r="15409" spans="1:1" s="432" customFormat="1" ht="12" hidden="1" customHeight="1">
      <c r="A15409" s="431"/>
    </row>
    <row r="15410" spans="1:1" s="432" customFormat="1" ht="12" hidden="1" customHeight="1">
      <c r="A15410" s="431"/>
    </row>
    <row r="15411" spans="1:1" s="432" customFormat="1" ht="12" hidden="1" customHeight="1">
      <c r="A15411" s="431"/>
    </row>
    <row r="15412" spans="1:1" s="432" customFormat="1" ht="12" hidden="1" customHeight="1">
      <c r="A15412" s="431"/>
    </row>
    <row r="15413" spans="1:1" s="432" customFormat="1" ht="12" hidden="1" customHeight="1">
      <c r="A15413" s="431"/>
    </row>
    <row r="15414" spans="1:1" s="432" customFormat="1" ht="12" hidden="1" customHeight="1">
      <c r="A15414" s="431"/>
    </row>
    <row r="15415" spans="1:1" s="432" customFormat="1" ht="12" hidden="1" customHeight="1">
      <c r="A15415" s="431"/>
    </row>
    <row r="15416" spans="1:1" s="432" customFormat="1" ht="12" hidden="1" customHeight="1">
      <c r="A15416" s="431"/>
    </row>
    <row r="15417" spans="1:1" s="432" customFormat="1" ht="12" hidden="1" customHeight="1">
      <c r="A15417" s="431"/>
    </row>
    <row r="15418" spans="1:1" s="432" customFormat="1" ht="12" hidden="1" customHeight="1">
      <c r="A15418" s="431"/>
    </row>
    <row r="15419" spans="1:1" s="432" customFormat="1" ht="12" hidden="1" customHeight="1">
      <c r="A15419" s="431"/>
    </row>
    <row r="15420" spans="1:1" s="432" customFormat="1" ht="12" hidden="1" customHeight="1">
      <c r="A15420" s="431"/>
    </row>
    <row r="15421" spans="1:1" s="432" customFormat="1" ht="12" hidden="1" customHeight="1">
      <c r="A15421" s="431"/>
    </row>
    <row r="15422" spans="1:1" s="432" customFormat="1" ht="12" hidden="1" customHeight="1">
      <c r="A15422" s="431"/>
    </row>
    <row r="15423" spans="1:1" s="432" customFormat="1" ht="12" hidden="1" customHeight="1">
      <c r="A15423" s="431"/>
    </row>
    <row r="15424" spans="1:1" s="432" customFormat="1" ht="12" hidden="1" customHeight="1">
      <c r="A15424" s="431"/>
    </row>
    <row r="15425" spans="1:1" s="432" customFormat="1" ht="12" hidden="1" customHeight="1">
      <c r="A15425" s="431"/>
    </row>
    <row r="15426" spans="1:1" s="432" customFormat="1" ht="12" hidden="1" customHeight="1">
      <c r="A15426" s="431"/>
    </row>
    <row r="15427" spans="1:1" s="432" customFormat="1" ht="12" hidden="1" customHeight="1">
      <c r="A15427" s="431"/>
    </row>
    <row r="15428" spans="1:1" s="432" customFormat="1" ht="12" hidden="1" customHeight="1">
      <c r="A15428" s="431"/>
    </row>
    <row r="15429" spans="1:1" s="432" customFormat="1" ht="12" hidden="1" customHeight="1">
      <c r="A15429" s="431"/>
    </row>
    <row r="15430" spans="1:1" s="432" customFormat="1" ht="12" hidden="1" customHeight="1">
      <c r="A15430" s="431"/>
    </row>
    <row r="15431" spans="1:1" s="432" customFormat="1" ht="12" hidden="1" customHeight="1">
      <c r="A15431" s="431"/>
    </row>
    <row r="15432" spans="1:1" s="432" customFormat="1" ht="12" hidden="1" customHeight="1">
      <c r="A15432" s="431"/>
    </row>
    <row r="15433" spans="1:1" s="432" customFormat="1" ht="12" hidden="1" customHeight="1">
      <c r="A15433" s="431"/>
    </row>
    <row r="15434" spans="1:1" s="432" customFormat="1" ht="12" hidden="1" customHeight="1">
      <c r="A15434" s="431"/>
    </row>
    <row r="15435" spans="1:1" s="432" customFormat="1" ht="12" hidden="1" customHeight="1">
      <c r="A15435" s="431"/>
    </row>
    <row r="15436" spans="1:1" s="432" customFormat="1" ht="12" hidden="1" customHeight="1">
      <c r="A15436" s="431"/>
    </row>
    <row r="15437" spans="1:1" s="432" customFormat="1" ht="12" hidden="1" customHeight="1">
      <c r="A15437" s="431"/>
    </row>
    <row r="15438" spans="1:1" s="432" customFormat="1" ht="12" hidden="1" customHeight="1">
      <c r="A15438" s="431"/>
    </row>
    <row r="15439" spans="1:1" s="432" customFormat="1" ht="12" hidden="1" customHeight="1">
      <c r="A15439" s="431"/>
    </row>
    <row r="15440" spans="1:1" s="432" customFormat="1" ht="12" hidden="1" customHeight="1">
      <c r="A15440" s="431"/>
    </row>
    <row r="15441" spans="1:1" s="432" customFormat="1" ht="12" hidden="1" customHeight="1">
      <c r="A15441" s="431"/>
    </row>
    <row r="15442" spans="1:1" s="432" customFormat="1" ht="12" hidden="1" customHeight="1">
      <c r="A15442" s="431"/>
    </row>
    <row r="15443" spans="1:1" s="432" customFormat="1" ht="12" hidden="1" customHeight="1">
      <c r="A15443" s="431"/>
    </row>
    <row r="15444" spans="1:1" s="432" customFormat="1" ht="12" hidden="1" customHeight="1">
      <c r="A15444" s="431"/>
    </row>
    <row r="15445" spans="1:1" s="432" customFormat="1" ht="12" hidden="1" customHeight="1">
      <c r="A15445" s="431"/>
    </row>
    <row r="15446" spans="1:1" s="432" customFormat="1" ht="12" hidden="1" customHeight="1">
      <c r="A15446" s="431"/>
    </row>
    <row r="15447" spans="1:1" s="432" customFormat="1" ht="12" hidden="1" customHeight="1">
      <c r="A15447" s="431"/>
    </row>
    <row r="15448" spans="1:1" s="432" customFormat="1" ht="12" hidden="1" customHeight="1">
      <c r="A15448" s="431"/>
    </row>
    <row r="15449" spans="1:1" s="432" customFormat="1" ht="12" hidden="1" customHeight="1">
      <c r="A15449" s="431"/>
    </row>
    <row r="15450" spans="1:1" s="432" customFormat="1" ht="12" hidden="1" customHeight="1">
      <c r="A15450" s="431"/>
    </row>
    <row r="15451" spans="1:1" s="432" customFormat="1" ht="12" hidden="1" customHeight="1">
      <c r="A15451" s="431"/>
    </row>
    <row r="15452" spans="1:1" s="432" customFormat="1" ht="12" hidden="1" customHeight="1">
      <c r="A15452" s="431"/>
    </row>
    <row r="15453" spans="1:1" s="432" customFormat="1" ht="12" hidden="1" customHeight="1">
      <c r="A15453" s="431"/>
    </row>
    <row r="15454" spans="1:1" s="432" customFormat="1" ht="12" hidden="1" customHeight="1">
      <c r="A15454" s="431"/>
    </row>
    <row r="15455" spans="1:1" s="432" customFormat="1" ht="12" hidden="1" customHeight="1">
      <c r="A15455" s="431"/>
    </row>
    <row r="15456" spans="1:1" s="432" customFormat="1" ht="12" hidden="1" customHeight="1">
      <c r="A15456" s="431"/>
    </row>
    <row r="15457" spans="1:1" s="432" customFormat="1" ht="12" hidden="1" customHeight="1">
      <c r="A15457" s="431"/>
    </row>
    <row r="15458" spans="1:1" s="432" customFormat="1" ht="12" hidden="1" customHeight="1">
      <c r="A15458" s="431"/>
    </row>
    <row r="15459" spans="1:1" s="432" customFormat="1" ht="12" hidden="1" customHeight="1">
      <c r="A15459" s="431"/>
    </row>
    <row r="15460" spans="1:1" s="432" customFormat="1" ht="12" hidden="1" customHeight="1">
      <c r="A15460" s="431"/>
    </row>
    <row r="15461" spans="1:1" s="432" customFormat="1" ht="12" hidden="1" customHeight="1">
      <c r="A15461" s="431"/>
    </row>
    <row r="15462" spans="1:1" s="432" customFormat="1" ht="12" hidden="1" customHeight="1">
      <c r="A15462" s="431"/>
    </row>
    <row r="15463" spans="1:1" s="432" customFormat="1" ht="12" hidden="1" customHeight="1">
      <c r="A15463" s="431"/>
    </row>
    <row r="15464" spans="1:1" s="432" customFormat="1" ht="12" hidden="1" customHeight="1">
      <c r="A15464" s="431"/>
    </row>
    <row r="15465" spans="1:1" s="432" customFormat="1" ht="12" hidden="1" customHeight="1">
      <c r="A15465" s="431"/>
    </row>
    <row r="15466" spans="1:1" s="432" customFormat="1" ht="12" hidden="1" customHeight="1">
      <c r="A15466" s="431"/>
    </row>
    <row r="15467" spans="1:1" s="432" customFormat="1" ht="12" hidden="1" customHeight="1">
      <c r="A15467" s="431"/>
    </row>
    <row r="15468" spans="1:1" s="432" customFormat="1" ht="12" hidden="1" customHeight="1">
      <c r="A15468" s="431"/>
    </row>
    <row r="15469" spans="1:1" s="432" customFormat="1" ht="12" hidden="1" customHeight="1">
      <c r="A15469" s="431"/>
    </row>
    <row r="15470" spans="1:1" s="432" customFormat="1" ht="12" hidden="1" customHeight="1">
      <c r="A15470" s="431"/>
    </row>
    <row r="15471" spans="1:1" s="432" customFormat="1" ht="12" hidden="1" customHeight="1">
      <c r="A15471" s="431"/>
    </row>
    <row r="15472" spans="1:1" s="432" customFormat="1" ht="12" hidden="1" customHeight="1">
      <c r="A15472" s="431"/>
    </row>
    <row r="15473" spans="1:1" s="432" customFormat="1" ht="12" hidden="1" customHeight="1">
      <c r="A15473" s="431"/>
    </row>
    <row r="15474" spans="1:1" s="432" customFormat="1" ht="12" hidden="1" customHeight="1">
      <c r="A15474" s="431"/>
    </row>
    <row r="15475" spans="1:1" s="432" customFormat="1" ht="12" hidden="1" customHeight="1">
      <c r="A15475" s="431"/>
    </row>
    <row r="15476" spans="1:1" s="432" customFormat="1" ht="12" hidden="1" customHeight="1">
      <c r="A15476" s="431"/>
    </row>
    <row r="15477" spans="1:1" s="432" customFormat="1" ht="12" hidden="1" customHeight="1">
      <c r="A15477" s="431"/>
    </row>
    <row r="15478" spans="1:1" s="432" customFormat="1" ht="12" hidden="1" customHeight="1">
      <c r="A15478" s="431"/>
    </row>
    <row r="15479" spans="1:1" s="432" customFormat="1" ht="12" hidden="1" customHeight="1">
      <c r="A15479" s="431"/>
    </row>
    <row r="15480" spans="1:1" s="432" customFormat="1" ht="12" hidden="1" customHeight="1">
      <c r="A15480" s="431"/>
    </row>
    <row r="15481" spans="1:1" s="432" customFormat="1" ht="12" hidden="1" customHeight="1">
      <c r="A15481" s="431"/>
    </row>
    <row r="15482" spans="1:1" s="432" customFormat="1" ht="12" hidden="1" customHeight="1">
      <c r="A15482" s="431"/>
    </row>
    <row r="15483" spans="1:1" s="432" customFormat="1" ht="12" hidden="1" customHeight="1">
      <c r="A15483" s="431"/>
    </row>
    <row r="15484" spans="1:1" s="432" customFormat="1" ht="12" hidden="1" customHeight="1">
      <c r="A15484" s="431"/>
    </row>
    <row r="15485" spans="1:1" s="432" customFormat="1" ht="12" hidden="1" customHeight="1">
      <c r="A15485" s="431"/>
    </row>
    <row r="15486" spans="1:1" s="432" customFormat="1" ht="12" hidden="1" customHeight="1">
      <c r="A15486" s="431"/>
    </row>
    <row r="15487" spans="1:1" s="432" customFormat="1" ht="12" hidden="1" customHeight="1">
      <c r="A15487" s="431"/>
    </row>
    <row r="15488" spans="1:1" s="432" customFormat="1" ht="12" hidden="1" customHeight="1">
      <c r="A15488" s="431"/>
    </row>
    <row r="15489" spans="1:1" s="432" customFormat="1" ht="12" hidden="1" customHeight="1">
      <c r="A15489" s="431"/>
    </row>
    <row r="15490" spans="1:1" s="432" customFormat="1" ht="12" hidden="1" customHeight="1">
      <c r="A15490" s="431"/>
    </row>
    <row r="15491" spans="1:1" s="432" customFormat="1" ht="12" hidden="1" customHeight="1">
      <c r="A15491" s="431"/>
    </row>
    <row r="15492" spans="1:1" s="432" customFormat="1" ht="12" hidden="1" customHeight="1">
      <c r="A15492" s="431"/>
    </row>
    <row r="15493" spans="1:1" s="432" customFormat="1" ht="12" hidden="1" customHeight="1">
      <c r="A15493" s="431"/>
    </row>
    <row r="15494" spans="1:1" s="432" customFormat="1" ht="12" hidden="1" customHeight="1">
      <c r="A15494" s="431"/>
    </row>
    <row r="15495" spans="1:1" s="432" customFormat="1" ht="12" hidden="1" customHeight="1">
      <c r="A15495" s="431"/>
    </row>
    <row r="15496" spans="1:1" s="432" customFormat="1" ht="12" hidden="1" customHeight="1">
      <c r="A15496" s="431"/>
    </row>
    <row r="15497" spans="1:1" s="432" customFormat="1" ht="12" hidden="1" customHeight="1">
      <c r="A15497" s="431"/>
    </row>
    <row r="15498" spans="1:1" s="432" customFormat="1" ht="12" hidden="1" customHeight="1">
      <c r="A15498" s="431"/>
    </row>
    <row r="15499" spans="1:1" s="432" customFormat="1" ht="12" hidden="1" customHeight="1">
      <c r="A15499" s="431"/>
    </row>
    <row r="15500" spans="1:1" s="432" customFormat="1" ht="12" hidden="1" customHeight="1">
      <c r="A15500" s="431"/>
    </row>
    <row r="15501" spans="1:1" s="432" customFormat="1" ht="12" hidden="1" customHeight="1">
      <c r="A15501" s="431"/>
    </row>
    <row r="15502" spans="1:1" s="432" customFormat="1" ht="12" hidden="1" customHeight="1">
      <c r="A15502" s="431"/>
    </row>
    <row r="15503" spans="1:1" s="432" customFormat="1" ht="12" hidden="1" customHeight="1">
      <c r="A15503" s="431"/>
    </row>
    <row r="15504" spans="1:1" s="432" customFormat="1" ht="12" hidden="1" customHeight="1">
      <c r="A15504" s="431"/>
    </row>
    <row r="15505" spans="1:1" s="432" customFormat="1" ht="12" hidden="1" customHeight="1">
      <c r="A15505" s="431"/>
    </row>
    <row r="15506" spans="1:1" s="432" customFormat="1" ht="12" hidden="1" customHeight="1">
      <c r="A15506" s="431"/>
    </row>
    <row r="15507" spans="1:1" s="432" customFormat="1" ht="12" hidden="1" customHeight="1">
      <c r="A15507" s="431"/>
    </row>
    <row r="15508" spans="1:1" s="432" customFormat="1" ht="12" hidden="1" customHeight="1">
      <c r="A15508" s="431"/>
    </row>
    <row r="15509" spans="1:1" s="432" customFormat="1" ht="12" hidden="1" customHeight="1">
      <c r="A15509" s="431"/>
    </row>
    <row r="15510" spans="1:1" s="432" customFormat="1" ht="12" hidden="1" customHeight="1">
      <c r="A15510" s="431"/>
    </row>
    <row r="15511" spans="1:1" s="432" customFormat="1" ht="12" hidden="1" customHeight="1">
      <c r="A15511" s="431"/>
    </row>
    <row r="15512" spans="1:1" s="432" customFormat="1" ht="12" hidden="1" customHeight="1">
      <c r="A15512" s="431"/>
    </row>
    <row r="15513" spans="1:1" s="432" customFormat="1" ht="12" hidden="1" customHeight="1">
      <c r="A15513" s="431"/>
    </row>
    <row r="15514" spans="1:1" s="432" customFormat="1" ht="12" hidden="1" customHeight="1">
      <c r="A15514" s="431"/>
    </row>
    <row r="15515" spans="1:1" s="432" customFormat="1" ht="12" hidden="1" customHeight="1">
      <c r="A15515" s="431"/>
    </row>
    <row r="15516" spans="1:1" s="432" customFormat="1" ht="12" hidden="1" customHeight="1">
      <c r="A15516" s="431"/>
    </row>
    <row r="15517" spans="1:1" s="432" customFormat="1" ht="12" hidden="1" customHeight="1">
      <c r="A15517" s="431"/>
    </row>
    <row r="15518" spans="1:1" s="432" customFormat="1" ht="12" hidden="1" customHeight="1">
      <c r="A15518" s="431"/>
    </row>
    <row r="15519" spans="1:1" s="432" customFormat="1" ht="12" hidden="1" customHeight="1">
      <c r="A15519" s="431"/>
    </row>
    <row r="15520" spans="1:1" s="432" customFormat="1" ht="12" hidden="1" customHeight="1">
      <c r="A15520" s="431"/>
    </row>
    <row r="15521" spans="1:1" s="432" customFormat="1" ht="12" hidden="1" customHeight="1">
      <c r="A15521" s="431"/>
    </row>
    <row r="15522" spans="1:1" s="432" customFormat="1" ht="12" hidden="1" customHeight="1">
      <c r="A15522" s="431"/>
    </row>
    <row r="15523" spans="1:1" s="432" customFormat="1" ht="12" hidden="1" customHeight="1">
      <c r="A15523" s="431"/>
    </row>
    <row r="15524" spans="1:1" s="432" customFormat="1" ht="12" hidden="1" customHeight="1">
      <c r="A15524" s="431"/>
    </row>
    <row r="15525" spans="1:1" s="432" customFormat="1" ht="12" hidden="1" customHeight="1">
      <c r="A15525" s="431"/>
    </row>
    <row r="15526" spans="1:1" s="432" customFormat="1" ht="12" hidden="1" customHeight="1">
      <c r="A15526" s="431"/>
    </row>
    <row r="15527" spans="1:1" s="432" customFormat="1" ht="12" hidden="1" customHeight="1">
      <c r="A15527" s="431"/>
    </row>
    <row r="15528" spans="1:1" s="432" customFormat="1" ht="12" hidden="1" customHeight="1">
      <c r="A15528" s="431"/>
    </row>
    <row r="15529" spans="1:1" s="432" customFormat="1" ht="12" hidden="1" customHeight="1">
      <c r="A15529" s="431"/>
    </row>
    <row r="15530" spans="1:1" s="432" customFormat="1" ht="12" hidden="1" customHeight="1">
      <c r="A15530" s="431"/>
    </row>
    <row r="15531" spans="1:1" s="432" customFormat="1" ht="12" hidden="1" customHeight="1">
      <c r="A15531" s="431"/>
    </row>
    <row r="15532" spans="1:1" s="432" customFormat="1" ht="12" hidden="1" customHeight="1">
      <c r="A15532" s="431"/>
    </row>
    <row r="15533" spans="1:1" s="432" customFormat="1" ht="12" hidden="1" customHeight="1">
      <c r="A15533" s="431"/>
    </row>
    <row r="15534" spans="1:1" s="432" customFormat="1" ht="12" hidden="1" customHeight="1">
      <c r="A15534" s="431"/>
    </row>
    <row r="15535" spans="1:1" s="432" customFormat="1" ht="12" hidden="1" customHeight="1">
      <c r="A15535" s="431"/>
    </row>
    <row r="15536" spans="1:1" s="432" customFormat="1" ht="12" hidden="1" customHeight="1">
      <c r="A15536" s="431"/>
    </row>
    <row r="15537" spans="1:1" s="432" customFormat="1" ht="12" hidden="1" customHeight="1">
      <c r="A15537" s="431"/>
    </row>
    <row r="15538" spans="1:1" s="432" customFormat="1" ht="12" hidden="1" customHeight="1">
      <c r="A15538" s="431"/>
    </row>
    <row r="15539" spans="1:1" s="432" customFormat="1" ht="12" hidden="1" customHeight="1">
      <c r="A15539" s="431"/>
    </row>
    <row r="15540" spans="1:1" s="432" customFormat="1" ht="12" hidden="1" customHeight="1">
      <c r="A15540" s="431"/>
    </row>
    <row r="15541" spans="1:1" s="432" customFormat="1" ht="12" hidden="1" customHeight="1">
      <c r="A15541" s="431"/>
    </row>
    <row r="15542" spans="1:1" s="432" customFormat="1" ht="12" hidden="1" customHeight="1">
      <c r="A15542" s="431"/>
    </row>
    <row r="15543" spans="1:1" s="432" customFormat="1" ht="12" hidden="1" customHeight="1">
      <c r="A15543" s="431"/>
    </row>
    <row r="15544" spans="1:1" s="432" customFormat="1" ht="12" hidden="1" customHeight="1">
      <c r="A15544" s="431"/>
    </row>
    <row r="15545" spans="1:1" s="432" customFormat="1" ht="12" hidden="1" customHeight="1">
      <c r="A15545" s="431"/>
    </row>
    <row r="15546" spans="1:1" s="432" customFormat="1" ht="12" hidden="1" customHeight="1">
      <c r="A15546" s="431"/>
    </row>
    <row r="15547" spans="1:1" s="432" customFormat="1" ht="12" hidden="1" customHeight="1">
      <c r="A15547" s="431"/>
    </row>
    <row r="15548" spans="1:1" s="432" customFormat="1" ht="12" hidden="1" customHeight="1">
      <c r="A15548" s="431"/>
    </row>
    <row r="15549" spans="1:1" s="432" customFormat="1" ht="12" hidden="1" customHeight="1">
      <c r="A15549" s="431"/>
    </row>
    <row r="15550" spans="1:1" s="432" customFormat="1" ht="12" hidden="1" customHeight="1">
      <c r="A15550" s="431"/>
    </row>
    <row r="15551" spans="1:1" s="432" customFormat="1" ht="12" hidden="1" customHeight="1">
      <c r="A15551" s="431"/>
    </row>
    <row r="15552" spans="1:1" s="432" customFormat="1" ht="12" hidden="1" customHeight="1">
      <c r="A15552" s="431"/>
    </row>
    <row r="15553" spans="1:1" s="432" customFormat="1" ht="12" hidden="1" customHeight="1">
      <c r="A15553" s="431"/>
    </row>
    <row r="15554" spans="1:1" s="432" customFormat="1" ht="12" hidden="1" customHeight="1">
      <c r="A15554" s="431"/>
    </row>
    <row r="15555" spans="1:1" s="432" customFormat="1" ht="12" hidden="1" customHeight="1">
      <c r="A15555" s="431"/>
    </row>
    <row r="15556" spans="1:1" s="432" customFormat="1" ht="12" hidden="1" customHeight="1">
      <c r="A15556" s="431"/>
    </row>
    <row r="15557" spans="1:1" s="432" customFormat="1" ht="12" hidden="1" customHeight="1">
      <c r="A15557" s="431"/>
    </row>
    <row r="15558" spans="1:1" s="432" customFormat="1" ht="12" hidden="1" customHeight="1">
      <c r="A15558" s="431"/>
    </row>
    <row r="15559" spans="1:1" s="432" customFormat="1" ht="12" hidden="1" customHeight="1">
      <c r="A15559" s="431"/>
    </row>
    <row r="15560" spans="1:1" s="432" customFormat="1" ht="12" hidden="1" customHeight="1">
      <c r="A15560" s="431"/>
    </row>
    <row r="15561" spans="1:1" s="432" customFormat="1" ht="12" hidden="1" customHeight="1">
      <c r="A15561" s="431"/>
    </row>
    <row r="15562" spans="1:1" s="432" customFormat="1" ht="12" hidden="1" customHeight="1">
      <c r="A15562" s="431"/>
    </row>
    <row r="15563" spans="1:1" s="432" customFormat="1" ht="12" hidden="1" customHeight="1">
      <c r="A15563" s="431"/>
    </row>
    <row r="15564" spans="1:1" s="432" customFormat="1" ht="12" hidden="1" customHeight="1">
      <c r="A15564" s="431"/>
    </row>
    <row r="15565" spans="1:1" s="432" customFormat="1" ht="12" hidden="1" customHeight="1">
      <c r="A15565" s="431"/>
    </row>
    <row r="15566" spans="1:1" s="432" customFormat="1" ht="12" hidden="1" customHeight="1">
      <c r="A15566" s="431"/>
    </row>
    <row r="15567" spans="1:1" s="432" customFormat="1" ht="12" hidden="1" customHeight="1">
      <c r="A15567" s="431"/>
    </row>
    <row r="15568" spans="1:1" s="432" customFormat="1" ht="12" hidden="1" customHeight="1">
      <c r="A15568" s="431"/>
    </row>
    <row r="15569" spans="1:1" s="432" customFormat="1" ht="12" hidden="1" customHeight="1">
      <c r="A15569" s="431"/>
    </row>
    <row r="15570" spans="1:1" s="432" customFormat="1" ht="12" hidden="1" customHeight="1">
      <c r="A15570" s="431"/>
    </row>
    <row r="15571" spans="1:1" s="432" customFormat="1" ht="12" hidden="1" customHeight="1">
      <c r="A15571" s="431"/>
    </row>
    <row r="15572" spans="1:1" s="432" customFormat="1" ht="12" hidden="1" customHeight="1">
      <c r="A15572" s="431"/>
    </row>
    <row r="15573" spans="1:1" s="432" customFormat="1" ht="12" hidden="1" customHeight="1">
      <c r="A15573" s="431"/>
    </row>
    <row r="15574" spans="1:1" s="432" customFormat="1" ht="12" hidden="1" customHeight="1">
      <c r="A15574" s="431"/>
    </row>
    <row r="15575" spans="1:1" s="432" customFormat="1" ht="12" hidden="1" customHeight="1">
      <c r="A15575" s="431"/>
    </row>
    <row r="15576" spans="1:1" s="432" customFormat="1" ht="12" hidden="1" customHeight="1">
      <c r="A15576" s="431"/>
    </row>
    <row r="15577" spans="1:1" s="432" customFormat="1" ht="12" hidden="1" customHeight="1">
      <c r="A15577" s="431"/>
    </row>
    <row r="15578" spans="1:1" s="432" customFormat="1" ht="12" hidden="1" customHeight="1">
      <c r="A15578" s="431"/>
    </row>
    <row r="15579" spans="1:1" s="432" customFormat="1" ht="12" hidden="1" customHeight="1">
      <c r="A15579" s="431"/>
    </row>
    <row r="15580" spans="1:1" s="432" customFormat="1" ht="12" hidden="1" customHeight="1">
      <c r="A15580" s="431"/>
    </row>
    <row r="15581" spans="1:1" s="432" customFormat="1" ht="12" hidden="1" customHeight="1">
      <c r="A15581" s="431"/>
    </row>
    <row r="15582" spans="1:1" s="432" customFormat="1" ht="12" hidden="1" customHeight="1">
      <c r="A15582" s="431"/>
    </row>
    <row r="15583" spans="1:1" s="432" customFormat="1" ht="12" hidden="1" customHeight="1">
      <c r="A15583" s="431"/>
    </row>
    <row r="15584" spans="1:1" s="432" customFormat="1" ht="12" hidden="1" customHeight="1">
      <c r="A15584" s="431"/>
    </row>
    <row r="15585" spans="1:1" s="432" customFormat="1" ht="12" hidden="1" customHeight="1">
      <c r="A15585" s="431"/>
    </row>
    <row r="15586" spans="1:1" s="432" customFormat="1" ht="12" hidden="1" customHeight="1">
      <c r="A15586" s="431"/>
    </row>
    <row r="15587" spans="1:1" s="432" customFormat="1" ht="12" hidden="1" customHeight="1">
      <c r="A15587" s="431"/>
    </row>
    <row r="15588" spans="1:1" s="432" customFormat="1" ht="12" hidden="1" customHeight="1">
      <c r="A15588" s="431"/>
    </row>
    <row r="15589" spans="1:1" s="432" customFormat="1" ht="12" hidden="1" customHeight="1">
      <c r="A15589" s="431"/>
    </row>
    <row r="15590" spans="1:1" s="432" customFormat="1" ht="12" hidden="1" customHeight="1">
      <c r="A15590" s="431"/>
    </row>
    <row r="15591" spans="1:1" s="432" customFormat="1" ht="12" hidden="1" customHeight="1">
      <c r="A15591" s="431"/>
    </row>
    <row r="15592" spans="1:1" s="432" customFormat="1" ht="12" hidden="1" customHeight="1">
      <c r="A15592" s="431"/>
    </row>
    <row r="15593" spans="1:1" s="432" customFormat="1" ht="12" hidden="1" customHeight="1">
      <c r="A15593" s="431"/>
    </row>
    <row r="15594" spans="1:1" s="432" customFormat="1" ht="12" hidden="1" customHeight="1">
      <c r="A15594" s="431"/>
    </row>
    <row r="15595" spans="1:1" s="432" customFormat="1" ht="12" hidden="1" customHeight="1">
      <c r="A15595" s="431"/>
    </row>
    <row r="15596" spans="1:1" s="432" customFormat="1" ht="12" hidden="1" customHeight="1">
      <c r="A15596" s="431"/>
    </row>
    <row r="15597" spans="1:1" s="432" customFormat="1" ht="12" hidden="1" customHeight="1">
      <c r="A15597" s="431"/>
    </row>
    <row r="15598" spans="1:1" s="432" customFormat="1" ht="12" hidden="1" customHeight="1">
      <c r="A15598" s="431"/>
    </row>
    <row r="15599" spans="1:1" s="432" customFormat="1" ht="12" hidden="1" customHeight="1">
      <c r="A15599" s="431"/>
    </row>
    <row r="15600" spans="1:1" s="432" customFormat="1" ht="12" hidden="1" customHeight="1">
      <c r="A15600" s="431"/>
    </row>
    <row r="15601" spans="1:1" s="432" customFormat="1" ht="12" hidden="1" customHeight="1">
      <c r="A15601" s="431"/>
    </row>
    <row r="15602" spans="1:1" s="432" customFormat="1" ht="12" hidden="1" customHeight="1">
      <c r="A15602" s="431"/>
    </row>
    <row r="15603" spans="1:1" s="432" customFormat="1" ht="12" hidden="1" customHeight="1">
      <c r="A15603" s="431"/>
    </row>
    <row r="15604" spans="1:1" s="432" customFormat="1" ht="12" hidden="1" customHeight="1">
      <c r="A15604" s="431"/>
    </row>
    <row r="15605" spans="1:1" s="432" customFormat="1" ht="12" hidden="1" customHeight="1">
      <c r="A15605" s="431"/>
    </row>
    <row r="15606" spans="1:1" s="432" customFormat="1" ht="12" hidden="1" customHeight="1">
      <c r="A15606" s="431"/>
    </row>
    <row r="15607" spans="1:1" s="432" customFormat="1" ht="12" hidden="1" customHeight="1">
      <c r="A15607" s="431"/>
    </row>
    <row r="15608" spans="1:1" s="432" customFormat="1" ht="12" hidden="1" customHeight="1">
      <c r="A15608" s="431"/>
    </row>
    <row r="15609" spans="1:1" s="432" customFormat="1" ht="12" hidden="1" customHeight="1">
      <c r="A15609" s="431"/>
    </row>
    <row r="15610" spans="1:1" s="432" customFormat="1" ht="12" hidden="1" customHeight="1">
      <c r="A15610" s="431"/>
    </row>
    <row r="15611" spans="1:1" s="432" customFormat="1" ht="12" hidden="1" customHeight="1">
      <c r="A15611" s="431"/>
    </row>
    <row r="15612" spans="1:1" s="432" customFormat="1" ht="12" hidden="1" customHeight="1">
      <c r="A15612" s="431"/>
    </row>
    <row r="15613" spans="1:1" s="432" customFormat="1" ht="12" hidden="1" customHeight="1">
      <c r="A15613" s="431"/>
    </row>
    <row r="15614" spans="1:1" s="432" customFormat="1" ht="12" hidden="1" customHeight="1">
      <c r="A15614" s="431"/>
    </row>
    <row r="15615" spans="1:1" s="432" customFormat="1" ht="12" hidden="1" customHeight="1">
      <c r="A15615" s="431"/>
    </row>
    <row r="15616" spans="1:1" s="432" customFormat="1" ht="12" hidden="1" customHeight="1">
      <c r="A15616" s="431"/>
    </row>
    <row r="15617" spans="1:1" s="432" customFormat="1" ht="12" hidden="1" customHeight="1">
      <c r="A15617" s="431"/>
    </row>
    <row r="15618" spans="1:1" s="432" customFormat="1" ht="12" hidden="1" customHeight="1">
      <c r="A15618" s="431"/>
    </row>
    <row r="15619" spans="1:1" s="432" customFormat="1" ht="12" hidden="1" customHeight="1">
      <c r="A15619" s="431"/>
    </row>
    <row r="15620" spans="1:1" s="432" customFormat="1" ht="12" hidden="1" customHeight="1">
      <c r="A15620" s="431"/>
    </row>
    <row r="15621" spans="1:1" s="432" customFormat="1" ht="12" hidden="1" customHeight="1">
      <c r="A15621" s="431"/>
    </row>
    <row r="15622" spans="1:1" s="432" customFormat="1" ht="12" hidden="1" customHeight="1">
      <c r="A15622" s="431"/>
    </row>
    <row r="15623" spans="1:1" s="432" customFormat="1" ht="12" hidden="1" customHeight="1">
      <c r="A15623" s="431"/>
    </row>
    <row r="15624" spans="1:1" s="432" customFormat="1" ht="12" hidden="1" customHeight="1">
      <c r="A15624" s="431"/>
    </row>
    <row r="15625" spans="1:1" s="432" customFormat="1" ht="12" hidden="1" customHeight="1">
      <c r="A15625" s="431"/>
    </row>
    <row r="15626" spans="1:1" s="432" customFormat="1" ht="12" hidden="1" customHeight="1">
      <c r="A15626" s="431"/>
    </row>
    <row r="15627" spans="1:1" s="432" customFormat="1" ht="12" hidden="1" customHeight="1">
      <c r="A15627" s="431"/>
    </row>
    <row r="15628" spans="1:1" s="432" customFormat="1" ht="12" hidden="1" customHeight="1">
      <c r="A15628" s="431"/>
    </row>
    <row r="15629" spans="1:1" s="432" customFormat="1" ht="12" hidden="1" customHeight="1">
      <c r="A15629" s="431"/>
    </row>
    <row r="15630" spans="1:1" s="432" customFormat="1" ht="12" hidden="1" customHeight="1">
      <c r="A15630" s="431"/>
    </row>
    <row r="15631" spans="1:1" s="432" customFormat="1" ht="12" hidden="1" customHeight="1">
      <c r="A15631" s="431"/>
    </row>
    <row r="15632" spans="1:1" s="432" customFormat="1" ht="12" hidden="1" customHeight="1">
      <c r="A15632" s="431"/>
    </row>
    <row r="15633" spans="1:1" s="432" customFormat="1" ht="12" hidden="1" customHeight="1">
      <c r="A15633" s="431"/>
    </row>
    <row r="15634" spans="1:1" s="432" customFormat="1" ht="12" hidden="1" customHeight="1">
      <c r="A15634" s="431"/>
    </row>
    <row r="15635" spans="1:1" s="432" customFormat="1" ht="12" hidden="1" customHeight="1">
      <c r="A15635" s="431"/>
    </row>
    <row r="15636" spans="1:1" s="432" customFormat="1" ht="12" hidden="1" customHeight="1">
      <c r="A15636" s="431"/>
    </row>
    <row r="15637" spans="1:1" s="432" customFormat="1" ht="12" hidden="1" customHeight="1">
      <c r="A15637" s="431"/>
    </row>
    <row r="15638" spans="1:1" s="432" customFormat="1" ht="12" hidden="1" customHeight="1">
      <c r="A15638" s="431"/>
    </row>
    <row r="15639" spans="1:1" s="432" customFormat="1" ht="12" hidden="1" customHeight="1">
      <c r="A15639" s="431"/>
    </row>
    <row r="15640" spans="1:1" s="432" customFormat="1" ht="12" hidden="1" customHeight="1">
      <c r="A15640" s="431"/>
    </row>
    <row r="15641" spans="1:1" s="432" customFormat="1" ht="12" hidden="1" customHeight="1">
      <c r="A15641" s="431"/>
    </row>
    <row r="15642" spans="1:1" s="432" customFormat="1" ht="12" hidden="1" customHeight="1">
      <c r="A15642" s="431"/>
    </row>
    <row r="15643" spans="1:1" s="432" customFormat="1" ht="12" hidden="1" customHeight="1">
      <c r="A15643" s="431"/>
    </row>
    <row r="15644" spans="1:1" s="432" customFormat="1" ht="12" hidden="1" customHeight="1">
      <c r="A15644" s="431"/>
    </row>
    <row r="15645" spans="1:1" s="432" customFormat="1" ht="12" hidden="1" customHeight="1">
      <c r="A15645" s="431"/>
    </row>
    <row r="15646" spans="1:1" s="432" customFormat="1" ht="12" hidden="1" customHeight="1">
      <c r="A15646" s="431"/>
    </row>
    <row r="15647" spans="1:1" s="432" customFormat="1" ht="12" hidden="1" customHeight="1">
      <c r="A15647" s="431"/>
    </row>
    <row r="15648" spans="1:1" s="432" customFormat="1" ht="12" hidden="1" customHeight="1">
      <c r="A15648" s="431"/>
    </row>
    <row r="15649" spans="1:1" s="432" customFormat="1" ht="12" hidden="1" customHeight="1">
      <c r="A15649" s="431"/>
    </row>
    <row r="15650" spans="1:1" s="432" customFormat="1" ht="12" hidden="1" customHeight="1">
      <c r="A15650" s="431"/>
    </row>
    <row r="15651" spans="1:1" s="432" customFormat="1" ht="12" hidden="1" customHeight="1">
      <c r="A15651" s="431"/>
    </row>
    <row r="15652" spans="1:1" s="432" customFormat="1" ht="12" hidden="1" customHeight="1">
      <c r="A15652" s="431"/>
    </row>
    <row r="15653" spans="1:1" s="432" customFormat="1" ht="12" hidden="1" customHeight="1">
      <c r="A15653" s="431"/>
    </row>
    <row r="15654" spans="1:1" s="432" customFormat="1" ht="12" hidden="1" customHeight="1">
      <c r="A15654" s="431"/>
    </row>
    <row r="15655" spans="1:1" s="432" customFormat="1" ht="12" hidden="1" customHeight="1">
      <c r="A15655" s="431"/>
    </row>
    <row r="15656" spans="1:1" s="432" customFormat="1" ht="12" hidden="1" customHeight="1">
      <c r="A15656" s="431"/>
    </row>
    <row r="15657" spans="1:1" s="432" customFormat="1" ht="12" hidden="1" customHeight="1">
      <c r="A15657" s="431"/>
    </row>
    <row r="15658" spans="1:1" s="432" customFormat="1" ht="12" hidden="1" customHeight="1">
      <c r="A15658" s="431"/>
    </row>
    <row r="15659" spans="1:1" s="432" customFormat="1" ht="12" hidden="1" customHeight="1">
      <c r="A15659" s="431"/>
    </row>
    <row r="15660" spans="1:1" s="432" customFormat="1" ht="12" hidden="1" customHeight="1">
      <c r="A15660" s="431"/>
    </row>
    <row r="15661" spans="1:1" s="432" customFormat="1" ht="12" hidden="1" customHeight="1">
      <c r="A15661" s="431"/>
    </row>
    <row r="15662" spans="1:1" s="432" customFormat="1" ht="12" hidden="1" customHeight="1">
      <c r="A15662" s="431"/>
    </row>
    <row r="15663" spans="1:1" s="432" customFormat="1" ht="12" hidden="1" customHeight="1">
      <c r="A15663" s="431"/>
    </row>
    <row r="15664" spans="1:1" s="432" customFormat="1" ht="12" hidden="1" customHeight="1">
      <c r="A15664" s="431"/>
    </row>
    <row r="15665" spans="1:1" s="432" customFormat="1" ht="12" hidden="1" customHeight="1">
      <c r="A15665" s="431"/>
    </row>
    <row r="15666" spans="1:1" s="432" customFormat="1" ht="12" hidden="1" customHeight="1">
      <c r="A15666" s="431"/>
    </row>
    <row r="15667" spans="1:1" s="432" customFormat="1" ht="12" hidden="1" customHeight="1">
      <c r="A15667" s="431"/>
    </row>
    <row r="15668" spans="1:1" s="432" customFormat="1" ht="12" hidden="1" customHeight="1">
      <c r="A15668" s="431"/>
    </row>
    <row r="15669" spans="1:1" s="432" customFormat="1" ht="12" hidden="1" customHeight="1">
      <c r="A15669" s="431"/>
    </row>
    <row r="15670" spans="1:1" s="432" customFormat="1" ht="12" hidden="1" customHeight="1">
      <c r="A15670" s="431"/>
    </row>
    <row r="15671" spans="1:1" s="432" customFormat="1" ht="12" hidden="1" customHeight="1">
      <c r="A15671" s="431"/>
    </row>
    <row r="15672" spans="1:1" s="432" customFormat="1" ht="12" hidden="1" customHeight="1">
      <c r="A15672" s="431"/>
    </row>
    <row r="15673" spans="1:1" s="432" customFormat="1" ht="12" hidden="1" customHeight="1">
      <c r="A15673" s="431"/>
    </row>
    <row r="15674" spans="1:1" s="432" customFormat="1" ht="12" hidden="1" customHeight="1">
      <c r="A15674" s="431"/>
    </row>
    <row r="15675" spans="1:1" s="432" customFormat="1" ht="12" hidden="1" customHeight="1">
      <c r="A15675" s="431"/>
    </row>
    <row r="15676" spans="1:1" s="432" customFormat="1" ht="12" hidden="1" customHeight="1">
      <c r="A15676" s="431"/>
    </row>
    <row r="15677" spans="1:1" s="432" customFormat="1" ht="12" hidden="1" customHeight="1">
      <c r="A15677" s="431"/>
    </row>
    <row r="15678" spans="1:1" s="432" customFormat="1" ht="12" hidden="1" customHeight="1">
      <c r="A15678" s="431"/>
    </row>
    <row r="15679" spans="1:1" s="432" customFormat="1" ht="12" hidden="1" customHeight="1">
      <c r="A15679" s="431"/>
    </row>
    <row r="15680" spans="1:1" s="432" customFormat="1" ht="12" hidden="1" customHeight="1">
      <c r="A15680" s="431"/>
    </row>
    <row r="15681" spans="1:1" s="432" customFormat="1" ht="12" hidden="1" customHeight="1">
      <c r="A15681" s="431"/>
    </row>
    <row r="15682" spans="1:1" s="432" customFormat="1" ht="12" hidden="1" customHeight="1">
      <c r="A15682" s="431"/>
    </row>
    <row r="15683" spans="1:1" s="432" customFormat="1" ht="12" hidden="1" customHeight="1">
      <c r="A15683" s="431"/>
    </row>
    <row r="15684" spans="1:1" s="432" customFormat="1" ht="12" hidden="1" customHeight="1">
      <c r="A15684" s="431"/>
    </row>
    <row r="15685" spans="1:1" s="432" customFormat="1" ht="12" hidden="1" customHeight="1">
      <c r="A15685" s="431"/>
    </row>
    <row r="15686" spans="1:1" s="432" customFormat="1" ht="12" hidden="1" customHeight="1">
      <c r="A15686" s="431"/>
    </row>
    <row r="15687" spans="1:1" s="432" customFormat="1" ht="12" hidden="1" customHeight="1">
      <c r="A15687" s="431"/>
    </row>
    <row r="15688" spans="1:1" s="432" customFormat="1" ht="12" hidden="1" customHeight="1">
      <c r="A15688" s="431"/>
    </row>
    <row r="15689" spans="1:1" s="432" customFormat="1" ht="12" hidden="1" customHeight="1">
      <c r="A15689" s="431"/>
    </row>
    <row r="15690" spans="1:1" s="432" customFormat="1" ht="12" hidden="1" customHeight="1">
      <c r="A15690" s="431"/>
    </row>
    <row r="15691" spans="1:1" s="432" customFormat="1" ht="12" hidden="1" customHeight="1">
      <c r="A15691" s="431"/>
    </row>
    <row r="15692" spans="1:1" s="432" customFormat="1" ht="12" hidden="1" customHeight="1">
      <c r="A15692" s="431"/>
    </row>
    <row r="15693" spans="1:1" s="432" customFormat="1" ht="12" hidden="1" customHeight="1">
      <c r="A15693" s="431"/>
    </row>
    <row r="15694" spans="1:1" s="432" customFormat="1" ht="12" hidden="1" customHeight="1">
      <c r="A15694" s="431"/>
    </row>
    <row r="15695" spans="1:1" s="432" customFormat="1" ht="12" hidden="1" customHeight="1">
      <c r="A15695" s="431"/>
    </row>
    <row r="15696" spans="1:1" s="432" customFormat="1" ht="12" hidden="1" customHeight="1">
      <c r="A15696" s="431"/>
    </row>
    <row r="15697" spans="1:1" s="432" customFormat="1" ht="12" hidden="1" customHeight="1">
      <c r="A15697" s="431"/>
    </row>
    <row r="15698" spans="1:1" s="432" customFormat="1" ht="12" hidden="1" customHeight="1">
      <c r="A15698" s="431"/>
    </row>
    <row r="15699" spans="1:1" s="432" customFormat="1" ht="12" hidden="1" customHeight="1">
      <c r="A15699" s="431"/>
    </row>
    <row r="15700" spans="1:1" s="432" customFormat="1" ht="12" hidden="1" customHeight="1">
      <c r="A15700" s="431"/>
    </row>
    <row r="15701" spans="1:1" s="432" customFormat="1" ht="12" hidden="1" customHeight="1">
      <c r="A15701" s="431"/>
    </row>
    <row r="15702" spans="1:1" s="432" customFormat="1" ht="12" hidden="1" customHeight="1">
      <c r="A15702" s="431"/>
    </row>
    <row r="15703" spans="1:1" s="432" customFormat="1" ht="12" hidden="1" customHeight="1">
      <c r="A15703" s="431"/>
    </row>
    <row r="15704" spans="1:1" s="432" customFormat="1" ht="12" hidden="1" customHeight="1">
      <c r="A15704" s="431"/>
    </row>
    <row r="15705" spans="1:1" s="432" customFormat="1" ht="12" hidden="1" customHeight="1">
      <c r="A15705" s="431"/>
    </row>
    <row r="15706" spans="1:1" s="432" customFormat="1" ht="12" hidden="1" customHeight="1">
      <c r="A15706" s="431"/>
    </row>
    <row r="15707" spans="1:1" s="432" customFormat="1" ht="12" hidden="1" customHeight="1">
      <c r="A15707" s="431"/>
    </row>
    <row r="15708" spans="1:1" s="432" customFormat="1" ht="12" hidden="1" customHeight="1">
      <c r="A15708" s="431"/>
    </row>
    <row r="15709" spans="1:1" s="432" customFormat="1" ht="12" hidden="1" customHeight="1">
      <c r="A15709" s="431"/>
    </row>
    <row r="15710" spans="1:1" s="432" customFormat="1" ht="12" hidden="1" customHeight="1">
      <c r="A15710" s="431"/>
    </row>
    <row r="15711" spans="1:1" s="432" customFormat="1" ht="12" hidden="1" customHeight="1">
      <c r="A15711" s="431"/>
    </row>
    <row r="15712" spans="1:1" s="432" customFormat="1" ht="12" hidden="1" customHeight="1">
      <c r="A15712" s="431"/>
    </row>
    <row r="15713" spans="1:1" s="432" customFormat="1" ht="12" hidden="1" customHeight="1">
      <c r="A15713" s="431"/>
    </row>
    <row r="15714" spans="1:1" s="432" customFormat="1" ht="12" hidden="1" customHeight="1">
      <c r="A15714" s="431"/>
    </row>
    <row r="15715" spans="1:1" s="432" customFormat="1" ht="12" hidden="1" customHeight="1">
      <c r="A15715" s="431"/>
    </row>
    <row r="15716" spans="1:1" s="432" customFormat="1" ht="12" hidden="1" customHeight="1">
      <c r="A15716" s="431"/>
    </row>
    <row r="15717" spans="1:1" s="432" customFormat="1" ht="12" hidden="1" customHeight="1">
      <c r="A15717" s="431"/>
    </row>
    <row r="15718" spans="1:1" s="432" customFormat="1" ht="12" hidden="1" customHeight="1">
      <c r="A15718" s="431"/>
    </row>
    <row r="15719" spans="1:1" s="432" customFormat="1" ht="12" hidden="1" customHeight="1">
      <c r="A15719" s="431"/>
    </row>
    <row r="15720" spans="1:1" s="432" customFormat="1" ht="12" hidden="1" customHeight="1">
      <c r="A15720" s="431"/>
    </row>
    <row r="15721" spans="1:1" s="432" customFormat="1" ht="12" hidden="1" customHeight="1">
      <c r="A15721" s="431"/>
    </row>
    <row r="15722" spans="1:1" s="432" customFormat="1" ht="12" hidden="1" customHeight="1">
      <c r="A15722" s="431"/>
    </row>
    <row r="15723" spans="1:1" s="432" customFormat="1" ht="12" hidden="1" customHeight="1">
      <c r="A15723" s="431"/>
    </row>
    <row r="15724" spans="1:1" s="432" customFormat="1" ht="12" hidden="1" customHeight="1">
      <c r="A15724" s="431"/>
    </row>
    <row r="15725" spans="1:1" s="432" customFormat="1" ht="12" hidden="1" customHeight="1">
      <c r="A15725" s="431"/>
    </row>
    <row r="15726" spans="1:1" s="432" customFormat="1" ht="12" hidden="1" customHeight="1">
      <c r="A15726" s="431"/>
    </row>
    <row r="15727" spans="1:1" s="432" customFormat="1" ht="12" hidden="1" customHeight="1">
      <c r="A15727" s="431"/>
    </row>
    <row r="15728" spans="1:1" s="432" customFormat="1" ht="12" hidden="1" customHeight="1">
      <c r="A15728" s="431"/>
    </row>
    <row r="15729" spans="1:1" s="432" customFormat="1" ht="12" hidden="1" customHeight="1">
      <c r="A15729" s="431"/>
    </row>
    <row r="15730" spans="1:1" s="432" customFormat="1" ht="12" hidden="1" customHeight="1">
      <c r="A15730" s="431"/>
    </row>
    <row r="15731" spans="1:1" s="432" customFormat="1" ht="12" hidden="1" customHeight="1">
      <c r="A15731" s="431"/>
    </row>
    <row r="15732" spans="1:1" s="432" customFormat="1" ht="12" hidden="1" customHeight="1">
      <c r="A15732" s="431"/>
    </row>
    <row r="15733" spans="1:1" s="432" customFormat="1" ht="12" hidden="1" customHeight="1">
      <c r="A15733" s="431"/>
    </row>
    <row r="15734" spans="1:1" s="432" customFormat="1" ht="12" hidden="1" customHeight="1">
      <c r="A15734" s="431"/>
    </row>
    <row r="15735" spans="1:1" s="432" customFormat="1" ht="12" hidden="1" customHeight="1">
      <c r="A15735" s="431"/>
    </row>
    <row r="15736" spans="1:1" s="432" customFormat="1" ht="12" hidden="1" customHeight="1">
      <c r="A15736" s="431"/>
    </row>
    <row r="15737" spans="1:1" s="432" customFormat="1" ht="12" hidden="1" customHeight="1">
      <c r="A15737" s="431"/>
    </row>
    <row r="15738" spans="1:1" s="432" customFormat="1" ht="12" hidden="1" customHeight="1">
      <c r="A15738" s="431"/>
    </row>
    <row r="15739" spans="1:1" s="432" customFormat="1" ht="12" hidden="1" customHeight="1">
      <c r="A15739" s="431"/>
    </row>
    <row r="15740" spans="1:1" s="432" customFormat="1" ht="12" hidden="1" customHeight="1">
      <c r="A15740" s="431"/>
    </row>
    <row r="15741" spans="1:1" s="432" customFormat="1" ht="12" hidden="1" customHeight="1">
      <c r="A15741" s="431"/>
    </row>
    <row r="15742" spans="1:1" s="432" customFormat="1" ht="12" hidden="1" customHeight="1">
      <c r="A15742" s="431"/>
    </row>
    <row r="15743" spans="1:1" s="432" customFormat="1" ht="12" hidden="1" customHeight="1">
      <c r="A15743" s="431"/>
    </row>
    <row r="15744" spans="1:1" s="432" customFormat="1" ht="12" hidden="1" customHeight="1">
      <c r="A15744" s="431"/>
    </row>
    <row r="15745" spans="1:1" s="432" customFormat="1" ht="12" hidden="1" customHeight="1">
      <c r="A15745" s="431"/>
    </row>
    <row r="15746" spans="1:1" s="432" customFormat="1" ht="12" hidden="1" customHeight="1">
      <c r="A15746" s="431"/>
    </row>
    <row r="15747" spans="1:1" s="432" customFormat="1" ht="12" hidden="1" customHeight="1">
      <c r="A15747" s="431"/>
    </row>
    <row r="15748" spans="1:1" s="432" customFormat="1" ht="12" hidden="1" customHeight="1">
      <c r="A15748" s="431"/>
    </row>
    <row r="15749" spans="1:1" s="432" customFormat="1" ht="12" hidden="1" customHeight="1">
      <c r="A15749" s="431"/>
    </row>
    <row r="15750" spans="1:1" s="432" customFormat="1" ht="12" hidden="1" customHeight="1">
      <c r="A15750" s="431"/>
    </row>
    <row r="15751" spans="1:1" s="432" customFormat="1" ht="12" hidden="1" customHeight="1">
      <c r="A15751" s="431"/>
    </row>
    <row r="15752" spans="1:1" s="432" customFormat="1" ht="12" hidden="1" customHeight="1">
      <c r="A15752" s="431"/>
    </row>
    <row r="15753" spans="1:1" s="432" customFormat="1" ht="12" hidden="1" customHeight="1">
      <c r="A15753" s="431"/>
    </row>
    <row r="15754" spans="1:1" s="432" customFormat="1" ht="12" hidden="1" customHeight="1">
      <c r="A15754" s="431"/>
    </row>
    <row r="15755" spans="1:1" s="432" customFormat="1" ht="12" hidden="1" customHeight="1">
      <c r="A15755" s="431"/>
    </row>
    <row r="15756" spans="1:1" s="432" customFormat="1" ht="12" hidden="1" customHeight="1">
      <c r="A15756" s="431"/>
    </row>
    <row r="15757" spans="1:1" s="432" customFormat="1" ht="12" hidden="1" customHeight="1">
      <c r="A15757" s="431"/>
    </row>
    <row r="15758" spans="1:1" s="432" customFormat="1" ht="12" hidden="1" customHeight="1">
      <c r="A15758" s="431"/>
    </row>
    <row r="15759" spans="1:1" s="432" customFormat="1" ht="12" hidden="1" customHeight="1">
      <c r="A15759" s="431"/>
    </row>
    <row r="15760" spans="1:1" s="432" customFormat="1" ht="12" hidden="1" customHeight="1">
      <c r="A15760" s="431"/>
    </row>
    <row r="15761" spans="1:1" s="432" customFormat="1" ht="12" hidden="1" customHeight="1">
      <c r="A15761" s="431"/>
    </row>
    <row r="15762" spans="1:1" s="432" customFormat="1" ht="12" hidden="1" customHeight="1">
      <c r="A15762" s="431"/>
    </row>
    <row r="15763" spans="1:1" s="432" customFormat="1" ht="12" hidden="1" customHeight="1">
      <c r="A15763" s="431"/>
    </row>
    <row r="15764" spans="1:1" s="432" customFormat="1" ht="12" hidden="1" customHeight="1">
      <c r="A15764" s="431"/>
    </row>
    <row r="15765" spans="1:1" s="432" customFormat="1" ht="12" hidden="1" customHeight="1">
      <c r="A15765" s="431"/>
    </row>
    <row r="15766" spans="1:1" s="432" customFormat="1" ht="12" hidden="1" customHeight="1">
      <c r="A15766" s="431"/>
    </row>
    <row r="15767" spans="1:1" s="432" customFormat="1" ht="12" hidden="1" customHeight="1">
      <c r="A15767" s="431"/>
    </row>
    <row r="15768" spans="1:1" s="432" customFormat="1" ht="12" hidden="1" customHeight="1">
      <c r="A15768" s="431"/>
    </row>
    <row r="15769" spans="1:1" s="432" customFormat="1" ht="12" hidden="1" customHeight="1">
      <c r="A15769" s="431"/>
    </row>
    <row r="15770" spans="1:1" s="432" customFormat="1" ht="12" hidden="1" customHeight="1">
      <c r="A15770" s="431"/>
    </row>
    <row r="15771" spans="1:1" s="432" customFormat="1" ht="12" hidden="1" customHeight="1">
      <c r="A15771" s="431"/>
    </row>
    <row r="15772" spans="1:1" s="432" customFormat="1" ht="12" hidden="1" customHeight="1">
      <c r="A15772" s="431"/>
    </row>
    <row r="15773" spans="1:1" s="432" customFormat="1" ht="12" hidden="1" customHeight="1">
      <c r="A15773" s="431"/>
    </row>
    <row r="15774" spans="1:1" s="432" customFormat="1" ht="12" hidden="1" customHeight="1">
      <c r="A15774" s="431"/>
    </row>
    <row r="15775" spans="1:1" s="432" customFormat="1" ht="12" hidden="1" customHeight="1">
      <c r="A15775" s="431"/>
    </row>
    <row r="15776" spans="1:1" s="432" customFormat="1" ht="12" hidden="1" customHeight="1">
      <c r="A15776" s="431"/>
    </row>
    <row r="15777" spans="1:1" s="432" customFormat="1" ht="12" hidden="1" customHeight="1">
      <c r="A15777" s="431"/>
    </row>
    <row r="15778" spans="1:1" s="432" customFormat="1" ht="12" hidden="1" customHeight="1">
      <c r="A15778" s="431"/>
    </row>
    <row r="15779" spans="1:1" s="432" customFormat="1" ht="12" hidden="1" customHeight="1">
      <c r="A15779" s="431"/>
    </row>
    <row r="15780" spans="1:1" s="432" customFormat="1" ht="12" hidden="1" customHeight="1">
      <c r="A15780" s="431"/>
    </row>
    <row r="15781" spans="1:1" s="432" customFormat="1" ht="12" hidden="1" customHeight="1">
      <c r="A15781" s="431"/>
    </row>
    <row r="15782" spans="1:1" s="432" customFormat="1" ht="12" hidden="1" customHeight="1">
      <c r="A15782" s="431"/>
    </row>
    <row r="15783" spans="1:1" s="432" customFormat="1" ht="12" hidden="1" customHeight="1">
      <c r="A15783" s="431"/>
    </row>
    <row r="15784" spans="1:1" s="432" customFormat="1" ht="12" hidden="1" customHeight="1">
      <c r="A15784" s="431"/>
    </row>
    <row r="15785" spans="1:1" s="432" customFormat="1" ht="12" hidden="1" customHeight="1">
      <c r="A15785" s="431"/>
    </row>
    <row r="15786" spans="1:1" s="432" customFormat="1" ht="12" hidden="1" customHeight="1">
      <c r="A15786" s="431"/>
    </row>
    <row r="15787" spans="1:1" s="432" customFormat="1" ht="12" hidden="1" customHeight="1">
      <c r="A15787" s="431"/>
    </row>
    <row r="15788" spans="1:1" s="432" customFormat="1" ht="12" hidden="1" customHeight="1">
      <c r="A15788" s="431"/>
    </row>
    <row r="15789" spans="1:1" s="432" customFormat="1" ht="12" hidden="1" customHeight="1">
      <c r="A15789" s="431"/>
    </row>
    <row r="15790" spans="1:1" s="432" customFormat="1" ht="12" hidden="1" customHeight="1">
      <c r="A15790" s="431"/>
    </row>
    <row r="15791" spans="1:1" s="432" customFormat="1" ht="12" hidden="1" customHeight="1">
      <c r="A15791" s="431"/>
    </row>
    <row r="15792" spans="1:1" s="432" customFormat="1" ht="12" hidden="1" customHeight="1">
      <c r="A15792" s="431"/>
    </row>
    <row r="15793" spans="1:1" s="432" customFormat="1" ht="12" hidden="1" customHeight="1">
      <c r="A15793" s="431"/>
    </row>
    <row r="15794" spans="1:1" s="432" customFormat="1" ht="12" hidden="1" customHeight="1">
      <c r="A15794" s="431"/>
    </row>
    <row r="15795" spans="1:1" s="432" customFormat="1" ht="12" hidden="1" customHeight="1">
      <c r="A15795" s="431"/>
    </row>
    <row r="15796" spans="1:1" s="432" customFormat="1" ht="12" hidden="1" customHeight="1">
      <c r="A15796" s="431"/>
    </row>
    <row r="15797" spans="1:1" s="432" customFormat="1" ht="12" hidden="1" customHeight="1">
      <c r="A15797" s="431"/>
    </row>
    <row r="15798" spans="1:1" s="432" customFormat="1" ht="12" hidden="1" customHeight="1">
      <c r="A15798" s="431"/>
    </row>
    <row r="15799" spans="1:1" s="432" customFormat="1" ht="12" hidden="1" customHeight="1">
      <c r="A15799" s="431"/>
    </row>
    <row r="15800" spans="1:1" s="432" customFormat="1" ht="12" hidden="1" customHeight="1">
      <c r="A15800" s="431"/>
    </row>
    <row r="15801" spans="1:1" s="432" customFormat="1" ht="12" hidden="1" customHeight="1">
      <c r="A15801" s="431"/>
    </row>
    <row r="15802" spans="1:1" s="432" customFormat="1" ht="12" hidden="1" customHeight="1">
      <c r="A15802" s="431"/>
    </row>
    <row r="15803" spans="1:1" s="432" customFormat="1" ht="12" hidden="1" customHeight="1">
      <c r="A15803" s="431"/>
    </row>
    <row r="15804" spans="1:1" s="432" customFormat="1" ht="12" hidden="1" customHeight="1">
      <c r="A15804" s="431"/>
    </row>
    <row r="15805" spans="1:1" s="432" customFormat="1" ht="12" hidden="1" customHeight="1">
      <c r="A15805" s="431"/>
    </row>
    <row r="15806" spans="1:1" s="432" customFormat="1" ht="12" hidden="1" customHeight="1">
      <c r="A15806" s="431"/>
    </row>
    <row r="15807" spans="1:1" s="432" customFormat="1" ht="12" hidden="1" customHeight="1">
      <c r="A15807" s="431"/>
    </row>
    <row r="15808" spans="1:1" s="432" customFormat="1" ht="12" hidden="1" customHeight="1">
      <c r="A15808" s="431"/>
    </row>
    <row r="15809" spans="1:1" s="432" customFormat="1" ht="12" hidden="1" customHeight="1">
      <c r="A15809" s="431"/>
    </row>
    <row r="15810" spans="1:1" s="432" customFormat="1" ht="12" hidden="1" customHeight="1">
      <c r="A15810" s="431"/>
    </row>
    <row r="15811" spans="1:1" s="432" customFormat="1" ht="12" hidden="1" customHeight="1">
      <c r="A15811" s="431"/>
    </row>
    <row r="15812" spans="1:1" s="432" customFormat="1" ht="12" hidden="1" customHeight="1">
      <c r="A15812" s="431"/>
    </row>
    <row r="15813" spans="1:1" s="432" customFormat="1" ht="12" hidden="1" customHeight="1">
      <c r="A15813" s="431"/>
    </row>
    <row r="15814" spans="1:1" s="432" customFormat="1" ht="12" hidden="1" customHeight="1">
      <c r="A15814" s="431"/>
    </row>
    <row r="15815" spans="1:1" s="432" customFormat="1" ht="12" hidden="1" customHeight="1">
      <c r="A15815" s="431"/>
    </row>
    <row r="15816" spans="1:1" s="432" customFormat="1" ht="12" hidden="1" customHeight="1">
      <c r="A15816" s="431"/>
    </row>
    <row r="15817" spans="1:1" s="432" customFormat="1" ht="12" hidden="1" customHeight="1">
      <c r="A15817" s="431"/>
    </row>
    <row r="15818" spans="1:1" s="432" customFormat="1" ht="12" hidden="1" customHeight="1">
      <c r="A15818" s="431"/>
    </row>
    <row r="15819" spans="1:1" s="432" customFormat="1" ht="12" hidden="1" customHeight="1">
      <c r="A15819" s="431"/>
    </row>
    <row r="15820" spans="1:1" s="432" customFormat="1" ht="12" hidden="1" customHeight="1">
      <c r="A15820" s="431"/>
    </row>
    <row r="15821" spans="1:1" s="432" customFormat="1" ht="12" hidden="1" customHeight="1">
      <c r="A15821" s="431"/>
    </row>
    <row r="15822" spans="1:1" s="432" customFormat="1" ht="12" hidden="1" customHeight="1">
      <c r="A15822" s="431"/>
    </row>
    <row r="15823" spans="1:1" s="432" customFormat="1" ht="12" hidden="1" customHeight="1">
      <c r="A15823" s="431"/>
    </row>
    <row r="15824" spans="1:1" s="432" customFormat="1" ht="12" hidden="1" customHeight="1">
      <c r="A15824" s="431"/>
    </row>
    <row r="15825" spans="1:1" s="432" customFormat="1" ht="12" hidden="1" customHeight="1">
      <c r="A15825" s="431"/>
    </row>
    <row r="15826" spans="1:1" s="432" customFormat="1" ht="12" hidden="1" customHeight="1">
      <c r="A15826" s="431"/>
    </row>
    <row r="15827" spans="1:1" s="432" customFormat="1" ht="12" hidden="1" customHeight="1">
      <c r="A15827" s="431"/>
    </row>
    <row r="15828" spans="1:1" s="432" customFormat="1" ht="12" hidden="1" customHeight="1">
      <c r="A15828" s="431"/>
    </row>
    <row r="15829" spans="1:1" s="432" customFormat="1" ht="12" hidden="1" customHeight="1">
      <c r="A15829" s="431"/>
    </row>
    <row r="15830" spans="1:1" s="432" customFormat="1" ht="12" hidden="1" customHeight="1">
      <c r="A15830" s="431"/>
    </row>
    <row r="15831" spans="1:1" s="432" customFormat="1" ht="12" hidden="1" customHeight="1">
      <c r="A15831" s="431"/>
    </row>
    <row r="15832" spans="1:1" s="432" customFormat="1" ht="12" hidden="1" customHeight="1">
      <c r="A15832" s="431"/>
    </row>
    <row r="15833" spans="1:1" s="432" customFormat="1" ht="12" hidden="1" customHeight="1">
      <c r="A15833" s="431"/>
    </row>
    <row r="15834" spans="1:1" s="432" customFormat="1" ht="12" hidden="1" customHeight="1">
      <c r="A15834" s="431"/>
    </row>
    <row r="15835" spans="1:1" s="432" customFormat="1" ht="12" hidden="1" customHeight="1">
      <c r="A15835" s="431"/>
    </row>
    <row r="15836" spans="1:1" s="432" customFormat="1" ht="12" hidden="1" customHeight="1">
      <c r="A15836" s="431"/>
    </row>
    <row r="15837" spans="1:1" s="432" customFormat="1" ht="12" hidden="1" customHeight="1">
      <c r="A15837" s="431"/>
    </row>
    <row r="15838" spans="1:1" s="432" customFormat="1" ht="12" hidden="1" customHeight="1">
      <c r="A15838" s="431"/>
    </row>
    <row r="15839" spans="1:1" s="432" customFormat="1" ht="12" hidden="1" customHeight="1">
      <c r="A15839" s="431"/>
    </row>
    <row r="15840" spans="1:1" s="432" customFormat="1" ht="12" hidden="1" customHeight="1">
      <c r="A15840" s="431"/>
    </row>
    <row r="15841" spans="1:1" s="432" customFormat="1" ht="12" hidden="1" customHeight="1">
      <c r="A15841" s="431"/>
    </row>
    <row r="15842" spans="1:1" s="432" customFormat="1" ht="12" hidden="1" customHeight="1">
      <c r="A15842" s="431"/>
    </row>
    <row r="15843" spans="1:1" s="432" customFormat="1" ht="12" hidden="1" customHeight="1">
      <c r="A15843" s="431"/>
    </row>
    <row r="15844" spans="1:1" s="432" customFormat="1" ht="12" hidden="1" customHeight="1">
      <c r="A15844" s="431"/>
    </row>
    <row r="15845" spans="1:1" s="432" customFormat="1" ht="12" hidden="1" customHeight="1">
      <c r="A15845" s="431"/>
    </row>
    <row r="15846" spans="1:1" s="432" customFormat="1" ht="12" hidden="1" customHeight="1">
      <c r="A15846" s="431"/>
    </row>
    <row r="15847" spans="1:1" s="432" customFormat="1" ht="12" hidden="1" customHeight="1">
      <c r="A15847" s="431"/>
    </row>
    <row r="15848" spans="1:1" s="432" customFormat="1" ht="12" hidden="1" customHeight="1">
      <c r="A15848" s="431"/>
    </row>
    <row r="15849" spans="1:1" s="432" customFormat="1" ht="12" hidden="1" customHeight="1">
      <c r="A15849" s="431"/>
    </row>
    <row r="15850" spans="1:1" s="432" customFormat="1" ht="12" hidden="1" customHeight="1">
      <c r="A15850" s="431"/>
    </row>
    <row r="15851" spans="1:1" s="432" customFormat="1" ht="12" hidden="1" customHeight="1">
      <c r="A15851" s="431"/>
    </row>
    <row r="15852" spans="1:1" s="432" customFormat="1" ht="12" hidden="1" customHeight="1">
      <c r="A15852" s="431"/>
    </row>
    <row r="15853" spans="1:1" s="432" customFormat="1" ht="12" hidden="1" customHeight="1">
      <c r="A15853" s="431"/>
    </row>
    <row r="15854" spans="1:1" s="432" customFormat="1" ht="12" hidden="1" customHeight="1">
      <c r="A15854" s="431"/>
    </row>
    <row r="15855" spans="1:1" s="432" customFormat="1" ht="12" hidden="1" customHeight="1">
      <c r="A15855" s="431"/>
    </row>
    <row r="15856" spans="1:1" s="432" customFormat="1" ht="12" hidden="1" customHeight="1">
      <c r="A15856" s="431"/>
    </row>
    <row r="15857" spans="1:1" s="432" customFormat="1" ht="12" hidden="1" customHeight="1">
      <c r="A15857" s="431"/>
    </row>
    <row r="15858" spans="1:1" s="432" customFormat="1" ht="12" hidden="1" customHeight="1">
      <c r="A15858" s="431"/>
    </row>
    <row r="15859" spans="1:1" s="432" customFormat="1" ht="12" hidden="1" customHeight="1">
      <c r="A15859" s="431"/>
    </row>
    <row r="15860" spans="1:1" s="432" customFormat="1" ht="12" hidden="1" customHeight="1">
      <c r="A15860" s="431"/>
    </row>
    <row r="15861" spans="1:1" s="432" customFormat="1" ht="12" hidden="1" customHeight="1">
      <c r="A15861" s="431"/>
    </row>
    <row r="15862" spans="1:1" s="432" customFormat="1" ht="12" hidden="1" customHeight="1">
      <c r="A15862" s="431"/>
    </row>
    <row r="15863" spans="1:1" s="432" customFormat="1" ht="12" hidden="1" customHeight="1">
      <c r="A15863" s="431"/>
    </row>
    <row r="15864" spans="1:1" s="432" customFormat="1" ht="12" hidden="1" customHeight="1">
      <c r="A15864" s="431"/>
    </row>
    <row r="15865" spans="1:1" s="432" customFormat="1" ht="12" hidden="1" customHeight="1">
      <c r="A15865" s="431"/>
    </row>
    <row r="15866" spans="1:1" s="432" customFormat="1" ht="12" hidden="1" customHeight="1">
      <c r="A15866" s="431"/>
    </row>
    <row r="15867" spans="1:1" s="432" customFormat="1" ht="12" hidden="1" customHeight="1">
      <c r="A15867" s="431"/>
    </row>
    <row r="15868" spans="1:1" s="432" customFormat="1" ht="12" hidden="1" customHeight="1">
      <c r="A15868" s="431"/>
    </row>
    <row r="15869" spans="1:1" s="432" customFormat="1" ht="12" hidden="1" customHeight="1">
      <c r="A15869" s="431"/>
    </row>
    <row r="15870" spans="1:1" s="432" customFormat="1" ht="12" hidden="1" customHeight="1">
      <c r="A15870" s="431"/>
    </row>
    <row r="15871" spans="1:1" s="432" customFormat="1" ht="12" hidden="1" customHeight="1">
      <c r="A15871" s="431"/>
    </row>
    <row r="15872" spans="1:1" s="432" customFormat="1" ht="12" hidden="1" customHeight="1">
      <c r="A15872" s="431"/>
    </row>
    <row r="15873" spans="1:1" s="432" customFormat="1" ht="12" hidden="1" customHeight="1">
      <c r="A15873" s="431"/>
    </row>
    <row r="15874" spans="1:1" s="432" customFormat="1" ht="12" hidden="1" customHeight="1">
      <c r="A15874" s="431"/>
    </row>
    <row r="15875" spans="1:1" s="432" customFormat="1" ht="12" hidden="1" customHeight="1">
      <c r="A15875" s="431"/>
    </row>
    <row r="15876" spans="1:1" s="432" customFormat="1" ht="12" hidden="1" customHeight="1">
      <c r="A15876" s="431"/>
    </row>
    <row r="15877" spans="1:1" s="432" customFormat="1" ht="12" hidden="1" customHeight="1">
      <c r="A15877" s="431"/>
    </row>
    <row r="15878" spans="1:1" s="432" customFormat="1" ht="12" hidden="1" customHeight="1">
      <c r="A15878" s="431"/>
    </row>
    <row r="15879" spans="1:1" s="432" customFormat="1" ht="12" hidden="1" customHeight="1">
      <c r="A15879" s="431"/>
    </row>
    <row r="15880" spans="1:1" s="432" customFormat="1" ht="12" hidden="1" customHeight="1">
      <c r="A15880" s="431"/>
    </row>
    <row r="15881" spans="1:1" s="432" customFormat="1" ht="12" hidden="1" customHeight="1">
      <c r="A15881" s="431"/>
    </row>
    <row r="15882" spans="1:1" s="432" customFormat="1" ht="12" hidden="1" customHeight="1">
      <c r="A15882" s="431"/>
    </row>
    <row r="15883" spans="1:1" s="432" customFormat="1" ht="12" hidden="1" customHeight="1">
      <c r="A15883" s="431"/>
    </row>
    <row r="15884" spans="1:1" s="432" customFormat="1" ht="12" hidden="1" customHeight="1">
      <c r="A15884" s="431"/>
    </row>
    <row r="15885" spans="1:1" s="432" customFormat="1" ht="12" hidden="1" customHeight="1">
      <c r="A15885" s="431"/>
    </row>
    <row r="15886" spans="1:1" s="432" customFormat="1" ht="12" hidden="1" customHeight="1">
      <c r="A15886" s="431"/>
    </row>
    <row r="15887" spans="1:1" s="432" customFormat="1" ht="12" hidden="1" customHeight="1">
      <c r="A15887" s="431"/>
    </row>
    <row r="15888" spans="1:1" s="432" customFormat="1" ht="12" hidden="1" customHeight="1">
      <c r="A15888" s="431"/>
    </row>
    <row r="15889" spans="1:1" s="432" customFormat="1" ht="12" hidden="1" customHeight="1">
      <c r="A15889" s="431"/>
    </row>
    <row r="15890" spans="1:1" s="432" customFormat="1" ht="12" hidden="1" customHeight="1">
      <c r="A15890" s="431"/>
    </row>
    <row r="15891" spans="1:1" s="432" customFormat="1" ht="12" hidden="1" customHeight="1">
      <c r="A15891" s="431"/>
    </row>
    <row r="15892" spans="1:1" s="432" customFormat="1" ht="12" hidden="1" customHeight="1">
      <c r="A15892" s="431"/>
    </row>
    <row r="15893" spans="1:1" s="432" customFormat="1" ht="12" hidden="1" customHeight="1">
      <c r="A15893" s="431"/>
    </row>
    <row r="15894" spans="1:1" s="432" customFormat="1" ht="12" hidden="1" customHeight="1">
      <c r="A15894" s="431"/>
    </row>
    <row r="15895" spans="1:1" s="432" customFormat="1" ht="12" hidden="1" customHeight="1">
      <c r="A15895" s="431"/>
    </row>
    <row r="15896" spans="1:1" s="432" customFormat="1" ht="12" hidden="1" customHeight="1">
      <c r="A15896" s="431"/>
    </row>
    <row r="15897" spans="1:1" s="432" customFormat="1" ht="12" hidden="1" customHeight="1">
      <c r="A15897" s="431"/>
    </row>
    <row r="15898" spans="1:1" s="432" customFormat="1" ht="12" hidden="1" customHeight="1">
      <c r="A15898" s="431"/>
    </row>
    <row r="15899" spans="1:1" s="432" customFormat="1" ht="12" hidden="1" customHeight="1">
      <c r="A15899" s="431"/>
    </row>
    <row r="15900" spans="1:1" s="432" customFormat="1" ht="12" hidden="1" customHeight="1">
      <c r="A15900" s="431"/>
    </row>
    <row r="15901" spans="1:1" s="432" customFormat="1" ht="12" hidden="1" customHeight="1">
      <c r="A15901" s="431"/>
    </row>
    <row r="15902" spans="1:1" s="432" customFormat="1" ht="12" hidden="1" customHeight="1">
      <c r="A15902" s="431"/>
    </row>
    <row r="15903" spans="1:1" s="432" customFormat="1" ht="12" hidden="1" customHeight="1">
      <c r="A15903" s="431"/>
    </row>
    <row r="15904" spans="1:1" s="432" customFormat="1" ht="12" hidden="1" customHeight="1">
      <c r="A15904" s="431"/>
    </row>
    <row r="15905" spans="1:1" s="432" customFormat="1" ht="12" hidden="1" customHeight="1">
      <c r="A15905" s="431"/>
    </row>
    <row r="15906" spans="1:1" s="432" customFormat="1" ht="12" hidden="1" customHeight="1">
      <c r="A15906" s="431"/>
    </row>
    <row r="15907" spans="1:1" s="432" customFormat="1" ht="12" hidden="1" customHeight="1">
      <c r="A15907" s="431"/>
    </row>
    <row r="15908" spans="1:1" s="432" customFormat="1" ht="12" hidden="1" customHeight="1">
      <c r="A15908" s="431"/>
    </row>
    <row r="15909" spans="1:1" s="432" customFormat="1" ht="12" hidden="1" customHeight="1">
      <c r="A15909" s="431"/>
    </row>
    <row r="15910" spans="1:1" s="432" customFormat="1" ht="12" hidden="1" customHeight="1">
      <c r="A15910" s="431"/>
    </row>
    <row r="15911" spans="1:1" s="432" customFormat="1" ht="12" hidden="1" customHeight="1">
      <c r="A15911" s="431"/>
    </row>
    <row r="15912" spans="1:1" s="432" customFormat="1" ht="12" hidden="1" customHeight="1">
      <c r="A15912" s="431"/>
    </row>
    <row r="15913" spans="1:1" s="432" customFormat="1" ht="12" hidden="1" customHeight="1">
      <c r="A15913" s="431"/>
    </row>
    <row r="15914" spans="1:1" s="432" customFormat="1" ht="12" hidden="1" customHeight="1">
      <c r="A15914" s="431"/>
    </row>
    <row r="15915" spans="1:1" s="432" customFormat="1" ht="12" hidden="1" customHeight="1">
      <c r="A15915" s="431"/>
    </row>
    <row r="15916" spans="1:1" s="432" customFormat="1" ht="12" hidden="1" customHeight="1">
      <c r="A15916" s="431"/>
    </row>
    <row r="15917" spans="1:1" s="432" customFormat="1" ht="12" hidden="1" customHeight="1">
      <c r="A15917" s="431"/>
    </row>
    <row r="15918" spans="1:1" s="432" customFormat="1" ht="12" hidden="1" customHeight="1">
      <c r="A15918" s="431"/>
    </row>
    <row r="15919" spans="1:1" s="432" customFormat="1" ht="12" hidden="1" customHeight="1">
      <c r="A15919" s="431"/>
    </row>
    <row r="15920" spans="1:1" s="432" customFormat="1" ht="12" hidden="1" customHeight="1">
      <c r="A15920" s="431"/>
    </row>
    <row r="15921" spans="1:1" s="432" customFormat="1" ht="12" hidden="1" customHeight="1">
      <c r="A15921" s="431"/>
    </row>
    <row r="15922" spans="1:1" s="432" customFormat="1" ht="12" hidden="1" customHeight="1">
      <c r="A15922" s="431"/>
    </row>
    <row r="15923" spans="1:1" s="432" customFormat="1" ht="12" hidden="1" customHeight="1">
      <c r="A15923" s="431"/>
    </row>
    <row r="15924" spans="1:1" s="432" customFormat="1" ht="12" hidden="1" customHeight="1">
      <c r="A15924" s="431"/>
    </row>
    <row r="15925" spans="1:1" s="432" customFormat="1" ht="12" hidden="1" customHeight="1">
      <c r="A15925" s="431"/>
    </row>
    <row r="15926" spans="1:1" s="432" customFormat="1" ht="12" hidden="1" customHeight="1">
      <c r="A15926" s="431"/>
    </row>
    <row r="15927" spans="1:1" s="432" customFormat="1" ht="12" hidden="1" customHeight="1">
      <c r="A15927" s="431"/>
    </row>
    <row r="15928" spans="1:1" s="432" customFormat="1" ht="12" hidden="1" customHeight="1">
      <c r="A15928" s="431"/>
    </row>
    <row r="15929" spans="1:1" s="432" customFormat="1" ht="12" hidden="1" customHeight="1">
      <c r="A15929" s="431"/>
    </row>
    <row r="15930" spans="1:1" s="432" customFormat="1" ht="12" hidden="1" customHeight="1">
      <c r="A15930" s="431"/>
    </row>
    <row r="15931" spans="1:1" s="432" customFormat="1" ht="12" hidden="1" customHeight="1">
      <c r="A15931" s="431"/>
    </row>
    <row r="15932" spans="1:1" s="432" customFormat="1" ht="12" hidden="1" customHeight="1">
      <c r="A15932" s="431"/>
    </row>
    <row r="15933" spans="1:1" s="432" customFormat="1" ht="12" hidden="1" customHeight="1">
      <c r="A15933" s="431"/>
    </row>
    <row r="15934" spans="1:1" s="432" customFormat="1" ht="12" hidden="1" customHeight="1">
      <c r="A15934" s="431"/>
    </row>
    <row r="15935" spans="1:1" s="432" customFormat="1" ht="12" hidden="1" customHeight="1">
      <c r="A15935" s="431"/>
    </row>
    <row r="15936" spans="1:1" s="432" customFormat="1" ht="12" hidden="1" customHeight="1">
      <c r="A15936" s="431"/>
    </row>
    <row r="15937" spans="1:1" s="432" customFormat="1" ht="12" hidden="1" customHeight="1">
      <c r="A15937" s="431"/>
    </row>
    <row r="15938" spans="1:1" s="432" customFormat="1" ht="12" hidden="1" customHeight="1">
      <c r="A15938" s="431"/>
    </row>
    <row r="15939" spans="1:1" s="432" customFormat="1" ht="12" hidden="1" customHeight="1">
      <c r="A15939" s="431"/>
    </row>
    <row r="15940" spans="1:1" s="432" customFormat="1" ht="12" hidden="1" customHeight="1">
      <c r="A15940" s="431"/>
    </row>
    <row r="15941" spans="1:1" s="432" customFormat="1" ht="12" hidden="1" customHeight="1">
      <c r="A15941" s="431"/>
    </row>
    <row r="15942" spans="1:1" s="432" customFormat="1" ht="12" hidden="1" customHeight="1">
      <c r="A15942" s="431"/>
    </row>
    <row r="15943" spans="1:1" s="432" customFormat="1" ht="12" hidden="1" customHeight="1">
      <c r="A15943" s="431"/>
    </row>
    <row r="15944" spans="1:1" s="432" customFormat="1" ht="12" hidden="1" customHeight="1">
      <c r="A15944" s="431"/>
    </row>
    <row r="15945" spans="1:1" s="432" customFormat="1" ht="12" hidden="1" customHeight="1">
      <c r="A15945" s="431"/>
    </row>
    <row r="15946" spans="1:1" s="432" customFormat="1" ht="12" hidden="1" customHeight="1">
      <c r="A15946" s="431"/>
    </row>
    <row r="15947" spans="1:1" s="432" customFormat="1" ht="12" hidden="1" customHeight="1">
      <c r="A15947" s="431"/>
    </row>
    <row r="15948" spans="1:1" s="432" customFormat="1" ht="12" hidden="1" customHeight="1">
      <c r="A15948" s="431"/>
    </row>
    <row r="15949" spans="1:1" s="432" customFormat="1" ht="12" hidden="1" customHeight="1">
      <c r="A15949" s="431"/>
    </row>
    <row r="15950" spans="1:1" s="432" customFormat="1" ht="12" hidden="1" customHeight="1">
      <c r="A15950" s="431"/>
    </row>
    <row r="15951" spans="1:1" s="432" customFormat="1" ht="12" hidden="1" customHeight="1">
      <c r="A15951" s="431"/>
    </row>
    <row r="15952" spans="1:1" s="432" customFormat="1" ht="12" hidden="1" customHeight="1">
      <c r="A15952" s="431"/>
    </row>
    <row r="15953" spans="1:1" s="432" customFormat="1" ht="12" hidden="1" customHeight="1">
      <c r="A15953" s="431"/>
    </row>
    <row r="15954" spans="1:1" s="432" customFormat="1" ht="12" hidden="1" customHeight="1">
      <c r="A15954" s="431"/>
    </row>
    <row r="15955" spans="1:1" s="432" customFormat="1" ht="12" hidden="1" customHeight="1">
      <c r="A15955" s="431"/>
    </row>
    <row r="15956" spans="1:1" s="432" customFormat="1" ht="12" hidden="1" customHeight="1">
      <c r="A15956" s="431"/>
    </row>
    <row r="15957" spans="1:1" s="432" customFormat="1" ht="12" hidden="1" customHeight="1">
      <c r="A15957" s="431"/>
    </row>
    <row r="15958" spans="1:1" s="432" customFormat="1" ht="12" hidden="1" customHeight="1">
      <c r="A15958" s="431"/>
    </row>
    <row r="15959" spans="1:1" s="432" customFormat="1" ht="12" hidden="1" customHeight="1">
      <c r="A15959" s="431"/>
    </row>
    <row r="15960" spans="1:1" s="432" customFormat="1" ht="12" hidden="1" customHeight="1">
      <c r="A15960" s="431"/>
    </row>
    <row r="15961" spans="1:1" s="432" customFormat="1" ht="12" hidden="1" customHeight="1">
      <c r="A15961" s="431"/>
    </row>
    <row r="15962" spans="1:1" s="432" customFormat="1" ht="12" hidden="1" customHeight="1">
      <c r="A15962" s="431"/>
    </row>
    <row r="15963" spans="1:1" s="432" customFormat="1" ht="12" hidden="1" customHeight="1">
      <c r="A15963" s="431"/>
    </row>
    <row r="15964" spans="1:1" s="432" customFormat="1" ht="12" hidden="1" customHeight="1">
      <c r="A15964" s="431"/>
    </row>
    <row r="15965" spans="1:1" s="432" customFormat="1" ht="12" hidden="1" customHeight="1">
      <c r="A15965" s="431"/>
    </row>
    <row r="15966" spans="1:1" s="432" customFormat="1" ht="12" hidden="1" customHeight="1">
      <c r="A15966" s="431"/>
    </row>
    <row r="15967" spans="1:1" s="432" customFormat="1" ht="12" hidden="1" customHeight="1">
      <c r="A15967" s="431"/>
    </row>
    <row r="15968" spans="1:1" s="432" customFormat="1" ht="12" hidden="1" customHeight="1">
      <c r="A15968" s="431"/>
    </row>
    <row r="15969" spans="1:1" s="432" customFormat="1" ht="12" hidden="1" customHeight="1">
      <c r="A15969" s="431"/>
    </row>
    <row r="15970" spans="1:1" s="432" customFormat="1" ht="12" hidden="1" customHeight="1">
      <c r="A15970" s="431"/>
    </row>
    <row r="15971" spans="1:1" s="432" customFormat="1" ht="12" hidden="1" customHeight="1">
      <c r="A15971" s="431"/>
    </row>
    <row r="15972" spans="1:1" s="432" customFormat="1" ht="12" hidden="1" customHeight="1">
      <c r="A15972" s="431"/>
    </row>
    <row r="15973" spans="1:1" s="432" customFormat="1" ht="12" hidden="1" customHeight="1">
      <c r="A15973" s="431"/>
    </row>
    <row r="15974" spans="1:1" s="432" customFormat="1" ht="12" hidden="1" customHeight="1">
      <c r="A15974" s="431"/>
    </row>
    <row r="15975" spans="1:1" s="432" customFormat="1" ht="12" hidden="1" customHeight="1">
      <c r="A15975" s="431"/>
    </row>
    <row r="15976" spans="1:1" s="432" customFormat="1" ht="12" hidden="1" customHeight="1">
      <c r="A15976" s="431"/>
    </row>
    <row r="15977" spans="1:1" s="432" customFormat="1" ht="12" hidden="1" customHeight="1">
      <c r="A15977" s="431"/>
    </row>
    <row r="15978" spans="1:1" s="432" customFormat="1" ht="12" hidden="1" customHeight="1">
      <c r="A15978" s="431"/>
    </row>
    <row r="15979" spans="1:1" s="432" customFormat="1" ht="12" hidden="1" customHeight="1">
      <c r="A15979" s="431"/>
    </row>
    <row r="15980" spans="1:1" s="432" customFormat="1" ht="12" hidden="1" customHeight="1">
      <c r="A15980" s="431"/>
    </row>
    <row r="15981" spans="1:1" s="432" customFormat="1" ht="12" hidden="1" customHeight="1">
      <c r="A15981" s="431"/>
    </row>
    <row r="15982" spans="1:1" s="432" customFormat="1" ht="12" hidden="1" customHeight="1">
      <c r="A15982" s="431"/>
    </row>
    <row r="15983" spans="1:1" s="432" customFormat="1" ht="12" hidden="1" customHeight="1">
      <c r="A15983" s="431"/>
    </row>
    <row r="15984" spans="1:1" s="432" customFormat="1" ht="12" hidden="1" customHeight="1">
      <c r="A15984" s="431"/>
    </row>
    <row r="15985" spans="1:1" s="432" customFormat="1" ht="12" hidden="1" customHeight="1">
      <c r="A15985" s="431"/>
    </row>
    <row r="15986" spans="1:1" s="432" customFormat="1" ht="12" hidden="1" customHeight="1">
      <c r="A15986" s="431"/>
    </row>
    <row r="15987" spans="1:1" s="432" customFormat="1" ht="12" hidden="1" customHeight="1">
      <c r="A15987" s="431"/>
    </row>
    <row r="15988" spans="1:1" s="432" customFormat="1" ht="12" hidden="1" customHeight="1">
      <c r="A15988" s="431"/>
    </row>
    <row r="15989" spans="1:1" s="432" customFormat="1" ht="12" hidden="1" customHeight="1">
      <c r="A15989" s="431"/>
    </row>
    <row r="15990" spans="1:1" s="432" customFormat="1" ht="12" hidden="1" customHeight="1">
      <c r="A15990" s="431"/>
    </row>
    <row r="15991" spans="1:1" s="432" customFormat="1" ht="12" hidden="1" customHeight="1">
      <c r="A15991" s="431"/>
    </row>
    <row r="15992" spans="1:1" s="432" customFormat="1" ht="12" hidden="1" customHeight="1">
      <c r="A15992" s="431"/>
    </row>
    <row r="15993" spans="1:1" s="432" customFormat="1" ht="12" hidden="1" customHeight="1">
      <c r="A15993" s="431"/>
    </row>
    <row r="15994" spans="1:1" s="432" customFormat="1" ht="12" hidden="1" customHeight="1">
      <c r="A15994" s="431"/>
    </row>
    <row r="15995" spans="1:1" s="432" customFormat="1" ht="12" hidden="1" customHeight="1">
      <c r="A15995" s="431"/>
    </row>
    <row r="15996" spans="1:1" s="432" customFormat="1" ht="12" hidden="1" customHeight="1">
      <c r="A15996" s="431"/>
    </row>
    <row r="15997" spans="1:1" s="432" customFormat="1" ht="12" hidden="1" customHeight="1">
      <c r="A15997" s="431"/>
    </row>
    <row r="15998" spans="1:1" s="432" customFormat="1" ht="12" hidden="1" customHeight="1">
      <c r="A15998" s="431"/>
    </row>
    <row r="15999" spans="1:1" s="432" customFormat="1" ht="12" hidden="1" customHeight="1">
      <c r="A15999" s="431"/>
    </row>
    <row r="16000" spans="1:1" s="432" customFormat="1" ht="12" hidden="1" customHeight="1">
      <c r="A16000" s="431"/>
    </row>
    <row r="16001" spans="1:1" s="432" customFormat="1" ht="12" hidden="1" customHeight="1">
      <c r="A16001" s="431"/>
    </row>
    <row r="16002" spans="1:1" s="432" customFormat="1" ht="12" hidden="1" customHeight="1">
      <c r="A16002" s="431"/>
    </row>
    <row r="16003" spans="1:1" s="432" customFormat="1" ht="12" hidden="1" customHeight="1">
      <c r="A16003" s="431"/>
    </row>
    <row r="16004" spans="1:1" s="432" customFormat="1" ht="12" hidden="1" customHeight="1">
      <c r="A16004" s="431"/>
    </row>
    <row r="16005" spans="1:1" s="432" customFormat="1" ht="12" hidden="1" customHeight="1">
      <c r="A16005" s="431"/>
    </row>
    <row r="16006" spans="1:1" s="432" customFormat="1" ht="12" hidden="1" customHeight="1">
      <c r="A16006" s="431"/>
    </row>
    <row r="16007" spans="1:1" s="432" customFormat="1" ht="12" hidden="1" customHeight="1">
      <c r="A16007" s="431"/>
    </row>
    <row r="16008" spans="1:1" s="432" customFormat="1" ht="12" hidden="1" customHeight="1">
      <c r="A16008" s="431"/>
    </row>
    <row r="16009" spans="1:1" s="432" customFormat="1" ht="12" hidden="1" customHeight="1">
      <c r="A16009" s="431"/>
    </row>
    <row r="16010" spans="1:1" s="432" customFormat="1" ht="12" hidden="1" customHeight="1">
      <c r="A16010" s="431"/>
    </row>
    <row r="16011" spans="1:1" s="432" customFormat="1" ht="12" hidden="1" customHeight="1">
      <c r="A16011" s="431"/>
    </row>
    <row r="16012" spans="1:1" s="432" customFormat="1" ht="12" hidden="1" customHeight="1">
      <c r="A16012" s="431"/>
    </row>
    <row r="16013" spans="1:1" s="432" customFormat="1" ht="12" hidden="1" customHeight="1">
      <c r="A16013" s="431"/>
    </row>
    <row r="16014" spans="1:1" s="432" customFormat="1" ht="12" hidden="1" customHeight="1">
      <c r="A16014" s="431"/>
    </row>
    <row r="16015" spans="1:1" s="432" customFormat="1" ht="12" hidden="1" customHeight="1">
      <c r="A16015" s="431"/>
    </row>
    <row r="16016" spans="1:1" s="432" customFormat="1" ht="12" hidden="1" customHeight="1">
      <c r="A16016" s="431"/>
    </row>
    <row r="16017" spans="1:1" s="432" customFormat="1" ht="12" hidden="1" customHeight="1">
      <c r="A16017" s="431"/>
    </row>
    <row r="16018" spans="1:1" s="432" customFormat="1" ht="12" hidden="1" customHeight="1">
      <c r="A16018" s="431"/>
    </row>
    <row r="16019" spans="1:1" s="432" customFormat="1" ht="12" hidden="1" customHeight="1">
      <c r="A16019" s="431"/>
    </row>
    <row r="16020" spans="1:1" s="432" customFormat="1" ht="12" hidden="1" customHeight="1">
      <c r="A16020" s="431"/>
    </row>
    <row r="16021" spans="1:1" s="432" customFormat="1" ht="12" hidden="1" customHeight="1">
      <c r="A16021" s="431"/>
    </row>
    <row r="16022" spans="1:1" s="432" customFormat="1" ht="12" hidden="1" customHeight="1">
      <c r="A16022" s="431"/>
    </row>
    <row r="16023" spans="1:1" s="432" customFormat="1" ht="12" hidden="1" customHeight="1">
      <c r="A16023" s="431"/>
    </row>
    <row r="16024" spans="1:1" s="432" customFormat="1" ht="12" hidden="1" customHeight="1">
      <c r="A16024" s="431"/>
    </row>
    <row r="16025" spans="1:1" s="432" customFormat="1" ht="12" hidden="1" customHeight="1">
      <c r="A16025" s="431"/>
    </row>
    <row r="16026" spans="1:1" s="432" customFormat="1" ht="12" hidden="1" customHeight="1">
      <c r="A16026" s="431"/>
    </row>
    <row r="16027" spans="1:1" s="432" customFormat="1" ht="12" hidden="1" customHeight="1">
      <c r="A16027" s="431"/>
    </row>
    <row r="16028" spans="1:1" s="432" customFormat="1" ht="12" hidden="1" customHeight="1">
      <c r="A16028" s="431"/>
    </row>
    <row r="16029" spans="1:1" s="432" customFormat="1" ht="12" hidden="1" customHeight="1">
      <c r="A16029" s="431"/>
    </row>
    <row r="16030" spans="1:1" s="432" customFormat="1" ht="12" hidden="1" customHeight="1">
      <c r="A16030" s="431"/>
    </row>
    <row r="16031" spans="1:1" s="432" customFormat="1" ht="12" hidden="1" customHeight="1">
      <c r="A16031" s="431"/>
    </row>
    <row r="16032" spans="1:1" s="432" customFormat="1" ht="12" hidden="1" customHeight="1">
      <c r="A16032" s="431"/>
    </row>
    <row r="16033" spans="1:1" s="432" customFormat="1" ht="12" hidden="1" customHeight="1">
      <c r="A16033" s="431"/>
    </row>
    <row r="16034" spans="1:1" s="432" customFormat="1" ht="12" hidden="1" customHeight="1">
      <c r="A16034" s="431"/>
    </row>
    <row r="16035" spans="1:1" s="432" customFormat="1" ht="12" hidden="1" customHeight="1">
      <c r="A16035" s="431"/>
    </row>
    <row r="16036" spans="1:1" s="432" customFormat="1" ht="12" hidden="1" customHeight="1">
      <c r="A16036" s="431"/>
    </row>
    <row r="16037" spans="1:1" s="432" customFormat="1" ht="12" hidden="1" customHeight="1">
      <c r="A16037" s="431"/>
    </row>
    <row r="16038" spans="1:1" s="432" customFormat="1" ht="12" hidden="1" customHeight="1">
      <c r="A16038" s="431"/>
    </row>
    <row r="16039" spans="1:1" s="432" customFormat="1" ht="12" hidden="1" customHeight="1">
      <c r="A16039" s="431"/>
    </row>
    <row r="16040" spans="1:1" s="432" customFormat="1" ht="12" hidden="1" customHeight="1">
      <c r="A16040" s="431"/>
    </row>
    <row r="16041" spans="1:1" s="432" customFormat="1" ht="12" hidden="1" customHeight="1">
      <c r="A16041" s="431"/>
    </row>
    <row r="16042" spans="1:1" s="432" customFormat="1" ht="12" hidden="1" customHeight="1">
      <c r="A16042" s="431"/>
    </row>
    <row r="16043" spans="1:1" s="432" customFormat="1" ht="12" hidden="1" customHeight="1">
      <c r="A16043" s="431"/>
    </row>
    <row r="16044" spans="1:1" s="432" customFormat="1" ht="12" hidden="1" customHeight="1">
      <c r="A16044" s="431"/>
    </row>
    <row r="16045" spans="1:1" s="432" customFormat="1" ht="12" hidden="1" customHeight="1">
      <c r="A16045" s="431"/>
    </row>
    <row r="16046" spans="1:1" s="432" customFormat="1" ht="12" hidden="1" customHeight="1">
      <c r="A16046" s="431"/>
    </row>
    <row r="16047" spans="1:1" s="432" customFormat="1" ht="12" hidden="1" customHeight="1">
      <c r="A16047" s="431"/>
    </row>
    <row r="16048" spans="1:1" s="432" customFormat="1" ht="12" hidden="1" customHeight="1">
      <c r="A16048" s="431"/>
    </row>
    <row r="16049" spans="1:1" s="432" customFormat="1" ht="12" hidden="1" customHeight="1">
      <c r="A16049" s="431"/>
    </row>
    <row r="16050" spans="1:1" s="432" customFormat="1" ht="12" hidden="1" customHeight="1">
      <c r="A16050" s="431"/>
    </row>
    <row r="16051" spans="1:1" s="432" customFormat="1" ht="12" hidden="1" customHeight="1">
      <c r="A16051" s="431"/>
    </row>
    <row r="16052" spans="1:1" s="432" customFormat="1" ht="12" hidden="1" customHeight="1">
      <c r="A16052" s="431"/>
    </row>
    <row r="16053" spans="1:1" s="432" customFormat="1" ht="12" hidden="1" customHeight="1">
      <c r="A16053" s="431"/>
    </row>
    <row r="16054" spans="1:1" s="432" customFormat="1" ht="12" hidden="1" customHeight="1">
      <c r="A16054" s="431"/>
    </row>
    <row r="16055" spans="1:1" s="432" customFormat="1" ht="12" hidden="1" customHeight="1">
      <c r="A16055" s="431"/>
    </row>
    <row r="16056" spans="1:1" s="432" customFormat="1" ht="12" hidden="1" customHeight="1">
      <c r="A16056" s="431"/>
    </row>
    <row r="16057" spans="1:1" s="432" customFormat="1" ht="12" hidden="1" customHeight="1">
      <c r="A16057" s="431"/>
    </row>
    <row r="16058" spans="1:1" s="432" customFormat="1" ht="12" hidden="1" customHeight="1">
      <c r="A16058" s="431"/>
    </row>
    <row r="16059" spans="1:1" s="432" customFormat="1" ht="12" hidden="1" customHeight="1">
      <c r="A16059" s="431"/>
    </row>
    <row r="16060" spans="1:1" s="432" customFormat="1" ht="12" hidden="1" customHeight="1">
      <c r="A16060" s="431"/>
    </row>
    <row r="16061" spans="1:1" s="432" customFormat="1" ht="12" hidden="1" customHeight="1">
      <c r="A16061" s="431"/>
    </row>
    <row r="16062" spans="1:1" s="432" customFormat="1" ht="12" hidden="1" customHeight="1">
      <c r="A16062" s="431"/>
    </row>
    <row r="16063" spans="1:1" s="432" customFormat="1" ht="12" hidden="1" customHeight="1">
      <c r="A16063" s="431"/>
    </row>
    <row r="16064" spans="1:1" s="432" customFormat="1" ht="12" hidden="1" customHeight="1">
      <c r="A16064" s="431"/>
    </row>
    <row r="16065" spans="1:1" s="432" customFormat="1" ht="12" hidden="1" customHeight="1">
      <c r="A16065" s="431"/>
    </row>
    <row r="16066" spans="1:1" s="432" customFormat="1" ht="12" hidden="1" customHeight="1">
      <c r="A16066" s="431"/>
    </row>
    <row r="16067" spans="1:1" s="432" customFormat="1" ht="12" hidden="1" customHeight="1">
      <c r="A16067" s="431"/>
    </row>
    <row r="16068" spans="1:1" s="432" customFormat="1" ht="12" hidden="1" customHeight="1">
      <c r="A16068" s="431"/>
    </row>
    <row r="16069" spans="1:1" s="432" customFormat="1" ht="12" hidden="1" customHeight="1">
      <c r="A16069" s="431"/>
    </row>
    <row r="16070" spans="1:1" s="432" customFormat="1" ht="12" hidden="1" customHeight="1">
      <c r="A16070" s="431"/>
    </row>
    <row r="16071" spans="1:1" s="432" customFormat="1" ht="12" hidden="1" customHeight="1">
      <c r="A16071" s="431"/>
    </row>
    <row r="16072" spans="1:1" s="432" customFormat="1" ht="12" hidden="1" customHeight="1">
      <c r="A16072" s="431"/>
    </row>
    <row r="16073" spans="1:1" s="432" customFormat="1" ht="12" hidden="1" customHeight="1">
      <c r="A16073" s="431"/>
    </row>
    <row r="16074" spans="1:1" s="432" customFormat="1" ht="12" hidden="1" customHeight="1">
      <c r="A16074" s="431"/>
    </row>
    <row r="16075" spans="1:1" s="432" customFormat="1" ht="12" hidden="1" customHeight="1">
      <c r="A16075" s="431"/>
    </row>
    <row r="16076" spans="1:1" s="432" customFormat="1" ht="12" hidden="1" customHeight="1">
      <c r="A16076" s="431"/>
    </row>
    <row r="16077" spans="1:1" s="432" customFormat="1" ht="12" hidden="1" customHeight="1">
      <c r="A16077" s="431"/>
    </row>
    <row r="16078" spans="1:1" s="432" customFormat="1" ht="12" hidden="1" customHeight="1">
      <c r="A16078" s="431"/>
    </row>
    <row r="16079" spans="1:1" s="432" customFormat="1" ht="12" hidden="1" customHeight="1">
      <c r="A16079" s="431"/>
    </row>
    <row r="16080" spans="1:1" s="432" customFormat="1" ht="12" hidden="1" customHeight="1">
      <c r="A16080" s="431"/>
    </row>
    <row r="16081" spans="1:1" s="432" customFormat="1" ht="12" hidden="1" customHeight="1">
      <c r="A16081" s="431"/>
    </row>
    <row r="16082" spans="1:1" s="432" customFormat="1" ht="12" hidden="1" customHeight="1">
      <c r="A16082" s="431"/>
    </row>
    <row r="16083" spans="1:1" s="432" customFormat="1" ht="12" hidden="1" customHeight="1">
      <c r="A16083" s="431"/>
    </row>
    <row r="16084" spans="1:1" s="432" customFormat="1" ht="12" hidden="1" customHeight="1">
      <c r="A16084" s="431"/>
    </row>
    <row r="16085" spans="1:1" s="432" customFormat="1" ht="12" hidden="1" customHeight="1">
      <c r="A16085" s="431"/>
    </row>
    <row r="16086" spans="1:1" s="432" customFormat="1" ht="12" hidden="1" customHeight="1">
      <c r="A16086" s="431"/>
    </row>
    <row r="16087" spans="1:1" s="432" customFormat="1" ht="12" hidden="1" customHeight="1">
      <c r="A16087" s="431"/>
    </row>
    <row r="16088" spans="1:1" s="432" customFormat="1" ht="12" hidden="1" customHeight="1">
      <c r="A16088" s="431"/>
    </row>
    <row r="16089" spans="1:1" s="432" customFormat="1" ht="12" hidden="1" customHeight="1">
      <c r="A16089" s="431"/>
    </row>
    <row r="16090" spans="1:1" s="432" customFormat="1" ht="12" hidden="1" customHeight="1">
      <c r="A16090" s="431"/>
    </row>
    <row r="16091" spans="1:1" s="432" customFormat="1" ht="12" hidden="1" customHeight="1">
      <c r="A16091" s="431"/>
    </row>
    <row r="16092" spans="1:1" s="432" customFormat="1" ht="12" hidden="1" customHeight="1">
      <c r="A16092" s="431"/>
    </row>
    <row r="16093" spans="1:1" s="432" customFormat="1" ht="12" hidden="1" customHeight="1">
      <c r="A16093" s="431"/>
    </row>
    <row r="16094" spans="1:1" s="432" customFormat="1" ht="12" hidden="1" customHeight="1">
      <c r="A16094" s="431"/>
    </row>
    <row r="16095" spans="1:1" s="432" customFormat="1" ht="12" hidden="1" customHeight="1">
      <c r="A16095" s="431"/>
    </row>
    <row r="16096" spans="1:1" s="432" customFormat="1" ht="12" hidden="1" customHeight="1">
      <c r="A16096" s="431"/>
    </row>
    <row r="16097" spans="1:1" s="432" customFormat="1" ht="12" hidden="1" customHeight="1">
      <c r="A16097" s="431"/>
    </row>
    <row r="16098" spans="1:1" s="432" customFormat="1" ht="12" hidden="1" customHeight="1">
      <c r="A16098" s="431"/>
    </row>
    <row r="16099" spans="1:1" s="432" customFormat="1" ht="12" hidden="1" customHeight="1">
      <c r="A16099" s="431"/>
    </row>
    <row r="16100" spans="1:1" s="432" customFormat="1" ht="12" hidden="1" customHeight="1">
      <c r="A16100" s="431"/>
    </row>
    <row r="16101" spans="1:1" s="432" customFormat="1" ht="12" hidden="1" customHeight="1">
      <c r="A16101" s="431"/>
    </row>
    <row r="16102" spans="1:1" s="432" customFormat="1" ht="12" hidden="1" customHeight="1">
      <c r="A16102" s="431"/>
    </row>
    <row r="16103" spans="1:1" s="432" customFormat="1" ht="12" hidden="1" customHeight="1">
      <c r="A16103" s="431"/>
    </row>
    <row r="16104" spans="1:1" s="432" customFormat="1" ht="12" hidden="1" customHeight="1">
      <c r="A16104" s="431"/>
    </row>
    <row r="16105" spans="1:1" s="432" customFormat="1" ht="12" hidden="1" customHeight="1">
      <c r="A16105" s="431"/>
    </row>
    <row r="16106" spans="1:1" s="432" customFormat="1" ht="12" hidden="1" customHeight="1">
      <c r="A16106" s="431"/>
    </row>
    <row r="16107" spans="1:1" s="432" customFormat="1" ht="12" hidden="1" customHeight="1">
      <c r="A16107" s="431"/>
    </row>
    <row r="16108" spans="1:1" s="432" customFormat="1" ht="12" hidden="1" customHeight="1">
      <c r="A16108" s="431"/>
    </row>
    <row r="16109" spans="1:1" s="432" customFormat="1" ht="12" hidden="1" customHeight="1">
      <c r="A16109" s="431"/>
    </row>
    <row r="16110" spans="1:1" s="432" customFormat="1" ht="12" hidden="1" customHeight="1">
      <c r="A16110" s="431"/>
    </row>
    <row r="16111" spans="1:1" s="432" customFormat="1" ht="12" hidden="1" customHeight="1">
      <c r="A16111" s="431"/>
    </row>
    <row r="16112" spans="1:1" s="432" customFormat="1" ht="12" hidden="1" customHeight="1">
      <c r="A16112" s="431"/>
    </row>
    <row r="16113" spans="1:1" s="432" customFormat="1" ht="12" hidden="1" customHeight="1">
      <c r="A16113" s="431"/>
    </row>
    <row r="16114" spans="1:1" s="432" customFormat="1" ht="12" hidden="1" customHeight="1">
      <c r="A16114" s="431"/>
    </row>
    <row r="16115" spans="1:1" s="432" customFormat="1" ht="12" hidden="1" customHeight="1">
      <c r="A16115" s="431"/>
    </row>
    <row r="16116" spans="1:1" s="432" customFormat="1" ht="12" hidden="1" customHeight="1">
      <c r="A16116" s="431"/>
    </row>
    <row r="16117" spans="1:1" s="432" customFormat="1" ht="12" hidden="1" customHeight="1">
      <c r="A16117" s="431"/>
    </row>
    <row r="16118" spans="1:1" s="432" customFormat="1" ht="12" hidden="1" customHeight="1">
      <c r="A16118" s="431"/>
    </row>
    <row r="16119" spans="1:1" s="432" customFormat="1" ht="12" hidden="1" customHeight="1">
      <c r="A16119" s="431"/>
    </row>
    <row r="16120" spans="1:1" s="432" customFormat="1" ht="12" hidden="1" customHeight="1">
      <c r="A16120" s="431"/>
    </row>
    <row r="16121" spans="1:1" s="432" customFormat="1" ht="12" hidden="1" customHeight="1">
      <c r="A16121" s="431"/>
    </row>
    <row r="16122" spans="1:1" s="432" customFormat="1" ht="12" hidden="1" customHeight="1">
      <c r="A16122" s="431"/>
    </row>
    <row r="16123" spans="1:1" s="432" customFormat="1" ht="12" hidden="1" customHeight="1">
      <c r="A16123" s="431"/>
    </row>
    <row r="16124" spans="1:1" s="432" customFormat="1" ht="12" hidden="1" customHeight="1">
      <c r="A16124" s="431"/>
    </row>
    <row r="16125" spans="1:1" s="432" customFormat="1" ht="12" hidden="1" customHeight="1">
      <c r="A16125" s="431"/>
    </row>
    <row r="16126" spans="1:1" s="432" customFormat="1" ht="12" hidden="1" customHeight="1">
      <c r="A16126" s="431"/>
    </row>
    <row r="16127" spans="1:1" s="432" customFormat="1" ht="12" hidden="1" customHeight="1">
      <c r="A16127" s="431"/>
    </row>
    <row r="16128" spans="1:1" s="432" customFormat="1" ht="12" hidden="1" customHeight="1">
      <c r="A16128" s="431"/>
    </row>
    <row r="16129" spans="1:1" s="432" customFormat="1" ht="12" hidden="1" customHeight="1">
      <c r="A16129" s="431"/>
    </row>
    <row r="16130" spans="1:1" s="432" customFormat="1" ht="12" hidden="1" customHeight="1">
      <c r="A16130" s="431"/>
    </row>
    <row r="16131" spans="1:1" s="432" customFormat="1" ht="12" hidden="1" customHeight="1">
      <c r="A16131" s="431"/>
    </row>
    <row r="16132" spans="1:1" s="432" customFormat="1" ht="12" hidden="1" customHeight="1">
      <c r="A16132" s="431"/>
    </row>
    <row r="16133" spans="1:1" s="432" customFormat="1" ht="12" hidden="1" customHeight="1">
      <c r="A16133" s="431"/>
    </row>
    <row r="16134" spans="1:1" s="432" customFormat="1" ht="12" hidden="1" customHeight="1">
      <c r="A16134" s="431"/>
    </row>
    <row r="16135" spans="1:1" s="432" customFormat="1" ht="12" hidden="1" customHeight="1">
      <c r="A16135" s="431"/>
    </row>
    <row r="16136" spans="1:1" s="432" customFormat="1" ht="12" hidden="1" customHeight="1">
      <c r="A16136" s="431"/>
    </row>
    <row r="16137" spans="1:1" s="432" customFormat="1" ht="12" hidden="1" customHeight="1">
      <c r="A16137" s="431"/>
    </row>
    <row r="16138" spans="1:1" s="432" customFormat="1" ht="12" hidden="1" customHeight="1">
      <c r="A16138" s="431"/>
    </row>
    <row r="16139" spans="1:1" s="432" customFormat="1" ht="12" hidden="1" customHeight="1">
      <c r="A16139" s="431"/>
    </row>
    <row r="16140" spans="1:1" s="432" customFormat="1" ht="12" hidden="1" customHeight="1">
      <c r="A16140" s="431"/>
    </row>
    <row r="16141" spans="1:1" s="432" customFormat="1" ht="12" hidden="1" customHeight="1">
      <c r="A16141" s="431"/>
    </row>
    <row r="16142" spans="1:1" s="432" customFormat="1" ht="12" hidden="1" customHeight="1">
      <c r="A16142" s="431"/>
    </row>
    <row r="16143" spans="1:1" s="432" customFormat="1" ht="12" hidden="1" customHeight="1">
      <c r="A16143" s="431"/>
    </row>
    <row r="16144" spans="1:1" s="432" customFormat="1" ht="12" hidden="1" customHeight="1">
      <c r="A16144" s="431"/>
    </row>
    <row r="16145" spans="1:1" s="432" customFormat="1" ht="12" hidden="1" customHeight="1">
      <c r="A16145" s="431"/>
    </row>
    <row r="16146" spans="1:1" s="432" customFormat="1" ht="12" hidden="1" customHeight="1">
      <c r="A16146" s="431"/>
    </row>
    <row r="16147" spans="1:1" s="432" customFormat="1" ht="12" hidden="1" customHeight="1">
      <c r="A16147" s="431"/>
    </row>
    <row r="16148" spans="1:1" s="432" customFormat="1" ht="12" hidden="1" customHeight="1">
      <c r="A16148" s="431"/>
    </row>
    <row r="16149" spans="1:1" s="432" customFormat="1" ht="12" hidden="1" customHeight="1">
      <c r="A16149" s="431"/>
    </row>
    <row r="16150" spans="1:1" s="432" customFormat="1" ht="12" hidden="1" customHeight="1">
      <c r="A16150" s="431"/>
    </row>
    <row r="16151" spans="1:1" s="432" customFormat="1" ht="12" hidden="1" customHeight="1">
      <c r="A16151" s="431"/>
    </row>
    <row r="16152" spans="1:1" s="432" customFormat="1" ht="12" hidden="1" customHeight="1">
      <c r="A16152" s="431"/>
    </row>
    <row r="16153" spans="1:1" s="432" customFormat="1" ht="12" hidden="1" customHeight="1">
      <c r="A16153" s="431"/>
    </row>
    <row r="16154" spans="1:1" s="432" customFormat="1" ht="12" hidden="1" customHeight="1">
      <c r="A16154" s="431"/>
    </row>
    <row r="16155" spans="1:1" s="432" customFormat="1" ht="12" hidden="1" customHeight="1">
      <c r="A16155" s="431"/>
    </row>
    <row r="16156" spans="1:1" s="432" customFormat="1" ht="12" hidden="1" customHeight="1">
      <c r="A16156" s="431"/>
    </row>
    <row r="16157" spans="1:1" s="432" customFormat="1" ht="12" hidden="1" customHeight="1">
      <c r="A16157" s="431"/>
    </row>
    <row r="16158" spans="1:1" s="432" customFormat="1" ht="12" hidden="1" customHeight="1">
      <c r="A16158" s="431"/>
    </row>
    <row r="16159" spans="1:1" s="432" customFormat="1" ht="12" hidden="1" customHeight="1">
      <c r="A16159" s="431"/>
    </row>
    <row r="16160" spans="1:1" s="432" customFormat="1" ht="12" hidden="1" customHeight="1">
      <c r="A16160" s="431"/>
    </row>
    <row r="16161" spans="1:1" s="432" customFormat="1" ht="12" hidden="1" customHeight="1">
      <c r="A16161" s="431"/>
    </row>
    <row r="16162" spans="1:1" s="432" customFormat="1" ht="12" hidden="1" customHeight="1">
      <c r="A16162" s="431"/>
    </row>
    <row r="16163" spans="1:1" s="432" customFormat="1" ht="12" hidden="1" customHeight="1">
      <c r="A16163" s="431"/>
    </row>
    <row r="16164" spans="1:1" s="432" customFormat="1" ht="12" hidden="1" customHeight="1">
      <c r="A16164" s="431"/>
    </row>
    <row r="16165" spans="1:1" s="432" customFormat="1" ht="12" hidden="1" customHeight="1">
      <c r="A16165" s="431"/>
    </row>
    <row r="16166" spans="1:1" s="432" customFormat="1" ht="12" hidden="1" customHeight="1">
      <c r="A16166" s="431"/>
    </row>
    <row r="16167" spans="1:1" s="432" customFormat="1" ht="12" hidden="1" customHeight="1">
      <c r="A16167" s="431"/>
    </row>
    <row r="16168" spans="1:1" s="432" customFormat="1" ht="12" hidden="1" customHeight="1">
      <c r="A16168" s="431"/>
    </row>
    <row r="16169" spans="1:1" s="432" customFormat="1" ht="12" hidden="1" customHeight="1">
      <c r="A16169" s="431"/>
    </row>
    <row r="16170" spans="1:1" s="432" customFormat="1" ht="12" hidden="1" customHeight="1">
      <c r="A16170" s="431"/>
    </row>
    <row r="16171" spans="1:1" s="432" customFormat="1" ht="12" hidden="1" customHeight="1">
      <c r="A16171" s="431"/>
    </row>
    <row r="16172" spans="1:1" s="432" customFormat="1" ht="12" hidden="1" customHeight="1">
      <c r="A16172" s="431"/>
    </row>
    <row r="16173" spans="1:1" s="432" customFormat="1" ht="12" hidden="1" customHeight="1">
      <c r="A16173" s="431"/>
    </row>
    <row r="16174" spans="1:1" s="432" customFormat="1" ht="12" hidden="1" customHeight="1">
      <c r="A16174" s="431"/>
    </row>
    <row r="16175" spans="1:1" s="432" customFormat="1" ht="12" hidden="1" customHeight="1">
      <c r="A16175" s="431"/>
    </row>
    <row r="16176" spans="1:1" s="432" customFormat="1" ht="12" hidden="1" customHeight="1">
      <c r="A16176" s="431"/>
    </row>
    <row r="16177" spans="1:1" s="432" customFormat="1" ht="12" hidden="1" customHeight="1">
      <c r="A16177" s="431"/>
    </row>
    <row r="16178" spans="1:1" s="432" customFormat="1" ht="12" hidden="1" customHeight="1">
      <c r="A16178" s="431"/>
    </row>
    <row r="16179" spans="1:1" s="432" customFormat="1" ht="12" hidden="1" customHeight="1">
      <c r="A16179" s="431"/>
    </row>
    <row r="16180" spans="1:1" s="432" customFormat="1" ht="12" hidden="1" customHeight="1">
      <c r="A16180" s="431"/>
    </row>
    <row r="16181" spans="1:1" s="432" customFormat="1" ht="12" hidden="1" customHeight="1">
      <c r="A16181" s="431"/>
    </row>
    <row r="16182" spans="1:1" s="432" customFormat="1" ht="12" hidden="1" customHeight="1">
      <c r="A16182" s="431"/>
    </row>
    <row r="16183" spans="1:1" s="432" customFormat="1" ht="12" hidden="1" customHeight="1">
      <c r="A16183" s="431"/>
    </row>
    <row r="16184" spans="1:1" s="432" customFormat="1" ht="12" hidden="1" customHeight="1">
      <c r="A16184" s="431"/>
    </row>
    <row r="16185" spans="1:1" s="432" customFormat="1" ht="12" hidden="1" customHeight="1">
      <c r="A16185" s="431"/>
    </row>
    <row r="16186" spans="1:1" s="432" customFormat="1" ht="12" hidden="1" customHeight="1">
      <c r="A16186" s="431"/>
    </row>
    <row r="16187" spans="1:1" s="432" customFormat="1" ht="12" hidden="1" customHeight="1">
      <c r="A16187" s="431"/>
    </row>
    <row r="16188" spans="1:1" s="432" customFormat="1" ht="12" hidden="1" customHeight="1">
      <c r="A16188" s="431"/>
    </row>
    <row r="16189" spans="1:1" s="432" customFormat="1" ht="12" hidden="1" customHeight="1">
      <c r="A16189" s="431"/>
    </row>
    <row r="16190" spans="1:1" s="432" customFormat="1" ht="12" hidden="1" customHeight="1">
      <c r="A16190" s="431"/>
    </row>
    <row r="16191" spans="1:1" s="432" customFormat="1" ht="12" hidden="1" customHeight="1">
      <c r="A16191" s="431"/>
    </row>
    <row r="16192" spans="1:1" s="432" customFormat="1" ht="12" hidden="1" customHeight="1">
      <c r="A16192" s="431"/>
    </row>
    <row r="16193" spans="1:1" s="432" customFormat="1" ht="12" hidden="1" customHeight="1">
      <c r="A16193" s="431"/>
    </row>
    <row r="16194" spans="1:1" s="432" customFormat="1" ht="12" hidden="1" customHeight="1">
      <c r="A16194" s="431"/>
    </row>
    <row r="16195" spans="1:1" s="432" customFormat="1" ht="12" hidden="1" customHeight="1">
      <c r="A16195" s="431"/>
    </row>
    <row r="16196" spans="1:1" s="432" customFormat="1" ht="12" hidden="1" customHeight="1">
      <c r="A16196" s="431"/>
    </row>
    <row r="16197" spans="1:1" s="432" customFormat="1" ht="12" hidden="1" customHeight="1">
      <c r="A16197" s="431"/>
    </row>
    <row r="16198" spans="1:1" s="432" customFormat="1" ht="12" hidden="1" customHeight="1">
      <c r="A16198" s="431"/>
    </row>
    <row r="16199" spans="1:1" s="432" customFormat="1" ht="12" hidden="1" customHeight="1">
      <c r="A16199" s="431"/>
    </row>
    <row r="16200" spans="1:1" s="432" customFormat="1" ht="12" hidden="1" customHeight="1">
      <c r="A16200" s="431"/>
    </row>
    <row r="16201" spans="1:1" s="432" customFormat="1" ht="12" hidden="1" customHeight="1">
      <c r="A16201" s="431"/>
    </row>
    <row r="16202" spans="1:1" s="432" customFormat="1" ht="12" hidden="1" customHeight="1">
      <c r="A16202" s="431"/>
    </row>
    <row r="16203" spans="1:1" s="432" customFormat="1" ht="12" hidden="1" customHeight="1">
      <c r="A16203" s="431"/>
    </row>
    <row r="16204" spans="1:1" s="432" customFormat="1" ht="12" hidden="1" customHeight="1">
      <c r="A16204" s="431"/>
    </row>
    <row r="16205" spans="1:1" s="432" customFormat="1" ht="12" hidden="1" customHeight="1">
      <c r="A16205" s="431"/>
    </row>
    <row r="16206" spans="1:1" s="432" customFormat="1" ht="12" hidden="1" customHeight="1">
      <c r="A16206" s="431"/>
    </row>
    <row r="16207" spans="1:1" s="432" customFormat="1" ht="12" hidden="1" customHeight="1">
      <c r="A16207" s="431"/>
    </row>
    <row r="16208" spans="1:1" s="432" customFormat="1" ht="12" hidden="1" customHeight="1">
      <c r="A16208" s="431"/>
    </row>
    <row r="16209" spans="1:1" s="432" customFormat="1" ht="12" hidden="1" customHeight="1">
      <c r="A16209" s="431"/>
    </row>
    <row r="16210" spans="1:1" s="432" customFormat="1" ht="12" hidden="1" customHeight="1">
      <c r="A16210" s="431"/>
    </row>
    <row r="16211" spans="1:1" s="432" customFormat="1" ht="12" hidden="1" customHeight="1">
      <c r="A16211" s="431"/>
    </row>
    <row r="16212" spans="1:1" s="432" customFormat="1" ht="12" hidden="1" customHeight="1">
      <c r="A16212" s="431"/>
    </row>
    <row r="16213" spans="1:1" s="432" customFormat="1" ht="12" hidden="1" customHeight="1">
      <c r="A16213" s="431"/>
    </row>
    <row r="16214" spans="1:1" s="432" customFormat="1" ht="12" hidden="1" customHeight="1">
      <c r="A16214" s="431"/>
    </row>
    <row r="16215" spans="1:1" s="432" customFormat="1" ht="12" hidden="1" customHeight="1">
      <c r="A16215" s="431"/>
    </row>
    <row r="16216" spans="1:1" s="432" customFormat="1" ht="12" hidden="1" customHeight="1">
      <c r="A16216" s="431"/>
    </row>
    <row r="16217" spans="1:1" s="432" customFormat="1" ht="12" hidden="1" customHeight="1">
      <c r="A16217" s="431"/>
    </row>
    <row r="16218" spans="1:1" s="432" customFormat="1" ht="12" hidden="1" customHeight="1">
      <c r="A16218" s="431"/>
    </row>
    <row r="16219" spans="1:1" s="432" customFormat="1" ht="12" hidden="1" customHeight="1">
      <c r="A16219" s="431"/>
    </row>
    <row r="16220" spans="1:1" s="432" customFormat="1" ht="12" hidden="1" customHeight="1">
      <c r="A16220" s="431"/>
    </row>
    <row r="16221" spans="1:1" s="432" customFormat="1" ht="12" hidden="1" customHeight="1">
      <c r="A16221" s="431"/>
    </row>
    <row r="16222" spans="1:1" s="432" customFormat="1" ht="12" hidden="1" customHeight="1">
      <c r="A16222" s="431"/>
    </row>
    <row r="16223" spans="1:1" s="432" customFormat="1" ht="12" hidden="1" customHeight="1">
      <c r="A16223" s="431"/>
    </row>
    <row r="16224" spans="1:1" s="432" customFormat="1" ht="12" hidden="1" customHeight="1">
      <c r="A16224" s="431"/>
    </row>
    <row r="16225" spans="1:1" s="432" customFormat="1" ht="12" hidden="1" customHeight="1">
      <c r="A16225" s="431"/>
    </row>
    <row r="16226" spans="1:1" s="432" customFormat="1" ht="12" hidden="1" customHeight="1">
      <c r="A16226" s="431"/>
    </row>
    <row r="16227" spans="1:1" s="432" customFormat="1" ht="12" hidden="1" customHeight="1">
      <c r="A16227" s="431"/>
    </row>
    <row r="16228" spans="1:1" s="432" customFormat="1" ht="12" hidden="1" customHeight="1">
      <c r="A16228" s="431"/>
    </row>
    <row r="16229" spans="1:1" s="432" customFormat="1" ht="12" hidden="1" customHeight="1">
      <c r="A16229" s="431"/>
    </row>
    <row r="16230" spans="1:1" s="432" customFormat="1" ht="12" hidden="1" customHeight="1">
      <c r="A16230" s="431"/>
    </row>
    <row r="16231" spans="1:1" s="432" customFormat="1" ht="12" hidden="1" customHeight="1">
      <c r="A16231" s="431"/>
    </row>
    <row r="16232" spans="1:1" s="432" customFormat="1" ht="12" hidden="1" customHeight="1">
      <c r="A16232" s="431"/>
    </row>
    <row r="16233" spans="1:1" s="432" customFormat="1" ht="12" hidden="1" customHeight="1">
      <c r="A16233" s="431"/>
    </row>
    <row r="16234" spans="1:1" s="432" customFormat="1" ht="12" hidden="1" customHeight="1">
      <c r="A16234" s="431"/>
    </row>
    <row r="16235" spans="1:1" s="432" customFormat="1" ht="12" hidden="1" customHeight="1">
      <c r="A16235" s="431"/>
    </row>
    <row r="16236" spans="1:1" s="432" customFormat="1" ht="12" hidden="1" customHeight="1">
      <c r="A16236" s="431"/>
    </row>
    <row r="16237" spans="1:1" s="432" customFormat="1" ht="12" hidden="1" customHeight="1">
      <c r="A16237" s="431"/>
    </row>
    <row r="16238" spans="1:1" s="432" customFormat="1" ht="12" hidden="1" customHeight="1">
      <c r="A16238" s="431"/>
    </row>
    <row r="16239" spans="1:1" s="432" customFormat="1" ht="12" hidden="1" customHeight="1">
      <c r="A16239" s="431"/>
    </row>
    <row r="16240" spans="1:1" s="432" customFormat="1" ht="12" hidden="1" customHeight="1">
      <c r="A16240" s="431"/>
    </row>
    <row r="16241" spans="1:1" s="432" customFormat="1" ht="12" hidden="1" customHeight="1">
      <c r="A16241" s="431"/>
    </row>
    <row r="16242" spans="1:1" s="432" customFormat="1" ht="12" hidden="1" customHeight="1">
      <c r="A16242" s="431"/>
    </row>
    <row r="16243" spans="1:1" s="432" customFormat="1" ht="12" hidden="1" customHeight="1">
      <c r="A16243" s="431"/>
    </row>
    <row r="16244" spans="1:1" s="432" customFormat="1" ht="12" hidden="1" customHeight="1">
      <c r="A16244" s="431"/>
    </row>
    <row r="16245" spans="1:1" s="432" customFormat="1" ht="12" hidden="1" customHeight="1">
      <c r="A16245" s="431"/>
    </row>
    <row r="16246" spans="1:1" s="432" customFormat="1" ht="12" hidden="1" customHeight="1">
      <c r="A16246" s="431"/>
    </row>
    <row r="16247" spans="1:1" s="432" customFormat="1" ht="12" hidden="1" customHeight="1">
      <c r="A16247" s="431"/>
    </row>
    <row r="16248" spans="1:1" s="432" customFormat="1" ht="12" hidden="1" customHeight="1">
      <c r="A16248" s="431"/>
    </row>
    <row r="16249" spans="1:1" s="432" customFormat="1" ht="12" hidden="1" customHeight="1">
      <c r="A16249" s="431"/>
    </row>
    <row r="16250" spans="1:1" s="432" customFormat="1" ht="12" hidden="1" customHeight="1">
      <c r="A16250" s="431"/>
    </row>
    <row r="16251" spans="1:1" s="432" customFormat="1" ht="12" hidden="1" customHeight="1">
      <c r="A16251" s="431"/>
    </row>
    <row r="16252" spans="1:1" s="432" customFormat="1" ht="12" hidden="1" customHeight="1">
      <c r="A16252" s="431"/>
    </row>
    <row r="16253" spans="1:1" s="432" customFormat="1" ht="12" hidden="1" customHeight="1">
      <c r="A16253" s="431"/>
    </row>
    <row r="16254" spans="1:1" s="432" customFormat="1" ht="12" hidden="1" customHeight="1">
      <c r="A16254" s="431"/>
    </row>
    <row r="16255" spans="1:1" s="432" customFormat="1" ht="12" hidden="1" customHeight="1">
      <c r="A16255" s="431"/>
    </row>
    <row r="16256" spans="1:1" s="432" customFormat="1" ht="12" hidden="1" customHeight="1">
      <c r="A16256" s="431"/>
    </row>
    <row r="16257" spans="1:1" s="432" customFormat="1" ht="12" hidden="1" customHeight="1">
      <c r="A16257" s="431"/>
    </row>
    <row r="16258" spans="1:1" s="432" customFormat="1" ht="12" hidden="1" customHeight="1">
      <c r="A16258" s="431"/>
    </row>
    <row r="16259" spans="1:1" s="432" customFormat="1" ht="12" hidden="1" customHeight="1">
      <c r="A16259" s="431"/>
    </row>
    <row r="16260" spans="1:1" s="432" customFormat="1" ht="12" hidden="1" customHeight="1">
      <c r="A16260" s="431"/>
    </row>
    <row r="16261" spans="1:1" s="432" customFormat="1" ht="12" hidden="1" customHeight="1">
      <c r="A16261" s="431"/>
    </row>
    <row r="16262" spans="1:1" s="432" customFormat="1" ht="12" hidden="1" customHeight="1">
      <c r="A16262" s="431"/>
    </row>
    <row r="16263" spans="1:1" s="432" customFormat="1" ht="12" hidden="1" customHeight="1">
      <c r="A16263" s="431"/>
    </row>
    <row r="16264" spans="1:1" s="432" customFormat="1" ht="12" hidden="1" customHeight="1">
      <c r="A16264" s="431"/>
    </row>
    <row r="16265" spans="1:1" s="432" customFormat="1" ht="12" hidden="1" customHeight="1">
      <c r="A16265" s="431"/>
    </row>
    <row r="16266" spans="1:1" s="432" customFormat="1" ht="12" hidden="1" customHeight="1">
      <c r="A16266" s="431"/>
    </row>
    <row r="16267" spans="1:1" s="432" customFormat="1" ht="12" hidden="1" customHeight="1">
      <c r="A16267" s="431"/>
    </row>
    <row r="16268" spans="1:1" s="432" customFormat="1" ht="12" hidden="1" customHeight="1">
      <c r="A16268" s="431"/>
    </row>
    <row r="16269" spans="1:1" s="432" customFormat="1" ht="12" hidden="1" customHeight="1">
      <c r="A16269" s="431"/>
    </row>
    <row r="16270" spans="1:1" s="432" customFormat="1" ht="12" hidden="1" customHeight="1">
      <c r="A16270" s="431"/>
    </row>
    <row r="16271" spans="1:1" s="432" customFormat="1" ht="12" hidden="1" customHeight="1">
      <c r="A16271" s="431"/>
    </row>
    <row r="16272" spans="1:1" s="432" customFormat="1" ht="12" hidden="1" customHeight="1">
      <c r="A16272" s="431"/>
    </row>
    <row r="16273" spans="1:1" s="432" customFormat="1" ht="12" hidden="1" customHeight="1">
      <c r="A16273" s="431"/>
    </row>
    <row r="16274" spans="1:1" s="432" customFormat="1" ht="12" hidden="1" customHeight="1">
      <c r="A16274" s="431"/>
    </row>
    <row r="16275" spans="1:1" s="432" customFormat="1" ht="12" hidden="1" customHeight="1">
      <c r="A16275" s="431"/>
    </row>
    <row r="16276" spans="1:1" s="432" customFormat="1" ht="12" hidden="1" customHeight="1">
      <c r="A16276" s="431"/>
    </row>
    <row r="16277" spans="1:1" s="432" customFormat="1" ht="12" hidden="1" customHeight="1">
      <c r="A16277" s="431"/>
    </row>
    <row r="16278" spans="1:1" s="432" customFormat="1" ht="12" hidden="1" customHeight="1">
      <c r="A16278" s="431"/>
    </row>
    <row r="16279" spans="1:1" s="432" customFormat="1" ht="12" hidden="1" customHeight="1">
      <c r="A16279" s="431"/>
    </row>
    <row r="16280" spans="1:1" s="432" customFormat="1" ht="12" hidden="1" customHeight="1">
      <c r="A16280" s="431"/>
    </row>
    <row r="16281" spans="1:1" s="432" customFormat="1" ht="12" hidden="1" customHeight="1">
      <c r="A16281" s="431"/>
    </row>
    <row r="16282" spans="1:1" s="432" customFormat="1" ht="12" hidden="1" customHeight="1">
      <c r="A16282" s="431"/>
    </row>
    <row r="16283" spans="1:1" s="432" customFormat="1" ht="12" hidden="1" customHeight="1">
      <c r="A16283" s="431"/>
    </row>
    <row r="16284" spans="1:1" s="432" customFormat="1" ht="12" hidden="1" customHeight="1">
      <c r="A16284" s="431"/>
    </row>
    <row r="16285" spans="1:1" s="432" customFormat="1" ht="12" hidden="1" customHeight="1">
      <c r="A16285" s="431"/>
    </row>
    <row r="16286" spans="1:1" s="432" customFormat="1" ht="12" hidden="1" customHeight="1">
      <c r="A16286" s="431"/>
    </row>
    <row r="16287" spans="1:1" s="432" customFormat="1" ht="12" hidden="1" customHeight="1">
      <c r="A16287" s="431"/>
    </row>
    <row r="16288" spans="1:1" s="432" customFormat="1" ht="12" hidden="1" customHeight="1">
      <c r="A16288" s="431"/>
    </row>
    <row r="16289" spans="1:1" s="432" customFormat="1" ht="12" hidden="1" customHeight="1">
      <c r="A16289" s="431"/>
    </row>
    <row r="16290" spans="1:1" s="432" customFormat="1" ht="12" hidden="1" customHeight="1">
      <c r="A16290" s="431"/>
    </row>
    <row r="16291" spans="1:1" s="432" customFormat="1" ht="12" hidden="1" customHeight="1">
      <c r="A16291" s="431"/>
    </row>
    <row r="16292" spans="1:1" s="432" customFormat="1" ht="12" hidden="1" customHeight="1">
      <c r="A16292" s="431"/>
    </row>
    <row r="16293" spans="1:1" s="432" customFormat="1" ht="12" hidden="1" customHeight="1">
      <c r="A16293" s="431"/>
    </row>
    <row r="16294" spans="1:1" s="432" customFormat="1" ht="12" hidden="1" customHeight="1">
      <c r="A16294" s="431"/>
    </row>
    <row r="16295" spans="1:1" s="432" customFormat="1" ht="12" hidden="1" customHeight="1">
      <c r="A16295" s="431"/>
    </row>
    <row r="16296" spans="1:1" s="432" customFormat="1" ht="12" hidden="1" customHeight="1">
      <c r="A16296" s="431"/>
    </row>
    <row r="16297" spans="1:1" s="432" customFormat="1" ht="12" hidden="1" customHeight="1">
      <c r="A16297" s="431"/>
    </row>
    <row r="16298" spans="1:1" s="432" customFormat="1" ht="12" hidden="1" customHeight="1">
      <c r="A16298" s="431"/>
    </row>
    <row r="16299" spans="1:1" s="432" customFormat="1" ht="12" hidden="1" customHeight="1">
      <c r="A16299" s="431"/>
    </row>
    <row r="16300" spans="1:1" s="432" customFormat="1" ht="12" hidden="1" customHeight="1">
      <c r="A16300" s="431"/>
    </row>
    <row r="16301" spans="1:1" s="432" customFormat="1" ht="12" hidden="1" customHeight="1">
      <c r="A16301" s="431"/>
    </row>
    <row r="16302" spans="1:1" s="432" customFormat="1" ht="12" hidden="1" customHeight="1">
      <c r="A16302" s="431"/>
    </row>
    <row r="16303" spans="1:1" s="432" customFormat="1" ht="12" hidden="1" customHeight="1">
      <c r="A16303" s="431"/>
    </row>
    <row r="16304" spans="1:1" s="432" customFormat="1" ht="12" hidden="1" customHeight="1">
      <c r="A16304" s="431"/>
    </row>
    <row r="16305" spans="1:1" s="432" customFormat="1" ht="12" hidden="1" customHeight="1">
      <c r="A16305" s="431"/>
    </row>
    <row r="16306" spans="1:1" s="432" customFormat="1" ht="12" hidden="1" customHeight="1">
      <c r="A16306" s="431"/>
    </row>
    <row r="16307" spans="1:1" s="432" customFormat="1" ht="12" hidden="1" customHeight="1">
      <c r="A16307" s="431"/>
    </row>
    <row r="16308" spans="1:1" s="432" customFormat="1" ht="12" hidden="1" customHeight="1">
      <c r="A16308" s="431"/>
    </row>
    <row r="16309" spans="1:1" s="432" customFormat="1" ht="12" hidden="1" customHeight="1">
      <c r="A16309" s="431"/>
    </row>
    <row r="16310" spans="1:1" s="432" customFormat="1" ht="12" hidden="1" customHeight="1">
      <c r="A16310" s="431"/>
    </row>
    <row r="16311" spans="1:1" s="432" customFormat="1" ht="12" hidden="1" customHeight="1">
      <c r="A16311" s="431"/>
    </row>
    <row r="16312" spans="1:1" s="432" customFormat="1" ht="12" hidden="1" customHeight="1">
      <c r="A16312" s="431"/>
    </row>
    <row r="16313" spans="1:1" s="432" customFormat="1" ht="12" hidden="1" customHeight="1">
      <c r="A16313" s="431"/>
    </row>
    <row r="16314" spans="1:1" s="432" customFormat="1" ht="12" hidden="1" customHeight="1">
      <c r="A16314" s="431"/>
    </row>
    <row r="16315" spans="1:1" s="432" customFormat="1" ht="12" hidden="1" customHeight="1">
      <c r="A16315" s="431"/>
    </row>
    <row r="16316" spans="1:1" s="432" customFormat="1" ht="12" hidden="1" customHeight="1">
      <c r="A16316" s="431"/>
    </row>
    <row r="16317" spans="1:1" s="432" customFormat="1" ht="12" hidden="1" customHeight="1">
      <c r="A16317" s="431"/>
    </row>
    <row r="16318" spans="1:1" s="432" customFormat="1" ht="12" hidden="1" customHeight="1">
      <c r="A16318" s="431"/>
    </row>
    <row r="16319" spans="1:1" s="432" customFormat="1" ht="12" hidden="1" customHeight="1">
      <c r="A16319" s="431"/>
    </row>
    <row r="16320" spans="1:1" s="432" customFormat="1" ht="12" hidden="1" customHeight="1">
      <c r="A16320" s="431"/>
    </row>
    <row r="16321" spans="1:1" s="432" customFormat="1" ht="12" hidden="1" customHeight="1">
      <c r="A16321" s="431"/>
    </row>
    <row r="16322" spans="1:1" s="432" customFormat="1" ht="12" hidden="1" customHeight="1">
      <c r="A16322" s="431"/>
    </row>
    <row r="16323" spans="1:1" s="432" customFormat="1" ht="12" hidden="1" customHeight="1">
      <c r="A16323" s="431"/>
    </row>
    <row r="16324" spans="1:1" s="432" customFormat="1" ht="12" hidden="1" customHeight="1">
      <c r="A16324" s="431"/>
    </row>
    <row r="16325" spans="1:1" s="432" customFormat="1" ht="12" hidden="1" customHeight="1">
      <c r="A16325" s="431"/>
    </row>
    <row r="16326" spans="1:1" s="432" customFormat="1" ht="12" hidden="1" customHeight="1">
      <c r="A16326" s="431"/>
    </row>
    <row r="16327" spans="1:1" s="432" customFormat="1" ht="12" hidden="1" customHeight="1">
      <c r="A16327" s="431"/>
    </row>
    <row r="16328" spans="1:1" s="432" customFormat="1" ht="12" hidden="1" customHeight="1">
      <c r="A16328" s="431"/>
    </row>
    <row r="16329" spans="1:1" s="432" customFormat="1" ht="12" hidden="1" customHeight="1">
      <c r="A16329" s="431"/>
    </row>
    <row r="16330" spans="1:1" s="432" customFormat="1" ht="12" hidden="1" customHeight="1">
      <c r="A16330" s="431"/>
    </row>
    <row r="16331" spans="1:1" s="432" customFormat="1" ht="12" hidden="1" customHeight="1">
      <c r="A16331" s="431"/>
    </row>
    <row r="16332" spans="1:1" s="432" customFormat="1" ht="12" hidden="1" customHeight="1">
      <c r="A16332" s="431"/>
    </row>
    <row r="16333" spans="1:1" s="432" customFormat="1" ht="12" hidden="1" customHeight="1">
      <c r="A16333" s="431"/>
    </row>
    <row r="16334" spans="1:1" s="432" customFormat="1" ht="12" hidden="1" customHeight="1">
      <c r="A16334" s="431"/>
    </row>
    <row r="16335" spans="1:1" s="432" customFormat="1" ht="12" hidden="1" customHeight="1">
      <c r="A16335" s="431"/>
    </row>
    <row r="16336" spans="1:1" s="432" customFormat="1" ht="12" hidden="1" customHeight="1">
      <c r="A16336" s="431"/>
    </row>
    <row r="16337" spans="1:1" s="432" customFormat="1" ht="12" hidden="1" customHeight="1">
      <c r="A16337" s="431"/>
    </row>
    <row r="16338" spans="1:1" s="432" customFormat="1" ht="12" hidden="1" customHeight="1">
      <c r="A16338" s="431"/>
    </row>
    <row r="16339" spans="1:1" s="432" customFormat="1" ht="12" hidden="1" customHeight="1">
      <c r="A16339" s="431"/>
    </row>
    <row r="16340" spans="1:1" s="432" customFormat="1" ht="12" hidden="1" customHeight="1">
      <c r="A16340" s="431"/>
    </row>
    <row r="16341" spans="1:1" s="432" customFormat="1" ht="12" hidden="1" customHeight="1">
      <c r="A16341" s="431"/>
    </row>
    <row r="16342" spans="1:1" s="432" customFormat="1" ht="12" hidden="1" customHeight="1">
      <c r="A16342" s="431"/>
    </row>
    <row r="16343" spans="1:1" s="432" customFormat="1" ht="12" hidden="1" customHeight="1">
      <c r="A16343" s="431"/>
    </row>
    <row r="16344" spans="1:1" s="432" customFormat="1" ht="12" hidden="1" customHeight="1">
      <c r="A16344" s="431"/>
    </row>
    <row r="16345" spans="1:1" s="432" customFormat="1" ht="12" hidden="1" customHeight="1">
      <c r="A16345" s="431"/>
    </row>
    <row r="16346" spans="1:1" s="432" customFormat="1" ht="12" hidden="1" customHeight="1">
      <c r="A16346" s="431"/>
    </row>
    <row r="16347" spans="1:1" s="432" customFormat="1" ht="12" hidden="1" customHeight="1">
      <c r="A16347" s="431"/>
    </row>
    <row r="16348" spans="1:1" s="432" customFormat="1" ht="12" hidden="1" customHeight="1">
      <c r="A16348" s="431"/>
    </row>
    <row r="16349" spans="1:1" s="432" customFormat="1" ht="12" hidden="1" customHeight="1">
      <c r="A16349" s="431"/>
    </row>
    <row r="16350" spans="1:1" s="432" customFormat="1" ht="12" hidden="1" customHeight="1">
      <c r="A16350" s="431"/>
    </row>
    <row r="16351" spans="1:1" s="432" customFormat="1" ht="12" hidden="1" customHeight="1">
      <c r="A16351" s="431"/>
    </row>
    <row r="16352" spans="1:1" s="432" customFormat="1" ht="12" hidden="1" customHeight="1">
      <c r="A16352" s="431"/>
    </row>
    <row r="16353" spans="1:1" s="432" customFormat="1" ht="12" hidden="1" customHeight="1">
      <c r="A16353" s="431"/>
    </row>
    <row r="16354" spans="1:1" s="432" customFormat="1" ht="12" hidden="1" customHeight="1">
      <c r="A16354" s="431"/>
    </row>
    <row r="16355" spans="1:1" s="432" customFormat="1" ht="12" hidden="1" customHeight="1">
      <c r="A16355" s="431"/>
    </row>
    <row r="16356" spans="1:1" s="432" customFormat="1" ht="12" hidden="1" customHeight="1">
      <c r="A16356" s="431"/>
    </row>
    <row r="16357" spans="1:1" s="432" customFormat="1" ht="12" hidden="1" customHeight="1">
      <c r="A16357" s="431"/>
    </row>
    <row r="16358" spans="1:1" s="432" customFormat="1" ht="12" hidden="1" customHeight="1">
      <c r="A16358" s="431"/>
    </row>
    <row r="16359" spans="1:1" s="432" customFormat="1" ht="12" hidden="1" customHeight="1">
      <c r="A16359" s="431"/>
    </row>
    <row r="16360" spans="1:1" s="432" customFormat="1" ht="12" hidden="1" customHeight="1">
      <c r="A16360" s="431"/>
    </row>
    <row r="16361" spans="1:1" s="432" customFormat="1" ht="12" hidden="1" customHeight="1">
      <c r="A16361" s="431"/>
    </row>
    <row r="16362" spans="1:1" s="432" customFormat="1" ht="12" hidden="1" customHeight="1">
      <c r="A16362" s="431"/>
    </row>
    <row r="16363" spans="1:1" s="432" customFormat="1" ht="12" hidden="1" customHeight="1">
      <c r="A16363" s="431"/>
    </row>
    <row r="16364" spans="1:1" s="432" customFormat="1" ht="12" hidden="1" customHeight="1">
      <c r="A16364" s="431"/>
    </row>
    <row r="16365" spans="1:1" s="432" customFormat="1" ht="12" hidden="1" customHeight="1">
      <c r="A16365" s="431"/>
    </row>
    <row r="16366" spans="1:1" s="432" customFormat="1" ht="12" hidden="1" customHeight="1">
      <c r="A16366" s="431"/>
    </row>
    <row r="16367" spans="1:1" s="432" customFormat="1" ht="12" hidden="1" customHeight="1">
      <c r="A16367" s="431"/>
    </row>
    <row r="16368" spans="1:1" s="432" customFormat="1" ht="12" hidden="1" customHeight="1">
      <c r="A16368" s="431"/>
    </row>
    <row r="16369" spans="1:1" s="432" customFormat="1" ht="12" hidden="1" customHeight="1">
      <c r="A16369" s="431"/>
    </row>
    <row r="16370" spans="1:1" s="432" customFormat="1" ht="12" hidden="1" customHeight="1">
      <c r="A16370" s="431"/>
    </row>
    <row r="16371" spans="1:1" s="432" customFormat="1" ht="12" hidden="1" customHeight="1">
      <c r="A16371" s="431"/>
    </row>
    <row r="16372" spans="1:1" s="432" customFormat="1" ht="12" hidden="1" customHeight="1">
      <c r="A16372" s="431"/>
    </row>
    <row r="16373" spans="1:1" s="432" customFormat="1" ht="12" hidden="1" customHeight="1">
      <c r="A16373" s="431"/>
    </row>
    <row r="16374" spans="1:1" s="432" customFormat="1" ht="12" hidden="1" customHeight="1">
      <c r="A16374" s="431"/>
    </row>
    <row r="16375" spans="1:1" s="432" customFormat="1" ht="12" hidden="1" customHeight="1">
      <c r="A16375" s="431"/>
    </row>
    <row r="16376" spans="1:1" s="432" customFormat="1" ht="12" hidden="1" customHeight="1">
      <c r="A16376" s="431"/>
    </row>
    <row r="16377" spans="1:1" s="432" customFormat="1" ht="12" hidden="1" customHeight="1">
      <c r="A16377" s="431"/>
    </row>
    <row r="16378" spans="1:1" s="432" customFormat="1" ht="12" hidden="1" customHeight="1">
      <c r="A16378" s="431"/>
    </row>
    <row r="16379" spans="1:1" s="432" customFormat="1" ht="12" hidden="1" customHeight="1">
      <c r="A16379" s="431"/>
    </row>
    <row r="16380" spans="1:1" s="432" customFormat="1" ht="12" hidden="1" customHeight="1">
      <c r="A16380" s="431"/>
    </row>
    <row r="16381" spans="1:1" s="432" customFormat="1" ht="12" hidden="1" customHeight="1">
      <c r="A16381" s="431"/>
    </row>
    <row r="16382" spans="1:1" s="432" customFormat="1" ht="12" hidden="1" customHeight="1">
      <c r="A16382" s="431"/>
    </row>
    <row r="16383" spans="1:1" s="432" customFormat="1" ht="12" hidden="1" customHeight="1">
      <c r="A16383" s="431"/>
    </row>
    <row r="16384" spans="1:1" s="432" customFormat="1" ht="12" hidden="1" customHeight="1">
      <c r="A16384" s="431"/>
    </row>
    <row r="16385" spans="1:1" s="432" customFormat="1" ht="12" hidden="1" customHeight="1">
      <c r="A16385" s="431"/>
    </row>
    <row r="16386" spans="1:1" s="432" customFormat="1" ht="12" hidden="1" customHeight="1">
      <c r="A16386" s="431"/>
    </row>
    <row r="16387" spans="1:1" s="432" customFormat="1" ht="12" hidden="1" customHeight="1">
      <c r="A16387" s="431"/>
    </row>
    <row r="16388" spans="1:1" s="432" customFormat="1" ht="12" hidden="1" customHeight="1">
      <c r="A16388" s="431"/>
    </row>
    <row r="16389" spans="1:1" s="432" customFormat="1" ht="12" hidden="1" customHeight="1">
      <c r="A16389" s="431"/>
    </row>
    <row r="16390" spans="1:1" s="432" customFormat="1" ht="12" hidden="1" customHeight="1">
      <c r="A16390" s="431"/>
    </row>
    <row r="16391" spans="1:1" s="432" customFormat="1" ht="12" hidden="1" customHeight="1">
      <c r="A16391" s="431"/>
    </row>
    <row r="16392" spans="1:1" s="432" customFormat="1" ht="12" hidden="1" customHeight="1">
      <c r="A16392" s="431"/>
    </row>
    <row r="16393" spans="1:1" s="432" customFormat="1" ht="12" hidden="1" customHeight="1">
      <c r="A16393" s="431"/>
    </row>
    <row r="16394" spans="1:1" s="432" customFormat="1" ht="12" hidden="1" customHeight="1">
      <c r="A16394" s="431"/>
    </row>
    <row r="16395" spans="1:1" s="432" customFormat="1" ht="12" hidden="1" customHeight="1">
      <c r="A16395" s="431"/>
    </row>
    <row r="16396" spans="1:1" s="432" customFormat="1" ht="12" hidden="1" customHeight="1">
      <c r="A16396" s="431"/>
    </row>
    <row r="16397" spans="1:1" s="432" customFormat="1" ht="12" hidden="1" customHeight="1">
      <c r="A16397" s="431"/>
    </row>
    <row r="16398" spans="1:1" s="432" customFormat="1" ht="12" hidden="1" customHeight="1">
      <c r="A16398" s="431"/>
    </row>
    <row r="16399" spans="1:1" s="432" customFormat="1" ht="12" hidden="1" customHeight="1">
      <c r="A16399" s="431"/>
    </row>
    <row r="16400" spans="1:1" s="432" customFormat="1" ht="12" hidden="1" customHeight="1">
      <c r="A16400" s="431"/>
    </row>
    <row r="16401" spans="1:1" s="432" customFormat="1" ht="12" hidden="1" customHeight="1">
      <c r="A16401" s="431"/>
    </row>
    <row r="16402" spans="1:1" s="432" customFormat="1" ht="12" hidden="1" customHeight="1">
      <c r="A16402" s="431"/>
    </row>
    <row r="16403" spans="1:1" s="432" customFormat="1" ht="12" hidden="1" customHeight="1">
      <c r="A16403" s="431"/>
    </row>
    <row r="16404" spans="1:1" s="432" customFormat="1" ht="12" hidden="1" customHeight="1">
      <c r="A16404" s="431"/>
    </row>
    <row r="16405" spans="1:1" s="432" customFormat="1" ht="12" hidden="1" customHeight="1">
      <c r="A16405" s="431"/>
    </row>
    <row r="16406" spans="1:1" s="432" customFormat="1" ht="12" hidden="1" customHeight="1">
      <c r="A16406" s="431"/>
    </row>
    <row r="16407" spans="1:1" s="432" customFormat="1" ht="12" hidden="1" customHeight="1">
      <c r="A16407" s="431"/>
    </row>
    <row r="16408" spans="1:1" s="432" customFormat="1" ht="12" hidden="1" customHeight="1">
      <c r="A16408" s="431"/>
    </row>
    <row r="16409" spans="1:1" s="432" customFormat="1" ht="12" hidden="1" customHeight="1">
      <c r="A16409" s="431"/>
    </row>
    <row r="16410" spans="1:1" s="432" customFormat="1" ht="12" hidden="1" customHeight="1">
      <c r="A16410" s="431"/>
    </row>
    <row r="16411" spans="1:1" s="432" customFormat="1" ht="12" hidden="1" customHeight="1">
      <c r="A16411" s="431"/>
    </row>
    <row r="16412" spans="1:1" s="432" customFormat="1" ht="12" hidden="1" customHeight="1">
      <c r="A16412" s="431"/>
    </row>
    <row r="16413" spans="1:1" s="432" customFormat="1" ht="12" hidden="1" customHeight="1">
      <c r="A16413" s="431"/>
    </row>
    <row r="16414" spans="1:1" s="432" customFormat="1" ht="12" hidden="1" customHeight="1">
      <c r="A16414" s="431"/>
    </row>
    <row r="16415" spans="1:1" s="432" customFormat="1" ht="12" hidden="1" customHeight="1">
      <c r="A16415" s="431"/>
    </row>
    <row r="16416" spans="1:1" s="432" customFormat="1" ht="12" hidden="1" customHeight="1">
      <c r="A16416" s="431"/>
    </row>
    <row r="16417" spans="1:1" s="432" customFormat="1" ht="12" hidden="1" customHeight="1">
      <c r="A16417" s="431"/>
    </row>
    <row r="16418" spans="1:1" s="432" customFormat="1" ht="12" hidden="1" customHeight="1">
      <c r="A16418" s="431"/>
    </row>
    <row r="16419" spans="1:1" s="432" customFormat="1" ht="12" hidden="1" customHeight="1">
      <c r="A16419" s="431"/>
    </row>
    <row r="16420" spans="1:1" s="432" customFormat="1" ht="12" hidden="1" customHeight="1">
      <c r="A16420" s="431"/>
    </row>
    <row r="16421" spans="1:1" s="432" customFormat="1" ht="12" hidden="1" customHeight="1">
      <c r="A16421" s="431"/>
    </row>
    <row r="16422" spans="1:1" s="432" customFormat="1" ht="12" hidden="1" customHeight="1">
      <c r="A16422" s="431"/>
    </row>
    <row r="16423" spans="1:1" s="432" customFormat="1" ht="12" hidden="1" customHeight="1">
      <c r="A16423" s="431"/>
    </row>
    <row r="16424" spans="1:1" s="432" customFormat="1" ht="12" hidden="1" customHeight="1">
      <c r="A16424" s="431"/>
    </row>
    <row r="16425" spans="1:1" s="432" customFormat="1" ht="12" hidden="1" customHeight="1">
      <c r="A16425" s="431"/>
    </row>
    <row r="16426" spans="1:1" s="432" customFormat="1" ht="12" hidden="1" customHeight="1">
      <c r="A16426" s="431"/>
    </row>
    <row r="16427" spans="1:1" s="432" customFormat="1" ht="12" hidden="1" customHeight="1">
      <c r="A16427" s="431"/>
    </row>
    <row r="16428" spans="1:1" s="432" customFormat="1" ht="12" hidden="1" customHeight="1">
      <c r="A16428" s="431"/>
    </row>
    <row r="16429" spans="1:1" s="432" customFormat="1" ht="12" hidden="1" customHeight="1">
      <c r="A16429" s="431"/>
    </row>
    <row r="16430" spans="1:1" s="432" customFormat="1" ht="12" hidden="1" customHeight="1">
      <c r="A16430" s="431"/>
    </row>
    <row r="16431" spans="1:1" s="432" customFormat="1" ht="12" hidden="1" customHeight="1">
      <c r="A16431" s="431"/>
    </row>
    <row r="16432" spans="1:1" s="432" customFormat="1" ht="12" hidden="1" customHeight="1">
      <c r="A16432" s="431"/>
    </row>
    <row r="16433" spans="1:1" s="432" customFormat="1" ht="12" hidden="1" customHeight="1">
      <c r="A16433" s="431"/>
    </row>
    <row r="16434" spans="1:1" s="432" customFormat="1" ht="12" hidden="1" customHeight="1">
      <c r="A16434" s="431"/>
    </row>
    <row r="16435" spans="1:1" s="432" customFormat="1" ht="12" hidden="1" customHeight="1">
      <c r="A16435" s="431"/>
    </row>
    <row r="16436" spans="1:1" s="432" customFormat="1" ht="12" hidden="1" customHeight="1">
      <c r="A16436" s="431"/>
    </row>
    <row r="16437" spans="1:1" s="432" customFormat="1" ht="12" hidden="1" customHeight="1">
      <c r="A16437" s="431"/>
    </row>
    <row r="16438" spans="1:1" s="432" customFormat="1" ht="12" hidden="1" customHeight="1">
      <c r="A16438" s="431"/>
    </row>
    <row r="16439" spans="1:1" s="432" customFormat="1" ht="12" hidden="1" customHeight="1">
      <c r="A16439" s="431"/>
    </row>
    <row r="16440" spans="1:1" s="432" customFormat="1" ht="12" hidden="1" customHeight="1">
      <c r="A16440" s="431"/>
    </row>
    <row r="16441" spans="1:1" s="432" customFormat="1" ht="12" hidden="1" customHeight="1">
      <c r="A16441" s="431"/>
    </row>
    <row r="16442" spans="1:1" s="432" customFormat="1" ht="12" hidden="1" customHeight="1">
      <c r="A16442" s="431"/>
    </row>
    <row r="16443" spans="1:1" s="432" customFormat="1" ht="12" hidden="1" customHeight="1">
      <c r="A16443" s="431"/>
    </row>
    <row r="16444" spans="1:1" s="432" customFormat="1" ht="12" hidden="1" customHeight="1">
      <c r="A16444" s="431"/>
    </row>
    <row r="16445" spans="1:1" s="432" customFormat="1" ht="12" hidden="1" customHeight="1">
      <c r="A16445" s="431"/>
    </row>
    <row r="16446" spans="1:1" s="432" customFormat="1" ht="12" hidden="1" customHeight="1">
      <c r="A16446" s="431"/>
    </row>
    <row r="16447" spans="1:1" s="432" customFormat="1" ht="12" hidden="1" customHeight="1">
      <c r="A16447" s="431"/>
    </row>
    <row r="16448" spans="1:1" s="432" customFormat="1" ht="12" hidden="1" customHeight="1">
      <c r="A16448" s="431"/>
    </row>
    <row r="16449" spans="1:1" s="432" customFormat="1" ht="12" hidden="1" customHeight="1">
      <c r="A16449" s="431"/>
    </row>
    <row r="16450" spans="1:1" s="432" customFormat="1" ht="12" hidden="1" customHeight="1">
      <c r="A16450" s="431"/>
    </row>
    <row r="16451" spans="1:1" s="432" customFormat="1" ht="12" hidden="1" customHeight="1">
      <c r="A16451" s="431"/>
    </row>
    <row r="16452" spans="1:1" s="432" customFormat="1" ht="12" hidden="1" customHeight="1">
      <c r="A16452" s="431"/>
    </row>
    <row r="16453" spans="1:1" s="432" customFormat="1" ht="12" hidden="1" customHeight="1">
      <c r="A16453" s="431"/>
    </row>
    <row r="16454" spans="1:1" s="432" customFormat="1" ht="12" hidden="1" customHeight="1">
      <c r="A16454" s="431"/>
    </row>
    <row r="16455" spans="1:1" s="432" customFormat="1" ht="12" hidden="1" customHeight="1">
      <c r="A16455" s="431"/>
    </row>
    <row r="16456" spans="1:1" s="432" customFormat="1" ht="12" hidden="1" customHeight="1">
      <c r="A16456" s="431"/>
    </row>
    <row r="16457" spans="1:1" s="432" customFormat="1" ht="12" hidden="1" customHeight="1">
      <c r="A16457" s="431"/>
    </row>
    <row r="16458" spans="1:1" s="432" customFormat="1" ht="12" hidden="1" customHeight="1">
      <c r="A16458" s="431"/>
    </row>
    <row r="16459" spans="1:1" s="432" customFormat="1" ht="12" hidden="1" customHeight="1">
      <c r="A16459" s="431"/>
    </row>
    <row r="16460" spans="1:1" s="432" customFormat="1" ht="12" hidden="1" customHeight="1">
      <c r="A16460" s="431"/>
    </row>
    <row r="16461" spans="1:1" s="432" customFormat="1" ht="12" hidden="1" customHeight="1">
      <c r="A16461" s="431"/>
    </row>
    <row r="16462" spans="1:1" s="432" customFormat="1" ht="12" hidden="1" customHeight="1">
      <c r="A16462" s="431"/>
    </row>
    <row r="16463" spans="1:1" s="432" customFormat="1" ht="12" hidden="1" customHeight="1">
      <c r="A16463" s="431"/>
    </row>
    <row r="16464" spans="1:1" s="432" customFormat="1" ht="12" hidden="1" customHeight="1">
      <c r="A16464" s="431"/>
    </row>
    <row r="16465" spans="1:1" s="432" customFormat="1" ht="12" hidden="1" customHeight="1">
      <c r="A16465" s="431"/>
    </row>
    <row r="16466" spans="1:1" s="432" customFormat="1" ht="12" hidden="1" customHeight="1">
      <c r="A16466" s="431"/>
    </row>
    <row r="16467" spans="1:1" s="432" customFormat="1" ht="12" hidden="1" customHeight="1">
      <c r="A16467" s="431"/>
    </row>
    <row r="16468" spans="1:1" s="432" customFormat="1" ht="12" hidden="1" customHeight="1">
      <c r="A16468" s="431"/>
    </row>
    <row r="16469" spans="1:1" s="432" customFormat="1" ht="12" hidden="1" customHeight="1">
      <c r="A16469" s="431"/>
    </row>
    <row r="16470" spans="1:1" s="432" customFormat="1" ht="12" hidden="1" customHeight="1">
      <c r="A16470" s="431"/>
    </row>
    <row r="16471" spans="1:1" s="432" customFormat="1" ht="12" hidden="1" customHeight="1">
      <c r="A16471" s="431"/>
    </row>
    <row r="16472" spans="1:1" s="432" customFormat="1" ht="12" hidden="1" customHeight="1">
      <c r="A16472" s="431"/>
    </row>
    <row r="16473" spans="1:1" s="432" customFormat="1" ht="12" hidden="1" customHeight="1">
      <c r="A16473" s="431"/>
    </row>
    <row r="16474" spans="1:1" s="432" customFormat="1" ht="12" hidden="1" customHeight="1">
      <c r="A16474" s="431"/>
    </row>
    <row r="16475" spans="1:1" s="432" customFormat="1" ht="12" hidden="1" customHeight="1">
      <c r="A16475" s="431"/>
    </row>
    <row r="16476" spans="1:1" s="432" customFormat="1" ht="12" hidden="1" customHeight="1">
      <c r="A16476" s="431"/>
    </row>
    <row r="16477" spans="1:1" s="432" customFormat="1" ht="12" hidden="1" customHeight="1">
      <c r="A16477" s="431"/>
    </row>
    <row r="16478" spans="1:1" s="432" customFormat="1" ht="12" hidden="1" customHeight="1">
      <c r="A16478" s="431"/>
    </row>
    <row r="16479" spans="1:1" s="432" customFormat="1" ht="12" hidden="1" customHeight="1">
      <c r="A16479" s="431"/>
    </row>
    <row r="16480" spans="1:1" s="432" customFormat="1" ht="12" hidden="1" customHeight="1">
      <c r="A16480" s="431"/>
    </row>
    <row r="16481" spans="1:1" s="432" customFormat="1" ht="12" hidden="1" customHeight="1">
      <c r="A16481" s="431"/>
    </row>
    <row r="16482" spans="1:1" s="432" customFormat="1" ht="12" hidden="1" customHeight="1">
      <c r="A16482" s="431"/>
    </row>
    <row r="16483" spans="1:1" s="432" customFormat="1" ht="12" hidden="1" customHeight="1">
      <c r="A16483" s="431"/>
    </row>
    <row r="16484" spans="1:1" s="432" customFormat="1" ht="12" hidden="1" customHeight="1">
      <c r="A16484" s="431"/>
    </row>
    <row r="16485" spans="1:1" s="432" customFormat="1" ht="12" hidden="1" customHeight="1">
      <c r="A16485" s="431"/>
    </row>
    <row r="16486" spans="1:1" s="432" customFormat="1" ht="12" hidden="1" customHeight="1">
      <c r="A16486" s="431"/>
    </row>
    <row r="16487" spans="1:1" s="432" customFormat="1" ht="12" hidden="1" customHeight="1">
      <c r="A16487" s="431"/>
    </row>
    <row r="16488" spans="1:1" s="432" customFormat="1" ht="12" hidden="1" customHeight="1">
      <c r="A16488" s="431"/>
    </row>
    <row r="16489" spans="1:1" s="432" customFormat="1" ht="12" hidden="1" customHeight="1">
      <c r="A16489" s="431"/>
    </row>
    <row r="16490" spans="1:1" s="432" customFormat="1" ht="12" hidden="1" customHeight="1">
      <c r="A16490" s="431"/>
    </row>
    <row r="16491" spans="1:1" s="432" customFormat="1" ht="12" hidden="1" customHeight="1">
      <c r="A16491" s="431"/>
    </row>
    <row r="16492" spans="1:1" s="432" customFormat="1" ht="12" hidden="1" customHeight="1">
      <c r="A16492" s="431"/>
    </row>
    <row r="16493" spans="1:1" s="432" customFormat="1" ht="12" hidden="1" customHeight="1">
      <c r="A16493" s="431"/>
    </row>
    <row r="16494" spans="1:1" s="432" customFormat="1" ht="12" hidden="1" customHeight="1">
      <c r="A16494" s="431"/>
    </row>
    <row r="16495" spans="1:1" s="432" customFormat="1" ht="12" hidden="1" customHeight="1">
      <c r="A16495" s="431"/>
    </row>
    <row r="16496" spans="1:1" s="432" customFormat="1" ht="12" hidden="1" customHeight="1">
      <c r="A16496" s="431"/>
    </row>
    <row r="16497" spans="1:1" s="432" customFormat="1" ht="12" hidden="1" customHeight="1">
      <c r="A16497" s="431"/>
    </row>
    <row r="16498" spans="1:1" s="432" customFormat="1" ht="12" hidden="1" customHeight="1">
      <c r="A16498" s="431"/>
    </row>
    <row r="16499" spans="1:1" s="432" customFormat="1" ht="12" hidden="1" customHeight="1">
      <c r="A16499" s="431"/>
    </row>
    <row r="16500" spans="1:1" s="432" customFormat="1" ht="12" hidden="1" customHeight="1">
      <c r="A16500" s="431"/>
    </row>
    <row r="16501" spans="1:1" s="432" customFormat="1" ht="12" hidden="1" customHeight="1">
      <c r="A16501" s="431"/>
    </row>
    <row r="16502" spans="1:1" s="432" customFormat="1" ht="12" hidden="1" customHeight="1">
      <c r="A16502" s="431"/>
    </row>
    <row r="16503" spans="1:1" s="432" customFormat="1" ht="12" hidden="1" customHeight="1">
      <c r="A16503" s="431"/>
    </row>
    <row r="16504" spans="1:1" s="432" customFormat="1" ht="12" hidden="1" customHeight="1">
      <c r="A16504" s="431"/>
    </row>
    <row r="16505" spans="1:1" s="432" customFormat="1" ht="12" hidden="1" customHeight="1">
      <c r="A16505" s="431"/>
    </row>
    <row r="16506" spans="1:1" s="432" customFormat="1" ht="12" hidden="1" customHeight="1">
      <c r="A16506" s="431"/>
    </row>
    <row r="16507" spans="1:1" s="432" customFormat="1" ht="12" hidden="1" customHeight="1">
      <c r="A16507" s="431"/>
    </row>
    <row r="16508" spans="1:1" s="432" customFormat="1" ht="12" hidden="1" customHeight="1">
      <c r="A16508" s="431"/>
    </row>
    <row r="16509" spans="1:1" s="432" customFormat="1" ht="12" hidden="1" customHeight="1">
      <c r="A16509" s="431"/>
    </row>
    <row r="16510" spans="1:1" s="432" customFormat="1" ht="12" hidden="1" customHeight="1">
      <c r="A16510" s="431"/>
    </row>
    <row r="16511" spans="1:1" s="432" customFormat="1" ht="12" hidden="1" customHeight="1">
      <c r="A16511" s="431"/>
    </row>
    <row r="16512" spans="1:1" s="432" customFormat="1" ht="12" hidden="1" customHeight="1">
      <c r="A16512" s="431"/>
    </row>
    <row r="16513" spans="1:1" s="432" customFormat="1" ht="12" hidden="1" customHeight="1">
      <c r="A16513" s="431"/>
    </row>
    <row r="16514" spans="1:1" s="432" customFormat="1" ht="12" hidden="1" customHeight="1">
      <c r="A16514" s="431"/>
    </row>
    <row r="16515" spans="1:1" s="432" customFormat="1" ht="12" hidden="1" customHeight="1">
      <c r="A16515" s="431"/>
    </row>
    <row r="16516" spans="1:1" s="432" customFormat="1" ht="12" hidden="1" customHeight="1">
      <c r="A16516" s="431"/>
    </row>
    <row r="16517" spans="1:1" s="432" customFormat="1" ht="12" hidden="1" customHeight="1">
      <c r="A16517" s="431"/>
    </row>
    <row r="16518" spans="1:1" s="432" customFormat="1" ht="12" hidden="1" customHeight="1">
      <c r="A16518" s="431"/>
    </row>
    <row r="16519" spans="1:1" s="432" customFormat="1" ht="12" hidden="1" customHeight="1">
      <c r="A16519" s="431"/>
    </row>
    <row r="16520" spans="1:1" s="432" customFormat="1" ht="12" hidden="1" customHeight="1">
      <c r="A16520" s="431"/>
    </row>
    <row r="16521" spans="1:1" s="432" customFormat="1" ht="12" hidden="1" customHeight="1">
      <c r="A16521" s="431"/>
    </row>
    <row r="16522" spans="1:1" s="432" customFormat="1" ht="12" hidden="1" customHeight="1">
      <c r="A16522" s="431"/>
    </row>
    <row r="16523" spans="1:1" s="432" customFormat="1" ht="12" hidden="1" customHeight="1">
      <c r="A16523" s="431"/>
    </row>
    <row r="16524" spans="1:1" s="432" customFormat="1" ht="12" hidden="1" customHeight="1">
      <c r="A16524" s="431"/>
    </row>
    <row r="16525" spans="1:1" s="432" customFormat="1" ht="12" hidden="1" customHeight="1">
      <c r="A16525" s="431"/>
    </row>
    <row r="16526" spans="1:1" s="432" customFormat="1" ht="12" hidden="1" customHeight="1">
      <c r="A16526" s="431"/>
    </row>
    <row r="16527" spans="1:1" s="432" customFormat="1" ht="12" hidden="1" customHeight="1">
      <c r="A16527" s="431"/>
    </row>
    <row r="16528" spans="1:1" s="432" customFormat="1" ht="12" hidden="1" customHeight="1">
      <c r="A16528" s="431"/>
    </row>
    <row r="16529" spans="1:1" s="432" customFormat="1" ht="12" hidden="1" customHeight="1">
      <c r="A16529" s="431"/>
    </row>
    <row r="16530" spans="1:1" s="432" customFormat="1" ht="12" hidden="1" customHeight="1">
      <c r="A16530" s="431"/>
    </row>
    <row r="16531" spans="1:1" s="432" customFormat="1" ht="12" hidden="1" customHeight="1">
      <c r="A16531" s="431"/>
    </row>
    <row r="16532" spans="1:1" s="432" customFormat="1" ht="12" hidden="1" customHeight="1">
      <c r="A16532" s="431"/>
    </row>
    <row r="16533" spans="1:1" s="432" customFormat="1" ht="12" hidden="1" customHeight="1">
      <c r="A16533" s="431"/>
    </row>
    <row r="16534" spans="1:1" s="432" customFormat="1" ht="12" hidden="1" customHeight="1">
      <c r="A16534" s="431"/>
    </row>
    <row r="16535" spans="1:1" s="432" customFormat="1" ht="12" hidden="1" customHeight="1">
      <c r="A16535" s="431"/>
    </row>
    <row r="16536" spans="1:1" s="432" customFormat="1" ht="12" hidden="1" customHeight="1">
      <c r="A16536" s="431"/>
    </row>
    <row r="16537" spans="1:1" s="432" customFormat="1" ht="12" hidden="1" customHeight="1">
      <c r="A16537" s="431"/>
    </row>
    <row r="16538" spans="1:1" s="432" customFormat="1" ht="12" hidden="1" customHeight="1">
      <c r="A16538" s="431"/>
    </row>
    <row r="16539" spans="1:1" s="432" customFormat="1" ht="12" hidden="1" customHeight="1">
      <c r="A16539" s="431"/>
    </row>
    <row r="16540" spans="1:1" s="432" customFormat="1" ht="12" hidden="1" customHeight="1">
      <c r="A16540" s="431"/>
    </row>
    <row r="16541" spans="1:1" s="432" customFormat="1" ht="12" hidden="1" customHeight="1">
      <c r="A16541" s="431"/>
    </row>
    <row r="16542" spans="1:1" s="432" customFormat="1" ht="12" hidden="1" customHeight="1">
      <c r="A16542" s="431"/>
    </row>
    <row r="16543" spans="1:1" s="432" customFormat="1" ht="12" hidden="1" customHeight="1">
      <c r="A16543" s="431"/>
    </row>
    <row r="16544" spans="1:1" s="432" customFormat="1" ht="12" hidden="1" customHeight="1">
      <c r="A16544" s="431"/>
    </row>
    <row r="16545" spans="1:1" s="432" customFormat="1" ht="12" hidden="1" customHeight="1">
      <c r="A16545" s="431"/>
    </row>
    <row r="16546" spans="1:1" s="432" customFormat="1" ht="12" hidden="1" customHeight="1">
      <c r="A16546" s="431"/>
    </row>
    <row r="16547" spans="1:1" s="432" customFormat="1" ht="12" hidden="1" customHeight="1">
      <c r="A16547" s="431"/>
    </row>
    <row r="16548" spans="1:1" s="432" customFormat="1" ht="12" hidden="1" customHeight="1">
      <c r="A16548" s="431"/>
    </row>
    <row r="16549" spans="1:1" s="432" customFormat="1" ht="12" hidden="1" customHeight="1">
      <c r="A16549" s="431"/>
    </row>
    <row r="16550" spans="1:1" s="432" customFormat="1" ht="12" hidden="1" customHeight="1">
      <c r="A16550" s="431"/>
    </row>
    <row r="16551" spans="1:1" s="432" customFormat="1" ht="12" hidden="1" customHeight="1">
      <c r="A16551" s="431"/>
    </row>
    <row r="16552" spans="1:1" s="432" customFormat="1" ht="12" hidden="1" customHeight="1">
      <c r="A16552" s="431"/>
    </row>
    <row r="16553" spans="1:1" s="432" customFormat="1" ht="12" hidden="1" customHeight="1">
      <c r="A16553" s="431"/>
    </row>
    <row r="16554" spans="1:1" s="432" customFormat="1" ht="12" hidden="1" customHeight="1">
      <c r="A16554" s="431"/>
    </row>
    <row r="16555" spans="1:1" s="432" customFormat="1" ht="12" hidden="1" customHeight="1">
      <c r="A16555" s="431"/>
    </row>
    <row r="16556" spans="1:1" s="432" customFormat="1" ht="12" hidden="1" customHeight="1">
      <c r="A16556" s="431"/>
    </row>
    <row r="16557" spans="1:1" s="432" customFormat="1" ht="12" hidden="1" customHeight="1">
      <c r="A16557" s="431"/>
    </row>
    <row r="16558" spans="1:1" s="432" customFormat="1" ht="12" hidden="1" customHeight="1">
      <c r="A16558" s="431"/>
    </row>
    <row r="16559" spans="1:1" s="432" customFormat="1" ht="12" hidden="1" customHeight="1">
      <c r="A16559" s="431"/>
    </row>
    <row r="16560" spans="1:1" s="432" customFormat="1" ht="12" hidden="1" customHeight="1">
      <c r="A16560" s="431"/>
    </row>
    <row r="16561" spans="1:1" s="432" customFormat="1" ht="12" hidden="1" customHeight="1">
      <c r="A16561" s="431"/>
    </row>
    <row r="16562" spans="1:1" s="432" customFormat="1" ht="12" hidden="1" customHeight="1">
      <c r="A16562" s="431"/>
    </row>
    <row r="16563" spans="1:1" s="432" customFormat="1" ht="12" hidden="1" customHeight="1">
      <c r="A16563" s="431"/>
    </row>
    <row r="16564" spans="1:1" s="432" customFormat="1" ht="12" hidden="1" customHeight="1">
      <c r="A16564" s="431"/>
    </row>
    <row r="16565" spans="1:1" s="432" customFormat="1" ht="12" hidden="1" customHeight="1">
      <c r="A16565" s="431"/>
    </row>
    <row r="16566" spans="1:1" s="432" customFormat="1" ht="12" hidden="1" customHeight="1">
      <c r="A16566" s="431"/>
    </row>
    <row r="16567" spans="1:1" s="432" customFormat="1" ht="12" hidden="1" customHeight="1">
      <c r="A16567" s="431"/>
    </row>
    <row r="16568" spans="1:1" s="432" customFormat="1" ht="12" hidden="1" customHeight="1">
      <c r="A16568" s="431"/>
    </row>
    <row r="16569" spans="1:1" s="432" customFormat="1" ht="12" hidden="1" customHeight="1">
      <c r="A16569" s="431"/>
    </row>
    <row r="16570" spans="1:1" s="432" customFormat="1" ht="12" hidden="1" customHeight="1">
      <c r="A16570" s="431"/>
    </row>
    <row r="16571" spans="1:1" s="432" customFormat="1" ht="12" hidden="1" customHeight="1">
      <c r="A16571" s="431"/>
    </row>
    <row r="16572" spans="1:1" s="432" customFormat="1" ht="12" hidden="1" customHeight="1">
      <c r="A16572" s="431"/>
    </row>
    <row r="16573" spans="1:1" s="432" customFormat="1" ht="12" hidden="1" customHeight="1">
      <c r="A16573" s="431"/>
    </row>
    <row r="16574" spans="1:1" s="432" customFormat="1" ht="12" hidden="1" customHeight="1">
      <c r="A16574" s="431"/>
    </row>
    <row r="16575" spans="1:1" s="432" customFormat="1" ht="12" hidden="1" customHeight="1">
      <c r="A16575" s="431"/>
    </row>
    <row r="16576" spans="1:1" s="432" customFormat="1" ht="12" hidden="1" customHeight="1">
      <c r="A16576" s="431"/>
    </row>
    <row r="16577" spans="1:1" s="432" customFormat="1" ht="12" hidden="1" customHeight="1">
      <c r="A16577" s="431"/>
    </row>
    <row r="16578" spans="1:1" s="432" customFormat="1" ht="12" hidden="1" customHeight="1">
      <c r="A16578" s="431"/>
    </row>
    <row r="16579" spans="1:1" s="432" customFormat="1" ht="12" hidden="1" customHeight="1">
      <c r="A16579" s="431"/>
    </row>
    <row r="16580" spans="1:1" s="432" customFormat="1" ht="12" hidden="1" customHeight="1">
      <c r="A16580" s="431"/>
    </row>
    <row r="16581" spans="1:1" s="432" customFormat="1" ht="12" hidden="1" customHeight="1">
      <c r="A16581" s="431"/>
    </row>
    <row r="16582" spans="1:1" s="432" customFormat="1" ht="12" hidden="1" customHeight="1">
      <c r="A16582" s="431"/>
    </row>
    <row r="16583" spans="1:1" s="432" customFormat="1" ht="12" hidden="1" customHeight="1">
      <c r="A16583" s="431"/>
    </row>
    <row r="16584" spans="1:1" s="432" customFormat="1" ht="12" hidden="1" customHeight="1">
      <c r="A16584" s="431"/>
    </row>
    <row r="16585" spans="1:1" s="432" customFormat="1" ht="12" hidden="1" customHeight="1">
      <c r="A16585" s="431"/>
    </row>
    <row r="16586" spans="1:1" s="432" customFormat="1" ht="12" hidden="1" customHeight="1">
      <c r="A16586" s="431"/>
    </row>
    <row r="16587" spans="1:1" s="432" customFormat="1" ht="12" hidden="1" customHeight="1">
      <c r="A16587" s="431"/>
    </row>
    <row r="16588" spans="1:1" s="432" customFormat="1" ht="12" hidden="1" customHeight="1">
      <c r="A16588" s="431"/>
    </row>
    <row r="16589" spans="1:1" s="432" customFormat="1" ht="12" hidden="1" customHeight="1">
      <c r="A16589" s="431"/>
    </row>
    <row r="16590" spans="1:1" s="432" customFormat="1" ht="12" hidden="1" customHeight="1">
      <c r="A16590" s="431"/>
    </row>
    <row r="16591" spans="1:1" s="432" customFormat="1" ht="12" hidden="1" customHeight="1">
      <c r="A16591" s="431"/>
    </row>
    <row r="16592" spans="1:1" s="432" customFormat="1" ht="12" hidden="1" customHeight="1">
      <c r="A16592" s="431"/>
    </row>
    <row r="16593" spans="1:1" s="432" customFormat="1" ht="12" hidden="1" customHeight="1">
      <c r="A16593" s="431"/>
    </row>
    <row r="16594" spans="1:1" s="432" customFormat="1" ht="12" hidden="1" customHeight="1">
      <c r="A16594" s="431"/>
    </row>
    <row r="16595" spans="1:1" s="432" customFormat="1" ht="12" hidden="1" customHeight="1">
      <c r="A16595" s="431"/>
    </row>
    <row r="16596" spans="1:1" s="432" customFormat="1" ht="12" hidden="1" customHeight="1">
      <c r="A16596" s="431"/>
    </row>
    <row r="16597" spans="1:1" s="432" customFormat="1" ht="12" hidden="1" customHeight="1">
      <c r="A16597" s="431"/>
    </row>
    <row r="16598" spans="1:1" s="432" customFormat="1" ht="12" hidden="1" customHeight="1">
      <c r="A16598" s="431"/>
    </row>
    <row r="16599" spans="1:1" s="432" customFormat="1" ht="12" hidden="1" customHeight="1">
      <c r="A16599" s="431"/>
    </row>
    <row r="16600" spans="1:1" s="432" customFormat="1" ht="12" hidden="1" customHeight="1">
      <c r="A16600" s="431"/>
    </row>
    <row r="16601" spans="1:1" s="432" customFormat="1" ht="12" hidden="1" customHeight="1">
      <c r="A16601" s="431"/>
    </row>
    <row r="16602" spans="1:1" s="432" customFormat="1" ht="12" hidden="1" customHeight="1">
      <c r="A16602" s="431"/>
    </row>
    <row r="16603" spans="1:1" s="432" customFormat="1" ht="12" hidden="1" customHeight="1">
      <c r="A16603" s="431"/>
    </row>
    <row r="16604" spans="1:1" s="432" customFormat="1" ht="12" hidden="1" customHeight="1">
      <c r="A16604" s="431"/>
    </row>
    <row r="16605" spans="1:1" s="432" customFormat="1" ht="12" hidden="1" customHeight="1">
      <c r="A16605" s="431"/>
    </row>
    <row r="16606" spans="1:1" s="432" customFormat="1" ht="12" hidden="1" customHeight="1">
      <c r="A16606" s="431"/>
    </row>
    <row r="16607" spans="1:1" s="432" customFormat="1" ht="12" hidden="1" customHeight="1">
      <c r="A16607" s="431"/>
    </row>
    <row r="16608" spans="1:1" s="432" customFormat="1" ht="12" hidden="1" customHeight="1">
      <c r="A16608" s="431"/>
    </row>
    <row r="16609" spans="1:1" s="432" customFormat="1" ht="12" hidden="1" customHeight="1">
      <c r="A16609" s="431"/>
    </row>
    <row r="16610" spans="1:1" s="432" customFormat="1" ht="12" hidden="1" customHeight="1">
      <c r="A16610" s="431"/>
    </row>
    <row r="16611" spans="1:1" s="432" customFormat="1" ht="12" hidden="1" customHeight="1">
      <c r="A16611" s="431"/>
    </row>
    <row r="16612" spans="1:1" s="432" customFormat="1" ht="12" hidden="1" customHeight="1">
      <c r="A16612" s="431"/>
    </row>
    <row r="16613" spans="1:1" s="432" customFormat="1" ht="12" hidden="1" customHeight="1">
      <c r="A16613" s="431"/>
    </row>
    <row r="16614" spans="1:1" s="432" customFormat="1" ht="12" hidden="1" customHeight="1">
      <c r="A16614" s="431"/>
    </row>
    <row r="16615" spans="1:1" s="432" customFormat="1" ht="12" hidden="1" customHeight="1">
      <c r="A16615" s="431"/>
    </row>
    <row r="16616" spans="1:1" s="432" customFormat="1" ht="12" hidden="1" customHeight="1">
      <c r="A16616" s="431"/>
    </row>
    <row r="16617" spans="1:1" s="432" customFormat="1" ht="12" hidden="1" customHeight="1">
      <c r="A16617" s="431"/>
    </row>
    <row r="16618" spans="1:1" s="432" customFormat="1" ht="12" hidden="1" customHeight="1">
      <c r="A16618" s="431"/>
    </row>
    <row r="16619" spans="1:1" s="432" customFormat="1" ht="12" hidden="1" customHeight="1">
      <c r="A16619" s="431"/>
    </row>
    <row r="16620" spans="1:1" s="432" customFormat="1" ht="12" hidden="1" customHeight="1">
      <c r="A16620" s="431"/>
    </row>
    <row r="16621" spans="1:1" s="432" customFormat="1" ht="12" hidden="1" customHeight="1">
      <c r="A16621" s="431"/>
    </row>
    <row r="16622" spans="1:1" s="432" customFormat="1" ht="12" hidden="1" customHeight="1">
      <c r="A16622" s="431"/>
    </row>
    <row r="16623" spans="1:1" s="432" customFormat="1" ht="12" hidden="1" customHeight="1">
      <c r="A16623" s="431"/>
    </row>
    <row r="16624" spans="1:1" s="432" customFormat="1" ht="12" hidden="1" customHeight="1">
      <c r="A16624" s="431"/>
    </row>
    <row r="16625" spans="1:1" s="432" customFormat="1" ht="12" hidden="1" customHeight="1">
      <c r="A16625" s="431"/>
    </row>
    <row r="16626" spans="1:1" s="432" customFormat="1" ht="12" hidden="1" customHeight="1">
      <c r="A16626" s="431"/>
    </row>
    <row r="16627" spans="1:1" s="432" customFormat="1" ht="12" hidden="1" customHeight="1">
      <c r="A16627" s="431"/>
    </row>
    <row r="16628" spans="1:1" s="432" customFormat="1" ht="12" hidden="1" customHeight="1">
      <c r="A16628" s="431"/>
    </row>
    <row r="16629" spans="1:1" s="432" customFormat="1" ht="12" hidden="1" customHeight="1">
      <c r="A16629" s="431"/>
    </row>
    <row r="16630" spans="1:1" s="432" customFormat="1" ht="12" hidden="1" customHeight="1">
      <c r="A16630" s="431"/>
    </row>
    <row r="16631" spans="1:1" s="432" customFormat="1" ht="12" hidden="1" customHeight="1">
      <c r="A16631" s="431"/>
    </row>
    <row r="16632" spans="1:1" s="432" customFormat="1" ht="12" hidden="1" customHeight="1">
      <c r="A16632" s="431"/>
    </row>
    <row r="16633" spans="1:1" s="432" customFormat="1" ht="12" hidden="1" customHeight="1">
      <c r="A16633" s="431"/>
    </row>
    <row r="16634" spans="1:1" s="432" customFormat="1" ht="12" hidden="1" customHeight="1">
      <c r="A16634" s="431"/>
    </row>
    <row r="16635" spans="1:1" s="432" customFormat="1" ht="12" hidden="1" customHeight="1">
      <c r="A16635" s="431"/>
    </row>
    <row r="16636" spans="1:1" s="432" customFormat="1" ht="12" hidden="1" customHeight="1">
      <c r="A16636" s="431"/>
    </row>
    <row r="16637" spans="1:1" s="432" customFormat="1" ht="12" hidden="1" customHeight="1">
      <c r="A16637" s="431"/>
    </row>
    <row r="16638" spans="1:1" s="432" customFormat="1" ht="12" hidden="1" customHeight="1">
      <c r="A16638" s="431"/>
    </row>
    <row r="16639" spans="1:1" s="432" customFormat="1" ht="12" hidden="1" customHeight="1">
      <c r="A16639" s="431"/>
    </row>
    <row r="16640" spans="1:1" s="432" customFormat="1" ht="12" hidden="1" customHeight="1">
      <c r="A16640" s="431"/>
    </row>
    <row r="16641" spans="1:1" s="432" customFormat="1" ht="12" hidden="1" customHeight="1">
      <c r="A16641" s="431"/>
    </row>
    <row r="16642" spans="1:1" s="432" customFormat="1" ht="12" hidden="1" customHeight="1">
      <c r="A16642" s="431"/>
    </row>
    <row r="16643" spans="1:1" s="432" customFormat="1" ht="12" hidden="1" customHeight="1">
      <c r="A16643" s="431"/>
    </row>
    <row r="16644" spans="1:1" s="432" customFormat="1" ht="12" hidden="1" customHeight="1">
      <c r="A16644" s="431"/>
    </row>
    <row r="16645" spans="1:1" s="432" customFormat="1" ht="12" hidden="1" customHeight="1">
      <c r="A16645" s="431"/>
    </row>
    <row r="16646" spans="1:1" s="432" customFormat="1" ht="12" hidden="1" customHeight="1">
      <c r="A16646" s="431"/>
    </row>
    <row r="16647" spans="1:1" s="432" customFormat="1" ht="12" hidden="1" customHeight="1">
      <c r="A16647" s="431"/>
    </row>
    <row r="16648" spans="1:1" s="432" customFormat="1" ht="12" hidden="1" customHeight="1">
      <c r="A16648" s="431"/>
    </row>
    <row r="16649" spans="1:1" s="432" customFormat="1" ht="12" hidden="1" customHeight="1">
      <c r="A16649" s="431"/>
    </row>
    <row r="16650" spans="1:1" s="432" customFormat="1" ht="12" hidden="1" customHeight="1">
      <c r="A16650" s="431"/>
    </row>
    <row r="16651" spans="1:1" s="432" customFormat="1" ht="12" hidden="1" customHeight="1">
      <c r="A16651" s="431"/>
    </row>
    <row r="16652" spans="1:1" s="432" customFormat="1" ht="12" hidden="1" customHeight="1">
      <c r="A16652" s="431"/>
    </row>
    <row r="16653" spans="1:1" s="432" customFormat="1" ht="12" hidden="1" customHeight="1">
      <c r="A16653" s="431"/>
    </row>
    <row r="16654" spans="1:1" s="432" customFormat="1" ht="12" hidden="1" customHeight="1">
      <c r="A16654" s="431"/>
    </row>
    <row r="16655" spans="1:1" s="432" customFormat="1" ht="12" hidden="1" customHeight="1">
      <c r="A16655" s="431"/>
    </row>
    <row r="16656" spans="1:1" s="432" customFormat="1" ht="12" hidden="1" customHeight="1">
      <c r="A16656" s="431"/>
    </row>
    <row r="16657" spans="1:1" s="432" customFormat="1" ht="12" hidden="1" customHeight="1">
      <c r="A16657" s="431"/>
    </row>
    <row r="16658" spans="1:1" s="432" customFormat="1" ht="12" hidden="1" customHeight="1">
      <c r="A16658" s="431"/>
    </row>
    <row r="16659" spans="1:1" s="432" customFormat="1" ht="12" hidden="1" customHeight="1">
      <c r="A16659" s="431"/>
    </row>
    <row r="16660" spans="1:1" s="432" customFormat="1" ht="12" hidden="1" customHeight="1">
      <c r="A16660" s="431"/>
    </row>
    <row r="16661" spans="1:1" s="432" customFormat="1" ht="12" hidden="1" customHeight="1">
      <c r="A16661" s="431"/>
    </row>
    <row r="16662" spans="1:1" s="432" customFormat="1" ht="12" hidden="1" customHeight="1">
      <c r="A16662" s="431"/>
    </row>
    <row r="16663" spans="1:1" s="432" customFormat="1" ht="12" hidden="1" customHeight="1">
      <c r="A16663" s="431"/>
    </row>
    <row r="16664" spans="1:1" s="432" customFormat="1" ht="12" hidden="1" customHeight="1">
      <c r="A16664" s="431"/>
    </row>
    <row r="16665" spans="1:1" s="432" customFormat="1" ht="12" hidden="1" customHeight="1">
      <c r="A16665" s="431"/>
    </row>
    <row r="16666" spans="1:1" s="432" customFormat="1" ht="12" hidden="1" customHeight="1">
      <c r="A16666" s="431"/>
    </row>
    <row r="16667" spans="1:1" s="432" customFormat="1" ht="12" hidden="1" customHeight="1">
      <c r="A16667" s="431"/>
    </row>
    <row r="16668" spans="1:1" s="432" customFormat="1" ht="12" hidden="1" customHeight="1">
      <c r="A16668" s="431"/>
    </row>
    <row r="16669" spans="1:1" s="432" customFormat="1" ht="12" hidden="1" customHeight="1">
      <c r="A16669" s="431"/>
    </row>
    <row r="16670" spans="1:1" s="432" customFormat="1" ht="12" hidden="1" customHeight="1">
      <c r="A16670" s="431"/>
    </row>
    <row r="16671" spans="1:1" s="432" customFormat="1" ht="12" hidden="1" customHeight="1">
      <c r="A16671" s="431"/>
    </row>
    <row r="16672" spans="1:1" s="432" customFormat="1" ht="12" hidden="1" customHeight="1">
      <c r="A16672" s="431"/>
    </row>
    <row r="16673" spans="1:1" s="432" customFormat="1" ht="12" hidden="1" customHeight="1">
      <c r="A16673" s="431"/>
    </row>
    <row r="16674" spans="1:1" s="432" customFormat="1" ht="12" hidden="1" customHeight="1">
      <c r="A16674" s="431"/>
    </row>
    <row r="16675" spans="1:1" s="432" customFormat="1" ht="12" hidden="1" customHeight="1">
      <c r="A16675" s="431"/>
    </row>
    <row r="16676" spans="1:1" s="432" customFormat="1" ht="12" hidden="1" customHeight="1">
      <c r="A16676" s="431"/>
    </row>
    <row r="16677" spans="1:1" s="432" customFormat="1" ht="12" hidden="1" customHeight="1">
      <c r="A16677" s="431"/>
    </row>
    <row r="16678" spans="1:1" s="432" customFormat="1" ht="12" hidden="1" customHeight="1">
      <c r="A16678" s="431"/>
    </row>
    <row r="16679" spans="1:1" s="432" customFormat="1" ht="12" hidden="1" customHeight="1">
      <c r="A16679" s="431"/>
    </row>
    <row r="16680" spans="1:1" s="432" customFormat="1" ht="12" hidden="1" customHeight="1">
      <c r="A16680" s="431"/>
    </row>
    <row r="16681" spans="1:1" s="432" customFormat="1" ht="12" hidden="1" customHeight="1">
      <c r="A16681" s="431"/>
    </row>
    <row r="16682" spans="1:1" s="432" customFormat="1" ht="12" hidden="1" customHeight="1">
      <c r="A16682" s="431"/>
    </row>
    <row r="16683" spans="1:1" s="432" customFormat="1" ht="12" hidden="1" customHeight="1">
      <c r="A16683" s="431"/>
    </row>
    <row r="16684" spans="1:1" s="432" customFormat="1" ht="12" hidden="1" customHeight="1">
      <c r="A16684" s="431"/>
    </row>
    <row r="16685" spans="1:1" s="432" customFormat="1" ht="12" hidden="1" customHeight="1">
      <c r="A16685" s="431"/>
    </row>
    <row r="16686" spans="1:1" s="432" customFormat="1" ht="12" hidden="1" customHeight="1">
      <c r="A16686" s="431"/>
    </row>
    <row r="16687" spans="1:1" s="432" customFormat="1" ht="12" hidden="1" customHeight="1">
      <c r="A16687" s="431"/>
    </row>
    <row r="16688" spans="1:1" s="432" customFormat="1" ht="12" hidden="1" customHeight="1">
      <c r="A16688" s="431"/>
    </row>
    <row r="16689" spans="1:1" s="432" customFormat="1" ht="12" hidden="1" customHeight="1">
      <c r="A16689" s="431"/>
    </row>
    <row r="16690" spans="1:1" s="432" customFormat="1" ht="12" hidden="1" customHeight="1">
      <c r="A16690" s="431"/>
    </row>
    <row r="16691" spans="1:1" s="432" customFormat="1" ht="12" hidden="1" customHeight="1">
      <c r="A16691" s="431"/>
    </row>
    <row r="16692" spans="1:1" s="432" customFormat="1" ht="12" hidden="1" customHeight="1">
      <c r="A16692" s="431"/>
    </row>
    <row r="16693" spans="1:1" s="432" customFormat="1" ht="12" hidden="1" customHeight="1">
      <c r="A16693" s="431"/>
    </row>
    <row r="16694" spans="1:1" s="432" customFormat="1" ht="12" hidden="1" customHeight="1">
      <c r="A16694" s="431"/>
    </row>
    <row r="16695" spans="1:1" s="432" customFormat="1" ht="12" hidden="1" customHeight="1">
      <c r="A16695" s="431"/>
    </row>
    <row r="16696" spans="1:1" s="432" customFormat="1" ht="12" hidden="1" customHeight="1">
      <c r="A16696" s="431"/>
    </row>
    <row r="16697" spans="1:1" s="432" customFormat="1" ht="12" hidden="1" customHeight="1">
      <c r="A16697" s="431"/>
    </row>
    <row r="16698" spans="1:1" s="432" customFormat="1" ht="12" hidden="1" customHeight="1">
      <c r="A16698" s="431"/>
    </row>
    <row r="16699" spans="1:1" s="432" customFormat="1" ht="12" hidden="1" customHeight="1">
      <c r="A16699" s="431"/>
    </row>
    <row r="16700" spans="1:1" s="432" customFormat="1" ht="12" hidden="1" customHeight="1">
      <c r="A16700" s="431"/>
    </row>
    <row r="16701" spans="1:1" s="432" customFormat="1" ht="12" hidden="1" customHeight="1">
      <c r="A16701" s="431"/>
    </row>
    <row r="16702" spans="1:1" s="432" customFormat="1" ht="12" hidden="1" customHeight="1">
      <c r="A16702" s="431"/>
    </row>
    <row r="16703" spans="1:1" s="432" customFormat="1" ht="12" hidden="1" customHeight="1">
      <c r="A16703" s="431"/>
    </row>
    <row r="16704" spans="1:1" s="432" customFormat="1" ht="12" hidden="1" customHeight="1">
      <c r="A16704" s="431"/>
    </row>
    <row r="16705" spans="1:1" s="432" customFormat="1" ht="12" hidden="1" customHeight="1">
      <c r="A16705" s="431"/>
    </row>
    <row r="16706" spans="1:1" s="432" customFormat="1" ht="12" hidden="1" customHeight="1">
      <c r="A16706" s="431"/>
    </row>
    <row r="16707" spans="1:1" s="432" customFormat="1" ht="12" hidden="1" customHeight="1">
      <c r="A16707" s="431"/>
    </row>
    <row r="16708" spans="1:1" s="432" customFormat="1" ht="12" hidden="1" customHeight="1">
      <c r="A16708" s="431"/>
    </row>
    <row r="16709" spans="1:1" s="432" customFormat="1" ht="12" hidden="1" customHeight="1">
      <c r="A16709" s="431"/>
    </row>
    <row r="16710" spans="1:1" s="432" customFormat="1" ht="12" hidden="1" customHeight="1">
      <c r="A16710" s="431"/>
    </row>
    <row r="16711" spans="1:1" s="432" customFormat="1" ht="12" hidden="1" customHeight="1">
      <c r="A16711" s="431"/>
    </row>
    <row r="16712" spans="1:1" s="432" customFormat="1" ht="12" hidden="1" customHeight="1">
      <c r="A16712" s="431"/>
    </row>
    <row r="16713" spans="1:1" s="432" customFormat="1" ht="12" hidden="1" customHeight="1">
      <c r="A16713" s="431"/>
    </row>
    <row r="16714" spans="1:1" s="432" customFormat="1" ht="12" hidden="1" customHeight="1">
      <c r="A16714" s="431"/>
    </row>
    <row r="16715" spans="1:1" s="432" customFormat="1" ht="12" hidden="1" customHeight="1">
      <c r="A16715" s="431"/>
    </row>
    <row r="16716" spans="1:1" s="432" customFormat="1" ht="12" hidden="1" customHeight="1">
      <c r="A16716" s="431"/>
    </row>
    <row r="16717" spans="1:1" s="432" customFormat="1" ht="12" hidden="1" customHeight="1">
      <c r="A16717" s="431"/>
    </row>
    <row r="16718" spans="1:1" s="432" customFormat="1" ht="12" hidden="1" customHeight="1">
      <c r="A16718" s="431"/>
    </row>
    <row r="16719" spans="1:1" s="432" customFormat="1" ht="12" hidden="1" customHeight="1">
      <c r="A16719" s="431"/>
    </row>
    <row r="16720" spans="1:1" s="432" customFormat="1" ht="12" hidden="1" customHeight="1">
      <c r="A16720" s="431"/>
    </row>
    <row r="16721" spans="1:1" s="432" customFormat="1" ht="12" hidden="1" customHeight="1">
      <c r="A16721" s="431"/>
    </row>
    <row r="16722" spans="1:1" s="432" customFormat="1" ht="12" hidden="1" customHeight="1">
      <c r="A16722" s="431"/>
    </row>
    <row r="16723" spans="1:1" s="432" customFormat="1" ht="12" hidden="1" customHeight="1">
      <c r="A16723" s="431"/>
    </row>
    <row r="16724" spans="1:1" s="432" customFormat="1" ht="12" hidden="1" customHeight="1">
      <c r="A16724" s="431"/>
    </row>
    <row r="16725" spans="1:1" s="432" customFormat="1" ht="12" hidden="1" customHeight="1">
      <c r="A16725" s="431"/>
    </row>
    <row r="16726" spans="1:1" s="432" customFormat="1" ht="12" hidden="1" customHeight="1">
      <c r="A16726" s="431"/>
    </row>
    <row r="16727" spans="1:1" s="432" customFormat="1" ht="12" hidden="1" customHeight="1">
      <c r="A16727" s="431"/>
    </row>
    <row r="16728" spans="1:1" s="432" customFormat="1" ht="12" hidden="1" customHeight="1">
      <c r="A16728" s="431"/>
    </row>
    <row r="16729" spans="1:1" s="432" customFormat="1" ht="12" hidden="1" customHeight="1">
      <c r="A16729" s="431"/>
    </row>
    <row r="16730" spans="1:1" s="432" customFormat="1" ht="12" hidden="1" customHeight="1">
      <c r="A16730" s="431"/>
    </row>
    <row r="16731" spans="1:1" s="432" customFormat="1" ht="12" hidden="1" customHeight="1">
      <c r="A16731" s="431"/>
    </row>
    <row r="16732" spans="1:1" s="432" customFormat="1" ht="12" hidden="1" customHeight="1">
      <c r="A16732" s="431"/>
    </row>
    <row r="16733" spans="1:1" s="432" customFormat="1" ht="12" hidden="1" customHeight="1">
      <c r="A16733" s="431"/>
    </row>
    <row r="16734" spans="1:1" s="432" customFormat="1" ht="12" hidden="1" customHeight="1">
      <c r="A16734" s="431"/>
    </row>
    <row r="16735" spans="1:1" s="432" customFormat="1" ht="12" hidden="1" customHeight="1">
      <c r="A16735" s="431"/>
    </row>
    <row r="16736" spans="1:1" s="432" customFormat="1" ht="12" hidden="1" customHeight="1">
      <c r="A16736" s="431"/>
    </row>
    <row r="16737" spans="1:1" s="432" customFormat="1" ht="12" hidden="1" customHeight="1">
      <c r="A16737" s="431"/>
    </row>
    <row r="16738" spans="1:1" s="432" customFormat="1" ht="12" hidden="1" customHeight="1">
      <c r="A16738" s="431"/>
    </row>
    <row r="16739" spans="1:1" s="432" customFormat="1" ht="12" hidden="1" customHeight="1">
      <c r="A16739" s="431"/>
    </row>
    <row r="16740" spans="1:1" s="432" customFormat="1" ht="12" hidden="1" customHeight="1">
      <c r="A16740" s="431"/>
    </row>
    <row r="16741" spans="1:1" s="432" customFormat="1" ht="12" hidden="1" customHeight="1">
      <c r="A16741" s="431"/>
    </row>
    <row r="16742" spans="1:1" s="432" customFormat="1" ht="12" hidden="1" customHeight="1">
      <c r="A16742" s="431"/>
    </row>
    <row r="16743" spans="1:1" s="432" customFormat="1" ht="12" hidden="1" customHeight="1">
      <c r="A16743" s="431"/>
    </row>
    <row r="16744" spans="1:1" s="432" customFormat="1" ht="12" hidden="1" customHeight="1">
      <c r="A16744" s="431"/>
    </row>
    <row r="16745" spans="1:1" s="432" customFormat="1" ht="12" hidden="1" customHeight="1">
      <c r="A16745" s="431"/>
    </row>
    <row r="16746" spans="1:1" s="432" customFormat="1" ht="12" hidden="1" customHeight="1">
      <c r="A16746" s="431"/>
    </row>
    <row r="16747" spans="1:1" s="432" customFormat="1" ht="12" hidden="1" customHeight="1">
      <c r="A16747" s="431"/>
    </row>
    <row r="16748" spans="1:1" s="432" customFormat="1" ht="12" hidden="1" customHeight="1">
      <c r="A16748" s="431"/>
    </row>
    <row r="16749" spans="1:1" s="432" customFormat="1" ht="12" hidden="1" customHeight="1">
      <c r="A16749" s="431"/>
    </row>
    <row r="16750" spans="1:1" s="432" customFormat="1" ht="12" hidden="1" customHeight="1">
      <c r="A16750" s="431"/>
    </row>
    <row r="16751" spans="1:1" s="432" customFormat="1" ht="12" hidden="1" customHeight="1">
      <c r="A16751" s="431"/>
    </row>
    <row r="16752" spans="1:1" s="432" customFormat="1" ht="12" hidden="1" customHeight="1">
      <c r="A16752" s="431"/>
    </row>
    <row r="16753" spans="1:1" s="432" customFormat="1" ht="12" hidden="1" customHeight="1">
      <c r="A16753" s="431"/>
    </row>
    <row r="16754" spans="1:1" s="432" customFormat="1" ht="12" hidden="1" customHeight="1">
      <c r="A16754" s="431"/>
    </row>
    <row r="16755" spans="1:1" s="432" customFormat="1" ht="12" hidden="1" customHeight="1">
      <c r="A16755" s="431"/>
    </row>
    <row r="16756" spans="1:1" s="432" customFormat="1" ht="12" hidden="1" customHeight="1">
      <c r="A16756" s="431"/>
    </row>
    <row r="16757" spans="1:1" s="432" customFormat="1" ht="12" hidden="1" customHeight="1">
      <c r="A16757" s="431"/>
    </row>
    <row r="16758" spans="1:1" s="432" customFormat="1" ht="12" hidden="1" customHeight="1">
      <c r="A16758" s="431"/>
    </row>
    <row r="16759" spans="1:1" s="432" customFormat="1" ht="12" hidden="1" customHeight="1">
      <c r="A16759" s="431"/>
    </row>
    <row r="16760" spans="1:1" s="432" customFormat="1" ht="12" hidden="1" customHeight="1">
      <c r="A16760" s="431"/>
    </row>
    <row r="16761" spans="1:1" s="432" customFormat="1" ht="12" hidden="1" customHeight="1">
      <c r="A16761" s="431"/>
    </row>
    <row r="16762" spans="1:1" s="432" customFormat="1" ht="12" hidden="1" customHeight="1">
      <c r="A16762" s="431"/>
    </row>
    <row r="16763" spans="1:1" s="432" customFormat="1" ht="12" hidden="1" customHeight="1">
      <c r="A16763" s="431"/>
    </row>
    <row r="16764" spans="1:1" s="432" customFormat="1" ht="12" hidden="1" customHeight="1">
      <c r="A16764" s="431"/>
    </row>
    <row r="16765" spans="1:1" s="432" customFormat="1" ht="12" hidden="1" customHeight="1">
      <c r="A16765" s="431"/>
    </row>
    <row r="16766" spans="1:1" s="432" customFormat="1" ht="12" hidden="1" customHeight="1">
      <c r="A16766" s="431"/>
    </row>
    <row r="16767" spans="1:1" s="432" customFormat="1" ht="12" hidden="1" customHeight="1">
      <c r="A16767" s="431"/>
    </row>
    <row r="16768" spans="1:1" s="432" customFormat="1" ht="12" hidden="1" customHeight="1">
      <c r="A16768" s="431"/>
    </row>
    <row r="16769" spans="1:1" s="432" customFormat="1" ht="12" hidden="1" customHeight="1">
      <c r="A16769" s="431"/>
    </row>
    <row r="16770" spans="1:1" s="432" customFormat="1" ht="12" hidden="1" customHeight="1">
      <c r="A16770" s="431"/>
    </row>
    <row r="16771" spans="1:1" s="432" customFormat="1" ht="12" hidden="1" customHeight="1">
      <c r="A16771" s="431"/>
    </row>
    <row r="16772" spans="1:1" s="432" customFormat="1" ht="12" hidden="1" customHeight="1">
      <c r="A16772" s="431"/>
    </row>
    <row r="16773" spans="1:1" s="432" customFormat="1" ht="12" hidden="1" customHeight="1">
      <c r="A16773" s="431"/>
    </row>
    <row r="16774" spans="1:1" s="432" customFormat="1" ht="12" hidden="1" customHeight="1">
      <c r="A16774" s="431"/>
    </row>
    <row r="16775" spans="1:1" s="432" customFormat="1" ht="12" hidden="1" customHeight="1">
      <c r="A16775" s="431"/>
    </row>
    <row r="16776" spans="1:1" s="432" customFormat="1" ht="12" hidden="1" customHeight="1">
      <c r="A16776" s="431"/>
    </row>
    <row r="16777" spans="1:1" s="432" customFormat="1" ht="12" hidden="1" customHeight="1">
      <c r="A16777" s="431"/>
    </row>
    <row r="16778" spans="1:1" s="432" customFormat="1" ht="12" hidden="1" customHeight="1">
      <c r="A16778" s="431"/>
    </row>
    <row r="16779" spans="1:1" s="432" customFormat="1" ht="12" hidden="1" customHeight="1">
      <c r="A16779" s="431"/>
    </row>
    <row r="16780" spans="1:1" s="432" customFormat="1" ht="12" hidden="1" customHeight="1">
      <c r="A16780" s="431"/>
    </row>
    <row r="16781" spans="1:1" s="432" customFormat="1" ht="12" hidden="1" customHeight="1">
      <c r="A16781" s="431"/>
    </row>
    <row r="16782" spans="1:1" s="432" customFormat="1" ht="12" hidden="1" customHeight="1">
      <c r="A16782" s="431"/>
    </row>
    <row r="16783" spans="1:1" s="432" customFormat="1" ht="12" hidden="1" customHeight="1">
      <c r="A16783" s="431"/>
    </row>
    <row r="16784" spans="1:1" s="432" customFormat="1" ht="12" hidden="1" customHeight="1">
      <c r="A16784" s="431"/>
    </row>
    <row r="16785" spans="1:1" s="432" customFormat="1" ht="12" hidden="1" customHeight="1">
      <c r="A16785" s="431"/>
    </row>
    <row r="16786" spans="1:1" s="432" customFormat="1" ht="12" hidden="1" customHeight="1">
      <c r="A16786" s="431"/>
    </row>
    <row r="16787" spans="1:1" s="432" customFormat="1" ht="12" hidden="1" customHeight="1">
      <c r="A16787" s="431"/>
    </row>
    <row r="16788" spans="1:1" s="432" customFormat="1" ht="12" hidden="1" customHeight="1">
      <c r="A16788" s="431"/>
    </row>
    <row r="16789" spans="1:1" s="432" customFormat="1" ht="12" hidden="1" customHeight="1">
      <c r="A16789" s="431"/>
    </row>
    <row r="16790" spans="1:1" s="432" customFormat="1" ht="12" hidden="1" customHeight="1">
      <c r="A16790" s="431"/>
    </row>
    <row r="16791" spans="1:1" s="432" customFormat="1" ht="12" hidden="1" customHeight="1">
      <c r="A16791" s="431"/>
    </row>
    <row r="16792" spans="1:1" s="432" customFormat="1" ht="12" hidden="1" customHeight="1">
      <c r="A16792" s="431"/>
    </row>
    <row r="16793" spans="1:1" s="432" customFormat="1" ht="12" hidden="1" customHeight="1">
      <c r="A16793" s="431"/>
    </row>
    <row r="16794" spans="1:1" s="432" customFormat="1" ht="12" hidden="1" customHeight="1">
      <c r="A16794" s="431"/>
    </row>
    <row r="16795" spans="1:1" s="432" customFormat="1" ht="12" hidden="1" customHeight="1">
      <c r="A16795" s="431"/>
    </row>
    <row r="16796" spans="1:1" s="432" customFormat="1" ht="12" hidden="1" customHeight="1">
      <c r="A16796" s="431"/>
    </row>
    <row r="16797" spans="1:1" s="432" customFormat="1" ht="12" hidden="1" customHeight="1">
      <c r="A16797" s="431"/>
    </row>
    <row r="16798" spans="1:1" s="432" customFormat="1" ht="12" hidden="1" customHeight="1">
      <c r="A16798" s="431"/>
    </row>
    <row r="16799" spans="1:1" s="432" customFormat="1" ht="12" hidden="1" customHeight="1">
      <c r="A16799" s="431"/>
    </row>
    <row r="16800" spans="1:1" s="432" customFormat="1" ht="12" hidden="1" customHeight="1">
      <c r="A16800" s="431"/>
    </row>
    <row r="16801" spans="1:1" s="432" customFormat="1" ht="12" hidden="1" customHeight="1">
      <c r="A16801" s="431"/>
    </row>
    <row r="16802" spans="1:1" s="432" customFormat="1" ht="12" hidden="1" customHeight="1">
      <c r="A16802" s="431"/>
    </row>
    <row r="16803" spans="1:1" s="432" customFormat="1" ht="12" hidden="1" customHeight="1">
      <c r="A16803" s="431"/>
    </row>
    <row r="16804" spans="1:1" s="432" customFormat="1" ht="12" hidden="1" customHeight="1">
      <c r="A16804" s="431"/>
    </row>
    <row r="16805" spans="1:1" s="432" customFormat="1" ht="12" hidden="1" customHeight="1">
      <c r="A16805" s="431"/>
    </row>
    <row r="16806" spans="1:1" s="432" customFormat="1" ht="12" hidden="1" customHeight="1">
      <c r="A16806" s="431"/>
    </row>
    <row r="16807" spans="1:1" s="432" customFormat="1" ht="12" hidden="1" customHeight="1">
      <c r="A16807" s="431"/>
    </row>
    <row r="16808" spans="1:1" s="432" customFormat="1" ht="12" hidden="1" customHeight="1">
      <c r="A16808" s="431"/>
    </row>
    <row r="16809" spans="1:1" s="432" customFormat="1" ht="12" hidden="1" customHeight="1">
      <c r="A16809" s="431"/>
    </row>
    <row r="16810" spans="1:1" s="432" customFormat="1" ht="12" hidden="1" customHeight="1">
      <c r="A16810" s="431"/>
    </row>
    <row r="16811" spans="1:1" s="432" customFormat="1" ht="12" hidden="1" customHeight="1">
      <c r="A16811" s="431"/>
    </row>
    <row r="16812" spans="1:1" s="432" customFormat="1" ht="12" hidden="1" customHeight="1">
      <c r="A16812" s="431"/>
    </row>
    <row r="16813" spans="1:1" s="432" customFormat="1" ht="12" hidden="1" customHeight="1">
      <c r="A16813" s="431"/>
    </row>
    <row r="16814" spans="1:1" s="432" customFormat="1" ht="12" hidden="1" customHeight="1">
      <c r="A16814" s="431"/>
    </row>
    <row r="16815" spans="1:1" s="432" customFormat="1" ht="12" hidden="1" customHeight="1">
      <c r="A16815" s="431"/>
    </row>
    <row r="16816" spans="1:1" s="432" customFormat="1" ht="12" hidden="1" customHeight="1">
      <c r="A16816" s="431"/>
    </row>
    <row r="16817" spans="1:1" s="432" customFormat="1" ht="12" hidden="1" customHeight="1">
      <c r="A16817" s="431"/>
    </row>
    <row r="16818" spans="1:1" s="432" customFormat="1" ht="12" hidden="1" customHeight="1">
      <c r="A16818" s="431"/>
    </row>
    <row r="16819" spans="1:1" s="432" customFormat="1" ht="12" hidden="1" customHeight="1">
      <c r="A16819" s="431"/>
    </row>
    <row r="16820" spans="1:1" s="432" customFormat="1" ht="12" hidden="1" customHeight="1">
      <c r="A16820" s="431"/>
    </row>
    <row r="16821" spans="1:1" s="432" customFormat="1" ht="12" hidden="1" customHeight="1">
      <c r="A16821" s="431"/>
    </row>
    <row r="16822" spans="1:1" s="432" customFormat="1" ht="12" hidden="1" customHeight="1">
      <c r="A16822" s="431"/>
    </row>
    <row r="16823" spans="1:1" s="432" customFormat="1" ht="12" hidden="1" customHeight="1">
      <c r="A16823" s="431"/>
    </row>
    <row r="16824" spans="1:1" s="432" customFormat="1" ht="12" hidden="1" customHeight="1">
      <c r="A16824" s="431"/>
    </row>
    <row r="16825" spans="1:1" s="432" customFormat="1" ht="12" hidden="1" customHeight="1">
      <c r="A16825" s="431"/>
    </row>
    <row r="16826" spans="1:1" s="432" customFormat="1" ht="12" hidden="1" customHeight="1">
      <c r="A16826" s="431"/>
    </row>
    <row r="16827" spans="1:1" s="432" customFormat="1" ht="12" hidden="1" customHeight="1">
      <c r="A16827" s="431"/>
    </row>
    <row r="16828" spans="1:1" s="432" customFormat="1" ht="12" hidden="1" customHeight="1">
      <c r="A16828" s="431"/>
    </row>
    <row r="16829" spans="1:1" s="432" customFormat="1" ht="12" hidden="1" customHeight="1">
      <c r="A16829" s="431"/>
    </row>
    <row r="16830" spans="1:1" s="432" customFormat="1" ht="12" hidden="1" customHeight="1">
      <c r="A16830" s="431"/>
    </row>
    <row r="16831" spans="1:1" s="432" customFormat="1" ht="12" hidden="1" customHeight="1">
      <c r="A16831" s="431"/>
    </row>
    <row r="16832" spans="1:1" s="432" customFormat="1" ht="12" hidden="1" customHeight="1">
      <c r="A16832" s="431"/>
    </row>
    <row r="16833" spans="1:1" s="432" customFormat="1" ht="12" hidden="1" customHeight="1">
      <c r="A16833" s="431"/>
    </row>
    <row r="16834" spans="1:1" s="432" customFormat="1" ht="12" hidden="1" customHeight="1">
      <c r="A16834" s="431"/>
    </row>
    <row r="16835" spans="1:1" s="432" customFormat="1" ht="12" hidden="1" customHeight="1">
      <c r="A16835" s="431"/>
    </row>
    <row r="16836" spans="1:1" s="432" customFormat="1" ht="12" hidden="1" customHeight="1">
      <c r="A16836" s="431"/>
    </row>
    <row r="16837" spans="1:1" s="432" customFormat="1" ht="12" hidden="1" customHeight="1">
      <c r="A16837" s="431"/>
    </row>
    <row r="16838" spans="1:1" s="432" customFormat="1" ht="12" hidden="1" customHeight="1">
      <c r="A16838" s="431"/>
    </row>
    <row r="16839" spans="1:1" s="432" customFormat="1" ht="12" hidden="1" customHeight="1">
      <c r="A16839" s="431"/>
    </row>
    <row r="16840" spans="1:1" s="432" customFormat="1" ht="12" hidden="1" customHeight="1">
      <c r="A16840" s="431"/>
    </row>
    <row r="16841" spans="1:1" s="432" customFormat="1" ht="12" hidden="1" customHeight="1">
      <c r="A16841" s="431"/>
    </row>
    <row r="16842" spans="1:1" s="432" customFormat="1" ht="12" hidden="1" customHeight="1">
      <c r="A16842" s="431"/>
    </row>
    <row r="16843" spans="1:1" s="432" customFormat="1" ht="12" hidden="1" customHeight="1">
      <c r="A16843" s="431"/>
    </row>
    <row r="16844" spans="1:1" s="432" customFormat="1" ht="12" hidden="1" customHeight="1">
      <c r="A16844" s="431"/>
    </row>
    <row r="16845" spans="1:1" s="432" customFormat="1" ht="12" hidden="1" customHeight="1">
      <c r="A16845" s="431"/>
    </row>
    <row r="16846" spans="1:1" s="432" customFormat="1" ht="12" hidden="1" customHeight="1">
      <c r="A16846" s="431"/>
    </row>
    <row r="16847" spans="1:1" s="432" customFormat="1" ht="12" hidden="1" customHeight="1">
      <c r="A16847" s="431"/>
    </row>
    <row r="16848" spans="1:1" s="432" customFormat="1" ht="12" hidden="1" customHeight="1">
      <c r="A16848" s="431"/>
    </row>
    <row r="16849" spans="1:1" s="432" customFormat="1" ht="12" hidden="1" customHeight="1">
      <c r="A16849" s="431"/>
    </row>
    <row r="16850" spans="1:1" s="432" customFormat="1" ht="12" hidden="1" customHeight="1">
      <c r="A16850" s="431"/>
    </row>
    <row r="16851" spans="1:1" s="432" customFormat="1" ht="12" hidden="1" customHeight="1">
      <c r="A16851" s="431"/>
    </row>
    <row r="16852" spans="1:1" s="432" customFormat="1" ht="12" hidden="1" customHeight="1">
      <c r="A16852" s="431"/>
    </row>
    <row r="16853" spans="1:1" s="432" customFormat="1" ht="12" hidden="1" customHeight="1">
      <c r="A16853" s="431"/>
    </row>
    <row r="16854" spans="1:1" s="432" customFormat="1" ht="12" hidden="1" customHeight="1">
      <c r="A16854" s="431"/>
    </row>
    <row r="16855" spans="1:1" s="432" customFormat="1" ht="12" hidden="1" customHeight="1">
      <c r="A16855" s="431"/>
    </row>
    <row r="16856" spans="1:1" s="432" customFormat="1" ht="12" hidden="1" customHeight="1">
      <c r="A16856" s="431"/>
    </row>
    <row r="16857" spans="1:1" s="432" customFormat="1" ht="12" hidden="1" customHeight="1">
      <c r="A16857" s="431"/>
    </row>
    <row r="16858" spans="1:1" s="432" customFormat="1" ht="12" hidden="1" customHeight="1">
      <c r="A16858" s="431"/>
    </row>
    <row r="16859" spans="1:1" s="432" customFormat="1" ht="12" hidden="1" customHeight="1">
      <c r="A16859" s="431"/>
    </row>
    <row r="16860" spans="1:1" s="432" customFormat="1" ht="12" hidden="1" customHeight="1">
      <c r="A16860" s="431"/>
    </row>
    <row r="16861" spans="1:1" s="432" customFormat="1" ht="12" hidden="1" customHeight="1">
      <c r="A16861" s="431"/>
    </row>
    <row r="16862" spans="1:1" s="432" customFormat="1" ht="12" hidden="1" customHeight="1">
      <c r="A16862" s="431"/>
    </row>
    <row r="16863" spans="1:1" s="432" customFormat="1" ht="12" hidden="1" customHeight="1">
      <c r="A16863" s="431"/>
    </row>
    <row r="16864" spans="1:1" s="432" customFormat="1" ht="12" hidden="1" customHeight="1">
      <c r="A16864" s="431"/>
    </row>
    <row r="16865" spans="1:1" s="432" customFormat="1" ht="12" hidden="1" customHeight="1">
      <c r="A16865" s="431"/>
    </row>
    <row r="16866" spans="1:1" s="432" customFormat="1" ht="12" hidden="1" customHeight="1">
      <c r="A16866" s="431"/>
    </row>
    <row r="16867" spans="1:1" s="432" customFormat="1" ht="12" hidden="1" customHeight="1">
      <c r="A16867" s="431"/>
    </row>
    <row r="16868" spans="1:1" s="432" customFormat="1" ht="12" hidden="1" customHeight="1">
      <c r="A16868" s="431"/>
    </row>
    <row r="16869" spans="1:1" s="432" customFormat="1" ht="12" hidden="1" customHeight="1">
      <c r="A16869" s="431"/>
    </row>
    <row r="16870" spans="1:1" s="432" customFormat="1" ht="12" hidden="1" customHeight="1">
      <c r="A16870" s="431"/>
    </row>
    <row r="16871" spans="1:1" s="432" customFormat="1" ht="12" hidden="1" customHeight="1">
      <c r="A16871" s="431"/>
    </row>
    <row r="16872" spans="1:1" s="432" customFormat="1" ht="12" hidden="1" customHeight="1">
      <c r="A16872" s="431"/>
    </row>
    <row r="16873" spans="1:1" s="432" customFormat="1" ht="12" hidden="1" customHeight="1">
      <c r="A16873" s="431"/>
    </row>
    <row r="16874" spans="1:1" s="432" customFormat="1" ht="12" hidden="1" customHeight="1">
      <c r="A16874" s="431"/>
    </row>
    <row r="16875" spans="1:1" s="432" customFormat="1" ht="12" hidden="1" customHeight="1">
      <c r="A16875" s="431"/>
    </row>
    <row r="16876" spans="1:1" s="432" customFormat="1" ht="12" hidden="1" customHeight="1">
      <c r="A16876" s="431"/>
    </row>
    <row r="16877" spans="1:1" s="432" customFormat="1" ht="12" hidden="1" customHeight="1">
      <c r="A16877" s="431"/>
    </row>
    <row r="16878" spans="1:1" s="432" customFormat="1" ht="12" hidden="1" customHeight="1">
      <c r="A16878" s="431"/>
    </row>
    <row r="16879" spans="1:1" s="432" customFormat="1" ht="12" hidden="1" customHeight="1">
      <c r="A16879" s="431"/>
    </row>
    <row r="16880" spans="1:1" s="432" customFormat="1" ht="12" hidden="1" customHeight="1">
      <c r="A16880" s="431"/>
    </row>
    <row r="16881" spans="1:1" s="432" customFormat="1" ht="12" hidden="1" customHeight="1">
      <c r="A16881" s="431"/>
    </row>
    <row r="16882" spans="1:1" s="432" customFormat="1" ht="12" hidden="1" customHeight="1">
      <c r="A16882" s="431"/>
    </row>
    <row r="16883" spans="1:1" s="432" customFormat="1" ht="12" hidden="1" customHeight="1">
      <c r="A16883" s="431"/>
    </row>
    <row r="16884" spans="1:1" s="432" customFormat="1" ht="12" hidden="1" customHeight="1">
      <c r="A16884" s="431"/>
    </row>
    <row r="16885" spans="1:1" s="432" customFormat="1" ht="12" hidden="1" customHeight="1">
      <c r="A16885" s="431"/>
    </row>
    <row r="16886" spans="1:1" s="432" customFormat="1" ht="12" hidden="1" customHeight="1">
      <c r="A16886" s="431"/>
    </row>
    <row r="16887" spans="1:1" s="432" customFormat="1" ht="12" hidden="1" customHeight="1">
      <c r="A16887" s="431"/>
    </row>
    <row r="16888" spans="1:1" s="432" customFormat="1" ht="12" hidden="1" customHeight="1">
      <c r="A16888" s="431"/>
    </row>
    <row r="16889" spans="1:1" s="432" customFormat="1" ht="12" hidden="1" customHeight="1">
      <c r="A16889" s="431"/>
    </row>
    <row r="16890" spans="1:1" s="432" customFormat="1" ht="12" hidden="1" customHeight="1">
      <c r="A16890" s="431"/>
    </row>
    <row r="16891" spans="1:1" s="432" customFormat="1" ht="12" hidden="1" customHeight="1">
      <c r="A16891" s="431"/>
    </row>
    <row r="16892" spans="1:1" s="432" customFormat="1" ht="12" hidden="1" customHeight="1">
      <c r="A16892" s="431"/>
    </row>
    <row r="16893" spans="1:1" s="432" customFormat="1" ht="12" hidden="1" customHeight="1">
      <c r="A16893" s="431"/>
    </row>
    <row r="16894" spans="1:1" s="432" customFormat="1" ht="12" hidden="1" customHeight="1">
      <c r="A16894" s="431"/>
    </row>
    <row r="16895" spans="1:1" s="432" customFormat="1" ht="12" hidden="1" customHeight="1">
      <c r="A16895" s="431"/>
    </row>
    <row r="16896" spans="1:1" s="432" customFormat="1" ht="12" hidden="1" customHeight="1">
      <c r="A16896" s="431"/>
    </row>
    <row r="16897" spans="1:1" s="432" customFormat="1" ht="12" hidden="1" customHeight="1">
      <c r="A16897" s="431"/>
    </row>
    <row r="16898" spans="1:1" s="432" customFormat="1" ht="12" hidden="1" customHeight="1">
      <c r="A16898" s="431"/>
    </row>
    <row r="16899" spans="1:1" s="432" customFormat="1" ht="12" hidden="1" customHeight="1">
      <c r="A16899" s="431"/>
    </row>
    <row r="16900" spans="1:1" s="432" customFormat="1" ht="12" hidden="1" customHeight="1">
      <c r="A16900" s="431"/>
    </row>
    <row r="16901" spans="1:1" s="432" customFormat="1" ht="12" hidden="1" customHeight="1">
      <c r="A16901" s="431"/>
    </row>
    <row r="16902" spans="1:1" s="432" customFormat="1" ht="12" hidden="1" customHeight="1">
      <c r="A16902" s="431"/>
    </row>
    <row r="16903" spans="1:1" s="432" customFormat="1" ht="12" hidden="1" customHeight="1">
      <c r="A16903" s="431"/>
    </row>
    <row r="16904" spans="1:1" s="432" customFormat="1" ht="12" hidden="1" customHeight="1">
      <c r="A16904" s="431"/>
    </row>
    <row r="16905" spans="1:1" s="432" customFormat="1" ht="12" hidden="1" customHeight="1">
      <c r="A16905" s="431"/>
    </row>
    <row r="16906" spans="1:1" s="432" customFormat="1" ht="12" hidden="1" customHeight="1">
      <c r="A16906" s="431"/>
    </row>
    <row r="16907" spans="1:1" s="432" customFormat="1" ht="12" hidden="1" customHeight="1">
      <c r="A16907" s="431"/>
    </row>
    <row r="16908" spans="1:1" s="432" customFormat="1" ht="12" hidden="1" customHeight="1">
      <c r="A16908" s="431"/>
    </row>
    <row r="16909" spans="1:1" s="432" customFormat="1" ht="12" hidden="1" customHeight="1">
      <c r="A16909" s="431"/>
    </row>
    <row r="16910" spans="1:1" s="432" customFormat="1" ht="12" hidden="1" customHeight="1">
      <c r="A16910" s="431"/>
    </row>
    <row r="16911" spans="1:1" s="432" customFormat="1" ht="12" hidden="1" customHeight="1">
      <c r="A16911" s="431"/>
    </row>
    <row r="16912" spans="1:1" s="432" customFormat="1" ht="12" hidden="1" customHeight="1">
      <c r="A16912" s="431"/>
    </row>
    <row r="16913" spans="1:1" s="432" customFormat="1" ht="12" hidden="1" customHeight="1">
      <c r="A16913" s="431"/>
    </row>
    <row r="16914" spans="1:1" s="432" customFormat="1" ht="12" hidden="1" customHeight="1">
      <c r="A16914" s="431"/>
    </row>
    <row r="16915" spans="1:1" s="432" customFormat="1" ht="12" hidden="1" customHeight="1">
      <c r="A16915" s="431"/>
    </row>
    <row r="16916" spans="1:1" s="432" customFormat="1" ht="12" hidden="1" customHeight="1">
      <c r="A16916" s="431"/>
    </row>
    <row r="16917" spans="1:1" s="432" customFormat="1" ht="12" hidden="1" customHeight="1">
      <c r="A16917" s="431"/>
    </row>
    <row r="16918" spans="1:1" s="432" customFormat="1" ht="12" hidden="1" customHeight="1">
      <c r="A16918" s="431"/>
    </row>
    <row r="16919" spans="1:1" s="432" customFormat="1" ht="12" hidden="1" customHeight="1">
      <c r="A16919" s="431"/>
    </row>
    <row r="16920" spans="1:1" s="432" customFormat="1" ht="12" hidden="1" customHeight="1">
      <c r="A16920" s="431"/>
    </row>
    <row r="16921" spans="1:1" s="432" customFormat="1" ht="12" hidden="1" customHeight="1">
      <c r="A16921" s="431"/>
    </row>
    <row r="16922" spans="1:1" s="432" customFormat="1" ht="12" hidden="1" customHeight="1">
      <c r="A16922" s="431"/>
    </row>
    <row r="16923" spans="1:1" s="432" customFormat="1" ht="12" hidden="1" customHeight="1">
      <c r="A16923" s="431"/>
    </row>
    <row r="16924" spans="1:1" s="432" customFormat="1" ht="12" hidden="1" customHeight="1">
      <c r="A16924" s="431"/>
    </row>
    <row r="16925" spans="1:1" s="432" customFormat="1" ht="12" hidden="1" customHeight="1">
      <c r="A16925" s="431"/>
    </row>
    <row r="16926" spans="1:1" s="432" customFormat="1" ht="12" hidden="1" customHeight="1">
      <c r="A16926" s="431"/>
    </row>
    <row r="16927" spans="1:1" s="432" customFormat="1" ht="12" hidden="1" customHeight="1">
      <c r="A16927" s="431"/>
    </row>
    <row r="16928" spans="1:1" s="432" customFormat="1" ht="12" hidden="1" customHeight="1">
      <c r="A16928" s="431"/>
    </row>
    <row r="16929" spans="1:1" s="432" customFormat="1" ht="12" hidden="1" customHeight="1">
      <c r="A16929" s="431"/>
    </row>
    <row r="16930" spans="1:1" s="432" customFormat="1" ht="12" hidden="1" customHeight="1">
      <c r="A16930" s="431"/>
    </row>
    <row r="16931" spans="1:1" s="432" customFormat="1" ht="12" hidden="1" customHeight="1">
      <c r="A16931" s="431"/>
    </row>
    <row r="16932" spans="1:1" s="432" customFormat="1" ht="12" hidden="1" customHeight="1">
      <c r="A16932" s="431"/>
    </row>
    <row r="16933" spans="1:1" s="432" customFormat="1" ht="12" hidden="1" customHeight="1">
      <c r="A16933" s="431"/>
    </row>
    <row r="16934" spans="1:1" s="432" customFormat="1" ht="12" hidden="1" customHeight="1">
      <c r="A16934" s="431"/>
    </row>
    <row r="16935" spans="1:1" s="432" customFormat="1" ht="12" hidden="1" customHeight="1">
      <c r="A16935" s="431"/>
    </row>
    <row r="16936" spans="1:1" s="432" customFormat="1" ht="12" hidden="1" customHeight="1">
      <c r="A16936" s="431"/>
    </row>
    <row r="16937" spans="1:1" s="432" customFormat="1" ht="12" hidden="1" customHeight="1">
      <c r="A16937" s="431"/>
    </row>
    <row r="16938" spans="1:1" s="432" customFormat="1" ht="12" hidden="1" customHeight="1">
      <c r="A16938" s="431"/>
    </row>
    <row r="16939" spans="1:1" s="432" customFormat="1" ht="12" hidden="1" customHeight="1">
      <c r="A16939" s="431"/>
    </row>
    <row r="16940" spans="1:1" s="432" customFormat="1" ht="12" hidden="1" customHeight="1">
      <c r="A16940" s="431"/>
    </row>
    <row r="16941" spans="1:1" s="432" customFormat="1" ht="12" hidden="1" customHeight="1">
      <c r="A16941" s="431"/>
    </row>
    <row r="16942" spans="1:1" s="432" customFormat="1" ht="12" hidden="1" customHeight="1">
      <c r="A16942" s="431"/>
    </row>
    <row r="16943" spans="1:1" s="432" customFormat="1" ht="12" hidden="1" customHeight="1">
      <c r="A16943" s="431"/>
    </row>
    <row r="16944" spans="1:1" s="432" customFormat="1" ht="12" hidden="1" customHeight="1">
      <c r="A16944" s="431"/>
    </row>
    <row r="16945" spans="1:1" s="432" customFormat="1" ht="12" hidden="1" customHeight="1">
      <c r="A16945" s="431"/>
    </row>
    <row r="16946" spans="1:1" s="432" customFormat="1" ht="12" hidden="1" customHeight="1">
      <c r="A16946" s="431"/>
    </row>
    <row r="16947" spans="1:1" s="432" customFormat="1" ht="12" hidden="1" customHeight="1">
      <c r="A16947" s="431"/>
    </row>
    <row r="16948" spans="1:1" s="432" customFormat="1" ht="12" hidden="1" customHeight="1">
      <c r="A16948" s="431"/>
    </row>
    <row r="16949" spans="1:1" s="432" customFormat="1" ht="12" hidden="1" customHeight="1">
      <c r="A16949" s="431"/>
    </row>
    <row r="16950" spans="1:1" s="432" customFormat="1" ht="12" hidden="1" customHeight="1">
      <c r="A16950" s="431"/>
    </row>
    <row r="16951" spans="1:1" s="432" customFormat="1" ht="12" hidden="1" customHeight="1">
      <c r="A16951" s="431"/>
    </row>
    <row r="16952" spans="1:1" s="432" customFormat="1" ht="12" hidden="1" customHeight="1">
      <c r="A16952" s="431"/>
    </row>
    <row r="16953" spans="1:1" s="432" customFormat="1" ht="12" hidden="1" customHeight="1">
      <c r="A16953" s="431"/>
    </row>
    <row r="16954" spans="1:1" s="432" customFormat="1" ht="12" hidden="1" customHeight="1">
      <c r="A16954" s="431"/>
    </row>
    <row r="16955" spans="1:1" s="432" customFormat="1" ht="12" hidden="1" customHeight="1">
      <c r="A16955" s="431"/>
    </row>
    <row r="16956" spans="1:1" s="432" customFormat="1" ht="12" hidden="1" customHeight="1">
      <c r="A16956" s="431"/>
    </row>
    <row r="16957" spans="1:1" s="432" customFormat="1" ht="12" hidden="1" customHeight="1">
      <c r="A16957" s="431"/>
    </row>
    <row r="16958" spans="1:1" s="432" customFormat="1" ht="12" hidden="1" customHeight="1">
      <c r="A16958" s="431"/>
    </row>
    <row r="16959" spans="1:1" s="432" customFormat="1" ht="12" hidden="1" customHeight="1">
      <c r="A16959" s="431"/>
    </row>
    <row r="16960" spans="1:1" s="432" customFormat="1" ht="12" hidden="1" customHeight="1">
      <c r="A16960" s="431"/>
    </row>
    <row r="16961" spans="1:1" s="432" customFormat="1" ht="12" hidden="1" customHeight="1">
      <c r="A16961" s="431"/>
    </row>
    <row r="16962" spans="1:1" s="432" customFormat="1" ht="12" hidden="1" customHeight="1">
      <c r="A16962" s="431"/>
    </row>
    <row r="16963" spans="1:1" s="432" customFormat="1" ht="12" hidden="1" customHeight="1">
      <c r="A16963" s="431"/>
    </row>
    <row r="16964" spans="1:1" s="432" customFormat="1" ht="12" hidden="1" customHeight="1">
      <c r="A16964" s="431"/>
    </row>
    <row r="16965" spans="1:1" s="432" customFormat="1" ht="12" hidden="1" customHeight="1">
      <c r="A16965" s="431"/>
    </row>
    <row r="16966" spans="1:1" s="432" customFormat="1" ht="12" hidden="1" customHeight="1">
      <c r="A16966" s="431"/>
    </row>
    <row r="16967" spans="1:1" s="432" customFormat="1" ht="12" hidden="1" customHeight="1">
      <c r="A16967" s="431"/>
    </row>
    <row r="16968" spans="1:1" s="432" customFormat="1" ht="12" hidden="1" customHeight="1">
      <c r="A16968" s="431"/>
    </row>
    <row r="16969" spans="1:1" s="432" customFormat="1" ht="12" hidden="1" customHeight="1">
      <c r="A16969" s="431"/>
    </row>
    <row r="16970" spans="1:1" s="432" customFormat="1" ht="12" hidden="1" customHeight="1">
      <c r="A16970" s="431"/>
    </row>
    <row r="16971" spans="1:1" s="432" customFormat="1" ht="12" hidden="1" customHeight="1">
      <c r="A16971" s="431"/>
    </row>
    <row r="16972" spans="1:1" s="432" customFormat="1" ht="12" hidden="1" customHeight="1">
      <c r="A16972" s="431"/>
    </row>
    <row r="16973" spans="1:1" s="432" customFormat="1" ht="12" hidden="1" customHeight="1">
      <c r="A16973" s="431"/>
    </row>
    <row r="16974" spans="1:1" s="432" customFormat="1" ht="12" hidden="1" customHeight="1">
      <c r="A16974" s="431"/>
    </row>
    <row r="16975" spans="1:1" s="432" customFormat="1" ht="12" hidden="1" customHeight="1">
      <c r="A16975" s="431"/>
    </row>
    <row r="16976" spans="1:1" s="432" customFormat="1" ht="12" hidden="1" customHeight="1">
      <c r="A16976" s="431"/>
    </row>
    <row r="16977" spans="1:1" s="432" customFormat="1" ht="12" hidden="1" customHeight="1">
      <c r="A16977" s="431"/>
    </row>
    <row r="16978" spans="1:1" s="432" customFormat="1" ht="12" hidden="1" customHeight="1">
      <c r="A16978" s="431"/>
    </row>
    <row r="16979" spans="1:1" s="432" customFormat="1" ht="12" hidden="1" customHeight="1">
      <c r="A16979" s="431"/>
    </row>
    <row r="16980" spans="1:1" s="432" customFormat="1" ht="12" hidden="1" customHeight="1">
      <c r="A16980" s="431"/>
    </row>
    <row r="16981" spans="1:1" s="432" customFormat="1" ht="12" hidden="1" customHeight="1">
      <c r="A16981" s="431"/>
    </row>
    <row r="16982" spans="1:1" s="432" customFormat="1" ht="12" hidden="1" customHeight="1">
      <c r="A16982" s="431"/>
    </row>
    <row r="16983" spans="1:1" s="432" customFormat="1" ht="12" hidden="1" customHeight="1">
      <c r="A16983" s="431"/>
    </row>
    <row r="16984" spans="1:1" s="432" customFormat="1" ht="12" hidden="1" customHeight="1">
      <c r="A16984" s="431"/>
    </row>
    <row r="16985" spans="1:1" s="432" customFormat="1" ht="12" hidden="1" customHeight="1">
      <c r="A16985" s="431"/>
    </row>
    <row r="16986" spans="1:1" s="432" customFormat="1" ht="12" hidden="1" customHeight="1">
      <c r="A16986" s="431"/>
    </row>
    <row r="16987" spans="1:1" s="432" customFormat="1" ht="12" hidden="1" customHeight="1">
      <c r="A16987" s="431"/>
    </row>
    <row r="16988" spans="1:1" s="432" customFormat="1" ht="12" hidden="1" customHeight="1">
      <c r="A16988" s="431"/>
    </row>
    <row r="16989" spans="1:1" s="432" customFormat="1" ht="12" hidden="1" customHeight="1">
      <c r="A16989" s="431"/>
    </row>
    <row r="16990" spans="1:1" s="432" customFormat="1" ht="12" hidden="1" customHeight="1">
      <c r="A16990" s="431"/>
    </row>
    <row r="16991" spans="1:1" s="432" customFormat="1" ht="12" hidden="1" customHeight="1">
      <c r="A16991" s="431"/>
    </row>
    <row r="16992" spans="1:1" s="432" customFormat="1" ht="12" hidden="1" customHeight="1">
      <c r="A16992" s="431"/>
    </row>
    <row r="16993" spans="1:1" s="432" customFormat="1" ht="12" hidden="1" customHeight="1">
      <c r="A16993" s="431"/>
    </row>
    <row r="16994" spans="1:1" s="432" customFormat="1" ht="12" hidden="1" customHeight="1">
      <c r="A16994" s="431"/>
    </row>
    <row r="16995" spans="1:1" s="432" customFormat="1" ht="12" hidden="1" customHeight="1">
      <c r="A16995" s="431"/>
    </row>
    <row r="16996" spans="1:1" s="432" customFormat="1" ht="12" hidden="1" customHeight="1">
      <c r="A16996" s="431"/>
    </row>
    <row r="16997" spans="1:1" s="432" customFormat="1" ht="12" hidden="1" customHeight="1">
      <c r="A16997" s="431"/>
    </row>
    <row r="16998" spans="1:1" s="432" customFormat="1" ht="12" hidden="1" customHeight="1">
      <c r="A16998" s="431"/>
    </row>
    <row r="16999" spans="1:1" s="432" customFormat="1" ht="12" hidden="1" customHeight="1">
      <c r="A16999" s="431"/>
    </row>
    <row r="17000" spans="1:1" s="432" customFormat="1" ht="12" hidden="1" customHeight="1">
      <c r="A17000" s="431"/>
    </row>
    <row r="17001" spans="1:1" s="432" customFormat="1" ht="12" hidden="1" customHeight="1">
      <c r="A17001" s="431"/>
    </row>
    <row r="17002" spans="1:1" s="432" customFormat="1" ht="12" hidden="1" customHeight="1">
      <c r="A17002" s="431"/>
    </row>
    <row r="17003" spans="1:1" s="432" customFormat="1" ht="12" hidden="1" customHeight="1">
      <c r="A17003" s="431"/>
    </row>
    <row r="17004" spans="1:1" s="432" customFormat="1" ht="12" hidden="1" customHeight="1">
      <c r="A17004" s="431"/>
    </row>
    <row r="17005" spans="1:1" s="432" customFormat="1" ht="12" hidden="1" customHeight="1">
      <c r="A17005" s="431"/>
    </row>
    <row r="17006" spans="1:1" s="432" customFormat="1" ht="12" hidden="1" customHeight="1">
      <c r="A17006" s="431"/>
    </row>
    <row r="17007" spans="1:1" s="432" customFormat="1" ht="12" hidden="1" customHeight="1">
      <c r="A17007" s="431"/>
    </row>
    <row r="17008" spans="1:1" s="432" customFormat="1" ht="12" hidden="1" customHeight="1">
      <c r="A17008" s="431"/>
    </row>
    <row r="17009" spans="1:1" s="432" customFormat="1" ht="12" hidden="1" customHeight="1">
      <c r="A17009" s="431"/>
    </row>
    <row r="17010" spans="1:1" s="432" customFormat="1" ht="12" hidden="1" customHeight="1">
      <c r="A17010" s="431"/>
    </row>
    <row r="17011" spans="1:1" s="432" customFormat="1" ht="12" hidden="1" customHeight="1">
      <c r="A17011" s="431"/>
    </row>
    <row r="17012" spans="1:1" s="432" customFormat="1" ht="12" hidden="1" customHeight="1">
      <c r="A17012" s="431"/>
    </row>
    <row r="17013" spans="1:1" s="432" customFormat="1" ht="12" hidden="1" customHeight="1">
      <c r="A17013" s="431"/>
    </row>
    <row r="17014" spans="1:1" s="432" customFormat="1" ht="12" hidden="1" customHeight="1">
      <c r="A17014" s="431"/>
    </row>
    <row r="17015" spans="1:1" s="432" customFormat="1" ht="12" hidden="1" customHeight="1">
      <c r="A17015" s="431"/>
    </row>
    <row r="17016" spans="1:1" s="432" customFormat="1" ht="12" hidden="1" customHeight="1">
      <c r="A17016" s="431"/>
    </row>
    <row r="17017" spans="1:1" s="432" customFormat="1" ht="12" hidden="1" customHeight="1">
      <c r="A17017" s="431"/>
    </row>
    <row r="17018" spans="1:1" s="432" customFormat="1" ht="12" hidden="1" customHeight="1">
      <c r="A17018" s="431"/>
    </row>
    <row r="17019" spans="1:1" s="432" customFormat="1" ht="12" hidden="1" customHeight="1">
      <c r="A17019" s="431"/>
    </row>
    <row r="17020" spans="1:1" s="432" customFormat="1" ht="12" hidden="1" customHeight="1">
      <c r="A17020" s="431"/>
    </row>
    <row r="17021" spans="1:1" s="432" customFormat="1" ht="12" hidden="1" customHeight="1">
      <c r="A17021" s="431"/>
    </row>
    <row r="17022" spans="1:1" s="432" customFormat="1" ht="12" hidden="1" customHeight="1">
      <c r="A17022" s="431"/>
    </row>
    <row r="17023" spans="1:1" s="432" customFormat="1" ht="12" hidden="1" customHeight="1">
      <c r="A17023" s="431"/>
    </row>
    <row r="17024" spans="1:1" s="432" customFormat="1" ht="12" hidden="1" customHeight="1">
      <c r="A17024" s="431"/>
    </row>
    <row r="17025" spans="1:1" s="432" customFormat="1" ht="12" hidden="1" customHeight="1">
      <c r="A17025" s="431"/>
    </row>
    <row r="17026" spans="1:1" s="432" customFormat="1" ht="12" hidden="1" customHeight="1">
      <c r="A17026" s="431"/>
    </row>
    <row r="17027" spans="1:1" s="432" customFormat="1" ht="12" hidden="1" customHeight="1">
      <c r="A17027" s="431"/>
    </row>
    <row r="17028" spans="1:1" s="432" customFormat="1" ht="12" hidden="1" customHeight="1">
      <c r="A17028" s="431"/>
    </row>
    <row r="17029" spans="1:1" s="432" customFormat="1" ht="12" hidden="1" customHeight="1">
      <c r="A17029" s="431"/>
    </row>
    <row r="17030" spans="1:1" s="432" customFormat="1" ht="12" hidden="1" customHeight="1">
      <c r="A17030" s="431"/>
    </row>
    <row r="17031" spans="1:1" s="432" customFormat="1" ht="12" hidden="1" customHeight="1">
      <c r="A17031" s="431"/>
    </row>
    <row r="17032" spans="1:1" s="432" customFormat="1" ht="12" hidden="1" customHeight="1">
      <c r="A17032" s="431"/>
    </row>
    <row r="17033" spans="1:1" s="432" customFormat="1" ht="12" hidden="1" customHeight="1">
      <c r="A17033" s="431"/>
    </row>
    <row r="17034" spans="1:1" s="432" customFormat="1" ht="12" hidden="1" customHeight="1">
      <c r="A17034" s="431"/>
    </row>
    <row r="17035" spans="1:1" s="432" customFormat="1" ht="12" hidden="1" customHeight="1">
      <c r="A17035" s="431"/>
    </row>
    <row r="17036" spans="1:1" s="432" customFormat="1" ht="12" hidden="1" customHeight="1">
      <c r="A17036" s="431"/>
    </row>
    <row r="17037" spans="1:1" s="432" customFormat="1" ht="12" hidden="1" customHeight="1">
      <c r="A17037" s="431"/>
    </row>
    <row r="17038" spans="1:1" s="432" customFormat="1" ht="12" hidden="1" customHeight="1">
      <c r="A17038" s="431"/>
    </row>
    <row r="17039" spans="1:1" s="432" customFormat="1" ht="12" hidden="1" customHeight="1">
      <c r="A17039" s="431"/>
    </row>
    <row r="17040" spans="1:1" s="432" customFormat="1" ht="12" hidden="1" customHeight="1">
      <c r="A17040" s="431"/>
    </row>
    <row r="17041" spans="1:1" s="432" customFormat="1" ht="12" hidden="1" customHeight="1">
      <c r="A17041" s="431"/>
    </row>
    <row r="17042" spans="1:1" s="432" customFormat="1" ht="12" hidden="1" customHeight="1">
      <c r="A17042" s="431"/>
    </row>
    <row r="17043" spans="1:1" s="432" customFormat="1" ht="12" hidden="1" customHeight="1">
      <c r="A17043" s="431"/>
    </row>
    <row r="17044" spans="1:1" s="432" customFormat="1" ht="12" hidden="1" customHeight="1">
      <c r="A17044" s="431"/>
    </row>
    <row r="17045" spans="1:1" s="432" customFormat="1" ht="12" hidden="1" customHeight="1">
      <c r="A17045" s="431"/>
    </row>
    <row r="17046" spans="1:1" s="432" customFormat="1" ht="12" hidden="1" customHeight="1">
      <c r="A17046" s="431"/>
    </row>
    <row r="17047" spans="1:1" s="432" customFormat="1" ht="12" hidden="1" customHeight="1">
      <c r="A17047" s="431"/>
    </row>
    <row r="17048" spans="1:1" s="432" customFormat="1" ht="12" hidden="1" customHeight="1">
      <c r="A17048" s="431"/>
    </row>
    <row r="17049" spans="1:1" s="432" customFormat="1" ht="12" hidden="1" customHeight="1">
      <c r="A17049" s="431"/>
    </row>
    <row r="17050" spans="1:1" s="432" customFormat="1" ht="12" hidden="1" customHeight="1">
      <c r="A17050" s="431"/>
    </row>
    <row r="17051" spans="1:1" s="432" customFormat="1" ht="12" hidden="1" customHeight="1">
      <c r="A17051" s="431"/>
    </row>
    <row r="17052" spans="1:1" s="432" customFormat="1" ht="12" hidden="1" customHeight="1">
      <c r="A17052" s="431"/>
    </row>
    <row r="17053" spans="1:1" s="432" customFormat="1" ht="12" hidden="1" customHeight="1">
      <c r="A17053" s="431"/>
    </row>
    <row r="17054" spans="1:1" s="432" customFormat="1" ht="12" hidden="1" customHeight="1">
      <c r="A17054" s="431"/>
    </row>
    <row r="17055" spans="1:1" s="432" customFormat="1" ht="12" hidden="1" customHeight="1">
      <c r="A17055" s="431"/>
    </row>
    <row r="17056" spans="1:1" s="432" customFormat="1" ht="12" hidden="1" customHeight="1">
      <c r="A17056" s="431"/>
    </row>
    <row r="17057" spans="1:1" s="432" customFormat="1" ht="12" hidden="1" customHeight="1">
      <c r="A17057" s="431"/>
    </row>
    <row r="17058" spans="1:1" s="432" customFormat="1" ht="12" hidden="1" customHeight="1">
      <c r="A17058" s="431"/>
    </row>
    <row r="17059" spans="1:1" s="432" customFormat="1" ht="12" hidden="1" customHeight="1">
      <c r="A17059" s="431"/>
    </row>
    <row r="17060" spans="1:1" s="432" customFormat="1" ht="12" hidden="1" customHeight="1">
      <c r="A17060" s="431"/>
    </row>
    <row r="17061" spans="1:1" s="432" customFormat="1" ht="12" hidden="1" customHeight="1">
      <c r="A17061" s="431"/>
    </row>
    <row r="17062" spans="1:1" s="432" customFormat="1" ht="12" hidden="1" customHeight="1">
      <c r="A17062" s="431"/>
    </row>
    <row r="17063" spans="1:1" s="432" customFormat="1" ht="12" hidden="1" customHeight="1">
      <c r="A17063" s="431"/>
    </row>
    <row r="17064" spans="1:1" s="432" customFormat="1" ht="12" hidden="1" customHeight="1">
      <c r="A17064" s="431"/>
    </row>
    <row r="17065" spans="1:1" s="432" customFormat="1" ht="12" hidden="1" customHeight="1">
      <c r="A17065" s="431"/>
    </row>
    <row r="17066" spans="1:1" s="432" customFormat="1" ht="12" hidden="1" customHeight="1">
      <c r="A17066" s="431"/>
    </row>
    <row r="17067" spans="1:1" s="432" customFormat="1" ht="12" hidden="1" customHeight="1">
      <c r="A17067" s="431"/>
    </row>
    <row r="17068" spans="1:1" s="432" customFormat="1" ht="12" hidden="1" customHeight="1">
      <c r="A17068" s="431"/>
    </row>
    <row r="17069" spans="1:1" s="432" customFormat="1" ht="12" hidden="1" customHeight="1">
      <c r="A17069" s="431"/>
    </row>
    <row r="17070" spans="1:1" s="432" customFormat="1" ht="12" hidden="1" customHeight="1">
      <c r="A17070" s="431"/>
    </row>
    <row r="17071" spans="1:1" s="432" customFormat="1" ht="12" hidden="1" customHeight="1">
      <c r="A17071" s="431"/>
    </row>
    <row r="17072" spans="1:1" s="432" customFormat="1" ht="12" hidden="1" customHeight="1">
      <c r="A17072" s="431"/>
    </row>
    <row r="17073" spans="1:1" s="432" customFormat="1" ht="12" hidden="1" customHeight="1">
      <c r="A17073" s="431"/>
    </row>
    <row r="17074" spans="1:1" s="432" customFormat="1" ht="12" hidden="1" customHeight="1">
      <c r="A17074" s="431"/>
    </row>
    <row r="17075" spans="1:1" s="432" customFormat="1" ht="12" hidden="1" customHeight="1">
      <c r="A17075" s="431"/>
    </row>
    <row r="17076" spans="1:1" s="432" customFormat="1" ht="12" hidden="1" customHeight="1">
      <c r="A17076" s="431"/>
    </row>
    <row r="17077" spans="1:1" s="432" customFormat="1" ht="12" hidden="1" customHeight="1">
      <c r="A17077" s="431"/>
    </row>
    <row r="17078" spans="1:1" s="432" customFormat="1" ht="12" hidden="1" customHeight="1">
      <c r="A17078" s="431"/>
    </row>
    <row r="17079" spans="1:1" s="432" customFormat="1" ht="12" hidden="1" customHeight="1">
      <c r="A17079" s="431"/>
    </row>
    <row r="17080" spans="1:1" s="432" customFormat="1" ht="12" hidden="1" customHeight="1">
      <c r="A17080" s="431"/>
    </row>
    <row r="17081" spans="1:1" s="432" customFormat="1" ht="12" hidden="1" customHeight="1">
      <c r="A17081" s="431"/>
    </row>
    <row r="17082" spans="1:1" s="432" customFormat="1" ht="12" hidden="1" customHeight="1">
      <c r="A17082" s="431"/>
    </row>
    <row r="17083" spans="1:1" s="432" customFormat="1" ht="12" hidden="1" customHeight="1">
      <c r="A17083" s="431"/>
    </row>
    <row r="17084" spans="1:1" s="432" customFormat="1" ht="12" hidden="1" customHeight="1">
      <c r="A17084" s="431"/>
    </row>
    <row r="17085" spans="1:1" s="432" customFormat="1" ht="12" hidden="1" customHeight="1">
      <c r="A17085" s="431"/>
    </row>
    <row r="17086" spans="1:1" s="432" customFormat="1" ht="12" hidden="1" customHeight="1">
      <c r="A17086" s="431"/>
    </row>
    <row r="17087" spans="1:1" s="432" customFormat="1" ht="12" hidden="1" customHeight="1">
      <c r="A17087" s="431"/>
    </row>
    <row r="17088" spans="1:1" s="432" customFormat="1" ht="12" hidden="1" customHeight="1">
      <c r="A17088" s="431"/>
    </row>
    <row r="17089" spans="1:1" s="432" customFormat="1" ht="12" hidden="1" customHeight="1">
      <c r="A17089" s="431"/>
    </row>
    <row r="17090" spans="1:1" s="432" customFormat="1" ht="12" hidden="1" customHeight="1">
      <c r="A17090" s="431"/>
    </row>
    <row r="17091" spans="1:1" s="432" customFormat="1" ht="12" hidden="1" customHeight="1">
      <c r="A17091" s="431"/>
    </row>
    <row r="17092" spans="1:1" s="432" customFormat="1" ht="12" hidden="1" customHeight="1">
      <c r="A17092" s="431"/>
    </row>
    <row r="17093" spans="1:1" s="432" customFormat="1" ht="12" hidden="1" customHeight="1">
      <c r="A17093" s="431"/>
    </row>
    <row r="17094" spans="1:1" s="432" customFormat="1" ht="12" hidden="1" customHeight="1">
      <c r="A17094" s="431"/>
    </row>
    <row r="17095" spans="1:1" s="432" customFormat="1" ht="12" hidden="1" customHeight="1">
      <c r="A17095" s="431"/>
    </row>
    <row r="17096" spans="1:1" s="432" customFormat="1" ht="12" hidden="1" customHeight="1">
      <c r="A17096" s="431"/>
    </row>
    <row r="17097" spans="1:1" s="432" customFormat="1" ht="12" hidden="1" customHeight="1">
      <c r="A17097" s="431"/>
    </row>
    <row r="17098" spans="1:1" s="432" customFormat="1" ht="12" hidden="1" customHeight="1">
      <c r="A17098" s="431"/>
    </row>
    <row r="17099" spans="1:1" s="432" customFormat="1" ht="12" hidden="1" customHeight="1">
      <c r="A17099" s="431"/>
    </row>
    <row r="17100" spans="1:1" s="432" customFormat="1" ht="12" hidden="1" customHeight="1">
      <c r="A17100" s="431"/>
    </row>
    <row r="17101" spans="1:1" s="432" customFormat="1" ht="12" hidden="1" customHeight="1">
      <c r="A17101" s="431"/>
    </row>
    <row r="17102" spans="1:1" s="432" customFormat="1" ht="12" hidden="1" customHeight="1">
      <c r="A17102" s="431"/>
    </row>
    <row r="17103" spans="1:1" s="432" customFormat="1" ht="12" hidden="1" customHeight="1">
      <c r="A17103" s="431"/>
    </row>
    <row r="17104" spans="1:1" s="432" customFormat="1" ht="12" hidden="1" customHeight="1">
      <c r="A17104" s="431"/>
    </row>
    <row r="17105" spans="1:1" s="432" customFormat="1" ht="12" hidden="1" customHeight="1">
      <c r="A17105" s="431"/>
    </row>
    <row r="17106" spans="1:1" s="432" customFormat="1" ht="12" hidden="1" customHeight="1">
      <c r="A17106" s="431"/>
    </row>
    <row r="17107" spans="1:1" s="432" customFormat="1" ht="12" hidden="1" customHeight="1">
      <c r="A17107" s="431"/>
    </row>
    <row r="17108" spans="1:1" s="432" customFormat="1" ht="12" hidden="1" customHeight="1">
      <c r="A17108" s="431"/>
    </row>
    <row r="17109" spans="1:1" s="432" customFormat="1" ht="12" hidden="1" customHeight="1">
      <c r="A17109" s="431"/>
    </row>
    <row r="17110" spans="1:1" s="432" customFormat="1" ht="12" hidden="1" customHeight="1">
      <c r="A17110" s="431"/>
    </row>
    <row r="17111" spans="1:1" s="432" customFormat="1" ht="12" hidden="1" customHeight="1">
      <c r="A17111" s="431"/>
    </row>
    <row r="17112" spans="1:1" s="432" customFormat="1" ht="12" hidden="1" customHeight="1">
      <c r="A17112" s="431"/>
    </row>
    <row r="17113" spans="1:1" s="432" customFormat="1" ht="12" hidden="1" customHeight="1">
      <c r="A17113" s="431"/>
    </row>
    <row r="17114" spans="1:1" s="432" customFormat="1" ht="12" hidden="1" customHeight="1">
      <c r="A17114" s="431"/>
    </row>
    <row r="17115" spans="1:1" s="432" customFormat="1" ht="12" hidden="1" customHeight="1">
      <c r="A17115" s="431"/>
    </row>
    <row r="17116" spans="1:1" s="432" customFormat="1" ht="12" hidden="1" customHeight="1">
      <c r="A17116" s="431"/>
    </row>
    <row r="17117" spans="1:1" s="432" customFormat="1" ht="12" hidden="1" customHeight="1">
      <c r="A17117" s="431"/>
    </row>
    <row r="17118" spans="1:1" s="432" customFormat="1" ht="12" hidden="1" customHeight="1">
      <c r="A17118" s="431"/>
    </row>
    <row r="17119" spans="1:1" s="432" customFormat="1" ht="12" hidden="1" customHeight="1">
      <c r="A17119" s="431"/>
    </row>
    <row r="17120" spans="1:1" s="432" customFormat="1" ht="12" hidden="1" customHeight="1">
      <c r="A17120" s="431"/>
    </row>
    <row r="17121" spans="1:1" s="432" customFormat="1" ht="12" hidden="1" customHeight="1">
      <c r="A17121" s="431"/>
    </row>
    <row r="17122" spans="1:1" s="432" customFormat="1" ht="12" hidden="1" customHeight="1">
      <c r="A17122" s="431"/>
    </row>
    <row r="17123" spans="1:1" s="432" customFormat="1" ht="12" hidden="1" customHeight="1">
      <c r="A17123" s="431"/>
    </row>
    <row r="17124" spans="1:1" s="432" customFormat="1" ht="12" hidden="1" customHeight="1">
      <c r="A17124" s="431"/>
    </row>
    <row r="17125" spans="1:1" s="432" customFormat="1" ht="12" hidden="1" customHeight="1">
      <c r="A17125" s="431"/>
    </row>
    <row r="17126" spans="1:1" s="432" customFormat="1" ht="12" hidden="1" customHeight="1">
      <c r="A17126" s="431"/>
    </row>
    <row r="17127" spans="1:1" s="432" customFormat="1" ht="12" hidden="1" customHeight="1">
      <c r="A17127" s="431"/>
    </row>
    <row r="17128" spans="1:1" s="432" customFormat="1" ht="12" hidden="1" customHeight="1">
      <c r="A17128" s="431"/>
    </row>
    <row r="17129" spans="1:1" s="432" customFormat="1" ht="12" hidden="1" customHeight="1">
      <c r="A17129" s="431"/>
    </row>
    <row r="17130" spans="1:1" s="432" customFormat="1" ht="12" hidden="1" customHeight="1">
      <c r="A17130" s="431"/>
    </row>
    <row r="17131" spans="1:1" s="432" customFormat="1" ht="12" hidden="1" customHeight="1">
      <c r="A17131" s="431"/>
    </row>
    <row r="17132" spans="1:1" s="432" customFormat="1" ht="12" hidden="1" customHeight="1">
      <c r="A17132" s="431"/>
    </row>
    <row r="17133" spans="1:1" s="432" customFormat="1" ht="12" hidden="1" customHeight="1">
      <c r="A17133" s="431"/>
    </row>
    <row r="17134" spans="1:1" s="432" customFormat="1" ht="12" hidden="1" customHeight="1">
      <c r="A17134" s="431"/>
    </row>
    <row r="17135" spans="1:1" s="432" customFormat="1" ht="12" hidden="1" customHeight="1">
      <c r="A17135" s="431"/>
    </row>
    <row r="17136" spans="1:1" s="432" customFormat="1" ht="12" hidden="1" customHeight="1">
      <c r="A17136" s="431"/>
    </row>
    <row r="17137" spans="1:1" s="432" customFormat="1" ht="12" hidden="1" customHeight="1">
      <c r="A17137" s="431"/>
    </row>
    <row r="17138" spans="1:1" s="432" customFormat="1" ht="12" hidden="1" customHeight="1">
      <c r="A17138" s="431"/>
    </row>
    <row r="17139" spans="1:1" s="432" customFormat="1" ht="12" hidden="1" customHeight="1">
      <c r="A17139" s="431"/>
    </row>
    <row r="17140" spans="1:1" s="432" customFormat="1" ht="12" hidden="1" customHeight="1">
      <c r="A17140" s="431"/>
    </row>
    <row r="17141" spans="1:1" s="432" customFormat="1" ht="12" hidden="1" customHeight="1">
      <c r="A17141" s="431"/>
    </row>
    <row r="17142" spans="1:1" s="432" customFormat="1" ht="12" hidden="1" customHeight="1">
      <c r="A17142" s="431"/>
    </row>
    <row r="17143" spans="1:1" s="432" customFormat="1" ht="12" hidden="1" customHeight="1">
      <c r="A17143" s="431"/>
    </row>
    <row r="17144" spans="1:1" s="432" customFormat="1" ht="12" hidden="1" customHeight="1">
      <c r="A17144" s="431"/>
    </row>
    <row r="17145" spans="1:1" s="432" customFormat="1" ht="12" hidden="1" customHeight="1">
      <c r="A17145" s="431"/>
    </row>
    <row r="17146" spans="1:1" s="432" customFormat="1" ht="12" hidden="1" customHeight="1">
      <c r="A17146" s="431"/>
    </row>
    <row r="17147" spans="1:1" s="432" customFormat="1" ht="12" hidden="1" customHeight="1">
      <c r="A17147" s="431"/>
    </row>
    <row r="17148" spans="1:1" s="432" customFormat="1" ht="12" hidden="1" customHeight="1">
      <c r="A17148" s="431"/>
    </row>
    <row r="17149" spans="1:1" s="432" customFormat="1" ht="12" hidden="1" customHeight="1">
      <c r="A17149" s="431"/>
    </row>
    <row r="17150" spans="1:1" s="432" customFormat="1" ht="12" hidden="1" customHeight="1">
      <c r="A17150" s="431"/>
    </row>
    <row r="17151" spans="1:1" s="432" customFormat="1" ht="12" hidden="1" customHeight="1">
      <c r="A17151" s="431"/>
    </row>
    <row r="17152" spans="1:1" s="432" customFormat="1" ht="12" hidden="1" customHeight="1">
      <c r="A17152" s="431"/>
    </row>
    <row r="17153" spans="1:1" s="432" customFormat="1" ht="12" hidden="1" customHeight="1">
      <c r="A17153" s="431"/>
    </row>
    <row r="17154" spans="1:1" s="432" customFormat="1" ht="12" hidden="1" customHeight="1">
      <c r="A17154" s="431"/>
    </row>
    <row r="17155" spans="1:1" s="432" customFormat="1" ht="12" hidden="1" customHeight="1">
      <c r="A17155" s="431"/>
    </row>
    <row r="17156" spans="1:1" s="432" customFormat="1" ht="12" hidden="1" customHeight="1">
      <c r="A17156" s="431"/>
    </row>
    <row r="17157" spans="1:1" s="432" customFormat="1" ht="12" hidden="1" customHeight="1">
      <c r="A17157" s="431"/>
    </row>
    <row r="17158" spans="1:1" s="432" customFormat="1" ht="12" hidden="1" customHeight="1">
      <c r="A17158" s="431"/>
    </row>
    <row r="17159" spans="1:1" s="432" customFormat="1" ht="12" hidden="1" customHeight="1">
      <c r="A17159" s="431"/>
    </row>
    <row r="17160" spans="1:1" s="432" customFormat="1" ht="12" hidden="1" customHeight="1">
      <c r="A17160" s="431"/>
    </row>
    <row r="17161" spans="1:1" s="432" customFormat="1" ht="12" hidden="1" customHeight="1">
      <c r="A17161" s="431"/>
    </row>
    <row r="17162" spans="1:1" s="432" customFormat="1" ht="12" hidden="1" customHeight="1">
      <c r="A17162" s="431"/>
    </row>
    <row r="17163" spans="1:1" s="432" customFormat="1" ht="12" hidden="1" customHeight="1">
      <c r="A17163" s="431"/>
    </row>
    <row r="17164" spans="1:1" s="432" customFormat="1" ht="12" hidden="1" customHeight="1">
      <c r="A17164" s="431"/>
    </row>
    <row r="17165" spans="1:1" s="432" customFormat="1" ht="12" hidden="1" customHeight="1">
      <c r="A17165" s="431"/>
    </row>
    <row r="17166" spans="1:1" s="432" customFormat="1" ht="12" hidden="1" customHeight="1">
      <c r="A17166" s="431"/>
    </row>
    <row r="17167" spans="1:1" s="432" customFormat="1" ht="12" hidden="1" customHeight="1">
      <c r="A17167" s="431"/>
    </row>
    <row r="17168" spans="1:1" s="432" customFormat="1" ht="12" hidden="1" customHeight="1">
      <c r="A17168" s="431"/>
    </row>
    <row r="17169" spans="1:1" s="432" customFormat="1" ht="12" hidden="1" customHeight="1">
      <c r="A17169" s="431"/>
    </row>
    <row r="17170" spans="1:1" s="432" customFormat="1" ht="12" hidden="1" customHeight="1">
      <c r="A17170" s="431"/>
    </row>
    <row r="17171" spans="1:1" s="432" customFormat="1" ht="12" hidden="1" customHeight="1">
      <c r="A17171" s="431"/>
    </row>
    <row r="17172" spans="1:1" s="432" customFormat="1" ht="12" hidden="1" customHeight="1">
      <c r="A17172" s="431"/>
    </row>
    <row r="17173" spans="1:1" s="432" customFormat="1" ht="12" hidden="1" customHeight="1">
      <c r="A17173" s="431"/>
    </row>
    <row r="17174" spans="1:1" s="432" customFormat="1" ht="12" hidden="1" customHeight="1">
      <c r="A17174" s="431"/>
    </row>
    <row r="17175" spans="1:1" s="432" customFormat="1" ht="12" hidden="1" customHeight="1">
      <c r="A17175" s="431"/>
    </row>
    <row r="17176" spans="1:1" s="432" customFormat="1" ht="12" hidden="1" customHeight="1">
      <c r="A17176" s="431"/>
    </row>
    <row r="17177" spans="1:1" s="432" customFormat="1" ht="12" hidden="1" customHeight="1">
      <c r="A17177" s="431"/>
    </row>
    <row r="17178" spans="1:1" s="432" customFormat="1" ht="12" hidden="1" customHeight="1">
      <c r="A17178" s="431"/>
    </row>
    <row r="17179" spans="1:1" s="432" customFormat="1" ht="12" hidden="1" customHeight="1">
      <c r="A17179" s="431"/>
    </row>
    <row r="17180" spans="1:1" s="432" customFormat="1" ht="12" hidden="1" customHeight="1">
      <c r="A17180" s="431"/>
    </row>
    <row r="17181" spans="1:1" s="432" customFormat="1" ht="12" hidden="1" customHeight="1">
      <c r="A17181" s="431"/>
    </row>
    <row r="17182" spans="1:1" s="432" customFormat="1" ht="12" hidden="1" customHeight="1">
      <c r="A17182" s="431"/>
    </row>
    <row r="17183" spans="1:1" s="432" customFormat="1" ht="12" hidden="1" customHeight="1">
      <c r="A17183" s="431"/>
    </row>
    <row r="17184" spans="1:1" s="432" customFormat="1" ht="12" hidden="1" customHeight="1">
      <c r="A17184" s="431"/>
    </row>
    <row r="17185" spans="1:1" s="432" customFormat="1" ht="12" hidden="1" customHeight="1">
      <c r="A17185" s="431"/>
    </row>
    <row r="17186" spans="1:1" s="432" customFormat="1" ht="12" hidden="1" customHeight="1">
      <c r="A17186" s="431"/>
    </row>
    <row r="17187" spans="1:1" s="432" customFormat="1" ht="12" hidden="1" customHeight="1">
      <c r="A17187" s="431"/>
    </row>
    <row r="17188" spans="1:1" s="432" customFormat="1" ht="12" hidden="1" customHeight="1">
      <c r="A17188" s="431"/>
    </row>
    <row r="17189" spans="1:1" s="432" customFormat="1" ht="12" hidden="1" customHeight="1">
      <c r="A17189" s="431"/>
    </row>
    <row r="17190" spans="1:1" s="432" customFormat="1" ht="12" hidden="1" customHeight="1">
      <c r="A17190" s="431"/>
    </row>
    <row r="17191" spans="1:1" s="432" customFormat="1" ht="12" hidden="1" customHeight="1">
      <c r="A17191" s="431"/>
    </row>
    <row r="17192" spans="1:1" s="432" customFormat="1" ht="12" hidden="1" customHeight="1">
      <c r="A17192" s="431"/>
    </row>
    <row r="17193" spans="1:1" s="432" customFormat="1" ht="12" hidden="1" customHeight="1">
      <c r="A17193" s="431"/>
    </row>
    <row r="17194" spans="1:1" s="432" customFormat="1" ht="12" hidden="1" customHeight="1">
      <c r="A17194" s="431"/>
    </row>
    <row r="17195" spans="1:1" s="432" customFormat="1" ht="12" hidden="1" customHeight="1">
      <c r="A17195" s="431"/>
    </row>
    <row r="17196" spans="1:1" s="432" customFormat="1" ht="12" hidden="1" customHeight="1">
      <c r="A17196" s="431"/>
    </row>
    <row r="17197" spans="1:1" s="432" customFormat="1" ht="12" hidden="1" customHeight="1">
      <c r="A17197" s="431"/>
    </row>
    <row r="17198" spans="1:1" s="432" customFormat="1" ht="12" hidden="1" customHeight="1">
      <c r="A17198" s="431"/>
    </row>
    <row r="17199" spans="1:1" s="432" customFormat="1" ht="12" hidden="1" customHeight="1">
      <c r="A17199" s="431"/>
    </row>
    <row r="17200" spans="1:1" s="432" customFormat="1" ht="12" hidden="1" customHeight="1">
      <c r="A17200" s="431"/>
    </row>
    <row r="17201" spans="1:1" s="432" customFormat="1" ht="12" hidden="1" customHeight="1">
      <c r="A17201" s="431"/>
    </row>
    <row r="17202" spans="1:1" s="432" customFormat="1" ht="12" hidden="1" customHeight="1">
      <c r="A17202" s="431"/>
    </row>
    <row r="17203" spans="1:1" s="432" customFormat="1" ht="12" hidden="1" customHeight="1">
      <c r="A17203" s="431"/>
    </row>
    <row r="17204" spans="1:1" s="432" customFormat="1" ht="12" hidden="1" customHeight="1">
      <c r="A17204" s="431"/>
    </row>
    <row r="17205" spans="1:1" s="432" customFormat="1" ht="12" hidden="1" customHeight="1">
      <c r="A17205" s="431"/>
    </row>
    <row r="17206" spans="1:1" s="432" customFormat="1" ht="12" hidden="1" customHeight="1">
      <c r="A17206" s="431"/>
    </row>
    <row r="17207" spans="1:1" s="432" customFormat="1" ht="12" hidden="1" customHeight="1">
      <c r="A17207" s="431"/>
    </row>
    <row r="17208" spans="1:1" s="432" customFormat="1" ht="12" hidden="1" customHeight="1">
      <c r="A17208" s="431"/>
    </row>
    <row r="17209" spans="1:1" s="432" customFormat="1" ht="12" hidden="1" customHeight="1">
      <c r="A17209" s="431"/>
    </row>
    <row r="17210" spans="1:1" s="432" customFormat="1" ht="12" hidden="1" customHeight="1">
      <c r="A17210" s="431"/>
    </row>
    <row r="17211" spans="1:1" s="432" customFormat="1" ht="12" hidden="1" customHeight="1">
      <c r="A17211" s="431"/>
    </row>
    <row r="17212" spans="1:1" s="432" customFormat="1" ht="12" hidden="1" customHeight="1">
      <c r="A17212" s="431"/>
    </row>
    <row r="17213" spans="1:1" s="432" customFormat="1" ht="12" hidden="1" customHeight="1">
      <c r="A17213" s="431"/>
    </row>
    <row r="17214" spans="1:1" s="432" customFormat="1" ht="12" hidden="1" customHeight="1">
      <c r="A17214" s="431"/>
    </row>
    <row r="17215" spans="1:1" s="432" customFormat="1" ht="12" hidden="1" customHeight="1">
      <c r="A17215" s="431"/>
    </row>
    <row r="17216" spans="1:1" s="432" customFormat="1" ht="12" hidden="1" customHeight="1">
      <c r="A17216" s="431"/>
    </row>
    <row r="17217" spans="1:1" s="432" customFormat="1" ht="12" hidden="1" customHeight="1">
      <c r="A17217" s="431"/>
    </row>
    <row r="17218" spans="1:1" s="432" customFormat="1" ht="12" hidden="1" customHeight="1">
      <c r="A17218" s="431"/>
    </row>
    <row r="17219" spans="1:1" s="432" customFormat="1" ht="12" hidden="1" customHeight="1">
      <c r="A17219" s="431"/>
    </row>
    <row r="17220" spans="1:1" s="432" customFormat="1" ht="12" hidden="1" customHeight="1">
      <c r="A17220" s="431"/>
    </row>
    <row r="17221" spans="1:1" s="432" customFormat="1" ht="12" hidden="1" customHeight="1">
      <c r="A17221" s="431"/>
    </row>
    <row r="17222" spans="1:1" s="432" customFormat="1" ht="12" hidden="1" customHeight="1">
      <c r="A17222" s="431"/>
    </row>
    <row r="17223" spans="1:1" s="432" customFormat="1" ht="12" hidden="1" customHeight="1">
      <c r="A17223" s="431"/>
    </row>
    <row r="17224" spans="1:1" s="432" customFormat="1" ht="12" hidden="1" customHeight="1">
      <c r="A17224" s="431"/>
    </row>
    <row r="17225" spans="1:1" s="432" customFormat="1" ht="12" hidden="1" customHeight="1">
      <c r="A17225" s="431"/>
    </row>
    <row r="17226" spans="1:1" s="432" customFormat="1" ht="12" hidden="1" customHeight="1">
      <c r="A17226" s="431"/>
    </row>
    <row r="17227" spans="1:1" s="432" customFormat="1" ht="12" hidden="1" customHeight="1">
      <c r="A17227" s="431"/>
    </row>
    <row r="17228" spans="1:1" s="432" customFormat="1" ht="12" hidden="1" customHeight="1">
      <c r="A17228" s="431"/>
    </row>
    <row r="17229" spans="1:1" s="432" customFormat="1" ht="12" hidden="1" customHeight="1">
      <c r="A17229" s="431"/>
    </row>
    <row r="17230" spans="1:1" s="432" customFormat="1" ht="12" hidden="1" customHeight="1">
      <c r="A17230" s="431"/>
    </row>
    <row r="17231" spans="1:1" s="432" customFormat="1" ht="12" hidden="1" customHeight="1">
      <c r="A17231" s="431"/>
    </row>
    <row r="17232" spans="1:1" s="432" customFormat="1" ht="12" hidden="1" customHeight="1">
      <c r="A17232" s="431"/>
    </row>
    <row r="17233" spans="1:1" s="432" customFormat="1" ht="12" hidden="1" customHeight="1">
      <c r="A17233" s="431"/>
    </row>
    <row r="17234" spans="1:1" s="432" customFormat="1" ht="12" hidden="1" customHeight="1">
      <c r="A17234" s="431"/>
    </row>
    <row r="17235" spans="1:1" s="432" customFormat="1" ht="12" hidden="1" customHeight="1">
      <c r="A17235" s="431"/>
    </row>
    <row r="17236" spans="1:1" s="432" customFormat="1" ht="12" hidden="1" customHeight="1">
      <c r="A17236" s="431"/>
    </row>
    <row r="17237" spans="1:1" s="432" customFormat="1" ht="12" hidden="1" customHeight="1">
      <c r="A17237" s="431"/>
    </row>
    <row r="17238" spans="1:1" s="432" customFormat="1" ht="12" hidden="1" customHeight="1">
      <c r="A17238" s="431"/>
    </row>
    <row r="17239" spans="1:1" s="432" customFormat="1" ht="12" hidden="1" customHeight="1">
      <c r="A17239" s="431"/>
    </row>
    <row r="17240" spans="1:1" s="432" customFormat="1" ht="12" hidden="1" customHeight="1">
      <c r="A17240" s="431"/>
    </row>
    <row r="17241" spans="1:1" s="432" customFormat="1" ht="12" hidden="1" customHeight="1">
      <c r="A17241" s="431"/>
    </row>
    <row r="17242" spans="1:1" s="432" customFormat="1" ht="12" hidden="1" customHeight="1">
      <c r="A17242" s="431"/>
    </row>
    <row r="17243" spans="1:1" s="432" customFormat="1" ht="12" hidden="1" customHeight="1">
      <c r="A17243" s="431"/>
    </row>
    <row r="17244" spans="1:1" s="432" customFormat="1" ht="12" hidden="1" customHeight="1">
      <c r="A17244" s="431"/>
    </row>
    <row r="17245" spans="1:1" s="432" customFormat="1" ht="12" hidden="1" customHeight="1">
      <c r="A17245" s="431"/>
    </row>
    <row r="17246" spans="1:1" s="432" customFormat="1" ht="12" hidden="1" customHeight="1">
      <c r="A17246" s="431"/>
    </row>
    <row r="17247" spans="1:1" s="432" customFormat="1" ht="12" hidden="1" customHeight="1">
      <c r="A17247" s="431"/>
    </row>
    <row r="17248" spans="1:1" s="432" customFormat="1" ht="12" hidden="1" customHeight="1">
      <c r="A17248" s="431"/>
    </row>
    <row r="17249" spans="1:1" s="432" customFormat="1" ht="12" hidden="1" customHeight="1">
      <c r="A17249" s="431"/>
    </row>
    <row r="17250" spans="1:1" s="432" customFormat="1" ht="12" hidden="1" customHeight="1">
      <c r="A17250" s="431"/>
    </row>
    <row r="17251" spans="1:1" s="432" customFormat="1" ht="12" hidden="1" customHeight="1">
      <c r="A17251" s="431"/>
    </row>
    <row r="17252" spans="1:1" s="432" customFormat="1" ht="12" hidden="1" customHeight="1">
      <c r="A17252" s="431"/>
    </row>
    <row r="17253" spans="1:1" s="432" customFormat="1" ht="12" hidden="1" customHeight="1">
      <c r="A17253" s="431"/>
    </row>
    <row r="17254" spans="1:1" s="432" customFormat="1" ht="12" hidden="1" customHeight="1">
      <c r="A17254" s="431"/>
    </row>
    <row r="17255" spans="1:1" s="432" customFormat="1" ht="12" hidden="1" customHeight="1">
      <c r="A17255" s="431"/>
    </row>
    <row r="17256" spans="1:1" s="432" customFormat="1" ht="12" hidden="1" customHeight="1">
      <c r="A17256" s="431"/>
    </row>
    <row r="17257" spans="1:1" s="432" customFormat="1" ht="12" hidden="1" customHeight="1">
      <c r="A17257" s="431"/>
    </row>
    <row r="17258" spans="1:1" s="432" customFormat="1" ht="12" hidden="1" customHeight="1">
      <c r="A17258" s="431"/>
    </row>
    <row r="17259" spans="1:1" s="432" customFormat="1" ht="12" hidden="1" customHeight="1">
      <c r="A17259" s="431"/>
    </row>
    <row r="17260" spans="1:1" s="432" customFormat="1" ht="12" hidden="1" customHeight="1">
      <c r="A17260" s="431"/>
    </row>
    <row r="17261" spans="1:1" s="432" customFormat="1" ht="12" hidden="1" customHeight="1">
      <c r="A17261" s="431"/>
    </row>
    <row r="17262" spans="1:1" s="432" customFormat="1" ht="12" hidden="1" customHeight="1">
      <c r="A17262" s="431"/>
    </row>
    <row r="17263" spans="1:1" s="432" customFormat="1" ht="12" hidden="1" customHeight="1">
      <c r="A17263" s="431"/>
    </row>
    <row r="17264" spans="1:1" s="432" customFormat="1" ht="12" hidden="1" customHeight="1">
      <c r="A17264" s="431"/>
    </row>
    <row r="17265" spans="1:1" s="432" customFormat="1" ht="12" hidden="1" customHeight="1">
      <c r="A17265" s="431"/>
    </row>
    <row r="17266" spans="1:1" s="432" customFormat="1" ht="12" hidden="1" customHeight="1">
      <c r="A17266" s="431"/>
    </row>
    <row r="17267" spans="1:1" s="432" customFormat="1" ht="12" hidden="1" customHeight="1">
      <c r="A17267" s="431"/>
    </row>
    <row r="17268" spans="1:1" s="432" customFormat="1" ht="12" hidden="1" customHeight="1">
      <c r="A17268" s="431"/>
    </row>
    <row r="17269" spans="1:1" s="432" customFormat="1" ht="12" hidden="1" customHeight="1">
      <c r="A17269" s="431"/>
    </row>
    <row r="17270" spans="1:1" s="432" customFormat="1" ht="12" hidden="1" customHeight="1">
      <c r="A17270" s="431"/>
    </row>
    <row r="17271" spans="1:1" s="432" customFormat="1" ht="12" hidden="1" customHeight="1">
      <c r="A17271" s="431"/>
    </row>
    <row r="17272" spans="1:1" s="432" customFormat="1" ht="12" hidden="1" customHeight="1">
      <c r="A17272" s="431"/>
    </row>
    <row r="17273" spans="1:1" s="432" customFormat="1" ht="12" hidden="1" customHeight="1">
      <c r="A17273" s="431"/>
    </row>
    <row r="17274" spans="1:1" s="432" customFormat="1" ht="12" hidden="1" customHeight="1">
      <c r="A17274" s="431"/>
    </row>
    <row r="17275" spans="1:1" s="432" customFormat="1" ht="12" hidden="1" customHeight="1">
      <c r="A17275" s="431"/>
    </row>
    <row r="17276" spans="1:1" s="432" customFormat="1" ht="12" hidden="1" customHeight="1">
      <c r="A17276" s="431"/>
    </row>
    <row r="17277" spans="1:1" s="432" customFormat="1" ht="12" hidden="1" customHeight="1">
      <c r="A17277" s="431"/>
    </row>
    <row r="17278" spans="1:1" s="432" customFormat="1" ht="12" hidden="1" customHeight="1">
      <c r="A17278" s="431"/>
    </row>
    <row r="17279" spans="1:1" s="432" customFormat="1" ht="12" hidden="1" customHeight="1">
      <c r="A17279" s="431"/>
    </row>
    <row r="17280" spans="1:1" s="432" customFormat="1" ht="12" hidden="1" customHeight="1">
      <c r="A17280" s="431"/>
    </row>
    <row r="17281" spans="1:1" s="432" customFormat="1" ht="12" hidden="1" customHeight="1">
      <c r="A17281" s="431"/>
    </row>
    <row r="17282" spans="1:1" s="432" customFormat="1" ht="12" hidden="1" customHeight="1">
      <c r="A17282" s="431"/>
    </row>
    <row r="17283" spans="1:1" s="432" customFormat="1" ht="12" hidden="1" customHeight="1">
      <c r="A17283" s="431"/>
    </row>
    <row r="17284" spans="1:1" s="432" customFormat="1" ht="12" hidden="1" customHeight="1">
      <c r="A17284" s="431"/>
    </row>
    <row r="17285" spans="1:1" s="432" customFormat="1" ht="12" hidden="1" customHeight="1">
      <c r="A17285" s="431"/>
    </row>
    <row r="17286" spans="1:1" s="432" customFormat="1" ht="12" hidden="1" customHeight="1">
      <c r="A17286" s="431"/>
    </row>
    <row r="17287" spans="1:1" s="432" customFormat="1" ht="12" hidden="1" customHeight="1">
      <c r="A17287" s="431"/>
    </row>
    <row r="17288" spans="1:1" s="432" customFormat="1" ht="12" hidden="1" customHeight="1">
      <c r="A17288" s="431"/>
    </row>
    <row r="17289" spans="1:1" s="432" customFormat="1" ht="12" hidden="1" customHeight="1">
      <c r="A17289" s="431"/>
    </row>
    <row r="17290" spans="1:1" s="432" customFormat="1" ht="12" hidden="1" customHeight="1">
      <c r="A17290" s="431"/>
    </row>
    <row r="17291" spans="1:1" s="432" customFormat="1" ht="12" hidden="1" customHeight="1">
      <c r="A17291" s="431"/>
    </row>
    <row r="17292" spans="1:1" s="432" customFormat="1" ht="12" hidden="1" customHeight="1">
      <c r="A17292" s="431"/>
    </row>
    <row r="17293" spans="1:1" s="432" customFormat="1" ht="12" hidden="1" customHeight="1">
      <c r="A17293" s="431"/>
    </row>
    <row r="17294" spans="1:1" s="432" customFormat="1" ht="12" hidden="1" customHeight="1">
      <c r="A17294" s="431"/>
    </row>
    <row r="17295" spans="1:1" s="432" customFormat="1" ht="12" hidden="1" customHeight="1">
      <c r="A17295" s="431"/>
    </row>
    <row r="17296" spans="1:1" s="432" customFormat="1" ht="12" hidden="1" customHeight="1">
      <c r="A17296" s="431"/>
    </row>
    <row r="17297" spans="1:1" s="432" customFormat="1" ht="12" hidden="1" customHeight="1">
      <c r="A17297" s="431"/>
    </row>
    <row r="17298" spans="1:1" s="432" customFormat="1" ht="12" hidden="1" customHeight="1">
      <c r="A17298" s="431"/>
    </row>
    <row r="17299" spans="1:1" s="432" customFormat="1" ht="12" hidden="1" customHeight="1">
      <c r="A17299" s="431"/>
    </row>
    <row r="17300" spans="1:1" s="432" customFormat="1" ht="12" hidden="1" customHeight="1">
      <c r="A17300" s="431"/>
    </row>
    <row r="17301" spans="1:1" s="432" customFormat="1" ht="12" hidden="1" customHeight="1">
      <c r="A17301" s="431"/>
    </row>
    <row r="17302" spans="1:1" s="432" customFormat="1" ht="12" hidden="1" customHeight="1">
      <c r="A17302" s="431"/>
    </row>
    <row r="17303" spans="1:1" s="432" customFormat="1" ht="12" hidden="1" customHeight="1">
      <c r="A17303" s="431"/>
    </row>
    <row r="17304" spans="1:1" s="432" customFormat="1" ht="12" hidden="1" customHeight="1">
      <c r="A17304" s="431"/>
    </row>
    <row r="17305" spans="1:1" s="432" customFormat="1" ht="12" hidden="1" customHeight="1">
      <c r="A17305" s="431"/>
    </row>
    <row r="17306" spans="1:1" s="432" customFormat="1" ht="12" hidden="1" customHeight="1">
      <c r="A17306" s="431"/>
    </row>
    <row r="17307" spans="1:1" s="432" customFormat="1" ht="12" hidden="1" customHeight="1">
      <c r="A17307" s="431"/>
    </row>
    <row r="17308" spans="1:1" s="432" customFormat="1" ht="12" hidden="1" customHeight="1">
      <c r="A17308" s="431"/>
    </row>
    <row r="17309" spans="1:1" s="432" customFormat="1" ht="12" hidden="1" customHeight="1">
      <c r="A17309" s="431"/>
    </row>
    <row r="17310" spans="1:1" s="432" customFormat="1" ht="12" hidden="1" customHeight="1">
      <c r="A17310" s="431"/>
    </row>
    <row r="17311" spans="1:1" s="432" customFormat="1" ht="12" hidden="1" customHeight="1">
      <c r="A17311" s="431"/>
    </row>
    <row r="17312" spans="1:1" s="432" customFormat="1" ht="12" hidden="1" customHeight="1">
      <c r="A17312" s="431"/>
    </row>
    <row r="17313" spans="1:1" s="432" customFormat="1" ht="12" hidden="1" customHeight="1">
      <c r="A17313" s="431"/>
    </row>
    <row r="17314" spans="1:1" s="432" customFormat="1" ht="12" hidden="1" customHeight="1">
      <c r="A17314" s="431"/>
    </row>
    <row r="17315" spans="1:1" s="432" customFormat="1" ht="12" hidden="1" customHeight="1">
      <c r="A17315" s="431"/>
    </row>
    <row r="17316" spans="1:1" s="432" customFormat="1" ht="12" hidden="1" customHeight="1">
      <c r="A17316" s="431"/>
    </row>
    <row r="17317" spans="1:1" s="432" customFormat="1" ht="12" hidden="1" customHeight="1">
      <c r="A17317" s="431"/>
    </row>
    <row r="17318" spans="1:1" s="432" customFormat="1" ht="12" hidden="1" customHeight="1">
      <c r="A17318" s="431"/>
    </row>
    <row r="17319" spans="1:1" s="432" customFormat="1" ht="12" hidden="1" customHeight="1">
      <c r="A17319" s="431"/>
    </row>
    <row r="17320" spans="1:1" s="432" customFormat="1" ht="12" hidden="1" customHeight="1">
      <c r="A17320" s="431"/>
    </row>
    <row r="17321" spans="1:1" s="432" customFormat="1" ht="12" hidden="1" customHeight="1">
      <c r="A17321" s="431"/>
    </row>
    <row r="17322" spans="1:1" s="432" customFormat="1" ht="12" hidden="1" customHeight="1">
      <c r="A17322" s="431"/>
    </row>
    <row r="17323" spans="1:1" s="432" customFormat="1" ht="12" hidden="1" customHeight="1">
      <c r="A17323" s="431"/>
    </row>
    <row r="17324" spans="1:1" s="432" customFormat="1" ht="12" hidden="1" customHeight="1">
      <c r="A17324" s="431"/>
    </row>
    <row r="17325" spans="1:1" s="432" customFormat="1" ht="12" hidden="1" customHeight="1">
      <c r="A17325" s="431"/>
    </row>
    <row r="17326" spans="1:1" s="432" customFormat="1" ht="12" hidden="1" customHeight="1">
      <c r="A17326" s="431"/>
    </row>
    <row r="17327" spans="1:1" s="432" customFormat="1" ht="12" hidden="1" customHeight="1">
      <c r="A17327" s="431"/>
    </row>
    <row r="17328" spans="1:1" s="432" customFormat="1" ht="12" hidden="1" customHeight="1">
      <c r="A17328" s="431"/>
    </row>
    <row r="17329" spans="1:1" s="432" customFormat="1" ht="12" hidden="1" customHeight="1">
      <c r="A17329" s="431"/>
    </row>
    <row r="17330" spans="1:1" s="432" customFormat="1" ht="12" hidden="1" customHeight="1">
      <c r="A17330" s="431"/>
    </row>
    <row r="17331" spans="1:1" s="432" customFormat="1" ht="12" hidden="1" customHeight="1">
      <c r="A17331" s="431"/>
    </row>
    <row r="17332" spans="1:1" s="432" customFormat="1" ht="12" hidden="1" customHeight="1">
      <c r="A17332" s="431"/>
    </row>
    <row r="17333" spans="1:1" s="432" customFormat="1" ht="12" hidden="1" customHeight="1">
      <c r="A17333" s="431"/>
    </row>
    <row r="17334" spans="1:1" s="432" customFormat="1" ht="12" hidden="1" customHeight="1">
      <c r="A17334" s="431"/>
    </row>
    <row r="17335" spans="1:1" s="432" customFormat="1" ht="12" hidden="1" customHeight="1">
      <c r="A17335" s="431"/>
    </row>
    <row r="17336" spans="1:1" s="432" customFormat="1" ht="12" hidden="1" customHeight="1">
      <c r="A17336" s="431"/>
    </row>
    <row r="17337" spans="1:1" s="432" customFormat="1" ht="12" hidden="1" customHeight="1">
      <c r="A17337" s="431"/>
    </row>
    <row r="17338" spans="1:1" s="432" customFormat="1" ht="12" hidden="1" customHeight="1">
      <c r="A17338" s="431"/>
    </row>
    <row r="17339" spans="1:1" s="432" customFormat="1" ht="12" hidden="1" customHeight="1">
      <c r="A17339" s="431"/>
    </row>
    <row r="17340" spans="1:1" s="432" customFormat="1" ht="12" hidden="1" customHeight="1">
      <c r="A17340" s="431"/>
    </row>
    <row r="17341" spans="1:1" s="432" customFormat="1" ht="12" hidden="1" customHeight="1">
      <c r="A17341" s="431"/>
    </row>
    <row r="17342" spans="1:1" s="432" customFormat="1" ht="12" hidden="1" customHeight="1">
      <c r="A17342" s="431"/>
    </row>
    <row r="17343" spans="1:1" s="432" customFormat="1" ht="12" hidden="1" customHeight="1">
      <c r="A17343" s="431"/>
    </row>
    <row r="17344" spans="1:1" s="432" customFormat="1" ht="12" hidden="1" customHeight="1">
      <c r="A17344" s="431"/>
    </row>
    <row r="17345" spans="1:1" s="432" customFormat="1" ht="12" hidden="1" customHeight="1">
      <c r="A17345" s="431"/>
    </row>
    <row r="17346" spans="1:1" s="432" customFormat="1" ht="12" hidden="1" customHeight="1">
      <c r="A17346" s="431"/>
    </row>
    <row r="17347" spans="1:1" s="432" customFormat="1" ht="12" hidden="1" customHeight="1">
      <c r="A17347" s="431"/>
    </row>
    <row r="17348" spans="1:1" s="432" customFormat="1" ht="12" hidden="1" customHeight="1">
      <c r="A17348" s="431"/>
    </row>
    <row r="17349" spans="1:1" s="432" customFormat="1" ht="12" hidden="1" customHeight="1">
      <c r="A17349" s="431"/>
    </row>
    <row r="17350" spans="1:1" s="432" customFormat="1" ht="12" hidden="1" customHeight="1">
      <c r="A17350" s="431"/>
    </row>
    <row r="17351" spans="1:1" s="432" customFormat="1" ht="12" hidden="1" customHeight="1">
      <c r="A17351" s="431"/>
    </row>
    <row r="17352" spans="1:1" s="432" customFormat="1" ht="12" hidden="1" customHeight="1">
      <c r="A17352" s="431"/>
    </row>
    <row r="17353" spans="1:1" s="432" customFormat="1" ht="12" hidden="1" customHeight="1">
      <c r="A17353" s="431"/>
    </row>
    <row r="17354" spans="1:1" s="432" customFormat="1" ht="12" hidden="1" customHeight="1">
      <c r="A17354" s="431"/>
    </row>
    <row r="17355" spans="1:1" s="432" customFormat="1" ht="12" hidden="1" customHeight="1">
      <c r="A17355" s="431"/>
    </row>
    <row r="17356" spans="1:1" s="432" customFormat="1" ht="12" hidden="1" customHeight="1">
      <c r="A17356" s="431"/>
    </row>
    <row r="17357" spans="1:1" s="432" customFormat="1" ht="12" hidden="1" customHeight="1">
      <c r="A17357" s="431"/>
    </row>
    <row r="17358" spans="1:1" s="432" customFormat="1" ht="12" hidden="1" customHeight="1">
      <c r="A17358" s="431"/>
    </row>
    <row r="17359" spans="1:1" s="432" customFormat="1" ht="12" hidden="1" customHeight="1">
      <c r="A17359" s="431"/>
    </row>
    <row r="17360" spans="1:1" s="432" customFormat="1" ht="12" hidden="1" customHeight="1">
      <c r="A17360" s="431"/>
    </row>
    <row r="17361" spans="1:1" s="432" customFormat="1" ht="12" hidden="1" customHeight="1">
      <c r="A17361" s="431"/>
    </row>
    <row r="17362" spans="1:1" s="432" customFormat="1" ht="12" hidden="1" customHeight="1">
      <c r="A17362" s="431"/>
    </row>
    <row r="17363" spans="1:1" s="432" customFormat="1" ht="12" hidden="1" customHeight="1">
      <c r="A17363" s="431"/>
    </row>
    <row r="17364" spans="1:1" s="432" customFormat="1" ht="12" hidden="1" customHeight="1">
      <c r="A17364" s="431"/>
    </row>
    <row r="17365" spans="1:1" s="432" customFormat="1" ht="12" hidden="1" customHeight="1">
      <c r="A17365" s="431"/>
    </row>
    <row r="17366" spans="1:1" s="432" customFormat="1" ht="12" hidden="1" customHeight="1">
      <c r="A17366" s="431"/>
    </row>
    <row r="17367" spans="1:1" s="432" customFormat="1" ht="12" hidden="1" customHeight="1">
      <c r="A17367" s="431"/>
    </row>
    <row r="17368" spans="1:1" s="432" customFormat="1" ht="12" hidden="1" customHeight="1">
      <c r="A17368" s="431"/>
    </row>
    <row r="17369" spans="1:1" s="432" customFormat="1" ht="12" hidden="1" customHeight="1">
      <c r="A17369" s="431"/>
    </row>
    <row r="17370" spans="1:1" s="432" customFormat="1" ht="12" hidden="1" customHeight="1">
      <c r="A17370" s="431"/>
    </row>
    <row r="17371" spans="1:1" s="432" customFormat="1" ht="12" hidden="1" customHeight="1">
      <c r="A17371" s="431"/>
    </row>
    <row r="17372" spans="1:1" s="432" customFormat="1" ht="12" hidden="1" customHeight="1">
      <c r="A17372" s="431"/>
    </row>
    <row r="17373" spans="1:1" s="432" customFormat="1" ht="12" hidden="1" customHeight="1">
      <c r="A17373" s="431"/>
    </row>
    <row r="17374" spans="1:1" s="432" customFormat="1" ht="12" hidden="1" customHeight="1">
      <c r="A17374" s="431"/>
    </row>
    <row r="17375" spans="1:1" s="432" customFormat="1" ht="12" hidden="1" customHeight="1">
      <c r="A17375" s="431"/>
    </row>
    <row r="17376" spans="1:1" s="432" customFormat="1" ht="12" hidden="1" customHeight="1">
      <c r="A17376" s="431"/>
    </row>
    <row r="17377" spans="1:1" s="432" customFormat="1" ht="12" hidden="1" customHeight="1">
      <c r="A17377" s="431"/>
    </row>
    <row r="17378" spans="1:1" s="432" customFormat="1" ht="12" hidden="1" customHeight="1">
      <c r="A17378" s="431"/>
    </row>
    <row r="17379" spans="1:1" s="432" customFormat="1" ht="12" hidden="1" customHeight="1">
      <c r="A17379" s="431"/>
    </row>
    <row r="17380" spans="1:1" s="432" customFormat="1" ht="12" hidden="1" customHeight="1">
      <c r="A17380" s="431"/>
    </row>
    <row r="17381" spans="1:1" s="432" customFormat="1" ht="12" hidden="1" customHeight="1">
      <c r="A17381" s="431"/>
    </row>
    <row r="17382" spans="1:1" s="432" customFormat="1" ht="12" hidden="1" customHeight="1">
      <c r="A17382" s="431"/>
    </row>
    <row r="17383" spans="1:1" s="432" customFormat="1" ht="12" hidden="1" customHeight="1">
      <c r="A17383" s="431"/>
    </row>
    <row r="17384" spans="1:1" s="432" customFormat="1" ht="12" hidden="1" customHeight="1">
      <c r="A17384" s="431"/>
    </row>
    <row r="17385" spans="1:1" s="432" customFormat="1" ht="12" hidden="1" customHeight="1">
      <c r="A17385" s="431"/>
    </row>
    <row r="17386" spans="1:1" s="432" customFormat="1" ht="12" hidden="1" customHeight="1">
      <c r="A17386" s="431"/>
    </row>
    <row r="17387" spans="1:1" s="432" customFormat="1" ht="12" hidden="1" customHeight="1">
      <c r="A17387" s="431"/>
    </row>
    <row r="17388" spans="1:1" s="432" customFormat="1" ht="12" hidden="1" customHeight="1">
      <c r="A17388" s="431"/>
    </row>
    <row r="17389" spans="1:1" s="432" customFormat="1" ht="12" hidden="1" customHeight="1">
      <c r="A17389" s="431"/>
    </row>
    <row r="17390" spans="1:1" s="432" customFormat="1" ht="12" hidden="1" customHeight="1">
      <c r="A17390" s="431"/>
    </row>
    <row r="17391" spans="1:1" s="432" customFormat="1" ht="12" hidden="1" customHeight="1">
      <c r="A17391" s="431"/>
    </row>
    <row r="17392" spans="1:1" s="432" customFormat="1" ht="12" hidden="1" customHeight="1">
      <c r="A17392" s="431"/>
    </row>
    <row r="17393" spans="1:1" s="432" customFormat="1" ht="12" hidden="1" customHeight="1">
      <c r="A17393" s="431"/>
    </row>
    <row r="17394" spans="1:1" s="432" customFormat="1" ht="12" hidden="1" customHeight="1">
      <c r="A17394" s="431"/>
    </row>
    <row r="17395" spans="1:1" s="432" customFormat="1" ht="12" hidden="1" customHeight="1">
      <c r="A17395" s="431"/>
    </row>
    <row r="17396" spans="1:1" s="432" customFormat="1" ht="12" hidden="1" customHeight="1">
      <c r="A17396" s="431"/>
    </row>
    <row r="17397" spans="1:1" s="432" customFormat="1" ht="12" hidden="1" customHeight="1">
      <c r="A17397" s="431"/>
    </row>
    <row r="17398" spans="1:1" s="432" customFormat="1" ht="12" hidden="1" customHeight="1">
      <c r="A17398" s="431"/>
    </row>
    <row r="17399" spans="1:1" s="432" customFormat="1" ht="12" hidden="1" customHeight="1">
      <c r="A17399" s="431"/>
    </row>
    <row r="17400" spans="1:1" s="432" customFormat="1" ht="12" hidden="1" customHeight="1">
      <c r="A17400" s="431"/>
    </row>
    <row r="17401" spans="1:1" s="432" customFormat="1" ht="12" hidden="1" customHeight="1">
      <c r="A17401" s="431"/>
    </row>
    <row r="17402" spans="1:1" s="432" customFormat="1" ht="12" hidden="1" customHeight="1">
      <c r="A17402" s="431"/>
    </row>
    <row r="17403" spans="1:1" s="432" customFormat="1" ht="12" hidden="1" customHeight="1">
      <c r="A17403" s="431"/>
    </row>
    <row r="17404" spans="1:1" s="432" customFormat="1" ht="12" hidden="1" customHeight="1">
      <c r="A17404" s="431"/>
    </row>
    <row r="17405" spans="1:1" s="432" customFormat="1" ht="12" hidden="1" customHeight="1">
      <c r="A17405" s="431"/>
    </row>
    <row r="17406" spans="1:1" s="432" customFormat="1" ht="12" hidden="1" customHeight="1">
      <c r="A17406" s="431"/>
    </row>
    <row r="17407" spans="1:1" s="432" customFormat="1" ht="12" hidden="1" customHeight="1">
      <c r="A17407" s="431"/>
    </row>
    <row r="17408" spans="1:1" s="432" customFormat="1" ht="12" hidden="1" customHeight="1">
      <c r="A17408" s="431"/>
    </row>
    <row r="17409" spans="1:1" s="432" customFormat="1" ht="12" hidden="1" customHeight="1">
      <c r="A17409" s="431"/>
    </row>
    <row r="17410" spans="1:1" s="432" customFormat="1" ht="12" hidden="1" customHeight="1">
      <c r="A17410" s="431"/>
    </row>
    <row r="17411" spans="1:1" s="432" customFormat="1" ht="12" hidden="1" customHeight="1">
      <c r="A17411" s="431"/>
    </row>
    <row r="17412" spans="1:1" s="432" customFormat="1" ht="12" hidden="1" customHeight="1">
      <c r="A17412" s="431"/>
    </row>
    <row r="17413" spans="1:1" s="432" customFormat="1" ht="12" hidden="1" customHeight="1">
      <c r="A17413" s="431"/>
    </row>
    <row r="17414" spans="1:1" s="432" customFormat="1" ht="12" hidden="1" customHeight="1">
      <c r="A17414" s="431"/>
    </row>
    <row r="17415" spans="1:1" s="432" customFormat="1" ht="12" hidden="1" customHeight="1">
      <c r="A17415" s="431"/>
    </row>
    <row r="17416" spans="1:1" s="432" customFormat="1" ht="12" hidden="1" customHeight="1">
      <c r="A17416" s="431"/>
    </row>
    <row r="17417" spans="1:1" s="432" customFormat="1" ht="12" hidden="1" customHeight="1">
      <c r="A17417" s="431"/>
    </row>
    <row r="17418" spans="1:1" s="432" customFormat="1" ht="12" hidden="1" customHeight="1">
      <c r="A17418" s="431"/>
    </row>
    <row r="17419" spans="1:1" s="432" customFormat="1" ht="12" hidden="1" customHeight="1">
      <c r="A17419" s="431"/>
    </row>
    <row r="17420" spans="1:1" s="432" customFormat="1" ht="12" hidden="1" customHeight="1">
      <c r="A17420" s="431"/>
    </row>
    <row r="17421" spans="1:1" s="432" customFormat="1" ht="12" hidden="1" customHeight="1">
      <c r="A17421" s="431"/>
    </row>
    <row r="17422" spans="1:1" s="432" customFormat="1" ht="12" hidden="1" customHeight="1">
      <c r="A17422" s="431"/>
    </row>
    <row r="17423" spans="1:1" s="432" customFormat="1" ht="12" hidden="1" customHeight="1">
      <c r="A17423" s="431"/>
    </row>
    <row r="17424" spans="1:1" s="432" customFormat="1" ht="12" hidden="1" customHeight="1">
      <c r="A17424" s="431"/>
    </row>
    <row r="17425" spans="1:1" s="432" customFormat="1" ht="12" hidden="1" customHeight="1">
      <c r="A17425" s="431"/>
    </row>
    <row r="17426" spans="1:1" s="432" customFormat="1" ht="12" hidden="1" customHeight="1">
      <c r="A17426" s="431"/>
    </row>
    <row r="17427" spans="1:1" s="432" customFormat="1" ht="12" hidden="1" customHeight="1">
      <c r="A17427" s="431"/>
    </row>
    <row r="17428" spans="1:1" s="432" customFormat="1" ht="12" hidden="1" customHeight="1">
      <c r="A17428" s="431"/>
    </row>
    <row r="17429" spans="1:1" s="432" customFormat="1" ht="12" hidden="1" customHeight="1">
      <c r="A17429" s="431"/>
    </row>
    <row r="17430" spans="1:1" s="432" customFormat="1" ht="12" hidden="1" customHeight="1">
      <c r="A17430" s="431"/>
    </row>
    <row r="17431" spans="1:1" s="432" customFormat="1" ht="12" hidden="1" customHeight="1">
      <c r="A17431" s="431"/>
    </row>
    <row r="17432" spans="1:1" s="432" customFormat="1" ht="12" hidden="1" customHeight="1">
      <c r="A17432" s="431"/>
    </row>
    <row r="17433" spans="1:1" s="432" customFormat="1" ht="12" hidden="1" customHeight="1">
      <c r="A17433" s="431"/>
    </row>
    <row r="17434" spans="1:1" s="432" customFormat="1" ht="12" hidden="1" customHeight="1">
      <c r="A17434" s="431"/>
    </row>
    <row r="17435" spans="1:1" s="432" customFormat="1" ht="12" hidden="1" customHeight="1">
      <c r="A17435" s="431"/>
    </row>
    <row r="17436" spans="1:1" s="432" customFormat="1" ht="12" hidden="1" customHeight="1">
      <c r="A17436" s="431"/>
    </row>
    <row r="17437" spans="1:1" s="432" customFormat="1" ht="12" hidden="1" customHeight="1">
      <c r="A17437" s="431"/>
    </row>
    <row r="17438" spans="1:1" s="432" customFormat="1" ht="12" hidden="1" customHeight="1">
      <c r="A17438" s="431"/>
    </row>
    <row r="17439" spans="1:1" s="432" customFormat="1" ht="12" hidden="1" customHeight="1">
      <c r="A17439" s="431"/>
    </row>
    <row r="17440" spans="1:1" s="432" customFormat="1" ht="12" hidden="1" customHeight="1">
      <c r="A17440" s="431"/>
    </row>
    <row r="17441" spans="1:1" s="432" customFormat="1" ht="12" hidden="1" customHeight="1">
      <c r="A17441" s="431"/>
    </row>
    <row r="17442" spans="1:1" s="432" customFormat="1" ht="12" hidden="1" customHeight="1">
      <c r="A17442" s="431"/>
    </row>
    <row r="17443" spans="1:1" s="432" customFormat="1" ht="12" hidden="1" customHeight="1">
      <c r="A17443" s="431"/>
    </row>
    <row r="17444" spans="1:1" s="432" customFormat="1" ht="12" hidden="1" customHeight="1">
      <c r="A17444" s="431"/>
    </row>
    <row r="17445" spans="1:1" s="432" customFormat="1" ht="12" hidden="1" customHeight="1">
      <c r="A17445" s="431"/>
    </row>
    <row r="17446" spans="1:1" s="432" customFormat="1" ht="12" hidden="1" customHeight="1">
      <c r="A17446" s="431"/>
    </row>
    <row r="17447" spans="1:1" s="432" customFormat="1" ht="12" hidden="1" customHeight="1">
      <c r="A17447" s="431"/>
    </row>
    <row r="17448" spans="1:1" s="432" customFormat="1" ht="12" hidden="1" customHeight="1">
      <c r="A17448" s="431"/>
    </row>
    <row r="17449" spans="1:1" s="432" customFormat="1" ht="12" hidden="1" customHeight="1">
      <c r="A17449" s="431"/>
    </row>
    <row r="17450" spans="1:1" s="432" customFormat="1" ht="12" hidden="1" customHeight="1">
      <c r="A17450" s="431"/>
    </row>
    <row r="17451" spans="1:1" s="432" customFormat="1" ht="12" hidden="1" customHeight="1">
      <c r="A17451" s="431"/>
    </row>
    <row r="17452" spans="1:1" s="432" customFormat="1" ht="12" hidden="1" customHeight="1">
      <c r="A17452" s="431"/>
    </row>
    <row r="17453" spans="1:1" s="432" customFormat="1" ht="12" hidden="1" customHeight="1">
      <c r="A17453" s="431"/>
    </row>
    <row r="17454" spans="1:1" s="432" customFormat="1" ht="12" hidden="1" customHeight="1">
      <c r="A17454" s="431"/>
    </row>
    <row r="17455" spans="1:1" s="432" customFormat="1" ht="12" hidden="1" customHeight="1">
      <c r="A17455" s="431"/>
    </row>
    <row r="17456" spans="1:1" s="432" customFormat="1" ht="12" hidden="1" customHeight="1">
      <c r="A17456" s="431"/>
    </row>
    <row r="17457" spans="1:1" s="432" customFormat="1" ht="12" hidden="1" customHeight="1">
      <c r="A17457" s="431"/>
    </row>
    <row r="17458" spans="1:1" s="432" customFormat="1" ht="12" hidden="1" customHeight="1">
      <c r="A17458" s="431"/>
    </row>
    <row r="17459" spans="1:1" s="432" customFormat="1" ht="12" hidden="1" customHeight="1">
      <c r="A17459" s="431"/>
    </row>
    <row r="17460" spans="1:1" s="432" customFormat="1" ht="12" hidden="1" customHeight="1">
      <c r="A17460" s="431"/>
    </row>
    <row r="17461" spans="1:1" s="432" customFormat="1" ht="12" hidden="1" customHeight="1">
      <c r="A17461" s="431"/>
    </row>
    <row r="17462" spans="1:1" s="432" customFormat="1" ht="12" hidden="1" customHeight="1">
      <c r="A17462" s="431"/>
    </row>
    <row r="17463" spans="1:1" s="432" customFormat="1" ht="12" hidden="1" customHeight="1">
      <c r="A17463" s="431"/>
    </row>
    <row r="17464" spans="1:1" s="432" customFormat="1" ht="12" hidden="1" customHeight="1">
      <c r="A17464" s="431"/>
    </row>
    <row r="17465" spans="1:1" s="432" customFormat="1" ht="12" hidden="1" customHeight="1">
      <c r="A17465" s="431"/>
    </row>
    <row r="17466" spans="1:1" s="432" customFormat="1" ht="12" hidden="1" customHeight="1">
      <c r="A17466" s="431"/>
    </row>
    <row r="17467" spans="1:1" s="432" customFormat="1" ht="12" hidden="1" customHeight="1">
      <c r="A17467" s="431"/>
    </row>
    <row r="17468" spans="1:1" s="432" customFormat="1" ht="12" hidden="1" customHeight="1">
      <c r="A17468" s="431"/>
    </row>
    <row r="17469" spans="1:1" s="432" customFormat="1" ht="12" hidden="1" customHeight="1">
      <c r="A17469" s="431"/>
    </row>
    <row r="17470" spans="1:1" s="432" customFormat="1" ht="12" hidden="1" customHeight="1">
      <c r="A17470" s="431"/>
    </row>
    <row r="17471" spans="1:1" s="432" customFormat="1" ht="12" hidden="1" customHeight="1">
      <c r="A17471" s="431"/>
    </row>
    <row r="17472" spans="1:1" s="432" customFormat="1" ht="12" hidden="1" customHeight="1">
      <c r="A17472" s="431"/>
    </row>
    <row r="17473" spans="1:1" s="432" customFormat="1" ht="12" hidden="1" customHeight="1">
      <c r="A17473" s="431"/>
    </row>
    <row r="17474" spans="1:1" s="432" customFormat="1" ht="12" hidden="1" customHeight="1">
      <c r="A17474" s="431"/>
    </row>
    <row r="17475" spans="1:1" s="432" customFormat="1" ht="12" hidden="1" customHeight="1">
      <c r="A17475" s="431"/>
    </row>
    <row r="17476" spans="1:1" s="432" customFormat="1" ht="12" hidden="1" customHeight="1">
      <c r="A17476" s="431"/>
    </row>
    <row r="17477" spans="1:1" s="432" customFormat="1" ht="12" hidden="1" customHeight="1">
      <c r="A17477" s="431"/>
    </row>
    <row r="17478" spans="1:1" s="432" customFormat="1" ht="12" hidden="1" customHeight="1">
      <c r="A17478" s="431"/>
    </row>
    <row r="17479" spans="1:1" s="432" customFormat="1" ht="12" hidden="1" customHeight="1">
      <c r="A17479" s="431"/>
    </row>
    <row r="17480" spans="1:1" s="432" customFormat="1" ht="12" hidden="1" customHeight="1">
      <c r="A17480" s="431"/>
    </row>
    <row r="17481" spans="1:1" s="432" customFormat="1" ht="12" hidden="1" customHeight="1">
      <c r="A17481" s="431"/>
    </row>
    <row r="17482" spans="1:1" s="432" customFormat="1" ht="12" hidden="1" customHeight="1">
      <c r="A17482" s="431"/>
    </row>
    <row r="17483" spans="1:1" s="432" customFormat="1" ht="12" hidden="1" customHeight="1">
      <c r="A17483" s="431"/>
    </row>
    <row r="17484" spans="1:1" s="432" customFormat="1" ht="12" hidden="1" customHeight="1">
      <c r="A17484" s="431"/>
    </row>
    <row r="17485" spans="1:1" s="432" customFormat="1" ht="12" hidden="1" customHeight="1">
      <c r="A17485" s="431"/>
    </row>
    <row r="17486" spans="1:1" s="432" customFormat="1" ht="12" hidden="1" customHeight="1">
      <c r="A17486" s="431"/>
    </row>
    <row r="17487" spans="1:1" s="432" customFormat="1" ht="12" hidden="1" customHeight="1">
      <c r="A17487" s="431"/>
    </row>
    <row r="17488" spans="1:1" s="432" customFormat="1" ht="12" hidden="1" customHeight="1">
      <c r="A17488" s="431"/>
    </row>
    <row r="17489" spans="1:1" s="432" customFormat="1" ht="12" hidden="1" customHeight="1">
      <c r="A17489" s="431"/>
    </row>
    <row r="17490" spans="1:1" s="432" customFormat="1" ht="12" hidden="1" customHeight="1">
      <c r="A17490" s="431"/>
    </row>
    <row r="17491" spans="1:1" s="432" customFormat="1" ht="12" hidden="1" customHeight="1">
      <c r="A17491" s="431"/>
    </row>
    <row r="17492" spans="1:1" s="432" customFormat="1" ht="12" hidden="1" customHeight="1">
      <c r="A17492" s="431"/>
    </row>
    <row r="17493" spans="1:1" s="432" customFormat="1" ht="12" hidden="1" customHeight="1">
      <c r="A17493" s="431"/>
    </row>
    <row r="17494" spans="1:1" s="432" customFormat="1" ht="12" hidden="1" customHeight="1">
      <c r="A17494" s="431"/>
    </row>
    <row r="17495" spans="1:1" s="432" customFormat="1" ht="12" hidden="1" customHeight="1">
      <c r="A17495" s="431"/>
    </row>
    <row r="17496" spans="1:1" s="432" customFormat="1" ht="12" hidden="1" customHeight="1">
      <c r="A17496" s="431"/>
    </row>
    <row r="17497" spans="1:1" s="432" customFormat="1" ht="12" hidden="1" customHeight="1">
      <c r="A17497" s="431"/>
    </row>
    <row r="17498" spans="1:1" s="432" customFormat="1" ht="12" hidden="1" customHeight="1">
      <c r="A17498" s="431"/>
    </row>
    <row r="17499" spans="1:1" s="432" customFormat="1" ht="12" hidden="1" customHeight="1">
      <c r="A17499" s="431"/>
    </row>
    <row r="17500" spans="1:1" s="432" customFormat="1" ht="12" hidden="1" customHeight="1">
      <c r="A17500" s="431"/>
    </row>
    <row r="17501" spans="1:1" s="432" customFormat="1" ht="12" hidden="1" customHeight="1">
      <c r="A17501" s="431"/>
    </row>
    <row r="17502" spans="1:1" s="432" customFormat="1" ht="12" hidden="1" customHeight="1">
      <c r="A17502" s="431"/>
    </row>
    <row r="17503" spans="1:1" s="432" customFormat="1" ht="12" hidden="1" customHeight="1">
      <c r="A17503" s="431"/>
    </row>
    <row r="17504" spans="1:1" s="432" customFormat="1" ht="12" hidden="1" customHeight="1">
      <c r="A17504" s="431"/>
    </row>
    <row r="17505" spans="1:1" s="432" customFormat="1" ht="12" hidden="1" customHeight="1">
      <c r="A17505" s="431"/>
    </row>
    <row r="17506" spans="1:1" s="432" customFormat="1" ht="12" hidden="1" customHeight="1">
      <c r="A17506" s="431"/>
    </row>
    <row r="17507" spans="1:1" s="432" customFormat="1" ht="12" hidden="1" customHeight="1">
      <c r="A17507" s="431"/>
    </row>
    <row r="17508" spans="1:1" s="432" customFormat="1" ht="12" hidden="1" customHeight="1">
      <c r="A17508" s="431"/>
    </row>
    <row r="17509" spans="1:1" s="432" customFormat="1" ht="12" hidden="1" customHeight="1">
      <c r="A17509" s="431"/>
    </row>
    <row r="17510" spans="1:1" s="432" customFormat="1" ht="12" hidden="1" customHeight="1">
      <c r="A17510" s="431"/>
    </row>
    <row r="17511" spans="1:1" s="432" customFormat="1" ht="12" hidden="1" customHeight="1">
      <c r="A17511" s="431"/>
    </row>
    <row r="17512" spans="1:1" s="432" customFormat="1" ht="12" hidden="1" customHeight="1">
      <c r="A17512" s="431"/>
    </row>
    <row r="17513" spans="1:1" s="432" customFormat="1" ht="12" hidden="1" customHeight="1">
      <c r="A17513" s="431"/>
    </row>
    <row r="17514" spans="1:1" s="432" customFormat="1" ht="12" hidden="1" customHeight="1">
      <c r="A17514" s="431"/>
    </row>
    <row r="17515" spans="1:1" s="432" customFormat="1" ht="12" hidden="1" customHeight="1">
      <c r="A17515" s="431"/>
    </row>
    <row r="17516" spans="1:1" s="432" customFormat="1" ht="12" hidden="1" customHeight="1">
      <c r="A17516" s="431"/>
    </row>
    <row r="17517" spans="1:1" s="432" customFormat="1" ht="12" hidden="1" customHeight="1">
      <c r="A17517" s="431"/>
    </row>
    <row r="17518" spans="1:1" s="432" customFormat="1" ht="12" hidden="1" customHeight="1">
      <c r="A17518" s="431"/>
    </row>
    <row r="17519" spans="1:1" s="432" customFormat="1" ht="12" hidden="1" customHeight="1">
      <c r="A17519" s="431"/>
    </row>
    <row r="17520" spans="1:1" s="432" customFormat="1" ht="12" hidden="1" customHeight="1">
      <c r="A17520" s="431"/>
    </row>
    <row r="17521" spans="1:1" s="432" customFormat="1" ht="12" hidden="1" customHeight="1">
      <c r="A17521" s="431"/>
    </row>
    <row r="17522" spans="1:1" s="432" customFormat="1" ht="12" hidden="1" customHeight="1">
      <c r="A17522" s="431"/>
    </row>
    <row r="17523" spans="1:1" s="432" customFormat="1" ht="12" hidden="1" customHeight="1">
      <c r="A17523" s="431"/>
    </row>
    <row r="17524" spans="1:1" s="432" customFormat="1" ht="12" hidden="1" customHeight="1">
      <c r="A17524" s="431"/>
    </row>
    <row r="17525" spans="1:1" s="432" customFormat="1" ht="12" hidden="1" customHeight="1">
      <c r="A17525" s="431"/>
    </row>
    <row r="17526" spans="1:1" s="432" customFormat="1" ht="12" hidden="1" customHeight="1">
      <c r="A17526" s="431"/>
    </row>
    <row r="17527" spans="1:1" s="432" customFormat="1" ht="12" hidden="1" customHeight="1">
      <c r="A17527" s="431"/>
    </row>
    <row r="17528" spans="1:1" s="432" customFormat="1" ht="12" hidden="1" customHeight="1">
      <c r="A17528" s="431"/>
    </row>
    <row r="17529" spans="1:1" s="432" customFormat="1" ht="12" hidden="1" customHeight="1">
      <c r="A17529" s="431"/>
    </row>
    <row r="17530" spans="1:1" s="432" customFormat="1" ht="12" hidden="1" customHeight="1">
      <c r="A17530" s="431"/>
    </row>
    <row r="17531" spans="1:1" s="432" customFormat="1" ht="12" hidden="1" customHeight="1">
      <c r="A17531" s="431"/>
    </row>
    <row r="17532" spans="1:1" s="432" customFormat="1" ht="12" hidden="1" customHeight="1">
      <c r="A17532" s="431"/>
    </row>
    <row r="17533" spans="1:1" s="432" customFormat="1" ht="12" hidden="1" customHeight="1">
      <c r="A17533" s="431"/>
    </row>
    <row r="17534" spans="1:1" s="432" customFormat="1" ht="12" hidden="1" customHeight="1">
      <c r="A17534" s="431"/>
    </row>
    <row r="17535" spans="1:1" s="432" customFormat="1" ht="12" hidden="1" customHeight="1">
      <c r="A17535" s="431"/>
    </row>
    <row r="17536" spans="1:1" s="432" customFormat="1" ht="12" hidden="1" customHeight="1">
      <c r="A17536" s="431"/>
    </row>
    <row r="17537" spans="1:1" s="432" customFormat="1" ht="12" hidden="1" customHeight="1">
      <c r="A17537" s="431"/>
    </row>
    <row r="17538" spans="1:1" s="432" customFormat="1" ht="12" hidden="1" customHeight="1">
      <c r="A17538" s="431"/>
    </row>
    <row r="17539" spans="1:1" s="432" customFormat="1" ht="12" hidden="1" customHeight="1">
      <c r="A17539" s="431"/>
    </row>
    <row r="17540" spans="1:1" s="432" customFormat="1" ht="12" hidden="1" customHeight="1">
      <c r="A17540" s="431"/>
    </row>
    <row r="17541" spans="1:1" s="432" customFormat="1" ht="12" hidden="1" customHeight="1">
      <c r="A17541" s="431"/>
    </row>
    <row r="17542" spans="1:1" s="432" customFormat="1" ht="12" hidden="1" customHeight="1">
      <c r="A17542" s="431"/>
    </row>
    <row r="17543" spans="1:1" s="432" customFormat="1" ht="12" hidden="1" customHeight="1">
      <c r="A17543" s="431"/>
    </row>
    <row r="17544" spans="1:1" s="432" customFormat="1" ht="12" hidden="1" customHeight="1">
      <c r="A17544" s="431"/>
    </row>
    <row r="17545" spans="1:1" s="432" customFormat="1" ht="12" hidden="1" customHeight="1">
      <c r="A17545" s="431"/>
    </row>
    <row r="17546" spans="1:1" s="432" customFormat="1" ht="12" hidden="1" customHeight="1">
      <c r="A17546" s="431"/>
    </row>
    <row r="17547" spans="1:1" s="432" customFormat="1" ht="12" hidden="1" customHeight="1">
      <c r="A17547" s="431"/>
    </row>
    <row r="17548" spans="1:1" s="432" customFormat="1" ht="12" hidden="1" customHeight="1">
      <c r="A17548" s="431"/>
    </row>
    <row r="17549" spans="1:1" s="432" customFormat="1" ht="12" hidden="1" customHeight="1">
      <c r="A17549" s="431"/>
    </row>
    <row r="17550" spans="1:1" s="432" customFormat="1" ht="12" hidden="1" customHeight="1">
      <c r="A17550" s="431"/>
    </row>
    <row r="17551" spans="1:1" s="432" customFormat="1" ht="12" hidden="1" customHeight="1">
      <c r="A17551" s="431"/>
    </row>
    <row r="17552" spans="1:1" s="432" customFormat="1" ht="12" hidden="1" customHeight="1">
      <c r="A17552" s="431"/>
    </row>
    <row r="17553" spans="1:1" s="432" customFormat="1" ht="12" hidden="1" customHeight="1">
      <c r="A17553" s="431"/>
    </row>
    <row r="17554" spans="1:1" s="432" customFormat="1" ht="12" hidden="1" customHeight="1">
      <c r="A17554" s="431"/>
    </row>
    <row r="17555" spans="1:1" s="432" customFormat="1" ht="12" hidden="1" customHeight="1">
      <c r="A17555" s="431"/>
    </row>
    <row r="17556" spans="1:1" s="432" customFormat="1" ht="12" hidden="1" customHeight="1">
      <c r="A17556" s="431"/>
    </row>
    <row r="17557" spans="1:1" s="432" customFormat="1" ht="12" hidden="1" customHeight="1">
      <c r="A17557" s="431"/>
    </row>
    <row r="17558" spans="1:1" s="432" customFormat="1" ht="12" hidden="1" customHeight="1">
      <c r="A17558" s="431"/>
    </row>
    <row r="17559" spans="1:1" s="432" customFormat="1" ht="12" hidden="1" customHeight="1">
      <c r="A17559" s="431"/>
    </row>
    <row r="17560" spans="1:1" s="432" customFormat="1" ht="12" hidden="1" customHeight="1">
      <c r="A17560" s="431"/>
    </row>
    <row r="17561" spans="1:1" s="432" customFormat="1" ht="12" hidden="1" customHeight="1">
      <c r="A17561" s="431"/>
    </row>
    <row r="17562" spans="1:1" s="432" customFormat="1" ht="12" hidden="1" customHeight="1">
      <c r="A17562" s="431"/>
    </row>
    <row r="17563" spans="1:1" s="432" customFormat="1" ht="12" hidden="1" customHeight="1">
      <c r="A17563" s="431"/>
    </row>
    <row r="17564" spans="1:1" s="432" customFormat="1" ht="12" hidden="1" customHeight="1">
      <c r="A17564" s="431"/>
    </row>
    <row r="17565" spans="1:1" s="432" customFormat="1" ht="12" hidden="1" customHeight="1">
      <c r="A17565" s="431"/>
    </row>
    <row r="17566" spans="1:1" s="432" customFormat="1" ht="12" hidden="1" customHeight="1">
      <c r="A17566" s="431"/>
    </row>
    <row r="17567" spans="1:1" s="432" customFormat="1" ht="12" hidden="1" customHeight="1">
      <c r="A17567" s="431"/>
    </row>
    <row r="17568" spans="1:1" s="432" customFormat="1" ht="12" hidden="1" customHeight="1">
      <c r="A17568" s="431"/>
    </row>
    <row r="17569" spans="1:1" s="432" customFormat="1" ht="12" hidden="1" customHeight="1">
      <c r="A17569" s="431"/>
    </row>
    <row r="17570" spans="1:1" s="432" customFormat="1" ht="12" hidden="1" customHeight="1">
      <c r="A17570" s="431"/>
    </row>
    <row r="17571" spans="1:1" s="432" customFormat="1" ht="12" hidden="1" customHeight="1">
      <c r="A17571" s="431"/>
    </row>
    <row r="17572" spans="1:1" s="432" customFormat="1" ht="12" hidden="1" customHeight="1">
      <c r="A17572" s="431"/>
    </row>
    <row r="17573" spans="1:1" s="432" customFormat="1" ht="12" hidden="1" customHeight="1">
      <c r="A17573" s="431"/>
    </row>
    <row r="17574" spans="1:1" s="432" customFormat="1" ht="12" hidden="1" customHeight="1">
      <c r="A17574" s="431"/>
    </row>
    <row r="17575" spans="1:1" s="432" customFormat="1" ht="12" hidden="1" customHeight="1">
      <c r="A17575" s="431"/>
    </row>
    <row r="17576" spans="1:1" s="432" customFormat="1" ht="12" hidden="1" customHeight="1">
      <c r="A17576" s="431"/>
    </row>
    <row r="17577" spans="1:1" s="432" customFormat="1" ht="12" hidden="1" customHeight="1">
      <c r="A17577" s="431"/>
    </row>
    <row r="17578" spans="1:1" s="432" customFormat="1" ht="12" hidden="1" customHeight="1">
      <c r="A17578" s="431"/>
    </row>
    <row r="17579" spans="1:1" s="432" customFormat="1" ht="12" hidden="1" customHeight="1">
      <c r="A17579" s="431"/>
    </row>
    <row r="17580" spans="1:1" s="432" customFormat="1" ht="12" hidden="1" customHeight="1">
      <c r="A17580" s="431"/>
    </row>
    <row r="17581" spans="1:1" s="432" customFormat="1" ht="12" hidden="1" customHeight="1">
      <c r="A17581" s="431"/>
    </row>
    <row r="17582" spans="1:1" s="432" customFormat="1" ht="12" hidden="1" customHeight="1">
      <c r="A17582" s="431"/>
    </row>
    <row r="17583" spans="1:1" s="432" customFormat="1" ht="12" hidden="1" customHeight="1">
      <c r="A17583" s="431"/>
    </row>
    <row r="17584" spans="1:1" s="432" customFormat="1" ht="12" hidden="1" customHeight="1">
      <c r="A17584" s="431"/>
    </row>
    <row r="17585" spans="1:1" s="432" customFormat="1" ht="12" hidden="1" customHeight="1">
      <c r="A17585" s="431"/>
    </row>
    <row r="17586" spans="1:1" s="432" customFormat="1" ht="12" hidden="1" customHeight="1">
      <c r="A17586" s="431"/>
    </row>
    <row r="17587" spans="1:1" s="432" customFormat="1" ht="12" hidden="1" customHeight="1">
      <c r="A17587" s="431"/>
    </row>
    <row r="17588" spans="1:1" s="432" customFormat="1" ht="12" hidden="1" customHeight="1">
      <c r="A17588" s="431"/>
    </row>
    <row r="17589" spans="1:1" s="432" customFormat="1" ht="12" hidden="1" customHeight="1">
      <c r="A17589" s="431"/>
    </row>
    <row r="17590" spans="1:1" s="432" customFormat="1" ht="12" hidden="1" customHeight="1">
      <c r="A17590" s="431"/>
    </row>
    <row r="17591" spans="1:1" s="432" customFormat="1" ht="12" hidden="1" customHeight="1">
      <c r="A17591" s="431"/>
    </row>
    <row r="17592" spans="1:1" s="432" customFormat="1" ht="12" hidden="1" customHeight="1">
      <c r="A17592" s="431"/>
    </row>
    <row r="17593" spans="1:1" s="432" customFormat="1" ht="12" hidden="1" customHeight="1">
      <c r="A17593" s="431"/>
    </row>
    <row r="17594" spans="1:1" s="432" customFormat="1" ht="12" hidden="1" customHeight="1">
      <c r="A17594" s="431"/>
    </row>
    <row r="17595" spans="1:1" s="432" customFormat="1" ht="12" hidden="1" customHeight="1">
      <c r="A17595" s="431"/>
    </row>
    <row r="17596" spans="1:1" s="432" customFormat="1" ht="12" hidden="1" customHeight="1">
      <c r="A17596" s="431"/>
    </row>
    <row r="17597" spans="1:1" s="432" customFormat="1" ht="12" hidden="1" customHeight="1">
      <c r="A17597" s="431"/>
    </row>
    <row r="17598" spans="1:1" s="432" customFormat="1" ht="12" hidden="1" customHeight="1">
      <c r="A17598" s="431"/>
    </row>
    <row r="17599" spans="1:1" s="432" customFormat="1" ht="12" hidden="1" customHeight="1">
      <c r="A17599" s="431"/>
    </row>
    <row r="17600" spans="1:1" s="432" customFormat="1" ht="12" hidden="1" customHeight="1">
      <c r="A17600" s="431"/>
    </row>
    <row r="17601" spans="1:1" s="432" customFormat="1" ht="12" hidden="1" customHeight="1">
      <c r="A17601" s="431"/>
    </row>
    <row r="17602" spans="1:1" s="432" customFormat="1" ht="12" hidden="1" customHeight="1">
      <c r="A17602" s="431"/>
    </row>
    <row r="17603" spans="1:1" s="432" customFormat="1" ht="12" hidden="1" customHeight="1">
      <c r="A17603" s="431"/>
    </row>
    <row r="17604" spans="1:1" s="432" customFormat="1" ht="12" hidden="1" customHeight="1">
      <c r="A17604" s="431"/>
    </row>
    <row r="17605" spans="1:1" s="432" customFormat="1" ht="12" hidden="1" customHeight="1">
      <c r="A17605" s="431"/>
    </row>
    <row r="17606" spans="1:1" s="432" customFormat="1" ht="12" hidden="1" customHeight="1">
      <c r="A17606" s="431"/>
    </row>
    <row r="17607" spans="1:1" s="432" customFormat="1" ht="12" hidden="1" customHeight="1">
      <c r="A17607" s="431"/>
    </row>
    <row r="17608" spans="1:1" s="432" customFormat="1" ht="12" hidden="1" customHeight="1">
      <c r="A17608" s="431"/>
    </row>
    <row r="17609" spans="1:1" s="432" customFormat="1" ht="12" hidden="1" customHeight="1">
      <c r="A17609" s="431"/>
    </row>
    <row r="17610" spans="1:1" s="432" customFormat="1" ht="12" hidden="1" customHeight="1">
      <c r="A17610" s="431"/>
    </row>
    <row r="17611" spans="1:1" s="432" customFormat="1" ht="12" hidden="1" customHeight="1">
      <c r="A17611" s="431"/>
    </row>
    <row r="17612" spans="1:1" s="432" customFormat="1" ht="12" hidden="1" customHeight="1">
      <c r="A17612" s="431"/>
    </row>
    <row r="17613" spans="1:1" s="432" customFormat="1" ht="12" hidden="1" customHeight="1">
      <c r="A17613" s="431"/>
    </row>
    <row r="17614" spans="1:1" s="432" customFormat="1" ht="12" hidden="1" customHeight="1">
      <c r="A17614" s="431"/>
    </row>
    <row r="17615" spans="1:1" s="432" customFormat="1" ht="12" hidden="1" customHeight="1">
      <c r="A17615" s="431"/>
    </row>
    <row r="17616" spans="1:1" s="432" customFormat="1" ht="12" hidden="1" customHeight="1">
      <c r="A17616" s="431"/>
    </row>
    <row r="17617" spans="1:1" s="432" customFormat="1" ht="12" hidden="1" customHeight="1">
      <c r="A17617" s="431"/>
    </row>
    <row r="17618" spans="1:1" s="432" customFormat="1" ht="12" hidden="1" customHeight="1">
      <c r="A17618" s="431"/>
    </row>
    <row r="17619" spans="1:1" s="432" customFormat="1" ht="12" hidden="1" customHeight="1">
      <c r="A17619" s="431"/>
    </row>
    <row r="17620" spans="1:1" s="432" customFormat="1" ht="12" hidden="1" customHeight="1">
      <c r="A17620" s="431"/>
    </row>
    <row r="17621" spans="1:1" s="432" customFormat="1" ht="12" hidden="1" customHeight="1">
      <c r="A17621" s="431"/>
    </row>
    <row r="17622" spans="1:1" s="432" customFormat="1" ht="12" hidden="1" customHeight="1">
      <c r="A17622" s="431"/>
    </row>
    <row r="17623" spans="1:1" s="432" customFormat="1" ht="12" hidden="1" customHeight="1">
      <c r="A17623" s="431"/>
    </row>
    <row r="17624" spans="1:1" s="432" customFormat="1" ht="12" hidden="1" customHeight="1">
      <c r="A17624" s="431"/>
    </row>
    <row r="17625" spans="1:1" s="432" customFormat="1" ht="12" hidden="1" customHeight="1">
      <c r="A17625" s="431"/>
    </row>
    <row r="17626" spans="1:1" s="432" customFormat="1" ht="12" hidden="1" customHeight="1">
      <c r="A17626" s="431"/>
    </row>
    <row r="17627" spans="1:1" s="432" customFormat="1" ht="12" hidden="1" customHeight="1">
      <c r="A17627" s="431"/>
    </row>
    <row r="17628" spans="1:1" s="432" customFormat="1" ht="12" hidden="1" customHeight="1">
      <c r="A17628" s="431"/>
    </row>
    <row r="17629" spans="1:1" s="432" customFormat="1" ht="12" hidden="1" customHeight="1">
      <c r="A17629" s="431"/>
    </row>
    <row r="17630" spans="1:1" s="432" customFormat="1" ht="12" hidden="1" customHeight="1">
      <c r="A17630" s="431"/>
    </row>
    <row r="17631" spans="1:1" s="432" customFormat="1" ht="12" hidden="1" customHeight="1">
      <c r="A17631" s="431"/>
    </row>
    <row r="17632" spans="1:1" s="432" customFormat="1" ht="12" hidden="1" customHeight="1">
      <c r="A17632" s="431"/>
    </row>
    <row r="17633" spans="1:1" s="432" customFormat="1" ht="12" hidden="1" customHeight="1">
      <c r="A17633" s="431"/>
    </row>
    <row r="17634" spans="1:1" s="432" customFormat="1" ht="12" hidden="1" customHeight="1">
      <c r="A17634" s="431"/>
    </row>
    <row r="17635" spans="1:1" s="432" customFormat="1" ht="12" hidden="1" customHeight="1">
      <c r="A17635" s="431"/>
    </row>
    <row r="17636" spans="1:1" s="432" customFormat="1" ht="12" hidden="1" customHeight="1">
      <c r="A17636" s="431"/>
    </row>
    <row r="17637" spans="1:1" s="432" customFormat="1" ht="12" hidden="1" customHeight="1">
      <c r="A17637" s="431"/>
    </row>
    <row r="17638" spans="1:1" s="432" customFormat="1" ht="12" hidden="1" customHeight="1">
      <c r="A17638" s="431"/>
    </row>
    <row r="17639" spans="1:1" s="432" customFormat="1" ht="12" hidden="1" customHeight="1">
      <c r="A17639" s="431"/>
    </row>
    <row r="17640" spans="1:1" s="432" customFormat="1" ht="12" hidden="1" customHeight="1">
      <c r="A17640" s="431"/>
    </row>
    <row r="17641" spans="1:1" s="432" customFormat="1" ht="12" hidden="1" customHeight="1">
      <c r="A17641" s="431"/>
    </row>
    <row r="17642" spans="1:1" s="432" customFormat="1" ht="12" hidden="1" customHeight="1">
      <c r="A17642" s="431"/>
    </row>
    <row r="17643" spans="1:1" s="432" customFormat="1" ht="12" hidden="1" customHeight="1">
      <c r="A17643" s="431"/>
    </row>
    <row r="17644" spans="1:1" s="432" customFormat="1" ht="12" hidden="1" customHeight="1">
      <c r="A17644" s="431"/>
    </row>
    <row r="17645" spans="1:1" s="432" customFormat="1" ht="12" hidden="1" customHeight="1">
      <c r="A17645" s="431"/>
    </row>
    <row r="17646" spans="1:1" s="432" customFormat="1" ht="12" hidden="1" customHeight="1">
      <c r="A17646" s="431"/>
    </row>
    <row r="17647" spans="1:1" s="432" customFormat="1" ht="12" hidden="1" customHeight="1">
      <c r="A17647" s="431"/>
    </row>
    <row r="17648" spans="1:1" s="432" customFormat="1" ht="12" hidden="1" customHeight="1">
      <c r="A17648" s="431"/>
    </row>
    <row r="17649" spans="1:1" s="432" customFormat="1" ht="12" hidden="1" customHeight="1">
      <c r="A17649" s="431"/>
    </row>
    <row r="17650" spans="1:1" s="432" customFormat="1" ht="12" hidden="1" customHeight="1">
      <c r="A17650" s="431"/>
    </row>
    <row r="17651" spans="1:1" s="432" customFormat="1" ht="12" hidden="1" customHeight="1">
      <c r="A17651" s="431"/>
    </row>
    <row r="17652" spans="1:1" s="432" customFormat="1" ht="12" hidden="1" customHeight="1">
      <c r="A17652" s="431"/>
    </row>
    <row r="17653" spans="1:1" s="432" customFormat="1" ht="12" hidden="1" customHeight="1">
      <c r="A17653" s="431"/>
    </row>
    <row r="17654" spans="1:1" s="432" customFormat="1" ht="12" hidden="1" customHeight="1">
      <c r="A17654" s="431"/>
    </row>
    <row r="17655" spans="1:1" s="432" customFormat="1" ht="12" hidden="1" customHeight="1">
      <c r="A17655" s="431"/>
    </row>
    <row r="17656" spans="1:1" s="432" customFormat="1" ht="12" hidden="1" customHeight="1">
      <c r="A17656" s="431"/>
    </row>
    <row r="17657" spans="1:1" s="432" customFormat="1" ht="12" hidden="1" customHeight="1">
      <c r="A17657" s="431"/>
    </row>
    <row r="17658" spans="1:1" s="432" customFormat="1" ht="12" hidden="1" customHeight="1">
      <c r="A17658" s="431"/>
    </row>
    <row r="17659" spans="1:1" s="432" customFormat="1" ht="12" hidden="1" customHeight="1">
      <c r="A17659" s="431"/>
    </row>
    <row r="17660" spans="1:1" s="432" customFormat="1" ht="12" hidden="1" customHeight="1">
      <c r="A17660" s="431"/>
    </row>
    <row r="17661" spans="1:1" s="432" customFormat="1" ht="12" hidden="1" customHeight="1">
      <c r="A17661" s="431"/>
    </row>
    <row r="17662" spans="1:1" s="432" customFormat="1" ht="12" hidden="1" customHeight="1">
      <c r="A17662" s="431"/>
    </row>
    <row r="17663" spans="1:1" s="432" customFormat="1" ht="12" hidden="1" customHeight="1">
      <c r="A17663" s="431"/>
    </row>
    <row r="17664" spans="1:1" s="432" customFormat="1" ht="12" hidden="1" customHeight="1">
      <c r="A17664" s="431"/>
    </row>
    <row r="17665" spans="1:1" s="432" customFormat="1" ht="12" hidden="1" customHeight="1">
      <c r="A17665" s="431"/>
    </row>
    <row r="17666" spans="1:1" s="432" customFormat="1" ht="12" hidden="1" customHeight="1">
      <c r="A17666" s="431"/>
    </row>
    <row r="17667" spans="1:1" s="432" customFormat="1" ht="12" hidden="1" customHeight="1">
      <c r="A17667" s="431"/>
    </row>
    <row r="17668" spans="1:1" s="432" customFormat="1" ht="12" hidden="1" customHeight="1">
      <c r="A17668" s="431"/>
    </row>
    <row r="17669" spans="1:1" s="432" customFormat="1" ht="12" hidden="1" customHeight="1">
      <c r="A17669" s="431"/>
    </row>
    <row r="17670" spans="1:1" s="432" customFormat="1" ht="12" hidden="1" customHeight="1">
      <c r="A17670" s="431"/>
    </row>
    <row r="17671" spans="1:1" s="432" customFormat="1" ht="12" hidden="1" customHeight="1">
      <c r="A17671" s="431"/>
    </row>
    <row r="17672" spans="1:1" s="432" customFormat="1" ht="12" hidden="1" customHeight="1">
      <c r="A17672" s="431"/>
    </row>
    <row r="17673" spans="1:1" s="432" customFormat="1" ht="12" hidden="1" customHeight="1">
      <c r="A17673" s="431"/>
    </row>
    <row r="17674" spans="1:1" s="432" customFormat="1" ht="12" hidden="1" customHeight="1">
      <c r="A17674" s="431"/>
    </row>
    <row r="17675" spans="1:1" s="432" customFormat="1" ht="12" hidden="1" customHeight="1">
      <c r="A17675" s="431"/>
    </row>
    <row r="17676" spans="1:1" s="432" customFormat="1" ht="12" hidden="1" customHeight="1">
      <c r="A17676" s="431"/>
    </row>
    <row r="17677" spans="1:1" s="432" customFormat="1" ht="12" hidden="1" customHeight="1">
      <c r="A17677" s="431"/>
    </row>
    <row r="17678" spans="1:1" s="432" customFormat="1" ht="12" hidden="1" customHeight="1">
      <c r="A17678" s="431"/>
    </row>
    <row r="17679" spans="1:1" s="432" customFormat="1" ht="12" hidden="1" customHeight="1">
      <c r="A17679" s="431"/>
    </row>
    <row r="17680" spans="1:1" s="432" customFormat="1" ht="12" hidden="1" customHeight="1">
      <c r="A17680" s="431"/>
    </row>
    <row r="17681" spans="1:1" s="432" customFormat="1" ht="12" hidden="1" customHeight="1">
      <c r="A17681" s="431"/>
    </row>
    <row r="17682" spans="1:1" s="432" customFormat="1" ht="12" hidden="1" customHeight="1">
      <c r="A17682" s="431"/>
    </row>
    <row r="17683" spans="1:1" s="432" customFormat="1" ht="12" hidden="1" customHeight="1">
      <c r="A17683" s="431"/>
    </row>
    <row r="17684" spans="1:1" s="432" customFormat="1" ht="12" hidden="1" customHeight="1">
      <c r="A17684" s="431"/>
    </row>
    <row r="17685" spans="1:1" s="432" customFormat="1" ht="12" hidden="1" customHeight="1">
      <c r="A17685" s="431"/>
    </row>
    <row r="17686" spans="1:1" s="432" customFormat="1" ht="12" hidden="1" customHeight="1">
      <c r="A17686" s="431"/>
    </row>
    <row r="17687" spans="1:1" s="432" customFormat="1" ht="12" hidden="1" customHeight="1">
      <c r="A17687" s="431"/>
    </row>
    <row r="17688" spans="1:1" s="432" customFormat="1" ht="12" hidden="1" customHeight="1">
      <c r="A17688" s="431"/>
    </row>
    <row r="17689" spans="1:1" s="432" customFormat="1" ht="12" hidden="1" customHeight="1">
      <c r="A17689" s="431"/>
    </row>
    <row r="17690" spans="1:1" s="432" customFormat="1" ht="12" hidden="1" customHeight="1">
      <c r="A17690" s="431"/>
    </row>
    <row r="17691" spans="1:1" s="432" customFormat="1" ht="12" hidden="1" customHeight="1">
      <c r="A17691" s="431"/>
    </row>
    <row r="17692" spans="1:1" s="432" customFormat="1" ht="12" hidden="1" customHeight="1">
      <c r="A17692" s="431"/>
    </row>
    <row r="17693" spans="1:1" s="432" customFormat="1" ht="12" hidden="1" customHeight="1">
      <c r="A17693" s="431"/>
    </row>
    <row r="17694" spans="1:1" s="432" customFormat="1" ht="12" hidden="1" customHeight="1">
      <c r="A17694" s="431"/>
    </row>
    <row r="17695" spans="1:1" s="432" customFormat="1" ht="12" hidden="1" customHeight="1">
      <c r="A17695" s="431"/>
    </row>
    <row r="17696" spans="1:1" s="432" customFormat="1" ht="12" hidden="1" customHeight="1">
      <c r="A17696" s="431"/>
    </row>
    <row r="17697" spans="1:1" s="432" customFormat="1" ht="12" hidden="1" customHeight="1">
      <c r="A17697" s="431"/>
    </row>
    <row r="17698" spans="1:1" s="432" customFormat="1" ht="12" hidden="1" customHeight="1">
      <c r="A17698" s="431"/>
    </row>
    <row r="17699" spans="1:1" s="432" customFormat="1" ht="12" hidden="1" customHeight="1">
      <c r="A17699" s="431"/>
    </row>
    <row r="17700" spans="1:1" s="432" customFormat="1" ht="12" hidden="1" customHeight="1">
      <c r="A17700" s="431"/>
    </row>
    <row r="17701" spans="1:1" s="432" customFormat="1" ht="12" hidden="1" customHeight="1">
      <c r="A17701" s="431"/>
    </row>
    <row r="17702" spans="1:1" s="432" customFormat="1" ht="12" hidden="1" customHeight="1">
      <c r="A17702" s="431"/>
    </row>
    <row r="17703" spans="1:1" s="432" customFormat="1" ht="12" hidden="1" customHeight="1">
      <c r="A17703" s="431"/>
    </row>
    <row r="17704" spans="1:1" s="432" customFormat="1" ht="12" hidden="1" customHeight="1">
      <c r="A17704" s="431"/>
    </row>
    <row r="17705" spans="1:1" s="432" customFormat="1" ht="12" hidden="1" customHeight="1">
      <c r="A17705" s="431"/>
    </row>
    <row r="17706" spans="1:1" s="432" customFormat="1" ht="12" hidden="1" customHeight="1">
      <c r="A17706" s="431"/>
    </row>
    <row r="17707" spans="1:1" s="432" customFormat="1" ht="12" hidden="1" customHeight="1">
      <c r="A17707" s="431"/>
    </row>
    <row r="17708" spans="1:1" s="432" customFormat="1" ht="12" hidden="1" customHeight="1">
      <c r="A17708" s="431"/>
    </row>
    <row r="17709" spans="1:1" s="432" customFormat="1" ht="12" hidden="1" customHeight="1">
      <c r="A17709" s="431"/>
    </row>
    <row r="17710" spans="1:1" s="432" customFormat="1" ht="12" hidden="1" customHeight="1">
      <c r="A17710" s="431"/>
    </row>
    <row r="17711" spans="1:1" s="432" customFormat="1" ht="12" hidden="1" customHeight="1">
      <c r="A17711" s="431"/>
    </row>
    <row r="17712" spans="1:1" s="432" customFormat="1" ht="12" hidden="1" customHeight="1">
      <c r="A17712" s="431"/>
    </row>
    <row r="17713" spans="1:1" s="432" customFormat="1" ht="12" hidden="1" customHeight="1">
      <c r="A17713" s="431"/>
    </row>
    <row r="17714" spans="1:1" s="432" customFormat="1" ht="12" hidden="1" customHeight="1">
      <c r="A17714" s="431"/>
    </row>
    <row r="17715" spans="1:1" s="432" customFormat="1" ht="12" hidden="1" customHeight="1">
      <c r="A17715" s="431"/>
    </row>
    <row r="17716" spans="1:1" s="432" customFormat="1" ht="12" hidden="1" customHeight="1">
      <c r="A17716" s="431"/>
    </row>
    <row r="17717" spans="1:1" s="432" customFormat="1" ht="12" hidden="1" customHeight="1">
      <c r="A17717" s="431"/>
    </row>
    <row r="17718" spans="1:1" s="432" customFormat="1" ht="12" hidden="1" customHeight="1">
      <c r="A17718" s="431"/>
    </row>
    <row r="17719" spans="1:1" s="432" customFormat="1" ht="12" hidden="1" customHeight="1">
      <c r="A17719" s="431"/>
    </row>
    <row r="17720" spans="1:1" s="432" customFormat="1" ht="12" hidden="1" customHeight="1">
      <c r="A17720" s="431"/>
    </row>
    <row r="17721" spans="1:1" s="432" customFormat="1" ht="12" hidden="1" customHeight="1">
      <c r="A17721" s="431"/>
    </row>
    <row r="17722" spans="1:1" s="432" customFormat="1" ht="12" hidden="1" customHeight="1">
      <c r="A17722" s="431"/>
    </row>
    <row r="17723" spans="1:1" s="432" customFormat="1" ht="12" hidden="1" customHeight="1">
      <c r="A17723" s="431"/>
    </row>
    <row r="17724" spans="1:1" s="432" customFormat="1" ht="12" hidden="1" customHeight="1">
      <c r="A17724" s="431"/>
    </row>
    <row r="17725" spans="1:1" s="432" customFormat="1" ht="12" hidden="1" customHeight="1">
      <c r="A17725" s="431"/>
    </row>
    <row r="17726" spans="1:1" s="432" customFormat="1" ht="12" hidden="1" customHeight="1">
      <c r="A17726" s="431"/>
    </row>
    <row r="17727" spans="1:1" s="432" customFormat="1" ht="12" hidden="1" customHeight="1">
      <c r="A17727" s="431"/>
    </row>
    <row r="17728" spans="1:1" s="432" customFormat="1" ht="12" hidden="1" customHeight="1">
      <c r="A17728" s="431"/>
    </row>
    <row r="17729" spans="1:1" s="432" customFormat="1" ht="12" hidden="1" customHeight="1">
      <c r="A17729" s="431"/>
    </row>
    <row r="17730" spans="1:1" s="432" customFormat="1" ht="12" hidden="1" customHeight="1">
      <c r="A17730" s="431"/>
    </row>
    <row r="17731" spans="1:1" s="432" customFormat="1" ht="12" hidden="1" customHeight="1">
      <c r="A17731" s="431"/>
    </row>
    <row r="17732" spans="1:1" s="432" customFormat="1" ht="12" hidden="1" customHeight="1">
      <c r="A17732" s="431"/>
    </row>
    <row r="17733" spans="1:1" s="432" customFormat="1" ht="12" hidden="1" customHeight="1">
      <c r="A17733" s="431"/>
    </row>
    <row r="17734" spans="1:1" s="432" customFormat="1" ht="12" hidden="1" customHeight="1">
      <c r="A17734" s="431"/>
    </row>
    <row r="17735" spans="1:1" s="432" customFormat="1" ht="12" hidden="1" customHeight="1">
      <c r="A17735" s="431"/>
    </row>
    <row r="17736" spans="1:1" s="432" customFormat="1" ht="12" hidden="1" customHeight="1">
      <c r="A17736" s="431"/>
    </row>
    <row r="17737" spans="1:1" s="432" customFormat="1" ht="12" hidden="1" customHeight="1">
      <c r="A17737" s="431"/>
    </row>
    <row r="17738" spans="1:1" s="432" customFormat="1" ht="12" hidden="1" customHeight="1">
      <c r="A17738" s="431"/>
    </row>
    <row r="17739" spans="1:1" s="432" customFormat="1" ht="12" hidden="1" customHeight="1">
      <c r="A17739" s="431"/>
    </row>
    <row r="17740" spans="1:1" s="432" customFormat="1" ht="12" hidden="1" customHeight="1">
      <c r="A17740" s="431"/>
    </row>
    <row r="17741" spans="1:1" s="432" customFormat="1" ht="12" hidden="1" customHeight="1">
      <c r="A17741" s="431"/>
    </row>
    <row r="17742" spans="1:1" s="432" customFormat="1" ht="12" hidden="1" customHeight="1">
      <c r="A17742" s="431"/>
    </row>
    <row r="17743" spans="1:1" s="432" customFormat="1" ht="12" hidden="1" customHeight="1">
      <c r="A17743" s="431"/>
    </row>
    <row r="17744" spans="1:1" s="432" customFormat="1" ht="12" hidden="1" customHeight="1">
      <c r="A17744" s="431"/>
    </row>
    <row r="17745" spans="1:1" s="432" customFormat="1" ht="12" hidden="1" customHeight="1">
      <c r="A17745" s="431"/>
    </row>
    <row r="17746" spans="1:1" s="432" customFormat="1" ht="12" hidden="1" customHeight="1">
      <c r="A17746" s="431"/>
    </row>
    <row r="17747" spans="1:1" s="432" customFormat="1" ht="12" hidden="1" customHeight="1">
      <c r="A17747" s="431"/>
    </row>
    <row r="17748" spans="1:1" s="432" customFormat="1" ht="12" hidden="1" customHeight="1">
      <c r="A17748" s="431"/>
    </row>
    <row r="17749" spans="1:1" s="432" customFormat="1" ht="12" hidden="1" customHeight="1">
      <c r="A17749" s="431"/>
    </row>
    <row r="17750" spans="1:1" s="432" customFormat="1" ht="12" hidden="1" customHeight="1">
      <c r="A17750" s="431"/>
    </row>
    <row r="17751" spans="1:1" s="432" customFormat="1" ht="12" hidden="1" customHeight="1">
      <c r="A17751" s="431"/>
    </row>
    <row r="17752" spans="1:1" s="432" customFormat="1" ht="12" hidden="1" customHeight="1">
      <c r="A17752" s="431"/>
    </row>
    <row r="17753" spans="1:1" s="432" customFormat="1" ht="12" hidden="1" customHeight="1">
      <c r="A17753" s="431"/>
    </row>
    <row r="17754" spans="1:1" s="432" customFormat="1" ht="12" hidden="1" customHeight="1">
      <c r="A17754" s="431"/>
    </row>
    <row r="17755" spans="1:1" s="432" customFormat="1" ht="12" hidden="1" customHeight="1">
      <c r="A17755" s="431"/>
    </row>
    <row r="17756" spans="1:1" s="432" customFormat="1" ht="12" hidden="1" customHeight="1">
      <c r="A17756" s="431"/>
    </row>
    <row r="17757" spans="1:1" s="432" customFormat="1" ht="12" hidden="1" customHeight="1">
      <c r="A17757" s="431"/>
    </row>
    <row r="17758" spans="1:1" s="432" customFormat="1" ht="12" hidden="1" customHeight="1">
      <c r="A17758" s="431"/>
    </row>
    <row r="17759" spans="1:1" s="432" customFormat="1" ht="12" hidden="1" customHeight="1">
      <c r="A17759" s="431"/>
    </row>
    <row r="17760" spans="1:1" s="432" customFormat="1" ht="12" hidden="1" customHeight="1">
      <c r="A17760" s="431"/>
    </row>
    <row r="17761" spans="1:1" s="432" customFormat="1" ht="12" hidden="1" customHeight="1">
      <c r="A17761" s="431"/>
    </row>
    <row r="17762" spans="1:1" s="432" customFormat="1" ht="12" hidden="1" customHeight="1">
      <c r="A17762" s="431"/>
    </row>
    <row r="17763" spans="1:1" s="432" customFormat="1" ht="12" hidden="1" customHeight="1">
      <c r="A17763" s="431"/>
    </row>
    <row r="17764" spans="1:1" s="432" customFormat="1" ht="12" hidden="1" customHeight="1">
      <c r="A17764" s="431"/>
    </row>
    <row r="17765" spans="1:1" s="432" customFormat="1" ht="12" hidden="1" customHeight="1">
      <c r="A17765" s="431"/>
    </row>
    <row r="17766" spans="1:1" s="432" customFormat="1" ht="12" hidden="1" customHeight="1">
      <c r="A17766" s="431"/>
    </row>
    <row r="17767" spans="1:1" s="432" customFormat="1" ht="12" hidden="1" customHeight="1">
      <c r="A17767" s="431"/>
    </row>
    <row r="17768" spans="1:1" s="432" customFormat="1" ht="12" hidden="1" customHeight="1">
      <c r="A17768" s="431"/>
    </row>
    <row r="17769" spans="1:1" s="432" customFormat="1" ht="12" hidden="1" customHeight="1">
      <c r="A17769" s="431"/>
    </row>
    <row r="17770" spans="1:1" s="432" customFormat="1" ht="12" hidden="1" customHeight="1">
      <c r="A17770" s="431"/>
    </row>
    <row r="17771" spans="1:1" s="432" customFormat="1" ht="12" hidden="1" customHeight="1">
      <c r="A17771" s="431"/>
    </row>
    <row r="17772" spans="1:1" s="432" customFormat="1" ht="12" hidden="1" customHeight="1">
      <c r="A17772" s="431"/>
    </row>
    <row r="17773" spans="1:1" s="432" customFormat="1" ht="12" hidden="1" customHeight="1">
      <c r="A17773" s="431"/>
    </row>
    <row r="17774" spans="1:1" s="432" customFormat="1" ht="12" hidden="1" customHeight="1">
      <c r="A17774" s="431"/>
    </row>
    <row r="17775" spans="1:1" s="432" customFormat="1" ht="12" hidden="1" customHeight="1">
      <c r="A17775" s="431"/>
    </row>
    <row r="17776" spans="1:1" s="432" customFormat="1" ht="12" hidden="1" customHeight="1">
      <c r="A17776" s="431"/>
    </row>
    <row r="17777" spans="1:1" s="432" customFormat="1" ht="12" hidden="1" customHeight="1">
      <c r="A17777" s="431"/>
    </row>
    <row r="17778" spans="1:1" s="432" customFormat="1" ht="12" hidden="1" customHeight="1">
      <c r="A17778" s="431"/>
    </row>
    <row r="17779" spans="1:1" s="432" customFormat="1" ht="12" hidden="1" customHeight="1">
      <c r="A17779" s="431"/>
    </row>
    <row r="17780" spans="1:1" s="432" customFormat="1" ht="12" hidden="1" customHeight="1">
      <c r="A17780" s="431"/>
    </row>
    <row r="17781" spans="1:1" s="432" customFormat="1" ht="12" hidden="1" customHeight="1">
      <c r="A17781" s="431"/>
    </row>
    <row r="17782" spans="1:1" s="432" customFormat="1" ht="12" hidden="1" customHeight="1">
      <c r="A17782" s="431"/>
    </row>
    <row r="17783" spans="1:1" s="432" customFormat="1" ht="12" hidden="1" customHeight="1">
      <c r="A17783" s="431"/>
    </row>
    <row r="17784" spans="1:1" s="432" customFormat="1" ht="12" hidden="1" customHeight="1">
      <c r="A17784" s="431"/>
    </row>
    <row r="17785" spans="1:1" s="432" customFormat="1" ht="12" hidden="1" customHeight="1">
      <c r="A17785" s="431"/>
    </row>
    <row r="17786" spans="1:1" s="432" customFormat="1" ht="12" hidden="1" customHeight="1">
      <c r="A17786" s="431"/>
    </row>
    <row r="17787" spans="1:1" s="432" customFormat="1" ht="12" hidden="1" customHeight="1">
      <c r="A17787" s="431"/>
    </row>
    <row r="17788" spans="1:1" s="432" customFormat="1" ht="12" hidden="1" customHeight="1">
      <c r="A17788" s="431"/>
    </row>
    <row r="17789" spans="1:1" s="432" customFormat="1" ht="12" hidden="1" customHeight="1">
      <c r="A17789" s="431"/>
    </row>
    <row r="17790" spans="1:1" s="432" customFormat="1" ht="12" hidden="1" customHeight="1">
      <c r="A17790" s="431"/>
    </row>
    <row r="17791" spans="1:1" s="432" customFormat="1" ht="12" hidden="1" customHeight="1">
      <c r="A17791" s="431"/>
    </row>
    <row r="17792" spans="1:1" s="432" customFormat="1" ht="12" hidden="1" customHeight="1">
      <c r="A17792" s="431"/>
    </row>
    <row r="17793" spans="1:1" s="432" customFormat="1" ht="12" hidden="1" customHeight="1">
      <c r="A17793" s="431"/>
    </row>
    <row r="17794" spans="1:1" s="432" customFormat="1" ht="12" hidden="1" customHeight="1">
      <c r="A17794" s="431"/>
    </row>
    <row r="17795" spans="1:1" s="432" customFormat="1" ht="12" hidden="1" customHeight="1">
      <c r="A17795" s="431"/>
    </row>
    <row r="17796" spans="1:1" s="432" customFormat="1" ht="12" hidden="1" customHeight="1">
      <c r="A17796" s="431"/>
    </row>
    <row r="17797" spans="1:1" s="432" customFormat="1" ht="12" hidden="1" customHeight="1">
      <c r="A17797" s="431"/>
    </row>
    <row r="17798" spans="1:1" s="432" customFormat="1" ht="12" hidden="1" customHeight="1">
      <c r="A17798" s="431"/>
    </row>
    <row r="17799" spans="1:1" s="432" customFormat="1" ht="12" hidden="1" customHeight="1">
      <c r="A17799" s="431"/>
    </row>
    <row r="17800" spans="1:1" s="432" customFormat="1" ht="12" hidden="1" customHeight="1">
      <c r="A17800" s="431"/>
    </row>
    <row r="17801" spans="1:1" s="432" customFormat="1" ht="12" hidden="1" customHeight="1">
      <c r="A17801" s="431"/>
    </row>
    <row r="17802" spans="1:1" s="432" customFormat="1" ht="12" hidden="1" customHeight="1">
      <c r="A17802" s="431"/>
    </row>
    <row r="17803" spans="1:1" s="432" customFormat="1" ht="12" hidden="1" customHeight="1">
      <c r="A17803" s="431"/>
    </row>
    <row r="17804" spans="1:1" s="432" customFormat="1" ht="12" hidden="1" customHeight="1">
      <c r="A17804" s="431"/>
    </row>
    <row r="17805" spans="1:1" s="432" customFormat="1" ht="12" hidden="1" customHeight="1">
      <c r="A17805" s="431"/>
    </row>
    <row r="17806" spans="1:1" s="432" customFormat="1" ht="12" hidden="1" customHeight="1">
      <c r="A17806" s="431"/>
    </row>
    <row r="17807" spans="1:1" s="432" customFormat="1" ht="12" hidden="1" customHeight="1">
      <c r="A17807" s="431"/>
    </row>
    <row r="17808" spans="1:1" s="432" customFormat="1" ht="12" hidden="1" customHeight="1">
      <c r="A17808" s="431"/>
    </row>
    <row r="17809" spans="1:1" s="432" customFormat="1" ht="12" hidden="1" customHeight="1">
      <c r="A17809" s="431"/>
    </row>
    <row r="17810" spans="1:1" s="432" customFormat="1" ht="12" hidden="1" customHeight="1">
      <c r="A17810" s="431"/>
    </row>
    <row r="17811" spans="1:1" s="432" customFormat="1" ht="12" hidden="1" customHeight="1">
      <c r="A17811" s="431"/>
    </row>
    <row r="17812" spans="1:1" s="432" customFormat="1" ht="12" hidden="1" customHeight="1">
      <c r="A17812" s="431"/>
    </row>
    <row r="17813" spans="1:1" s="432" customFormat="1" ht="12" hidden="1" customHeight="1">
      <c r="A17813" s="431"/>
    </row>
    <row r="17814" spans="1:1" s="432" customFormat="1" ht="12" hidden="1" customHeight="1">
      <c r="A17814" s="431"/>
    </row>
    <row r="17815" spans="1:1" s="432" customFormat="1" ht="12" hidden="1" customHeight="1">
      <c r="A17815" s="431"/>
    </row>
    <row r="17816" spans="1:1" s="432" customFormat="1" ht="12" hidden="1" customHeight="1">
      <c r="A17816" s="431"/>
    </row>
    <row r="17817" spans="1:1" s="432" customFormat="1" ht="12" hidden="1" customHeight="1">
      <c r="A17817" s="431"/>
    </row>
    <row r="17818" spans="1:1" s="432" customFormat="1" ht="12" hidden="1" customHeight="1">
      <c r="A17818" s="431"/>
    </row>
    <row r="17819" spans="1:1" s="432" customFormat="1" ht="12" hidden="1" customHeight="1">
      <c r="A17819" s="431"/>
    </row>
    <row r="17820" spans="1:1" s="432" customFormat="1" ht="12" hidden="1" customHeight="1">
      <c r="A17820" s="431"/>
    </row>
    <row r="17821" spans="1:1" s="432" customFormat="1" ht="12" hidden="1" customHeight="1">
      <c r="A17821" s="431"/>
    </row>
    <row r="17822" spans="1:1" s="432" customFormat="1" ht="12" hidden="1" customHeight="1">
      <c r="A17822" s="431"/>
    </row>
    <row r="17823" spans="1:1" s="432" customFormat="1" ht="12" hidden="1" customHeight="1">
      <c r="A17823" s="431"/>
    </row>
    <row r="17824" spans="1:1" s="432" customFormat="1" ht="12" hidden="1" customHeight="1">
      <c r="A17824" s="431"/>
    </row>
    <row r="17825" spans="1:1" s="432" customFormat="1" ht="12" hidden="1" customHeight="1">
      <c r="A17825" s="431"/>
    </row>
    <row r="17826" spans="1:1" s="432" customFormat="1" ht="12" hidden="1" customHeight="1">
      <c r="A17826" s="431"/>
    </row>
    <row r="17827" spans="1:1" s="432" customFormat="1" ht="12" hidden="1" customHeight="1">
      <c r="A17827" s="431"/>
    </row>
    <row r="17828" spans="1:1" s="432" customFormat="1" ht="12" hidden="1" customHeight="1">
      <c r="A17828" s="431"/>
    </row>
    <row r="17829" spans="1:1" s="432" customFormat="1" ht="12" hidden="1" customHeight="1">
      <c r="A17829" s="431"/>
    </row>
    <row r="17830" spans="1:1" s="432" customFormat="1" ht="12" hidden="1" customHeight="1">
      <c r="A17830" s="431"/>
    </row>
    <row r="17831" spans="1:1" s="432" customFormat="1" ht="12" hidden="1" customHeight="1">
      <c r="A17831" s="431"/>
    </row>
    <row r="17832" spans="1:1" s="432" customFormat="1" ht="12" hidden="1" customHeight="1">
      <c r="A17832" s="431"/>
    </row>
    <row r="17833" spans="1:1" s="432" customFormat="1" ht="12" hidden="1" customHeight="1">
      <c r="A17833" s="431"/>
    </row>
    <row r="17834" spans="1:1" s="432" customFormat="1" ht="12" hidden="1" customHeight="1">
      <c r="A17834" s="431"/>
    </row>
    <row r="17835" spans="1:1" s="432" customFormat="1" ht="12" hidden="1" customHeight="1">
      <c r="A17835" s="431"/>
    </row>
    <row r="17836" spans="1:1" s="432" customFormat="1" ht="12" hidden="1" customHeight="1">
      <c r="A17836" s="431"/>
    </row>
    <row r="17837" spans="1:1" s="432" customFormat="1" ht="12" hidden="1" customHeight="1">
      <c r="A17837" s="431"/>
    </row>
    <row r="17838" spans="1:1" s="432" customFormat="1" ht="12" hidden="1" customHeight="1">
      <c r="A17838" s="431"/>
    </row>
    <row r="17839" spans="1:1" s="432" customFormat="1" ht="12" hidden="1" customHeight="1">
      <c r="A17839" s="431"/>
    </row>
    <row r="17840" spans="1:1" s="432" customFormat="1" ht="12" hidden="1" customHeight="1">
      <c r="A17840" s="431"/>
    </row>
    <row r="17841" spans="1:1" s="432" customFormat="1" ht="12" hidden="1" customHeight="1">
      <c r="A17841" s="431"/>
    </row>
    <row r="17842" spans="1:1" s="432" customFormat="1" ht="12" hidden="1" customHeight="1">
      <c r="A17842" s="431"/>
    </row>
    <row r="17843" spans="1:1" s="432" customFormat="1" ht="12" hidden="1" customHeight="1">
      <c r="A17843" s="431"/>
    </row>
    <row r="17844" spans="1:1" s="432" customFormat="1" ht="12" hidden="1" customHeight="1">
      <c r="A17844" s="431"/>
    </row>
    <row r="17845" spans="1:1" s="432" customFormat="1" ht="12" hidden="1" customHeight="1">
      <c r="A17845" s="431"/>
    </row>
    <row r="17846" spans="1:1" s="432" customFormat="1" ht="12" hidden="1" customHeight="1">
      <c r="A17846" s="431"/>
    </row>
    <row r="17847" spans="1:1" s="432" customFormat="1" ht="12" hidden="1" customHeight="1">
      <c r="A17847" s="431"/>
    </row>
    <row r="17848" spans="1:1" s="432" customFormat="1" ht="12" hidden="1" customHeight="1">
      <c r="A17848" s="431"/>
    </row>
    <row r="17849" spans="1:1" s="432" customFormat="1" ht="12" hidden="1" customHeight="1">
      <c r="A17849" s="431"/>
    </row>
    <row r="17850" spans="1:1" s="432" customFormat="1" ht="12" hidden="1" customHeight="1">
      <c r="A17850" s="431"/>
    </row>
    <row r="17851" spans="1:1" s="432" customFormat="1" ht="12" hidden="1" customHeight="1">
      <c r="A17851" s="431"/>
    </row>
    <row r="17852" spans="1:1" s="432" customFormat="1" ht="12" hidden="1" customHeight="1">
      <c r="A17852" s="431"/>
    </row>
    <row r="17853" spans="1:1" s="432" customFormat="1" ht="12" hidden="1" customHeight="1">
      <c r="A17853" s="431"/>
    </row>
    <row r="17854" spans="1:1" s="432" customFormat="1" ht="12" hidden="1" customHeight="1">
      <c r="A17854" s="431"/>
    </row>
    <row r="17855" spans="1:1" s="432" customFormat="1" ht="12" hidden="1" customHeight="1">
      <c r="A17855" s="431"/>
    </row>
    <row r="17856" spans="1:1" s="432" customFormat="1" ht="12" hidden="1" customHeight="1">
      <c r="A17856" s="431"/>
    </row>
    <row r="17857" spans="1:1" s="432" customFormat="1" ht="12" hidden="1" customHeight="1">
      <c r="A17857" s="431"/>
    </row>
    <row r="17858" spans="1:1" s="432" customFormat="1" ht="12" hidden="1" customHeight="1">
      <c r="A17858" s="431"/>
    </row>
    <row r="17859" spans="1:1" s="432" customFormat="1" ht="12" hidden="1" customHeight="1">
      <c r="A17859" s="431"/>
    </row>
    <row r="17860" spans="1:1" s="432" customFormat="1" ht="12" hidden="1" customHeight="1">
      <c r="A17860" s="431"/>
    </row>
    <row r="17861" spans="1:1" s="432" customFormat="1" ht="12" hidden="1" customHeight="1">
      <c r="A17861" s="431"/>
    </row>
    <row r="17862" spans="1:1" s="432" customFormat="1" ht="12" hidden="1" customHeight="1">
      <c r="A17862" s="431"/>
    </row>
    <row r="17863" spans="1:1" s="432" customFormat="1" ht="12" hidden="1" customHeight="1">
      <c r="A17863" s="431"/>
    </row>
    <row r="17864" spans="1:1" s="432" customFormat="1" ht="12" hidden="1" customHeight="1">
      <c r="A17864" s="431"/>
    </row>
    <row r="17865" spans="1:1" s="432" customFormat="1" ht="12" hidden="1" customHeight="1">
      <c r="A17865" s="431"/>
    </row>
    <row r="17866" spans="1:1" s="432" customFormat="1" ht="12" hidden="1" customHeight="1">
      <c r="A17866" s="431"/>
    </row>
    <row r="17867" spans="1:1" s="432" customFormat="1" ht="12" hidden="1" customHeight="1">
      <c r="A17867" s="431"/>
    </row>
    <row r="17868" spans="1:1" s="432" customFormat="1" ht="12" hidden="1" customHeight="1">
      <c r="A17868" s="431"/>
    </row>
    <row r="17869" spans="1:1" s="432" customFormat="1" ht="12" hidden="1" customHeight="1">
      <c r="A17869" s="431"/>
    </row>
    <row r="17870" spans="1:1" s="432" customFormat="1" ht="12" hidden="1" customHeight="1">
      <c r="A17870" s="431"/>
    </row>
    <row r="17871" spans="1:1" s="432" customFormat="1" ht="12" hidden="1" customHeight="1">
      <c r="A17871" s="431"/>
    </row>
    <row r="17872" spans="1:1" s="432" customFormat="1" ht="12" hidden="1" customHeight="1">
      <c r="A17872" s="431"/>
    </row>
    <row r="17873" spans="1:1" s="432" customFormat="1" ht="12" hidden="1" customHeight="1">
      <c r="A17873" s="431"/>
    </row>
    <row r="17874" spans="1:1" s="432" customFormat="1" ht="12" hidden="1" customHeight="1">
      <c r="A17874" s="431"/>
    </row>
    <row r="17875" spans="1:1" s="432" customFormat="1" ht="12" hidden="1" customHeight="1">
      <c r="A17875" s="431"/>
    </row>
    <row r="17876" spans="1:1" s="432" customFormat="1" ht="12" hidden="1" customHeight="1">
      <c r="A17876" s="431"/>
    </row>
    <row r="17877" spans="1:1" s="432" customFormat="1" ht="12" hidden="1" customHeight="1">
      <c r="A17877" s="431"/>
    </row>
    <row r="17878" spans="1:1" s="432" customFormat="1" ht="12" hidden="1" customHeight="1">
      <c r="A17878" s="431"/>
    </row>
    <row r="17879" spans="1:1" s="432" customFormat="1" ht="12" hidden="1" customHeight="1">
      <c r="A17879" s="431"/>
    </row>
    <row r="17880" spans="1:1" s="432" customFormat="1" ht="12" hidden="1" customHeight="1">
      <c r="A17880" s="431"/>
    </row>
    <row r="17881" spans="1:1" s="432" customFormat="1" ht="12" hidden="1" customHeight="1">
      <c r="A17881" s="431"/>
    </row>
    <row r="17882" spans="1:1" s="432" customFormat="1" ht="12" hidden="1" customHeight="1">
      <c r="A17882" s="431"/>
    </row>
    <row r="17883" spans="1:1" s="432" customFormat="1" ht="12" hidden="1" customHeight="1">
      <c r="A17883" s="431"/>
    </row>
    <row r="17884" spans="1:1" s="432" customFormat="1" ht="12" hidden="1" customHeight="1">
      <c r="A17884" s="431"/>
    </row>
    <row r="17885" spans="1:1" s="432" customFormat="1" ht="12" hidden="1" customHeight="1">
      <c r="A17885" s="431"/>
    </row>
    <row r="17886" spans="1:1" s="432" customFormat="1" ht="12" hidden="1" customHeight="1">
      <c r="A17886" s="431"/>
    </row>
    <row r="17887" spans="1:1" s="432" customFormat="1" ht="12" hidden="1" customHeight="1">
      <c r="A17887" s="431"/>
    </row>
    <row r="17888" spans="1:1" s="432" customFormat="1" ht="12" hidden="1" customHeight="1">
      <c r="A17888" s="431"/>
    </row>
    <row r="17889" spans="1:1" s="432" customFormat="1" ht="12" hidden="1" customHeight="1">
      <c r="A17889" s="431"/>
    </row>
    <row r="17890" spans="1:1" s="432" customFormat="1" ht="12" hidden="1" customHeight="1">
      <c r="A17890" s="431"/>
    </row>
    <row r="17891" spans="1:1" s="432" customFormat="1" ht="12" hidden="1" customHeight="1">
      <c r="A17891" s="431"/>
    </row>
    <row r="17892" spans="1:1" s="432" customFormat="1" ht="12" hidden="1" customHeight="1">
      <c r="A17892" s="431"/>
    </row>
    <row r="17893" spans="1:1" s="432" customFormat="1" ht="12" hidden="1" customHeight="1">
      <c r="A17893" s="431"/>
    </row>
    <row r="17894" spans="1:1" s="432" customFormat="1" ht="12" hidden="1" customHeight="1">
      <c r="A17894" s="431"/>
    </row>
    <row r="17895" spans="1:1" s="432" customFormat="1" ht="12" hidden="1" customHeight="1">
      <c r="A17895" s="431"/>
    </row>
    <row r="17896" spans="1:1" s="432" customFormat="1" ht="12" hidden="1" customHeight="1">
      <c r="A17896" s="431"/>
    </row>
    <row r="17897" spans="1:1" s="432" customFormat="1" ht="12" hidden="1" customHeight="1">
      <c r="A17897" s="431"/>
    </row>
    <row r="17898" spans="1:1" s="432" customFormat="1" ht="12" hidden="1" customHeight="1">
      <c r="A17898" s="431"/>
    </row>
    <row r="17899" spans="1:1" s="432" customFormat="1" ht="12" hidden="1" customHeight="1">
      <c r="A17899" s="431"/>
    </row>
    <row r="17900" spans="1:1" s="432" customFormat="1" ht="12" hidden="1" customHeight="1">
      <c r="A17900" s="431"/>
    </row>
    <row r="17901" spans="1:1" s="432" customFormat="1" ht="12" hidden="1" customHeight="1">
      <c r="A17901" s="431"/>
    </row>
    <row r="17902" spans="1:1" s="432" customFormat="1" ht="12" hidden="1" customHeight="1">
      <c r="A17902" s="431"/>
    </row>
    <row r="17903" spans="1:1" s="432" customFormat="1" ht="12" hidden="1" customHeight="1">
      <c r="A17903" s="431"/>
    </row>
    <row r="17904" spans="1:1" s="432" customFormat="1" ht="12" hidden="1" customHeight="1">
      <c r="A17904" s="431"/>
    </row>
    <row r="17905" spans="1:1" s="432" customFormat="1" ht="12" hidden="1" customHeight="1">
      <c r="A17905" s="431"/>
    </row>
    <row r="17906" spans="1:1" s="432" customFormat="1" ht="12" hidden="1" customHeight="1">
      <c r="A17906" s="431"/>
    </row>
    <row r="17907" spans="1:1" s="432" customFormat="1" ht="12" hidden="1" customHeight="1">
      <c r="A17907" s="431"/>
    </row>
    <row r="17908" spans="1:1" s="432" customFormat="1" ht="12" hidden="1" customHeight="1">
      <c r="A17908" s="431"/>
    </row>
    <row r="17909" spans="1:1" s="432" customFormat="1" ht="12" hidden="1" customHeight="1">
      <c r="A17909" s="431"/>
    </row>
    <row r="17910" spans="1:1" s="432" customFormat="1" ht="12" hidden="1" customHeight="1">
      <c r="A17910" s="431"/>
    </row>
    <row r="17911" spans="1:1" s="432" customFormat="1" ht="12" hidden="1" customHeight="1">
      <c r="A17911" s="431"/>
    </row>
    <row r="17912" spans="1:1" s="432" customFormat="1" ht="12" hidden="1" customHeight="1">
      <c r="A17912" s="431"/>
    </row>
    <row r="17913" spans="1:1" s="432" customFormat="1" ht="12" hidden="1" customHeight="1">
      <c r="A17913" s="431"/>
    </row>
    <row r="17914" spans="1:1" s="432" customFormat="1" ht="12" hidden="1" customHeight="1">
      <c r="A17914" s="431"/>
    </row>
    <row r="17915" spans="1:1" s="432" customFormat="1" ht="12" hidden="1" customHeight="1">
      <c r="A17915" s="431"/>
    </row>
    <row r="17916" spans="1:1" s="432" customFormat="1" ht="12" hidden="1" customHeight="1">
      <c r="A17916" s="431"/>
    </row>
    <row r="17917" spans="1:1" s="432" customFormat="1" ht="12" hidden="1" customHeight="1">
      <c r="A17917" s="431"/>
    </row>
    <row r="17918" spans="1:1" s="432" customFormat="1" ht="12" hidden="1" customHeight="1">
      <c r="A17918" s="431"/>
    </row>
    <row r="17919" spans="1:1" s="432" customFormat="1" ht="12" hidden="1" customHeight="1">
      <c r="A17919" s="431"/>
    </row>
    <row r="17920" spans="1:1" s="432" customFormat="1" ht="12" hidden="1" customHeight="1">
      <c r="A17920" s="431"/>
    </row>
    <row r="17921" spans="1:1" s="432" customFormat="1" ht="12" hidden="1" customHeight="1">
      <c r="A17921" s="431"/>
    </row>
    <row r="17922" spans="1:1" s="432" customFormat="1" ht="12" hidden="1" customHeight="1">
      <c r="A17922" s="431"/>
    </row>
    <row r="17923" spans="1:1" s="432" customFormat="1" ht="12" hidden="1" customHeight="1">
      <c r="A17923" s="431"/>
    </row>
    <row r="17924" spans="1:1" s="432" customFormat="1" ht="12" hidden="1" customHeight="1">
      <c r="A17924" s="431"/>
    </row>
    <row r="17925" spans="1:1" s="432" customFormat="1" ht="12" hidden="1" customHeight="1">
      <c r="A17925" s="431"/>
    </row>
    <row r="17926" spans="1:1" s="432" customFormat="1" ht="12" hidden="1" customHeight="1">
      <c r="A17926" s="431"/>
    </row>
    <row r="17927" spans="1:1" s="432" customFormat="1" ht="12" hidden="1" customHeight="1">
      <c r="A17927" s="431"/>
    </row>
    <row r="17928" spans="1:1" s="432" customFormat="1" ht="12" hidden="1" customHeight="1">
      <c r="A17928" s="431"/>
    </row>
    <row r="17929" spans="1:1" s="432" customFormat="1" ht="12" hidden="1" customHeight="1">
      <c r="A17929" s="431"/>
    </row>
    <row r="17930" spans="1:1" s="432" customFormat="1" ht="12" hidden="1" customHeight="1">
      <c r="A17930" s="431"/>
    </row>
    <row r="17931" spans="1:1" s="432" customFormat="1" ht="12" hidden="1" customHeight="1">
      <c r="A17931" s="431"/>
    </row>
    <row r="17932" spans="1:1" s="432" customFormat="1" ht="12" hidden="1" customHeight="1">
      <c r="A17932" s="431"/>
    </row>
    <row r="17933" spans="1:1" s="432" customFormat="1" ht="12" hidden="1" customHeight="1">
      <c r="A17933" s="431"/>
    </row>
    <row r="17934" spans="1:1" s="432" customFormat="1" ht="12" hidden="1" customHeight="1">
      <c r="A17934" s="431"/>
    </row>
    <row r="17935" spans="1:1" s="432" customFormat="1" ht="12" hidden="1" customHeight="1">
      <c r="A17935" s="431"/>
    </row>
    <row r="17936" spans="1:1" s="432" customFormat="1" ht="12" hidden="1" customHeight="1">
      <c r="A17936" s="431"/>
    </row>
    <row r="17937" spans="1:1" s="432" customFormat="1" ht="12" hidden="1" customHeight="1">
      <c r="A17937" s="431"/>
    </row>
    <row r="17938" spans="1:1" s="432" customFormat="1" ht="12" hidden="1" customHeight="1">
      <c r="A17938" s="431"/>
    </row>
    <row r="17939" spans="1:1" s="432" customFormat="1" ht="12" hidden="1" customHeight="1">
      <c r="A17939" s="431"/>
    </row>
    <row r="17940" spans="1:1" s="432" customFormat="1" ht="12" hidden="1" customHeight="1">
      <c r="A17940" s="431"/>
    </row>
    <row r="17941" spans="1:1" s="432" customFormat="1" ht="12" hidden="1" customHeight="1">
      <c r="A17941" s="431"/>
    </row>
    <row r="17942" spans="1:1" s="432" customFormat="1" ht="12" hidden="1" customHeight="1">
      <c r="A17942" s="431"/>
    </row>
    <row r="17943" spans="1:1" s="432" customFormat="1" ht="12" hidden="1" customHeight="1">
      <c r="A17943" s="431"/>
    </row>
    <row r="17944" spans="1:1" s="432" customFormat="1" ht="12" hidden="1" customHeight="1">
      <c r="A17944" s="431"/>
    </row>
    <row r="17945" spans="1:1" s="432" customFormat="1" ht="12" hidden="1" customHeight="1">
      <c r="A17945" s="431"/>
    </row>
    <row r="17946" spans="1:1" s="432" customFormat="1" ht="12" hidden="1" customHeight="1">
      <c r="A17946" s="431"/>
    </row>
    <row r="17947" spans="1:1" s="432" customFormat="1" ht="12" hidden="1" customHeight="1">
      <c r="A17947" s="431"/>
    </row>
    <row r="17948" spans="1:1" s="432" customFormat="1" ht="12" hidden="1" customHeight="1">
      <c r="A17948" s="431"/>
    </row>
    <row r="17949" spans="1:1" s="432" customFormat="1" ht="12" hidden="1" customHeight="1">
      <c r="A17949" s="431"/>
    </row>
    <row r="17950" spans="1:1" s="432" customFormat="1" ht="12" hidden="1" customHeight="1">
      <c r="A17950" s="431"/>
    </row>
    <row r="17951" spans="1:1" s="432" customFormat="1" ht="12" hidden="1" customHeight="1">
      <c r="A17951" s="431"/>
    </row>
    <row r="17952" spans="1:1" s="432" customFormat="1" ht="12" hidden="1" customHeight="1">
      <c r="A17952" s="431"/>
    </row>
    <row r="17953" spans="1:1" s="432" customFormat="1" ht="12" hidden="1" customHeight="1">
      <c r="A17953" s="431"/>
    </row>
    <row r="17954" spans="1:1" s="432" customFormat="1" ht="12" hidden="1" customHeight="1">
      <c r="A17954" s="431"/>
    </row>
    <row r="17955" spans="1:1" s="432" customFormat="1" ht="12" hidden="1" customHeight="1">
      <c r="A17955" s="431"/>
    </row>
    <row r="17956" spans="1:1" s="432" customFormat="1" ht="12" hidden="1" customHeight="1">
      <c r="A17956" s="431"/>
    </row>
    <row r="17957" spans="1:1" s="432" customFormat="1" ht="12" hidden="1" customHeight="1">
      <c r="A17957" s="431"/>
    </row>
    <row r="17958" spans="1:1" s="432" customFormat="1" ht="12" hidden="1" customHeight="1">
      <c r="A17958" s="431"/>
    </row>
    <row r="17959" spans="1:1" s="432" customFormat="1" ht="12" hidden="1" customHeight="1">
      <c r="A17959" s="431"/>
    </row>
    <row r="17960" spans="1:1" s="432" customFormat="1" ht="12" hidden="1" customHeight="1">
      <c r="A17960" s="431"/>
    </row>
    <row r="17961" spans="1:1" s="432" customFormat="1" ht="12" hidden="1" customHeight="1">
      <c r="A17961" s="431"/>
    </row>
    <row r="17962" spans="1:1" s="432" customFormat="1" ht="12" hidden="1" customHeight="1">
      <c r="A17962" s="431"/>
    </row>
    <row r="17963" spans="1:1" s="432" customFormat="1" ht="12" hidden="1" customHeight="1">
      <c r="A17963" s="431"/>
    </row>
    <row r="17964" spans="1:1" s="432" customFormat="1" ht="12" hidden="1" customHeight="1">
      <c r="A17964" s="431"/>
    </row>
    <row r="17965" spans="1:1" s="432" customFormat="1" ht="12" hidden="1" customHeight="1">
      <c r="A17965" s="431"/>
    </row>
    <row r="17966" spans="1:1" s="432" customFormat="1" ht="12" hidden="1" customHeight="1">
      <c r="A17966" s="431"/>
    </row>
    <row r="17967" spans="1:1" s="432" customFormat="1" ht="12" hidden="1" customHeight="1">
      <c r="A17967" s="431"/>
    </row>
    <row r="17968" spans="1:1" s="432" customFormat="1" ht="12" hidden="1" customHeight="1">
      <c r="A17968" s="431"/>
    </row>
    <row r="17969" spans="1:1" s="432" customFormat="1" ht="12" hidden="1" customHeight="1">
      <c r="A17969" s="431"/>
    </row>
    <row r="17970" spans="1:1" s="432" customFormat="1" ht="12" hidden="1" customHeight="1">
      <c r="A17970" s="431"/>
    </row>
    <row r="17971" spans="1:1" s="432" customFormat="1" ht="12" hidden="1" customHeight="1">
      <c r="A17971" s="431"/>
    </row>
    <row r="17972" spans="1:1" s="432" customFormat="1" ht="12" hidden="1" customHeight="1">
      <c r="A17972" s="431"/>
    </row>
    <row r="17973" spans="1:1" s="432" customFormat="1" ht="12" hidden="1" customHeight="1">
      <c r="A17973" s="431"/>
    </row>
    <row r="17974" spans="1:1" s="432" customFormat="1" ht="12" hidden="1" customHeight="1">
      <c r="A17974" s="431"/>
    </row>
    <row r="17975" spans="1:1" s="432" customFormat="1" ht="12" hidden="1" customHeight="1">
      <c r="A17975" s="431"/>
    </row>
    <row r="17976" spans="1:1" s="432" customFormat="1" ht="12" hidden="1" customHeight="1">
      <c r="A17976" s="431"/>
    </row>
    <row r="17977" spans="1:1" s="432" customFormat="1" ht="12" hidden="1" customHeight="1">
      <c r="A17977" s="431"/>
    </row>
    <row r="17978" spans="1:1" s="432" customFormat="1" ht="12" hidden="1" customHeight="1">
      <c r="A17978" s="431"/>
    </row>
    <row r="17979" spans="1:1" s="432" customFormat="1" ht="12" hidden="1" customHeight="1">
      <c r="A17979" s="431"/>
    </row>
    <row r="17980" spans="1:1" s="432" customFormat="1" ht="12" hidden="1" customHeight="1">
      <c r="A17980" s="431"/>
    </row>
    <row r="17981" spans="1:1" s="432" customFormat="1" ht="12" hidden="1" customHeight="1">
      <c r="A17981" s="431"/>
    </row>
    <row r="17982" spans="1:1" s="432" customFormat="1" ht="12" hidden="1" customHeight="1">
      <c r="A17982" s="431"/>
    </row>
    <row r="17983" spans="1:1" s="432" customFormat="1" ht="12" hidden="1" customHeight="1">
      <c r="A17983" s="431"/>
    </row>
    <row r="17984" spans="1:1" s="432" customFormat="1" ht="12" hidden="1" customHeight="1">
      <c r="A17984" s="431"/>
    </row>
    <row r="17985" spans="1:1" s="432" customFormat="1" ht="12" hidden="1" customHeight="1">
      <c r="A17985" s="431"/>
    </row>
    <row r="17986" spans="1:1" s="432" customFormat="1" ht="12" hidden="1" customHeight="1">
      <c r="A17986" s="431"/>
    </row>
    <row r="17987" spans="1:1" s="432" customFormat="1" ht="12" hidden="1" customHeight="1">
      <c r="A17987" s="431"/>
    </row>
    <row r="17988" spans="1:1" s="432" customFormat="1" ht="12" hidden="1" customHeight="1">
      <c r="A17988" s="431"/>
    </row>
    <row r="17989" spans="1:1" s="432" customFormat="1" ht="12" hidden="1" customHeight="1">
      <c r="A17989" s="431"/>
    </row>
    <row r="17990" spans="1:1" s="432" customFormat="1" ht="12" hidden="1" customHeight="1">
      <c r="A17990" s="431"/>
    </row>
    <row r="17991" spans="1:1" s="432" customFormat="1" ht="12" hidden="1" customHeight="1">
      <c r="A17991" s="431"/>
    </row>
    <row r="17992" spans="1:1" s="432" customFormat="1" ht="12" hidden="1" customHeight="1">
      <c r="A17992" s="431"/>
    </row>
    <row r="17993" spans="1:1" s="432" customFormat="1" ht="12" hidden="1" customHeight="1">
      <c r="A17993" s="431"/>
    </row>
    <row r="17994" spans="1:1" s="432" customFormat="1" ht="12" hidden="1" customHeight="1">
      <c r="A17994" s="431"/>
    </row>
    <row r="17995" spans="1:1" s="432" customFormat="1" ht="12" hidden="1" customHeight="1">
      <c r="A17995" s="431"/>
    </row>
    <row r="17996" spans="1:1" s="432" customFormat="1" ht="12" hidden="1" customHeight="1">
      <c r="A17996" s="431"/>
    </row>
    <row r="17997" spans="1:1" s="432" customFormat="1" ht="12" hidden="1" customHeight="1">
      <c r="A17997" s="431"/>
    </row>
    <row r="17998" spans="1:1" s="432" customFormat="1" ht="12" hidden="1" customHeight="1">
      <c r="A17998" s="431"/>
    </row>
    <row r="17999" spans="1:1" s="432" customFormat="1" ht="12" hidden="1" customHeight="1">
      <c r="A17999" s="431"/>
    </row>
    <row r="18000" spans="1:1" s="432" customFormat="1" ht="12" hidden="1" customHeight="1">
      <c r="A18000" s="431"/>
    </row>
    <row r="18001" spans="1:1" s="432" customFormat="1" ht="12" hidden="1" customHeight="1">
      <c r="A18001" s="431"/>
    </row>
    <row r="18002" spans="1:1" s="432" customFormat="1" ht="12" hidden="1" customHeight="1">
      <c r="A18002" s="431"/>
    </row>
    <row r="18003" spans="1:1" s="432" customFormat="1" ht="12" hidden="1" customHeight="1">
      <c r="A18003" s="431"/>
    </row>
    <row r="18004" spans="1:1" s="432" customFormat="1" ht="12" hidden="1" customHeight="1">
      <c r="A18004" s="431"/>
    </row>
    <row r="18005" spans="1:1" s="432" customFormat="1" ht="12" hidden="1" customHeight="1">
      <c r="A18005" s="431"/>
    </row>
    <row r="18006" spans="1:1" s="432" customFormat="1" ht="12" hidden="1" customHeight="1">
      <c r="A18006" s="431"/>
    </row>
    <row r="18007" spans="1:1" s="432" customFormat="1" ht="12" hidden="1" customHeight="1">
      <c r="A18007" s="431"/>
    </row>
    <row r="18008" spans="1:1" s="432" customFormat="1" ht="12" hidden="1" customHeight="1">
      <c r="A18008" s="431"/>
    </row>
    <row r="18009" spans="1:1" s="432" customFormat="1" ht="12" hidden="1" customHeight="1">
      <c r="A18009" s="431"/>
    </row>
    <row r="18010" spans="1:1" s="432" customFormat="1" ht="12" hidden="1" customHeight="1">
      <c r="A18010" s="431"/>
    </row>
    <row r="18011" spans="1:1" s="432" customFormat="1" ht="12" hidden="1" customHeight="1">
      <c r="A18011" s="431"/>
    </row>
    <row r="18012" spans="1:1" s="432" customFormat="1" ht="12" hidden="1" customHeight="1">
      <c r="A18012" s="431"/>
    </row>
    <row r="18013" spans="1:1" s="432" customFormat="1" ht="12" hidden="1" customHeight="1">
      <c r="A18013" s="431"/>
    </row>
    <row r="18014" spans="1:1" s="432" customFormat="1" ht="12" hidden="1" customHeight="1">
      <c r="A18014" s="431"/>
    </row>
    <row r="18015" spans="1:1" s="432" customFormat="1" ht="12" hidden="1" customHeight="1">
      <c r="A18015" s="431"/>
    </row>
    <row r="18016" spans="1:1" s="432" customFormat="1" ht="12" hidden="1" customHeight="1">
      <c r="A18016" s="431"/>
    </row>
    <row r="18017" spans="1:1" s="432" customFormat="1" ht="12" hidden="1" customHeight="1">
      <c r="A18017" s="431"/>
    </row>
    <row r="18018" spans="1:1" s="432" customFormat="1" ht="12" hidden="1" customHeight="1">
      <c r="A18018" s="431"/>
    </row>
    <row r="18019" spans="1:1" s="432" customFormat="1" ht="12" hidden="1" customHeight="1">
      <c r="A18019" s="431"/>
    </row>
    <row r="18020" spans="1:1" s="432" customFormat="1" ht="12" hidden="1" customHeight="1">
      <c r="A18020" s="431"/>
    </row>
    <row r="18021" spans="1:1" s="432" customFormat="1" ht="12" hidden="1" customHeight="1">
      <c r="A18021" s="431"/>
    </row>
    <row r="18022" spans="1:1" s="432" customFormat="1" ht="12" hidden="1" customHeight="1">
      <c r="A18022" s="431"/>
    </row>
    <row r="18023" spans="1:1" s="432" customFormat="1" ht="12" hidden="1" customHeight="1">
      <c r="A18023" s="431"/>
    </row>
    <row r="18024" spans="1:1" s="432" customFormat="1" ht="12" hidden="1" customHeight="1">
      <c r="A18024" s="431"/>
    </row>
    <row r="18025" spans="1:1" s="432" customFormat="1" ht="12" hidden="1" customHeight="1">
      <c r="A18025" s="431"/>
    </row>
    <row r="18026" spans="1:1" s="432" customFormat="1" ht="12" hidden="1" customHeight="1">
      <c r="A18026" s="431"/>
    </row>
    <row r="18027" spans="1:1" s="432" customFormat="1" ht="12" hidden="1" customHeight="1">
      <c r="A18027" s="431"/>
    </row>
    <row r="18028" spans="1:1" s="432" customFormat="1" ht="12" hidden="1" customHeight="1">
      <c r="A18028" s="431"/>
    </row>
    <row r="18029" spans="1:1" s="432" customFormat="1" ht="12" hidden="1" customHeight="1">
      <c r="A18029" s="431"/>
    </row>
    <row r="18030" spans="1:1" s="432" customFormat="1" ht="12" hidden="1" customHeight="1">
      <c r="A18030" s="431"/>
    </row>
    <row r="18031" spans="1:1" s="432" customFormat="1" ht="12" hidden="1" customHeight="1">
      <c r="A18031" s="431"/>
    </row>
    <row r="18032" spans="1:1" s="432" customFormat="1" ht="12" hidden="1" customHeight="1">
      <c r="A18032" s="431"/>
    </row>
    <row r="18033" spans="1:1" s="432" customFormat="1" ht="12" hidden="1" customHeight="1">
      <c r="A18033" s="431"/>
    </row>
    <row r="18034" spans="1:1" s="432" customFormat="1" ht="12" hidden="1" customHeight="1">
      <c r="A18034" s="431"/>
    </row>
    <row r="18035" spans="1:1" s="432" customFormat="1" ht="12" hidden="1" customHeight="1">
      <c r="A18035" s="431"/>
    </row>
    <row r="18036" spans="1:1" s="432" customFormat="1" ht="12" hidden="1" customHeight="1">
      <c r="A18036" s="431"/>
    </row>
    <row r="18037" spans="1:1" s="432" customFormat="1" ht="12" hidden="1" customHeight="1">
      <c r="A18037" s="431"/>
    </row>
    <row r="18038" spans="1:1" s="432" customFormat="1" ht="12" hidden="1" customHeight="1">
      <c r="A18038" s="431"/>
    </row>
    <row r="18039" spans="1:1" s="432" customFormat="1" ht="12" hidden="1" customHeight="1">
      <c r="A18039" s="431"/>
    </row>
    <row r="18040" spans="1:1" s="432" customFormat="1" ht="12" hidden="1" customHeight="1">
      <c r="A18040" s="431"/>
    </row>
    <row r="18041" spans="1:1" s="432" customFormat="1" ht="12" hidden="1" customHeight="1">
      <c r="A18041" s="431"/>
    </row>
    <row r="18042" spans="1:1" s="432" customFormat="1" ht="12" hidden="1" customHeight="1">
      <c r="A18042" s="431"/>
    </row>
    <row r="18043" spans="1:1" s="432" customFormat="1" ht="12" hidden="1" customHeight="1">
      <c r="A18043" s="431"/>
    </row>
    <row r="18044" spans="1:1" s="432" customFormat="1" ht="12" hidden="1" customHeight="1">
      <c r="A18044" s="431"/>
    </row>
    <row r="18045" spans="1:1" s="432" customFormat="1" ht="12" hidden="1" customHeight="1">
      <c r="A18045" s="431"/>
    </row>
    <row r="18046" spans="1:1" s="432" customFormat="1" ht="12" hidden="1" customHeight="1">
      <c r="A18046" s="431"/>
    </row>
    <row r="18047" spans="1:1" s="432" customFormat="1" ht="12" hidden="1" customHeight="1">
      <c r="A18047" s="431"/>
    </row>
    <row r="18048" spans="1:1" s="432" customFormat="1" ht="12" hidden="1" customHeight="1">
      <c r="A18048" s="431"/>
    </row>
    <row r="18049" spans="1:1" s="432" customFormat="1" ht="12" hidden="1" customHeight="1">
      <c r="A18049" s="431"/>
    </row>
    <row r="18050" spans="1:1" s="432" customFormat="1" ht="12" hidden="1" customHeight="1">
      <c r="A18050" s="431"/>
    </row>
    <row r="18051" spans="1:1" s="432" customFormat="1" ht="12" hidden="1" customHeight="1">
      <c r="A18051" s="431"/>
    </row>
    <row r="18052" spans="1:1" s="432" customFormat="1" ht="12" hidden="1" customHeight="1">
      <c r="A18052" s="431"/>
    </row>
    <row r="18053" spans="1:1" s="432" customFormat="1" ht="12" hidden="1" customHeight="1">
      <c r="A18053" s="431"/>
    </row>
    <row r="18054" spans="1:1" s="432" customFormat="1" ht="12" hidden="1" customHeight="1">
      <c r="A18054" s="431"/>
    </row>
    <row r="18055" spans="1:1" s="432" customFormat="1" ht="12" hidden="1" customHeight="1">
      <c r="A18055" s="431"/>
    </row>
    <row r="18056" spans="1:1" s="432" customFormat="1" ht="12" hidden="1" customHeight="1">
      <c r="A18056" s="431"/>
    </row>
    <row r="18057" spans="1:1" s="432" customFormat="1" ht="12" hidden="1" customHeight="1">
      <c r="A18057" s="431"/>
    </row>
    <row r="18058" spans="1:1" s="432" customFormat="1" ht="12" hidden="1" customHeight="1">
      <c r="A18058" s="431"/>
    </row>
    <row r="18059" spans="1:1" s="432" customFormat="1" ht="12" hidden="1" customHeight="1">
      <c r="A18059" s="431"/>
    </row>
    <row r="18060" spans="1:1" s="432" customFormat="1" ht="12" hidden="1" customHeight="1">
      <c r="A18060" s="431"/>
    </row>
    <row r="18061" spans="1:1" s="432" customFormat="1" ht="12" hidden="1" customHeight="1">
      <c r="A18061" s="431"/>
    </row>
    <row r="18062" spans="1:1" s="432" customFormat="1" ht="12" hidden="1" customHeight="1">
      <c r="A18062" s="431"/>
    </row>
    <row r="18063" spans="1:1" s="432" customFormat="1" ht="12" hidden="1" customHeight="1">
      <c r="A18063" s="431"/>
    </row>
    <row r="18064" spans="1:1" s="432" customFormat="1" ht="12" hidden="1" customHeight="1">
      <c r="A18064" s="431"/>
    </row>
    <row r="18065" spans="1:1" s="432" customFormat="1" ht="12" hidden="1" customHeight="1">
      <c r="A18065" s="431"/>
    </row>
    <row r="18066" spans="1:1" s="432" customFormat="1" ht="12" hidden="1" customHeight="1">
      <c r="A18066" s="431"/>
    </row>
    <row r="18067" spans="1:1" s="432" customFormat="1" ht="12" hidden="1" customHeight="1">
      <c r="A18067" s="431"/>
    </row>
    <row r="18068" spans="1:1" s="432" customFormat="1" ht="12" hidden="1" customHeight="1">
      <c r="A18068" s="431"/>
    </row>
    <row r="18069" spans="1:1" s="432" customFormat="1" ht="12" hidden="1" customHeight="1">
      <c r="A18069" s="431"/>
    </row>
    <row r="18070" spans="1:1" s="432" customFormat="1" ht="12" hidden="1" customHeight="1">
      <c r="A18070" s="431"/>
    </row>
    <row r="18071" spans="1:1" s="432" customFormat="1" ht="12" hidden="1" customHeight="1">
      <c r="A18071" s="431"/>
    </row>
    <row r="18072" spans="1:1" s="432" customFormat="1" ht="12" hidden="1" customHeight="1">
      <c r="A18072" s="431"/>
    </row>
    <row r="18073" spans="1:1" s="432" customFormat="1" ht="12" hidden="1" customHeight="1">
      <c r="A18073" s="431"/>
    </row>
    <row r="18074" spans="1:1" s="432" customFormat="1" ht="12" hidden="1" customHeight="1">
      <c r="A18074" s="431"/>
    </row>
    <row r="18075" spans="1:1" s="432" customFormat="1" ht="12" hidden="1" customHeight="1">
      <c r="A18075" s="431"/>
    </row>
    <row r="18076" spans="1:1" s="432" customFormat="1" ht="12" hidden="1" customHeight="1">
      <c r="A18076" s="431"/>
    </row>
    <row r="18077" spans="1:1" s="432" customFormat="1" ht="12" hidden="1" customHeight="1">
      <c r="A18077" s="431"/>
    </row>
    <row r="18078" spans="1:1" s="432" customFormat="1" ht="12" hidden="1" customHeight="1">
      <c r="A18078" s="431"/>
    </row>
    <row r="18079" spans="1:1" s="432" customFormat="1" ht="12" hidden="1" customHeight="1">
      <c r="A18079" s="431"/>
    </row>
    <row r="18080" spans="1:1" s="432" customFormat="1" ht="12" hidden="1" customHeight="1">
      <c r="A18080" s="431"/>
    </row>
    <row r="18081" spans="1:1" s="432" customFormat="1" ht="12" hidden="1" customHeight="1">
      <c r="A18081" s="431"/>
    </row>
    <row r="18082" spans="1:1" s="432" customFormat="1" ht="12" hidden="1" customHeight="1">
      <c r="A18082" s="431"/>
    </row>
    <row r="18083" spans="1:1" s="432" customFormat="1" ht="12" hidden="1" customHeight="1">
      <c r="A18083" s="431"/>
    </row>
    <row r="18084" spans="1:1" s="432" customFormat="1" ht="12" hidden="1" customHeight="1">
      <c r="A18084" s="431"/>
    </row>
    <row r="18085" spans="1:1" s="432" customFormat="1" ht="12" hidden="1" customHeight="1">
      <c r="A18085" s="431"/>
    </row>
    <row r="18086" spans="1:1" s="432" customFormat="1" ht="12" hidden="1" customHeight="1">
      <c r="A18086" s="431"/>
    </row>
    <row r="18087" spans="1:1" s="432" customFormat="1" ht="12" hidden="1" customHeight="1">
      <c r="A18087" s="431"/>
    </row>
    <row r="18088" spans="1:1" s="432" customFormat="1" ht="12" hidden="1" customHeight="1">
      <c r="A18088" s="431"/>
    </row>
    <row r="18089" spans="1:1" s="432" customFormat="1" ht="12" hidden="1" customHeight="1">
      <c r="A18089" s="431"/>
    </row>
    <row r="18090" spans="1:1" s="432" customFormat="1" ht="12" hidden="1" customHeight="1">
      <c r="A18090" s="431"/>
    </row>
    <row r="18091" spans="1:1" s="432" customFormat="1" ht="12" hidden="1" customHeight="1">
      <c r="A18091" s="431"/>
    </row>
    <row r="18092" spans="1:1" s="432" customFormat="1" ht="12" hidden="1" customHeight="1">
      <c r="A18092" s="431"/>
    </row>
    <row r="18093" spans="1:1" s="432" customFormat="1" ht="12" hidden="1" customHeight="1">
      <c r="A18093" s="431"/>
    </row>
    <row r="18094" spans="1:1" s="432" customFormat="1" ht="12" hidden="1" customHeight="1">
      <c r="A18094" s="431"/>
    </row>
    <row r="18095" spans="1:1" s="432" customFormat="1" ht="12" hidden="1" customHeight="1">
      <c r="A18095" s="431"/>
    </row>
    <row r="18096" spans="1:1" s="432" customFormat="1" ht="12" hidden="1" customHeight="1">
      <c r="A18096" s="431"/>
    </row>
    <row r="18097" spans="1:1" s="432" customFormat="1" ht="12" hidden="1" customHeight="1">
      <c r="A18097" s="431"/>
    </row>
    <row r="18098" spans="1:1" s="432" customFormat="1" ht="12" hidden="1" customHeight="1">
      <c r="A18098" s="431"/>
    </row>
    <row r="18099" spans="1:1" s="432" customFormat="1" ht="12" hidden="1" customHeight="1">
      <c r="A18099" s="431"/>
    </row>
    <row r="18100" spans="1:1" s="432" customFormat="1" ht="12" hidden="1" customHeight="1">
      <c r="A18100" s="431"/>
    </row>
    <row r="18101" spans="1:1" s="432" customFormat="1" ht="12" hidden="1" customHeight="1">
      <c r="A18101" s="431"/>
    </row>
    <row r="18102" spans="1:1" s="432" customFormat="1" ht="12" hidden="1" customHeight="1">
      <c r="A18102" s="431"/>
    </row>
    <row r="18103" spans="1:1" s="432" customFormat="1" ht="12" hidden="1" customHeight="1">
      <c r="A18103" s="431"/>
    </row>
    <row r="18104" spans="1:1" s="432" customFormat="1" ht="12" hidden="1" customHeight="1">
      <c r="A18104" s="431"/>
    </row>
    <row r="18105" spans="1:1" s="432" customFormat="1" ht="12" hidden="1" customHeight="1">
      <c r="A18105" s="431"/>
    </row>
    <row r="18106" spans="1:1" s="432" customFormat="1" ht="12" hidden="1" customHeight="1">
      <c r="A18106" s="431"/>
    </row>
    <row r="18107" spans="1:1" s="432" customFormat="1" ht="12" hidden="1" customHeight="1">
      <c r="A18107" s="431"/>
    </row>
    <row r="18108" spans="1:1" s="432" customFormat="1" ht="12" hidden="1" customHeight="1">
      <c r="A18108" s="431"/>
    </row>
    <row r="18109" spans="1:1" s="432" customFormat="1" ht="12" hidden="1" customHeight="1">
      <c r="A18109" s="431"/>
    </row>
    <row r="18110" spans="1:1" s="432" customFormat="1" ht="12" hidden="1" customHeight="1">
      <c r="A18110" s="431"/>
    </row>
    <row r="18111" spans="1:1" s="432" customFormat="1" ht="12" hidden="1" customHeight="1">
      <c r="A18111" s="431"/>
    </row>
    <row r="18112" spans="1:1" s="432" customFormat="1" ht="12" hidden="1" customHeight="1">
      <c r="A18112" s="431"/>
    </row>
    <row r="18113" spans="1:1" s="432" customFormat="1" ht="12" hidden="1" customHeight="1">
      <c r="A18113" s="431"/>
    </row>
    <row r="18114" spans="1:1" s="432" customFormat="1" ht="12" hidden="1" customHeight="1">
      <c r="A18114" s="431"/>
    </row>
    <row r="18115" spans="1:1" s="432" customFormat="1" ht="12" hidden="1" customHeight="1">
      <c r="A18115" s="431"/>
    </row>
    <row r="18116" spans="1:1" s="432" customFormat="1" ht="12" hidden="1" customHeight="1">
      <c r="A18116" s="431"/>
    </row>
    <row r="18117" spans="1:1" s="432" customFormat="1" ht="12" hidden="1" customHeight="1">
      <c r="A18117" s="431"/>
    </row>
    <row r="18118" spans="1:1" s="432" customFormat="1" ht="12" hidden="1" customHeight="1">
      <c r="A18118" s="431"/>
    </row>
    <row r="18119" spans="1:1" s="432" customFormat="1" ht="12" hidden="1" customHeight="1">
      <c r="A18119" s="431"/>
    </row>
    <row r="18120" spans="1:1" s="432" customFormat="1" ht="12" hidden="1" customHeight="1">
      <c r="A18120" s="431"/>
    </row>
    <row r="18121" spans="1:1" s="432" customFormat="1" ht="12" hidden="1" customHeight="1">
      <c r="A18121" s="431"/>
    </row>
    <row r="18122" spans="1:1" s="432" customFormat="1" ht="12" hidden="1" customHeight="1">
      <c r="A18122" s="431"/>
    </row>
    <row r="18123" spans="1:1" s="432" customFormat="1" ht="12" hidden="1" customHeight="1">
      <c r="A18123" s="431"/>
    </row>
    <row r="18124" spans="1:1" s="432" customFormat="1" ht="12" hidden="1" customHeight="1">
      <c r="A18124" s="431"/>
    </row>
    <row r="18125" spans="1:1" s="432" customFormat="1" ht="12" hidden="1" customHeight="1">
      <c r="A18125" s="431"/>
    </row>
    <row r="18126" spans="1:1" s="432" customFormat="1" ht="12" hidden="1" customHeight="1">
      <c r="A18126" s="431"/>
    </row>
    <row r="18127" spans="1:1" s="432" customFormat="1" ht="12" hidden="1" customHeight="1">
      <c r="A18127" s="431"/>
    </row>
    <row r="18128" spans="1:1" s="432" customFormat="1" ht="12" hidden="1" customHeight="1">
      <c r="A18128" s="431"/>
    </row>
    <row r="18129" spans="1:1" s="432" customFormat="1" ht="12" hidden="1" customHeight="1">
      <c r="A18129" s="431"/>
    </row>
    <row r="18130" spans="1:1" s="432" customFormat="1" ht="12" hidden="1" customHeight="1">
      <c r="A18130" s="431"/>
    </row>
    <row r="18131" spans="1:1" s="432" customFormat="1" ht="12" hidden="1" customHeight="1">
      <c r="A18131" s="431"/>
    </row>
    <row r="18132" spans="1:1" s="432" customFormat="1" ht="12" hidden="1" customHeight="1">
      <c r="A18132" s="431"/>
    </row>
    <row r="18133" spans="1:1" s="432" customFormat="1" ht="12" hidden="1" customHeight="1">
      <c r="A18133" s="431"/>
    </row>
    <row r="18134" spans="1:1" s="432" customFormat="1" ht="12" hidden="1" customHeight="1">
      <c r="A18134" s="431"/>
    </row>
    <row r="18135" spans="1:1" s="432" customFormat="1" ht="12" hidden="1" customHeight="1">
      <c r="A18135" s="431"/>
    </row>
    <row r="18136" spans="1:1" s="432" customFormat="1" ht="12" hidden="1" customHeight="1">
      <c r="A18136" s="431"/>
    </row>
    <row r="18137" spans="1:1" s="432" customFormat="1" ht="12" hidden="1" customHeight="1">
      <c r="A18137" s="431"/>
    </row>
    <row r="18138" spans="1:1" s="432" customFormat="1" ht="12" hidden="1" customHeight="1">
      <c r="A18138" s="431"/>
    </row>
    <row r="18139" spans="1:1" s="432" customFormat="1" ht="12" hidden="1" customHeight="1">
      <c r="A18139" s="431"/>
    </row>
    <row r="18140" spans="1:1" s="432" customFormat="1" ht="12" hidden="1" customHeight="1">
      <c r="A18140" s="431"/>
    </row>
    <row r="18141" spans="1:1" s="432" customFormat="1" ht="12" hidden="1" customHeight="1">
      <c r="A18141" s="431"/>
    </row>
    <row r="18142" spans="1:1" s="432" customFormat="1" ht="12" hidden="1" customHeight="1">
      <c r="A18142" s="431"/>
    </row>
    <row r="18143" spans="1:1" s="432" customFormat="1" ht="12" hidden="1" customHeight="1">
      <c r="A18143" s="431"/>
    </row>
    <row r="18144" spans="1:1" s="432" customFormat="1" ht="12" hidden="1" customHeight="1">
      <c r="A18144" s="431"/>
    </row>
    <row r="18145" spans="1:1" s="432" customFormat="1" ht="12" hidden="1" customHeight="1">
      <c r="A18145" s="431"/>
    </row>
    <row r="18146" spans="1:1" s="432" customFormat="1" ht="12" hidden="1" customHeight="1">
      <c r="A18146" s="431"/>
    </row>
    <row r="18147" spans="1:1" s="432" customFormat="1" ht="12" hidden="1" customHeight="1">
      <c r="A18147" s="431"/>
    </row>
    <row r="18148" spans="1:1" s="432" customFormat="1" ht="12" hidden="1" customHeight="1">
      <c r="A18148" s="431"/>
    </row>
    <row r="18149" spans="1:1" s="432" customFormat="1" ht="12" hidden="1" customHeight="1">
      <c r="A18149" s="431"/>
    </row>
    <row r="18150" spans="1:1" s="432" customFormat="1" ht="12" hidden="1" customHeight="1">
      <c r="A18150" s="431"/>
    </row>
    <row r="18151" spans="1:1" s="432" customFormat="1" ht="12" hidden="1" customHeight="1">
      <c r="A18151" s="431"/>
    </row>
    <row r="18152" spans="1:1" s="432" customFormat="1" ht="12" hidden="1" customHeight="1">
      <c r="A18152" s="431"/>
    </row>
    <row r="18153" spans="1:1" s="432" customFormat="1" ht="12" hidden="1" customHeight="1">
      <c r="A18153" s="431"/>
    </row>
    <row r="18154" spans="1:1" s="432" customFormat="1" ht="12" hidden="1" customHeight="1">
      <c r="A18154" s="431"/>
    </row>
    <row r="18155" spans="1:1" s="432" customFormat="1" ht="12" hidden="1" customHeight="1">
      <c r="A18155" s="431"/>
    </row>
    <row r="18156" spans="1:1" s="432" customFormat="1" ht="12" hidden="1" customHeight="1">
      <c r="A18156" s="431"/>
    </row>
    <row r="18157" spans="1:1" s="432" customFormat="1" ht="12" hidden="1" customHeight="1">
      <c r="A18157" s="431"/>
    </row>
    <row r="18158" spans="1:1" s="432" customFormat="1" ht="12" hidden="1" customHeight="1">
      <c r="A18158" s="431"/>
    </row>
    <row r="18159" spans="1:1" s="432" customFormat="1" ht="12" hidden="1" customHeight="1">
      <c r="A18159" s="431"/>
    </row>
    <row r="18160" spans="1:1" s="432" customFormat="1" ht="12" hidden="1" customHeight="1">
      <c r="A18160" s="431"/>
    </row>
    <row r="18161" spans="1:1" s="432" customFormat="1" ht="12" hidden="1" customHeight="1">
      <c r="A18161" s="431"/>
    </row>
    <row r="18162" spans="1:1" s="432" customFormat="1" ht="12" hidden="1" customHeight="1">
      <c r="A18162" s="431"/>
    </row>
    <row r="18163" spans="1:1" s="432" customFormat="1" ht="12" hidden="1" customHeight="1">
      <c r="A18163" s="431"/>
    </row>
    <row r="18164" spans="1:1" s="432" customFormat="1" ht="12" hidden="1" customHeight="1">
      <c r="A18164" s="431"/>
    </row>
    <row r="18165" spans="1:1" s="432" customFormat="1" ht="12" hidden="1" customHeight="1">
      <c r="A18165" s="431"/>
    </row>
    <row r="18166" spans="1:1" s="432" customFormat="1" ht="12" hidden="1" customHeight="1">
      <c r="A18166" s="431"/>
    </row>
    <row r="18167" spans="1:1" s="432" customFormat="1" ht="12" hidden="1" customHeight="1">
      <c r="A18167" s="431"/>
    </row>
    <row r="18168" spans="1:1" s="432" customFormat="1" ht="12" hidden="1" customHeight="1">
      <c r="A18168" s="431"/>
    </row>
    <row r="18169" spans="1:1" s="432" customFormat="1" ht="12" hidden="1" customHeight="1">
      <c r="A18169" s="431"/>
    </row>
    <row r="18170" spans="1:1" s="432" customFormat="1" ht="12" hidden="1" customHeight="1">
      <c r="A18170" s="431"/>
    </row>
    <row r="18171" spans="1:1" s="432" customFormat="1" ht="12" hidden="1" customHeight="1">
      <c r="A18171" s="431"/>
    </row>
    <row r="18172" spans="1:1" s="432" customFormat="1" ht="12" hidden="1" customHeight="1">
      <c r="A18172" s="431"/>
    </row>
    <row r="18173" spans="1:1" s="432" customFormat="1" ht="12" hidden="1" customHeight="1">
      <c r="A18173" s="431"/>
    </row>
    <row r="18174" spans="1:1" s="432" customFormat="1" ht="12" hidden="1" customHeight="1">
      <c r="A18174" s="431"/>
    </row>
    <row r="18175" spans="1:1" s="432" customFormat="1" ht="12" hidden="1" customHeight="1">
      <c r="A18175" s="431"/>
    </row>
    <row r="18176" spans="1:1" s="432" customFormat="1" ht="12" hidden="1" customHeight="1">
      <c r="A18176" s="431"/>
    </row>
    <row r="18177" spans="1:1" s="432" customFormat="1" ht="12" hidden="1" customHeight="1">
      <c r="A18177" s="431"/>
    </row>
    <row r="18178" spans="1:1" s="432" customFormat="1" ht="12" hidden="1" customHeight="1">
      <c r="A18178" s="431"/>
    </row>
    <row r="18179" spans="1:1" s="432" customFormat="1" ht="12" hidden="1" customHeight="1">
      <c r="A18179" s="431"/>
    </row>
    <row r="18180" spans="1:1" s="432" customFormat="1" ht="12" hidden="1" customHeight="1">
      <c r="A18180" s="431"/>
    </row>
    <row r="18181" spans="1:1" s="432" customFormat="1" ht="12" hidden="1" customHeight="1">
      <c r="A18181" s="431"/>
    </row>
    <row r="18182" spans="1:1" s="432" customFormat="1" ht="12" hidden="1" customHeight="1">
      <c r="A18182" s="431"/>
    </row>
    <row r="18183" spans="1:1" s="432" customFormat="1" ht="12" hidden="1" customHeight="1">
      <c r="A18183" s="431"/>
    </row>
    <row r="18184" spans="1:1" s="432" customFormat="1" ht="12" hidden="1" customHeight="1">
      <c r="A18184" s="431"/>
    </row>
    <row r="18185" spans="1:1" s="432" customFormat="1" ht="12" hidden="1" customHeight="1">
      <c r="A18185" s="431"/>
    </row>
    <row r="18186" spans="1:1" s="432" customFormat="1" ht="12" hidden="1" customHeight="1">
      <c r="A18186" s="431"/>
    </row>
    <row r="18187" spans="1:1" s="432" customFormat="1" ht="12" hidden="1" customHeight="1">
      <c r="A18187" s="431"/>
    </row>
    <row r="18188" spans="1:1" s="432" customFormat="1" ht="12" hidden="1" customHeight="1">
      <c r="A18188" s="431"/>
    </row>
    <row r="18189" spans="1:1" s="432" customFormat="1" ht="12" hidden="1" customHeight="1">
      <c r="A18189" s="431"/>
    </row>
    <row r="18190" spans="1:1" s="432" customFormat="1" ht="12" hidden="1" customHeight="1">
      <c r="A18190" s="431"/>
    </row>
    <row r="18191" spans="1:1" s="432" customFormat="1" ht="12" hidden="1" customHeight="1">
      <c r="A18191" s="431"/>
    </row>
    <row r="18192" spans="1:1" s="432" customFormat="1" ht="12" hidden="1" customHeight="1">
      <c r="A18192" s="431"/>
    </row>
    <row r="18193" spans="1:1" s="432" customFormat="1" ht="12" hidden="1" customHeight="1">
      <c r="A18193" s="431"/>
    </row>
    <row r="18194" spans="1:1" s="432" customFormat="1" ht="12" hidden="1" customHeight="1">
      <c r="A18194" s="431"/>
    </row>
    <row r="18195" spans="1:1" s="432" customFormat="1" ht="12" hidden="1" customHeight="1">
      <c r="A18195" s="431"/>
    </row>
    <row r="18196" spans="1:1" s="432" customFormat="1" ht="12" hidden="1" customHeight="1">
      <c r="A18196" s="431"/>
    </row>
    <row r="18197" spans="1:1" s="432" customFormat="1" ht="12" hidden="1" customHeight="1">
      <c r="A18197" s="431"/>
    </row>
    <row r="18198" spans="1:1" s="432" customFormat="1" ht="12" hidden="1" customHeight="1">
      <c r="A18198" s="431"/>
    </row>
    <row r="18199" spans="1:1" s="432" customFormat="1" ht="12" hidden="1" customHeight="1">
      <c r="A18199" s="431"/>
    </row>
    <row r="18200" spans="1:1" s="432" customFormat="1" ht="12" hidden="1" customHeight="1">
      <c r="A18200" s="431"/>
    </row>
    <row r="18201" spans="1:1" s="432" customFormat="1" ht="12" hidden="1" customHeight="1">
      <c r="A18201" s="431"/>
    </row>
    <row r="18202" spans="1:1" s="432" customFormat="1" ht="12" hidden="1" customHeight="1">
      <c r="A18202" s="431"/>
    </row>
    <row r="18203" spans="1:1" s="432" customFormat="1" ht="12" hidden="1" customHeight="1">
      <c r="A18203" s="431"/>
    </row>
    <row r="18204" spans="1:1" s="432" customFormat="1" ht="12" hidden="1" customHeight="1">
      <c r="A18204" s="431"/>
    </row>
    <row r="18205" spans="1:1" s="432" customFormat="1" ht="12" hidden="1" customHeight="1">
      <c r="A18205" s="431"/>
    </row>
    <row r="18206" spans="1:1" s="432" customFormat="1" ht="12" hidden="1" customHeight="1">
      <c r="A18206" s="431"/>
    </row>
    <row r="18207" spans="1:1" s="432" customFormat="1" ht="12" hidden="1" customHeight="1">
      <c r="A18207" s="431"/>
    </row>
    <row r="18208" spans="1:1" s="432" customFormat="1" ht="12" hidden="1" customHeight="1">
      <c r="A18208" s="431"/>
    </row>
    <row r="18209" spans="1:1" s="432" customFormat="1" ht="12" hidden="1" customHeight="1">
      <c r="A18209" s="431"/>
    </row>
    <row r="18210" spans="1:1" s="432" customFormat="1" ht="12" hidden="1" customHeight="1">
      <c r="A18210" s="431"/>
    </row>
    <row r="18211" spans="1:1" s="432" customFormat="1" ht="12" hidden="1" customHeight="1">
      <c r="A18211" s="431"/>
    </row>
    <row r="18212" spans="1:1" s="432" customFormat="1" ht="12" hidden="1" customHeight="1">
      <c r="A18212" s="431"/>
    </row>
    <row r="18213" spans="1:1" s="432" customFormat="1" ht="12" hidden="1" customHeight="1">
      <c r="A18213" s="431"/>
    </row>
    <row r="18214" spans="1:1" s="432" customFormat="1" ht="12" hidden="1" customHeight="1">
      <c r="A18214" s="431"/>
    </row>
    <row r="18215" spans="1:1" s="432" customFormat="1" ht="12" hidden="1" customHeight="1">
      <c r="A18215" s="431"/>
    </row>
    <row r="18216" spans="1:1" s="432" customFormat="1" ht="12" hidden="1" customHeight="1">
      <c r="A18216" s="431"/>
    </row>
    <row r="18217" spans="1:1" s="432" customFormat="1" ht="12" hidden="1" customHeight="1">
      <c r="A18217" s="431"/>
    </row>
    <row r="18218" spans="1:1" s="432" customFormat="1" ht="12" hidden="1" customHeight="1">
      <c r="A18218" s="431"/>
    </row>
    <row r="18219" spans="1:1" s="432" customFormat="1" ht="12" hidden="1" customHeight="1">
      <c r="A18219" s="431"/>
    </row>
    <row r="18220" spans="1:1" s="432" customFormat="1" ht="12" hidden="1" customHeight="1">
      <c r="A18220" s="431"/>
    </row>
    <row r="18221" spans="1:1" s="432" customFormat="1" ht="12" hidden="1" customHeight="1">
      <c r="A18221" s="431"/>
    </row>
    <row r="18222" spans="1:1" s="432" customFormat="1" ht="12" hidden="1" customHeight="1">
      <c r="A18222" s="431"/>
    </row>
    <row r="18223" spans="1:1" s="432" customFormat="1" ht="12" hidden="1" customHeight="1">
      <c r="A18223" s="431"/>
    </row>
    <row r="18224" spans="1:1" s="432" customFormat="1" ht="12" hidden="1" customHeight="1">
      <c r="A18224" s="431"/>
    </row>
    <row r="18225" spans="1:1" s="432" customFormat="1" ht="12" hidden="1" customHeight="1">
      <c r="A18225" s="431"/>
    </row>
    <row r="18226" spans="1:1" s="432" customFormat="1" ht="12" hidden="1" customHeight="1">
      <c r="A18226" s="431"/>
    </row>
    <row r="18227" spans="1:1" s="432" customFormat="1" ht="12" hidden="1" customHeight="1">
      <c r="A18227" s="431"/>
    </row>
    <row r="18228" spans="1:1" s="432" customFormat="1" ht="12" hidden="1" customHeight="1">
      <c r="A18228" s="431"/>
    </row>
    <row r="18229" spans="1:1" s="432" customFormat="1" ht="12" hidden="1" customHeight="1">
      <c r="A18229" s="431"/>
    </row>
    <row r="18230" spans="1:1" s="432" customFormat="1" ht="12" hidden="1" customHeight="1">
      <c r="A18230" s="431"/>
    </row>
    <row r="18231" spans="1:1" s="432" customFormat="1" ht="12" hidden="1" customHeight="1">
      <c r="A18231" s="431"/>
    </row>
    <row r="18232" spans="1:1" s="432" customFormat="1" ht="12" hidden="1" customHeight="1">
      <c r="A18232" s="431"/>
    </row>
    <row r="18233" spans="1:1" s="432" customFormat="1" ht="12" hidden="1" customHeight="1">
      <c r="A18233" s="431"/>
    </row>
    <row r="18234" spans="1:1" s="432" customFormat="1" ht="12" hidden="1" customHeight="1">
      <c r="A18234" s="431"/>
    </row>
    <row r="18235" spans="1:1" s="432" customFormat="1" ht="12" hidden="1" customHeight="1">
      <c r="A18235" s="431"/>
    </row>
    <row r="18236" spans="1:1" s="432" customFormat="1" ht="12" hidden="1" customHeight="1">
      <c r="A18236" s="431"/>
    </row>
    <row r="18237" spans="1:1" s="432" customFormat="1" ht="12" hidden="1" customHeight="1">
      <c r="A18237" s="431"/>
    </row>
    <row r="18238" spans="1:1" s="432" customFormat="1" ht="12" hidden="1" customHeight="1">
      <c r="A18238" s="431"/>
    </row>
    <row r="18239" spans="1:1" s="432" customFormat="1" ht="12" hidden="1" customHeight="1">
      <c r="A18239" s="431"/>
    </row>
    <row r="18240" spans="1:1" s="432" customFormat="1" ht="12" hidden="1" customHeight="1">
      <c r="A18240" s="431"/>
    </row>
    <row r="18241" spans="1:1" s="432" customFormat="1" ht="12" hidden="1" customHeight="1">
      <c r="A18241" s="431"/>
    </row>
    <row r="18242" spans="1:1" s="432" customFormat="1" ht="12" hidden="1" customHeight="1">
      <c r="A18242" s="431"/>
    </row>
    <row r="18243" spans="1:1" s="432" customFormat="1" ht="12" hidden="1" customHeight="1">
      <c r="A18243" s="431"/>
    </row>
    <row r="18244" spans="1:1" s="432" customFormat="1" ht="12" hidden="1" customHeight="1">
      <c r="A18244" s="431"/>
    </row>
    <row r="18245" spans="1:1" s="432" customFormat="1" ht="12" hidden="1" customHeight="1">
      <c r="A18245" s="431"/>
    </row>
    <row r="18246" spans="1:1" s="432" customFormat="1" ht="12" hidden="1" customHeight="1">
      <c r="A18246" s="431"/>
    </row>
    <row r="18247" spans="1:1" s="432" customFormat="1" ht="12" hidden="1" customHeight="1">
      <c r="A18247" s="431"/>
    </row>
    <row r="18248" spans="1:1" s="432" customFormat="1" ht="12" hidden="1" customHeight="1">
      <c r="A18248" s="431"/>
    </row>
    <row r="18249" spans="1:1" s="432" customFormat="1" ht="12" hidden="1" customHeight="1">
      <c r="A18249" s="431"/>
    </row>
    <row r="18250" spans="1:1" s="432" customFormat="1" ht="12" hidden="1" customHeight="1">
      <c r="A18250" s="431"/>
    </row>
    <row r="18251" spans="1:1" s="432" customFormat="1" ht="12" hidden="1" customHeight="1">
      <c r="A18251" s="431"/>
    </row>
    <row r="18252" spans="1:1" s="432" customFormat="1" ht="12" hidden="1" customHeight="1">
      <c r="A18252" s="431"/>
    </row>
    <row r="18253" spans="1:1" s="432" customFormat="1" ht="12" hidden="1" customHeight="1">
      <c r="A18253" s="431"/>
    </row>
    <row r="18254" spans="1:1" s="432" customFormat="1" ht="12" hidden="1" customHeight="1">
      <c r="A18254" s="431"/>
    </row>
    <row r="18255" spans="1:1" s="432" customFormat="1" ht="12" hidden="1" customHeight="1">
      <c r="A18255" s="431"/>
    </row>
    <row r="18256" spans="1:1" s="432" customFormat="1" ht="12" hidden="1" customHeight="1">
      <c r="A18256" s="431"/>
    </row>
    <row r="18257" spans="1:1" s="432" customFormat="1" ht="12" hidden="1" customHeight="1">
      <c r="A18257" s="431"/>
    </row>
    <row r="18258" spans="1:1" s="432" customFormat="1" ht="12" hidden="1" customHeight="1">
      <c r="A18258" s="431"/>
    </row>
    <row r="18259" spans="1:1" s="432" customFormat="1" ht="12" hidden="1" customHeight="1">
      <c r="A18259" s="431"/>
    </row>
    <row r="18260" spans="1:1" s="432" customFormat="1" ht="12" hidden="1" customHeight="1">
      <c r="A18260" s="431"/>
    </row>
    <row r="18261" spans="1:1" s="432" customFormat="1" ht="12" hidden="1" customHeight="1">
      <c r="A18261" s="431"/>
    </row>
    <row r="18262" spans="1:1" s="432" customFormat="1" ht="12" hidden="1" customHeight="1">
      <c r="A18262" s="431"/>
    </row>
    <row r="18263" spans="1:1" s="432" customFormat="1" ht="12" hidden="1" customHeight="1">
      <c r="A18263" s="431"/>
    </row>
    <row r="18264" spans="1:1" s="432" customFormat="1" ht="12" hidden="1" customHeight="1">
      <c r="A18264" s="431"/>
    </row>
    <row r="18265" spans="1:1" s="432" customFormat="1" ht="12" hidden="1" customHeight="1">
      <c r="A18265" s="431"/>
    </row>
    <row r="18266" spans="1:1" s="432" customFormat="1" ht="12" hidden="1" customHeight="1">
      <c r="A18266" s="431"/>
    </row>
    <row r="18267" spans="1:1" s="432" customFormat="1" ht="12" hidden="1" customHeight="1">
      <c r="A18267" s="431"/>
    </row>
    <row r="18268" spans="1:1" s="432" customFormat="1" ht="12" hidden="1" customHeight="1">
      <c r="A18268" s="431"/>
    </row>
    <row r="18269" spans="1:1" s="432" customFormat="1" ht="12" hidden="1" customHeight="1">
      <c r="A18269" s="431"/>
    </row>
    <row r="18270" spans="1:1" s="432" customFormat="1" ht="12" hidden="1" customHeight="1">
      <c r="A18270" s="431"/>
    </row>
    <row r="18271" spans="1:1" s="432" customFormat="1" ht="12" hidden="1" customHeight="1">
      <c r="A18271" s="431"/>
    </row>
    <row r="18272" spans="1:1" s="432" customFormat="1" ht="12" hidden="1" customHeight="1">
      <c r="A18272" s="431"/>
    </row>
    <row r="18273" spans="1:1" s="432" customFormat="1" ht="12" hidden="1" customHeight="1">
      <c r="A18273" s="431"/>
    </row>
    <row r="18274" spans="1:1" s="432" customFormat="1" ht="12" hidden="1" customHeight="1">
      <c r="A18274" s="431"/>
    </row>
    <row r="18275" spans="1:1" s="432" customFormat="1" ht="12" hidden="1" customHeight="1">
      <c r="A18275" s="431"/>
    </row>
    <row r="18276" spans="1:1" s="432" customFormat="1" ht="12" hidden="1" customHeight="1">
      <c r="A18276" s="431"/>
    </row>
    <row r="18277" spans="1:1" s="432" customFormat="1" ht="12" hidden="1" customHeight="1">
      <c r="A18277" s="431"/>
    </row>
    <row r="18278" spans="1:1" s="432" customFormat="1" ht="12" hidden="1" customHeight="1">
      <c r="A18278" s="431"/>
    </row>
    <row r="18279" spans="1:1" s="432" customFormat="1" ht="12" hidden="1" customHeight="1">
      <c r="A18279" s="431"/>
    </row>
    <row r="18280" spans="1:1" s="432" customFormat="1" ht="12" hidden="1" customHeight="1">
      <c r="A18280" s="431"/>
    </row>
    <row r="18281" spans="1:1" s="432" customFormat="1" ht="12" hidden="1" customHeight="1">
      <c r="A18281" s="431"/>
    </row>
    <row r="18282" spans="1:1" s="432" customFormat="1" ht="12" hidden="1" customHeight="1">
      <c r="A18282" s="431"/>
    </row>
    <row r="18283" spans="1:1" s="432" customFormat="1" ht="12" hidden="1" customHeight="1">
      <c r="A18283" s="431"/>
    </row>
    <row r="18284" spans="1:1" s="432" customFormat="1" ht="12" hidden="1" customHeight="1">
      <c r="A18284" s="431"/>
    </row>
    <row r="18285" spans="1:1" s="432" customFormat="1" ht="12" hidden="1" customHeight="1">
      <c r="A18285" s="431"/>
    </row>
    <row r="18286" spans="1:1" s="432" customFormat="1" ht="12" hidden="1" customHeight="1">
      <c r="A18286" s="431"/>
    </row>
    <row r="18287" spans="1:1" s="432" customFormat="1" ht="12" hidden="1" customHeight="1">
      <c r="A18287" s="431"/>
    </row>
    <row r="18288" spans="1:1" s="432" customFormat="1" ht="12" hidden="1" customHeight="1">
      <c r="A18288" s="431"/>
    </row>
    <row r="18289" spans="1:1" s="432" customFormat="1" ht="12" hidden="1" customHeight="1">
      <c r="A18289" s="431"/>
    </row>
    <row r="18290" spans="1:1" s="432" customFormat="1" ht="12" hidden="1" customHeight="1">
      <c r="A18290" s="431"/>
    </row>
    <row r="18291" spans="1:1" s="432" customFormat="1" ht="12" hidden="1" customHeight="1">
      <c r="A18291" s="431"/>
    </row>
    <row r="18292" spans="1:1" s="432" customFormat="1" ht="12" hidden="1" customHeight="1">
      <c r="A18292" s="431"/>
    </row>
    <row r="18293" spans="1:1" s="432" customFormat="1" ht="12" hidden="1" customHeight="1">
      <c r="A18293" s="431"/>
    </row>
    <row r="18294" spans="1:1" s="432" customFormat="1" ht="12" hidden="1" customHeight="1">
      <c r="A18294" s="431"/>
    </row>
    <row r="18295" spans="1:1" s="432" customFormat="1" ht="12" hidden="1" customHeight="1">
      <c r="A18295" s="431"/>
    </row>
    <row r="18296" spans="1:1" s="432" customFormat="1" ht="12" hidden="1" customHeight="1">
      <c r="A18296" s="431"/>
    </row>
    <row r="18297" spans="1:1" s="432" customFormat="1" ht="12" hidden="1" customHeight="1">
      <c r="A18297" s="431"/>
    </row>
    <row r="18298" spans="1:1" s="432" customFormat="1" ht="12" hidden="1" customHeight="1">
      <c r="A18298" s="431"/>
    </row>
    <row r="18299" spans="1:1" s="432" customFormat="1" ht="12" hidden="1" customHeight="1">
      <c r="A18299" s="431"/>
    </row>
    <row r="18300" spans="1:1" s="432" customFormat="1" ht="12" hidden="1" customHeight="1">
      <c r="A18300" s="431"/>
    </row>
    <row r="18301" spans="1:1" s="432" customFormat="1" ht="12" hidden="1" customHeight="1">
      <c r="A18301" s="431"/>
    </row>
    <row r="18302" spans="1:1" s="432" customFormat="1" ht="12" hidden="1" customHeight="1">
      <c r="A18302" s="431"/>
    </row>
    <row r="18303" spans="1:1" s="432" customFormat="1" ht="12" hidden="1" customHeight="1">
      <c r="A18303" s="431"/>
    </row>
    <row r="18304" spans="1:1" s="432" customFormat="1" ht="12" hidden="1" customHeight="1">
      <c r="A18304" s="431"/>
    </row>
    <row r="18305" spans="1:1" s="432" customFormat="1" ht="12" hidden="1" customHeight="1">
      <c r="A18305" s="431"/>
    </row>
    <row r="18306" spans="1:1" s="432" customFormat="1" ht="12" hidden="1" customHeight="1">
      <c r="A18306" s="431"/>
    </row>
    <row r="18307" spans="1:1" s="432" customFormat="1" ht="12" hidden="1" customHeight="1">
      <c r="A18307" s="431"/>
    </row>
    <row r="18308" spans="1:1" s="432" customFormat="1" ht="12" hidden="1" customHeight="1">
      <c r="A18308" s="431"/>
    </row>
    <row r="18309" spans="1:1" s="432" customFormat="1" ht="12" hidden="1" customHeight="1">
      <c r="A18309" s="431"/>
    </row>
    <row r="18310" spans="1:1" s="432" customFormat="1" ht="12" hidden="1" customHeight="1">
      <c r="A18310" s="431"/>
    </row>
    <row r="18311" spans="1:1" s="432" customFormat="1" ht="12" hidden="1" customHeight="1">
      <c r="A18311" s="431"/>
    </row>
    <row r="18312" spans="1:1" s="432" customFormat="1" ht="12" hidden="1" customHeight="1">
      <c r="A18312" s="431"/>
    </row>
    <row r="18313" spans="1:1" s="432" customFormat="1" ht="12" hidden="1" customHeight="1">
      <c r="A18313" s="431"/>
    </row>
    <row r="18314" spans="1:1" s="432" customFormat="1" ht="12" hidden="1" customHeight="1">
      <c r="A18314" s="431"/>
    </row>
    <row r="18315" spans="1:1" s="432" customFormat="1" ht="12" hidden="1" customHeight="1">
      <c r="A18315" s="431"/>
    </row>
    <row r="18316" spans="1:1" s="432" customFormat="1" ht="12" hidden="1" customHeight="1">
      <c r="A18316" s="431"/>
    </row>
    <row r="18317" spans="1:1" s="432" customFormat="1" ht="12" hidden="1" customHeight="1">
      <c r="A18317" s="431"/>
    </row>
    <row r="18318" spans="1:1" s="432" customFormat="1" ht="12" hidden="1" customHeight="1">
      <c r="A18318" s="431"/>
    </row>
    <row r="18319" spans="1:1" s="432" customFormat="1" ht="12" hidden="1" customHeight="1">
      <c r="A18319" s="431"/>
    </row>
    <row r="18320" spans="1:1" s="432" customFormat="1" ht="12" hidden="1" customHeight="1">
      <c r="A18320" s="431"/>
    </row>
    <row r="18321" spans="1:1" s="432" customFormat="1" ht="12" hidden="1" customHeight="1">
      <c r="A18321" s="431"/>
    </row>
    <row r="18322" spans="1:1" s="432" customFormat="1" ht="12" hidden="1" customHeight="1">
      <c r="A18322" s="431"/>
    </row>
    <row r="18323" spans="1:1" s="432" customFormat="1" ht="12" hidden="1" customHeight="1">
      <c r="A18323" s="431"/>
    </row>
    <row r="18324" spans="1:1" s="432" customFormat="1" ht="12" hidden="1" customHeight="1">
      <c r="A18324" s="431"/>
    </row>
    <row r="18325" spans="1:1" s="432" customFormat="1" ht="12" hidden="1" customHeight="1">
      <c r="A18325" s="431"/>
    </row>
    <row r="18326" spans="1:1" s="432" customFormat="1" ht="12" hidden="1" customHeight="1">
      <c r="A18326" s="431"/>
    </row>
    <row r="18327" spans="1:1" s="432" customFormat="1" ht="12" hidden="1" customHeight="1">
      <c r="A18327" s="431"/>
    </row>
    <row r="18328" spans="1:1" s="432" customFormat="1" ht="12" hidden="1" customHeight="1">
      <c r="A18328" s="431"/>
    </row>
    <row r="18329" spans="1:1" s="432" customFormat="1" ht="12" hidden="1" customHeight="1">
      <c r="A18329" s="431"/>
    </row>
    <row r="18330" spans="1:1" s="432" customFormat="1" ht="12" hidden="1" customHeight="1">
      <c r="A18330" s="431"/>
    </row>
    <row r="18331" spans="1:1" s="432" customFormat="1" ht="12" hidden="1" customHeight="1">
      <c r="A18331" s="431"/>
    </row>
    <row r="18332" spans="1:1" s="432" customFormat="1" ht="12" hidden="1" customHeight="1">
      <c r="A18332" s="431"/>
    </row>
    <row r="18333" spans="1:1" s="432" customFormat="1" ht="12" hidden="1" customHeight="1">
      <c r="A18333" s="431"/>
    </row>
    <row r="18334" spans="1:1" s="432" customFormat="1" ht="12" hidden="1" customHeight="1">
      <c r="A18334" s="431"/>
    </row>
    <row r="18335" spans="1:1" s="432" customFormat="1" ht="12" hidden="1" customHeight="1">
      <c r="A18335" s="431"/>
    </row>
    <row r="18336" spans="1:1" s="432" customFormat="1" ht="12" hidden="1" customHeight="1">
      <c r="A18336" s="431"/>
    </row>
    <row r="18337" spans="1:1" s="432" customFormat="1" ht="12" hidden="1" customHeight="1">
      <c r="A18337" s="431"/>
    </row>
    <row r="18338" spans="1:1" s="432" customFormat="1" ht="12" hidden="1" customHeight="1">
      <c r="A18338" s="431"/>
    </row>
    <row r="18339" spans="1:1" s="432" customFormat="1" ht="12" hidden="1" customHeight="1">
      <c r="A18339" s="431"/>
    </row>
    <row r="18340" spans="1:1" s="432" customFormat="1" ht="12" hidden="1" customHeight="1">
      <c r="A18340" s="431"/>
    </row>
    <row r="18341" spans="1:1" s="432" customFormat="1" ht="12" hidden="1" customHeight="1">
      <c r="A18341" s="431"/>
    </row>
    <row r="18342" spans="1:1" s="432" customFormat="1" ht="12" hidden="1" customHeight="1">
      <c r="A18342" s="431"/>
    </row>
    <row r="18343" spans="1:1" s="432" customFormat="1" ht="12" hidden="1" customHeight="1">
      <c r="A18343" s="431"/>
    </row>
    <row r="18344" spans="1:1" s="432" customFormat="1" ht="12" hidden="1" customHeight="1">
      <c r="A18344" s="431"/>
    </row>
    <row r="18345" spans="1:1" s="432" customFormat="1" ht="12" hidden="1" customHeight="1">
      <c r="A18345" s="431"/>
    </row>
    <row r="18346" spans="1:1" s="432" customFormat="1" ht="12" hidden="1" customHeight="1">
      <c r="A18346" s="431"/>
    </row>
    <row r="18347" spans="1:1" s="432" customFormat="1" ht="12" hidden="1" customHeight="1">
      <c r="A18347" s="431"/>
    </row>
    <row r="18348" spans="1:1" s="432" customFormat="1" ht="12" hidden="1" customHeight="1">
      <c r="A18348" s="431"/>
    </row>
    <row r="18349" spans="1:1" s="432" customFormat="1" ht="12" hidden="1" customHeight="1">
      <c r="A18349" s="431"/>
    </row>
    <row r="18350" spans="1:1" s="432" customFormat="1" ht="12" hidden="1" customHeight="1">
      <c r="A18350" s="431"/>
    </row>
    <row r="18351" spans="1:1" s="432" customFormat="1" ht="12" hidden="1" customHeight="1">
      <c r="A18351" s="431"/>
    </row>
    <row r="18352" spans="1:1" s="432" customFormat="1" ht="12" hidden="1" customHeight="1">
      <c r="A18352" s="431"/>
    </row>
    <row r="18353" spans="1:1" s="432" customFormat="1" ht="12" hidden="1" customHeight="1">
      <c r="A18353" s="431"/>
    </row>
    <row r="18354" spans="1:1" s="432" customFormat="1" ht="12" hidden="1" customHeight="1">
      <c r="A18354" s="431"/>
    </row>
    <row r="18355" spans="1:1" s="432" customFormat="1" ht="12" hidden="1" customHeight="1">
      <c r="A18355" s="431"/>
    </row>
    <row r="18356" spans="1:1" s="432" customFormat="1" ht="12" hidden="1" customHeight="1">
      <c r="A18356" s="431"/>
    </row>
    <row r="18357" spans="1:1" s="432" customFormat="1" ht="12" hidden="1" customHeight="1">
      <c r="A18357" s="431"/>
    </row>
    <row r="18358" spans="1:1" s="432" customFormat="1" ht="12" hidden="1" customHeight="1">
      <c r="A18358" s="431"/>
    </row>
    <row r="18359" spans="1:1" s="432" customFormat="1" ht="12" hidden="1" customHeight="1">
      <c r="A18359" s="431"/>
    </row>
    <row r="18360" spans="1:1" s="432" customFormat="1" ht="12" hidden="1" customHeight="1">
      <c r="A18360" s="431"/>
    </row>
    <row r="18361" spans="1:1" s="432" customFormat="1" ht="12" hidden="1" customHeight="1">
      <c r="A18361" s="431"/>
    </row>
    <row r="18362" spans="1:1" s="432" customFormat="1" ht="12" hidden="1" customHeight="1">
      <c r="A18362" s="431"/>
    </row>
    <row r="18363" spans="1:1" s="432" customFormat="1" ht="12" hidden="1" customHeight="1">
      <c r="A18363" s="431"/>
    </row>
    <row r="18364" spans="1:1" s="432" customFormat="1" ht="12" hidden="1" customHeight="1">
      <c r="A18364" s="431"/>
    </row>
    <row r="18365" spans="1:1" s="432" customFormat="1" ht="12" hidden="1" customHeight="1">
      <c r="A18365" s="431"/>
    </row>
    <row r="18366" spans="1:1" s="432" customFormat="1" ht="12" hidden="1" customHeight="1">
      <c r="A18366" s="431"/>
    </row>
    <row r="18367" spans="1:1" s="432" customFormat="1" ht="12" hidden="1" customHeight="1">
      <c r="A18367" s="431"/>
    </row>
    <row r="18368" spans="1:1" s="432" customFormat="1" ht="12" hidden="1" customHeight="1">
      <c r="A18368" s="431"/>
    </row>
    <row r="18369" spans="1:1" s="432" customFormat="1" ht="12" hidden="1" customHeight="1">
      <c r="A18369" s="431"/>
    </row>
    <row r="18370" spans="1:1" s="432" customFormat="1" ht="12" hidden="1" customHeight="1">
      <c r="A18370" s="431"/>
    </row>
    <row r="18371" spans="1:1" s="432" customFormat="1" ht="12" hidden="1" customHeight="1">
      <c r="A18371" s="431"/>
    </row>
    <row r="18372" spans="1:1" s="432" customFormat="1" ht="12" hidden="1" customHeight="1">
      <c r="A18372" s="431"/>
    </row>
    <row r="18373" spans="1:1" s="432" customFormat="1" ht="12" hidden="1" customHeight="1">
      <c r="A18373" s="431"/>
    </row>
    <row r="18374" spans="1:1" s="432" customFormat="1" ht="12" hidden="1" customHeight="1">
      <c r="A18374" s="431"/>
    </row>
    <row r="18375" spans="1:1" s="432" customFormat="1" ht="12" hidden="1" customHeight="1">
      <c r="A18375" s="431"/>
    </row>
    <row r="18376" spans="1:1" s="432" customFormat="1" ht="12" hidden="1" customHeight="1">
      <c r="A18376" s="431"/>
    </row>
    <row r="18377" spans="1:1" s="432" customFormat="1" ht="12" hidden="1" customHeight="1">
      <c r="A18377" s="431"/>
    </row>
    <row r="18378" spans="1:1" s="432" customFormat="1" ht="12" hidden="1" customHeight="1">
      <c r="A18378" s="431"/>
    </row>
    <row r="18379" spans="1:1" s="432" customFormat="1" ht="12" hidden="1" customHeight="1">
      <c r="A18379" s="431"/>
    </row>
    <row r="18380" spans="1:1" s="432" customFormat="1" ht="12" hidden="1" customHeight="1">
      <c r="A18380" s="431"/>
    </row>
    <row r="18381" spans="1:1" s="432" customFormat="1" ht="12" hidden="1" customHeight="1">
      <c r="A18381" s="431"/>
    </row>
    <row r="18382" spans="1:1" s="432" customFormat="1" ht="12" hidden="1" customHeight="1">
      <c r="A18382" s="431"/>
    </row>
    <row r="18383" spans="1:1" s="432" customFormat="1" ht="12" hidden="1" customHeight="1">
      <c r="A18383" s="431"/>
    </row>
    <row r="18384" spans="1:1" s="432" customFormat="1" ht="12" hidden="1" customHeight="1">
      <c r="A18384" s="431"/>
    </row>
    <row r="18385" spans="1:1" s="432" customFormat="1" ht="12" hidden="1" customHeight="1">
      <c r="A18385" s="431"/>
    </row>
    <row r="18386" spans="1:1" s="432" customFormat="1" ht="12" hidden="1" customHeight="1">
      <c r="A18386" s="431"/>
    </row>
    <row r="18387" spans="1:1" s="432" customFormat="1" ht="12" hidden="1" customHeight="1">
      <c r="A18387" s="431"/>
    </row>
    <row r="18388" spans="1:1" s="432" customFormat="1" ht="12" hidden="1" customHeight="1">
      <c r="A18388" s="431"/>
    </row>
    <row r="18389" spans="1:1" s="432" customFormat="1" ht="12" hidden="1" customHeight="1">
      <c r="A18389" s="431"/>
    </row>
    <row r="18390" spans="1:1" s="432" customFormat="1" ht="12" hidden="1" customHeight="1">
      <c r="A18390" s="431"/>
    </row>
    <row r="18391" spans="1:1" s="432" customFormat="1" ht="12" hidden="1" customHeight="1">
      <c r="A18391" s="431"/>
    </row>
    <row r="18392" spans="1:1" s="432" customFormat="1" ht="12" hidden="1" customHeight="1">
      <c r="A18392" s="431"/>
    </row>
    <row r="18393" spans="1:1" s="432" customFormat="1" ht="12" hidden="1" customHeight="1">
      <c r="A18393" s="431"/>
    </row>
    <row r="18394" spans="1:1" s="432" customFormat="1" ht="12" hidden="1" customHeight="1">
      <c r="A18394" s="431"/>
    </row>
    <row r="18395" spans="1:1" s="432" customFormat="1" ht="12" hidden="1" customHeight="1">
      <c r="A18395" s="431"/>
    </row>
    <row r="18396" spans="1:1" s="432" customFormat="1" ht="12" hidden="1" customHeight="1">
      <c r="A18396" s="431"/>
    </row>
    <row r="18397" spans="1:1" s="432" customFormat="1" ht="12" hidden="1" customHeight="1">
      <c r="A18397" s="431"/>
    </row>
    <row r="18398" spans="1:1" s="432" customFormat="1" ht="12" hidden="1" customHeight="1">
      <c r="A18398" s="431"/>
    </row>
    <row r="18399" spans="1:1" s="432" customFormat="1" ht="12" hidden="1" customHeight="1">
      <c r="A18399" s="431"/>
    </row>
    <row r="18400" spans="1:1" s="432" customFormat="1" ht="12" hidden="1" customHeight="1">
      <c r="A18400" s="431"/>
    </row>
    <row r="18401" spans="1:1" s="432" customFormat="1" ht="12" hidden="1" customHeight="1">
      <c r="A18401" s="431"/>
    </row>
    <row r="18402" spans="1:1" s="432" customFormat="1" ht="12" hidden="1" customHeight="1">
      <c r="A18402" s="431"/>
    </row>
    <row r="18403" spans="1:1" s="432" customFormat="1" ht="12" hidden="1" customHeight="1">
      <c r="A18403" s="431"/>
    </row>
    <row r="18404" spans="1:1" s="432" customFormat="1" ht="12" hidden="1" customHeight="1">
      <c r="A18404" s="431"/>
    </row>
    <row r="18405" spans="1:1" s="432" customFormat="1" ht="12" hidden="1" customHeight="1">
      <c r="A18405" s="431"/>
    </row>
    <row r="18406" spans="1:1" s="432" customFormat="1" ht="12" hidden="1" customHeight="1">
      <c r="A18406" s="431"/>
    </row>
    <row r="18407" spans="1:1" s="432" customFormat="1" ht="12" hidden="1" customHeight="1">
      <c r="A18407" s="431"/>
    </row>
    <row r="18408" spans="1:1" s="432" customFormat="1" ht="12" hidden="1" customHeight="1">
      <c r="A18408" s="431"/>
    </row>
    <row r="18409" spans="1:1" s="432" customFormat="1" ht="12" hidden="1" customHeight="1">
      <c r="A18409" s="431"/>
    </row>
    <row r="18410" spans="1:1" s="432" customFormat="1" ht="12" hidden="1" customHeight="1">
      <c r="A18410" s="431"/>
    </row>
    <row r="18411" spans="1:1" s="432" customFormat="1" ht="12" hidden="1" customHeight="1">
      <c r="A18411" s="431"/>
    </row>
    <row r="18412" spans="1:1" s="432" customFormat="1" ht="12" hidden="1" customHeight="1">
      <c r="A18412" s="431"/>
    </row>
    <row r="18413" spans="1:1" s="432" customFormat="1" ht="12" hidden="1" customHeight="1">
      <c r="A18413" s="431"/>
    </row>
    <row r="18414" spans="1:1" s="432" customFormat="1" ht="12" hidden="1" customHeight="1">
      <c r="A18414" s="431"/>
    </row>
    <row r="18415" spans="1:1" s="432" customFormat="1" ht="12" hidden="1" customHeight="1">
      <c r="A18415" s="431"/>
    </row>
    <row r="18416" spans="1:1" s="432" customFormat="1" ht="12" hidden="1" customHeight="1">
      <c r="A18416" s="431"/>
    </row>
    <row r="18417" spans="1:1" s="432" customFormat="1" ht="12" hidden="1" customHeight="1">
      <c r="A18417" s="431"/>
    </row>
    <row r="18418" spans="1:1" s="432" customFormat="1" ht="12" hidden="1" customHeight="1">
      <c r="A18418" s="431"/>
    </row>
    <row r="18419" spans="1:1" s="432" customFormat="1" ht="12" hidden="1" customHeight="1">
      <c r="A18419" s="431"/>
    </row>
    <row r="18420" spans="1:1" s="432" customFormat="1" ht="12" hidden="1" customHeight="1">
      <c r="A18420" s="431"/>
    </row>
    <row r="18421" spans="1:1" s="432" customFormat="1" ht="12" hidden="1" customHeight="1">
      <c r="A18421" s="431"/>
    </row>
    <row r="18422" spans="1:1" s="432" customFormat="1" ht="12" hidden="1" customHeight="1">
      <c r="A18422" s="431"/>
    </row>
    <row r="18423" spans="1:1" s="432" customFormat="1" ht="12" hidden="1" customHeight="1">
      <c r="A18423" s="431"/>
    </row>
    <row r="18424" spans="1:1" s="432" customFormat="1" ht="12" hidden="1" customHeight="1">
      <c r="A18424" s="431"/>
    </row>
    <row r="18425" spans="1:1" s="432" customFormat="1" ht="12" hidden="1" customHeight="1">
      <c r="A18425" s="431"/>
    </row>
    <row r="18426" spans="1:1" s="432" customFormat="1" ht="12" hidden="1" customHeight="1">
      <c r="A18426" s="431"/>
    </row>
    <row r="18427" spans="1:1" s="432" customFormat="1" ht="12" hidden="1" customHeight="1">
      <c r="A18427" s="431"/>
    </row>
    <row r="18428" spans="1:1" s="432" customFormat="1" ht="12" hidden="1" customHeight="1">
      <c r="A18428" s="431"/>
    </row>
    <row r="18429" spans="1:1" s="432" customFormat="1" ht="12" hidden="1" customHeight="1">
      <c r="A18429" s="431"/>
    </row>
    <row r="18430" spans="1:1" s="432" customFormat="1" ht="12" hidden="1" customHeight="1">
      <c r="A18430" s="431"/>
    </row>
    <row r="18431" spans="1:1" s="432" customFormat="1" ht="12" hidden="1" customHeight="1">
      <c r="A18431" s="431"/>
    </row>
    <row r="18432" spans="1:1" s="432" customFormat="1" ht="12" hidden="1" customHeight="1">
      <c r="A18432" s="431"/>
    </row>
    <row r="18433" spans="1:1" s="432" customFormat="1" ht="12" hidden="1" customHeight="1">
      <c r="A18433" s="431"/>
    </row>
    <row r="18434" spans="1:1" s="432" customFormat="1" ht="12" hidden="1" customHeight="1">
      <c r="A18434" s="431"/>
    </row>
    <row r="18435" spans="1:1" s="432" customFormat="1" ht="12" hidden="1" customHeight="1">
      <c r="A18435" s="431"/>
    </row>
    <row r="18436" spans="1:1" s="432" customFormat="1" ht="12" hidden="1" customHeight="1">
      <c r="A18436" s="431"/>
    </row>
    <row r="18437" spans="1:1" s="432" customFormat="1" ht="12" hidden="1" customHeight="1">
      <c r="A18437" s="431"/>
    </row>
    <row r="18438" spans="1:1" s="432" customFormat="1" ht="12" hidden="1" customHeight="1">
      <c r="A18438" s="431"/>
    </row>
    <row r="18439" spans="1:1" s="432" customFormat="1" ht="12" hidden="1" customHeight="1">
      <c r="A18439" s="431"/>
    </row>
    <row r="18440" spans="1:1" s="432" customFormat="1" ht="12" hidden="1" customHeight="1">
      <c r="A18440" s="431"/>
    </row>
    <row r="18441" spans="1:1" s="432" customFormat="1" ht="12" hidden="1" customHeight="1">
      <c r="A18441" s="431"/>
    </row>
    <row r="18442" spans="1:1" s="432" customFormat="1" ht="12" hidden="1" customHeight="1">
      <c r="A18442" s="431"/>
    </row>
    <row r="18443" spans="1:1" s="432" customFormat="1" ht="12" hidden="1" customHeight="1">
      <c r="A18443" s="431"/>
    </row>
    <row r="18444" spans="1:1" s="432" customFormat="1" ht="12" hidden="1" customHeight="1">
      <c r="A18444" s="431"/>
    </row>
    <row r="18445" spans="1:1" s="432" customFormat="1" ht="12" hidden="1" customHeight="1">
      <c r="A18445" s="431"/>
    </row>
    <row r="18446" spans="1:1" s="432" customFormat="1" ht="12" hidden="1" customHeight="1">
      <c r="A18446" s="431"/>
    </row>
    <row r="18447" spans="1:1" s="432" customFormat="1" ht="12" hidden="1" customHeight="1">
      <c r="A18447" s="431"/>
    </row>
    <row r="18448" spans="1:1" s="432" customFormat="1" ht="12" hidden="1" customHeight="1">
      <c r="A18448" s="431"/>
    </row>
    <row r="18449" spans="1:1" s="432" customFormat="1" ht="12" hidden="1" customHeight="1">
      <c r="A18449" s="431"/>
    </row>
    <row r="18450" spans="1:1" s="432" customFormat="1" ht="12" hidden="1" customHeight="1">
      <c r="A18450" s="431"/>
    </row>
    <row r="18451" spans="1:1" s="432" customFormat="1" ht="12" hidden="1" customHeight="1">
      <c r="A18451" s="431"/>
    </row>
    <row r="18452" spans="1:1" s="432" customFormat="1" ht="12" hidden="1" customHeight="1">
      <c r="A18452" s="431"/>
    </row>
    <row r="18453" spans="1:1" s="432" customFormat="1" ht="12" hidden="1" customHeight="1">
      <c r="A18453" s="431"/>
    </row>
    <row r="18454" spans="1:1" s="432" customFormat="1" ht="12" hidden="1" customHeight="1">
      <c r="A18454" s="431"/>
    </row>
    <row r="18455" spans="1:1" s="432" customFormat="1" ht="12" hidden="1" customHeight="1">
      <c r="A18455" s="431"/>
    </row>
    <row r="18456" spans="1:1" s="432" customFormat="1" ht="12" hidden="1" customHeight="1">
      <c r="A18456" s="431"/>
    </row>
    <row r="18457" spans="1:1" s="432" customFormat="1" ht="12" hidden="1" customHeight="1">
      <c r="A18457" s="431"/>
    </row>
    <row r="18458" spans="1:1" s="432" customFormat="1" ht="12" hidden="1" customHeight="1">
      <c r="A18458" s="431"/>
    </row>
    <row r="18459" spans="1:1" s="432" customFormat="1" ht="12" hidden="1" customHeight="1">
      <c r="A18459" s="431"/>
    </row>
    <row r="18460" spans="1:1" s="432" customFormat="1" ht="12" hidden="1" customHeight="1">
      <c r="A18460" s="431"/>
    </row>
    <row r="18461" spans="1:1" s="432" customFormat="1" ht="12" hidden="1" customHeight="1">
      <c r="A18461" s="431"/>
    </row>
    <row r="18462" spans="1:1" s="432" customFormat="1" ht="12" hidden="1" customHeight="1">
      <c r="A18462" s="431"/>
    </row>
    <row r="18463" spans="1:1" s="432" customFormat="1" ht="12" hidden="1" customHeight="1">
      <c r="A18463" s="431"/>
    </row>
    <row r="18464" spans="1:1" s="432" customFormat="1" ht="12" hidden="1" customHeight="1">
      <c r="A18464" s="431"/>
    </row>
    <row r="18465" spans="1:1" s="432" customFormat="1" ht="12" hidden="1" customHeight="1">
      <c r="A18465" s="431"/>
    </row>
    <row r="18466" spans="1:1" s="432" customFormat="1" ht="12" hidden="1" customHeight="1">
      <c r="A18466" s="431"/>
    </row>
    <row r="18467" spans="1:1" s="432" customFormat="1" ht="12" hidden="1" customHeight="1">
      <c r="A18467" s="431"/>
    </row>
    <row r="18468" spans="1:1" s="432" customFormat="1" ht="12" hidden="1" customHeight="1">
      <c r="A18468" s="431"/>
    </row>
    <row r="18469" spans="1:1" s="432" customFormat="1" ht="12" hidden="1" customHeight="1">
      <c r="A18469" s="431"/>
    </row>
    <row r="18470" spans="1:1" s="432" customFormat="1" ht="12" hidden="1" customHeight="1">
      <c r="A18470" s="431"/>
    </row>
    <row r="18471" spans="1:1" s="432" customFormat="1" ht="12" hidden="1" customHeight="1">
      <c r="A18471" s="431"/>
    </row>
    <row r="18472" spans="1:1" s="432" customFormat="1" ht="12" hidden="1" customHeight="1">
      <c r="A18472" s="431"/>
    </row>
    <row r="18473" spans="1:1" s="432" customFormat="1" ht="12" hidden="1" customHeight="1">
      <c r="A18473" s="431"/>
    </row>
    <row r="18474" spans="1:1" s="432" customFormat="1" ht="12" hidden="1" customHeight="1">
      <c r="A18474" s="431"/>
    </row>
    <row r="18475" spans="1:1" s="432" customFormat="1" ht="12" hidden="1" customHeight="1">
      <c r="A18475" s="431"/>
    </row>
    <row r="18476" spans="1:1" s="432" customFormat="1" ht="12" hidden="1" customHeight="1">
      <c r="A18476" s="431"/>
    </row>
    <row r="18477" spans="1:1" s="432" customFormat="1" ht="12" hidden="1" customHeight="1">
      <c r="A18477" s="431"/>
    </row>
    <row r="18478" spans="1:1" s="432" customFormat="1" ht="12" hidden="1" customHeight="1">
      <c r="A18478" s="431"/>
    </row>
    <row r="18479" spans="1:1" s="432" customFormat="1" ht="12" hidden="1" customHeight="1">
      <c r="A18479" s="431"/>
    </row>
    <row r="18480" spans="1:1" s="432" customFormat="1" ht="12" hidden="1" customHeight="1">
      <c r="A18480" s="431"/>
    </row>
    <row r="18481" spans="1:1" s="432" customFormat="1" ht="12" hidden="1" customHeight="1">
      <c r="A18481" s="431"/>
    </row>
    <row r="18482" spans="1:1" s="432" customFormat="1" ht="12" hidden="1" customHeight="1">
      <c r="A18482" s="431"/>
    </row>
    <row r="18483" spans="1:1" s="432" customFormat="1" ht="12" hidden="1" customHeight="1">
      <c r="A18483" s="431"/>
    </row>
    <row r="18484" spans="1:1" s="432" customFormat="1" ht="12" hidden="1" customHeight="1">
      <c r="A18484" s="431"/>
    </row>
    <row r="18485" spans="1:1" s="432" customFormat="1" ht="12" hidden="1" customHeight="1">
      <c r="A18485" s="431"/>
    </row>
    <row r="18486" spans="1:1" s="432" customFormat="1" ht="12" hidden="1" customHeight="1">
      <c r="A18486" s="431"/>
    </row>
    <row r="18487" spans="1:1" s="432" customFormat="1" ht="12" hidden="1" customHeight="1">
      <c r="A18487" s="431"/>
    </row>
    <row r="18488" spans="1:1" s="432" customFormat="1" ht="12" hidden="1" customHeight="1">
      <c r="A18488" s="431"/>
    </row>
    <row r="18489" spans="1:1" s="432" customFormat="1" ht="12" hidden="1" customHeight="1">
      <c r="A18489" s="431"/>
    </row>
    <row r="18490" spans="1:1" s="432" customFormat="1" ht="12" hidden="1" customHeight="1">
      <c r="A18490" s="431"/>
    </row>
    <row r="18491" spans="1:1" s="432" customFormat="1" ht="12" hidden="1" customHeight="1">
      <c r="A18491" s="431"/>
    </row>
    <row r="18492" spans="1:1" s="432" customFormat="1" ht="12" hidden="1" customHeight="1">
      <c r="A18492" s="431"/>
    </row>
    <row r="18493" spans="1:1" s="432" customFormat="1" ht="12" hidden="1" customHeight="1">
      <c r="A18493" s="431"/>
    </row>
    <row r="18494" spans="1:1" s="432" customFormat="1" ht="12" hidden="1" customHeight="1">
      <c r="A18494" s="431"/>
    </row>
    <row r="18495" spans="1:1" s="432" customFormat="1" ht="12" hidden="1" customHeight="1">
      <c r="A18495" s="431"/>
    </row>
    <row r="18496" spans="1:1" s="432" customFormat="1" ht="12" hidden="1" customHeight="1">
      <c r="A18496" s="431"/>
    </row>
    <row r="18497" spans="1:1" s="432" customFormat="1" ht="12" hidden="1" customHeight="1">
      <c r="A18497" s="431"/>
    </row>
    <row r="18498" spans="1:1" s="432" customFormat="1" ht="12" hidden="1" customHeight="1">
      <c r="A18498" s="431"/>
    </row>
    <row r="18499" spans="1:1" s="432" customFormat="1" ht="12" hidden="1" customHeight="1">
      <c r="A18499" s="431"/>
    </row>
    <row r="18500" spans="1:1" s="432" customFormat="1" ht="12" hidden="1" customHeight="1">
      <c r="A18500" s="431"/>
    </row>
    <row r="18501" spans="1:1" s="432" customFormat="1" ht="12" hidden="1" customHeight="1">
      <c r="A18501" s="431"/>
    </row>
    <row r="18502" spans="1:1" s="432" customFormat="1" ht="12" hidden="1" customHeight="1">
      <c r="A18502" s="431"/>
    </row>
    <row r="18503" spans="1:1" s="432" customFormat="1" ht="12" hidden="1" customHeight="1">
      <c r="A18503" s="431"/>
    </row>
    <row r="18504" spans="1:1" s="432" customFormat="1" ht="12" hidden="1" customHeight="1">
      <c r="A18504" s="431"/>
    </row>
    <row r="18505" spans="1:1" s="432" customFormat="1" ht="12" hidden="1" customHeight="1">
      <c r="A18505" s="431"/>
    </row>
    <row r="18506" spans="1:1" s="432" customFormat="1" ht="12" hidden="1" customHeight="1">
      <c r="A18506" s="431"/>
    </row>
    <row r="18507" spans="1:1" s="432" customFormat="1" ht="12" hidden="1" customHeight="1">
      <c r="A18507" s="431"/>
    </row>
    <row r="18508" spans="1:1" s="432" customFormat="1" ht="12" hidden="1" customHeight="1">
      <c r="A18508" s="431"/>
    </row>
    <row r="18509" spans="1:1" s="432" customFormat="1" ht="12" hidden="1" customHeight="1">
      <c r="A18509" s="431"/>
    </row>
    <row r="18510" spans="1:1" s="432" customFormat="1" ht="12" hidden="1" customHeight="1">
      <c r="A18510" s="431"/>
    </row>
    <row r="18511" spans="1:1" s="432" customFormat="1" ht="12" hidden="1" customHeight="1">
      <c r="A18511" s="431"/>
    </row>
    <row r="18512" spans="1:1" s="432" customFormat="1" ht="12" hidden="1" customHeight="1">
      <c r="A18512" s="431"/>
    </row>
    <row r="18513" spans="1:1" s="432" customFormat="1" ht="12" hidden="1" customHeight="1">
      <c r="A18513" s="431"/>
    </row>
    <row r="18514" spans="1:1" s="432" customFormat="1" ht="12" hidden="1" customHeight="1">
      <c r="A18514" s="431"/>
    </row>
    <row r="18515" spans="1:1" s="432" customFormat="1" ht="12" hidden="1" customHeight="1">
      <c r="A18515" s="431"/>
    </row>
    <row r="18516" spans="1:1" s="432" customFormat="1" ht="12" hidden="1" customHeight="1">
      <c r="A18516" s="431"/>
    </row>
    <row r="18517" spans="1:1" s="432" customFormat="1" ht="12" hidden="1" customHeight="1">
      <c r="A18517" s="431"/>
    </row>
    <row r="18518" spans="1:1" s="432" customFormat="1" ht="12" hidden="1" customHeight="1">
      <c r="A18518" s="431"/>
    </row>
    <row r="18519" spans="1:1" s="432" customFormat="1" ht="12" hidden="1" customHeight="1">
      <c r="A18519" s="431"/>
    </row>
    <row r="18520" spans="1:1" s="432" customFormat="1" ht="12" hidden="1" customHeight="1">
      <c r="A18520" s="431"/>
    </row>
    <row r="18521" spans="1:1" s="432" customFormat="1" ht="12" hidden="1" customHeight="1">
      <c r="A18521" s="431"/>
    </row>
    <row r="18522" spans="1:1" s="432" customFormat="1" ht="12" hidden="1" customHeight="1">
      <c r="A18522" s="431"/>
    </row>
    <row r="18523" spans="1:1" s="432" customFormat="1" ht="12" hidden="1" customHeight="1">
      <c r="A18523" s="431"/>
    </row>
    <row r="18524" spans="1:1" s="432" customFormat="1" ht="12" hidden="1" customHeight="1">
      <c r="A18524" s="431"/>
    </row>
    <row r="18525" spans="1:1" s="432" customFormat="1" ht="12" hidden="1" customHeight="1">
      <c r="A18525" s="431"/>
    </row>
    <row r="18526" spans="1:1" s="432" customFormat="1" ht="12" hidden="1" customHeight="1">
      <c r="A18526" s="431"/>
    </row>
    <row r="18527" spans="1:1" s="432" customFormat="1" ht="12" hidden="1" customHeight="1">
      <c r="A18527" s="431"/>
    </row>
    <row r="18528" spans="1:1" s="432" customFormat="1" ht="12" hidden="1" customHeight="1">
      <c r="A18528" s="431"/>
    </row>
    <row r="18529" spans="1:1" s="432" customFormat="1" ht="12" hidden="1" customHeight="1">
      <c r="A18529" s="431"/>
    </row>
    <row r="18530" spans="1:1" s="432" customFormat="1" ht="12" hidden="1" customHeight="1">
      <c r="A18530" s="431"/>
    </row>
    <row r="18531" spans="1:1" s="432" customFormat="1" ht="12" hidden="1" customHeight="1">
      <c r="A18531" s="431"/>
    </row>
    <row r="18532" spans="1:1" s="432" customFormat="1" ht="12" hidden="1" customHeight="1">
      <c r="A18532" s="431"/>
    </row>
    <row r="18533" spans="1:1" s="432" customFormat="1" ht="12" hidden="1" customHeight="1">
      <c r="A18533" s="431"/>
    </row>
    <row r="18534" spans="1:1" s="432" customFormat="1" ht="12" hidden="1" customHeight="1">
      <c r="A18534" s="431"/>
    </row>
    <row r="18535" spans="1:1" s="432" customFormat="1" ht="12" hidden="1" customHeight="1">
      <c r="A18535" s="431"/>
    </row>
    <row r="18536" spans="1:1" s="432" customFormat="1" ht="12" hidden="1" customHeight="1">
      <c r="A18536" s="431"/>
    </row>
    <row r="18537" spans="1:1" s="432" customFormat="1" ht="12" hidden="1" customHeight="1">
      <c r="A18537" s="431"/>
    </row>
    <row r="18538" spans="1:1" s="432" customFormat="1" ht="12" hidden="1" customHeight="1">
      <c r="A18538" s="431"/>
    </row>
    <row r="18539" spans="1:1" s="432" customFormat="1" ht="12" hidden="1" customHeight="1">
      <c r="A18539" s="431"/>
    </row>
    <row r="18540" spans="1:1" s="432" customFormat="1" ht="12" hidden="1" customHeight="1">
      <c r="A18540" s="431"/>
    </row>
    <row r="18541" spans="1:1" s="432" customFormat="1" ht="12" hidden="1" customHeight="1">
      <c r="A18541" s="431"/>
    </row>
    <row r="18542" spans="1:1" s="432" customFormat="1" ht="12" hidden="1" customHeight="1">
      <c r="A18542" s="431"/>
    </row>
    <row r="18543" spans="1:1" s="432" customFormat="1" ht="12" hidden="1" customHeight="1">
      <c r="A18543" s="431"/>
    </row>
    <row r="18544" spans="1:1" s="432" customFormat="1" ht="12" hidden="1" customHeight="1">
      <c r="A18544" s="431"/>
    </row>
    <row r="18545" spans="1:1" s="432" customFormat="1" ht="12" hidden="1" customHeight="1">
      <c r="A18545" s="431"/>
    </row>
    <row r="18546" spans="1:1" s="432" customFormat="1" ht="12" hidden="1" customHeight="1">
      <c r="A18546" s="431"/>
    </row>
    <row r="18547" spans="1:1" s="432" customFormat="1" ht="12" hidden="1" customHeight="1">
      <c r="A18547" s="431"/>
    </row>
    <row r="18548" spans="1:1" s="432" customFormat="1" ht="12" hidden="1" customHeight="1">
      <c r="A18548" s="431"/>
    </row>
    <row r="18549" spans="1:1" s="432" customFormat="1" ht="12" hidden="1" customHeight="1">
      <c r="A18549" s="431"/>
    </row>
    <row r="18550" spans="1:1" s="432" customFormat="1" ht="12" hidden="1" customHeight="1">
      <c r="A18550" s="431"/>
    </row>
    <row r="18551" spans="1:1" s="432" customFormat="1" ht="12" hidden="1" customHeight="1">
      <c r="A18551" s="431"/>
    </row>
    <row r="18552" spans="1:1" s="432" customFormat="1" ht="12" hidden="1" customHeight="1">
      <c r="A18552" s="431"/>
    </row>
    <row r="18553" spans="1:1" s="432" customFormat="1" ht="12" hidden="1" customHeight="1">
      <c r="A18553" s="431"/>
    </row>
    <row r="18554" spans="1:1" s="432" customFormat="1" ht="12" hidden="1" customHeight="1">
      <c r="A18554" s="431"/>
    </row>
    <row r="18555" spans="1:1" s="432" customFormat="1" ht="12" hidden="1" customHeight="1">
      <c r="A18555" s="431"/>
    </row>
    <row r="18556" spans="1:1" s="432" customFormat="1" ht="12" hidden="1" customHeight="1">
      <c r="A18556" s="431"/>
    </row>
    <row r="18557" spans="1:1" s="432" customFormat="1" ht="12" hidden="1" customHeight="1">
      <c r="A18557" s="431"/>
    </row>
    <row r="18558" spans="1:1" s="432" customFormat="1" ht="12" hidden="1" customHeight="1">
      <c r="A18558" s="431"/>
    </row>
    <row r="18559" spans="1:1" s="432" customFormat="1" ht="12" hidden="1" customHeight="1">
      <c r="A18559" s="431"/>
    </row>
    <row r="18560" spans="1:1" s="432" customFormat="1" ht="12" hidden="1" customHeight="1">
      <c r="A18560" s="431"/>
    </row>
    <row r="18561" spans="1:1" s="432" customFormat="1" ht="12" hidden="1" customHeight="1">
      <c r="A18561" s="431"/>
    </row>
    <row r="18562" spans="1:1" s="432" customFormat="1" ht="12" hidden="1" customHeight="1">
      <c r="A18562" s="431"/>
    </row>
    <row r="18563" spans="1:1" s="432" customFormat="1" ht="12" hidden="1" customHeight="1">
      <c r="A18563" s="431"/>
    </row>
    <row r="18564" spans="1:1" s="432" customFormat="1" ht="12" hidden="1" customHeight="1">
      <c r="A18564" s="431"/>
    </row>
    <row r="18565" spans="1:1" s="432" customFormat="1" ht="12" hidden="1" customHeight="1">
      <c r="A18565" s="431"/>
    </row>
    <row r="18566" spans="1:1" s="432" customFormat="1" ht="12" hidden="1" customHeight="1">
      <c r="A18566" s="431"/>
    </row>
    <row r="18567" spans="1:1" s="432" customFormat="1" ht="12" hidden="1" customHeight="1">
      <c r="A18567" s="431"/>
    </row>
    <row r="18568" spans="1:1" s="432" customFormat="1" ht="12" hidden="1" customHeight="1">
      <c r="A18568" s="431"/>
    </row>
    <row r="18569" spans="1:1" s="432" customFormat="1" ht="12" hidden="1" customHeight="1">
      <c r="A18569" s="431"/>
    </row>
    <row r="18570" spans="1:1" s="432" customFormat="1" ht="12" hidden="1" customHeight="1">
      <c r="A18570" s="431"/>
    </row>
    <row r="18571" spans="1:1" s="432" customFormat="1" ht="12" hidden="1" customHeight="1">
      <c r="A18571" s="431"/>
    </row>
    <row r="18572" spans="1:1" s="432" customFormat="1" ht="12" hidden="1" customHeight="1">
      <c r="A18572" s="431"/>
    </row>
    <row r="18573" spans="1:1" s="432" customFormat="1" ht="12" hidden="1" customHeight="1">
      <c r="A18573" s="431"/>
    </row>
    <row r="18574" spans="1:1" s="432" customFormat="1" ht="12" hidden="1" customHeight="1">
      <c r="A18574" s="431"/>
    </row>
    <row r="18575" spans="1:1" s="432" customFormat="1" ht="12" hidden="1" customHeight="1">
      <c r="A18575" s="431"/>
    </row>
    <row r="18576" spans="1:1" s="432" customFormat="1" ht="12" hidden="1" customHeight="1">
      <c r="A18576" s="431"/>
    </row>
    <row r="18577" spans="1:1" s="432" customFormat="1" ht="12" hidden="1" customHeight="1">
      <c r="A18577" s="431"/>
    </row>
    <row r="18578" spans="1:1" s="432" customFormat="1" ht="12" hidden="1" customHeight="1">
      <c r="A18578" s="431"/>
    </row>
    <row r="18579" spans="1:1" s="432" customFormat="1" ht="12" hidden="1" customHeight="1">
      <c r="A18579" s="431"/>
    </row>
    <row r="18580" spans="1:1" s="432" customFormat="1" ht="12" hidden="1" customHeight="1">
      <c r="A18580" s="431"/>
    </row>
    <row r="18581" spans="1:1" s="432" customFormat="1" ht="12" hidden="1" customHeight="1">
      <c r="A18581" s="431"/>
    </row>
    <row r="18582" spans="1:1" s="432" customFormat="1" ht="12" hidden="1" customHeight="1">
      <c r="A18582" s="431"/>
    </row>
    <row r="18583" spans="1:1" s="432" customFormat="1" ht="12" hidden="1" customHeight="1">
      <c r="A18583" s="431"/>
    </row>
    <row r="18584" spans="1:1" s="432" customFormat="1" ht="12" hidden="1" customHeight="1">
      <c r="A18584" s="431"/>
    </row>
    <row r="18585" spans="1:1" s="432" customFormat="1" ht="12" hidden="1" customHeight="1">
      <c r="A18585" s="431"/>
    </row>
    <row r="18586" spans="1:1" s="432" customFormat="1" ht="12" hidden="1" customHeight="1">
      <c r="A18586" s="431"/>
    </row>
    <row r="18587" spans="1:1" s="432" customFormat="1" ht="12" hidden="1" customHeight="1">
      <c r="A18587" s="431"/>
    </row>
    <row r="18588" spans="1:1" s="432" customFormat="1" ht="12" hidden="1" customHeight="1">
      <c r="A18588" s="431"/>
    </row>
    <row r="18589" spans="1:1" s="432" customFormat="1" ht="12" hidden="1" customHeight="1">
      <c r="A18589" s="431"/>
    </row>
    <row r="18590" spans="1:1" s="432" customFormat="1" ht="12" hidden="1" customHeight="1">
      <c r="A18590" s="431"/>
    </row>
    <row r="18591" spans="1:1" s="432" customFormat="1" ht="12" hidden="1" customHeight="1">
      <c r="A18591" s="431"/>
    </row>
    <row r="18592" spans="1:1" s="432" customFormat="1" ht="12" hidden="1" customHeight="1">
      <c r="A18592" s="431"/>
    </row>
    <row r="18593" spans="1:1" s="432" customFormat="1" ht="12" hidden="1" customHeight="1">
      <c r="A18593" s="431"/>
    </row>
    <row r="18594" spans="1:1" s="432" customFormat="1" ht="12" hidden="1" customHeight="1">
      <c r="A18594" s="431"/>
    </row>
    <row r="18595" spans="1:1" s="432" customFormat="1" ht="12" hidden="1" customHeight="1">
      <c r="A18595" s="431"/>
    </row>
    <row r="18596" spans="1:1" s="432" customFormat="1" ht="12" hidden="1" customHeight="1">
      <c r="A18596" s="431"/>
    </row>
    <row r="18597" spans="1:1" s="432" customFormat="1" ht="12" hidden="1" customHeight="1">
      <c r="A18597" s="431"/>
    </row>
    <row r="18598" spans="1:1" s="432" customFormat="1" ht="12" hidden="1" customHeight="1">
      <c r="A18598" s="431"/>
    </row>
    <row r="18599" spans="1:1" s="432" customFormat="1" ht="12" hidden="1" customHeight="1">
      <c r="A18599" s="431"/>
    </row>
    <row r="18600" spans="1:1" s="432" customFormat="1" ht="12" hidden="1" customHeight="1">
      <c r="A18600" s="431"/>
    </row>
    <row r="18601" spans="1:1" s="432" customFormat="1" ht="12" hidden="1" customHeight="1">
      <c r="A18601" s="431"/>
    </row>
    <row r="18602" spans="1:1" s="432" customFormat="1" ht="12" hidden="1" customHeight="1">
      <c r="A18602" s="431"/>
    </row>
    <row r="18603" spans="1:1" s="432" customFormat="1" ht="12" hidden="1" customHeight="1">
      <c r="A18603" s="431"/>
    </row>
    <row r="18604" spans="1:1" s="432" customFormat="1" ht="12" hidden="1" customHeight="1">
      <c r="A18604" s="431"/>
    </row>
    <row r="18605" spans="1:1" s="432" customFormat="1" ht="12" hidden="1" customHeight="1">
      <c r="A18605" s="431"/>
    </row>
    <row r="18606" spans="1:1" s="432" customFormat="1" ht="12" hidden="1" customHeight="1">
      <c r="A18606" s="431"/>
    </row>
    <row r="18607" spans="1:1" s="432" customFormat="1" ht="12" hidden="1" customHeight="1">
      <c r="A18607" s="431"/>
    </row>
    <row r="18608" spans="1:1" s="432" customFormat="1" ht="12" hidden="1" customHeight="1">
      <c r="A18608" s="431"/>
    </row>
    <row r="18609" spans="1:1" s="432" customFormat="1" ht="12" hidden="1" customHeight="1">
      <c r="A18609" s="431"/>
    </row>
    <row r="18610" spans="1:1" s="432" customFormat="1" ht="12" hidden="1" customHeight="1">
      <c r="A18610" s="431"/>
    </row>
    <row r="18611" spans="1:1" s="432" customFormat="1" ht="12" hidden="1" customHeight="1">
      <c r="A18611" s="431"/>
    </row>
    <row r="18612" spans="1:1" s="432" customFormat="1" ht="12" hidden="1" customHeight="1">
      <c r="A18612" s="431"/>
    </row>
    <row r="18613" spans="1:1" s="432" customFormat="1" ht="12" hidden="1" customHeight="1">
      <c r="A18613" s="431"/>
    </row>
    <row r="18614" spans="1:1" s="432" customFormat="1" ht="12" hidden="1" customHeight="1">
      <c r="A18614" s="431"/>
    </row>
    <row r="18615" spans="1:1" s="432" customFormat="1" ht="12" hidden="1" customHeight="1">
      <c r="A18615" s="431"/>
    </row>
    <row r="18616" spans="1:1" s="432" customFormat="1" ht="12" hidden="1" customHeight="1">
      <c r="A18616" s="431"/>
    </row>
    <row r="18617" spans="1:1" s="432" customFormat="1" ht="12" hidden="1" customHeight="1">
      <c r="A18617" s="431"/>
    </row>
    <row r="18618" spans="1:1" s="432" customFormat="1" ht="12" hidden="1" customHeight="1">
      <c r="A18618" s="431"/>
    </row>
    <row r="18619" spans="1:1" s="432" customFormat="1" ht="12" hidden="1" customHeight="1">
      <c r="A18619" s="431"/>
    </row>
    <row r="18620" spans="1:1" s="432" customFormat="1" ht="12" hidden="1" customHeight="1">
      <c r="A18620" s="431"/>
    </row>
    <row r="18621" spans="1:1" s="432" customFormat="1" ht="12" hidden="1" customHeight="1">
      <c r="A18621" s="431"/>
    </row>
    <row r="18622" spans="1:1" s="432" customFormat="1" ht="12" hidden="1" customHeight="1">
      <c r="A18622" s="431"/>
    </row>
    <row r="18623" spans="1:1" s="432" customFormat="1" ht="12" hidden="1" customHeight="1">
      <c r="A18623" s="431"/>
    </row>
    <row r="18624" spans="1:1" s="432" customFormat="1" ht="12" hidden="1" customHeight="1">
      <c r="A18624" s="431"/>
    </row>
    <row r="18625" spans="1:1" s="432" customFormat="1" ht="12" hidden="1" customHeight="1">
      <c r="A18625" s="431"/>
    </row>
    <row r="18626" spans="1:1" s="432" customFormat="1" ht="12" hidden="1" customHeight="1">
      <c r="A18626" s="431"/>
    </row>
    <row r="18627" spans="1:1" s="432" customFormat="1" ht="12" hidden="1" customHeight="1">
      <c r="A18627" s="431"/>
    </row>
    <row r="18628" spans="1:1" s="432" customFormat="1" ht="12" hidden="1" customHeight="1">
      <c r="A18628" s="431"/>
    </row>
    <row r="18629" spans="1:1" s="432" customFormat="1" ht="12" hidden="1" customHeight="1">
      <c r="A18629" s="431"/>
    </row>
    <row r="18630" spans="1:1" s="432" customFormat="1" ht="12" hidden="1" customHeight="1">
      <c r="A18630" s="431"/>
    </row>
    <row r="18631" spans="1:1" s="432" customFormat="1" ht="12" hidden="1" customHeight="1">
      <c r="A18631" s="431"/>
    </row>
    <row r="18632" spans="1:1" s="432" customFormat="1" ht="12" hidden="1" customHeight="1">
      <c r="A18632" s="431"/>
    </row>
    <row r="18633" spans="1:1" s="432" customFormat="1" ht="12" hidden="1" customHeight="1">
      <c r="A18633" s="431"/>
    </row>
    <row r="18634" spans="1:1" s="432" customFormat="1" ht="12" hidden="1" customHeight="1">
      <c r="A18634" s="431"/>
    </row>
    <row r="18635" spans="1:1" s="432" customFormat="1" ht="12" hidden="1" customHeight="1">
      <c r="A18635" s="431"/>
    </row>
    <row r="18636" spans="1:1" s="432" customFormat="1" ht="12" hidden="1" customHeight="1">
      <c r="A18636" s="431"/>
    </row>
    <row r="18637" spans="1:1" s="432" customFormat="1" ht="12" hidden="1" customHeight="1">
      <c r="A18637" s="431"/>
    </row>
    <row r="18638" spans="1:1" s="432" customFormat="1" ht="12" hidden="1" customHeight="1">
      <c r="A18638" s="431"/>
    </row>
    <row r="18639" spans="1:1" s="432" customFormat="1" ht="12" hidden="1" customHeight="1">
      <c r="A18639" s="431"/>
    </row>
    <row r="18640" spans="1:1" s="432" customFormat="1" ht="12" hidden="1" customHeight="1">
      <c r="A18640" s="431"/>
    </row>
    <row r="18641" spans="1:1" s="432" customFormat="1" ht="12" hidden="1" customHeight="1">
      <c r="A18641" s="431"/>
    </row>
    <row r="18642" spans="1:1" s="432" customFormat="1" ht="12" hidden="1" customHeight="1">
      <c r="A18642" s="431"/>
    </row>
    <row r="18643" spans="1:1" s="432" customFormat="1" ht="12" hidden="1" customHeight="1">
      <c r="A18643" s="431"/>
    </row>
    <row r="18644" spans="1:1" s="432" customFormat="1" ht="12" hidden="1" customHeight="1">
      <c r="A18644" s="431"/>
    </row>
    <row r="18645" spans="1:1" s="432" customFormat="1" ht="12" hidden="1" customHeight="1">
      <c r="A18645" s="431"/>
    </row>
    <row r="18646" spans="1:1" s="432" customFormat="1" ht="12" hidden="1" customHeight="1">
      <c r="A18646" s="431"/>
    </row>
    <row r="18647" spans="1:1" s="432" customFormat="1" ht="12" hidden="1" customHeight="1">
      <c r="A18647" s="431"/>
    </row>
    <row r="18648" spans="1:1" s="432" customFormat="1" ht="12" hidden="1" customHeight="1">
      <c r="A18648" s="431"/>
    </row>
    <row r="18649" spans="1:1" s="432" customFormat="1" ht="12" hidden="1" customHeight="1">
      <c r="A18649" s="431"/>
    </row>
    <row r="18650" spans="1:1" s="432" customFormat="1" ht="12" hidden="1" customHeight="1">
      <c r="A18650" s="431"/>
    </row>
    <row r="18651" spans="1:1" s="432" customFormat="1" ht="12" hidden="1" customHeight="1">
      <c r="A18651" s="431"/>
    </row>
    <row r="18652" spans="1:1" s="432" customFormat="1" ht="12" hidden="1" customHeight="1">
      <c r="A18652" s="431"/>
    </row>
    <row r="18653" spans="1:1" s="432" customFormat="1" ht="12" hidden="1" customHeight="1">
      <c r="A18653" s="431"/>
    </row>
    <row r="18654" spans="1:1" s="432" customFormat="1" ht="12" hidden="1" customHeight="1">
      <c r="A18654" s="431"/>
    </row>
    <row r="18655" spans="1:1" s="432" customFormat="1" ht="12" hidden="1" customHeight="1">
      <c r="A18655" s="431"/>
    </row>
    <row r="18656" spans="1:1" s="432" customFormat="1" ht="12" hidden="1" customHeight="1">
      <c r="A18656" s="431"/>
    </row>
    <row r="18657" spans="1:1" s="432" customFormat="1" ht="12" hidden="1" customHeight="1">
      <c r="A18657" s="431"/>
    </row>
    <row r="18658" spans="1:1" s="432" customFormat="1" ht="12" hidden="1" customHeight="1">
      <c r="A18658" s="431"/>
    </row>
    <row r="18659" spans="1:1" s="432" customFormat="1" ht="12" hidden="1" customHeight="1">
      <c r="A18659" s="431"/>
    </row>
    <row r="18660" spans="1:1" s="432" customFormat="1" ht="12" hidden="1" customHeight="1">
      <c r="A18660" s="431"/>
    </row>
    <row r="18661" spans="1:1" s="432" customFormat="1" ht="12" hidden="1" customHeight="1">
      <c r="A18661" s="431"/>
    </row>
    <row r="18662" spans="1:1" s="432" customFormat="1" ht="12" hidden="1" customHeight="1">
      <c r="A18662" s="431"/>
    </row>
    <row r="18663" spans="1:1" s="432" customFormat="1" ht="12" hidden="1" customHeight="1">
      <c r="A18663" s="431"/>
    </row>
    <row r="18664" spans="1:1" s="432" customFormat="1" ht="12" hidden="1" customHeight="1">
      <c r="A18664" s="431"/>
    </row>
    <row r="18665" spans="1:1" s="432" customFormat="1" ht="12" hidden="1" customHeight="1">
      <c r="A18665" s="431"/>
    </row>
    <row r="18666" spans="1:1" s="432" customFormat="1" ht="12" hidden="1" customHeight="1">
      <c r="A18666" s="431"/>
    </row>
    <row r="18667" spans="1:1" s="432" customFormat="1" ht="12" hidden="1" customHeight="1">
      <c r="A18667" s="431"/>
    </row>
    <row r="18668" spans="1:1" s="432" customFormat="1" ht="12" hidden="1" customHeight="1">
      <c r="A18668" s="431"/>
    </row>
    <row r="18669" spans="1:1" s="432" customFormat="1" ht="12" hidden="1" customHeight="1">
      <c r="A18669" s="431"/>
    </row>
    <row r="18670" spans="1:1" s="432" customFormat="1" ht="12" hidden="1" customHeight="1">
      <c r="A18670" s="431"/>
    </row>
    <row r="18671" spans="1:1" s="432" customFormat="1" ht="12" hidden="1" customHeight="1">
      <c r="A18671" s="431"/>
    </row>
    <row r="18672" spans="1:1" s="432" customFormat="1" ht="12" hidden="1" customHeight="1">
      <c r="A18672" s="431"/>
    </row>
    <row r="18673" spans="1:1" s="432" customFormat="1" ht="12" hidden="1" customHeight="1">
      <c r="A18673" s="431"/>
    </row>
    <row r="18674" spans="1:1" s="432" customFormat="1" ht="12" hidden="1" customHeight="1">
      <c r="A18674" s="431"/>
    </row>
    <row r="18675" spans="1:1" s="432" customFormat="1" ht="12" hidden="1" customHeight="1">
      <c r="A18675" s="431"/>
    </row>
    <row r="18676" spans="1:1" s="432" customFormat="1" ht="12" hidden="1" customHeight="1">
      <c r="A18676" s="431"/>
    </row>
    <row r="18677" spans="1:1" s="432" customFormat="1" ht="12" hidden="1" customHeight="1">
      <c r="A18677" s="431"/>
    </row>
    <row r="18678" spans="1:1" s="432" customFormat="1" ht="12" hidden="1" customHeight="1">
      <c r="A18678" s="431"/>
    </row>
    <row r="18679" spans="1:1" s="432" customFormat="1" ht="12" hidden="1" customHeight="1">
      <c r="A18679" s="431"/>
    </row>
    <row r="18680" spans="1:1" s="432" customFormat="1" ht="12" hidden="1" customHeight="1">
      <c r="A18680" s="431"/>
    </row>
    <row r="18681" spans="1:1" s="432" customFormat="1" ht="12" hidden="1" customHeight="1">
      <c r="A18681" s="431"/>
    </row>
    <row r="18682" spans="1:1" s="432" customFormat="1" ht="12" hidden="1" customHeight="1">
      <c r="A18682" s="431"/>
    </row>
    <row r="18683" spans="1:1" s="432" customFormat="1" ht="12" hidden="1" customHeight="1">
      <c r="A18683" s="431"/>
    </row>
    <row r="18684" spans="1:1" s="432" customFormat="1" ht="12" hidden="1" customHeight="1">
      <c r="A18684" s="431"/>
    </row>
    <row r="18685" spans="1:1" s="432" customFormat="1" ht="12" hidden="1" customHeight="1">
      <c r="A18685" s="431"/>
    </row>
    <row r="18686" spans="1:1" s="432" customFormat="1" ht="12" hidden="1" customHeight="1">
      <c r="A18686" s="431"/>
    </row>
    <row r="18687" spans="1:1" s="432" customFormat="1" ht="12" hidden="1" customHeight="1">
      <c r="A18687" s="431"/>
    </row>
    <row r="18688" spans="1:1" s="432" customFormat="1" ht="12" hidden="1" customHeight="1">
      <c r="A18688" s="431"/>
    </row>
    <row r="18689" spans="1:1" s="432" customFormat="1" ht="12" hidden="1" customHeight="1">
      <c r="A18689" s="431"/>
    </row>
    <row r="18690" spans="1:1" s="432" customFormat="1" ht="12" hidden="1" customHeight="1">
      <c r="A18690" s="431"/>
    </row>
    <row r="18691" spans="1:1" s="432" customFormat="1" ht="12" hidden="1" customHeight="1">
      <c r="A18691" s="431"/>
    </row>
    <row r="18692" spans="1:1" s="432" customFormat="1" ht="12" hidden="1" customHeight="1">
      <c r="A18692" s="431"/>
    </row>
    <row r="18693" spans="1:1" s="432" customFormat="1" ht="12" hidden="1" customHeight="1">
      <c r="A18693" s="431"/>
    </row>
    <row r="18694" spans="1:1" s="432" customFormat="1" ht="12" hidden="1" customHeight="1">
      <c r="A18694" s="431"/>
    </row>
    <row r="18695" spans="1:1" s="432" customFormat="1" ht="12" hidden="1" customHeight="1">
      <c r="A18695" s="431"/>
    </row>
    <row r="18696" spans="1:1" s="432" customFormat="1" ht="12" hidden="1" customHeight="1">
      <c r="A18696" s="431"/>
    </row>
    <row r="18697" spans="1:1" s="432" customFormat="1" ht="12" hidden="1" customHeight="1">
      <c r="A18697" s="431"/>
    </row>
    <row r="18698" spans="1:1" s="432" customFormat="1" ht="12" hidden="1" customHeight="1">
      <c r="A18698" s="431"/>
    </row>
    <row r="18699" spans="1:1" s="432" customFormat="1" ht="12" hidden="1" customHeight="1">
      <c r="A18699" s="431"/>
    </row>
    <row r="18700" spans="1:1" s="432" customFormat="1" ht="12" hidden="1" customHeight="1">
      <c r="A18700" s="431"/>
    </row>
    <row r="18701" spans="1:1" s="432" customFormat="1" ht="12" hidden="1" customHeight="1">
      <c r="A18701" s="431"/>
    </row>
    <row r="18702" spans="1:1" s="432" customFormat="1" ht="12" hidden="1" customHeight="1">
      <c r="A18702" s="431"/>
    </row>
    <row r="18703" spans="1:1" s="432" customFormat="1" ht="12" hidden="1" customHeight="1">
      <c r="A18703" s="431"/>
    </row>
    <row r="18704" spans="1:1" s="432" customFormat="1" ht="12" hidden="1" customHeight="1">
      <c r="A18704" s="431"/>
    </row>
    <row r="18705" spans="1:1" s="432" customFormat="1" ht="12" hidden="1" customHeight="1">
      <c r="A18705" s="431"/>
    </row>
    <row r="18706" spans="1:1" s="432" customFormat="1" ht="12" hidden="1" customHeight="1">
      <c r="A18706" s="431"/>
    </row>
    <row r="18707" spans="1:1" s="432" customFormat="1" ht="12" hidden="1" customHeight="1">
      <c r="A18707" s="431"/>
    </row>
    <row r="18708" spans="1:1" s="432" customFormat="1" ht="12" hidden="1" customHeight="1">
      <c r="A18708" s="431"/>
    </row>
    <row r="18709" spans="1:1" s="432" customFormat="1" ht="12" hidden="1" customHeight="1">
      <c r="A18709" s="431"/>
    </row>
    <row r="18710" spans="1:1" s="432" customFormat="1" ht="12" hidden="1" customHeight="1">
      <c r="A18710" s="431"/>
    </row>
    <row r="18711" spans="1:1" s="432" customFormat="1" ht="12" hidden="1" customHeight="1">
      <c r="A18711" s="431"/>
    </row>
    <row r="18712" spans="1:1" s="432" customFormat="1" ht="12" hidden="1" customHeight="1">
      <c r="A18712" s="431"/>
    </row>
    <row r="18713" spans="1:1" s="432" customFormat="1" ht="12" hidden="1" customHeight="1">
      <c r="A18713" s="431"/>
    </row>
    <row r="18714" spans="1:1" s="432" customFormat="1" ht="12" hidden="1" customHeight="1">
      <c r="A18714" s="431"/>
    </row>
    <row r="18715" spans="1:1" s="432" customFormat="1" ht="12" hidden="1" customHeight="1">
      <c r="A18715" s="431"/>
    </row>
    <row r="18716" spans="1:1" s="432" customFormat="1" ht="12" hidden="1" customHeight="1">
      <c r="A18716" s="431"/>
    </row>
    <row r="18717" spans="1:1" s="432" customFormat="1" ht="12" hidden="1" customHeight="1">
      <c r="A18717" s="431"/>
    </row>
    <row r="18718" spans="1:1" s="432" customFormat="1" ht="12" hidden="1" customHeight="1">
      <c r="A18718" s="431"/>
    </row>
    <row r="18719" spans="1:1" s="432" customFormat="1" ht="12" hidden="1" customHeight="1">
      <c r="A18719" s="431"/>
    </row>
    <row r="18720" spans="1:1" s="432" customFormat="1" ht="12" hidden="1" customHeight="1">
      <c r="A18720" s="431"/>
    </row>
    <row r="18721" spans="1:1" s="432" customFormat="1" ht="12" hidden="1" customHeight="1">
      <c r="A18721" s="431"/>
    </row>
    <row r="18722" spans="1:1" s="432" customFormat="1" ht="12" hidden="1" customHeight="1">
      <c r="A18722" s="431"/>
    </row>
    <row r="18723" spans="1:1" s="432" customFormat="1" ht="12" hidden="1" customHeight="1">
      <c r="A18723" s="431"/>
    </row>
    <row r="18724" spans="1:1" s="432" customFormat="1" ht="12" hidden="1" customHeight="1">
      <c r="A18724" s="431"/>
    </row>
    <row r="18725" spans="1:1" s="432" customFormat="1" ht="12" hidden="1" customHeight="1">
      <c r="A18725" s="431"/>
    </row>
    <row r="18726" spans="1:1" s="432" customFormat="1" ht="12" hidden="1" customHeight="1">
      <c r="A18726" s="431"/>
    </row>
    <row r="18727" spans="1:1" s="432" customFormat="1" ht="12" hidden="1" customHeight="1">
      <c r="A18727" s="431"/>
    </row>
    <row r="18728" spans="1:1" s="432" customFormat="1" ht="12" hidden="1" customHeight="1">
      <c r="A18728" s="431"/>
    </row>
    <row r="18729" spans="1:1" s="432" customFormat="1" ht="12" hidden="1" customHeight="1">
      <c r="A18729" s="431"/>
    </row>
    <row r="18730" spans="1:1" s="432" customFormat="1" ht="12" hidden="1" customHeight="1">
      <c r="A18730" s="431"/>
    </row>
    <row r="18731" spans="1:1" s="432" customFormat="1" ht="12" hidden="1" customHeight="1">
      <c r="A18731" s="431"/>
    </row>
    <row r="18732" spans="1:1" s="432" customFormat="1" ht="12" hidden="1" customHeight="1">
      <c r="A18732" s="431"/>
    </row>
    <row r="18733" spans="1:1" s="432" customFormat="1" ht="12" hidden="1" customHeight="1">
      <c r="A18733" s="431"/>
    </row>
    <row r="18734" spans="1:1" s="432" customFormat="1" ht="12" hidden="1" customHeight="1">
      <c r="A18734" s="431"/>
    </row>
    <row r="18735" spans="1:1" s="432" customFormat="1" ht="12" hidden="1" customHeight="1">
      <c r="A18735" s="431"/>
    </row>
    <row r="18736" spans="1:1" s="432" customFormat="1" ht="12" hidden="1" customHeight="1">
      <c r="A18736" s="431"/>
    </row>
    <row r="18737" spans="1:1" s="432" customFormat="1" ht="12" hidden="1" customHeight="1">
      <c r="A18737" s="431"/>
    </row>
    <row r="18738" spans="1:1" s="432" customFormat="1" ht="12" hidden="1" customHeight="1">
      <c r="A18738" s="431"/>
    </row>
    <row r="18739" spans="1:1" s="432" customFormat="1" ht="12" hidden="1" customHeight="1">
      <c r="A18739" s="431"/>
    </row>
    <row r="18740" spans="1:1" s="432" customFormat="1" ht="12" hidden="1" customHeight="1">
      <c r="A18740" s="431"/>
    </row>
    <row r="18741" spans="1:1" s="432" customFormat="1" ht="12" hidden="1" customHeight="1">
      <c r="A18741" s="431"/>
    </row>
    <row r="18742" spans="1:1" s="432" customFormat="1" ht="12" hidden="1" customHeight="1">
      <c r="A18742" s="431"/>
    </row>
    <row r="18743" spans="1:1" s="432" customFormat="1" ht="12" hidden="1" customHeight="1">
      <c r="A18743" s="431"/>
    </row>
    <row r="18744" spans="1:1" s="432" customFormat="1" ht="12" hidden="1" customHeight="1">
      <c r="A18744" s="431"/>
    </row>
    <row r="18745" spans="1:1" s="432" customFormat="1" ht="12" hidden="1" customHeight="1">
      <c r="A18745" s="431"/>
    </row>
    <row r="18746" spans="1:1" s="432" customFormat="1" ht="12" hidden="1" customHeight="1">
      <c r="A18746" s="431"/>
    </row>
    <row r="18747" spans="1:1" s="432" customFormat="1" ht="12" hidden="1" customHeight="1">
      <c r="A18747" s="431"/>
    </row>
    <row r="18748" spans="1:1" s="432" customFormat="1" ht="12" hidden="1" customHeight="1">
      <c r="A18748" s="431"/>
    </row>
    <row r="18749" spans="1:1" s="432" customFormat="1" ht="12" hidden="1" customHeight="1">
      <c r="A18749" s="431"/>
    </row>
    <row r="18750" spans="1:1" s="432" customFormat="1" ht="12" hidden="1" customHeight="1">
      <c r="A18750" s="431"/>
    </row>
    <row r="18751" spans="1:1" s="432" customFormat="1" ht="12" hidden="1" customHeight="1">
      <c r="A18751" s="431"/>
    </row>
    <row r="18752" spans="1:1" s="432" customFormat="1" ht="12" hidden="1" customHeight="1">
      <c r="A18752" s="431"/>
    </row>
    <row r="18753" spans="1:1" s="432" customFormat="1" ht="12" hidden="1" customHeight="1">
      <c r="A18753" s="431"/>
    </row>
    <row r="18754" spans="1:1" s="432" customFormat="1" ht="12" hidden="1" customHeight="1">
      <c r="A18754" s="431"/>
    </row>
    <row r="18755" spans="1:1" s="432" customFormat="1" ht="12" hidden="1" customHeight="1">
      <c r="A18755" s="431"/>
    </row>
    <row r="18756" spans="1:1" s="432" customFormat="1" ht="12" hidden="1" customHeight="1">
      <c r="A18756" s="431"/>
    </row>
    <row r="18757" spans="1:1" s="432" customFormat="1" ht="12" hidden="1" customHeight="1">
      <c r="A18757" s="431"/>
    </row>
    <row r="18758" spans="1:1" s="432" customFormat="1" ht="12" hidden="1" customHeight="1">
      <c r="A18758" s="431"/>
    </row>
    <row r="18759" spans="1:1" s="432" customFormat="1" ht="12" hidden="1" customHeight="1">
      <c r="A18759" s="431"/>
    </row>
    <row r="18760" spans="1:1" s="432" customFormat="1" ht="12" hidden="1" customHeight="1">
      <c r="A18760" s="431"/>
    </row>
    <row r="18761" spans="1:1" s="432" customFormat="1" ht="12" hidden="1" customHeight="1">
      <c r="A18761" s="431"/>
    </row>
    <row r="18762" spans="1:1" s="432" customFormat="1" ht="12" hidden="1" customHeight="1">
      <c r="A18762" s="431"/>
    </row>
    <row r="18763" spans="1:1" s="432" customFormat="1" ht="12" hidden="1" customHeight="1">
      <c r="A18763" s="431"/>
    </row>
    <row r="18764" spans="1:1" s="432" customFormat="1" ht="12" hidden="1" customHeight="1">
      <c r="A18764" s="431"/>
    </row>
    <row r="18765" spans="1:1" s="432" customFormat="1" ht="12" hidden="1" customHeight="1">
      <c r="A18765" s="431"/>
    </row>
    <row r="18766" spans="1:1" s="432" customFormat="1" ht="12" hidden="1" customHeight="1">
      <c r="A18766" s="431"/>
    </row>
    <row r="18767" spans="1:1" s="432" customFormat="1" ht="12" hidden="1" customHeight="1">
      <c r="A18767" s="431"/>
    </row>
    <row r="18768" spans="1:1" s="432" customFormat="1" ht="12" hidden="1" customHeight="1">
      <c r="A18768" s="431"/>
    </row>
    <row r="18769" spans="1:1" s="432" customFormat="1" ht="12" hidden="1" customHeight="1">
      <c r="A18769" s="431"/>
    </row>
    <row r="18770" spans="1:1" s="432" customFormat="1" ht="12" hidden="1" customHeight="1">
      <c r="A18770" s="431"/>
    </row>
    <row r="18771" spans="1:1" s="432" customFormat="1" ht="12" hidden="1" customHeight="1">
      <c r="A18771" s="431"/>
    </row>
    <row r="18772" spans="1:1" s="432" customFormat="1" ht="12" hidden="1" customHeight="1">
      <c r="A18772" s="431"/>
    </row>
    <row r="18773" spans="1:1" s="432" customFormat="1" ht="12" hidden="1" customHeight="1">
      <c r="A18773" s="431"/>
    </row>
    <row r="18774" spans="1:1" s="432" customFormat="1" ht="12" hidden="1" customHeight="1">
      <c r="A18774" s="431"/>
    </row>
    <row r="18775" spans="1:1" s="432" customFormat="1" ht="12" hidden="1" customHeight="1">
      <c r="A18775" s="431"/>
    </row>
    <row r="18776" spans="1:1" s="432" customFormat="1" ht="12" hidden="1" customHeight="1">
      <c r="A18776" s="431"/>
    </row>
    <row r="18777" spans="1:1" s="432" customFormat="1" ht="12" hidden="1" customHeight="1">
      <c r="A18777" s="431"/>
    </row>
    <row r="18778" spans="1:1" s="432" customFormat="1" ht="12" hidden="1" customHeight="1">
      <c r="A18778" s="431"/>
    </row>
    <row r="18779" spans="1:1" s="432" customFormat="1" ht="12" hidden="1" customHeight="1">
      <c r="A18779" s="431"/>
    </row>
    <row r="18780" spans="1:1" s="432" customFormat="1" ht="12" hidden="1" customHeight="1">
      <c r="A18780" s="431"/>
    </row>
    <row r="18781" spans="1:1" s="432" customFormat="1" ht="12" hidden="1" customHeight="1">
      <c r="A18781" s="431"/>
    </row>
    <row r="18782" spans="1:1" s="432" customFormat="1" ht="12" hidden="1" customHeight="1">
      <c r="A18782" s="431"/>
    </row>
    <row r="18783" spans="1:1" s="432" customFormat="1" ht="12" hidden="1" customHeight="1">
      <c r="A18783" s="431"/>
    </row>
    <row r="18784" spans="1:1" s="432" customFormat="1" ht="12" hidden="1" customHeight="1">
      <c r="A18784" s="431"/>
    </row>
    <row r="18785" spans="1:1" s="432" customFormat="1" ht="12" hidden="1" customHeight="1">
      <c r="A18785" s="431"/>
    </row>
    <row r="18786" spans="1:1" s="432" customFormat="1" ht="12" hidden="1" customHeight="1">
      <c r="A18786" s="431"/>
    </row>
    <row r="18787" spans="1:1" s="432" customFormat="1" ht="12" hidden="1" customHeight="1">
      <c r="A18787" s="431"/>
    </row>
    <row r="18788" spans="1:1" s="432" customFormat="1" ht="12" hidden="1" customHeight="1">
      <c r="A18788" s="431"/>
    </row>
    <row r="18789" spans="1:1" s="432" customFormat="1" ht="12" hidden="1" customHeight="1">
      <c r="A18789" s="431"/>
    </row>
    <row r="18790" spans="1:1" s="432" customFormat="1" ht="12" hidden="1" customHeight="1">
      <c r="A18790" s="431"/>
    </row>
    <row r="18791" spans="1:1" s="432" customFormat="1" ht="12" hidden="1" customHeight="1">
      <c r="A18791" s="431"/>
    </row>
    <row r="18792" spans="1:1" s="432" customFormat="1" ht="12" hidden="1" customHeight="1">
      <c r="A18792" s="431"/>
    </row>
    <row r="18793" spans="1:1" s="432" customFormat="1" ht="12" hidden="1" customHeight="1">
      <c r="A18793" s="431"/>
    </row>
    <row r="18794" spans="1:1" s="432" customFormat="1" ht="12" hidden="1" customHeight="1">
      <c r="A18794" s="431"/>
    </row>
    <row r="18795" spans="1:1" s="432" customFormat="1" ht="12" hidden="1" customHeight="1">
      <c r="A18795" s="431"/>
    </row>
    <row r="18796" spans="1:1" s="432" customFormat="1" ht="12" hidden="1" customHeight="1">
      <c r="A18796" s="431"/>
    </row>
    <row r="18797" spans="1:1" s="432" customFormat="1" ht="12" hidden="1" customHeight="1">
      <c r="A18797" s="431"/>
    </row>
    <row r="18798" spans="1:1" s="432" customFormat="1" ht="12" hidden="1" customHeight="1">
      <c r="A18798" s="431"/>
    </row>
    <row r="18799" spans="1:1" s="432" customFormat="1" ht="12" hidden="1" customHeight="1">
      <c r="A18799" s="431"/>
    </row>
    <row r="18800" spans="1:1" s="432" customFormat="1" ht="12" hidden="1" customHeight="1">
      <c r="A18800" s="431"/>
    </row>
    <row r="18801" spans="1:1" s="432" customFormat="1" ht="12" hidden="1" customHeight="1">
      <c r="A18801" s="431"/>
    </row>
    <row r="18802" spans="1:1" s="432" customFormat="1" ht="12" hidden="1" customHeight="1">
      <c r="A18802" s="431"/>
    </row>
    <row r="18803" spans="1:1" s="432" customFormat="1" ht="12" hidden="1" customHeight="1">
      <c r="A18803" s="431"/>
    </row>
    <row r="18804" spans="1:1" s="432" customFormat="1" ht="12" hidden="1" customHeight="1">
      <c r="A18804" s="431"/>
    </row>
    <row r="18805" spans="1:1" s="432" customFormat="1" ht="12" hidden="1" customHeight="1">
      <c r="A18805" s="431"/>
    </row>
    <row r="18806" spans="1:1" s="432" customFormat="1" ht="12" hidden="1" customHeight="1">
      <c r="A18806" s="431"/>
    </row>
    <row r="18807" spans="1:1" s="432" customFormat="1" ht="12" hidden="1" customHeight="1">
      <c r="A18807" s="431"/>
    </row>
    <row r="18808" spans="1:1" s="432" customFormat="1" ht="12" hidden="1" customHeight="1">
      <c r="A18808" s="431"/>
    </row>
    <row r="18809" spans="1:1" s="432" customFormat="1" ht="12" hidden="1" customHeight="1">
      <c r="A18809" s="431"/>
    </row>
    <row r="18810" spans="1:1" s="432" customFormat="1" ht="12" hidden="1" customHeight="1">
      <c r="A18810" s="431"/>
    </row>
    <row r="18811" spans="1:1" s="432" customFormat="1" ht="12" hidden="1" customHeight="1">
      <c r="A18811" s="431"/>
    </row>
    <row r="18812" spans="1:1" s="432" customFormat="1" ht="12" hidden="1" customHeight="1">
      <c r="A18812" s="431"/>
    </row>
    <row r="18813" spans="1:1" s="432" customFormat="1" ht="12" hidden="1" customHeight="1">
      <c r="A18813" s="431"/>
    </row>
    <row r="18814" spans="1:1" s="432" customFormat="1" ht="12" hidden="1" customHeight="1">
      <c r="A18814" s="431"/>
    </row>
    <row r="18815" spans="1:1" s="432" customFormat="1" ht="12" hidden="1" customHeight="1">
      <c r="A18815" s="431"/>
    </row>
    <row r="18816" spans="1:1" s="432" customFormat="1" ht="12" hidden="1" customHeight="1">
      <c r="A18816" s="431"/>
    </row>
    <row r="18817" spans="1:1" s="432" customFormat="1" ht="12" hidden="1" customHeight="1">
      <c r="A18817" s="431"/>
    </row>
    <row r="18818" spans="1:1" s="432" customFormat="1" ht="12" hidden="1" customHeight="1">
      <c r="A18818" s="431"/>
    </row>
    <row r="18819" spans="1:1" s="432" customFormat="1" ht="12" hidden="1" customHeight="1">
      <c r="A18819" s="431"/>
    </row>
    <row r="18820" spans="1:1" s="432" customFormat="1" ht="12" hidden="1" customHeight="1">
      <c r="A18820" s="431"/>
    </row>
    <row r="18821" spans="1:1" s="432" customFormat="1" ht="12" hidden="1" customHeight="1">
      <c r="A18821" s="431"/>
    </row>
    <row r="18822" spans="1:1" s="432" customFormat="1" ht="12" hidden="1" customHeight="1">
      <c r="A18822" s="431"/>
    </row>
    <row r="18823" spans="1:1" s="432" customFormat="1" ht="12" hidden="1" customHeight="1">
      <c r="A18823" s="431"/>
    </row>
    <row r="18824" spans="1:1" s="432" customFormat="1" ht="12" hidden="1" customHeight="1">
      <c r="A18824" s="431"/>
    </row>
    <row r="18825" spans="1:1" s="432" customFormat="1" ht="12" hidden="1" customHeight="1">
      <c r="A18825" s="431"/>
    </row>
    <row r="18826" spans="1:1" s="432" customFormat="1" ht="12" hidden="1" customHeight="1">
      <c r="A18826" s="431"/>
    </row>
    <row r="18827" spans="1:1" s="432" customFormat="1" ht="12" hidden="1" customHeight="1">
      <c r="A18827" s="431"/>
    </row>
    <row r="18828" spans="1:1" s="432" customFormat="1" ht="12" hidden="1" customHeight="1">
      <c r="A18828" s="431"/>
    </row>
    <row r="18829" spans="1:1" s="432" customFormat="1" ht="12" hidden="1" customHeight="1">
      <c r="A18829" s="431"/>
    </row>
    <row r="18830" spans="1:1" s="432" customFormat="1" ht="12" hidden="1" customHeight="1">
      <c r="A18830" s="431"/>
    </row>
    <row r="18831" spans="1:1" s="432" customFormat="1" ht="12" hidden="1" customHeight="1">
      <c r="A18831" s="431"/>
    </row>
    <row r="18832" spans="1:1" s="432" customFormat="1" ht="12" hidden="1" customHeight="1">
      <c r="A18832" s="431"/>
    </row>
    <row r="18833" spans="1:1" s="432" customFormat="1" ht="12" hidden="1" customHeight="1">
      <c r="A18833" s="431"/>
    </row>
    <row r="18834" spans="1:1" s="432" customFormat="1" ht="12" hidden="1" customHeight="1">
      <c r="A18834" s="431"/>
    </row>
    <row r="18835" spans="1:1" s="432" customFormat="1" ht="12" hidden="1" customHeight="1">
      <c r="A18835" s="431"/>
    </row>
    <row r="18836" spans="1:1" s="432" customFormat="1" ht="12" hidden="1" customHeight="1">
      <c r="A18836" s="431"/>
    </row>
    <row r="18837" spans="1:1" s="432" customFormat="1" ht="12" hidden="1" customHeight="1">
      <c r="A18837" s="431"/>
    </row>
    <row r="18838" spans="1:1" s="432" customFormat="1" ht="12" hidden="1" customHeight="1">
      <c r="A18838" s="431"/>
    </row>
    <row r="18839" spans="1:1" s="432" customFormat="1" ht="12" hidden="1" customHeight="1">
      <c r="A18839" s="431"/>
    </row>
    <row r="18840" spans="1:1" s="432" customFormat="1" ht="12" hidden="1" customHeight="1">
      <c r="A18840" s="431"/>
    </row>
    <row r="18841" spans="1:1" s="432" customFormat="1" ht="12" hidden="1" customHeight="1">
      <c r="A18841" s="431"/>
    </row>
    <row r="18842" spans="1:1" s="432" customFormat="1" ht="12" hidden="1" customHeight="1">
      <c r="A18842" s="431"/>
    </row>
    <row r="18843" spans="1:1" s="432" customFormat="1" ht="12" hidden="1" customHeight="1">
      <c r="A18843" s="431"/>
    </row>
    <row r="18844" spans="1:1" s="432" customFormat="1" ht="12" hidden="1" customHeight="1">
      <c r="A18844" s="431"/>
    </row>
    <row r="18845" spans="1:1" s="432" customFormat="1" ht="12" hidden="1" customHeight="1">
      <c r="A18845" s="431"/>
    </row>
    <row r="18846" spans="1:1" s="432" customFormat="1" ht="12" hidden="1" customHeight="1">
      <c r="A18846" s="431"/>
    </row>
    <row r="18847" spans="1:1" s="432" customFormat="1" ht="12" hidden="1" customHeight="1">
      <c r="A18847" s="431"/>
    </row>
    <row r="18848" spans="1:1" s="432" customFormat="1" ht="12" hidden="1" customHeight="1">
      <c r="A18848" s="431"/>
    </row>
    <row r="18849" spans="1:1" s="432" customFormat="1" ht="12" hidden="1" customHeight="1">
      <c r="A18849" s="431"/>
    </row>
    <row r="18850" spans="1:1" s="432" customFormat="1" ht="12" hidden="1" customHeight="1">
      <c r="A18850" s="431"/>
    </row>
    <row r="18851" spans="1:1" s="432" customFormat="1" ht="12" hidden="1" customHeight="1">
      <c r="A18851" s="431"/>
    </row>
    <row r="18852" spans="1:1" s="432" customFormat="1" ht="12" hidden="1" customHeight="1">
      <c r="A18852" s="431"/>
    </row>
    <row r="18853" spans="1:1" s="432" customFormat="1" ht="12" hidden="1" customHeight="1">
      <c r="A18853" s="431"/>
    </row>
    <row r="18854" spans="1:1" s="432" customFormat="1" ht="12" hidden="1" customHeight="1">
      <c r="A18854" s="431"/>
    </row>
    <row r="18855" spans="1:1" s="432" customFormat="1" ht="12" hidden="1" customHeight="1">
      <c r="A18855" s="431"/>
    </row>
    <row r="18856" spans="1:1" s="432" customFormat="1" ht="12" hidden="1" customHeight="1">
      <c r="A18856" s="431"/>
    </row>
    <row r="18857" spans="1:1" s="432" customFormat="1" ht="12" hidden="1" customHeight="1">
      <c r="A18857" s="431"/>
    </row>
    <row r="18858" spans="1:1" s="432" customFormat="1" ht="12" hidden="1" customHeight="1">
      <c r="A18858" s="431"/>
    </row>
    <row r="18859" spans="1:1" s="432" customFormat="1" ht="12" hidden="1" customHeight="1">
      <c r="A18859" s="431"/>
    </row>
    <row r="18860" spans="1:1" s="432" customFormat="1" ht="12" hidden="1" customHeight="1">
      <c r="A18860" s="431"/>
    </row>
    <row r="18861" spans="1:1" s="432" customFormat="1" ht="12" hidden="1" customHeight="1">
      <c r="A18861" s="431"/>
    </row>
    <row r="18862" spans="1:1" s="432" customFormat="1" ht="12" hidden="1" customHeight="1">
      <c r="A18862" s="431"/>
    </row>
    <row r="18863" spans="1:1" s="432" customFormat="1" ht="12" hidden="1" customHeight="1">
      <c r="A18863" s="431"/>
    </row>
    <row r="18864" spans="1:1" s="432" customFormat="1" ht="12" hidden="1" customHeight="1">
      <c r="A18864" s="431"/>
    </row>
    <row r="18865" spans="1:1" s="432" customFormat="1" ht="12" hidden="1" customHeight="1">
      <c r="A18865" s="431"/>
    </row>
    <row r="18866" spans="1:1" s="432" customFormat="1" ht="12" hidden="1" customHeight="1">
      <c r="A18866" s="431"/>
    </row>
    <row r="18867" spans="1:1" s="432" customFormat="1" ht="12" hidden="1" customHeight="1">
      <c r="A18867" s="431"/>
    </row>
    <row r="18868" spans="1:1" s="432" customFormat="1" ht="12" hidden="1" customHeight="1">
      <c r="A18868" s="431"/>
    </row>
    <row r="18869" spans="1:1" s="432" customFormat="1" ht="12" hidden="1" customHeight="1">
      <c r="A18869" s="431"/>
    </row>
    <row r="18870" spans="1:1" s="432" customFormat="1" ht="12" hidden="1" customHeight="1">
      <c r="A18870" s="431"/>
    </row>
    <row r="18871" spans="1:1" s="432" customFormat="1" ht="12" hidden="1" customHeight="1">
      <c r="A18871" s="431"/>
    </row>
    <row r="18872" spans="1:1" s="432" customFormat="1" ht="12" hidden="1" customHeight="1">
      <c r="A18872" s="431"/>
    </row>
    <row r="18873" spans="1:1" s="432" customFormat="1" ht="12" hidden="1" customHeight="1">
      <c r="A18873" s="431"/>
    </row>
    <row r="18874" spans="1:1" s="432" customFormat="1" ht="12" hidden="1" customHeight="1">
      <c r="A18874" s="431"/>
    </row>
    <row r="18875" spans="1:1" s="432" customFormat="1" ht="12" hidden="1" customHeight="1">
      <c r="A18875" s="431"/>
    </row>
    <row r="18876" spans="1:1" s="432" customFormat="1" ht="12" hidden="1" customHeight="1">
      <c r="A18876" s="431"/>
    </row>
    <row r="18877" spans="1:1" s="432" customFormat="1" ht="12" hidden="1" customHeight="1">
      <c r="A18877" s="431"/>
    </row>
    <row r="18878" spans="1:1" s="432" customFormat="1" ht="12" hidden="1" customHeight="1">
      <c r="A18878" s="431"/>
    </row>
    <row r="18879" spans="1:1" s="432" customFormat="1" ht="12" hidden="1" customHeight="1">
      <c r="A18879" s="431"/>
    </row>
    <row r="18880" spans="1:1" s="432" customFormat="1" ht="12" hidden="1" customHeight="1">
      <c r="A18880" s="431"/>
    </row>
    <row r="18881" spans="1:1" s="432" customFormat="1" ht="12" hidden="1" customHeight="1">
      <c r="A18881" s="431"/>
    </row>
    <row r="18882" spans="1:1" s="432" customFormat="1" ht="12" hidden="1" customHeight="1">
      <c r="A18882" s="431"/>
    </row>
    <row r="18883" spans="1:1" s="432" customFormat="1" ht="12" hidden="1" customHeight="1">
      <c r="A18883" s="431"/>
    </row>
    <row r="18884" spans="1:1" s="432" customFormat="1" ht="12" hidden="1" customHeight="1">
      <c r="A18884" s="431"/>
    </row>
    <row r="18885" spans="1:1" s="432" customFormat="1" ht="12" hidden="1" customHeight="1">
      <c r="A18885" s="431"/>
    </row>
    <row r="18886" spans="1:1" s="432" customFormat="1" ht="12" hidden="1" customHeight="1">
      <c r="A18886" s="431"/>
    </row>
    <row r="18887" spans="1:1" s="432" customFormat="1" ht="12" hidden="1" customHeight="1">
      <c r="A18887" s="431"/>
    </row>
    <row r="18888" spans="1:1" s="432" customFormat="1" ht="12" hidden="1" customHeight="1">
      <c r="A18888" s="431"/>
    </row>
    <row r="18889" spans="1:1" s="432" customFormat="1" ht="12" hidden="1" customHeight="1">
      <c r="A18889" s="431"/>
    </row>
    <row r="18890" spans="1:1" s="432" customFormat="1" ht="12" hidden="1" customHeight="1">
      <c r="A18890" s="431"/>
    </row>
    <row r="18891" spans="1:1" s="432" customFormat="1" ht="12" hidden="1" customHeight="1">
      <c r="A18891" s="431"/>
    </row>
    <row r="18892" spans="1:1" s="432" customFormat="1" ht="12" hidden="1" customHeight="1">
      <c r="A18892" s="431"/>
    </row>
    <row r="18893" spans="1:1" s="432" customFormat="1" ht="12" hidden="1" customHeight="1">
      <c r="A18893" s="431"/>
    </row>
    <row r="18894" spans="1:1" s="432" customFormat="1" ht="12" hidden="1" customHeight="1">
      <c r="A18894" s="431"/>
    </row>
    <row r="18895" spans="1:1" s="432" customFormat="1" ht="12" hidden="1" customHeight="1">
      <c r="A18895" s="431"/>
    </row>
    <row r="18896" spans="1:1" s="432" customFormat="1" ht="12" hidden="1" customHeight="1">
      <c r="A18896" s="431"/>
    </row>
    <row r="18897" spans="1:1" s="432" customFormat="1" ht="12" hidden="1" customHeight="1">
      <c r="A18897" s="431"/>
    </row>
    <row r="18898" spans="1:1" s="432" customFormat="1" ht="12" hidden="1" customHeight="1">
      <c r="A18898" s="431"/>
    </row>
    <row r="18899" spans="1:1" s="432" customFormat="1" ht="12" hidden="1" customHeight="1">
      <c r="A18899" s="431"/>
    </row>
    <row r="18900" spans="1:1" s="432" customFormat="1" ht="12" hidden="1" customHeight="1">
      <c r="A18900" s="431"/>
    </row>
    <row r="18901" spans="1:1" s="432" customFormat="1" ht="12" hidden="1" customHeight="1">
      <c r="A18901" s="431"/>
    </row>
    <row r="18902" spans="1:1" s="432" customFormat="1" ht="12" hidden="1" customHeight="1">
      <c r="A18902" s="431"/>
    </row>
    <row r="18903" spans="1:1" s="432" customFormat="1" ht="12" hidden="1" customHeight="1">
      <c r="A18903" s="431"/>
    </row>
    <row r="18904" spans="1:1" s="432" customFormat="1" ht="12" hidden="1" customHeight="1">
      <c r="A18904" s="431"/>
    </row>
    <row r="18905" spans="1:1" s="432" customFormat="1" ht="12" hidden="1" customHeight="1">
      <c r="A18905" s="431"/>
    </row>
    <row r="18906" spans="1:1" s="432" customFormat="1" ht="12" hidden="1" customHeight="1">
      <c r="A18906" s="431"/>
    </row>
    <row r="18907" spans="1:1" s="432" customFormat="1" ht="12" hidden="1" customHeight="1">
      <c r="A18907" s="431"/>
    </row>
    <row r="18908" spans="1:1" s="432" customFormat="1" ht="12" hidden="1" customHeight="1">
      <c r="A18908" s="431"/>
    </row>
    <row r="18909" spans="1:1" s="432" customFormat="1" ht="12" hidden="1" customHeight="1">
      <c r="A18909" s="431"/>
    </row>
    <row r="18910" spans="1:1" s="432" customFormat="1" ht="12" hidden="1" customHeight="1">
      <c r="A18910" s="431"/>
    </row>
    <row r="18911" spans="1:1" s="432" customFormat="1" ht="12" hidden="1" customHeight="1">
      <c r="A18911" s="431"/>
    </row>
    <row r="18912" spans="1:1" s="432" customFormat="1" ht="12" hidden="1" customHeight="1">
      <c r="A18912" s="431"/>
    </row>
    <row r="18913" spans="1:1" s="432" customFormat="1" ht="12" hidden="1" customHeight="1">
      <c r="A18913" s="431"/>
    </row>
    <row r="18914" spans="1:1" s="432" customFormat="1" ht="12" hidden="1" customHeight="1">
      <c r="A18914" s="431"/>
    </row>
    <row r="18915" spans="1:1" s="432" customFormat="1" ht="12" hidden="1" customHeight="1">
      <c r="A18915" s="431"/>
    </row>
    <row r="18916" spans="1:1" s="432" customFormat="1" ht="12" hidden="1" customHeight="1">
      <c r="A18916" s="431"/>
    </row>
    <row r="18917" spans="1:1" s="432" customFormat="1" ht="12" hidden="1" customHeight="1">
      <c r="A18917" s="431"/>
    </row>
    <row r="18918" spans="1:1" s="432" customFormat="1" ht="12" hidden="1" customHeight="1">
      <c r="A18918" s="431"/>
    </row>
    <row r="18919" spans="1:1" s="432" customFormat="1" ht="12" hidden="1" customHeight="1">
      <c r="A18919" s="431"/>
    </row>
    <row r="18920" spans="1:1" s="432" customFormat="1" ht="12" hidden="1" customHeight="1">
      <c r="A18920" s="431"/>
    </row>
    <row r="18921" spans="1:1" s="432" customFormat="1" ht="12" hidden="1" customHeight="1">
      <c r="A18921" s="431"/>
    </row>
    <row r="18922" spans="1:1" s="432" customFormat="1" ht="12" hidden="1" customHeight="1">
      <c r="A18922" s="431"/>
    </row>
    <row r="18923" spans="1:1" s="432" customFormat="1" ht="12" hidden="1" customHeight="1">
      <c r="A18923" s="431"/>
    </row>
    <row r="18924" spans="1:1" s="432" customFormat="1" ht="12" hidden="1" customHeight="1">
      <c r="A18924" s="431"/>
    </row>
    <row r="18925" spans="1:1" s="432" customFormat="1" ht="12" hidden="1" customHeight="1">
      <c r="A18925" s="431"/>
    </row>
    <row r="18926" spans="1:1" s="432" customFormat="1" ht="12" hidden="1" customHeight="1">
      <c r="A18926" s="431"/>
    </row>
    <row r="18927" spans="1:1" s="432" customFormat="1" ht="12" hidden="1" customHeight="1">
      <c r="A18927" s="431"/>
    </row>
    <row r="18928" spans="1:1" s="432" customFormat="1" ht="12" hidden="1" customHeight="1">
      <c r="A18928" s="431"/>
    </row>
    <row r="18929" spans="1:1" s="432" customFormat="1" ht="12" hidden="1" customHeight="1">
      <c r="A18929" s="431"/>
    </row>
    <row r="18930" spans="1:1" s="432" customFormat="1" ht="12" hidden="1" customHeight="1">
      <c r="A18930" s="431"/>
    </row>
    <row r="18931" spans="1:1" s="432" customFormat="1" ht="12" hidden="1" customHeight="1">
      <c r="A18931" s="431"/>
    </row>
    <row r="18932" spans="1:1" s="432" customFormat="1" ht="12" hidden="1" customHeight="1">
      <c r="A18932" s="431"/>
    </row>
    <row r="18933" spans="1:1" s="432" customFormat="1" ht="12" hidden="1" customHeight="1">
      <c r="A18933" s="431"/>
    </row>
    <row r="18934" spans="1:1" s="432" customFormat="1" ht="12" hidden="1" customHeight="1">
      <c r="A18934" s="431"/>
    </row>
    <row r="18935" spans="1:1" s="432" customFormat="1" ht="12" hidden="1" customHeight="1">
      <c r="A18935" s="431"/>
    </row>
    <row r="18936" spans="1:1" s="432" customFormat="1" ht="12" hidden="1" customHeight="1">
      <c r="A18936" s="431"/>
    </row>
    <row r="18937" spans="1:1" s="432" customFormat="1" ht="12" hidden="1" customHeight="1">
      <c r="A18937" s="431"/>
    </row>
    <row r="18938" spans="1:1" s="432" customFormat="1" ht="12" hidden="1" customHeight="1">
      <c r="A18938" s="431"/>
    </row>
    <row r="18939" spans="1:1" s="432" customFormat="1" ht="12" hidden="1" customHeight="1">
      <c r="A18939" s="431"/>
    </row>
    <row r="18940" spans="1:1" s="432" customFormat="1" ht="12" hidden="1" customHeight="1">
      <c r="A18940" s="431"/>
    </row>
    <row r="18941" spans="1:1" s="432" customFormat="1" ht="12" hidden="1" customHeight="1">
      <c r="A18941" s="431"/>
    </row>
    <row r="18942" spans="1:1" s="432" customFormat="1" ht="12" hidden="1" customHeight="1">
      <c r="A18942" s="431"/>
    </row>
    <row r="18943" spans="1:1" s="432" customFormat="1" ht="12" hidden="1" customHeight="1">
      <c r="A18943" s="431"/>
    </row>
    <row r="18944" spans="1:1" s="432" customFormat="1" ht="12" hidden="1" customHeight="1">
      <c r="A18944" s="431"/>
    </row>
    <row r="18945" spans="1:1" s="432" customFormat="1" ht="12" hidden="1" customHeight="1">
      <c r="A18945" s="431"/>
    </row>
    <row r="18946" spans="1:1" s="432" customFormat="1" ht="12" hidden="1" customHeight="1">
      <c r="A18946" s="431"/>
    </row>
    <row r="18947" spans="1:1" s="432" customFormat="1" ht="12" hidden="1" customHeight="1">
      <c r="A18947" s="431"/>
    </row>
    <row r="18948" spans="1:1" s="432" customFormat="1" ht="12" hidden="1" customHeight="1">
      <c r="A18948" s="431"/>
    </row>
    <row r="18949" spans="1:1" s="432" customFormat="1" ht="12" hidden="1" customHeight="1">
      <c r="A18949" s="431"/>
    </row>
    <row r="18950" spans="1:1" s="432" customFormat="1" ht="12" hidden="1" customHeight="1">
      <c r="A18950" s="431"/>
    </row>
    <row r="18951" spans="1:1" s="432" customFormat="1" ht="12" hidden="1" customHeight="1">
      <c r="A18951" s="431"/>
    </row>
    <row r="18952" spans="1:1" s="432" customFormat="1" ht="12" hidden="1" customHeight="1">
      <c r="A18952" s="431"/>
    </row>
    <row r="18953" spans="1:1" s="432" customFormat="1" ht="12" hidden="1" customHeight="1">
      <c r="A18953" s="431"/>
    </row>
    <row r="18954" spans="1:1" s="432" customFormat="1" ht="12" hidden="1" customHeight="1">
      <c r="A18954" s="431"/>
    </row>
    <row r="18955" spans="1:1" s="432" customFormat="1" ht="12" hidden="1" customHeight="1">
      <c r="A18955" s="431"/>
    </row>
    <row r="18956" spans="1:1" s="432" customFormat="1" ht="12" hidden="1" customHeight="1">
      <c r="A18956" s="431"/>
    </row>
    <row r="18957" spans="1:1" s="432" customFormat="1" ht="12" hidden="1" customHeight="1">
      <c r="A18957" s="431"/>
    </row>
    <row r="18958" spans="1:1" s="432" customFormat="1" ht="12" hidden="1" customHeight="1">
      <c r="A18958" s="431"/>
    </row>
    <row r="18959" spans="1:1" s="432" customFormat="1" ht="12" hidden="1" customHeight="1">
      <c r="A18959" s="431"/>
    </row>
    <row r="18960" spans="1:1" s="432" customFormat="1" ht="12" hidden="1" customHeight="1">
      <c r="A18960" s="431"/>
    </row>
    <row r="18961" spans="1:1" s="432" customFormat="1" ht="12" hidden="1" customHeight="1">
      <c r="A18961" s="431"/>
    </row>
    <row r="18962" spans="1:1" s="432" customFormat="1" ht="12" hidden="1" customHeight="1">
      <c r="A18962" s="431"/>
    </row>
    <row r="18963" spans="1:1" s="432" customFormat="1" ht="12" hidden="1" customHeight="1">
      <c r="A18963" s="431"/>
    </row>
    <row r="18964" spans="1:1" s="432" customFormat="1" ht="12" hidden="1" customHeight="1">
      <c r="A18964" s="431"/>
    </row>
    <row r="18965" spans="1:1" s="432" customFormat="1" ht="12" hidden="1" customHeight="1">
      <c r="A18965" s="431"/>
    </row>
    <row r="18966" spans="1:1" s="432" customFormat="1" ht="12" hidden="1" customHeight="1">
      <c r="A18966" s="431"/>
    </row>
    <row r="18967" spans="1:1" s="432" customFormat="1" ht="12" hidden="1" customHeight="1">
      <c r="A18967" s="431"/>
    </row>
    <row r="18968" spans="1:1" s="432" customFormat="1" ht="12" hidden="1" customHeight="1">
      <c r="A18968" s="431"/>
    </row>
    <row r="18969" spans="1:1" s="432" customFormat="1" ht="12" hidden="1" customHeight="1">
      <c r="A18969" s="431"/>
    </row>
    <row r="18970" spans="1:1" s="432" customFormat="1" ht="12" hidden="1" customHeight="1">
      <c r="A18970" s="431"/>
    </row>
    <row r="18971" spans="1:1" s="432" customFormat="1" ht="12" hidden="1" customHeight="1">
      <c r="A18971" s="431"/>
    </row>
    <row r="18972" spans="1:1" s="432" customFormat="1" ht="12" hidden="1" customHeight="1">
      <c r="A18972" s="431"/>
    </row>
    <row r="18973" spans="1:1" s="432" customFormat="1" ht="12" hidden="1" customHeight="1">
      <c r="A18973" s="431"/>
    </row>
    <row r="18974" spans="1:1" s="432" customFormat="1" ht="12" hidden="1" customHeight="1">
      <c r="A18974" s="431"/>
    </row>
    <row r="18975" spans="1:1" s="432" customFormat="1" ht="12" hidden="1" customHeight="1">
      <c r="A18975" s="431"/>
    </row>
    <row r="18976" spans="1:1" s="432" customFormat="1" ht="12" hidden="1" customHeight="1">
      <c r="A18976" s="431"/>
    </row>
    <row r="18977" spans="1:1" s="432" customFormat="1" ht="12" hidden="1" customHeight="1">
      <c r="A18977" s="431"/>
    </row>
    <row r="18978" spans="1:1" s="432" customFormat="1" ht="12" hidden="1" customHeight="1">
      <c r="A18978" s="431"/>
    </row>
    <row r="18979" spans="1:1" s="432" customFormat="1" ht="12" hidden="1" customHeight="1">
      <c r="A18979" s="431"/>
    </row>
    <row r="18980" spans="1:1" s="432" customFormat="1" ht="12" hidden="1" customHeight="1">
      <c r="A18980" s="431"/>
    </row>
    <row r="18981" spans="1:1" s="432" customFormat="1" ht="12" hidden="1" customHeight="1">
      <c r="A18981" s="431"/>
    </row>
    <row r="18982" spans="1:1" s="432" customFormat="1" ht="12" hidden="1" customHeight="1">
      <c r="A18982" s="431"/>
    </row>
    <row r="18983" spans="1:1" s="432" customFormat="1" ht="12" hidden="1" customHeight="1">
      <c r="A18983" s="431"/>
    </row>
    <row r="18984" spans="1:1" s="432" customFormat="1" ht="12" hidden="1" customHeight="1">
      <c r="A18984" s="431"/>
    </row>
    <row r="18985" spans="1:1" s="432" customFormat="1" ht="12" hidden="1" customHeight="1">
      <c r="A18985" s="431"/>
    </row>
    <row r="18986" spans="1:1" s="432" customFormat="1" ht="12" hidden="1" customHeight="1">
      <c r="A18986" s="431"/>
    </row>
    <row r="18987" spans="1:1" s="432" customFormat="1" ht="12" hidden="1" customHeight="1">
      <c r="A18987" s="431"/>
    </row>
    <row r="18988" spans="1:1" s="432" customFormat="1" ht="12" hidden="1" customHeight="1">
      <c r="A18988" s="431"/>
    </row>
    <row r="18989" spans="1:1" s="432" customFormat="1" ht="12" hidden="1" customHeight="1">
      <c r="A18989" s="431"/>
    </row>
    <row r="18990" spans="1:1" s="432" customFormat="1" ht="12" hidden="1" customHeight="1">
      <c r="A18990" s="431"/>
    </row>
    <row r="18991" spans="1:1" s="432" customFormat="1" ht="12" hidden="1" customHeight="1">
      <c r="A18991" s="431"/>
    </row>
    <row r="18992" spans="1:1" s="432" customFormat="1" ht="12" hidden="1" customHeight="1">
      <c r="A18992" s="431"/>
    </row>
    <row r="18993" spans="1:1" s="432" customFormat="1" ht="12" hidden="1" customHeight="1">
      <c r="A18993" s="431"/>
    </row>
    <row r="18994" spans="1:1" s="432" customFormat="1" ht="12" hidden="1" customHeight="1">
      <c r="A18994" s="431"/>
    </row>
    <row r="18995" spans="1:1" s="432" customFormat="1" ht="12" hidden="1" customHeight="1">
      <c r="A18995" s="431"/>
    </row>
    <row r="18996" spans="1:1" s="432" customFormat="1" ht="12" hidden="1" customHeight="1">
      <c r="A18996" s="431"/>
    </row>
    <row r="18997" spans="1:1" s="432" customFormat="1" ht="12" hidden="1" customHeight="1">
      <c r="A18997" s="431"/>
    </row>
    <row r="18998" spans="1:1" s="432" customFormat="1" ht="12" hidden="1" customHeight="1">
      <c r="A18998" s="431"/>
    </row>
    <row r="18999" spans="1:1" s="432" customFormat="1" ht="12" hidden="1" customHeight="1">
      <c r="A18999" s="431"/>
    </row>
    <row r="19000" spans="1:1" s="432" customFormat="1" ht="12" hidden="1" customHeight="1">
      <c r="A19000" s="431"/>
    </row>
    <row r="19001" spans="1:1" s="432" customFormat="1" ht="12" hidden="1" customHeight="1">
      <c r="A19001" s="431"/>
    </row>
    <row r="19002" spans="1:1" s="432" customFormat="1" ht="12" hidden="1" customHeight="1">
      <c r="A19002" s="431"/>
    </row>
    <row r="19003" spans="1:1" s="432" customFormat="1" ht="12" hidden="1" customHeight="1">
      <c r="A19003" s="431"/>
    </row>
    <row r="19004" spans="1:1" s="432" customFormat="1" ht="12" hidden="1" customHeight="1">
      <c r="A19004" s="431"/>
    </row>
    <row r="19005" spans="1:1" s="432" customFormat="1" ht="12" hidden="1" customHeight="1">
      <c r="A19005" s="431"/>
    </row>
    <row r="19006" spans="1:1" s="432" customFormat="1" ht="12" hidden="1" customHeight="1">
      <c r="A19006" s="431"/>
    </row>
    <row r="19007" spans="1:1" s="432" customFormat="1" ht="12" hidden="1" customHeight="1">
      <c r="A19007" s="431"/>
    </row>
    <row r="19008" spans="1:1" s="432" customFormat="1" ht="12" hidden="1" customHeight="1">
      <c r="A19008" s="431"/>
    </row>
    <row r="19009" spans="1:1" s="432" customFormat="1" ht="12" hidden="1" customHeight="1">
      <c r="A19009" s="431"/>
    </row>
    <row r="19010" spans="1:1" s="432" customFormat="1" ht="12" hidden="1" customHeight="1">
      <c r="A19010" s="431"/>
    </row>
    <row r="19011" spans="1:1" s="432" customFormat="1" ht="12" hidden="1" customHeight="1">
      <c r="A19011" s="431"/>
    </row>
    <row r="19012" spans="1:1" s="432" customFormat="1" ht="12" hidden="1" customHeight="1">
      <c r="A19012" s="431"/>
    </row>
    <row r="19013" spans="1:1" s="432" customFormat="1" ht="12" hidden="1" customHeight="1">
      <c r="A19013" s="431"/>
    </row>
    <row r="19014" spans="1:1" s="432" customFormat="1" ht="12" hidden="1" customHeight="1">
      <c r="A19014" s="431"/>
    </row>
    <row r="19015" spans="1:1" s="432" customFormat="1" ht="12" hidden="1" customHeight="1">
      <c r="A19015" s="431"/>
    </row>
    <row r="19016" spans="1:1" s="432" customFormat="1" ht="12" hidden="1" customHeight="1">
      <c r="A19016" s="431"/>
    </row>
    <row r="19017" spans="1:1" s="432" customFormat="1" ht="12" hidden="1" customHeight="1">
      <c r="A19017" s="431"/>
    </row>
    <row r="19018" spans="1:1" s="432" customFormat="1" ht="12" hidden="1" customHeight="1">
      <c r="A19018" s="431"/>
    </row>
    <row r="19019" spans="1:1" s="432" customFormat="1" ht="12" hidden="1" customHeight="1">
      <c r="A19019" s="431"/>
    </row>
    <row r="19020" spans="1:1" s="432" customFormat="1" ht="12" hidden="1" customHeight="1">
      <c r="A19020" s="431"/>
    </row>
    <row r="19021" spans="1:1" s="432" customFormat="1" ht="12" hidden="1" customHeight="1">
      <c r="A19021" s="431"/>
    </row>
    <row r="19022" spans="1:1" s="432" customFormat="1" ht="12" hidden="1" customHeight="1">
      <c r="A19022" s="431"/>
    </row>
    <row r="19023" spans="1:1" s="432" customFormat="1" ht="12" hidden="1" customHeight="1">
      <c r="A19023" s="431"/>
    </row>
    <row r="19024" spans="1:1" s="432" customFormat="1" ht="12" hidden="1" customHeight="1">
      <c r="A19024" s="431"/>
    </row>
    <row r="19025" spans="1:1" s="432" customFormat="1" ht="12" hidden="1" customHeight="1">
      <c r="A19025" s="431"/>
    </row>
    <row r="19026" spans="1:1" s="432" customFormat="1" ht="12" hidden="1" customHeight="1">
      <c r="A19026" s="431"/>
    </row>
    <row r="19027" spans="1:1" s="432" customFormat="1" ht="12" hidden="1" customHeight="1">
      <c r="A19027" s="431"/>
    </row>
    <row r="19028" spans="1:1" s="432" customFormat="1" ht="12" hidden="1" customHeight="1">
      <c r="A19028" s="431"/>
    </row>
    <row r="19029" spans="1:1" s="432" customFormat="1" ht="12" hidden="1" customHeight="1">
      <c r="A19029" s="431"/>
    </row>
    <row r="19030" spans="1:1" s="432" customFormat="1" ht="12" hidden="1" customHeight="1">
      <c r="A19030" s="431"/>
    </row>
    <row r="19031" spans="1:1" s="432" customFormat="1" ht="12" hidden="1" customHeight="1">
      <c r="A19031" s="431"/>
    </row>
    <row r="19032" spans="1:1" s="432" customFormat="1" ht="12" hidden="1" customHeight="1">
      <c r="A19032" s="431"/>
    </row>
    <row r="19033" spans="1:1" s="432" customFormat="1" ht="12" hidden="1" customHeight="1">
      <c r="A19033" s="431"/>
    </row>
    <row r="19034" spans="1:1" s="432" customFormat="1" ht="12" hidden="1" customHeight="1">
      <c r="A19034" s="431"/>
    </row>
    <row r="19035" spans="1:1" s="432" customFormat="1" ht="12" hidden="1" customHeight="1">
      <c r="A19035" s="431"/>
    </row>
    <row r="19036" spans="1:1" s="432" customFormat="1" ht="12" hidden="1" customHeight="1">
      <c r="A19036" s="431"/>
    </row>
    <row r="19037" spans="1:1" s="432" customFormat="1" ht="12" hidden="1" customHeight="1">
      <c r="A19037" s="431"/>
    </row>
    <row r="19038" spans="1:1" s="432" customFormat="1" ht="12" hidden="1" customHeight="1">
      <c r="A19038" s="431"/>
    </row>
    <row r="19039" spans="1:1" s="432" customFormat="1" ht="12" hidden="1" customHeight="1">
      <c r="A19039" s="431"/>
    </row>
    <row r="19040" spans="1:1" s="432" customFormat="1" ht="12" hidden="1" customHeight="1">
      <c r="A19040" s="431"/>
    </row>
    <row r="19041" spans="1:1" s="432" customFormat="1" ht="12" hidden="1" customHeight="1">
      <c r="A19041" s="431"/>
    </row>
    <row r="19042" spans="1:1" s="432" customFormat="1" ht="12" hidden="1" customHeight="1">
      <c r="A19042" s="431"/>
    </row>
    <row r="19043" spans="1:1" s="432" customFormat="1" ht="12" hidden="1" customHeight="1">
      <c r="A19043" s="431"/>
    </row>
    <row r="19044" spans="1:1" s="432" customFormat="1" ht="12" hidden="1" customHeight="1">
      <c r="A19044" s="431"/>
    </row>
    <row r="19045" spans="1:1" s="432" customFormat="1" ht="12" hidden="1" customHeight="1">
      <c r="A19045" s="431"/>
    </row>
    <row r="19046" spans="1:1" s="432" customFormat="1" ht="12" hidden="1" customHeight="1">
      <c r="A19046" s="431"/>
    </row>
    <row r="19047" spans="1:1" s="432" customFormat="1" ht="12" hidden="1" customHeight="1">
      <c r="A19047" s="431"/>
    </row>
    <row r="19048" spans="1:1" s="432" customFormat="1" ht="12" hidden="1" customHeight="1">
      <c r="A19048" s="431"/>
    </row>
    <row r="19049" spans="1:1" s="432" customFormat="1" ht="12" hidden="1" customHeight="1">
      <c r="A19049" s="431"/>
    </row>
    <row r="19050" spans="1:1" s="432" customFormat="1" ht="12" hidden="1" customHeight="1">
      <c r="A19050" s="431"/>
    </row>
    <row r="19051" spans="1:1" s="432" customFormat="1" ht="12" hidden="1" customHeight="1">
      <c r="A19051" s="431"/>
    </row>
    <row r="19052" spans="1:1" s="432" customFormat="1" ht="12" hidden="1" customHeight="1">
      <c r="A19052" s="431"/>
    </row>
    <row r="19053" spans="1:1" s="432" customFormat="1" ht="12" hidden="1" customHeight="1">
      <c r="A19053" s="431"/>
    </row>
    <row r="19054" spans="1:1" s="432" customFormat="1" ht="12" hidden="1" customHeight="1">
      <c r="A19054" s="431"/>
    </row>
    <row r="19055" spans="1:1" s="432" customFormat="1" ht="12" hidden="1" customHeight="1">
      <c r="A19055" s="431"/>
    </row>
    <row r="19056" spans="1:1" s="432" customFormat="1" ht="12" hidden="1" customHeight="1">
      <c r="A19056" s="431"/>
    </row>
    <row r="19057" spans="1:1" s="432" customFormat="1" ht="12" hidden="1" customHeight="1">
      <c r="A19057" s="431"/>
    </row>
    <row r="19058" spans="1:1" s="432" customFormat="1" ht="12" hidden="1" customHeight="1">
      <c r="A19058" s="431"/>
    </row>
    <row r="19059" spans="1:1" s="432" customFormat="1" ht="12" hidden="1" customHeight="1">
      <c r="A19059" s="431"/>
    </row>
    <row r="19060" spans="1:1" s="432" customFormat="1" ht="12" hidden="1" customHeight="1">
      <c r="A19060" s="431"/>
    </row>
    <row r="19061" spans="1:1" s="432" customFormat="1" ht="12" hidden="1" customHeight="1">
      <c r="A19061" s="431"/>
    </row>
    <row r="19062" spans="1:1" s="432" customFormat="1" ht="12" hidden="1" customHeight="1">
      <c r="A19062" s="431"/>
    </row>
    <row r="19063" spans="1:1" s="432" customFormat="1" ht="12" hidden="1" customHeight="1">
      <c r="A19063" s="431"/>
    </row>
    <row r="19064" spans="1:1" s="432" customFormat="1" ht="12" hidden="1" customHeight="1">
      <c r="A19064" s="431"/>
    </row>
    <row r="19065" spans="1:1" s="432" customFormat="1" ht="12" hidden="1" customHeight="1">
      <c r="A19065" s="431"/>
    </row>
    <row r="19066" spans="1:1" s="432" customFormat="1" ht="12" hidden="1" customHeight="1">
      <c r="A19066" s="431"/>
    </row>
    <row r="19067" spans="1:1" s="432" customFormat="1" ht="12" hidden="1" customHeight="1">
      <c r="A19067" s="431"/>
    </row>
    <row r="19068" spans="1:1" s="432" customFormat="1" ht="12" hidden="1" customHeight="1">
      <c r="A19068" s="431"/>
    </row>
    <row r="19069" spans="1:1" s="432" customFormat="1" ht="12" hidden="1" customHeight="1">
      <c r="A19069" s="431"/>
    </row>
    <row r="19070" spans="1:1" s="432" customFormat="1" ht="12" hidden="1" customHeight="1">
      <c r="A19070" s="431"/>
    </row>
    <row r="19071" spans="1:1" s="432" customFormat="1" ht="12" hidden="1" customHeight="1">
      <c r="A19071" s="431"/>
    </row>
    <row r="19072" spans="1:1" s="432" customFormat="1" ht="12" hidden="1" customHeight="1">
      <c r="A19072" s="431"/>
    </row>
    <row r="19073" spans="1:1" s="432" customFormat="1" ht="12" hidden="1" customHeight="1">
      <c r="A19073" s="431"/>
    </row>
    <row r="19074" spans="1:1" s="432" customFormat="1" ht="12" hidden="1" customHeight="1">
      <c r="A19074" s="431"/>
    </row>
    <row r="19075" spans="1:1" s="432" customFormat="1" ht="12" hidden="1" customHeight="1">
      <c r="A19075" s="431"/>
    </row>
    <row r="19076" spans="1:1" s="432" customFormat="1" ht="12" hidden="1" customHeight="1">
      <c r="A19076" s="431"/>
    </row>
    <row r="19077" spans="1:1" s="432" customFormat="1" ht="12" hidden="1" customHeight="1">
      <c r="A19077" s="431"/>
    </row>
    <row r="19078" spans="1:1" s="432" customFormat="1" ht="12" hidden="1" customHeight="1">
      <c r="A19078" s="431"/>
    </row>
    <row r="19079" spans="1:1" s="432" customFormat="1" ht="12" hidden="1" customHeight="1">
      <c r="A19079" s="431"/>
    </row>
    <row r="19080" spans="1:1" s="432" customFormat="1" ht="12" hidden="1" customHeight="1">
      <c r="A19080" s="431"/>
    </row>
    <row r="19081" spans="1:1" s="432" customFormat="1" ht="12" hidden="1" customHeight="1">
      <c r="A19081" s="431"/>
    </row>
    <row r="19082" spans="1:1" s="432" customFormat="1" ht="12" hidden="1" customHeight="1">
      <c r="A19082" s="431"/>
    </row>
    <row r="19083" spans="1:1" s="432" customFormat="1" ht="12" hidden="1" customHeight="1">
      <c r="A19083" s="431"/>
    </row>
    <row r="19084" spans="1:1" s="432" customFormat="1" ht="12" hidden="1" customHeight="1">
      <c r="A19084" s="431"/>
    </row>
    <row r="19085" spans="1:1" s="432" customFormat="1" ht="12" hidden="1" customHeight="1">
      <c r="A19085" s="431"/>
    </row>
    <row r="19086" spans="1:1" s="432" customFormat="1" ht="12" hidden="1" customHeight="1">
      <c r="A19086" s="431"/>
    </row>
    <row r="19087" spans="1:1" s="432" customFormat="1" ht="12" hidden="1" customHeight="1">
      <c r="A19087" s="431"/>
    </row>
    <row r="19088" spans="1:1" s="432" customFormat="1" ht="12" hidden="1" customHeight="1">
      <c r="A19088" s="431"/>
    </row>
    <row r="19089" spans="1:1" s="432" customFormat="1" ht="12" hidden="1" customHeight="1">
      <c r="A19089" s="431"/>
    </row>
    <row r="19090" spans="1:1" s="432" customFormat="1" ht="12" hidden="1" customHeight="1">
      <c r="A19090" s="431"/>
    </row>
    <row r="19091" spans="1:1" s="432" customFormat="1" ht="12" hidden="1" customHeight="1">
      <c r="A19091" s="431"/>
    </row>
    <row r="19092" spans="1:1" s="432" customFormat="1" ht="12" hidden="1" customHeight="1">
      <c r="A19092" s="431"/>
    </row>
    <row r="19093" spans="1:1" s="432" customFormat="1" ht="12" hidden="1" customHeight="1">
      <c r="A19093" s="431"/>
    </row>
    <row r="19094" spans="1:1" s="432" customFormat="1" ht="12" hidden="1" customHeight="1">
      <c r="A19094" s="431"/>
    </row>
    <row r="19095" spans="1:1" s="432" customFormat="1" ht="12" hidden="1" customHeight="1">
      <c r="A19095" s="431"/>
    </row>
    <row r="19096" spans="1:1" s="432" customFormat="1" ht="12" hidden="1" customHeight="1">
      <c r="A19096" s="431"/>
    </row>
    <row r="19097" spans="1:1" s="432" customFormat="1" ht="12" hidden="1" customHeight="1">
      <c r="A19097" s="431"/>
    </row>
    <row r="19098" spans="1:1" s="432" customFormat="1" ht="12" hidden="1" customHeight="1">
      <c r="A19098" s="431"/>
    </row>
    <row r="19099" spans="1:1" s="432" customFormat="1" ht="12" hidden="1" customHeight="1">
      <c r="A19099" s="431"/>
    </row>
    <row r="19100" spans="1:1" s="432" customFormat="1" ht="12" hidden="1" customHeight="1">
      <c r="A19100" s="431"/>
    </row>
    <row r="19101" spans="1:1" s="432" customFormat="1" ht="12" hidden="1" customHeight="1">
      <c r="A19101" s="431"/>
    </row>
    <row r="19102" spans="1:1" s="432" customFormat="1" ht="12" hidden="1" customHeight="1">
      <c r="A19102" s="431"/>
    </row>
    <row r="19103" spans="1:1" s="432" customFormat="1" ht="12" hidden="1" customHeight="1">
      <c r="A19103" s="431"/>
    </row>
    <row r="19104" spans="1:1" s="432" customFormat="1" ht="12" hidden="1" customHeight="1">
      <c r="A19104" s="431"/>
    </row>
    <row r="19105" spans="1:1" s="432" customFormat="1" ht="12" hidden="1" customHeight="1">
      <c r="A19105" s="431"/>
    </row>
    <row r="19106" spans="1:1" s="432" customFormat="1" ht="12" hidden="1" customHeight="1">
      <c r="A19106" s="431"/>
    </row>
    <row r="19107" spans="1:1" s="432" customFormat="1" ht="12" hidden="1" customHeight="1">
      <c r="A19107" s="431"/>
    </row>
    <row r="19108" spans="1:1" s="432" customFormat="1" ht="12" hidden="1" customHeight="1">
      <c r="A19108" s="431"/>
    </row>
    <row r="19109" spans="1:1" s="432" customFormat="1" ht="12" hidden="1" customHeight="1">
      <c r="A19109" s="431"/>
    </row>
    <row r="19110" spans="1:1" s="432" customFormat="1" ht="12" hidden="1" customHeight="1">
      <c r="A19110" s="431"/>
    </row>
    <row r="19111" spans="1:1" s="432" customFormat="1" ht="12" hidden="1" customHeight="1">
      <c r="A19111" s="431"/>
    </row>
    <row r="19112" spans="1:1" s="432" customFormat="1" ht="12" hidden="1" customHeight="1">
      <c r="A19112" s="431"/>
    </row>
    <row r="19113" spans="1:1" s="432" customFormat="1" ht="12" hidden="1" customHeight="1">
      <c r="A19113" s="431"/>
    </row>
    <row r="19114" spans="1:1" s="432" customFormat="1" ht="12" hidden="1" customHeight="1">
      <c r="A19114" s="431"/>
    </row>
    <row r="19115" spans="1:1" s="432" customFormat="1" ht="12" hidden="1" customHeight="1">
      <c r="A19115" s="431"/>
    </row>
    <row r="19116" spans="1:1" s="432" customFormat="1" ht="12" hidden="1" customHeight="1">
      <c r="A19116" s="431"/>
    </row>
    <row r="19117" spans="1:1" s="432" customFormat="1" ht="12" hidden="1" customHeight="1">
      <c r="A19117" s="431"/>
    </row>
    <row r="19118" spans="1:1" s="432" customFormat="1" ht="12" hidden="1" customHeight="1">
      <c r="A19118" s="431"/>
    </row>
    <row r="19119" spans="1:1" s="432" customFormat="1" ht="12" hidden="1" customHeight="1">
      <c r="A19119" s="431"/>
    </row>
    <row r="19120" spans="1:1" s="432" customFormat="1" ht="12" hidden="1" customHeight="1">
      <c r="A19120" s="431"/>
    </row>
    <row r="19121" spans="1:1" s="432" customFormat="1" ht="12" hidden="1" customHeight="1">
      <c r="A19121" s="431"/>
    </row>
    <row r="19122" spans="1:1" s="432" customFormat="1" ht="12" hidden="1" customHeight="1">
      <c r="A19122" s="431"/>
    </row>
    <row r="19123" spans="1:1" s="432" customFormat="1" ht="12" hidden="1" customHeight="1">
      <c r="A19123" s="431"/>
    </row>
    <row r="19124" spans="1:1" s="432" customFormat="1" ht="12" hidden="1" customHeight="1">
      <c r="A19124" s="431"/>
    </row>
    <row r="19125" spans="1:1" s="432" customFormat="1" ht="12" hidden="1" customHeight="1">
      <c r="A19125" s="431"/>
    </row>
    <row r="19126" spans="1:1" s="432" customFormat="1" ht="12" hidden="1" customHeight="1">
      <c r="A19126" s="431"/>
    </row>
    <row r="19127" spans="1:1" s="432" customFormat="1" ht="12" hidden="1" customHeight="1">
      <c r="A19127" s="431"/>
    </row>
    <row r="19128" spans="1:1" s="432" customFormat="1" ht="12" hidden="1" customHeight="1">
      <c r="A19128" s="431"/>
    </row>
    <row r="19129" spans="1:1" s="432" customFormat="1" ht="12" hidden="1" customHeight="1">
      <c r="A19129" s="431"/>
    </row>
    <row r="19130" spans="1:1" s="432" customFormat="1" ht="12" hidden="1" customHeight="1">
      <c r="A19130" s="431"/>
    </row>
    <row r="19131" spans="1:1" s="432" customFormat="1" ht="12" hidden="1" customHeight="1">
      <c r="A19131" s="431"/>
    </row>
    <row r="19132" spans="1:1" s="432" customFormat="1" ht="12" hidden="1" customHeight="1">
      <c r="A19132" s="431"/>
    </row>
    <row r="19133" spans="1:1" s="432" customFormat="1" ht="12" hidden="1" customHeight="1">
      <c r="A19133" s="431"/>
    </row>
    <row r="19134" spans="1:1" s="432" customFormat="1" ht="12" hidden="1" customHeight="1">
      <c r="A19134" s="431"/>
    </row>
    <row r="19135" spans="1:1" s="432" customFormat="1" ht="12" hidden="1" customHeight="1">
      <c r="A19135" s="431"/>
    </row>
    <row r="19136" spans="1:1" s="432" customFormat="1" ht="12" hidden="1" customHeight="1">
      <c r="A19136" s="431"/>
    </row>
    <row r="19137" spans="1:1" s="432" customFormat="1" ht="12" hidden="1" customHeight="1">
      <c r="A19137" s="431"/>
    </row>
    <row r="19138" spans="1:1" s="432" customFormat="1" ht="12" hidden="1" customHeight="1">
      <c r="A19138" s="431"/>
    </row>
    <row r="19139" spans="1:1" s="432" customFormat="1" ht="12" hidden="1" customHeight="1">
      <c r="A19139" s="431"/>
    </row>
    <row r="19140" spans="1:1" s="432" customFormat="1" ht="12" hidden="1" customHeight="1">
      <c r="A19140" s="431"/>
    </row>
    <row r="19141" spans="1:1" s="432" customFormat="1" ht="12" hidden="1" customHeight="1">
      <c r="A19141" s="431"/>
    </row>
    <row r="19142" spans="1:1" s="432" customFormat="1" ht="12" hidden="1" customHeight="1">
      <c r="A19142" s="431"/>
    </row>
    <row r="19143" spans="1:1" s="432" customFormat="1" ht="12" hidden="1" customHeight="1">
      <c r="A19143" s="431"/>
    </row>
    <row r="19144" spans="1:1" s="432" customFormat="1" ht="12" hidden="1" customHeight="1">
      <c r="A19144" s="431"/>
    </row>
    <row r="19145" spans="1:1" s="432" customFormat="1" ht="12" hidden="1" customHeight="1">
      <c r="A19145" s="431"/>
    </row>
    <row r="19146" spans="1:1" s="432" customFormat="1" ht="12" hidden="1" customHeight="1">
      <c r="A19146" s="431"/>
    </row>
    <row r="19147" spans="1:1" s="432" customFormat="1" ht="12" hidden="1" customHeight="1">
      <c r="A19147" s="431"/>
    </row>
    <row r="19148" spans="1:1" s="432" customFormat="1" ht="12" hidden="1" customHeight="1">
      <c r="A19148" s="431"/>
    </row>
    <row r="19149" spans="1:1" s="432" customFormat="1" ht="12" hidden="1" customHeight="1">
      <c r="A19149" s="431"/>
    </row>
    <row r="19150" spans="1:1" s="432" customFormat="1" ht="12" hidden="1" customHeight="1">
      <c r="A19150" s="431"/>
    </row>
    <row r="19151" spans="1:1" s="432" customFormat="1" ht="12" hidden="1" customHeight="1">
      <c r="A19151" s="431"/>
    </row>
    <row r="19152" spans="1:1" s="432" customFormat="1" ht="12" hidden="1" customHeight="1">
      <c r="A19152" s="431"/>
    </row>
    <row r="19153" spans="1:1" s="432" customFormat="1" ht="12" hidden="1" customHeight="1">
      <c r="A19153" s="431"/>
    </row>
    <row r="19154" spans="1:1" s="432" customFormat="1" ht="12" hidden="1" customHeight="1">
      <c r="A19154" s="431"/>
    </row>
    <row r="19155" spans="1:1" s="432" customFormat="1" ht="12" hidden="1" customHeight="1">
      <c r="A19155" s="431"/>
    </row>
    <row r="19156" spans="1:1" s="432" customFormat="1" ht="12" hidden="1" customHeight="1">
      <c r="A19156" s="431"/>
    </row>
    <row r="19157" spans="1:1" s="432" customFormat="1" ht="12" hidden="1" customHeight="1">
      <c r="A19157" s="431"/>
    </row>
    <row r="19158" spans="1:1" s="432" customFormat="1" ht="12" hidden="1" customHeight="1">
      <c r="A19158" s="431"/>
    </row>
    <row r="19159" spans="1:1" s="432" customFormat="1" ht="12" hidden="1" customHeight="1">
      <c r="A19159" s="431"/>
    </row>
    <row r="19160" spans="1:1" s="432" customFormat="1" ht="12" hidden="1" customHeight="1">
      <c r="A19160" s="431"/>
    </row>
    <row r="19161" spans="1:1" s="432" customFormat="1" ht="12" hidden="1" customHeight="1">
      <c r="A19161" s="431"/>
    </row>
    <row r="19162" spans="1:1" s="432" customFormat="1" ht="12" hidden="1" customHeight="1">
      <c r="A19162" s="431"/>
    </row>
    <row r="19163" spans="1:1" s="432" customFormat="1" ht="12" hidden="1" customHeight="1">
      <c r="A19163" s="431"/>
    </row>
    <row r="19164" spans="1:1" s="432" customFormat="1" ht="12" hidden="1" customHeight="1">
      <c r="A19164" s="431"/>
    </row>
    <row r="19165" spans="1:1" s="432" customFormat="1" ht="12" hidden="1" customHeight="1">
      <c r="A19165" s="431"/>
    </row>
    <row r="19166" spans="1:1" s="432" customFormat="1" ht="12" hidden="1" customHeight="1">
      <c r="A19166" s="431"/>
    </row>
    <row r="19167" spans="1:1" s="432" customFormat="1" ht="12" hidden="1" customHeight="1">
      <c r="A19167" s="431"/>
    </row>
    <row r="19168" spans="1:1" s="432" customFormat="1" ht="12" hidden="1" customHeight="1">
      <c r="A19168" s="431"/>
    </row>
    <row r="19169" spans="1:1" s="432" customFormat="1" ht="12" hidden="1" customHeight="1">
      <c r="A19169" s="431"/>
    </row>
    <row r="19170" spans="1:1" s="432" customFormat="1" ht="12" hidden="1" customHeight="1">
      <c r="A19170" s="431"/>
    </row>
    <row r="19171" spans="1:1" s="432" customFormat="1" ht="12" hidden="1" customHeight="1">
      <c r="A19171" s="431"/>
    </row>
    <row r="19172" spans="1:1" s="432" customFormat="1" ht="12" hidden="1" customHeight="1">
      <c r="A19172" s="431"/>
    </row>
    <row r="19173" spans="1:1" s="432" customFormat="1" ht="12" hidden="1" customHeight="1">
      <c r="A19173" s="431"/>
    </row>
    <row r="19174" spans="1:1" s="432" customFormat="1" ht="12" hidden="1" customHeight="1">
      <c r="A19174" s="431"/>
    </row>
    <row r="19175" spans="1:1" s="432" customFormat="1" ht="12" hidden="1" customHeight="1">
      <c r="A19175" s="431"/>
    </row>
    <row r="19176" spans="1:1" s="432" customFormat="1" ht="12" hidden="1" customHeight="1">
      <c r="A19176" s="431"/>
    </row>
    <row r="19177" spans="1:1" s="432" customFormat="1" ht="12" hidden="1" customHeight="1">
      <c r="A19177" s="431"/>
    </row>
    <row r="19178" spans="1:1" s="432" customFormat="1" ht="12" hidden="1" customHeight="1">
      <c r="A19178" s="431"/>
    </row>
    <row r="19179" spans="1:1" s="432" customFormat="1" ht="12" hidden="1" customHeight="1">
      <c r="A19179" s="431"/>
    </row>
    <row r="19180" spans="1:1" s="432" customFormat="1" ht="12" hidden="1" customHeight="1">
      <c r="A19180" s="431"/>
    </row>
    <row r="19181" spans="1:1" s="432" customFormat="1" ht="12" hidden="1" customHeight="1">
      <c r="A19181" s="431"/>
    </row>
    <row r="19182" spans="1:1" s="432" customFormat="1" ht="12" hidden="1" customHeight="1">
      <c r="A19182" s="431"/>
    </row>
    <row r="19183" spans="1:1" s="432" customFormat="1" ht="12" hidden="1" customHeight="1">
      <c r="A19183" s="431"/>
    </row>
    <row r="19184" spans="1:1" s="432" customFormat="1" ht="12" hidden="1" customHeight="1">
      <c r="A19184" s="431"/>
    </row>
    <row r="19185" spans="1:1" s="432" customFormat="1" ht="12" hidden="1" customHeight="1">
      <c r="A19185" s="431"/>
    </row>
    <row r="19186" spans="1:1" s="432" customFormat="1" ht="12" hidden="1" customHeight="1">
      <c r="A19186" s="431"/>
    </row>
    <row r="19187" spans="1:1" s="432" customFormat="1" ht="12" hidden="1" customHeight="1">
      <c r="A19187" s="431"/>
    </row>
    <row r="19188" spans="1:1" s="432" customFormat="1" ht="12" hidden="1" customHeight="1">
      <c r="A19188" s="431"/>
    </row>
    <row r="19189" spans="1:1" s="432" customFormat="1" ht="12" hidden="1" customHeight="1">
      <c r="A19189" s="431"/>
    </row>
    <row r="19190" spans="1:1" s="432" customFormat="1" ht="12" hidden="1" customHeight="1">
      <c r="A19190" s="431"/>
    </row>
    <row r="19191" spans="1:1" s="432" customFormat="1" ht="12" hidden="1" customHeight="1">
      <c r="A19191" s="431"/>
    </row>
    <row r="19192" spans="1:1" s="432" customFormat="1" ht="12" hidden="1" customHeight="1">
      <c r="A19192" s="431"/>
    </row>
    <row r="19193" spans="1:1" s="432" customFormat="1" ht="12" hidden="1" customHeight="1">
      <c r="A19193" s="431"/>
    </row>
    <row r="19194" spans="1:1" s="432" customFormat="1" ht="12" hidden="1" customHeight="1">
      <c r="A19194" s="431"/>
    </row>
    <row r="19195" spans="1:1" s="432" customFormat="1" ht="12" hidden="1" customHeight="1">
      <c r="A19195" s="431"/>
    </row>
    <row r="19196" spans="1:1" s="432" customFormat="1" ht="12" hidden="1" customHeight="1">
      <c r="A19196" s="431"/>
    </row>
    <row r="19197" spans="1:1" s="432" customFormat="1" ht="12" hidden="1" customHeight="1">
      <c r="A19197" s="431"/>
    </row>
    <row r="19198" spans="1:1" s="432" customFormat="1" ht="12" hidden="1" customHeight="1">
      <c r="A19198" s="431"/>
    </row>
    <row r="19199" spans="1:1" s="432" customFormat="1" ht="12" hidden="1" customHeight="1">
      <c r="A19199" s="431"/>
    </row>
    <row r="19200" spans="1:1" s="432" customFormat="1" ht="12" hidden="1" customHeight="1">
      <c r="A19200" s="431"/>
    </row>
    <row r="19201" spans="1:1" s="432" customFormat="1" ht="12" hidden="1" customHeight="1">
      <c r="A19201" s="431"/>
    </row>
    <row r="19202" spans="1:1" s="432" customFormat="1" ht="12" hidden="1" customHeight="1">
      <c r="A19202" s="431"/>
    </row>
    <row r="19203" spans="1:1" s="432" customFormat="1" ht="12" hidden="1" customHeight="1">
      <c r="A19203" s="431"/>
    </row>
    <row r="19204" spans="1:1" s="432" customFormat="1" ht="12" hidden="1" customHeight="1">
      <c r="A19204" s="431"/>
    </row>
    <row r="19205" spans="1:1" s="432" customFormat="1" ht="12" hidden="1" customHeight="1">
      <c r="A19205" s="431"/>
    </row>
    <row r="19206" spans="1:1" s="432" customFormat="1" ht="12" hidden="1" customHeight="1">
      <c r="A19206" s="431"/>
    </row>
    <row r="19207" spans="1:1" s="432" customFormat="1" ht="12" hidden="1" customHeight="1">
      <c r="A19207" s="431"/>
    </row>
    <row r="19208" spans="1:1" s="432" customFormat="1" ht="12" hidden="1" customHeight="1">
      <c r="A19208" s="431"/>
    </row>
    <row r="19209" spans="1:1" s="432" customFormat="1" ht="12" hidden="1" customHeight="1">
      <c r="A19209" s="431"/>
    </row>
    <row r="19210" spans="1:1" s="432" customFormat="1" ht="12" hidden="1" customHeight="1">
      <c r="A19210" s="431"/>
    </row>
    <row r="19211" spans="1:1" s="432" customFormat="1" ht="12" hidden="1" customHeight="1">
      <c r="A19211" s="431"/>
    </row>
    <row r="19212" spans="1:1" s="432" customFormat="1" ht="12" hidden="1" customHeight="1">
      <c r="A19212" s="431"/>
    </row>
    <row r="19213" spans="1:1" s="432" customFormat="1" ht="12" hidden="1" customHeight="1">
      <c r="A19213" s="431"/>
    </row>
    <row r="19214" spans="1:1" s="432" customFormat="1" ht="12" hidden="1" customHeight="1">
      <c r="A19214" s="431"/>
    </row>
    <row r="19215" spans="1:1" s="432" customFormat="1" ht="12" hidden="1" customHeight="1">
      <c r="A19215" s="431"/>
    </row>
    <row r="19216" spans="1:1" s="432" customFormat="1" ht="12" hidden="1" customHeight="1">
      <c r="A19216" s="431"/>
    </row>
    <row r="19217" spans="1:1" s="432" customFormat="1" ht="12" hidden="1" customHeight="1">
      <c r="A19217" s="431"/>
    </row>
    <row r="19218" spans="1:1" s="432" customFormat="1" ht="12" hidden="1" customHeight="1">
      <c r="A19218" s="431"/>
    </row>
    <row r="19219" spans="1:1" s="432" customFormat="1" ht="12" hidden="1" customHeight="1">
      <c r="A19219" s="431"/>
    </row>
    <row r="19220" spans="1:1" s="432" customFormat="1" ht="12" hidden="1" customHeight="1">
      <c r="A19220" s="431"/>
    </row>
    <row r="19221" spans="1:1" s="432" customFormat="1" ht="12" hidden="1" customHeight="1">
      <c r="A19221" s="431"/>
    </row>
    <row r="19222" spans="1:1" s="432" customFormat="1" ht="12" hidden="1" customHeight="1">
      <c r="A19222" s="431"/>
    </row>
    <row r="19223" spans="1:1" s="432" customFormat="1" ht="12" hidden="1" customHeight="1">
      <c r="A19223" s="431"/>
    </row>
    <row r="19224" spans="1:1" s="432" customFormat="1" ht="12" hidden="1" customHeight="1">
      <c r="A19224" s="431"/>
    </row>
    <row r="19225" spans="1:1" s="432" customFormat="1" ht="12" hidden="1" customHeight="1">
      <c r="A19225" s="431"/>
    </row>
    <row r="19226" spans="1:1" s="432" customFormat="1" ht="12" hidden="1" customHeight="1">
      <c r="A19226" s="431"/>
    </row>
    <row r="19227" spans="1:1" s="432" customFormat="1" ht="12" hidden="1" customHeight="1">
      <c r="A19227" s="431"/>
    </row>
    <row r="19228" spans="1:1" s="432" customFormat="1" ht="12" hidden="1" customHeight="1">
      <c r="A19228" s="431"/>
    </row>
    <row r="19229" spans="1:1" s="432" customFormat="1" ht="12" hidden="1" customHeight="1">
      <c r="A19229" s="431"/>
    </row>
    <row r="19230" spans="1:1" s="432" customFormat="1" ht="12" hidden="1" customHeight="1">
      <c r="A19230" s="431"/>
    </row>
    <row r="19231" spans="1:1" s="432" customFormat="1" ht="12" hidden="1" customHeight="1">
      <c r="A19231" s="431"/>
    </row>
    <row r="19232" spans="1:1" s="432" customFormat="1" ht="12" hidden="1" customHeight="1">
      <c r="A19232" s="431"/>
    </row>
    <row r="19233" spans="1:1" s="432" customFormat="1" ht="12" hidden="1" customHeight="1">
      <c r="A19233" s="431"/>
    </row>
    <row r="19234" spans="1:1" s="432" customFormat="1" ht="12" hidden="1" customHeight="1">
      <c r="A19234" s="431"/>
    </row>
    <row r="19235" spans="1:1" s="432" customFormat="1" ht="12" hidden="1" customHeight="1">
      <c r="A19235" s="431"/>
    </row>
    <row r="19236" spans="1:1" s="432" customFormat="1" ht="12" hidden="1" customHeight="1">
      <c r="A19236" s="431"/>
    </row>
    <row r="19237" spans="1:1" s="432" customFormat="1" ht="12" hidden="1" customHeight="1">
      <c r="A19237" s="431"/>
    </row>
    <row r="19238" spans="1:1" s="432" customFormat="1" ht="12" hidden="1" customHeight="1">
      <c r="A19238" s="431"/>
    </row>
    <row r="19239" spans="1:1" s="432" customFormat="1" ht="12" hidden="1" customHeight="1">
      <c r="A19239" s="431"/>
    </row>
    <row r="19240" spans="1:1" s="432" customFormat="1" ht="12" hidden="1" customHeight="1">
      <c r="A19240" s="431"/>
    </row>
    <row r="19241" spans="1:1" s="432" customFormat="1" ht="12" hidden="1" customHeight="1">
      <c r="A19241" s="431"/>
    </row>
    <row r="19242" spans="1:1" s="432" customFormat="1" ht="12" hidden="1" customHeight="1">
      <c r="A19242" s="431"/>
    </row>
    <row r="19243" spans="1:1" s="432" customFormat="1" ht="12" hidden="1" customHeight="1">
      <c r="A19243" s="431"/>
    </row>
    <row r="19244" spans="1:1" s="432" customFormat="1" ht="12" hidden="1" customHeight="1">
      <c r="A19244" s="431"/>
    </row>
    <row r="19245" spans="1:1" s="432" customFormat="1" ht="12" hidden="1" customHeight="1">
      <c r="A19245" s="431"/>
    </row>
    <row r="19246" spans="1:1" s="432" customFormat="1" ht="12" hidden="1" customHeight="1">
      <c r="A19246" s="431"/>
    </row>
    <row r="19247" spans="1:1" s="432" customFormat="1" ht="12" hidden="1" customHeight="1">
      <c r="A19247" s="431"/>
    </row>
    <row r="19248" spans="1:1" s="432" customFormat="1" ht="12" hidden="1" customHeight="1">
      <c r="A19248" s="431"/>
    </row>
    <row r="19249" spans="1:1" s="432" customFormat="1" ht="12" hidden="1" customHeight="1">
      <c r="A19249" s="431"/>
    </row>
    <row r="19250" spans="1:1" s="432" customFormat="1" ht="12" hidden="1" customHeight="1">
      <c r="A19250" s="431"/>
    </row>
    <row r="19251" spans="1:1" s="432" customFormat="1" ht="12" hidden="1" customHeight="1">
      <c r="A19251" s="431"/>
    </row>
    <row r="19252" spans="1:1" s="432" customFormat="1" ht="12" hidden="1" customHeight="1">
      <c r="A19252" s="431"/>
    </row>
    <row r="19253" spans="1:1" s="432" customFormat="1" ht="12" hidden="1" customHeight="1">
      <c r="A19253" s="431"/>
    </row>
    <row r="19254" spans="1:1" s="432" customFormat="1" ht="12" hidden="1" customHeight="1">
      <c r="A19254" s="431"/>
    </row>
    <row r="19255" spans="1:1" s="432" customFormat="1" ht="12" hidden="1" customHeight="1">
      <c r="A19255" s="431"/>
    </row>
    <row r="19256" spans="1:1" s="432" customFormat="1" ht="12" hidden="1" customHeight="1">
      <c r="A19256" s="431"/>
    </row>
    <row r="19257" spans="1:1" s="432" customFormat="1" ht="12" hidden="1" customHeight="1">
      <c r="A19257" s="431"/>
    </row>
    <row r="19258" spans="1:1" s="432" customFormat="1" ht="12" hidden="1" customHeight="1">
      <c r="A19258" s="431"/>
    </row>
    <row r="19259" spans="1:1" s="432" customFormat="1" ht="12" hidden="1" customHeight="1">
      <c r="A19259" s="431"/>
    </row>
    <row r="19260" spans="1:1" s="432" customFormat="1" ht="12" hidden="1" customHeight="1">
      <c r="A19260" s="431"/>
    </row>
    <row r="19261" spans="1:1" s="432" customFormat="1" ht="12" hidden="1" customHeight="1">
      <c r="A19261" s="431"/>
    </row>
    <row r="19262" spans="1:1" s="432" customFormat="1" ht="12" hidden="1" customHeight="1">
      <c r="A19262" s="431"/>
    </row>
    <row r="19263" spans="1:1" s="432" customFormat="1" ht="12" hidden="1" customHeight="1">
      <c r="A19263" s="431"/>
    </row>
    <row r="19264" spans="1:1" s="432" customFormat="1" ht="12" hidden="1" customHeight="1">
      <c r="A19264" s="431"/>
    </row>
    <row r="19265" spans="1:1" s="432" customFormat="1" ht="12" hidden="1" customHeight="1">
      <c r="A19265" s="431"/>
    </row>
    <row r="19266" spans="1:1" s="432" customFormat="1" ht="12" hidden="1" customHeight="1">
      <c r="A19266" s="431"/>
    </row>
    <row r="19267" spans="1:1" s="432" customFormat="1" ht="12" hidden="1" customHeight="1">
      <c r="A19267" s="431"/>
    </row>
    <row r="19268" spans="1:1" s="432" customFormat="1" ht="12" hidden="1" customHeight="1">
      <c r="A19268" s="431"/>
    </row>
    <row r="19269" spans="1:1" s="432" customFormat="1" ht="12" hidden="1" customHeight="1">
      <c r="A19269" s="431"/>
    </row>
    <row r="19270" spans="1:1" s="432" customFormat="1" ht="12" hidden="1" customHeight="1">
      <c r="A19270" s="431"/>
    </row>
    <row r="19271" spans="1:1" s="432" customFormat="1" ht="12" hidden="1" customHeight="1">
      <c r="A19271" s="431"/>
    </row>
    <row r="19272" spans="1:1" s="432" customFormat="1" ht="12" hidden="1" customHeight="1">
      <c r="A19272" s="431"/>
    </row>
    <row r="19273" spans="1:1" s="432" customFormat="1" ht="12" hidden="1" customHeight="1">
      <c r="A19273" s="431"/>
    </row>
    <row r="19274" spans="1:1" s="432" customFormat="1" ht="12" hidden="1" customHeight="1">
      <c r="A19274" s="431"/>
    </row>
    <row r="19275" spans="1:1" s="432" customFormat="1" ht="12" hidden="1" customHeight="1">
      <c r="A19275" s="431"/>
    </row>
    <row r="19276" spans="1:1" s="432" customFormat="1" ht="12" hidden="1" customHeight="1">
      <c r="A19276" s="431"/>
    </row>
    <row r="19277" spans="1:1" s="432" customFormat="1" ht="12" hidden="1" customHeight="1">
      <c r="A19277" s="431"/>
    </row>
    <row r="19278" spans="1:1" s="432" customFormat="1" ht="12" hidden="1" customHeight="1">
      <c r="A19278" s="431"/>
    </row>
    <row r="19279" spans="1:1" s="432" customFormat="1" ht="12" hidden="1" customHeight="1">
      <c r="A19279" s="431"/>
    </row>
    <row r="19280" spans="1:1" s="432" customFormat="1" ht="12" hidden="1" customHeight="1">
      <c r="A19280" s="431"/>
    </row>
    <row r="19281" spans="1:1" s="432" customFormat="1" ht="12" hidden="1" customHeight="1">
      <c r="A19281" s="431"/>
    </row>
    <row r="19282" spans="1:1" s="432" customFormat="1" ht="12" hidden="1" customHeight="1">
      <c r="A19282" s="431"/>
    </row>
    <row r="19283" spans="1:1" s="432" customFormat="1" ht="12" hidden="1" customHeight="1">
      <c r="A19283" s="431"/>
    </row>
    <row r="19284" spans="1:1" s="432" customFormat="1" ht="12" hidden="1" customHeight="1">
      <c r="A19284" s="431"/>
    </row>
    <row r="19285" spans="1:1" s="432" customFormat="1" ht="12" hidden="1" customHeight="1">
      <c r="A19285" s="431"/>
    </row>
    <row r="19286" spans="1:1" s="432" customFormat="1" ht="12" hidden="1" customHeight="1">
      <c r="A19286" s="431"/>
    </row>
    <row r="19287" spans="1:1" s="432" customFormat="1" ht="12" hidden="1" customHeight="1">
      <c r="A19287" s="431"/>
    </row>
    <row r="19288" spans="1:1" s="432" customFormat="1" ht="12" hidden="1" customHeight="1">
      <c r="A19288" s="431"/>
    </row>
    <row r="19289" spans="1:1" s="432" customFormat="1" ht="12" hidden="1" customHeight="1">
      <c r="A19289" s="431"/>
    </row>
    <row r="19290" spans="1:1" s="432" customFormat="1" ht="12" hidden="1" customHeight="1">
      <c r="A19290" s="431"/>
    </row>
    <row r="19291" spans="1:1" s="432" customFormat="1" ht="12" hidden="1" customHeight="1">
      <c r="A19291" s="431"/>
    </row>
    <row r="19292" spans="1:1" s="432" customFormat="1" ht="12" hidden="1" customHeight="1">
      <c r="A19292" s="431"/>
    </row>
    <row r="19293" spans="1:1" s="432" customFormat="1" ht="12" hidden="1" customHeight="1">
      <c r="A19293" s="431"/>
    </row>
    <row r="19294" spans="1:1" s="432" customFormat="1" ht="12" hidden="1" customHeight="1">
      <c r="A19294" s="431"/>
    </row>
    <row r="19295" spans="1:1" s="432" customFormat="1" ht="12" hidden="1" customHeight="1">
      <c r="A19295" s="431"/>
    </row>
    <row r="19296" spans="1:1" s="432" customFormat="1" ht="12" hidden="1" customHeight="1">
      <c r="A19296" s="431"/>
    </row>
    <row r="19297" spans="1:1" s="432" customFormat="1" ht="12" hidden="1" customHeight="1">
      <c r="A19297" s="431"/>
    </row>
    <row r="19298" spans="1:1" s="432" customFormat="1" ht="12" hidden="1" customHeight="1">
      <c r="A19298" s="431"/>
    </row>
    <row r="19299" spans="1:1" s="432" customFormat="1" ht="12" hidden="1" customHeight="1">
      <c r="A19299" s="431"/>
    </row>
    <row r="19300" spans="1:1" s="432" customFormat="1" ht="12" hidden="1" customHeight="1">
      <c r="A19300" s="431"/>
    </row>
    <row r="19301" spans="1:1" s="432" customFormat="1" ht="12" hidden="1" customHeight="1">
      <c r="A19301" s="431"/>
    </row>
    <row r="19302" spans="1:1" s="432" customFormat="1" ht="12" hidden="1" customHeight="1">
      <c r="A19302" s="431"/>
    </row>
    <row r="19303" spans="1:1" s="432" customFormat="1" ht="12" hidden="1" customHeight="1">
      <c r="A19303" s="431"/>
    </row>
    <row r="19304" spans="1:1" s="432" customFormat="1" ht="12" hidden="1" customHeight="1">
      <c r="A19304" s="431"/>
    </row>
    <row r="19305" spans="1:1" s="432" customFormat="1" ht="12" hidden="1" customHeight="1">
      <c r="A19305" s="431"/>
    </row>
    <row r="19306" spans="1:1" s="432" customFormat="1" ht="12" hidden="1" customHeight="1">
      <c r="A19306" s="431"/>
    </row>
    <row r="19307" spans="1:1" s="432" customFormat="1" ht="12" hidden="1" customHeight="1">
      <c r="A19307" s="431"/>
    </row>
    <row r="19308" spans="1:1" s="432" customFormat="1" ht="12" hidden="1" customHeight="1">
      <c r="A19308" s="431"/>
    </row>
    <row r="19309" spans="1:1" s="432" customFormat="1" ht="12" hidden="1" customHeight="1">
      <c r="A19309" s="431"/>
    </row>
    <row r="19310" spans="1:1" s="432" customFormat="1" ht="12" hidden="1" customHeight="1">
      <c r="A19310" s="431"/>
    </row>
    <row r="19311" spans="1:1" s="432" customFormat="1" ht="12" hidden="1" customHeight="1">
      <c r="A19311" s="431"/>
    </row>
    <row r="19312" spans="1:1" s="432" customFormat="1" ht="12" hidden="1" customHeight="1">
      <c r="A19312" s="431"/>
    </row>
    <row r="19313" spans="1:1" s="432" customFormat="1" ht="12" hidden="1" customHeight="1">
      <c r="A19313" s="431"/>
    </row>
    <row r="19314" spans="1:1" s="432" customFormat="1" ht="12" hidden="1" customHeight="1">
      <c r="A19314" s="431"/>
    </row>
    <row r="19315" spans="1:1" s="432" customFormat="1" ht="12" hidden="1" customHeight="1">
      <c r="A19315" s="431"/>
    </row>
    <row r="19316" spans="1:1" s="432" customFormat="1" ht="12" hidden="1" customHeight="1">
      <c r="A19316" s="431"/>
    </row>
    <row r="19317" spans="1:1" s="432" customFormat="1" ht="12" hidden="1" customHeight="1">
      <c r="A19317" s="431"/>
    </row>
    <row r="19318" spans="1:1" s="432" customFormat="1" ht="12" hidden="1" customHeight="1">
      <c r="A19318" s="431"/>
    </row>
    <row r="19319" spans="1:1" s="432" customFormat="1" ht="12" hidden="1" customHeight="1">
      <c r="A19319" s="431"/>
    </row>
    <row r="19320" spans="1:1" s="432" customFormat="1" ht="12" hidden="1" customHeight="1">
      <c r="A19320" s="431"/>
    </row>
    <row r="19321" spans="1:1" s="432" customFormat="1" ht="12" hidden="1" customHeight="1">
      <c r="A19321" s="431"/>
    </row>
    <row r="19322" spans="1:1" s="432" customFormat="1" ht="12" hidden="1" customHeight="1">
      <c r="A19322" s="431"/>
    </row>
    <row r="19323" spans="1:1" s="432" customFormat="1" ht="12" hidden="1" customHeight="1">
      <c r="A19323" s="431"/>
    </row>
    <row r="19324" spans="1:1" s="432" customFormat="1" ht="12" hidden="1" customHeight="1">
      <c r="A19324" s="431"/>
    </row>
    <row r="19325" spans="1:1" s="432" customFormat="1" ht="12" hidden="1" customHeight="1">
      <c r="A19325" s="431"/>
    </row>
    <row r="19326" spans="1:1" s="432" customFormat="1" ht="12" hidden="1" customHeight="1">
      <c r="A19326" s="431"/>
    </row>
    <row r="19327" spans="1:1" s="432" customFormat="1" ht="12" hidden="1" customHeight="1">
      <c r="A19327" s="431"/>
    </row>
    <row r="19328" spans="1:1" s="432" customFormat="1" ht="12" hidden="1" customHeight="1">
      <c r="A19328" s="431"/>
    </row>
    <row r="19329" spans="1:1" s="432" customFormat="1" ht="12" hidden="1" customHeight="1">
      <c r="A19329" s="431"/>
    </row>
    <row r="19330" spans="1:1" s="432" customFormat="1" ht="12" hidden="1" customHeight="1">
      <c r="A19330" s="431"/>
    </row>
    <row r="19331" spans="1:1" s="432" customFormat="1" ht="12" hidden="1" customHeight="1">
      <c r="A19331" s="431"/>
    </row>
    <row r="19332" spans="1:1" s="432" customFormat="1" ht="12" hidden="1" customHeight="1">
      <c r="A19332" s="431"/>
    </row>
    <row r="19333" spans="1:1" s="432" customFormat="1" ht="12" hidden="1" customHeight="1">
      <c r="A19333" s="431"/>
    </row>
    <row r="19334" spans="1:1" s="432" customFormat="1" ht="12" hidden="1" customHeight="1">
      <c r="A19334" s="431"/>
    </row>
    <row r="19335" spans="1:1" s="432" customFormat="1" ht="12" hidden="1" customHeight="1">
      <c r="A19335" s="431"/>
    </row>
    <row r="19336" spans="1:1" s="432" customFormat="1" ht="12" hidden="1" customHeight="1">
      <c r="A19336" s="431"/>
    </row>
    <row r="19337" spans="1:1" s="432" customFormat="1" ht="12" hidden="1" customHeight="1">
      <c r="A19337" s="431"/>
    </row>
    <row r="19338" spans="1:1" s="432" customFormat="1" ht="12" hidden="1" customHeight="1">
      <c r="A19338" s="431"/>
    </row>
    <row r="19339" spans="1:1" s="432" customFormat="1" ht="12" hidden="1" customHeight="1">
      <c r="A19339" s="431"/>
    </row>
    <row r="19340" spans="1:1" s="432" customFormat="1" ht="12" hidden="1" customHeight="1">
      <c r="A19340" s="431"/>
    </row>
    <row r="19341" spans="1:1" s="432" customFormat="1" ht="12" hidden="1" customHeight="1">
      <c r="A19341" s="431"/>
    </row>
    <row r="19342" spans="1:1" s="432" customFormat="1" ht="12" hidden="1" customHeight="1">
      <c r="A19342" s="431"/>
    </row>
    <row r="19343" spans="1:1" s="432" customFormat="1" ht="12" hidden="1" customHeight="1">
      <c r="A19343" s="431"/>
    </row>
    <row r="19344" spans="1:1" s="432" customFormat="1" ht="12" hidden="1" customHeight="1">
      <c r="A19344" s="431"/>
    </row>
    <row r="19345" spans="1:1" s="432" customFormat="1" ht="12" hidden="1" customHeight="1">
      <c r="A19345" s="431"/>
    </row>
    <row r="19346" spans="1:1" s="432" customFormat="1" ht="12" hidden="1" customHeight="1">
      <c r="A19346" s="431"/>
    </row>
    <row r="19347" spans="1:1" s="432" customFormat="1" ht="12" hidden="1" customHeight="1">
      <c r="A19347" s="431"/>
    </row>
    <row r="19348" spans="1:1" s="432" customFormat="1" ht="12" hidden="1" customHeight="1">
      <c r="A19348" s="431"/>
    </row>
    <row r="19349" spans="1:1" s="432" customFormat="1" ht="12" hidden="1" customHeight="1">
      <c r="A19349" s="431"/>
    </row>
    <row r="19350" spans="1:1" s="432" customFormat="1" ht="12" hidden="1" customHeight="1">
      <c r="A19350" s="431"/>
    </row>
    <row r="19351" spans="1:1" s="432" customFormat="1" ht="12" hidden="1" customHeight="1">
      <c r="A19351" s="431"/>
    </row>
    <row r="19352" spans="1:1" s="432" customFormat="1" ht="12" hidden="1" customHeight="1">
      <c r="A19352" s="431"/>
    </row>
    <row r="19353" spans="1:1" s="432" customFormat="1" ht="12" hidden="1" customHeight="1">
      <c r="A19353" s="431"/>
    </row>
    <row r="19354" spans="1:1" s="432" customFormat="1" ht="12" hidden="1" customHeight="1">
      <c r="A19354" s="431"/>
    </row>
    <row r="19355" spans="1:1" s="432" customFormat="1" ht="12" hidden="1" customHeight="1">
      <c r="A19355" s="431"/>
    </row>
    <row r="19356" spans="1:1" s="432" customFormat="1" ht="12" hidden="1" customHeight="1">
      <c r="A19356" s="431"/>
    </row>
    <row r="19357" spans="1:1" s="432" customFormat="1" ht="12" hidden="1" customHeight="1">
      <c r="A19357" s="431"/>
    </row>
    <row r="19358" spans="1:1" s="432" customFormat="1" ht="12" hidden="1" customHeight="1">
      <c r="A19358" s="431"/>
    </row>
    <row r="19359" spans="1:1" s="432" customFormat="1" ht="12" hidden="1" customHeight="1">
      <c r="A19359" s="431"/>
    </row>
    <row r="19360" spans="1:1" s="432" customFormat="1" ht="12" hidden="1" customHeight="1">
      <c r="A19360" s="431"/>
    </row>
    <row r="19361" spans="1:1" s="432" customFormat="1" ht="12" hidden="1" customHeight="1">
      <c r="A19361" s="431"/>
    </row>
    <row r="19362" spans="1:1" s="432" customFormat="1" ht="12" hidden="1" customHeight="1">
      <c r="A19362" s="431"/>
    </row>
    <row r="19363" spans="1:1" s="432" customFormat="1" ht="12" hidden="1" customHeight="1">
      <c r="A19363" s="431"/>
    </row>
    <row r="19364" spans="1:1" s="432" customFormat="1" ht="12" hidden="1" customHeight="1">
      <c r="A19364" s="431"/>
    </row>
    <row r="19365" spans="1:1" s="432" customFormat="1" ht="12" hidden="1" customHeight="1">
      <c r="A19365" s="431"/>
    </row>
    <row r="19366" spans="1:1" s="432" customFormat="1" ht="12" hidden="1" customHeight="1">
      <c r="A19366" s="431"/>
    </row>
    <row r="19367" spans="1:1" s="432" customFormat="1" ht="12" hidden="1" customHeight="1">
      <c r="A19367" s="431"/>
    </row>
    <row r="19368" spans="1:1" s="432" customFormat="1" ht="12" hidden="1" customHeight="1">
      <c r="A19368" s="431"/>
    </row>
    <row r="19369" spans="1:1" s="432" customFormat="1" ht="12" hidden="1" customHeight="1">
      <c r="A19369" s="431"/>
    </row>
    <row r="19370" spans="1:1" s="432" customFormat="1" ht="12" hidden="1" customHeight="1">
      <c r="A19370" s="431"/>
    </row>
    <row r="19371" spans="1:1" s="432" customFormat="1" ht="12" hidden="1" customHeight="1">
      <c r="A19371" s="431"/>
    </row>
    <row r="19372" spans="1:1" s="432" customFormat="1" ht="12" hidden="1" customHeight="1">
      <c r="A19372" s="431"/>
    </row>
    <row r="19373" spans="1:1" s="432" customFormat="1" ht="12" hidden="1" customHeight="1">
      <c r="A19373" s="431"/>
    </row>
    <row r="19374" spans="1:1" s="432" customFormat="1" ht="12" hidden="1" customHeight="1">
      <c r="A19374" s="431"/>
    </row>
    <row r="19375" spans="1:1" s="432" customFormat="1" ht="12" hidden="1" customHeight="1">
      <c r="A19375" s="431"/>
    </row>
    <row r="19376" spans="1:1" s="432" customFormat="1" ht="12" hidden="1" customHeight="1">
      <c r="A19376" s="431"/>
    </row>
    <row r="19377" spans="1:1" s="432" customFormat="1" ht="12" hidden="1" customHeight="1">
      <c r="A19377" s="431"/>
    </row>
    <row r="19378" spans="1:1" s="432" customFormat="1" ht="12" hidden="1" customHeight="1">
      <c r="A19378" s="431"/>
    </row>
    <row r="19379" spans="1:1" s="432" customFormat="1" ht="12" hidden="1" customHeight="1">
      <c r="A19379" s="431"/>
    </row>
    <row r="19380" spans="1:1" s="432" customFormat="1" ht="12" hidden="1" customHeight="1">
      <c r="A19380" s="431"/>
    </row>
    <row r="19381" spans="1:1" s="432" customFormat="1" ht="12" hidden="1" customHeight="1">
      <c r="A19381" s="431"/>
    </row>
    <row r="19382" spans="1:1" s="432" customFormat="1" ht="12" hidden="1" customHeight="1">
      <c r="A19382" s="431"/>
    </row>
    <row r="19383" spans="1:1" s="432" customFormat="1" ht="12" hidden="1" customHeight="1">
      <c r="A19383" s="431"/>
    </row>
    <row r="19384" spans="1:1" s="432" customFormat="1" ht="12" hidden="1" customHeight="1">
      <c r="A19384" s="431"/>
    </row>
    <row r="19385" spans="1:1" s="432" customFormat="1" ht="12" hidden="1" customHeight="1">
      <c r="A19385" s="431"/>
    </row>
    <row r="19386" spans="1:1" s="432" customFormat="1" ht="12" hidden="1" customHeight="1">
      <c r="A19386" s="431"/>
    </row>
    <row r="19387" spans="1:1" s="432" customFormat="1" ht="12" hidden="1" customHeight="1">
      <c r="A19387" s="431"/>
    </row>
    <row r="19388" spans="1:1" s="432" customFormat="1" ht="12" hidden="1" customHeight="1">
      <c r="A19388" s="431"/>
    </row>
    <row r="19389" spans="1:1" s="432" customFormat="1" ht="12" hidden="1" customHeight="1">
      <c r="A19389" s="431"/>
    </row>
    <row r="19390" spans="1:1" s="432" customFormat="1" ht="12" hidden="1" customHeight="1">
      <c r="A19390" s="431"/>
    </row>
    <row r="19391" spans="1:1" s="432" customFormat="1" ht="12" hidden="1" customHeight="1">
      <c r="A19391" s="431"/>
    </row>
    <row r="19392" spans="1:1" s="432" customFormat="1" ht="12" hidden="1" customHeight="1">
      <c r="A19392" s="431"/>
    </row>
    <row r="19393" spans="1:1" s="432" customFormat="1" ht="12" hidden="1" customHeight="1">
      <c r="A19393" s="431"/>
    </row>
    <row r="19394" spans="1:1" s="432" customFormat="1" ht="12" hidden="1" customHeight="1">
      <c r="A19394" s="431"/>
    </row>
    <row r="19395" spans="1:1" s="432" customFormat="1" ht="12" hidden="1" customHeight="1">
      <c r="A19395" s="431"/>
    </row>
    <row r="19396" spans="1:1" s="432" customFormat="1" ht="12" hidden="1" customHeight="1">
      <c r="A19396" s="431"/>
    </row>
    <row r="19397" spans="1:1" s="432" customFormat="1" ht="12" hidden="1" customHeight="1">
      <c r="A19397" s="431"/>
    </row>
    <row r="19398" spans="1:1" s="432" customFormat="1" ht="12" hidden="1" customHeight="1">
      <c r="A19398" s="431"/>
    </row>
    <row r="19399" spans="1:1" s="432" customFormat="1" ht="12" hidden="1" customHeight="1">
      <c r="A19399" s="431"/>
    </row>
    <row r="19400" spans="1:1" s="432" customFormat="1" ht="12" hidden="1" customHeight="1">
      <c r="A19400" s="431"/>
    </row>
    <row r="19401" spans="1:1" s="432" customFormat="1" ht="12" hidden="1" customHeight="1">
      <c r="A19401" s="431"/>
    </row>
    <row r="19402" spans="1:1" s="432" customFormat="1" ht="12" hidden="1" customHeight="1">
      <c r="A19402" s="431"/>
    </row>
    <row r="19403" spans="1:1" s="432" customFormat="1" ht="12" hidden="1" customHeight="1">
      <c r="A19403" s="431"/>
    </row>
    <row r="19404" spans="1:1" s="432" customFormat="1" ht="12" hidden="1" customHeight="1">
      <c r="A19404" s="431"/>
    </row>
    <row r="19405" spans="1:1" s="432" customFormat="1" ht="12" hidden="1" customHeight="1">
      <c r="A19405" s="431"/>
    </row>
    <row r="19406" spans="1:1" s="432" customFormat="1" ht="12" hidden="1" customHeight="1">
      <c r="A19406" s="431"/>
    </row>
    <row r="19407" spans="1:1" s="432" customFormat="1" ht="12" hidden="1" customHeight="1">
      <c r="A19407" s="431"/>
    </row>
    <row r="19408" spans="1:1" s="432" customFormat="1" ht="12" hidden="1" customHeight="1">
      <c r="A19408" s="431"/>
    </row>
    <row r="19409" spans="1:1" s="432" customFormat="1" ht="12" hidden="1" customHeight="1">
      <c r="A19409" s="431"/>
    </row>
    <row r="19410" spans="1:1" s="432" customFormat="1" ht="12" hidden="1" customHeight="1">
      <c r="A19410" s="431"/>
    </row>
    <row r="19411" spans="1:1" s="432" customFormat="1" ht="12" hidden="1" customHeight="1">
      <c r="A19411" s="431"/>
    </row>
    <row r="19412" spans="1:1" s="432" customFormat="1" ht="12" hidden="1" customHeight="1">
      <c r="A19412" s="431"/>
    </row>
    <row r="19413" spans="1:1" s="432" customFormat="1" ht="12" hidden="1" customHeight="1">
      <c r="A19413" s="431"/>
    </row>
    <row r="19414" spans="1:1" s="432" customFormat="1" ht="12" hidden="1" customHeight="1">
      <c r="A19414" s="431"/>
    </row>
    <row r="19415" spans="1:1" s="432" customFormat="1" ht="12" hidden="1" customHeight="1">
      <c r="A19415" s="431"/>
    </row>
    <row r="19416" spans="1:1" s="432" customFormat="1" ht="12" hidden="1" customHeight="1">
      <c r="A19416" s="431"/>
    </row>
    <row r="19417" spans="1:1" s="432" customFormat="1" ht="12" hidden="1" customHeight="1">
      <c r="A19417" s="431"/>
    </row>
    <row r="19418" spans="1:1" s="432" customFormat="1" ht="12" hidden="1" customHeight="1">
      <c r="A19418" s="431"/>
    </row>
    <row r="19419" spans="1:1" s="432" customFormat="1" ht="12" hidden="1" customHeight="1">
      <c r="A19419" s="431"/>
    </row>
    <row r="19420" spans="1:1" s="432" customFormat="1" ht="12" hidden="1" customHeight="1">
      <c r="A19420" s="431"/>
    </row>
    <row r="19421" spans="1:1" s="432" customFormat="1" ht="12" hidden="1" customHeight="1">
      <c r="A19421" s="431"/>
    </row>
    <row r="19422" spans="1:1" s="432" customFormat="1" ht="12" hidden="1" customHeight="1">
      <c r="A19422" s="431"/>
    </row>
    <row r="19423" spans="1:1" s="432" customFormat="1" ht="12" hidden="1" customHeight="1">
      <c r="A19423" s="431"/>
    </row>
    <row r="19424" spans="1:1" s="432" customFormat="1" ht="12" hidden="1" customHeight="1">
      <c r="A19424" s="431"/>
    </row>
    <row r="19425" spans="1:1" s="432" customFormat="1" ht="12" hidden="1" customHeight="1">
      <c r="A19425" s="431"/>
    </row>
    <row r="19426" spans="1:1" s="432" customFormat="1" ht="12" hidden="1" customHeight="1">
      <c r="A19426" s="431"/>
    </row>
    <row r="19427" spans="1:1" s="432" customFormat="1" ht="12" hidden="1" customHeight="1">
      <c r="A19427" s="431"/>
    </row>
    <row r="19428" spans="1:1" s="432" customFormat="1" ht="12" hidden="1" customHeight="1">
      <c r="A19428" s="431"/>
    </row>
    <row r="19429" spans="1:1" s="432" customFormat="1" ht="12" hidden="1" customHeight="1">
      <c r="A19429" s="431"/>
    </row>
    <row r="19430" spans="1:1" s="432" customFormat="1" ht="12" hidden="1" customHeight="1">
      <c r="A19430" s="431"/>
    </row>
    <row r="19431" spans="1:1" s="432" customFormat="1" ht="12" hidden="1" customHeight="1">
      <c r="A19431" s="431"/>
    </row>
    <row r="19432" spans="1:1" s="432" customFormat="1" ht="12" hidden="1" customHeight="1">
      <c r="A19432" s="431"/>
    </row>
    <row r="19433" spans="1:1" s="432" customFormat="1" ht="12" hidden="1" customHeight="1">
      <c r="A19433" s="431"/>
    </row>
    <row r="19434" spans="1:1" s="432" customFormat="1" ht="12" hidden="1" customHeight="1">
      <c r="A19434" s="431"/>
    </row>
    <row r="19435" spans="1:1" s="432" customFormat="1" ht="12" hidden="1" customHeight="1">
      <c r="A19435" s="431"/>
    </row>
    <row r="19436" spans="1:1" s="432" customFormat="1" ht="12" hidden="1" customHeight="1">
      <c r="A19436" s="431"/>
    </row>
    <row r="19437" spans="1:1" s="432" customFormat="1" ht="12" hidden="1" customHeight="1">
      <c r="A19437" s="431"/>
    </row>
    <row r="19438" spans="1:1" s="432" customFormat="1" ht="12" hidden="1" customHeight="1">
      <c r="A19438" s="431"/>
    </row>
    <row r="19439" spans="1:1" s="432" customFormat="1" ht="12" hidden="1" customHeight="1">
      <c r="A19439" s="431"/>
    </row>
    <row r="19440" spans="1:1" s="432" customFormat="1" ht="12" hidden="1" customHeight="1">
      <c r="A19440" s="431"/>
    </row>
    <row r="19441" spans="1:1" s="432" customFormat="1" ht="12" hidden="1" customHeight="1">
      <c r="A19441" s="431"/>
    </row>
    <row r="19442" spans="1:1" s="432" customFormat="1" ht="12" hidden="1" customHeight="1">
      <c r="A19442" s="431"/>
    </row>
    <row r="19443" spans="1:1" s="432" customFormat="1" ht="12" hidden="1" customHeight="1">
      <c r="A19443" s="431"/>
    </row>
    <row r="19444" spans="1:1" s="432" customFormat="1" ht="12" hidden="1" customHeight="1">
      <c r="A19444" s="431"/>
    </row>
    <row r="19445" spans="1:1" s="432" customFormat="1" ht="12" hidden="1" customHeight="1">
      <c r="A19445" s="431"/>
    </row>
    <row r="19446" spans="1:1" s="432" customFormat="1" ht="12" hidden="1" customHeight="1">
      <c r="A19446" s="431"/>
    </row>
    <row r="19447" spans="1:1" s="432" customFormat="1" ht="12" hidden="1" customHeight="1">
      <c r="A19447" s="431"/>
    </row>
    <row r="19448" spans="1:1" s="432" customFormat="1" ht="12" hidden="1" customHeight="1">
      <c r="A19448" s="431"/>
    </row>
    <row r="19449" spans="1:1" s="432" customFormat="1" ht="12" hidden="1" customHeight="1">
      <c r="A19449" s="431"/>
    </row>
    <row r="19450" spans="1:1" s="432" customFormat="1" ht="12" hidden="1" customHeight="1">
      <c r="A19450" s="431"/>
    </row>
    <row r="19451" spans="1:1" s="432" customFormat="1" ht="12" hidden="1" customHeight="1">
      <c r="A19451" s="431"/>
    </row>
    <row r="19452" spans="1:1" s="432" customFormat="1" ht="12" hidden="1" customHeight="1">
      <c r="A19452" s="431"/>
    </row>
    <row r="19453" spans="1:1" s="432" customFormat="1" ht="12" hidden="1" customHeight="1">
      <c r="A19453" s="431"/>
    </row>
    <row r="19454" spans="1:1" s="432" customFormat="1" ht="12" hidden="1" customHeight="1">
      <c r="A19454" s="431"/>
    </row>
    <row r="19455" spans="1:1" s="432" customFormat="1" ht="12" hidden="1" customHeight="1">
      <c r="A19455" s="431"/>
    </row>
    <row r="19456" spans="1:1" s="432" customFormat="1" ht="12" hidden="1" customHeight="1">
      <c r="A19456" s="431"/>
    </row>
    <row r="19457" spans="1:1" s="432" customFormat="1" ht="12" hidden="1" customHeight="1">
      <c r="A19457" s="431"/>
    </row>
    <row r="19458" spans="1:1" s="432" customFormat="1" ht="12" hidden="1" customHeight="1">
      <c r="A19458" s="431"/>
    </row>
    <row r="19459" spans="1:1" s="432" customFormat="1" ht="12" hidden="1" customHeight="1">
      <c r="A19459" s="431"/>
    </row>
    <row r="19460" spans="1:1" s="432" customFormat="1" ht="12" hidden="1" customHeight="1">
      <c r="A19460" s="431"/>
    </row>
    <row r="19461" spans="1:1" s="432" customFormat="1" ht="12" hidden="1" customHeight="1">
      <c r="A19461" s="431"/>
    </row>
    <row r="19462" spans="1:1" s="432" customFormat="1" ht="12" hidden="1" customHeight="1">
      <c r="A19462" s="431"/>
    </row>
    <row r="19463" spans="1:1" s="432" customFormat="1" ht="12" hidden="1" customHeight="1">
      <c r="A19463" s="431"/>
    </row>
    <row r="19464" spans="1:1" s="432" customFormat="1" ht="12" hidden="1" customHeight="1">
      <c r="A19464" s="431"/>
    </row>
    <row r="19465" spans="1:1" s="432" customFormat="1" ht="12" hidden="1" customHeight="1">
      <c r="A19465" s="431"/>
    </row>
    <row r="19466" spans="1:1" s="432" customFormat="1" ht="12" hidden="1" customHeight="1">
      <c r="A19466" s="431"/>
    </row>
    <row r="19467" spans="1:1" s="432" customFormat="1" ht="12" hidden="1" customHeight="1">
      <c r="A19467" s="431"/>
    </row>
    <row r="19468" spans="1:1" s="432" customFormat="1" ht="12" hidden="1" customHeight="1">
      <c r="A19468" s="431"/>
    </row>
    <row r="19469" spans="1:1" s="432" customFormat="1" ht="12" hidden="1" customHeight="1">
      <c r="A19469" s="431"/>
    </row>
    <row r="19470" spans="1:1" s="432" customFormat="1" ht="12" hidden="1" customHeight="1">
      <c r="A19470" s="431"/>
    </row>
    <row r="19471" spans="1:1" s="432" customFormat="1" ht="12" hidden="1" customHeight="1">
      <c r="A19471" s="431"/>
    </row>
    <row r="19472" spans="1:1" s="432" customFormat="1" ht="12" hidden="1" customHeight="1">
      <c r="A19472" s="431"/>
    </row>
    <row r="19473" spans="1:1" s="432" customFormat="1" ht="12" hidden="1" customHeight="1">
      <c r="A19473" s="431"/>
    </row>
    <row r="19474" spans="1:1" s="432" customFormat="1" ht="12" hidden="1" customHeight="1">
      <c r="A19474" s="431"/>
    </row>
    <row r="19475" spans="1:1" s="432" customFormat="1" ht="12" hidden="1" customHeight="1">
      <c r="A19475" s="431"/>
    </row>
    <row r="19476" spans="1:1" s="432" customFormat="1" ht="12" hidden="1" customHeight="1">
      <c r="A19476" s="431"/>
    </row>
    <row r="19477" spans="1:1" s="432" customFormat="1" ht="12" hidden="1" customHeight="1">
      <c r="A19477" s="431"/>
    </row>
    <row r="19478" spans="1:1" s="432" customFormat="1" ht="12" hidden="1" customHeight="1">
      <c r="A19478" s="431"/>
    </row>
    <row r="19479" spans="1:1" s="432" customFormat="1" ht="12" hidden="1" customHeight="1">
      <c r="A19479" s="431"/>
    </row>
    <row r="19480" spans="1:1" s="432" customFormat="1" ht="12" hidden="1" customHeight="1">
      <c r="A19480" s="431"/>
    </row>
    <row r="19481" spans="1:1" s="432" customFormat="1" ht="12" hidden="1" customHeight="1">
      <c r="A19481" s="431"/>
    </row>
    <row r="19482" spans="1:1" s="432" customFormat="1" ht="12" hidden="1" customHeight="1">
      <c r="A19482" s="431"/>
    </row>
    <row r="19483" spans="1:1" s="432" customFormat="1" ht="12" hidden="1" customHeight="1">
      <c r="A19483" s="431"/>
    </row>
    <row r="19484" spans="1:1" s="432" customFormat="1" ht="12" hidden="1" customHeight="1">
      <c r="A19484" s="431"/>
    </row>
    <row r="19485" spans="1:1" s="432" customFormat="1" ht="12" hidden="1" customHeight="1">
      <c r="A19485" s="431"/>
    </row>
    <row r="19486" spans="1:1" s="432" customFormat="1" ht="12" hidden="1" customHeight="1">
      <c r="A19486" s="431"/>
    </row>
    <row r="19487" spans="1:1" s="432" customFormat="1" ht="12" hidden="1" customHeight="1">
      <c r="A19487" s="431"/>
    </row>
    <row r="19488" spans="1:1" s="432" customFormat="1" ht="12" hidden="1" customHeight="1">
      <c r="A19488" s="431"/>
    </row>
    <row r="19489" spans="1:1" s="432" customFormat="1" ht="12" hidden="1" customHeight="1">
      <c r="A19489" s="431"/>
    </row>
    <row r="19490" spans="1:1" s="432" customFormat="1" ht="12" hidden="1" customHeight="1">
      <c r="A19490" s="431"/>
    </row>
    <row r="19491" spans="1:1" s="432" customFormat="1" ht="12" hidden="1" customHeight="1">
      <c r="A19491" s="431"/>
    </row>
    <row r="19492" spans="1:1" s="432" customFormat="1" ht="12" hidden="1" customHeight="1">
      <c r="A19492" s="431"/>
    </row>
    <row r="19493" spans="1:1" s="432" customFormat="1" ht="12" hidden="1" customHeight="1">
      <c r="A19493" s="431"/>
    </row>
    <row r="19494" spans="1:1" s="432" customFormat="1" ht="12" hidden="1" customHeight="1">
      <c r="A19494" s="431"/>
    </row>
    <row r="19495" spans="1:1" s="432" customFormat="1" ht="12" hidden="1" customHeight="1">
      <c r="A19495" s="431"/>
    </row>
    <row r="19496" spans="1:1" s="432" customFormat="1" ht="12" hidden="1" customHeight="1">
      <c r="A19496" s="431"/>
    </row>
    <row r="19497" spans="1:1" s="432" customFormat="1" ht="12" hidden="1" customHeight="1">
      <c r="A19497" s="431"/>
    </row>
    <row r="19498" spans="1:1" s="432" customFormat="1" ht="12" hidden="1" customHeight="1">
      <c r="A19498" s="431"/>
    </row>
    <row r="19499" spans="1:1" s="432" customFormat="1" ht="12" hidden="1" customHeight="1">
      <c r="A19499" s="431"/>
    </row>
    <row r="19500" spans="1:1" s="432" customFormat="1" ht="12" hidden="1" customHeight="1">
      <c r="A19500" s="431"/>
    </row>
    <row r="19501" spans="1:1" s="432" customFormat="1" ht="12" hidden="1" customHeight="1">
      <c r="A19501" s="431"/>
    </row>
    <row r="19502" spans="1:1" s="432" customFormat="1" ht="12" hidden="1" customHeight="1">
      <c r="A19502" s="431"/>
    </row>
    <row r="19503" spans="1:1" s="432" customFormat="1" ht="12" hidden="1" customHeight="1">
      <c r="A19503" s="431"/>
    </row>
    <row r="19504" spans="1:1" s="432" customFormat="1" ht="12" hidden="1" customHeight="1">
      <c r="A19504" s="431"/>
    </row>
    <row r="19505" spans="1:1" s="432" customFormat="1" ht="12" hidden="1" customHeight="1">
      <c r="A19505" s="431"/>
    </row>
    <row r="19506" spans="1:1" s="432" customFormat="1" ht="12" hidden="1" customHeight="1">
      <c r="A19506" s="431"/>
    </row>
    <row r="19507" spans="1:1" s="432" customFormat="1" ht="12" hidden="1" customHeight="1">
      <c r="A19507" s="431"/>
    </row>
    <row r="19508" spans="1:1" s="432" customFormat="1" ht="12" hidden="1" customHeight="1">
      <c r="A19508" s="431"/>
    </row>
    <row r="19509" spans="1:1" s="432" customFormat="1" ht="12" hidden="1" customHeight="1">
      <c r="A19509" s="431"/>
    </row>
    <row r="19510" spans="1:1" s="432" customFormat="1" ht="12" hidden="1" customHeight="1">
      <c r="A19510" s="431"/>
    </row>
    <row r="19511" spans="1:1" s="432" customFormat="1" ht="12" hidden="1" customHeight="1">
      <c r="A19511" s="431"/>
    </row>
    <row r="19512" spans="1:1" s="432" customFormat="1" ht="12" hidden="1" customHeight="1">
      <c r="A19512" s="431"/>
    </row>
    <row r="19513" spans="1:1" s="432" customFormat="1" ht="12" hidden="1" customHeight="1">
      <c r="A19513" s="431"/>
    </row>
    <row r="19514" spans="1:1" s="432" customFormat="1" ht="12" hidden="1" customHeight="1">
      <c r="A19514" s="431"/>
    </row>
    <row r="19515" spans="1:1" s="432" customFormat="1" ht="12" hidden="1" customHeight="1">
      <c r="A19515" s="431"/>
    </row>
    <row r="19516" spans="1:1" s="432" customFormat="1" ht="12" hidden="1" customHeight="1">
      <c r="A19516" s="431"/>
    </row>
    <row r="19517" spans="1:1" s="432" customFormat="1" ht="12" hidden="1" customHeight="1">
      <c r="A19517" s="431"/>
    </row>
    <row r="19518" spans="1:1" s="432" customFormat="1" ht="12" hidden="1" customHeight="1">
      <c r="A19518" s="431"/>
    </row>
    <row r="19519" spans="1:1" s="432" customFormat="1" ht="12" hidden="1" customHeight="1">
      <c r="A19519" s="431"/>
    </row>
    <row r="19520" spans="1:1" s="432" customFormat="1" ht="12" hidden="1" customHeight="1">
      <c r="A19520" s="431"/>
    </row>
    <row r="19521" spans="1:1" s="432" customFormat="1" ht="12" hidden="1" customHeight="1">
      <c r="A19521" s="431"/>
    </row>
    <row r="19522" spans="1:1" s="432" customFormat="1" ht="12" hidden="1" customHeight="1">
      <c r="A19522" s="431"/>
    </row>
    <row r="19523" spans="1:1" s="432" customFormat="1" ht="12" hidden="1" customHeight="1">
      <c r="A19523" s="431"/>
    </row>
    <row r="19524" spans="1:1" s="432" customFormat="1" ht="12" hidden="1" customHeight="1">
      <c r="A19524" s="431"/>
    </row>
    <row r="19525" spans="1:1" s="432" customFormat="1" ht="12" hidden="1" customHeight="1">
      <c r="A19525" s="431"/>
    </row>
    <row r="19526" spans="1:1" s="432" customFormat="1" ht="12" hidden="1" customHeight="1">
      <c r="A19526" s="431"/>
    </row>
    <row r="19527" spans="1:1" s="432" customFormat="1" ht="12" hidden="1" customHeight="1">
      <c r="A19527" s="431"/>
    </row>
    <row r="19528" spans="1:1" s="432" customFormat="1" ht="12" hidden="1" customHeight="1">
      <c r="A19528" s="431"/>
    </row>
    <row r="19529" spans="1:1" s="432" customFormat="1" ht="12" hidden="1" customHeight="1">
      <c r="A19529" s="431"/>
    </row>
    <row r="19530" spans="1:1" s="432" customFormat="1" ht="12" hidden="1" customHeight="1">
      <c r="A19530" s="431"/>
    </row>
    <row r="19531" spans="1:1" s="432" customFormat="1" ht="12" hidden="1" customHeight="1">
      <c r="A19531" s="431"/>
    </row>
    <row r="19532" spans="1:1" s="432" customFormat="1" ht="12" hidden="1" customHeight="1">
      <c r="A19532" s="431"/>
    </row>
    <row r="19533" spans="1:1" s="432" customFormat="1" ht="12" hidden="1" customHeight="1">
      <c r="A19533" s="431"/>
    </row>
    <row r="19534" spans="1:1" s="432" customFormat="1" ht="12" hidden="1" customHeight="1">
      <c r="A19534" s="431"/>
    </row>
    <row r="19535" spans="1:1" s="432" customFormat="1" ht="12" hidden="1" customHeight="1">
      <c r="A19535" s="431"/>
    </row>
    <row r="19536" spans="1:1" s="432" customFormat="1" ht="12" hidden="1" customHeight="1">
      <c r="A19536" s="431"/>
    </row>
    <row r="19537" spans="1:1" s="432" customFormat="1" ht="12" hidden="1" customHeight="1">
      <c r="A19537" s="431"/>
    </row>
    <row r="19538" spans="1:1" s="432" customFormat="1" ht="12" hidden="1" customHeight="1">
      <c r="A19538" s="431"/>
    </row>
    <row r="19539" spans="1:1" s="432" customFormat="1" ht="12" hidden="1" customHeight="1">
      <c r="A19539" s="431"/>
    </row>
    <row r="19540" spans="1:1" s="432" customFormat="1" ht="12" hidden="1" customHeight="1">
      <c r="A19540" s="431"/>
    </row>
    <row r="19541" spans="1:1" s="432" customFormat="1" ht="12" hidden="1" customHeight="1">
      <c r="A19541" s="431"/>
    </row>
    <row r="19542" spans="1:1" s="432" customFormat="1" ht="12" hidden="1" customHeight="1">
      <c r="A19542" s="431"/>
    </row>
    <row r="19543" spans="1:1" s="432" customFormat="1" ht="12" hidden="1" customHeight="1">
      <c r="A19543" s="431"/>
    </row>
    <row r="19544" spans="1:1" s="432" customFormat="1" ht="12" hidden="1" customHeight="1">
      <c r="A19544" s="431"/>
    </row>
    <row r="19545" spans="1:1" s="432" customFormat="1" ht="12" hidden="1" customHeight="1">
      <c r="A19545" s="431"/>
    </row>
    <row r="19546" spans="1:1" s="432" customFormat="1" ht="12" hidden="1" customHeight="1">
      <c r="A19546" s="431"/>
    </row>
    <row r="19547" spans="1:1" s="432" customFormat="1" ht="12" hidden="1" customHeight="1">
      <c r="A19547" s="431"/>
    </row>
    <row r="19548" spans="1:1" s="432" customFormat="1" ht="12" hidden="1" customHeight="1">
      <c r="A19548" s="431"/>
    </row>
    <row r="19549" spans="1:1" s="432" customFormat="1" ht="12" hidden="1" customHeight="1">
      <c r="A19549" s="431"/>
    </row>
    <row r="19550" spans="1:1" s="432" customFormat="1" ht="12" hidden="1" customHeight="1">
      <c r="A19550" s="431"/>
    </row>
    <row r="19551" spans="1:1" s="432" customFormat="1" ht="12" hidden="1" customHeight="1">
      <c r="A19551" s="431"/>
    </row>
    <row r="19552" spans="1:1" s="432" customFormat="1" ht="12" hidden="1" customHeight="1">
      <c r="A19552" s="431"/>
    </row>
    <row r="19553" spans="1:1" s="432" customFormat="1" ht="12" hidden="1" customHeight="1">
      <c r="A19553" s="431"/>
    </row>
    <row r="19554" spans="1:1" s="432" customFormat="1" ht="12" hidden="1" customHeight="1">
      <c r="A19554" s="431"/>
    </row>
    <row r="19555" spans="1:1" s="432" customFormat="1" ht="12" hidden="1" customHeight="1">
      <c r="A19555" s="431"/>
    </row>
    <row r="19556" spans="1:1" s="432" customFormat="1" ht="12" hidden="1" customHeight="1">
      <c r="A19556" s="431"/>
    </row>
    <row r="19557" spans="1:1" s="432" customFormat="1" ht="12" hidden="1" customHeight="1">
      <c r="A19557" s="431"/>
    </row>
    <row r="19558" spans="1:1" s="432" customFormat="1" ht="12" hidden="1" customHeight="1">
      <c r="A19558" s="431"/>
    </row>
    <row r="19559" spans="1:1" s="432" customFormat="1" ht="12" hidden="1" customHeight="1">
      <c r="A19559" s="431"/>
    </row>
    <row r="19560" spans="1:1" s="432" customFormat="1" ht="12" hidden="1" customHeight="1">
      <c r="A19560" s="431"/>
    </row>
    <row r="19561" spans="1:1" s="432" customFormat="1" ht="12" hidden="1" customHeight="1">
      <c r="A19561" s="431"/>
    </row>
    <row r="19562" spans="1:1" s="432" customFormat="1" ht="12" hidden="1" customHeight="1">
      <c r="A19562" s="431"/>
    </row>
    <row r="19563" spans="1:1" s="432" customFormat="1" ht="12" hidden="1" customHeight="1">
      <c r="A19563" s="431"/>
    </row>
    <row r="19564" spans="1:1" s="432" customFormat="1" ht="12" hidden="1" customHeight="1">
      <c r="A19564" s="431"/>
    </row>
    <row r="19565" spans="1:1" s="432" customFormat="1" ht="12" hidden="1" customHeight="1">
      <c r="A19565" s="431"/>
    </row>
    <row r="19566" spans="1:1" s="432" customFormat="1" ht="12" hidden="1" customHeight="1">
      <c r="A19566" s="431"/>
    </row>
    <row r="19567" spans="1:1" s="432" customFormat="1" ht="12" hidden="1" customHeight="1">
      <c r="A19567" s="431"/>
    </row>
    <row r="19568" spans="1:1" s="432" customFormat="1" ht="12" hidden="1" customHeight="1">
      <c r="A19568" s="431"/>
    </row>
    <row r="19569" spans="1:1" s="432" customFormat="1" ht="12" hidden="1" customHeight="1">
      <c r="A19569" s="431"/>
    </row>
    <row r="19570" spans="1:1" s="432" customFormat="1" ht="12" hidden="1" customHeight="1">
      <c r="A19570" s="431"/>
    </row>
    <row r="19571" spans="1:1" s="432" customFormat="1" ht="12" hidden="1" customHeight="1">
      <c r="A19571" s="431"/>
    </row>
    <row r="19572" spans="1:1" s="432" customFormat="1" ht="12" hidden="1" customHeight="1">
      <c r="A19572" s="431"/>
    </row>
    <row r="19573" spans="1:1" s="432" customFormat="1" ht="12" hidden="1" customHeight="1">
      <c r="A19573" s="431"/>
    </row>
    <row r="19574" spans="1:1" s="432" customFormat="1" ht="12" hidden="1" customHeight="1">
      <c r="A19574" s="431"/>
    </row>
    <row r="19575" spans="1:1" s="432" customFormat="1" ht="12" hidden="1" customHeight="1">
      <c r="A19575" s="431"/>
    </row>
    <row r="19576" spans="1:1" s="432" customFormat="1" ht="12" hidden="1" customHeight="1">
      <c r="A19576" s="431"/>
    </row>
    <row r="19577" spans="1:1" s="432" customFormat="1" ht="12" hidden="1" customHeight="1">
      <c r="A19577" s="431"/>
    </row>
    <row r="19578" spans="1:1" s="432" customFormat="1" ht="12" hidden="1" customHeight="1">
      <c r="A19578" s="431"/>
    </row>
    <row r="19579" spans="1:1" s="432" customFormat="1" ht="12" hidden="1" customHeight="1">
      <c r="A19579" s="431"/>
    </row>
    <row r="19580" spans="1:1" s="432" customFormat="1" ht="12" hidden="1" customHeight="1">
      <c r="A19580" s="431"/>
    </row>
    <row r="19581" spans="1:1" s="432" customFormat="1" ht="12" hidden="1" customHeight="1">
      <c r="A19581" s="431"/>
    </row>
    <row r="19582" spans="1:1" s="432" customFormat="1" ht="12" hidden="1" customHeight="1">
      <c r="A19582" s="431"/>
    </row>
    <row r="19583" spans="1:1" s="432" customFormat="1" ht="12" hidden="1" customHeight="1">
      <c r="A19583" s="431"/>
    </row>
    <row r="19584" spans="1:1" s="432" customFormat="1" ht="12" hidden="1" customHeight="1">
      <c r="A19584" s="431"/>
    </row>
    <row r="19585" spans="1:1" s="432" customFormat="1" ht="12" hidden="1" customHeight="1">
      <c r="A19585" s="431"/>
    </row>
    <row r="19586" spans="1:1" s="432" customFormat="1" ht="12" hidden="1" customHeight="1">
      <c r="A19586" s="431"/>
    </row>
    <row r="19587" spans="1:1" s="432" customFormat="1" ht="12" hidden="1" customHeight="1">
      <c r="A19587" s="431"/>
    </row>
    <row r="19588" spans="1:1" s="432" customFormat="1" ht="12" hidden="1" customHeight="1">
      <c r="A19588" s="431"/>
    </row>
    <row r="19589" spans="1:1" s="432" customFormat="1" ht="12" hidden="1" customHeight="1">
      <c r="A19589" s="431"/>
    </row>
    <row r="19590" spans="1:1" s="432" customFormat="1" ht="12" hidden="1" customHeight="1">
      <c r="A19590" s="431"/>
    </row>
    <row r="19591" spans="1:1" s="432" customFormat="1" ht="12" hidden="1" customHeight="1">
      <c r="A19591" s="431"/>
    </row>
    <row r="19592" spans="1:1" s="432" customFormat="1" ht="12" hidden="1" customHeight="1">
      <c r="A19592" s="431"/>
    </row>
    <row r="19593" spans="1:1" s="432" customFormat="1" ht="12" hidden="1" customHeight="1">
      <c r="A19593" s="431"/>
    </row>
    <row r="19594" spans="1:1" s="432" customFormat="1" ht="12" hidden="1" customHeight="1">
      <c r="A19594" s="431"/>
    </row>
    <row r="19595" spans="1:1" s="432" customFormat="1" ht="12" hidden="1" customHeight="1">
      <c r="A19595" s="431"/>
    </row>
    <row r="19596" spans="1:1" s="432" customFormat="1" ht="12" hidden="1" customHeight="1">
      <c r="A19596" s="431"/>
    </row>
    <row r="19597" spans="1:1" s="432" customFormat="1" ht="12" hidden="1" customHeight="1">
      <c r="A19597" s="431"/>
    </row>
    <row r="19598" spans="1:1" s="432" customFormat="1" ht="12" hidden="1" customHeight="1">
      <c r="A19598" s="431"/>
    </row>
    <row r="19599" spans="1:1" s="432" customFormat="1" ht="12" hidden="1" customHeight="1">
      <c r="A19599" s="431"/>
    </row>
    <row r="19600" spans="1:1" s="432" customFormat="1" ht="12" hidden="1" customHeight="1">
      <c r="A19600" s="431"/>
    </row>
    <row r="19601" spans="1:1" s="432" customFormat="1" ht="12" hidden="1" customHeight="1">
      <c r="A19601" s="431"/>
    </row>
    <row r="19602" spans="1:1" s="432" customFormat="1" ht="12" hidden="1" customHeight="1">
      <c r="A19602" s="431"/>
    </row>
    <row r="19603" spans="1:1" s="432" customFormat="1" ht="12" hidden="1" customHeight="1">
      <c r="A19603" s="431"/>
    </row>
    <row r="19604" spans="1:1" s="432" customFormat="1" ht="12" hidden="1" customHeight="1">
      <c r="A19604" s="431"/>
    </row>
    <row r="19605" spans="1:1" s="432" customFormat="1" ht="12" hidden="1" customHeight="1">
      <c r="A19605" s="431"/>
    </row>
    <row r="19606" spans="1:1" s="432" customFormat="1" ht="12" hidden="1" customHeight="1">
      <c r="A19606" s="431"/>
    </row>
    <row r="19607" spans="1:1" s="432" customFormat="1" ht="12" hidden="1" customHeight="1">
      <c r="A19607" s="431"/>
    </row>
    <row r="19608" spans="1:1" s="432" customFormat="1" ht="12" hidden="1" customHeight="1">
      <c r="A19608" s="431"/>
    </row>
    <row r="19609" spans="1:1" s="432" customFormat="1" ht="12" hidden="1" customHeight="1">
      <c r="A19609" s="431"/>
    </row>
    <row r="19610" spans="1:1" s="432" customFormat="1" ht="12" hidden="1" customHeight="1">
      <c r="A19610" s="431"/>
    </row>
    <row r="19611" spans="1:1" s="432" customFormat="1" ht="12" hidden="1" customHeight="1">
      <c r="A19611" s="431"/>
    </row>
    <row r="19612" spans="1:1" s="432" customFormat="1" ht="12" hidden="1" customHeight="1">
      <c r="A19612" s="431"/>
    </row>
    <row r="19613" spans="1:1" s="432" customFormat="1" ht="12" hidden="1" customHeight="1">
      <c r="A19613" s="431"/>
    </row>
    <row r="19614" spans="1:1" s="432" customFormat="1" ht="12" hidden="1" customHeight="1">
      <c r="A19614" s="431"/>
    </row>
    <row r="19615" spans="1:1" s="432" customFormat="1" ht="12" hidden="1" customHeight="1">
      <c r="A19615" s="431"/>
    </row>
    <row r="19616" spans="1:1" s="432" customFormat="1" ht="12" hidden="1" customHeight="1">
      <c r="A19616" s="431"/>
    </row>
    <row r="19617" spans="1:1" s="432" customFormat="1" ht="12" hidden="1" customHeight="1">
      <c r="A19617" s="431"/>
    </row>
    <row r="19618" spans="1:1" s="432" customFormat="1" ht="12" hidden="1" customHeight="1">
      <c r="A19618" s="431"/>
    </row>
    <row r="19619" spans="1:1" s="432" customFormat="1" ht="12" hidden="1" customHeight="1">
      <c r="A19619" s="431"/>
    </row>
    <row r="19620" spans="1:1" s="432" customFormat="1" ht="12" hidden="1" customHeight="1">
      <c r="A19620" s="431"/>
    </row>
    <row r="19621" spans="1:1" s="432" customFormat="1" ht="12" hidden="1" customHeight="1">
      <c r="A19621" s="431"/>
    </row>
    <row r="19622" spans="1:1" s="432" customFormat="1" ht="12" hidden="1" customHeight="1">
      <c r="A19622" s="431"/>
    </row>
    <row r="19623" spans="1:1" s="432" customFormat="1" ht="12" hidden="1" customHeight="1">
      <c r="A19623" s="431"/>
    </row>
    <row r="19624" spans="1:1" s="432" customFormat="1" ht="12" hidden="1" customHeight="1">
      <c r="A19624" s="431"/>
    </row>
    <row r="19625" spans="1:1" s="432" customFormat="1" ht="12" hidden="1" customHeight="1">
      <c r="A19625" s="431"/>
    </row>
    <row r="19626" spans="1:1" s="432" customFormat="1" ht="12" hidden="1" customHeight="1">
      <c r="A19626" s="431"/>
    </row>
    <row r="19627" spans="1:1" s="432" customFormat="1" ht="12" hidden="1" customHeight="1">
      <c r="A19627" s="431"/>
    </row>
    <row r="19628" spans="1:1" s="432" customFormat="1" ht="12" hidden="1" customHeight="1">
      <c r="A19628" s="431"/>
    </row>
    <row r="19629" spans="1:1" s="432" customFormat="1" ht="12" hidden="1" customHeight="1">
      <c r="A19629" s="431"/>
    </row>
    <row r="19630" spans="1:1" s="432" customFormat="1" ht="12" hidden="1" customHeight="1">
      <c r="A19630" s="431"/>
    </row>
    <row r="19631" spans="1:1" s="432" customFormat="1" ht="12" hidden="1" customHeight="1">
      <c r="A19631" s="431"/>
    </row>
    <row r="19632" spans="1:1" s="432" customFormat="1" ht="12" hidden="1" customHeight="1">
      <c r="A19632" s="431"/>
    </row>
    <row r="19633" spans="1:1" s="432" customFormat="1" ht="12" hidden="1" customHeight="1">
      <c r="A19633" s="431"/>
    </row>
    <row r="19634" spans="1:1" s="432" customFormat="1" ht="12" hidden="1" customHeight="1">
      <c r="A19634" s="431"/>
    </row>
    <row r="19635" spans="1:1" s="432" customFormat="1" ht="12" hidden="1" customHeight="1">
      <c r="A19635" s="431"/>
    </row>
    <row r="19636" spans="1:1" s="432" customFormat="1" ht="12" hidden="1" customHeight="1">
      <c r="A19636" s="431"/>
    </row>
    <row r="19637" spans="1:1" s="432" customFormat="1" ht="12" hidden="1" customHeight="1">
      <c r="A19637" s="431"/>
    </row>
    <row r="19638" spans="1:1" s="432" customFormat="1" ht="12" hidden="1" customHeight="1">
      <c r="A19638" s="431"/>
    </row>
    <row r="19639" spans="1:1" s="432" customFormat="1" ht="12" hidden="1" customHeight="1">
      <c r="A19639" s="431"/>
    </row>
    <row r="19640" spans="1:1" s="432" customFormat="1" ht="12" hidden="1" customHeight="1">
      <c r="A19640" s="431"/>
    </row>
    <row r="19641" spans="1:1" s="432" customFormat="1" ht="12" hidden="1" customHeight="1">
      <c r="A19641" s="431"/>
    </row>
    <row r="19642" spans="1:1" s="432" customFormat="1" ht="12" hidden="1" customHeight="1">
      <c r="A19642" s="431"/>
    </row>
    <row r="19643" spans="1:1" s="432" customFormat="1" ht="12" hidden="1" customHeight="1">
      <c r="A19643" s="431"/>
    </row>
    <row r="19644" spans="1:1" s="432" customFormat="1" ht="12" hidden="1" customHeight="1">
      <c r="A19644" s="431"/>
    </row>
    <row r="19645" spans="1:1" s="432" customFormat="1" ht="12" hidden="1" customHeight="1">
      <c r="A19645" s="431"/>
    </row>
    <row r="19646" spans="1:1" s="432" customFormat="1" ht="12" hidden="1" customHeight="1">
      <c r="A19646" s="431"/>
    </row>
    <row r="19647" spans="1:1" s="432" customFormat="1" ht="12" hidden="1" customHeight="1">
      <c r="A19647" s="431"/>
    </row>
    <row r="19648" spans="1:1" s="432" customFormat="1" ht="12" hidden="1" customHeight="1">
      <c r="A19648" s="431"/>
    </row>
    <row r="19649" spans="1:1" s="432" customFormat="1" ht="12" hidden="1" customHeight="1">
      <c r="A19649" s="431"/>
    </row>
    <row r="19650" spans="1:1" s="432" customFormat="1" ht="12" hidden="1" customHeight="1">
      <c r="A19650" s="431"/>
    </row>
    <row r="19651" spans="1:1" s="432" customFormat="1" ht="12" hidden="1" customHeight="1">
      <c r="A19651" s="431"/>
    </row>
    <row r="19652" spans="1:1" s="432" customFormat="1" ht="12" hidden="1" customHeight="1">
      <c r="A19652" s="431"/>
    </row>
    <row r="19653" spans="1:1" s="432" customFormat="1" ht="12" hidden="1" customHeight="1">
      <c r="A19653" s="431"/>
    </row>
    <row r="19654" spans="1:1" s="432" customFormat="1" ht="12" hidden="1" customHeight="1">
      <c r="A19654" s="431"/>
    </row>
    <row r="19655" spans="1:1" s="432" customFormat="1" ht="12" hidden="1" customHeight="1">
      <c r="A19655" s="431"/>
    </row>
    <row r="19656" spans="1:1" s="432" customFormat="1" ht="12" hidden="1" customHeight="1">
      <c r="A19656" s="431"/>
    </row>
    <row r="19657" spans="1:1" s="432" customFormat="1" ht="12" hidden="1" customHeight="1">
      <c r="A19657" s="431"/>
    </row>
    <row r="19658" spans="1:1" s="432" customFormat="1" ht="12" hidden="1" customHeight="1">
      <c r="A19658" s="431"/>
    </row>
    <row r="19659" spans="1:1" s="432" customFormat="1" ht="12" hidden="1" customHeight="1">
      <c r="A19659" s="431"/>
    </row>
    <row r="19660" spans="1:1" s="432" customFormat="1" ht="12" hidden="1" customHeight="1">
      <c r="A19660" s="431"/>
    </row>
    <row r="19661" spans="1:1" s="432" customFormat="1" ht="12" hidden="1" customHeight="1">
      <c r="A19661" s="431"/>
    </row>
    <row r="19662" spans="1:1" s="432" customFormat="1" ht="12" hidden="1" customHeight="1">
      <c r="A19662" s="431"/>
    </row>
    <row r="19663" spans="1:1" s="432" customFormat="1" ht="12" hidden="1" customHeight="1">
      <c r="A19663" s="431"/>
    </row>
    <row r="19664" spans="1:1" s="432" customFormat="1" ht="12" hidden="1" customHeight="1">
      <c r="A19664" s="431"/>
    </row>
    <row r="19665" spans="1:1" s="432" customFormat="1" ht="12" hidden="1" customHeight="1">
      <c r="A19665" s="431"/>
    </row>
    <row r="19666" spans="1:1" s="432" customFormat="1" ht="12" hidden="1" customHeight="1">
      <c r="A19666" s="431"/>
    </row>
    <row r="19667" spans="1:1" s="432" customFormat="1" ht="12" hidden="1" customHeight="1">
      <c r="A19667" s="431"/>
    </row>
    <row r="19668" spans="1:1" s="432" customFormat="1" ht="12" hidden="1" customHeight="1">
      <c r="A19668" s="431"/>
    </row>
    <row r="19669" spans="1:1" s="432" customFormat="1" ht="12" hidden="1" customHeight="1">
      <c r="A19669" s="431"/>
    </row>
    <row r="19670" spans="1:1" s="432" customFormat="1" ht="12" hidden="1" customHeight="1">
      <c r="A19670" s="431"/>
    </row>
    <row r="19671" spans="1:1" s="432" customFormat="1" ht="12" hidden="1" customHeight="1">
      <c r="A19671" s="431"/>
    </row>
    <row r="19672" spans="1:1" s="432" customFormat="1" ht="12" hidden="1" customHeight="1">
      <c r="A19672" s="431"/>
    </row>
    <row r="19673" spans="1:1" s="432" customFormat="1" ht="12" hidden="1" customHeight="1">
      <c r="A19673" s="431"/>
    </row>
    <row r="19674" spans="1:1" s="432" customFormat="1" ht="12" hidden="1" customHeight="1">
      <c r="A19674" s="431"/>
    </row>
    <row r="19675" spans="1:1" s="432" customFormat="1" ht="12" hidden="1" customHeight="1">
      <c r="A19675" s="431"/>
    </row>
    <row r="19676" spans="1:1" s="432" customFormat="1" ht="12" hidden="1" customHeight="1">
      <c r="A19676" s="431"/>
    </row>
    <row r="19677" spans="1:1" s="432" customFormat="1" ht="12" hidden="1" customHeight="1">
      <c r="A19677" s="431"/>
    </row>
    <row r="19678" spans="1:1" s="432" customFormat="1" ht="12" hidden="1" customHeight="1">
      <c r="A19678" s="431"/>
    </row>
    <row r="19679" spans="1:1" s="432" customFormat="1" ht="12" hidden="1" customHeight="1">
      <c r="A19679" s="431"/>
    </row>
    <row r="19680" spans="1:1" s="432" customFormat="1" ht="12" hidden="1" customHeight="1">
      <c r="A19680" s="431"/>
    </row>
    <row r="19681" spans="1:1" s="432" customFormat="1" ht="12" hidden="1" customHeight="1">
      <c r="A19681" s="431"/>
    </row>
    <row r="19682" spans="1:1" s="432" customFormat="1" ht="12" hidden="1" customHeight="1">
      <c r="A19682" s="431"/>
    </row>
    <row r="19683" spans="1:1" s="432" customFormat="1" ht="12" hidden="1" customHeight="1">
      <c r="A19683" s="431"/>
    </row>
    <row r="19684" spans="1:1" s="432" customFormat="1" ht="12" hidden="1" customHeight="1">
      <c r="A19684" s="431"/>
    </row>
    <row r="19685" spans="1:1" s="432" customFormat="1" ht="12" hidden="1" customHeight="1">
      <c r="A19685" s="431"/>
    </row>
    <row r="19686" spans="1:1" s="432" customFormat="1" ht="12" hidden="1" customHeight="1">
      <c r="A19686" s="431"/>
    </row>
    <row r="19687" spans="1:1" s="432" customFormat="1" ht="12" hidden="1" customHeight="1">
      <c r="A19687" s="431"/>
    </row>
    <row r="19688" spans="1:1" s="432" customFormat="1" ht="12" hidden="1" customHeight="1">
      <c r="A19688" s="431"/>
    </row>
    <row r="19689" spans="1:1" s="432" customFormat="1" ht="12" hidden="1" customHeight="1">
      <c r="A19689" s="431"/>
    </row>
    <row r="19690" spans="1:1" s="432" customFormat="1" ht="12" hidden="1" customHeight="1">
      <c r="A19690" s="431"/>
    </row>
    <row r="19691" spans="1:1" s="432" customFormat="1" ht="12" hidden="1" customHeight="1">
      <c r="A19691" s="431"/>
    </row>
    <row r="19692" spans="1:1" s="432" customFormat="1" ht="12" hidden="1" customHeight="1">
      <c r="A19692" s="431"/>
    </row>
    <row r="19693" spans="1:1" s="432" customFormat="1" ht="12" hidden="1" customHeight="1">
      <c r="A19693" s="431"/>
    </row>
    <row r="19694" spans="1:1" s="432" customFormat="1" ht="12" hidden="1" customHeight="1">
      <c r="A19694" s="431"/>
    </row>
    <row r="19695" spans="1:1" s="432" customFormat="1" ht="12" hidden="1" customHeight="1">
      <c r="A19695" s="431"/>
    </row>
    <row r="19696" spans="1:1" s="432" customFormat="1" ht="12" hidden="1" customHeight="1">
      <c r="A19696" s="431"/>
    </row>
    <row r="19697" spans="1:1" s="432" customFormat="1" ht="12" hidden="1" customHeight="1">
      <c r="A19697" s="431"/>
    </row>
    <row r="19698" spans="1:1" s="432" customFormat="1" ht="12" hidden="1" customHeight="1">
      <c r="A19698" s="431"/>
    </row>
    <row r="19699" spans="1:1" s="432" customFormat="1" ht="12" hidden="1" customHeight="1">
      <c r="A19699" s="431"/>
    </row>
    <row r="19700" spans="1:1" s="432" customFormat="1" ht="12" hidden="1" customHeight="1">
      <c r="A19700" s="431"/>
    </row>
    <row r="19701" spans="1:1" s="432" customFormat="1" ht="12" hidden="1" customHeight="1">
      <c r="A19701" s="431"/>
    </row>
    <row r="19702" spans="1:1" s="432" customFormat="1" ht="12" hidden="1" customHeight="1">
      <c r="A19702" s="431"/>
    </row>
    <row r="19703" spans="1:1" s="432" customFormat="1" ht="12" hidden="1" customHeight="1">
      <c r="A19703" s="431"/>
    </row>
    <row r="19704" spans="1:1" s="432" customFormat="1" ht="12" hidden="1" customHeight="1">
      <c r="A19704" s="431"/>
    </row>
    <row r="19705" spans="1:1" s="432" customFormat="1" ht="12" hidden="1" customHeight="1">
      <c r="A19705" s="431"/>
    </row>
    <row r="19706" spans="1:1" s="432" customFormat="1" ht="12" hidden="1" customHeight="1">
      <c r="A19706" s="431"/>
    </row>
    <row r="19707" spans="1:1" s="432" customFormat="1" ht="12" hidden="1" customHeight="1">
      <c r="A19707" s="431"/>
    </row>
    <row r="19708" spans="1:1" s="432" customFormat="1" ht="12" hidden="1" customHeight="1">
      <c r="A19708" s="431"/>
    </row>
    <row r="19709" spans="1:1" s="432" customFormat="1" ht="12" hidden="1" customHeight="1">
      <c r="A19709" s="431"/>
    </row>
    <row r="19710" spans="1:1" s="432" customFormat="1" ht="12" hidden="1" customHeight="1">
      <c r="A19710" s="431"/>
    </row>
    <row r="19711" spans="1:1" s="432" customFormat="1" ht="12" hidden="1" customHeight="1">
      <c r="A19711" s="431"/>
    </row>
    <row r="19712" spans="1:1" s="432" customFormat="1" ht="12" hidden="1" customHeight="1">
      <c r="A19712" s="431"/>
    </row>
    <row r="19713" spans="1:1" s="432" customFormat="1" ht="12" hidden="1" customHeight="1">
      <c r="A19713" s="431"/>
    </row>
    <row r="19714" spans="1:1" s="432" customFormat="1" ht="12" hidden="1" customHeight="1">
      <c r="A19714" s="431"/>
    </row>
    <row r="19715" spans="1:1" s="432" customFormat="1" ht="12" hidden="1" customHeight="1">
      <c r="A19715" s="431"/>
    </row>
    <row r="19716" spans="1:1" s="432" customFormat="1" ht="12" hidden="1" customHeight="1">
      <c r="A19716" s="431"/>
    </row>
    <row r="19717" spans="1:1" s="432" customFormat="1" ht="12" hidden="1" customHeight="1">
      <c r="A19717" s="431"/>
    </row>
    <row r="19718" spans="1:1" s="432" customFormat="1" ht="12" hidden="1" customHeight="1">
      <c r="A19718" s="431"/>
    </row>
    <row r="19719" spans="1:1" s="432" customFormat="1" ht="12" hidden="1" customHeight="1">
      <c r="A19719" s="431"/>
    </row>
    <row r="19720" spans="1:1" s="432" customFormat="1" ht="12" hidden="1" customHeight="1">
      <c r="A19720" s="431"/>
    </row>
    <row r="19721" spans="1:1" s="432" customFormat="1" ht="12" hidden="1" customHeight="1">
      <c r="A19721" s="431"/>
    </row>
    <row r="19722" spans="1:1" s="432" customFormat="1" ht="12" hidden="1" customHeight="1">
      <c r="A19722" s="431"/>
    </row>
    <row r="19723" spans="1:1" s="432" customFormat="1" ht="12" hidden="1" customHeight="1">
      <c r="A19723" s="431"/>
    </row>
    <row r="19724" spans="1:1" s="432" customFormat="1" ht="12" hidden="1" customHeight="1">
      <c r="A19724" s="431"/>
    </row>
    <row r="19725" spans="1:1" s="432" customFormat="1" ht="12" hidden="1" customHeight="1">
      <c r="A19725" s="431"/>
    </row>
    <row r="19726" spans="1:1" s="432" customFormat="1" ht="12" hidden="1" customHeight="1">
      <c r="A19726" s="431"/>
    </row>
    <row r="19727" spans="1:1" s="432" customFormat="1" ht="12" hidden="1" customHeight="1">
      <c r="A19727" s="431"/>
    </row>
    <row r="19728" spans="1:1" s="432" customFormat="1" ht="12" hidden="1" customHeight="1">
      <c r="A19728" s="431"/>
    </row>
    <row r="19729" spans="1:1" s="432" customFormat="1" ht="12" hidden="1" customHeight="1">
      <c r="A19729" s="431"/>
    </row>
    <row r="19730" spans="1:1" s="432" customFormat="1" ht="12" hidden="1" customHeight="1">
      <c r="A19730" s="431"/>
    </row>
    <row r="19731" spans="1:1" s="432" customFormat="1" ht="12" hidden="1" customHeight="1">
      <c r="A19731" s="431"/>
    </row>
    <row r="19732" spans="1:1" s="432" customFormat="1" ht="12" hidden="1" customHeight="1">
      <c r="A19732" s="431"/>
    </row>
    <row r="19733" spans="1:1" s="432" customFormat="1" ht="12" hidden="1" customHeight="1">
      <c r="A19733" s="431"/>
    </row>
    <row r="19734" spans="1:1" s="432" customFormat="1" ht="12" hidden="1" customHeight="1">
      <c r="A19734" s="431"/>
    </row>
    <row r="19735" spans="1:1" s="432" customFormat="1" ht="12" hidden="1" customHeight="1">
      <c r="A19735" s="431"/>
    </row>
    <row r="19736" spans="1:1" s="432" customFormat="1" ht="12" hidden="1" customHeight="1">
      <c r="A19736" s="431"/>
    </row>
    <row r="19737" spans="1:1" s="432" customFormat="1" ht="12" hidden="1" customHeight="1">
      <c r="A19737" s="431"/>
    </row>
    <row r="19738" spans="1:1" s="432" customFormat="1" ht="12" hidden="1" customHeight="1">
      <c r="A19738" s="431"/>
    </row>
    <row r="19739" spans="1:1" s="432" customFormat="1" ht="12" hidden="1" customHeight="1">
      <c r="A19739" s="431"/>
    </row>
    <row r="19740" spans="1:1" s="432" customFormat="1" ht="12" hidden="1" customHeight="1">
      <c r="A19740" s="431"/>
    </row>
    <row r="19741" spans="1:1" s="432" customFormat="1" ht="12" hidden="1" customHeight="1">
      <c r="A19741" s="431"/>
    </row>
    <row r="19742" spans="1:1" s="432" customFormat="1" ht="12" hidden="1" customHeight="1">
      <c r="A19742" s="431"/>
    </row>
    <row r="19743" spans="1:1" s="432" customFormat="1" ht="12" hidden="1" customHeight="1">
      <c r="A19743" s="431"/>
    </row>
    <row r="19744" spans="1:1" s="432" customFormat="1" ht="12" hidden="1" customHeight="1">
      <c r="A19744" s="431"/>
    </row>
    <row r="19745" spans="1:1" s="432" customFormat="1" ht="12" hidden="1" customHeight="1">
      <c r="A19745" s="431"/>
    </row>
    <row r="19746" spans="1:1" s="432" customFormat="1" ht="12" hidden="1" customHeight="1">
      <c r="A19746" s="431"/>
    </row>
    <row r="19747" spans="1:1" s="432" customFormat="1" ht="12" hidden="1" customHeight="1">
      <c r="A19747" s="431"/>
    </row>
    <row r="19748" spans="1:1" s="432" customFormat="1" ht="12" hidden="1" customHeight="1">
      <c r="A19748" s="431"/>
    </row>
    <row r="19749" spans="1:1" s="432" customFormat="1" ht="12" hidden="1" customHeight="1">
      <c r="A19749" s="431"/>
    </row>
    <row r="19750" spans="1:1" s="432" customFormat="1" ht="12" hidden="1" customHeight="1">
      <c r="A19750" s="431"/>
    </row>
    <row r="19751" spans="1:1" s="432" customFormat="1" ht="12" hidden="1" customHeight="1">
      <c r="A19751" s="431"/>
    </row>
    <row r="19752" spans="1:1" s="432" customFormat="1" ht="12" hidden="1" customHeight="1">
      <c r="A19752" s="431"/>
    </row>
    <row r="19753" spans="1:1" s="432" customFormat="1" ht="12" hidden="1" customHeight="1">
      <c r="A19753" s="431"/>
    </row>
    <row r="19754" spans="1:1" s="432" customFormat="1" ht="12" hidden="1" customHeight="1">
      <c r="A19754" s="431"/>
    </row>
    <row r="19755" spans="1:1" s="432" customFormat="1" ht="12" hidden="1" customHeight="1">
      <c r="A19755" s="431"/>
    </row>
    <row r="19756" spans="1:1" s="432" customFormat="1" ht="12" hidden="1" customHeight="1">
      <c r="A19756" s="431"/>
    </row>
    <row r="19757" spans="1:1" s="432" customFormat="1" ht="12" hidden="1" customHeight="1">
      <c r="A19757" s="431"/>
    </row>
    <row r="19758" spans="1:1" s="432" customFormat="1" ht="12" hidden="1" customHeight="1">
      <c r="A19758" s="431"/>
    </row>
    <row r="19759" spans="1:1" s="432" customFormat="1" ht="12" hidden="1" customHeight="1">
      <c r="A19759" s="431"/>
    </row>
    <row r="19760" spans="1:1" s="432" customFormat="1" ht="12" hidden="1" customHeight="1">
      <c r="A19760" s="431"/>
    </row>
    <row r="19761" spans="1:1" s="432" customFormat="1" ht="12" hidden="1" customHeight="1">
      <c r="A19761" s="431"/>
    </row>
    <row r="19762" spans="1:1" s="432" customFormat="1" ht="12" hidden="1" customHeight="1">
      <c r="A19762" s="431"/>
    </row>
    <row r="19763" spans="1:1" s="432" customFormat="1" ht="12" hidden="1" customHeight="1">
      <c r="A19763" s="431"/>
    </row>
    <row r="19764" spans="1:1" s="432" customFormat="1" ht="12" hidden="1" customHeight="1">
      <c r="A19764" s="431"/>
    </row>
    <row r="19765" spans="1:1" s="432" customFormat="1" ht="12" hidden="1" customHeight="1">
      <c r="A19765" s="431"/>
    </row>
    <row r="19766" spans="1:1" s="432" customFormat="1" ht="12" hidden="1" customHeight="1">
      <c r="A19766" s="431"/>
    </row>
    <row r="19767" spans="1:1" s="432" customFormat="1" ht="12" hidden="1" customHeight="1">
      <c r="A19767" s="431"/>
    </row>
    <row r="19768" spans="1:1" s="432" customFormat="1" ht="12" hidden="1" customHeight="1">
      <c r="A19768" s="431"/>
    </row>
    <row r="19769" spans="1:1" s="432" customFormat="1" ht="12" hidden="1" customHeight="1">
      <c r="A19769" s="431"/>
    </row>
    <row r="19770" spans="1:1" s="432" customFormat="1" ht="12" hidden="1" customHeight="1">
      <c r="A19770" s="431"/>
    </row>
    <row r="19771" spans="1:1" s="432" customFormat="1" ht="12" hidden="1" customHeight="1">
      <c r="A19771" s="431"/>
    </row>
    <row r="19772" spans="1:1" s="432" customFormat="1" ht="12" hidden="1" customHeight="1">
      <c r="A19772" s="431"/>
    </row>
    <row r="19773" spans="1:1" s="432" customFormat="1" ht="12" hidden="1" customHeight="1">
      <c r="A19773" s="431"/>
    </row>
    <row r="19774" spans="1:1" s="432" customFormat="1" ht="12" hidden="1" customHeight="1">
      <c r="A19774" s="431"/>
    </row>
    <row r="19775" spans="1:1" s="432" customFormat="1" ht="12" hidden="1" customHeight="1">
      <c r="A19775" s="431"/>
    </row>
    <row r="19776" spans="1:1" s="432" customFormat="1" ht="12" hidden="1" customHeight="1">
      <c r="A19776" s="431"/>
    </row>
    <row r="19777" spans="1:1" s="432" customFormat="1" ht="12" hidden="1" customHeight="1">
      <c r="A19777" s="431"/>
    </row>
    <row r="19778" spans="1:1" s="432" customFormat="1" ht="12" hidden="1" customHeight="1">
      <c r="A19778" s="431"/>
    </row>
    <row r="19779" spans="1:1" s="432" customFormat="1" ht="12" hidden="1" customHeight="1">
      <c r="A19779" s="431"/>
    </row>
    <row r="19780" spans="1:1" s="432" customFormat="1" ht="12" hidden="1" customHeight="1">
      <c r="A19780" s="431"/>
    </row>
    <row r="19781" spans="1:1" s="432" customFormat="1" ht="12" hidden="1" customHeight="1">
      <c r="A19781" s="431"/>
    </row>
    <row r="19782" spans="1:1" s="432" customFormat="1" ht="12" hidden="1" customHeight="1">
      <c r="A19782" s="431"/>
    </row>
    <row r="19783" spans="1:1" s="432" customFormat="1" ht="12" hidden="1" customHeight="1">
      <c r="A19783" s="431"/>
    </row>
    <row r="19784" spans="1:1" s="432" customFormat="1" ht="12" hidden="1" customHeight="1">
      <c r="A19784" s="431"/>
    </row>
    <row r="19785" spans="1:1" s="432" customFormat="1" ht="12" hidden="1" customHeight="1">
      <c r="A19785" s="431"/>
    </row>
    <row r="19786" spans="1:1" s="432" customFormat="1" ht="12" hidden="1" customHeight="1">
      <c r="A19786" s="431"/>
    </row>
    <row r="19787" spans="1:1" s="432" customFormat="1" ht="12" hidden="1" customHeight="1">
      <c r="A19787" s="431"/>
    </row>
    <row r="19788" spans="1:1" s="432" customFormat="1" ht="12" hidden="1" customHeight="1">
      <c r="A19788" s="431"/>
    </row>
    <row r="19789" spans="1:1" s="432" customFormat="1" ht="12" hidden="1" customHeight="1">
      <c r="A19789" s="431"/>
    </row>
    <row r="19790" spans="1:1" s="432" customFormat="1" ht="12" hidden="1" customHeight="1">
      <c r="A19790" s="431"/>
    </row>
    <row r="19791" spans="1:1" s="432" customFormat="1" ht="12" hidden="1" customHeight="1">
      <c r="A19791" s="431"/>
    </row>
    <row r="19792" spans="1:1" s="432" customFormat="1" ht="12" hidden="1" customHeight="1">
      <c r="A19792" s="431"/>
    </row>
    <row r="19793" spans="1:1" s="432" customFormat="1" ht="12" hidden="1" customHeight="1">
      <c r="A19793" s="431"/>
    </row>
    <row r="19794" spans="1:1" s="432" customFormat="1" ht="12" hidden="1" customHeight="1">
      <c r="A19794" s="431"/>
    </row>
    <row r="19795" spans="1:1" s="432" customFormat="1" ht="12" hidden="1" customHeight="1">
      <c r="A19795" s="431"/>
    </row>
    <row r="19796" spans="1:1" s="432" customFormat="1" ht="12" hidden="1" customHeight="1">
      <c r="A19796" s="431"/>
    </row>
    <row r="19797" spans="1:1" s="432" customFormat="1" ht="12" hidden="1" customHeight="1">
      <c r="A19797" s="431"/>
    </row>
    <row r="19798" spans="1:1" s="432" customFormat="1" ht="12" hidden="1" customHeight="1">
      <c r="A19798" s="431"/>
    </row>
    <row r="19799" spans="1:1" s="432" customFormat="1" ht="12" hidden="1" customHeight="1">
      <c r="A19799" s="431"/>
    </row>
    <row r="19800" spans="1:1" s="432" customFormat="1" ht="12" hidden="1" customHeight="1">
      <c r="A19800" s="431"/>
    </row>
    <row r="19801" spans="1:1" s="432" customFormat="1" ht="12" hidden="1" customHeight="1">
      <c r="A19801" s="431"/>
    </row>
    <row r="19802" spans="1:1" s="432" customFormat="1" ht="12" hidden="1" customHeight="1">
      <c r="A19802" s="431"/>
    </row>
    <row r="19803" spans="1:1" s="432" customFormat="1" ht="12" hidden="1" customHeight="1">
      <c r="A19803" s="431"/>
    </row>
    <row r="19804" spans="1:1" s="432" customFormat="1" ht="12" hidden="1" customHeight="1">
      <c r="A19804" s="431"/>
    </row>
    <row r="19805" spans="1:1" s="432" customFormat="1" ht="12" hidden="1" customHeight="1">
      <c r="A19805" s="431"/>
    </row>
    <row r="19806" spans="1:1" s="432" customFormat="1" ht="12" hidden="1" customHeight="1">
      <c r="A19806" s="431"/>
    </row>
    <row r="19807" spans="1:1" s="432" customFormat="1" ht="12" hidden="1" customHeight="1">
      <c r="A19807" s="431"/>
    </row>
    <row r="19808" spans="1:1" s="432" customFormat="1" ht="12" hidden="1" customHeight="1">
      <c r="A19808" s="431"/>
    </row>
    <row r="19809" spans="1:1" s="432" customFormat="1" ht="12" hidden="1" customHeight="1">
      <c r="A19809" s="431"/>
    </row>
    <row r="19810" spans="1:1" s="432" customFormat="1" ht="12" hidden="1" customHeight="1">
      <c r="A19810" s="431"/>
    </row>
    <row r="19811" spans="1:1" s="432" customFormat="1" ht="12" hidden="1" customHeight="1">
      <c r="A19811" s="431"/>
    </row>
    <row r="19812" spans="1:1" s="432" customFormat="1" ht="12" hidden="1" customHeight="1">
      <c r="A19812" s="431"/>
    </row>
    <row r="19813" spans="1:1" s="432" customFormat="1" ht="12" hidden="1" customHeight="1">
      <c r="A19813" s="431"/>
    </row>
    <row r="19814" spans="1:1" s="432" customFormat="1" ht="12" hidden="1" customHeight="1">
      <c r="A19814" s="431"/>
    </row>
    <row r="19815" spans="1:1" s="432" customFormat="1" ht="12" hidden="1" customHeight="1">
      <c r="A19815" s="431"/>
    </row>
    <row r="19816" spans="1:1" s="432" customFormat="1" ht="12" hidden="1" customHeight="1">
      <c r="A19816" s="431"/>
    </row>
    <row r="19817" spans="1:1" s="432" customFormat="1" ht="12" hidden="1" customHeight="1">
      <c r="A19817" s="431"/>
    </row>
    <row r="19818" spans="1:1" s="432" customFormat="1" ht="12" hidden="1" customHeight="1">
      <c r="A19818" s="431"/>
    </row>
    <row r="19819" spans="1:1" s="432" customFormat="1" ht="12" hidden="1" customHeight="1">
      <c r="A19819" s="431"/>
    </row>
    <row r="19820" spans="1:1" s="432" customFormat="1" ht="12" hidden="1" customHeight="1">
      <c r="A19820" s="431"/>
    </row>
    <row r="19821" spans="1:1" s="432" customFormat="1" ht="12" hidden="1" customHeight="1">
      <c r="A19821" s="431"/>
    </row>
    <row r="19822" spans="1:1" s="432" customFormat="1" ht="12" hidden="1" customHeight="1">
      <c r="A19822" s="431"/>
    </row>
    <row r="19823" spans="1:1" s="432" customFormat="1" ht="12" hidden="1" customHeight="1">
      <c r="A19823" s="431"/>
    </row>
    <row r="19824" spans="1:1" s="432" customFormat="1" ht="12" hidden="1" customHeight="1">
      <c r="A19824" s="431"/>
    </row>
    <row r="19825" spans="1:1" s="432" customFormat="1" ht="12" hidden="1" customHeight="1">
      <c r="A19825" s="431"/>
    </row>
    <row r="19826" spans="1:1" s="432" customFormat="1" ht="12" hidden="1" customHeight="1">
      <c r="A19826" s="431"/>
    </row>
    <row r="19827" spans="1:1" s="432" customFormat="1" ht="12" hidden="1" customHeight="1">
      <c r="A19827" s="431"/>
    </row>
    <row r="19828" spans="1:1" s="432" customFormat="1" ht="12" hidden="1" customHeight="1">
      <c r="A19828" s="431"/>
    </row>
    <row r="19829" spans="1:1" s="432" customFormat="1" ht="12" hidden="1" customHeight="1">
      <c r="A19829" s="431"/>
    </row>
    <row r="19830" spans="1:1" s="432" customFormat="1" ht="12" hidden="1" customHeight="1">
      <c r="A19830" s="431"/>
    </row>
    <row r="19831" spans="1:1" s="432" customFormat="1" ht="12" hidden="1" customHeight="1">
      <c r="A19831" s="431"/>
    </row>
    <row r="19832" spans="1:1" s="432" customFormat="1" ht="12" hidden="1" customHeight="1">
      <c r="A19832" s="431"/>
    </row>
    <row r="19833" spans="1:1" s="432" customFormat="1" ht="12" hidden="1" customHeight="1">
      <c r="A19833" s="431"/>
    </row>
    <row r="19834" spans="1:1" s="432" customFormat="1" ht="12" hidden="1" customHeight="1">
      <c r="A19834" s="431"/>
    </row>
    <row r="19835" spans="1:1" s="432" customFormat="1" ht="12" hidden="1" customHeight="1">
      <c r="A19835" s="431"/>
    </row>
    <row r="19836" spans="1:1" s="432" customFormat="1" ht="12" hidden="1" customHeight="1">
      <c r="A19836" s="431"/>
    </row>
    <row r="19837" spans="1:1" s="432" customFormat="1" ht="12" hidden="1" customHeight="1">
      <c r="A19837" s="431"/>
    </row>
    <row r="19838" spans="1:1" s="432" customFormat="1" ht="12" hidden="1" customHeight="1">
      <c r="A19838" s="431"/>
    </row>
    <row r="19839" spans="1:1" s="432" customFormat="1" ht="12" hidden="1" customHeight="1">
      <c r="A19839" s="431"/>
    </row>
    <row r="19840" spans="1:1" s="432" customFormat="1" ht="12" hidden="1" customHeight="1">
      <c r="A19840" s="431"/>
    </row>
    <row r="19841" spans="1:1" s="432" customFormat="1" ht="12" hidden="1" customHeight="1">
      <c r="A19841" s="431"/>
    </row>
    <row r="19842" spans="1:1" s="432" customFormat="1" ht="12" hidden="1" customHeight="1">
      <c r="A19842" s="431"/>
    </row>
    <row r="19843" spans="1:1" s="432" customFormat="1" ht="12" hidden="1" customHeight="1">
      <c r="A19843" s="431"/>
    </row>
    <row r="19844" spans="1:1" s="432" customFormat="1" ht="12" hidden="1" customHeight="1">
      <c r="A19844" s="431"/>
    </row>
    <row r="19845" spans="1:1" s="432" customFormat="1" ht="12" hidden="1" customHeight="1">
      <c r="A19845" s="431"/>
    </row>
    <row r="19846" spans="1:1" s="432" customFormat="1" ht="12" hidden="1" customHeight="1">
      <c r="A19846" s="431"/>
    </row>
    <row r="19847" spans="1:1" s="432" customFormat="1" ht="12" hidden="1" customHeight="1">
      <c r="A19847" s="431"/>
    </row>
    <row r="19848" spans="1:1" s="432" customFormat="1" ht="12" hidden="1" customHeight="1">
      <c r="A19848" s="431"/>
    </row>
    <row r="19849" spans="1:1" s="432" customFormat="1" ht="12" hidden="1" customHeight="1">
      <c r="A19849" s="431"/>
    </row>
    <row r="19850" spans="1:1" s="432" customFormat="1" ht="12" hidden="1" customHeight="1">
      <c r="A19850" s="431"/>
    </row>
    <row r="19851" spans="1:1" s="432" customFormat="1" ht="12" hidden="1" customHeight="1">
      <c r="A19851" s="431"/>
    </row>
    <row r="19852" spans="1:1" s="432" customFormat="1" ht="12" hidden="1" customHeight="1">
      <c r="A19852" s="431"/>
    </row>
    <row r="19853" spans="1:1" s="432" customFormat="1" ht="12" hidden="1" customHeight="1">
      <c r="A19853" s="431"/>
    </row>
    <row r="19854" spans="1:1" s="432" customFormat="1" ht="12" hidden="1" customHeight="1">
      <c r="A19854" s="431"/>
    </row>
    <row r="19855" spans="1:1" s="432" customFormat="1" ht="12" hidden="1" customHeight="1">
      <c r="A19855" s="431"/>
    </row>
    <row r="19856" spans="1:1" s="432" customFormat="1" ht="12" hidden="1" customHeight="1">
      <c r="A19856" s="431"/>
    </row>
    <row r="19857" spans="1:1" s="432" customFormat="1" ht="12" hidden="1" customHeight="1">
      <c r="A19857" s="431"/>
    </row>
    <row r="19858" spans="1:1" s="432" customFormat="1" ht="12" hidden="1" customHeight="1">
      <c r="A19858" s="431"/>
    </row>
    <row r="19859" spans="1:1" s="432" customFormat="1" ht="12" hidden="1" customHeight="1">
      <c r="A19859" s="431"/>
    </row>
    <row r="19860" spans="1:1" s="432" customFormat="1" ht="12" hidden="1" customHeight="1">
      <c r="A19860" s="431"/>
    </row>
    <row r="19861" spans="1:1" s="432" customFormat="1" ht="12" hidden="1" customHeight="1">
      <c r="A19861" s="431"/>
    </row>
    <row r="19862" spans="1:1" s="432" customFormat="1" ht="12" hidden="1" customHeight="1">
      <c r="A19862" s="431"/>
    </row>
    <row r="19863" spans="1:1" s="432" customFormat="1" ht="12" hidden="1" customHeight="1">
      <c r="A19863" s="431"/>
    </row>
    <row r="19864" spans="1:1" s="432" customFormat="1" ht="12" hidden="1" customHeight="1">
      <c r="A19864" s="431"/>
    </row>
    <row r="19865" spans="1:1" s="432" customFormat="1" ht="12" hidden="1" customHeight="1">
      <c r="A19865" s="431"/>
    </row>
    <row r="19866" spans="1:1" s="432" customFormat="1" ht="12" hidden="1" customHeight="1">
      <c r="A19866" s="431"/>
    </row>
    <row r="19867" spans="1:1" s="432" customFormat="1" ht="12" hidden="1" customHeight="1">
      <c r="A19867" s="431"/>
    </row>
    <row r="19868" spans="1:1" s="432" customFormat="1" ht="12" hidden="1" customHeight="1">
      <c r="A19868" s="431"/>
    </row>
    <row r="19869" spans="1:1" s="432" customFormat="1" ht="12" hidden="1" customHeight="1">
      <c r="A19869" s="431"/>
    </row>
    <row r="19870" spans="1:1" s="432" customFormat="1" ht="12" hidden="1" customHeight="1">
      <c r="A19870" s="431"/>
    </row>
    <row r="19871" spans="1:1" s="432" customFormat="1" ht="12" hidden="1" customHeight="1">
      <c r="A19871" s="431"/>
    </row>
    <row r="19872" spans="1:1" s="432" customFormat="1" ht="12" hidden="1" customHeight="1">
      <c r="A19872" s="431"/>
    </row>
    <row r="19873" spans="1:1" s="432" customFormat="1" ht="12" hidden="1" customHeight="1">
      <c r="A19873" s="431"/>
    </row>
    <row r="19874" spans="1:1" s="432" customFormat="1" ht="12" hidden="1" customHeight="1">
      <c r="A19874" s="431"/>
    </row>
    <row r="19875" spans="1:1" s="432" customFormat="1" ht="12" hidden="1" customHeight="1">
      <c r="A19875" s="431"/>
    </row>
    <row r="19876" spans="1:1" s="432" customFormat="1" ht="12" hidden="1" customHeight="1">
      <c r="A19876" s="431"/>
    </row>
    <row r="19877" spans="1:1" s="432" customFormat="1" ht="12" hidden="1" customHeight="1">
      <c r="A19877" s="431"/>
    </row>
    <row r="19878" spans="1:1" s="432" customFormat="1" ht="12" hidden="1" customHeight="1">
      <c r="A19878" s="431"/>
    </row>
    <row r="19879" spans="1:1" s="432" customFormat="1" ht="12" hidden="1" customHeight="1">
      <c r="A19879" s="431"/>
    </row>
    <row r="19880" spans="1:1" s="432" customFormat="1" ht="12" hidden="1" customHeight="1">
      <c r="A19880" s="431"/>
    </row>
    <row r="19881" spans="1:1" s="432" customFormat="1" ht="12" hidden="1" customHeight="1">
      <c r="A19881" s="431"/>
    </row>
    <row r="19882" spans="1:1" s="432" customFormat="1" ht="12" hidden="1" customHeight="1">
      <c r="A19882" s="431"/>
    </row>
    <row r="19883" spans="1:1" s="432" customFormat="1" ht="12" hidden="1" customHeight="1">
      <c r="A19883" s="431"/>
    </row>
    <row r="19884" spans="1:1" s="432" customFormat="1" ht="12" hidden="1" customHeight="1">
      <c r="A19884" s="431"/>
    </row>
    <row r="19885" spans="1:1" s="432" customFormat="1" ht="12" hidden="1" customHeight="1">
      <c r="A19885" s="431"/>
    </row>
    <row r="19886" spans="1:1" s="432" customFormat="1" ht="12" hidden="1" customHeight="1">
      <c r="A19886" s="431"/>
    </row>
    <row r="19887" spans="1:1" s="432" customFormat="1" ht="12" hidden="1" customHeight="1">
      <c r="A19887" s="431"/>
    </row>
    <row r="19888" spans="1:1" s="432" customFormat="1" ht="12" hidden="1" customHeight="1">
      <c r="A19888" s="431"/>
    </row>
    <row r="19889" spans="1:1" s="432" customFormat="1" ht="12" hidden="1" customHeight="1">
      <c r="A19889" s="431"/>
    </row>
    <row r="19890" spans="1:1" s="432" customFormat="1" ht="12" hidden="1" customHeight="1">
      <c r="A19890" s="431"/>
    </row>
    <row r="19891" spans="1:1" s="432" customFormat="1" ht="12" hidden="1" customHeight="1">
      <c r="A19891" s="431"/>
    </row>
    <row r="19892" spans="1:1" s="432" customFormat="1" ht="12" hidden="1" customHeight="1">
      <c r="A19892" s="431"/>
    </row>
    <row r="19893" spans="1:1" s="432" customFormat="1" ht="12" hidden="1" customHeight="1">
      <c r="A19893" s="431"/>
    </row>
    <row r="19894" spans="1:1" s="432" customFormat="1" ht="12" hidden="1" customHeight="1">
      <c r="A19894" s="431"/>
    </row>
    <row r="19895" spans="1:1" s="432" customFormat="1" ht="12" hidden="1" customHeight="1">
      <c r="A19895" s="431"/>
    </row>
    <row r="19896" spans="1:1" s="432" customFormat="1" ht="12" hidden="1" customHeight="1">
      <c r="A19896" s="431"/>
    </row>
    <row r="19897" spans="1:1" s="432" customFormat="1" ht="12" hidden="1" customHeight="1">
      <c r="A19897" s="431"/>
    </row>
    <row r="19898" spans="1:1" s="432" customFormat="1" ht="12" hidden="1" customHeight="1">
      <c r="A19898" s="431"/>
    </row>
    <row r="19899" spans="1:1" s="432" customFormat="1" ht="12" hidden="1" customHeight="1">
      <c r="A19899" s="431"/>
    </row>
    <row r="19900" spans="1:1" s="432" customFormat="1" ht="12" hidden="1" customHeight="1">
      <c r="A19900" s="431"/>
    </row>
    <row r="19901" spans="1:1" s="432" customFormat="1" ht="12" hidden="1" customHeight="1">
      <c r="A19901" s="431"/>
    </row>
    <row r="19902" spans="1:1" s="432" customFormat="1" ht="12" hidden="1" customHeight="1">
      <c r="A19902" s="431"/>
    </row>
    <row r="19903" spans="1:1" s="432" customFormat="1" ht="12" hidden="1" customHeight="1">
      <c r="A19903" s="431"/>
    </row>
    <row r="19904" spans="1:1" s="432" customFormat="1" ht="12" hidden="1" customHeight="1">
      <c r="A19904" s="431"/>
    </row>
    <row r="19905" spans="1:185" s="432" customFormat="1" ht="12" hidden="1" customHeight="1">
      <c r="A19905" s="431"/>
    </row>
    <row r="19906" spans="1:185" s="432" customFormat="1" ht="12" hidden="1" customHeight="1">
      <c r="A19906" s="431"/>
    </row>
    <row r="19907" spans="1:185" s="432" customFormat="1" ht="12" hidden="1" customHeight="1">
      <c r="A19907" s="431"/>
    </row>
    <row r="19908" spans="1:185" s="432" customFormat="1" ht="12" hidden="1" customHeight="1">
      <c r="A19908" s="431"/>
    </row>
    <row r="19909" spans="1:185" s="432" customFormat="1" ht="12" hidden="1" customHeight="1">
      <c r="A19909" s="431"/>
    </row>
    <row r="19910" spans="1:185" s="432" customFormat="1" ht="12" hidden="1" customHeight="1">
      <c r="A19910" s="431"/>
    </row>
    <row r="19911" spans="1:185" s="432" customFormat="1" ht="12" hidden="1" customHeight="1">
      <c r="A19911" s="431"/>
    </row>
    <row r="19912" spans="1:185" s="432" customFormat="1" ht="12" hidden="1" customHeight="1">
      <c r="A19912" s="431"/>
    </row>
    <row r="19913" spans="1:185" s="432" customFormat="1" ht="12" hidden="1" customHeight="1">
      <c r="A19913" s="431"/>
    </row>
    <row r="19914" spans="1:185" hidden="1">
      <c r="A19914" s="431"/>
      <c r="B19914" s="432"/>
      <c r="C19914" s="432"/>
      <c r="D19914" s="432"/>
      <c r="E19914" s="432"/>
      <c r="F19914" s="432"/>
      <c r="G19914" s="432"/>
      <c r="H19914" s="432"/>
      <c r="I19914" s="432"/>
      <c r="J19914" s="432"/>
      <c r="K19914" s="432"/>
      <c r="L19914" s="432"/>
      <c r="M19914" s="432"/>
      <c r="N19914" s="432"/>
      <c r="O19914" s="432"/>
      <c r="P19914" s="432"/>
      <c r="Q19914" s="432"/>
      <c r="R19914" s="432"/>
      <c r="S19914" s="432"/>
      <c r="T19914" s="432"/>
      <c r="U19914" s="432"/>
      <c r="V19914" s="432"/>
      <c r="W19914" s="432"/>
      <c r="X19914" s="432"/>
      <c r="Y19914" s="432"/>
      <c r="Z19914" s="432"/>
      <c r="AA19914" s="432"/>
      <c r="AB19914" s="432"/>
      <c r="AC19914" s="432"/>
      <c r="AD19914" s="432"/>
      <c r="AE19914" s="432"/>
      <c r="AF19914" s="432"/>
      <c r="AG19914" s="432"/>
      <c r="AH19914" s="432"/>
      <c r="AI19914" s="432"/>
      <c r="AJ19914" s="432"/>
      <c r="AK19914" s="432"/>
      <c r="AL19914" s="432"/>
      <c r="AM19914" s="432"/>
      <c r="AN19914" s="432"/>
      <c r="AO19914" s="432"/>
      <c r="AP19914" s="432"/>
      <c r="AQ19914" s="432"/>
      <c r="AR19914" s="432"/>
      <c r="AS19914" s="432"/>
      <c r="AT19914" s="432"/>
      <c r="AU19914" s="432"/>
      <c r="AV19914" s="432"/>
      <c r="AW19914" s="432"/>
      <c r="AX19914" s="432"/>
      <c r="AY19914" s="432"/>
      <c r="AZ19914" s="432"/>
      <c r="BA19914" s="432"/>
      <c r="BB19914" s="432"/>
      <c r="BC19914" s="432"/>
      <c r="BD19914" s="432"/>
      <c r="BE19914" s="432"/>
      <c r="BF19914" s="432"/>
      <c r="BG19914" s="432"/>
      <c r="BH19914" s="432"/>
      <c r="BI19914" s="432"/>
      <c r="BJ19914" s="432"/>
      <c r="BK19914" s="432"/>
      <c r="BL19914" s="432"/>
      <c r="BM19914" s="432"/>
      <c r="BN19914" s="432"/>
      <c r="BO19914" s="432"/>
      <c r="BP19914" s="432"/>
      <c r="BQ19914" s="432"/>
      <c r="BR19914" s="432"/>
      <c r="BS19914" s="432"/>
      <c r="BT19914" s="432"/>
      <c r="BU19914" s="432"/>
      <c r="BV19914" s="432"/>
      <c r="BW19914" s="432"/>
      <c r="BX19914" s="432"/>
      <c r="BY19914" s="432"/>
      <c r="BZ19914" s="432"/>
      <c r="CA19914" s="432"/>
      <c r="CB19914" s="432"/>
      <c r="CC19914" s="432"/>
      <c r="CD19914" s="432"/>
      <c r="CE19914" s="432"/>
      <c r="CF19914" s="432"/>
      <c r="CG19914" s="432"/>
      <c r="CH19914" s="432"/>
      <c r="CI19914" s="432"/>
      <c r="CJ19914" s="432"/>
      <c r="CK19914" s="432"/>
      <c r="CL19914" s="432"/>
      <c r="CM19914" s="432"/>
      <c r="CN19914" s="432"/>
      <c r="CO19914" s="432"/>
      <c r="CP19914" s="432"/>
      <c r="CQ19914" s="432"/>
      <c r="CR19914" s="432"/>
      <c r="CS19914" s="432"/>
      <c r="CT19914" s="432"/>
      <c r="CU19914" s="432"/>
      <c r="CV19914" s="432"/>
      <c r="CW19914" s="432"/>
      <c r="CX19914" s="432"/>
      <c r="CY19914" s="432"/>
      <c r="CZ19914" s="432"/>
      <c r="DA19914" s="432"/>
      <c r="DB19914" s="432"/>
      <c r="DC19914" s="432"/>
      <c r="DD19914" s="432"/>
      <c r="DE19914" s="432"/>
      <c r="DF19914" s="432"/>
      <c r="DG19914" s="432"/>
      <c r="DH19914" s="432"/>
      <c r="DI19914" s="432"/>
      <c r="DJ19914" s="432"/>
      <c r="DK19914" s="432"/>
      <c r="DL19914" s="432"/>
      <c r="DM19914" s="432"/>
      <c r="DN19914" s="432"/>
      <c r="DO19914" s="432"/>
      <c r="DP19914" s="432"/>
      <c r="DQ19914" s="432"/>
      <c r="DR19914" s="432"/>
      <c r="DS19914" s="432"/>
      <c r="DT19914" s="432"/>
      <c r="DU19914" s="432"/>
      <c r="DV19914" s="432"/>
      <c r="DW19914" s="432"/>
      <c r="DX19914" s="432"/>
      <c r="DY19914" s="432"/>
      <c r="DZ19914" s="432"/>
      <c r="EA19914" s="432"/>
      <c r="EB19914" s="432"/>
      <c r="EC19914" s="432"/>
      <c r="ED19914" s="432"/>
      <c r="EE19914" s="432"/>
      <c r="EF19914" s="432"/>
      <c r="EG19914" s="432"/>
      <c r="EH19914" s="432"/>
      <c r="EI19914" s="432"/>
      <c r="EJ19914" s="432"/>
      <c r="EK19914" s="432"/>
      <c r="EL19914" s="432"/>
      <c r="EM19914" s="432"/>
      <c r="EN19914" s="432"/>
      <c r="EO19914" s="432"/>
      <c r="EP19914" s="432"/>
      <c r="EQ19914" s="432"/>
      <c r="ER19914" s="432"/>
      <c r="ES19914" s="432"/>
      <c r="ET19914" s="432"/>
      <c r="EU19914" s="432"/>
      <c r="EV19914" s="432"/>
      <c r="EW19914" s="432"/>
      <c r="EX19914" s="432"/>
      <c r="EY19914" s="432"/>
      <c r="EZ19914" s="432"/>
      <c r="FA19914" s="432"/>
      <c r="FB19914" s="432"/>
      <c r="FC19914" s="432"/>
      <c r="FD19914" s="432"/>
      <c r="FE19914" s="432"/>
      <c r="FF19914" s="432"/>
      <c r="FG19914" s="432"/>
      <c r="FH19914" s="432"/>
      <c r="FI19914" s="432"/>
      <c r="FJ19914" s="432"/>
      <c r="FK19914" s="432"/>
      <c r="FL19914" s="432"/>
      <c r="FM19914" s="432"/>
      <c r="FN19914" s="432"/>
      <c r="FO19914" s="432"/>
      <c r="FP19914" s="432"/>
      <c r="FQ19914" s="432"/>
      <c r="FR19914" s="432"/>
      <c r="FS19914" s="432"/>
      <c r="FT19914" s="432"/>
      <c r="FU19914" s="432"/>
      <c r="FV19914" s="432"/>
      <c r="FW19914" s="432"/>
      <c r="FX19914" s="432"/>
      <c r="FY19914" s="432"/>
      <c r="FZ19914" s="432"/>
      <c r="GA19914" s="432"/>
      <c r="GB19914" s="432"/>
      <c r="GC19914" s="432"/>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showGridLines="0" zoomScaleNormal="100" zoomScaleSheetLayoutView="100" workbookViewId="0"/>
  </sheetViews>
  <sheetFormatPr defaultColWidth="0" defaultRowHeight="12.75" zeroHeight="1"/>
  <cols>
    <col min="1" max="1" width="3.7109375" style="132" customWidth="1"/>
    <col min="2" max="2" width="13.7109375" style="674" customWidth="1"/>
    <col min="3" max="3" width="2.7109375" style="132" customWidth="1"/>
    <col min="4" max="5" width="3.7109375" style="7" customWidth="1"/>
    <col min="6" max="6" width="65.7109375" style="7" customWidth="1"/>
    <col min="7" max="7" width="1.7109375" style="7" customWidth="1"/>
    <col min="8" max="8" width="3.7109375" style="12" hidden="1" customWidth="1"/>
    <col min="9" max="9" width="14" style="12" hidden="1" customWidth="1"/>
    <col min="10" max="16384" width="8.85546875" style="12" hidden="1"/>
  </cols>
  <sheetData>
    <row r="1" spans="1:9"/>
    <row r="2" spans="1:9">
      <c r="A2" s="1871" t="s">
        <v>1155</v>
      </c>
      <c r="B2" s="1871"/>
      <c r="C2" s="1872"/>
      <c r="D2" s="1872"/>
      <c r="E2" s="1872"/>
      <c r="F2" s="1872"/>
      <c r="G2" s="1872"/>
    </row>
    <row r="3" spans="1:9" s="256" customFormat="1">
      <c r="A3" s="1871" t="s">
        <v>1085</v>
      </c>
      <c r="B3" s="1871"/>
      <c r="C3" s="1872"/>
      <c r="D3" s="1872"/>
      <c r="E3" s="1872"/>
      <c r="F3" s="1872"/>
      <c r="G3" s="1872"/>
      <c r="I3" s="675" t="s">
        <v>316</v>
      </c>
    </row>
    <row r="4" spans="1:9">
      <c r="I4" s="676" t="s">
        <v>1156</v>
      </c>
    </row>
    <row r="5" spans="1:9" s="39" customFormat="1">
      <c r="A5" s="1875" t="s">
        <v>1086</v>
      </c>
      <c r="B5" s="1875"/>
      <c r="C5" s="1876"/>
      <c r="D5" s="1876"/>
      <c r="E5" s="1876"/>
      <c r="F5" s="1876"/>
      <c r="G5" s="1876"/>
      <c r="I5" s="676" t="s">
        <v>1157</v>
      </c>
    </row>
    <row r="6" spans="1:9" s="39" customFormat="1">
      <c r="A6" s="1875" t="s">
        <v>880</v>
      </c>
      <c r="B6" s="1875"/>
      <c r="C6" s="1876"/>
      <c r="D6" s="1876"/>
      <c r="E6" s="1876"/>
      <c r="F6" s="1876"/>
      <c r="G6" s="1876"/>
      <c r="I6" s="675" t="s">
        <v>626</v>
      </c>
    </row>
    <row r="7" spans="1:9" ht="11.85" customHeight="1"/>
    <row r="8" spans="1:9" s="39" customFormat="1">
      <c r="A8" s="1873" t="s">
        <v>1252</v>
      </c>
      <c r="B8" s="1873"/>
      <c r="C8" s="1874"/>
      <c r="D8" s="1874"/>
      <c r="E8" s="1874"/>
      <c r="F8" s="1874"/>
      <c r="G8" s="1874"/>
    </row>
    <row r="9" spans="1:9" s="39" customFormat="1">
      <c r="A9" s="1873" t="s">
        <v>1253</v>
      </c>
      <c r="B9" s="1873"/>
      <c r="C9" s="1874"/>
      <c r="D9" s="1874"/>
      <c r="E9" s="1874"/>
      <c r="F9" s="1874"/>
      <c r="G9" s="1874"/>
    </row>
    <row r="10" spans="1:9">
      <c r="A10" s="258"/>
      <c r="B10" s="258"/>
      <c r="C10" s="255"/>
      <c r="D10" s="255"/>
      <c r="E10" s="255"/>
      <c r="F10" s="255"/>
    </row>
    <row r="11" spans="1:9">
      <c r="A11" s="1877" t="s">
        <v>1255</v>
      </c>
      <c r="B11" s="1877"/>
      <c r="C11" s="1877"/>
      <c r="D11" s="1877"/>
      <c r="E11" s="1877"/>
      <c r="F11" s="1877"/>
      <c r="G11" s="1877"/>
    </row>
    <row r="12" spans="1:9">
      <c r="A12" s="255"/>
      <c r="B12" s="671"/>
      <c r="E12" s="50"/>
    </row>
    <row r="13" spans="1:9" ht="13.15" customHeight="1">
      <c r="C13" s="255"/>
      <c r="D13" s="1895" t="s">
        <v>1254</v>
      </c>
      <c r="E13" s="1895"/>
      <c r="F13" s="1895"/>
    </row>
    <row r="14" spans="1:9">
      <c r="C14" s="255"/>
      <c r="D14" s="1895"/>
      <c r="E14" s="1895"/>
      <c r="F14" s="1895"/>
    </row>
    <row r="15" spans="1:9">
      <c r="A15" s="260"/>
      <c r="B15" s="260"/>
      <c r="C15" s="260"/>
      <c r="D15" s="1834" t="s">
        <v>1237</v>
      </c>
      <c r="E15" s="1834"/>
      <c r="F15" s="1834"/>
    </row>
    <row r="16" spans="1:9">
      <c r="A16" s="260"/>
      <c r="B16" s="260"/>
      <c r="C16" s="260"/>
      <c r="D16" s="327"/>
    </row>
    <row r="17" spans="1:7" ht="14.25">
      <c r="A17" s="261"/>
      <c r="B17" s="677" t="s">
        <v>316</v>
      </c>
      <c r="C17" s="313"/>
      <c r="D17" s="1821" t="s">
        <v>1238</v>
      </c>
      <c r="E17" s="1821"/>
      <c r="F17" s="1821"/>
    </row>
    <row r="18" spans="1:7">
      <c r="A18" s="260"/>
      <c r="B18" s="260"/>
      <c r="C18" s="313"/>
      <c r="D18" s="1821"/>
      <c r="E18" s="1821"/>
      <c r="F18" s="1821"/>
    </row>
    <row r="19" spans="1:7">
      <c r="A19" s="260"/>
      <c r="B19" s="260"/>
      <c r="C19" s="313"/>
      <c r="D19" s="1821"/>
      <c r="E19" s="1821"/>
      <c r="F19" s="1821"/>
    </row>
    <row r="20" spans="1:7">
      <c r="A20" s="260"/>
      <c r="B20" s="260"/>
      <c r="C20" s="260"/>
    </row>
    <row r="21" spans="1:7" ht="14.25">
      <c r="A21" s="261"/>
      <c r="B21" s="677" t="s">
        <v>316</v>
      </c>
      <c r="D21" s="1887" t="s">
        <v>1239</v>
      </c>
      <c r="E21" s="1887"/>
      <c r="F21" s="1887"/>
    </row>
    <row r="22" spans="1:7" ht="14.25">
      <c r="A22" s="261"/>
      <c r="B22" s="261"/>
      <c r="D22" s="135"/>
    </row>
    <row r="23" spans="1:7" ht="14.25">
      <c r="A23" s="261"/>
      <c r="B23" s="677" t="s">
        <v>316</v>
      </c>
      <c r="D23" s="1821" t="s">
        <v>1240</v>
      </c>
      <c r="E23" s="1821"/>
      <c r="F23" s="1821"/>
    </row>
    <row r="24" spans="1:7" ht="14.25">
      <c r="A24" s="261"/>
      <c r="B24" s="261"/>
      <c r="D24" s="1821"/>
      <c r="E24" s="1821"/>
      <c r="F24" s="1821"/>
    </row>
    <row r="25" spans="1:7"/>
    <row r="26" spans="1:7" ht="14.25">
      <c r="A26" s="261"/>
      <c r="B26" s="677" t="s">
        <v>316</v>
      </c>
      <c r="D26" s="1856" t="s">
        <v>1241</v>
      </c>
      <c r="E26" s="1856"/>
      <c r="F26" s="1856"/>
    </row>
    <row r="27" spans="1:7">
      <c r="D27" s="1856"/>
      <c r="E27" s="1856"/>
      <c r="F27" s="1856"/>
    </row>
    <row r="28" spans="1:7">
      <c r="D28" s="1856"/>
      <c r="E28" s="1856"/>
      <c r="F28" s="1856"/>
    </row>
    <row r="29" spans="1:7">
      <c r="A29" s="556"/>
      <c r="C29" s="556"/>
      <c r="D29" s="1856"/>
      <c r="E29" s="1856"/>
      <c r="F29" s="1856"/>
    </row>
    <row r="30" spans="1:7">
      <c r="A30" s="556"/>
      <c r="C30" s="556"/>
      <c r="D30" s="1856"/>
      <c r="E30" s="1856"/>
      <c r="F30" s="1856"/>
    </row>
    <row r="31" spans="1:7" s="39" customFormat="1">
      <c r="A31" s="273"/>
      <c r="B31" s="273"/>
      <c r="C31" s="273"/>
      <c r="D31" s="443"/>
      <c r="E31" s="130"/>
      <c r="F31" s="130"/>
      <c r="G31" s="130"/>
    </row>
    <row r="32" spans="1:7" s="39" customFormat="1">
      <c r="A32" s="273"/>
      <c r="B32" s="677" t="s">
        <v>316</v>
      </c>
      <c r="C32" s="273"/>
      <c r="D32" s="1822" t="s">
        <v>1242</v>
      </c>
      <c r="E32" s="1822"/>
      <c r="F32" s="1822"/>
      <c r="G32" s="130"/>
    </row>
    <row r="33" spans="1:7" s="39" customFormat="1">
      <c r="A33" s="273"/>
      <c r="B33" s="273"/>
      <c r="C33" s="273"/>
      <c r="D33" s="1822"/>
      <c r="E33" s="1822"/>
      <c r="F33" s="1822"/>
      <c r="G33" s="130"/>
    </row>
    <row r="34" spans="1:7" ht="14.25">
      <c r="A34" s="261"/>
      <c r="B34" s="261"/>
      <c r="D34" s="404"/>
    </row>
    <row r="35" spans="1:7" ht="14.45" customHeight="1">
      <c r="A35" s="261"/>
      <c r="B35" s="677" t="s">
        <v>316</v>
      </c>
      <c r="C35" s="552"/>
      <c r="D35" s="1822" t="s">
        <v>1243</v>
      </c>
      <c r="E35" s="1822"/>
      <c r="F35" s="1822"/>
    </row>
    <row r="36" spans="1:7" ht="14.25">
      <c r="A36" s="261"/>
      <c r="B36" s="261"/>
      <c r="C36" s="552"/>
      <c r="D36" s="1822"/>
      <c r="E36" s="1822"/>
      <c r="F36" s="1822"/>
    </row>
    <row r="37" spans="1:7" ht="14.25">
      <c r="A37" s="261"/>
      <c r="B37" s="261"/>
      <c r="C37" s="552"/>
      <c r="D37" s="1822"/>
      <c r="E37" s="1822"/>
      <c r="F37" s="1822"/>
    </row>
    <row r="38" spans="1:7" ht="14.25">
      <c r="A38" s="261"/>
      <c r="B38" s="261"/>
      <c r="C38" s="552"/>
      <c r="D38" s="12"/>
    </row>
    <row r="39" spans="1:7" s="680" customFormat="1" ht="14.25">
      <c r="A39" s="261"/>
      <c r="B39" s="677" t="s">
        <v>316</v>
      </c>
      <c r="C39" s="697"/>
      <c r="D39" s="1822" t="s">
        <v>1244</v>
      </c>
      <c r="E39" s="1822"/>
      <c r="F39" s="1822"/>
      <c r="G39" s="7"/>
    </row>
    <row r="40" spans="1:7" s="680" customFormat="1" ht="14.25">
      <c r="A40" s="261"/>
      <c r="B40" s="261"/>
      <c r="C40" s="697"/>
      <c r="D40" s="1822"/>
      <c r="E40" s="1822"/>
      <c r="F40" s="1822"/>
      <c r="G40" s="7"/>
    </row>
    <row r="41" spans="1:7" s="680" customFormat="1" ht="14.25">
      <c r="A41" s="261"/>
      <c r="B41" s="261"/>
      <c r="C41" s="697"/>
      <c r="D41" s="1822"/>
      <c r="E41" s="1822"/>
      <c r="F41" s="1822"/>
      <c r="G41" s="7"/>
    </row>
    <row r="42" spans="1:7" s="680" customFormat="1" ht="14.25">
      <c r="A42" s="261"/>
      <c r="B42" s="261"/>
      <c r="C42" s="697"/>
      <c r="D42" s="1822"/>
      <c r="E42" s="1822"/>
      <c r="F42" s="1822"/>
      <c r="G42" s="7"/>
    </row>
    <row r="43" spans="1:7" s="680" customFormat="1" ht="14.25">
      <c r="A43" s="261"/>
      <c r="B43" s="261"/>
      <c r="C43" s="697"/>
      <c r="D43" s="1822"/>
      <c r="E43" s="1822"/>
      <c r="F43" s="1822"/>
      <c r="G43" s="7"/>
    </row>
    <row r="44" spans="1:7" s="680" customFormat="1" ht="14.25">
      <c r="A44" s="261"/>
      <c r="B44" s="261"/>
      <c r="C44" s="697"/>
      <c r="D44" s="696"/>
      <c r="E44" s="696"/>
      <c r="F44" s="696"/>
      <c r="G44" s="7"/>
    </row>
    <row r="45" spans="1:7" ht="14.25">
      <c r="A45" s="261"/>
      <c r="B45" s="677" t="s">
        <v>316</v>
      </c>
      <c r="C45" s="552"/>
      <c r="D45" s="1822" t="s">
        <v>1245</v>
      </c>
      <c r="E45" s="1822"/>
      <c r="F45" s="1822"/>
    </row>
    <row r="46" spans="1:7" ht="14.25">
      <c r="A46" s="261"/>
      <c r="B46" s="261"/>
      <c r="C46" s="552"/>
      <c r="D46" s="1822"/>
      <c r="E46" s="1822"/>
      <c r="F46" s="1822"/>
    </row>
    <row r="47" spans="1:7" ht="14.25">
      <c r="A47" s="261"/>
      <c r="B47" s="261"/>
      <c r="C47" s="552"/>
      <c r="D47" s="1822"/>
      <c r="E47" s="1822"/>
      <c r="F47" s="1822"/>
    </row>
    <row r="48" spans="1:7" ht="23.25" customHeight="1">
      <c r="A48" s="261"/>
      <c r="B48" s="261"/>
      <c r="C48" s="552"/>
      <c r="D48" s="1822"/>
      <c r="E48" s="1822"/>
      <c r="F48" s="1822"/>
    </row>
    <row r="49" spans="1:7" ht="14.25">
      <c r="A49" s="261"/>
      <c r="B49" s="261"/>
      <c r="D49" s="151"/>
    </row>
    <row r="50" spans="1:7" ht="14.45" customHeight="1">
      <c r="A50" s="261"/>
      <c r="B50" s="677" t="s">
        <v>316</v>
      </c>
      <c r="D50" s="1822" t="s">
        <v>1246</v>
      </c>
      <c r="E50" s="1822"/>
      <c r="F50" s="1822"/>
    </row>
    <row r="51" spans="1:7" ht="14.25">
      <c r="A51" s="261"/>
      <c r="B51" s="261"/>
      <c r="D51" s="1822"/>
      <c r="E51" s="1822"/>
      <c r="F51" s="1822"/>
    </row>
    <row r="52" spans="1:7" ht="14.25">
      <c r="A52" s="261"/>
      <c r="B52" s="261"/>
      <c r="D52" s="1822"/>
      <c r="E52" s="1822"/>
      <c r="F52" s="1822"/>
    </row>
    <row r="53" spans="1:7" s="2" customFormat="1" ht="14.25">
      <c r="A53" s="261"/>
      <c r="B53" s="261"/>
      <c r="C53" s="554"/>
      <c r="D53" s="239"/>
      <c r="E53" s="22"/>
      <c r="F53" s="22"/>
      <c r="G53" s="22"/>
    </row>
    <row r="54" spans="1:7" s="2" customFormat="1" ht="14.25">
      <c r="A54" s="403"/>
      <c r="B54" s="677" t="s">
        <v>316</v>
      </c>
      <c r="C54" s="555"/>
      <c r="D54" s="1822" t="s">
        <v>1247</v>
      </c>
      <c r="E54" s="1822"/>
      <c r="F54" s="1822"/>
      <c r="G54" s="22"/>
    </row>
    <row r="55" spans="1:7" s="2" customFormat="1" ht="14.25">
      <c r="A55" s="403"/>
      <c r="B55" s="403"/>
      <c r="C55" s="555"/>
      <c r="D55" s="1822"/>
      <c r="E55" s="1822"/>
      <c r="F55" s="1822"/>
      <c r="G55" s="22"/>
    </row>
    <row r="56" spans="1:7" s="39" customFormat="1">
      <c r="A56" s="273"/>
      <c r="B56" s="273"/>
      <c r="C56" s="273"/>
      <c r="D56" s="443"/>
      <c r="E56" s="130"/>
      <c r="F56" s="130"/>
      <c r="G56" s="130"/>
    </row>
    <row r="57" spans="1:7" ht="14.25">
      <c r="A57" s="261"/>
      <c r="B57" s="677" t="s">
        <v>316</v>
      </c>
      <c r="D57" s="1822" t="s">
        <v>1248</v>
      </c>
      <c r="E57" s="1822"/>
      <c r="F57" s="1822"/>
    </row>
    <row r="58" spans="1:7">
      <c r="D58" s="1822"/>
      <c r="E58" s="1822"/>
      <c r="F58" s="1822"/>
    </row>
    <row r="59" spans="1:7">
      <c r="D59" s="1822"/>
      <c r="E59" s="1822"/>
      <c r="F59" s="1822"/>
    </row>
    <row r="60" spans="1:7" s="680" customFormat="1">
      <c r="A60" s="697"/>
      <c r="B60" s="697"/>
      <c r="C60" s="697"/>
      <c r="D60" s="676"/>
      <c r="E60" s="7"/>
      <c r="F60" s="7"/>
      <c r="G60" s="7"/>
    </row>
    <row r="61" spans="1:7" ht="14.25">
      <c r="A61" s="261"/>
      <c r="B61" s="677" t="s">
        <v>316</v>
      </c>
      <c r="D61" s="1822" t="s">
        <v>1249</v>
      </c>
      <c r="E61" s="1822"/>
      <c r="F61" s="1822"/>
    </row>
    <row r="62" spans="1:7">
      <c r="D62" s="1822"/>
      <c r="E62" s="1822"/>
      <c r="F62" s="1822"/>
    </row>
    <row r="63" spans="1:7"/>
    <row r="64" spans="1:7" ht="14.25">
      <c r="A64" s="261"/>
      <c r="B64" s="677" t="s">
        <v>316</v>
      </c>
      <c r="D64" s="1822" t="s">
        <v>1250</v>
      </c>
      <c r="E64" s="1822"/>
      <c r="F64" s="1822"/>
    </row>
    <row r="65" spans="1:7">
      <c r="D65" s="1822"/>
      <c r="E65" s="1822"/>
      <c r="F65" s="1822"/>
    </row>
    <row r="66" spans="1:7">
      <c r="A66" s="553"/>
      <c r="C66" s="553"/>
      <c r="D66" s="1822"/>
      <c r="E66" s="1822"/>
      <c r="F66" s="1822"/>
    </row>
    <row r="67" spans="1:7">
      <c r="D67" s="12"/>
    </row>
    <row r="68" spans="1:7" ht="14.25">
      <c r="A68" s="261"/>
      <c r="B68" s="677" t="s">
        <v>316</v>
      </c>
      <c r="D68" s="1821" t="s">
        <v>1251</v>
      </c>
      <c r="E68" s="1821"/>
      <c r="F68" s="1821"/>
    </row>
    <row r="69" spans="1:7">
      <c r="D69" s="1821"/>
      <c r="E69" s="1821"/>
      <c r="F69" s="1821"/>
    </row>
    <row r="70" spans="1:7" ht="14.25">
      <c r="A70" s="261"/>
      <c r="B70" s="261"/>
      <c r="D70" s="135"/>
    </row>
    <row r="71" spans="1:7">
      <c r="A71" s="1841" t="s">
        <v>1158</v>
      </c>
      <c r="B71" s="1841"/>
      <c r="C71" s="1841"/>
      <c r="D71" s="1841"/>
      <c r="E71" s="1841"/>
      <c r="F71" s="1841"/>
      <c r="G71" s="1841"/>
    </row>
    <row r="72" spans="1:7"/>
    <row r="73" spans="1:7">
      <c r="C73" s="262"/>
      <c r="D73" s="1870" t="s">
        <v>1256</v>
      </c>
      <c r="E73" s="1870"/>
      <c r="F73" s="1870"/>
    </row>
    <row r="74" spans="1:7">
      <c r="A74" s="135"/>
      <c r="B74" s="135"/>
      <c r="D74" s="1821" t="s">
        <v>1283</v>
      </c>
      <c r="E74" s="1821"/>
      <c r="F74" s="1821"/>
    </row>
    <row r="75" spans="1:7">
      <c r="A75" s="135"/>
      <c r="B75" s="135"/>
    </row>
    <row r="76" spans="1:7" ht="14.25">
      <c r="A76" s="261"/>
      <c r="B76" s="677" t="s">
        <v>316</v>
      </c>
      <c r="D76" s="1821" t="s">
        <v>1257</v>
      </c>
      <c r="E76" s="1821"/>
      <c r="F76" s="1821"/>
    </row>
    <row r="77" spans="1:7" ht="14.25">
      <c r="A77" s="261"/>
      <c r="B77" s="261"/>
      <c r="D77" s="1821"/>
      <c r="E77" s="1821"/>
      <c r="F77" s="1821"/>
    </row>
    <row r="78" spans="1:7" ht="14.25">
      <c r="A78" s="261"/>
      <c r="B78" s="261"/>
      <c r="D78" s="1821"/>
      <c r="E78" s="1821"/>
      <c r="F78" s="1821"/>
    </row>
    <row r="79" spans="1:7" ht="14.25">
      <c r="A79" s="261"/>
      <c r="B79" s="261"/>
      <c r="D79" s="1821"/>
      <c r="E79" s="1821"/>
      <c r="F79" s="1821"/>
    </row>
    <row r="80" spans="1:7" ht="14.25">
      <c r="A80" s="261"/>
      <c r="B80" s="261"/>
      <c r="D80" s="1821"/>
      <c r="E80" s="1821"/>
      <c r="F80" s="1821"/>
    </row>
    <row r="81" spans="1:7" ht="14.25">
      <c r="A81" s="261"/>
      <c r="B81" s="261"/>
      <c r="D81" s="1821"/>
      <c r="E81" s="1821"/>
      <c r="F81" s="1821"/>
    </row>
    <row r="82" spans="1:7" s="704" customFormat="1" ht="14.25">
      <c r="A82" s="705"/>
      <c r="B82" s="705"/>
      <c r="C82" s="703"/>
      <c r="D82" s="707"/>
      <c r="E82" s="707"/>
      <c r="F82" s="707"/>
      <c r="G82" s="7"/>
    </row>
    <row r="83" spans="1:7" s="704" customFormat="1" ht="14.45" customHeight="1">
      <c r="A83" s="705"/>
      <c r="B83" s="710" t="s">
        <v>316</v>
      </c>
      <c r="C83" s="703"/>
      <c r="D83" s="1850" t="s">
        <v>1356</v>
      </c>
      <c r="E83" s="1850"/>
      <c r="F83" s="1850"/>
      <c r="G83" s="7"/>
    </row>
    <row r="84" spans="1:7" s="704" customFormat="1" ht="14.25">
      <c r="A84" s="705"/>
      <c r="B84" s="705"/>
      <c r="C84" s="703"/>
      <c r="D84" s="1850"/>
      <c r="E84" s="1850"/>
      <c r="F84" s="1850"/>
      <c r="G84" s="7"/>
    </row>
    <row r="85" spans="1:7" s="704" customFormat="1" ht="14.25">
      <c r="A85" s="705"/>
      <c r="B85" s="705"/>
      <c r="C85" s="703"/>
      <c r="D85" s="1850"/>
      <c r="E85" s="1850"/>
      <c r="F85" s="1850"/>
      <c r="G85" s="7"/>
    </row>
    <row r="86" spans="1:7" s="704" customFormat="1" ht="14.25">
      <c r="A86" s="705"/>
      <c r="B86" s="705"/>
      <c r="C86" s="703"/>
      <c r="D86" s="1850"/>
      <c r="E86" s="1850"/>
      <c r="F86" s="1850"/>
      <c r="G86" s="7"/>
    </row>
    <row r="87" spans="1:7" s="704" customFormat="1" ht="14.25">
      <c r="A87" s="705"/>
      <c r="B87" s="705"/>
      <c r="C87" s="703"/>
      <c r="D87" s="1850"/>
      <c r="E87" s="1850"/>
      <c r="F87" s="1850"/>
      <c r="G87" s="7"/>
    </row>
    <row r="88" spans="1:7" s="717" customFormat="1" ht="14.25">
      <c r="A88" s="712"/>
      <c r="B88" s="712"/>
      <c r="C88" s="743"/>
      <c r="D88" s="1850"/>
      <c r="E88" s="1850"/>
      <c r="F88" s="1850"/>
      <c r="G88" s="7"/>
    </row>
    <row r="89" spans="1:7" s="717" customFormat="1" ht="14.25">
      <c r="A89" s="712"/>
      <c r="B89" s="712"/>
      <c r="C89" s="743"/>
      <c r="D89" s="1850"/>
      <c r="E89" s="1850"/>
      <c r="F89" s="1850"/>
      <c r="G89" s="7"/>
    </row>
    <row r="90" spans="1:7" s="717" customFormat="1" ht="14.25">
      <c r="A90" s="712"/>
      <c r="B90" s="712"/>
      <c r="C90" s="743"/>
      <c r="D90" s="1850"/>
      <c r="E90" s="1850"/>
      <c r="F90" s="1850"/>
      <c r="G90" s="7"/>
    </row>
    <row r="91" spans="1:7" ht="14.25">
      <c r="A91" s="261"/>
      <c r="B91" s="261"/>
      <c r="D91" s="1850"/>
      <c r="E91" s="1850"/>
      <c r="F91" s="1850"/>
    </row>
    <row r="92" spans="1:7" ht="14.25">
      <c r="A92" s="261"/>
      <c r="B92" s="261"/>
      <c r="D92" s="1850"/>
      <c r="E92" s="1850"/>
      <c r="F92" s="1850"/>
    </row>
    <row r="93" spans="1:7" ht="14.25">
      <c r="A93" s="261"/>
      <c r="B93" s="261"/>
      <c r="D93" s="1850"/>
      <c r="E93" s="1850"/>
      <c r="F93" s="1850"/>
    </row>
    <row r="94" spans="1:7" ht="14.25">
      <c r="A94" s="261"/>
      <c r="B94" s="261"/>
      <c r="D94" s="1850"/>
      <c r="E94" s="1850"/>
      <c r="F94" s="1850"/>
    </row>
    <row r="95" spans="1:7" ht="14.25">
      <c r="A95" s="261"/>
      <c r="B95" s="261"/>
      <c r="D95" s="1850"/>
      <c r="E95" s="1850"/>
      <c r="F95" s="1850"/>
    </row>
    <row r="96" spans="1:7" ht="14.25">
      <c r="A96" s="261"/>
      <c r="B96" s="261"/>
      <c r="D96" s="1850"/>
      <c r="E96" s="1850"/>
      <c r="F96" s="1850"/>
    </row>
    <row r="97" spans="1:11" s="708" customFormat="1" ht="14.25">
      <c r="A97" s="709"/>
      <c r="B97" s="713" t="s">
        <v>316</v>
      </c>
      <c r="C97" s="703"/>
      <c r="D97" s="1821" t="s">
        <v>1258</v>
      </c>
      <c r="E97" s="1821"/>
      <c r="F97" s="1821"/>
      <c r="G97" s="7"/>
    </row>
    <row r="98" spans="1:11" s="708" customFormat="1" ht="14.25">
      <c r="A98" s="709"/>
      <c r="B98" s="709"/>
      <c r="C98" s="703"/>
      <c r="D98" s="1821"/>
      <c r="E98" s="1821"/>
      <c r="F98" s="1821"/>
      <c r="G98" s="7"/>
    </row>
    <row r="99" spans="1:11" s="708" customFormat="1" ht="14.25">
      <c r="A99" s="709"/>
      <c r="B99" s="709"/>
      <c r="C99" s="703"/>
      <c r="D99" s="1821"/>
      <c r="E99" s="1821"/>
      <c r="F99" s="1821"/>
      <c r="G99" s="7"/>
    </row>
    <row r="100" spans="1:11" s="708" customFormat="1" ht="14.25">
      <c r="A100" s="709"/>
      <c r="B100" s="709"/>
      <c r="C100" s="703"/>
      <c r="D100" s="1821"/>
      <c r="E100" s="1821"/>
      <c r="F100" s="1821"/>
      <c r="G100" s="7"/>
    </row>
    <row r="101" spans="1:11" s="708" customFormat="1" ht="14.25">
      <c r="A101" s="709"/>
      <c r="B101" s="709"/>
      <c r="C101" s="703"/>
      <c r="D101" s="1821"/>
      <c r="E101" s="1821"/>
      <c r="F101" s="1821"/>
      <c r="G101" s="7"/>
    </row>
    <row r="102" spans="1:11" s="708" customFormat="1" ht="14.25">
      <c r="A102" s="709"/>
      <c r="B102" s="709"/>
      <c r="C102" s="703"/>
      <c r="D102" s="1821"/>
      <c r="E102" s="1821"/>
      <c r="F102" s="1821"/>
      <c r="G102" s="7"/>
    </row>
    <row r="103" spans="1:11" s="708" customFormat="1" ht="14.25">
      <c r="A103" s="709"/>
      <c r="B103" s="709"/>
      <c r="C103" s="703"/>
      <c r="D103" s="1821"/>
      <c r="E103" s="1821"/>
      <c r="F103" s="1821"/>
      <c r="G103" s="7"/>
    </row>
    <row r="104" spans="1:11" s="708" customFormat="1" ht="14.25">
      <c r="A104" s="709"/>
      <c r="B104" s="709"/>
      <c r="C104" s="703"/>
      <c r="D104" s="1821"/>
      <c r="E104" s="1821"/>
      <c r="F104" s="1821"/>
      <c r="G104" s="7"/>
    </row>
    <row r="105" spans="1:11" s="711" customFormat="1" ht="14.25">
      <c r="A105" s="712"/>
      <c r="B105" s="712"/>
      <c r="C105" s="703"/>
      <c r="D105" s="714"/>
      <c r="E105" s="714"/>
      <c r="F105" s="714"/>
      <c r="G105" s="7"/>
    </row>
    <row r="106" spans="1:11" ht="14.25">
      <c r="A106" s="403"/>
      <c r="B106" s="706" t="s">
        <v>316</v>
      </c>
      <c r="C106" s="469"/>
      <c r="D106" s="1878" t="s">
        <v>1259</v>
      </c>
      <c r="E106" s="1878"/>
      <c r="F106" s="1878"/>
      <c r="G106" s="470"/>
      <c r="H106" s="468"/>
      <c r="I106" s="468"/>
      <c r="J106" s="468"/>
      <c r="K106" s="468"/>
    </row>
    <row r="107" spans="1:11" ht="14.25">
      <c r="A107" s="261"/>
      <c r="B107" s="261"/>
      <c r="C107" s="315"/>
      <c r="D107" s="1878"/>
      <c r="E107" s="1878"/>
      <c r="F107" s="1878"/>
      <c r="G107" s="470"/>
      <c r="H107" s="468"/>
      <c r="I107" s="468"/>
      <c r="J107" s="468"/>
      <c r="K107" s="468"/>
    </row>
    <row r="108" spans="1:11" ht="14.25">
      <c r="A108" s="261"/>
      <c r="B108" s="261"/>
      <c r="C108" s="315"/>
      <c r="D108" s="1878"/>
      <c r="E108" s="1878"/>
      <c r="F108" s="1878"/>
      <c r="G108" s="470"/>
      <c r="H108" s="468"/>
      <c r="I108" s="468"/>
      <c r="J108" s="468"/>
      <c r="K108" s="468"/>
    </row>
    <row r="109" spans="1:11" ht="14.25">
      <c r="A109" s="261"/>
      <c r="B109" s="261"/>
      <c r="C109" s="315"/>
      <c r="D109" s="1878"/>
      <c r="E109" s="1878"/>
      <c r="F109" s="1878"/>
      <c r="G109" s="470"/>
      <c r="H109" s="468"/>
      <c r="I109" s="468"/>
      <c r="J109" s="468"/>
      <c r="K109" s="468"/>
    </row>
    <row r="110" spans="1:11" ht="14.25">
      <c r="A110" s="261"/>
      <c r="B110" s="261"/>
      <c r="C110" s="315"/>
      <c r="D110" s="1878"/>
      <c r="E110" s="1878"/>
      <c r="F110" s="1878"/>
      <c r="G110" s="470"/>
      <c r="H110" s="468"/>
      <c r="I110" s="468"/>
      <c r="J110" s="468"/>
      <c r="K110" s="468"/>
    </row>
    <row r="111" spans="1:11">
      <c r="C111"/>
      <c r="D111" s="1878"/>
      <c r="E111" s="1878"/>
      <c r="F111" s="1878"/>
      <c r="G111"/>
      <c r="H111"/>
      <c r="I111"/>
      <c r="J111"/>
      <c r="K111"/>
    </row>
    <row r="112" spans="1:11">
      <c r="C112"/>
      <c r="D112" s="1878"/>
      <c r="E112" s="1878"/>
      <c r="F112" s="1878"/>
      <c r="G112"/>
      <c r="H112"/>
      <c r="I112"/>
      <c r="J112"/>
      <c r="K112"/>
    </row>
    <row r="113" spans="1:11">
      <c r="C113"/>
      <c r="D113" s="477"/>
      <c r="E113"/>
      <c r="F113"/>
      <c r="G113"/>
      <c r="H113"/>
      <c r="I113"/>
      <c r="J113"/>
      <c r="K113"/>
    </row>
    <row r="114" spans="1:11" ht="14.25">
      <c r="A114" s="261"/>
      <c r="B114" s="677" t="s">
        <v>316</v>
      </c>
      <c r="C114"/>
      <c r="D114" s="1879" t="s">
        <v>1260</v>
      </c>
      <c r="E114" s="1879"/>
      <c r="F114" s="1879"/>
      <c r="G114"/>
      <c r="H114"/>
      <c r="I114"/>
      <c r="J114"/>
      <c r="K114"/>
    </row>
    <row r="115" spans="1:11" ht="14.25">
      <c r="A115" s="261"/>
      <c r="B115" s="261"/>
      <c r="C115"/>
      <c r="D115" s="1879"/>
      <c r="E115" s="1879"/>
      <c r="F115" s="1879"/>
      <c r="G115"/>
      <c r="H115"/>
      <c r="I115"/>
      <c r="J115"/>
      <c r="K115"/>
    </row>
    <row r="116" spans="1:11"/>
    <row r="117" spans="1:11" ht="14.25">
      <c r="A117" s="261"/>
      <c r="B117" s="677" t="s">
        <v>316</v>
      </c>
      <c r="C117" s="10"/>
      <c r="D117" s="1821" t="s">
        <v>1261</v>
      </c>
      <c r="E117" s="1821"/>
      <c r="F117" s="1821"/>
    </row>
    <row r="118" spans="1:11">
      <c r="C118" s="10"/>
      <c r="D118" s="1821"/>
      <c r="E118" s="1821"/>
      <c r="F118" s="1821"/>
    </row>
    <row r="119" spans="1:11">
      <c r="C119" s="10"/>
      <c r="D119" s="1821"/>
      <c r="E119" s="1821"/>
      <c r="F119" s="1821"/>
    </row>
    <row r="120" spans="1:11">
      <c r="C120" s="10"/>
      <c r="D120" s="1821"/>
      <c r="E120" s="1821"/>
      <c r="F120" s="1821"/>
    </row>
    <row r="121" spans="1:11">
      <c r="C121" s="10"/>
      <c r="D121" s="1821"/>
      <c r="E121" s="1821"/>
      <c r="F121" s="1821"/>
    </row>
    <row r="122" spans="1:11">
      <c r="C122" s="10"/>
      <c r="D122" s="149"/>
      <c r="E122" s="149"/>
      <c r="F122" s="149"/>
    </row>
    <row r="123" spans="1:11" customFormat="1" ht="14.25">
      <c r="A123" s="261"/>
      <c r="B123" s="677" t="s">
        <v>316</v>
      </c>
      <c r="C123" s="10"/>
      <c r="D123" s="1822" t="s">
        <v>1262</v>
      </c>
      <c r="E123" s="1822"/>
      <c r="F123" s="1822"/>
      <c r="G123" s="149"/>
    </row>
    <row r="124" spans="1:11" s="296" customFormat="1" ht="13.7" customHeight="1">
      <c r="A124" s="293"/>
      <c r="B124" s="293"/>
      <c r="C124" s="294"/>
      <c r="D124" s="1822"/>
      <c r="E124" s="1822"/>
      <c r="F124" s="1822"/>
      <c r="G124" s="295"/>
    </row>
    <row r="125" spans="1:11" customFormat="1" ht="13.7" customHeight="1">
      <c r="A125" s="132"/>
      <c r="B125" s="674"/>
      <c r="C125" s="10"/>
      <c r="D125" s="1822"/>
      <c r="E125" s="1822"/>
      <c r="F125" s="1822"/>
      <c r="G125" s="149"/>
    </row>
    <row r="126" spans="1:11" customFormat="1" ht="13.7" customHeight="1">
      <c r="A126" s="132"/>
      <c r="B126" s="674"/>
      <c r="C126" s="10"/>
      <c r="D126" s="1822"/>
      <c r="E126" s="1822"/>
      <c r="F126" s="1822"/>
      <c r="G126" s="149"/>
    </row>
    <row r="127" spans="1:11" customFormat="1" ht="13.7" customHeight="1">
      <c r="A127" s="132"/>
      <c r="B127" s="674"/>
      <c r="C127" s="10"/>
      <c r="D127" s="1822"/>
      <c r="E127" s="1822"/>
      <c r="F127" s="1822"/>
      <c r="G127" s="149"/>
    </row>
    <row r="128" spans="1:11" customFormat="1" ht="13.7" customHeight="1">
      <c r="A128" s="378"/>
      <c r="B128" s="378"/>
      <c r="C128" s="10"/>
      <c r="D128" s="1822"/>
      <c r="E128" s="1822"/>
      <c r="F128" s="1822"/>
      <c r="G128" s="149"/>
    </row>
    <row r="129" spans="1:7" s="2" customFormat="1" ht="13.7" customHeight="1">
      <c r="A129" s="273"/>
      <c r="B129" s="273"/>
      <c r="C129" s="442"/>
      <c r="D129" s="1822"/>
      <c r="E129" s="1822"/>
      <c r="F129" s="1822"/>
      <c r="G129" s="182"/>
    </row>
    <row r="130" spans="1:7" s="2" customFormat="1" ht="13.7" customHeight="1">
      <c r="A130" s="273"/>
      <c r="B130" s="273"/>
      <c r="C130" s="442"/>
      <c r="D130" s="1822"/>
      <c r="E130" s="1822"/>
      <c r="F130" s="1822"/>
      <c r="G130" s="182"/>
    </row>
    <row r="131" spans="1:7" customFormat="1" ht="13.7" customHeight="1">
      <c r="A131" s="132"/>
      <c r="B131" s="674"/>
      <c r="C131" s="10"/>
      <c r="D131" s="1822"/>
      <c r="E131" s="1822"/>
      <c r="F131" s="1822"/>
      <c r="G131" s="149"/>
    </row>
    <row r="132" spans="1:7" customFormat="1" ht="13.7" customHeight="1">
      <c r="A132" s="132"/>
      <c r="B132" s="674"/>
      <c r="C132" s="10"/>
      <c r="D132" s="1822"/>
      <c r="E132" s="1822"/>
      <c r="F132" s="1822"/>
      <c r="G132" s="149"/>
    </row>
    <row r="133" spans="1:7" customFormat="1" ht="13.7" customHeight="1">
      <c r="A133" s="132"/>
      <c r="B133" s="674"/>
      <c r="C133" s="10"/>
      <c r="D133" s="1822"/>
      <c r="E133" s="1822"/>
      <c r="F133" s="1822"/>
      <c r="G133" s="149"/>
    </row>
    <row r="134" spans="1:7" customFormat="1" ht="13.7" customHeight="1">
      <c r="A134" s="132"/>
      <c r="B134" s="674"/>
      <c r="C134" s="10"/>
      <c r="D134" s="1822"/>
      <c r="E134" s="1822"/>
      <c r="F134" s="1822"/>
      <c r="G134" s="149"/>
    </row>
    <row r="135" spans="1:7" customFormat="1" ht="13.7" customHeight="1">
      <c r="A135" s="132"/>
      <c r="B135" s="674"/>
      <c r="C135" s="10"/>
      <c r="D135" s="327"/>
      <c r="E135" s="151"/>
      <c r="F135" s="151"/>
      <c r="G135" s="149"/>
    </row>
    <row r="136" spans="1:7" s="715" customFormat="1" ht="13.7" customHeight="1">
      <c r="A136" s="703"/>
      <c r="B136" s="716" t="s">
        <v>316</v>
      </c>
      <c r="C136" s="10"/>
      <c r="D136" s="1821" t="s">
        <v>1370</v>
      </c>
      <c r="E136" s="1821"/>
      <c r="F136" s="1821"/>
      <c r="G136" s="149"/>
    </row>
    <row r="137" spans="1:7" s="715" customFormat="1" ht="13.7" customHeight="1">
      <c r="A137" s="703"/>
      <c r="B137" s="703"/>
      <c r="C137" s="10"/>
      <c r="D137" s="1821"/>
      <c r="E137" s="1821"/>
      <c r="F137" s="1821"/>
      <c r="G137" s="149"/>
    </row>
    <row r="138" spans="1:7" s="715" customFormat="1" ht="13.7" customHeight="1">
      <c r="A138" s="703"/>
      <c r="B138" s="703"/>
      <c r="C138" s="10"/>
      <c r="D138" s="1821"/>
      <c r="E138" s="1821"/>
      <c r="F138" s="1821"/>
      <c r="G138" s="149"/>
    </row>
    <row r="139" spans="1:7" s="715" customFormat="1" ht="13.7" customHeight="1">
      <c r="A139" s="703"/>
      <c r="B139" s="703"/>
      <c r="C139" s="10"/>
      <c r="D139" s="1821"/>
      <c r="E139" s="1821"/>
      <c r="F139" s="1821"/>
      <c r="G139" s="149"/>
    </row>
    <row r="140" spans="1:7" s="715" customFormat="1" ht="13.7" customHeight="1">
      <c r="A140" s="703"/>
      <c r="B140" s="703"/>
      <c r="C140" s="10"/>
      <c r="D140" s="1821"/>
      <c r="E140" s="1821"/>
      <c r="F140" s="1821"/>
      <c r="G140" s="149"/>
    </row>
    <row r="141" spans="1:7" s="715" customFormat="1" ht="13.7" customHeight="1">
      <c r="A141" s="703"/>
      <c r="B141" s="703"/>
      <c r="C141" s="10"/>
      <c r="D141" s="1821"/>
      <c r="E141" s="1821"/>
      <c r="F141" s="1821"/>
      <c r="G141" s="149"/>
    </row>
    <row r="142" spans="1:7" s="715" customFormat="1" ht="13.7" customHeight="1">
      <c r="A142" s="703"/>
      <c r="B142" s="703"/>
      <c r="C142" s="10"/>
      <c r="D142" s="1821"/>
      <c r="E142" s="1821"/>
      <c r="F142" s="1821"/>
      <c r="G142" s="149"/>
    </row>
    <row r="143" spans="1:7" s="715" customFormat="1" ht="13.7" customHeight="1">
      <c r="A143" s="703"/>
      <c r="B143" s="703"/>
      <c r="C143" s="10"/>
      <c r="D143" s="1821"/>
      <c r="E143" s="1821"/>
      <c r="F143" s="1821"/>
      <c r="G143" s="149"/>
    </row>
    <row r="144" spans="1:7" s="715" customFormat="1" ht="13.7" customHeight="1">
      <c r="A144" s="703"/>
      <c r="B144" s="703"/>
      <c r="C144" s="10"/>
      <c r="D144" s="1821"/>
      <c r="E144" s="1821"/>
      <c r="F144" s="1821"/>
      <c r="G144" s="149"/>
    </row>
    <row r="145" spans="1:7" s="715" customFormat="1" ht="13.7" customHeight="1">
      <c r="A145" s="703"/>
      <c r="B145" s="703"/>
      <c r="C145" s="10"/>
      <c r="D145" s="1821"/>
      <c r="E145" s="1821"/>
      <c r="F145" s="1821"/>
      <c r="G145" s="149"/>
    </row>
    <row r="146" spans="1:7" s="715" customFormat="1" ht="13.7" customHeight="1">
      <c r="A146" s="745"/>
      <c r="B146" s="745"/>
      <c r="C146" s="10"/>
      <c r="D146" s="1821"/>
      <c r="E146" s="1821"/>
      <c r="F146" s="1821"/>
      <c r="G146" s="149"/>
    </row>
    <row r="147" spans="1:7" s="715" customFormat="1" ht="13.7" customHeight="1">
      <c r="A147" s="745"/>
      <c r="B147" s="745"/>
      <c r="C147" s="10"/>
      <c r="D147" s="1821"/>
      <c r="E147" s="1821"/>
      <c r="F147" s="1821"/>
      <c r="G147" s="149"/>
    </row>
    <row r="148" spans="1:7" s="715" customFormat="1" ht="13.7" customHeight="1">
      <c r="A148" s="703"/>
      <c r="B148" s="703"/>
      <c r="C148" s="10"/>
      <c r="D148" s="1821"/>
      <c r="E148" s="1821"/>
      <c r="F148" s="1821"/>
      <c r="G148" s="149"/>
    </row>
    <row r="149" spans="1:7" s="715" customFormat="1" ht="13.7" customHeight="1">
      <c r="A149" s="703"/>
      <c r="B149" s="703"/>
      <c r="C149" s="10"/>
      <c r="D149" s="1821"/>
      <c r="E149" s="1821"/>
      <c r="F149" s="1821"/>
      <c r="G149" s="149"/>
    </row>
    <row r="150" spans="1:7" s="715" customFormat="1" ht="13.7" customHeight="1">
      <c r="A150" s="703"/>
      <c r="B150" s="703"/>
      <c r="C150" s="10"/>
      <c r="D150" s="1821"/>
      <c r="E150" s="1821"/>
      <c r="F150" s="1821"/>
      <c r="G150" s="149"/>
    </row>
    <row r="151" spans="1:7" s="715" customFormat="1" ht="13.7" customHeight="1">
      <c r="A151" s="703"/>
      <c r="B151" s="703"/>
      <c r="C151" s="10"/>
      <c r="D151" s="1821"/>
      <c r="E151" s="1821"/>
      <c r="F151" s="1821"/>
      <c r="G151" s="149"/>
    </row>
    <row r="152" spans="1:7" s="715" customFormat="1" ht="13.7" customHeight="1">
      <c r="A152" s="703"/>
      <c r="B152" s="703"/>
      <c r="C152" s="10"/>
      <c r="D152" s="1821"/>
      <c r="E152" s="1821"/>
      <c r="F152" s="1821"/>
      <c r="G152" s="149"/>
    </row>
    <row r="153" spans="1:7" s="715" customFormat="1" ht="13.7" customHeight="1">
      <c r="A153" s="703"/>
      <c r="B153" s="703"/>
      <c r="C153" s="10"/>
      <c r="D153" s="1821"/>
      <c r="E153" s="1821"/>
      <c r="F153" s="1821"/>
      <c r="G153" s="149"/>
    </row>
    <row r="154" spans="1:7" s="715" customFormat="1" ht="13.7" customHeight="1">
      <c r="A154" s="703"/>
      <c r="B154" s="703"/>
      <c r="C154" s="10"/>
      <c r="D154" s="1821"/>
      <c r="E154" s="1821"/>
      <c r="F154" s="1821"/>
      <c r="G154" s="149"/>
    </row>
    <row r="155" spans="1:7" s="715" customFormat="1" ht="13.7" customHeight="1">
      <c r="A155" s="703"/>
      <c r="B155" s="703"/>
      <c r="C155" s="10"/>
      <c r="D155" s="327"/>
      <c r="E155" s="151"/>
      <c r="F155" s="151"/>
      <c r="G155" s="149"/>
    </row>
    <row r="156" spans="1:7" customFormat="1" ht="13.7" customHeight="1">
      <c r="A156" s="378"/>
      <c r="B156" s="677" t="s">
        <v>316</v>
      </c>
      <c r="C156" s="325"/>
      <c r="D156" s="1833" t="s">
        <v>1263</v>
      </c>
      <c r="E156" s="1833"/>
      <c r="F156" s="1833"/>
      <c r="G156" s="444"/>
    </row>
    <row r="157" spans="1:7" customFormat="1" ht="13.7" customHeight="1">
      <c r="A157" s="378"/>
      <c r="B157" s="378"/>
      <c r="C157" s="325"/>
      <c r="D157" s="1833"/>
      <c r="E157" s="1833"/>
      <c r="F157" s="1833"/>
      <c r="G157" s="444"/>
    </row>
    <row r="158" spans="1:7" customFormat="1" ht="13.7" customHeight="1">
      <c r="A158" s="378"/>
      <c r="B158" s="378"/>
      <c r="C158" s="325"/>
      <c r="D158" s="327"/>
      <c r="E158" s="325"/>
      <c r="F158" s="325"/>
      <c r="G158" s="444"/>
    </row>
    <row r="159" spans="1:7" customFormat="1" ht="13.7" customHeight="1">
      <c r="A159" s="378"/>
      <c r="B159" s="677" t="s">
        <v>316</v>
      </c>
      <c r="C159" s="325"/>
      <c r="D159" s="1829" t="s">
        <v>1264</v>
      </c>
      <c r="E159" s="1829"/>
      <c r="F159" s="1829"/>
      <c r="G159" s="444"/>
    </row>
    <row r="160" spans="1:7" customFormat="1" ht="13.7" customHeight="1">
      <c r="A160" s="378"/>
      <c r="B160" s="378"/>
      <c r="C160" s="325"/>
      <c r="D160" s="1829"/>
      <c r="E160" s="1829"/>
      <c r="F160" s="1829"/>
      <c r="G160" s="444"/>
    </row>
    <row r="161" spans="1:7" customFormat="1" ht="13.7" customHeight="1">
      <c r="A161" s="378"/>
      <c r="B161" s="378"/>
      <c r="C161" s="325"/>
      <c r="D161" s="1829"/>
      <c r="E161" s="1829"/>
      <c r="F161" s="1829"/>
      <c r="G161" s="444"/>
    </row>
    <row r="162" spans="1:7" customFormat="1" ht="13.7" customHeight="1">
      <c r="A162" s="378"/>
      <c r="B162" s="378"/>
      <c r="C162" s="325"/>
      <c r="D162" s="1829"/>
      <c r="E162" s="1829"/>
      <c r="F162" s="1829"/>
      <c r="G162" s="444"/>
    </row>
    <row r="163" spans="1:7" customFormat="1" ht="13.7" customHeight="1">
      <c r="A163" s="132"/>
      <c r="B163" s="674"/>
      <c r="C163" s="10"/>
      <c r="D163" s="151"/>
      <c r="E163" s="151"/>
      <c r="F163" s="151"/>
      <c r="G163" s="149"/>
    </row>
    <row r="164" spans="1:7" customFormat="1" ht="13.7" customHeight="1">
      <c r="A164" s="132"/>
      <c r="B164" s="677" t="s">
        <v>316</v>
      </c>
      <c r="C164" s="10"/>
      <c r="D164" s="1864" t="s">
        <v>1265</v>
      </c>
      <c r="E164" s="1864"/>
      <c r="F164" s="1864"/>
      <c r="G164" s="149"/>
    </row>
    <row r="165" spans="1:7" customFormat="1" ht="13.7" customHeight="1">
      <c r="A165" s="132"/>
      <c r="B165" s="674"/>
      <c r="C165" s="10"/>
      <c r="D165" s="1864"/>
      <c r="E165" s="1864"/>
      <c r="F165" s="1864"/>
      <c r="G165" s="149"/>
    </row>
    <row r="166" spans="1:7" customFormat="1" ht="13.7" customHeight="1">
      <c r="A166" s="132"/>
      <c r="B166" s="674"/>
      <c r="C166" s="10"/>
      <c r="D166" s="1864"/>
      <c r="E166" s="1864"/>
      <c r="F166" s="1864"/>
      <c r="G166" s="149"/>
    </row>
    <row r="167" spans="1:7" customFormat="1" ht="13.7" customHeight="1">
      <c r="A167" s="23"/>
      <c r="B167" s="673"/>
      <c r="C167" s="10"/>
      <c r="D167" s="7"/>
      <c r="E167" s="151"/>
      <c r="F167" s="151"/>
      <c r="G167" s="149"/>
    </row>
    <row r="168" spans="1:7">
      <c r="A168" s="1841" t="s">
        <v>1159</v>
      </c>
      <c r="B168" s="1841"/>
      <c r="C168" s="1841"/>
      <c r="D168" s="1841"/>
      <c r="E168" s="1841"/>
      <c r="F168" s="1841"/>
      <c r="G168" s="1841"/>
    </row>
    <row r="169" spans="1:7" ht="12" customHeight="1">
      <c r="D169" s="135"/>
      <c r="E169" s="135"/>
      <c r="F169" s="135"/>
    </row>
    <row r="170" spans="1:7">
      <c r="B170" s="1869" t="s">
        <v>470</v>
      </c>
      <c r="C170" s="1869"/>
      <c r="D170" s="1869"/>
      <c r="E170" s="1869"/>
      <c r="F170" s="1869"/>
    </row>
    <row r="171" spans="1:7" ht="12" customHeight="1">
      <c r="A171" s="255"/>
      <c r="B171" s="671"/>
      <c r="C171" s="255"/>
    </row>
    <row r="172" spans="1:7">
      <c r="A172" s="1841" t="s">
        <v>1160</v>
      </c>
      <c r="B172" s="1841"/>
      <c r="C172" s="1841"/>
      <c r="D172" s="1841"/>
      <c r="E172" s="1841"/>
      <c r="F172" s="1841"/>
      <c r="G172" s="1841"/>
    </row>
    <row r="173" spans="1:7" ht="12" customHeight="1">
      <c r="A173" s="264"/>
      <c r="B173" s="264"/>
      <c r="C173" s="265"/>
      <c r="D173" s="57"/>
      <c r="E173" s="49"/>
      <c r="F173" s="57"/>
      <c r="G173" s="57"/>
    </row>
    <row r="174" spans="1:7" ht="13.15" customHeight="1">
      <c r="A174" s="264"/>
      <c r="B174" s="264"/>
      <c r="C174" s="265"/>
      <c r="D174" s="1865" t="s">
        <v>1268</v>
      </c>
      <c r="E174" s="1865"/>
      <c r="F174" s="1865"/>
      <c r="G174" s="57"/>
    </row>
    <row r="175" spans="1:7">
      <c r="A175" s="264"/>
      <c r="B175" s="264"/>
      <c r="C175" s="265"/>
      <c r="D175" s="1865"/>
      <c r="E175" s="1865"/>
      <c r="F175" s="1865"/>
      <c r="G175" s="57"/>
    </row>
    <row r="176" spans="1:7" s="717" customFormat="1">
      <c r="A176" s="719"/>
      <c r="B176" s="719"/>
      <c r="C176" s="265"/>
      <c r="D176" s="1866" t="s">
        <v>1269</v>
      </c>
      <c r="E176" s="1866"/>
      <c r="F176" s="1866"/>
      <c r="G176" s="57"/>
    </row>
    <row r="177" spans="1:7" ht="12" customHeight="1">
      <c r="A177" s="264"/>
      <c r="B177" s="264"/>
      <c r="C177" s="265"/>
      <c r="D177" s="57"/>
      <c r="E177" s="49"/>
      <c r="F177" s="57"/>
      <c r="G177" s="57"/>
    </row>
    <row r="178" spans="1:7" ht="14.25">
      <c r="A178" s="261"/>
      <c r="B178" s="677" t="s">
        <v>316</v>
      </c>
      <c r="C178" s="265"/>
      <c r="D178" s="1859" t="s">
        <v>1267</v>
      </c>
      <c r="E178" s="1859"/>
      <c r="F178" s="1859"/>
      <c r="G178" s="57"/>
    </row>
    <row r="179" spans="1:7" ht="14.25">
      <c r="A179" s="261"/>
      <c r="B179" s="261"/>
      <c r="C179" s="265"/>
      <c r="D179" s="1859"/>
      <c r="E179" s="1859"/>
      <c r="F179" s="1859"/>
      <c r="G179" s="57"/>
    </row>
    <row r="180" spans="1:7" ht="14.25">
      <c r="A180" s="261"/>
      <c r="B180" s="261"/>
      <c r="C180" s="265"/>
      <c r="D180" s="1859"/>
      <c r="E180" s="1859"/>
      <c r="F180" s="1859"/>
      <c r="G180" s="57"/>
    </row>
    <row r="181" spans="1:7">
      <c r="A181" s="265"/>
      <c r="B181" s="265"/>
      <c r="C181" s="265"/>
      <c r="D181" s="1859"/>
      <c r="E181" s="1859"/>
      <c r="F181" s="1859"/>
    </row>
    <row r="182" spans="1:7">
      <c r="A182" s="265"/>
      <c r="B182" s="265"/>
      <c r="C182" s="265"/>
      <c r="D182" s="404"/>
      <c r="E182" s="57"/>
      <c r="F182" s="57"/>
    </row>
    <row r="183" spans="1:7">
      <c r="A183" s="265"/>
      <c r="B183" s="265"/>
      <c r="C183" s="265"/>
      <c r="D183" s="1868" t="s">
        <v>1176</v>
      </c>
      <c r="E183" s="1868"/>
      <c r="F183" s="1868"/>
    </row>
    <row r="184" spans="1:7">
      <c r="A184" s="265"/>
      <c r="B184" s="265"/>
      <c r="C184" s="265"/>
      <c r="D184" s="1868"/>
      <c r="E184" s="1868"/>
      <c r="F184" s="1868"/>
    </row>
    <row r="185" spans="1:7" s="680" customFormat="1">
      <c r="A185" s="265"/>
      <c r="B185" s="265"/>
      <c r="C185" s="265"/>
      <c r="D185" s="694"/>
      <c r="E185" s="694"/>
      <c r="F185" s="694"/>
      <c r="G185" s="7"/>
    </row>
    <row r="186" spans="1:7" s="675" customFormat="1" ht="14.25">
      <c r="A186" s="261"/>
      <c r="B186" s="677" t="s">
        <v>316</v>
      </c>
      <c r="C186" s="555"/>
      <c r="D186" s="1821" t="s">
        <v>1266</v>
      </c>
      <c r="E186" s="1821"/>
      <c r="F186" s="1821"/>
      <c r="G186" s="676"/>
    </row>
    <row r="187" spans="1:7" s="675" customFormat="1" ht="14.45" customHeight="1">
      <c r="A187" s="261"/>
      <c r="C187" s="555"/>
      <c r="D187" s="1821"/>
      <c r="E187" s="1821"/>
      <c r="F187" s="1821"/>
      <c r="G187" s="676"/>
    </row>
    <row r="188" spans="1:7" s="675" customFormat="1" ht="14.25">
      <c r="A188" s="261"/>
      <c r="B188" s="695"/>
      <c r="C188" s="555"/>
      <c r="D188" s="1821"/>
      <c r="E188" s="1821"/>
      <c r="F188" s="1821"/>
      <c r="G188" s="676"/>
    </row>
    <row r="189" spans="1:7" s="675" customFormat="1" ht="14.25">
      <c r="A189" s="261"/>
      <c r="B189" s="695"/>
      <c r="C189" s="555"/>
      <c r="D189" s="1821"/>
      <c r="E189" s="1821"/>
      <c r="F189" s="1821"/>
      <c r="G189" s="676"/>
    </row>
    <row r="190" spans="1:7" s="680" customFormat="1">
      <c r="A190" s="265"/>
      <c r="B190" s="265"/>
      <c r="C190" s="265"/>
      <c r="D190" s="694"/>
      <c r="E190" s="694"/>
      <c r="F190" s="694"/>
      <c r="G190" s="7"/>
    </row>
    <row r="191" spans="1:7">
      <c r="A191" s="1841" t="s">
        <v>1161</v>
      </c>
      <c r="B191" s="1841"/>
      <c r="C191" s="1841"/>
      <c r="D191" s="1841"/>
      <c r="E191" s="1841"/>
      <c r="F191" s="1841"/>
      <c r="G191" s="1841"/>
    </row>
    <row r="192" spans="1:7" ht="12" customHeight="1">
      <c r="D192" s="135"/>
      <c r="E192" s="135"/>
      <c r="F192" s="135"/>
    </row>
    <row r="193" spans="1:6">
      <c r="C193" s="262"/>
      <c r="D193" s="1867" t="s">
        <v>214</v>
      </c>
      <c r="E193" s="1867"/>
      <c r="F193" s="1867"/>
    </row>
    <row r="194" spans="1:6">
      <c r="A194" s="255"/>
      <c r="B194" s="671"/>
      <c r="C194" s="255"/>
      <c r="D194" s="1836" t="s">
        <v>1290</v>
      </c>
      <c r="E194" s="1846"/>
      <c r="F194" s="1846"/>
    </row>
    <row r="195" spans="1:6" ht="12" customHeight="1">
      <c r="A195" s="23"/>
      <c r="B195" s="673"/>
      <c r="C195" s="23"/>
    </row>
    <row r="196" spans="1:6" ht="13.15" customHeight="1">
      <c r="A196" s="23"/>
      <c r="C196" s="23"/>
      <c r="D196" s="1844" t="s">
        <v>579</v>
      </c>
      <c r="E196" s="1844"/>
      <c r="F196" s="1844"/>
    </row>
    <row r="197" spans="1:6" ht="14.25">
      <c r="A197" s="261"/>
      <c r="B197" s="677" t="s">
        <v>316</v>
      </c>
      <c r="D197" s="1821" t="s">
        <v>1284</v>
      </c>
      <c r="E197" s="1821"/>
      <c r="F197" s="1821"/>
    </row>
    <row r="198" spans="1:6" ht="14.25">
      <c r="A198" s="261"/>
      <c r="B198" s="261"/>
      <c r="D198" s="1821"/>
      <c r="E198" s="1821"/>
      <c r="F198" s="1821"/>
    </row>
    <row r="199" spans="1:6"/>
    <row r="200" spans="1:6" ht="14.25">
      <c r="A200" s="261"/>
      <c r="B200" s="677" t="s">
        <v>316</v>
      </c>
      <c r="D200" s="1821" t="s">
        <v>1285</v>
      </c>
      <c r="E200" s="1821"/>
      <c r="F200" s="1821"/>
    </row>
    <row r="201" spans="1:6" ht="14.25">
      <c r="A201" s="261"/>
      <c r="B201" s="261"/>
      <c r="D201" s="1821"/>
      <c r="E201" s="1821"/>
      <c r="F201" s="1821"/>
    </row>
    <row r="202" spans="1:6" ht="14.25">
      <c r="A202" s="261"/>
      <c r="B202" s="261"/>
      <c r="D202" s="1821"/>
      <c r="E202" s="1821"/>
      <c r="F202" s="1821"/>
    </row>
    <row r="203" spans="1:6" ht="5.0999999999999996" customHeight="1">
      <c r="A203" s="261"/>
      <c r="B203" s="261"/>
      <c r="D203" s="151"/>
      <c r="E203" s="135"/>
      <c r="F203" s="135"/>
    </row>
    <row r="204" spans="1:6" ht="14.25">
      <c r="A204" s="261"/>
      <c r="B204" s="261"/>
      <c r="D204" s="1821" t="s">
        <v>1286</v>
      </c>
      <c r="E204" s="1821"/>
      <c r="F204" s="1821"/>
    </row>
    <row r="205" spans="1:6" ht="14.25">
      <c r="A205" s="261"/>
      <c r="B205" s="261"/>
      <c r="D205" s="1821"/>
      <c r="E205" s="1821"/>
      <c r="F205" s="1821"/>
    </row>
    <row r="206" spans="1:6" ht="14.25">
      <c r="A206" s="261"/>
      <c r="B206" s="261"/>
      <c r="D206" s="1821"/>
      <c r="E206" s="1821"/>
      <c r="F206" s="1821"/>
    </row>
    <row r="207" spans="1:6" ht="14.25">
      <c r="A207" s="261"/>
      <c r="B207" s="261"/>
      <c r="D207" s="1821"/>
      <c r="E207" s="1821"/>
      <c r="F207" s="1821"/>
    </row>
    <row r="208" spans="1:6" ht="14.25">
      <c r="A208" s="261"/>
      <c r="B208" s="261"/>
      <c r="D208" s="1821"/>
      <c r="E208" s="1821"/>
      <c r="F208" s="1821"/>
    </row>
    <row r="209" spans="1:7" ht="14.25">
      <c r="A209" s="261"/>
      <c r="B209" s="261"/>
      <c r="D209" s="135"/>
      <c r="E209" s="135"/>
      <c r="F209" s="135"/>
    </row>
    <row r="210" spans="1:7" ht="14.25">
      <c r="A210" s="261"/>
      <c r="B210" s="677" t="s">
        <v>316</v>
      </c>
      <c r="D210" s="1835" t="s">
        <v>1287</v>
      </c>
      <c r="E210" s="1835"/>
      <c r="F210" s="1835"/>
    </row>
    <row r="211" spans="1:7" ht="14.25">
      <c r="A211" s="261"/>
      <c r="B211" s="261"/>
      <c r="D211" s="1835"/>
      <c r="E211" s="1835"/>
      <c r="F211" s="1835"/>
    </row>
    <row r="212" spans="1:7" ht="14.25">
      <c r="A212" s="261"/>
      <c r="B212" s="261"/>
      <c r="D212" s="1869" t="s">
        <v>963</v>
      </c>
      <c r="E212" s="1869"/>
      <c r="F212" s="1869"/>
    </row>
    <row r="213" spans="1:7" ht="14.25">
      <c r="A213" s="261"/>
      <c r="B213" s="261"/>
      <c r="D213" s="135"/>
      <c r="E213" s="135"/>
      <c r="F213" s="135"/>
    </row>
    <row r="214" spans="1:7" ht="14.45" customHeight="1">
      <c r="A214" s="261"/>
      <c r="B214" s="677" t="s">
        <v>316</v>
      </c>
      <c r="D214" s="1835" t="s">
        <v>1289</v>
      </c>
      <c r="E214" s="1835"/>
      <c r="F214" s="1835"/>
    </row>
    <row r="215" spans="1:7" ht="14.25">
      <c r="A215" s="261"/>
      <c r="B215" s="261"/>
      <c r="D215" s="1835"/>
      <c r="E215" s="1835"/>
      <c r="F215" s="1835"/>
    </row>
    <row r="216" spans="1:7" ht="14.25">
      <c r="A216" s="261"/>
      <c r="B216" s="261"/>
      <c r="D216" s="1835"/>
      <c r="E216" s="1835"/>
      <c r="F216" s="1835"/>
    </row>
    <row r="217" spans="1:7" ht="14.25">
      <c r="A217" s="261"/>
      <c r="B217" s="261"/>
      <c r="D217" s="1835"/>
      <c r="E217" s="1835"/>
      <c r="F217" s="1835"/>
    </row>
    <row r="218" spans="1:7" ht="14.25">
      <c r="A218" s="261"/>
      <c r="B218" s="261"/>
      <c r="D218" s="1835"/>
      <c r="E218" s="1835"/>
      <c r="F218" s="1835"/>
    </row>
    <row r="219" spans="1:7">
      <c r="D219" s="135"/>
      <c r="E219" s="135"/>
      <c r="F219" s="135"/>
    </row>
    <row r="220" spans="1:7" ht="14.25">
      <c r="A220" s="261"/>
      <c r="B220" s="677" t="s">
        <v>316</v>
      </c>
      <c r="D220" s="1821" t="s">
        <v>1288</v>
      </c>
      <c r="E220" s="1821"/>
      <c r="F220" s="1821"/>
    </row>
    <row r="221" spans="1:7" ht="14.25">
      <c r="A221" s="261"/>
      <c r="B221" s="261"/>
      <c r="D221" s="1821"/>
      <c r="E221" s="1821"/>
      <c r="F221" s="1821"/>
    </row>
    <row r="222" spans="1:7">
      <c r="D222" s="29"/>
    </row>
    <row r="223" spans="1:7">
      <c r="A223" s="1841" t="s">
        <v>1162</v>
      </c>
      <c r="B223" s="1841"/>
      <c r="C223" s="1841"/>
      <c r="D223" s="1841"/>
      <c r="E223" s="1841"/>
      <c r="F223" s="1841"/>
      <c r="G223" s="1841"/>
    </row>
    <row r="224" spans="1:7">
      <c r="D224" s="29"/>
    </row>
    <row r="225" spans="1:6">
      <c r="C225" s="262"/>
      <c r="D225" s="1844" t="s">
        <v>1291</v>
      </c>
      <c r="E225" s="1844"/>
      <c r="F225" s="1844"/>
    </row>
    <row r="226" spans="1:6">
      <c r="A226" s="255"/>
      <c r="B226" s="671"/>
      <c r="C226" s="255"/>
      <c r="D226" s="135"/>
      <c r="E226" s="135"/>
      <c r="F226" s="135"/>
    </row>
    <row r="227" spans="1:6">
      <c r="A227" s="260"/>
      <c r="B227" s="260"/>
      <c r="C227" s="260"/>
      <c r="D227" s="1844" t="s">
        <v>275</v>
      </c>
      <c r="E227" s="1844"/>
      <c r="F227" s="1844"/>
    </row>
    <row r="228" spans="1:6" ht="14.25">
      <c r="A228" s="261"/>
      <c r="B228" s="677" t="s">
        <v>316</v>
      </c>
      <c r="D228" s="1845" t="s">
        <v>1292</v>
      </c>
      <c r="E228" s="1845"/>
      <c r="F228" s="1845"/>
    </row>
    <row r="229" spans="1:6" ht="14.25">
      <c r="A229" s="261"/>
      <c r="B229" s="261"/>
      <c r="D229" s="1845"/>
      <c r="E229" s="1845"/>
      <c r="F229" s="1845"/>
    </row>
    <row r="230" spans="1:6">
      <c r="D230" s="135"/>
      <c r="E230" s="135"/>
      <c r="F230" s="135"/>
    </row>
    <row r="231" spans="1:6" ht="14.45" customHeight="1">
      <c r="A231" s="261"/>
      <c r="B231" s="677" t="s">
        <v>316</v>
      </c>
      <c r="D231" s="1835" t="s">
        <v>1293</v>
      </c>
      <c r="E231" s="1835"/>
      <c r="F231" s="1835"/>
    </row>
    <row r="232" spans="1:6">
      <c r="D232" s="1835"/>
      <c r="E232" s="1835"/>
      <c r="F232" s="1835"/>
    </row>
    <row r="233" spans="1:6">
      <c r="D233" s="1846" t="s">
        <v>954</v>
      </c>
      <c r="E233" s="1846"/>
      <c r="F233" s="1846"/>
    </row>
    <row r="234" spans="1:6">
      <c r="D234" s="135"/>
      <c r="E234" s="135"/>
      <c r="F234" s="135"/>
    </row>
    <row r="235" spans="1:6" ht="14.45" customHeight="1">
      <c r="A235" s="261"/>
      <c r="B235" s="677" t="s">
        <v>316</v>
      </c>
      <c r="D235" s="1835" t="s">
        <v>1295</v>
      </c>
      <c r="E235" s="1835"/>
      <c r="F235" s="1835"/>
    </row>
    <row r="236" spans="1:6">
      <c r="D236" s="1835"/>
      <c r="E236" s="1835"/>
      <c r="F236" s="1835"/>
    </row>
    <row r="237" spans="1:6">
      <c r="D237" s="1835"/>
      <c r="E237" s="1835"/>
      <c r="F237" s="1835"/>
    </row>
    <row r="238" spans="1:6">
      <c r="D238" s="1835"/>
      <c r="E238" s="1835"/>
      <c r="F238" s="1835"/>
    </row>
    <row r="239" spans="1:6">
      <c r="D239" s="1835"/>
      <c r="E239" s="1835"/>
      <c r="F239" s="1835"/>
    </row>
    <row r="240" spans="1:6">
      <c r="D240" s="135"/>
      <c r="E240" s="135"/>
      <c r="F240" s="135"/>
    </row>
    <row r="241" spans="1:7" ht="14.25">
      <c r="A241" s="261"/>
      <c r="B241" s="677" t="s">
        <v>316</v>
      </c>
      <c r="D241" s="1821" t="s">
        <v>1294</v>
      </c>
      <c r="E241" s="1821"/>
      <c r="F241" s="1821"/>
    </row>
    <row r="242" spans="1:7">
      <c r="D242" s="1821"/>
      <c r="E242" s="1821"/>
      <c r="F242" s="1821"/>
    </row>
    <row r="243" spans="1:7">
      <c r="D243" s="1821"/>
      <c r="E243" s="1821"/>
      <c r="F243" s="1821"/>
    </row>
    <row r="244" spans="1:7">
      <c r="D244" s="263"/>
      <c r="E244" s="135"/>
      <c r="F244" s="135"/>
    </row>
    <row r="245" spans="1:7">
      <c r="A245" s="1841" t="s">
        <v>1163</v>
      </c>
      <c r="B245" s="1841"/>
      <c r="C245" s="1841"/>
      <c r="D245" s="1841"/>
      <c r="E245" s="1841"/>
      <c r="F245" s="1841"/>
      <c r="G245" s="1841"/>
    </row>
    <row r="246" spans="1:7">
      <c r="D246" s="263"/>
      <c r="E246" s="135"/>
      <c r="F246" s="135"/>
    </row>
    <row r="247" spans="1:7">
      <c r="C247" s="255"/>
      <c r="D247" s="1870" t="s">
        <v>1296</v>
      </c>
      <c r="E247" s="1870"/>
      <c r="F247" s="1870"/>
    </row>
    <row r="248" spans="1:7">
      <c r="C248" s="255"/>
      <c r="D248" s="1870"/>
      <c r="E248" s="1870"/>
      <c r="F248" s="1870"/>
    </row>
    <row r="249" spans="1:7">
      <c r="A249" s="260"/>
      <c r="B249" s="260"/>
      <c r="C249" s="260"/>
      <c r="D249" s="5"/>
      <c r="E249" s="6"/>
      <c r="F249" s="6"/>
    </row>
    <row r="250" spans="1:7">
      <c r="C250" s="260"/>
      <c r="D250" s="1844" t="s">
        <v>215</v>
      </c>
      <c r="E250" s="1844"/>
      <c r="F250" s="1844"/>
    </row>
    <row r="251" spans="1:7" ht="15.75" customHeight="1">
      <c r="A251" s="261"/>
      <c r="B251" s="261"/>
      <c r="D251" s="1852" t="s">
        <v>1297</v>
      </c>
      <c r="E251" s="1852"/>
      <c r="F251" s="1852"/>
    </row>
    <row r="252" spans="1:7">
      <c r="E252" s="135"/>
      <c r="F252" s="135"/>
    </row>
    <row r="253" spans="1:7" ht="14.25">
      <c r="A253" s="261"/>
      <c r="B253" s="677" t="s">
        <v>316</v>
      </c>
      <c r="D253" s="1821" t="s">
        <v>1298</v>
      </c>
      <c r="E253" s="1821"/>
      <c r="F253" s="1821"/>
    </row>
    <row r="254" spans="1:7" ht="14.25">
      <c r="A254" s="261"/>
      <c r="B254" s="261"/>
      <c r="D254" s="1821"/>
      <c r="E254" s="1821"/>
      <c r="F254" s="1821"/>
    </row>
    <row r="255" spans="1:7">
      <c r="D255" s="135"/>
      <c r="E255" s="135"/>
      <c r="F255" s="135"/>
    </row>
    <row r="256" spans="1:7" ht="14.25">
      <c r="A256" s="261"/>
      <c r="B256" s="677" t="s">
        <v>316</v>
      </c>
      <c r="D256" s="1835" t="s">
        <v>1299</v>
      </c>
      <c r="E256" s="1835"/>
      <c r="F256" s="1835"/>
    </row>
    <row r="257" spans="1:7" ht="14.25">
      <c r="A257" s="261"/>
      <c r="B257" s="261"/>
      <c r="D257" s="1835"/>
      <c r="E257" s="1835"/>
      <c r="F257" s="1835"/>
    </row>
    <row r="258" spans="1:7" ht="14.25">
      <c r="A258" s="261"/>
      <c r="B258" s="261"/>
      <c r="D258" s="1835"/>
      <c r="E258" s="1835"/>
      <c r="F258" s="1835"/>
    </row>
    <row r="259" spans="1:7">
      <c r="D259" s="135"/>
      <c r="E259" s="135"/>
      <c r="F259" s="135"/>
    </row>
    <row r="260" spans="1:7" ht="14.25">
      <c r="A260" s="261"/>
      <c r="B260" s="677" t="s">
        <v>316</v>
      </c>
      <c r="D260" s="1821" t="s">
        <v>1300</v>
      </c>
      <c r="E260" s="1821"/>
      <c r="F260" s="1821"/>
    </row>
    <row r="261" spans="1:7" ht="14.25">
      <c r="A261" s="261"/>
      <c r="B261" s="261"/>
      <c r="D261" s="1821"/>
      <c r="E261" s="1821"/>
      <c r="F261" s="1821"/>
    </row>
    <row r="262" spans="1:7">
      <c r="A262" s="23"/>
      <c r="B262" s="673"/>
      <c r="E262" s="135"/>
      <c r="F262" s="135"/>
    </row>
    <row r="263" spans="1:7">
      <c r="A263" s="1841" t="s">
        <v>1164</v>
      </c>
      <c r="B263" s="1841"/>
      <c r="C263" s="1841"/>
      <c r="D263" s="1841"/>
      <c r="E263" s="1841"/>
      <c r="F263" s="1841"/>
      <c r="G263" s="1841"/>
    </row>
    <row r="264" spans="1:7">
      <c r="A264" s="23"/>
      <c r="B264" s="673"/>
      <c r="D264" s="135"/>
      <c r="E264" s="135"/>
      <c r="F264" s="135"/>
    </row>
    <row r="265" spans="1:7">
      <c r="C265" s="23"/>
      <c r="D265" s="1844" t="s">
        <v>719</v>
      </c>
      <c r="E265" s="1844"/>
      <c r="F265" s="1844"/>
    </row>
    <row r="266" spans="1:7">
      <c r="C266" s="23"/>
      <c r="D266" s="1834" t="s">
        <v>1301</v>
      </c>
      <c r="E266" s="1834"/>
      <c r="F266" s="1834"/>
    </row>
    <row r="267" spans="1:7">
      <c r="C267" s="23"/>
      <c r="D267" s="259"/>
    </row>
    <row r="268" spans="1:7">
      <c r="A268" s="273"/>
      <c r="B268" s="677" t="s">
        <v>316</v>
      </c>
      <c r="D268" s="1834" t="s">
        <v>1302</v>
      </c>
      <c r="E268" s="1834"/>
      <c r="F268" s="1834"/>
    </row>
    <row r="269" spans="1:7" s="39" customFormat="1" ht="14.25">
      <c r="A269" s="403"/>
      <c r="B269" s="403"/>
      <c r="C269" s="273"/>
      <c r="D269" s="495"/>
      <c r="E269" s="496"/>
      <c r="F269" s="496"/>
      <c r="G269" s="130"/>
    </row>
    <row r="270" spans="1:7" s="39" customFormat="1" ht="13.15" customHeight="1">
      <c r="A270" s="273"/>
      <c r="B270" s="677" t="s">
        <v>316</v>
      </c>
      <c r="C270" s="273"/>
      <c r="D270" s="1847" t="s">
        <v>1303</v>
      </c>
      <c r="E270" s="1847"/>
      <c r="F270" s="1847"/>
      <c r="G270" s="130"/>
    </row>
    <row r="271" spans="1:7" s="39" customFormat="1" ht="14.25">
      <c r="A271" s="403"/>
      <c r="B271" s="403"/>
      <c r="C271" s="273"/>
      <c r="D271" s="1847"/>
      <c r="E271" s="1847"/>
      <c r="F271" s="1847"/>
      <c r="G271" s="130"/>
    </row>
    <row r="272" spans="1:7" s="39" customFormat="1" ht="14.25">
      <c r="A272" s="403"/>
      <c r="B272" s="403"/>
      <c r="C272" s="273"/>
      <c r="D272" s="1847"/>
      <c r="E272" s="1847"/>
      <c r="F272" s="1847"/>
      <c r="G272" s="130"/>
    </row>
    <row r="273" spans="1:7" s="39" customFormat="1" ht="14.25">
      <c r="A273" s="403"/>
      <c r="B273" s="403"/>
      <c r="C273" s="273"/>
      <c r="D273" s="1847"/>
      <c r="E273" s="1847"/>
      <c r="F273" s="1847"/>
      <c r="G273" s="130"/>
    </row>
    <row r="274" spans="1:7" s="39" customFormat="1" ht="14.25">
      <c r="A274" s="403"/>
      <c r="B274" s="403"/>
      <c r="C274" s="273"/>
      <c r="D274" s="1847"/>
      <c r="E274" s="1847"/>
      <c r="F274" s="1847"/>
      <c r="G274" s="130"/>
    </row>
    <row r="275" spans="1:7" s="39" customFormat="1" ht="14.25">
      <c r="A275" s="403"/>
      <c r="B275" s="403"/>
      <c r="C275" s="273"/>
      <c r="D275" s="495"/>
      <c r="E275" s="496"/>
      <c r="F275" s="496"/>
      <c r="G275" s="130"/>
    </row>
    <row r="276" spans="1:7" s="39" customFormat="1" ht="13.15" customHeight="1">
      <c r="A276" s="273"/>
      <c r="B276" s="677" t="s">
        <v>316</v>
      </c>
      <c r="C276" s="273"/>
      <c r="D276" s="1847" t="s">
        <v>1304</v>
      </c>
      <c r="E276" s="1847"/>
      <c r="F276" s="1847"/>
      <c r="G276" s="130"/>
    </row>
    <row r="277" spans="1:7" s="39" customFormat="1">
      <c r="A277" s="273"/>
      <c r="B277" s="273"/>
      <c r="C277" s="273"/>
      <c r="D277" s="1847"/>
      <c r="E277" s="1847"/>
      <c r="F277" s="1847"/>
      <c r="G277" s="130"/>
    </row>
    <row r="278" spans="1:7" s="39" customFormat="1" ht="14.25">
      <c r="A278" s="403"/>
      <c r="B278" s="403"/>
      <c r="C278" s="273"/>
      <c r="D278" s="495"/>
      <c r="E278" s="496"/>
      <c r="F278" s="496"/>
      <c r="G278" s="130"/>
    </row>
    <row r="279" spans="1:7">
      <c r="A279" s="273"/>
      <c r="B279" s="677" t="s">
        <v>316</v>
      </c>
      <c r="D279" s="1834" t="s">
        <v>1305</v>
      </c>
      <c r="E279" s="1834"/>
      <c r="F279" s="1834"/>
    </row>
    <row r="280" spans="1:7">
      <c r="E280" s="135"/>
      <c r="F280" s="135"/>
    </row>
    <row r="281" spans="1:7" ht="14.25">
      <c r="A281" s="261"/>
      <c r="B281" s="677" t="s">
        <v>316</v>
      </c>
      <c r="D281" s="1835" t="s">
        <v>1306</v>
      </c>
      <c r="E281" s="1835"/>
      <c r="F281" s="1835"/>
    </row>
    <row r="282" spans="1:7" ht="14.25">
      <c r="A282" s="261"/>
      <c r="B282" s="261"/>
      <c r="D282" s="1835"/>
      <c r="E282" s="1835"/>
      <c r="F282" s="1835"/>
    </row>
    <row r="283" spans="1:7" s="717" customFormat="1" ht="14.25">
      <c r="A283" s="712"/>
      <c r="B283" s="712"/>
      <c r="C283" s="729"/>
      <c r="D283" s="1835"/>
      <c r="E283" s="1835"/>
      <c r="F283" s="1835"/>
      <c r="G283" s="7"/>
    </row>
    <row r="284" spans="1:7" s="717" customFormat="1" ht="14.25">
      <c r="A284" s="712"/>
      <c r="B284" s="712"/>
      <c r="C284" s="729"/>
      <c r="D284" s="1835"/>
      <c r="E284" s="1835"/>
      <c r="F284" s="1835"/>
      <c r="G284" s="7"/>
    </row>
    <row r="285" spans="1:7" s="717" customFormat="1" ht="14.25">
      <c r="A285" s="712"/>
      <c r="B285" s="712"/>
      <c r="C285" s="729"/>
      <c r="D285" s="1835"/>
      <c r="E285" s="1835"/>
      <c r="F285" s="1835"/>
      <c r="G285" s="7"/>
    </row>
    <row r="286" spans="1:7" s="717" customFormat="1" ht="14.25">
      <c r="A286" s="712"/>
      <c r="B286" s="712"/>
      <c r="C286" s="729"/>
      <c r="D286" s="1835"/>
      <c r="E286" s="1835"/>
      <c r="F286" s="1835"/>
      <c r="G286" s="7"/>
    </row>
    <row r="287" spans="1:7" s="717" customFormat="1" ht="14.25">
      <c r="A287" s="712"/>
      <c r="B287" s="712"/>
      <c r="C287" s="729"/>
      <c r="D287" s="1835"/>
      <c r="E287" s="1835"/>
      <c r="F287" s="1835"/>
      <c r="G287" s="7"/>
    </row>
    <row r="288" spans="1:7" s="717" customFormat="1" ht="14.25">
      <c r="A288" s="712"/>
      <c r="B288" s="712"/>
      <c r="C288" s="729"/>
      <c r="D288" s="1835"/>
      <c r="E288" s="1835"/>
      <c r="F288" s="1835"/>
      <c r="G288" s="7"/>
    </row>
    <row r="289" spans="1:7" s="717" customFormat="1" ht="14.25">
      <c r="A289" s="712"/>
      <c r="B289" s="712"/>
      <c r="C289" s="729"/>
      <c r="D289" s="1835"/>
      <c r="E289" s="1835"/>
      <c r="F289" s="1835"/>
      <c r="G289" s="7"/>
    </row>
    <row r="290" spans="1:7" s="717" customFormat="1" ht="14.25">
      <c r="A290" s="712"/>
      <c r="B290" s="712"/>
      <c r="C290" s="729"/>
      <c r="D290" s="1835"/>
      <c r="E290" s="1835"/>
      <c r="F290" s="1835"/>
      <c r="G290" s="7"/>
    </row>
    <row r="291" spans="1:7" s="717" customFormat="1" ht="14.25">
      <c r="A291" s="712"/>
      <c r="B291" s="712"/>
      <c r="C291" s="729"/>
      <c r="D291" s="1835"/>
      <c r="E291" s="1835"/>
      <c r="F291" s="1835"/>
      <c r="G291" s="7"/>
    </row>
    <row r="292" spans="1:7" s="717" customFormat="1" ht="14.25">
      <c r="A292" s="712"/>
      <c r="B292" s="712"/>
      <c r="C292" s="729"/>
      <c r="D292" s="1835"/>
      <c r="E292" s="1835"/>
      <c r="F292" s="1835"/>
      <c r="G292" s="7"/>
    </row>
    <row r="293" spans="1:7" ht="14.25">
      <c r="A293" s="261"/>
      <c r="B293" s="261"/>
      <c r="D293" s="1835"/>
      <c r="E293" s="1835"/>
      <c r="F293" s="1835"/>
    </row>
    <row r="294" spans="1:7" ht="14.25">
      <c r="A294" s="261"/>
      <c r="B294" s="261"/>
      <c r="D294" s="1835"/>
      <c r="E294" s="1835"/>
      <c r="F294" s="1835"/>
    </row>
    <row r="295" spans="1:7" ht="14.25">
      <c r="A295" s="261"/>
      <c r="B295" s="261"/>
      <c r="D295" s="1835"/>
      <c r="E295" s="1835"/>
      <c r="F295" s="1835"/>
    </row>
    <row r="296" spans="1:7">
      <c r="D296" s="135"/>
      <c r="E296" s="135"/>
      <c r="F296" s="135"/>
    </row>
    <row r="297" spans="1:7" ht="14.25">
      <c r="A297" s="261"/>
      <c r="B297" s="677" t="s">
        <v>316</v>
      </c>
      <c r="D297" s="1835" t="s">
        <v>1307</v>
      </c>
      <c r="E297" s="1835"/>
      <c r="F297" s="1835"/>
    </row>
    <row r="298" spans="1:7">
      <c r="D298" s="1835"/>
      <c r="E298" s="1835"/>
      <c r="F298" s="1835"/>
    </row>
    <row r="299" spans="1:7">
      <c r="D299" s="1835"/>
      <c r="E299" s="1835"/>
      <c r="F299" s="1835"/>
    </row>
    <row r="300" spans="1:7">
      <c r="D300" s="1835"/>
      <c r="E300" s="1835"/>
      <c r="F300" s="1835"/>
    </row>
    <row r="301" spans="1:7">
      <c r="D301" s="1835"/>
      <c r="E301" s="1835"/>
      <c r="F301" s="1835"/>
    </row>
    <row r="302" spans="1:7">
      <c r="D302" s="1835"/>
      <c r="E302" s="1835"/>
      <c r="F302" s="1835"/>
    </row>
    <row r="303" spans="1:7">
      <c r="D303" s="1835"/>
      <c r="E303" s="1835"/>
      <c r="F303" s="1835"/>
    </row>
    <row r="304" spans="1:7">
      <c r="D304" s="1835"/>
      <c r="E304" s="1835"/>
      <c r="F304" s="1835"/>
    </row>
    <row r="305" spans="1:7">
      <c r="D305" s="1835"/>
      <c r="E305" s="1835"/>
      <c r="F305" s="1835"/>
    </row>
    <row r="306" spans="1:7">
      <c r="D306" s="135"/>
      <c r="E306" s="135"/>
      <c r="F306" s="135"/>
    </row>
    <row r="307" spans="1:7" ht="14.25">
      <c r="A307" s="261"/>
      <c r="B307" s="677" t="s">
        <v>316</v>
      </c>
      <c r="D307" s="1821" t="s">
        <v>1308</v>
      </c>
      <c r="E307" s="1821"/>
      <c r="F307" s="1821"/>
    </row>
    <row r="308" spans="1:7">
      <c r="D308" s="1821"/>
      <c r="E308" s="1821"/>
      <c r="F308" s="1821"/>
      <c r="G308" s="12"/>
    </row>
    <row r="309" spans="1:7">
      <c r="D309" s="1821"/>
      <c r="E309" s="1821"/>
      <c r="F309" s="1821"/>
      <c r="G309" s="12"/>
    </row>
    <row r="310" spans="1:7">
      <c r="D310" s="1821"/>
      <c r="E310" s="1821"/>
      <c r="F310" s="1821"/>
      <c r="G310" s="12"/>
    </row>
    <row r="311" spans="1:7">
      <c r="D311" s="1821"/>
      <c r="E311" s="1821"/>
      <c r="F311" s="1821"/>
      <c r="G311" s="12"/>
    </row>
    <row r="312" spans="1:7">
      <c r="D312" s="1821"/>
      <c r="E312" s="1821"/>
      <c r="F312" s="1821"/>
      <c r="G312" s="12"/>
    </row>
    <row r="313" spans="1:7" s="717" customFormat="1">
      <c r="A313" s="729"/>
      <c r="B313" s="729"/>
      <c r="C313" s="729"/>
      <c r="D313" s="726"/>
      <c r="E313" s="726"/>
      <c r="F313" s="726"/>
    </row>
    <row r="314" spans="1:7" ht="13.5" thickBot="1">
      <c r="D314" s="1853" t="s">
        <v>1060</v>
      </c>
      <c r="E314" s="1853"/>
      <c r="F314" s="1853"/>
      <c r="G314" s="12"/>
    </row>
    <row r="315" spans="1:7" s="717" customFormat="1" ht="13.5" thickTop="1">
      <c r="A315" s="729"/>
      <c r="B315" s="729"/>
      <c r="C315" s="729"/>
      <c r="D315" s="1854" t="s">
        <v>1309</v>
      </c>
      <c r="E315" s="1854"/>
      <c r="F315" s="1854"/>
    </row>
    <row r="316" spans="1:7">
      <c r="A316" s="325"/>
      <c r="B316" s="325"/>
      <c r="C316" s="325"/>
      <c r="D316" s="467"/>
      <c r="E316" s="467"/>
      <c r="F316" s="135"/>
      <c r="G316" s="12"/>
    </row>
    <row r="317" spans="1:7" ht="14.25">
      <c r="A317" s="261"/>
      <c r="B317" s="677" t="s">
        <v>316</v>
      </c>
      <c r="C317" s="325"/>
      <c r="D317" s="1855" t="s">
        <v>1310</v>
      </c>
      <c r="E317" s="1855"/>
      <c r="F317" s="1855"/>
      <c r="G317" s="12"/>
    </row>
    <row r="318" spans="1:7">
      <c r="A318" s="325"/>
      <c r="B318" s="325"/>
      <c r="C318" s="325"/>
      <c r="D318" s="467"/>
      <c r="E318" s="467"/>
      <c r="F318" s="135"/>
      <c r="G318" s="12"/>
    </row>
    <row r="319" spans="1:7">
      <c r="A319" s="325"/>
      <c r="B319" s="677" t="s">
        <v>316</v>
      </c>
      <c r="C319" s="325"/>
      <c r="D319" s="1850" t="s">
        <v>1311</v>
      </c>
      <c r="E319" s="1850"/>
      <c r="F319" s="1850"/>
      <c r="G319" s="12"/>
    </row>
    <row r="320" spans="1:7">
      <c r="A320" s="325"/>
      <c r="B320" s="325"/>
      <c r="C320" s="325"/>
      <c r="D320" s="1850"/>
      <c r="E320" s="1850"/>
      <c r="F320" s="1850"/>
      <c r="G320" s="12"/>
    </row>
    <row r="321" spans="1:7">
      <c r="A321" s="325"/>
      <c r="B321" s="325"/>
      <c r="C321" s="325"/>
      <c r="D321" s="1850"/>
      <c r="E321" s="1850"/>
      <c r="F321" s="1850"/>
      <c r="G321" s="12"/>
    </row>
    <row r="322" spans="1:7">
      <c r="A322" s="325"/>
      <c r="B322" s="325"/>
      <c r="C322" s="325"/>
      <c r="D322" s="1850"/>
      <c r="E322" s="1850"/>
      <c r="F322" s="1850"/>
      <c r="G322" s="12"/>
    </row>
    <row r="323" spans="1:7" s="717" customFormat="1">
      <c r="A323" s="325"/>
      <c r="B323" s="325"/>
      <c r="C323" s="325"/>
      <c r="D323" s="1850"/>
      <c r="E323" s="1850"/>
      <c r="F323" s="1850"/>
    </row>
    <row r="324" spans="1:7" s="717" customFormat="1">
      <c r="A324" s="325"/>
      <c r="B324" s="325"/>
      <c r="C324" s="325"/>
      <c r="D324" s="1850"/>
      <c r="E324" s="1850"/>
      <c r="F324" s="1850"/>
    </row>
    <row r="325" spans="1:7" s="717" customFormat="1">
      <c r="A325" s="325"/>
      <c r="B325" s="325"/>
      <c r="C325" s="325"/>
      <c r="D325" s="1850"/>
      <c r="E325" s="1850"/>
      <c r="F325" s="1850"/>
    </row>
    <row r="326" spans="1:7" s="717" customFormat="1">
      <c r="A326" s="325"/>
      <c r="B326" s="325"/>
      <c r="C326" s="325"/>
      <c r="D326" s="1850"/>
      <c r="E326" s="1850"/>
      <c r="F326" s="1850"/>
    </row>
    <row r="327" spans="1:7">
      <c r="A327" s="325"/>
      <c r="B327" s="325"/>
      <c r="C327" s="325"/>
      <c r="D327" s="1850"/>
      <c r="E327" s="1850"/>
      <c r="F327" s="1850"/>
      <c r="G327" s="12"/>
    </row>
    <row r="328" spans="1:7">
      <c r="A328" s="325"/>
      <c r="B328" s="325"/>
      <c r="C328" s="325"/>
      <c r="D328" s="1850"/>
      <c r="E328" s="1850"/>
      <c r="F328" s="1850"/>
      <c r="G328" s="12"/>
    </row>
    <row r="329" spans="1:7">
      <c r="A329" s="325"/>
      <c r="B329" s="325"/>
      <c r="C329" s="325"/>
      <c r="D329" s="1850"/>
      <c r="E329" s="1850"/>
      <c r="F329" s="1850"/>
      <c r="G329" s="12"/>
    </row>
    <row r="330" spans="1:7">
      <c r="A330" s="325"/>
      <c r="B330" s="325"/>
      <c r="C330" s="325"/>
      <c r="D330" s="12"/>
      <c r="E330" s="467"/>
      <c r="F330" s="135"/>
      <c r="G330" s="12"/>
    </row>
    <row r="331" spans="1:7" ht="14.25">
      <c r="A331" s="261"/>
      <c r="B331" s="677" t="s">
        <v>316</v>
      </c>
      <c r="C331" s="325"/>
      <c r="D331" s="1848" t="s">
        <v>1312</v>
      </c>
      <c r="E331" s="1848"/>
      <c r="F331" s="1848"/>
      <c r="G331" s="12"/>
    </row>
    <row r="332" spans="1:7">
      <c r="A332" s="325"/>
      <c r="B332" s="325"/>
      <c r="C332" s="325"/>
      <c r="D332" s="1848"/>
      <c r="E332" s="1848"/>
      <c r="F332" s="1848"/>
      <c r="G332" s="12"/>
    </row>
    <row r="333" spans="1:7">
      <c r="A333" s="325"/>
      <c r="B333" s="325"/>
      <c r="C333" s="325"/>
      <c r="D333" s="1848"/>
      <c r="E333" s="1848"/>
      <c r="F333" s="1848"/>
      <c r="G333" s="12"/>
    </row>
    <row r="334" spans="1:7">
      <c r="A334" s="325"/>
      <c r="B334" s="325"/>
      <c r="C334" s="325"/>
      <c r="D334" s="1848"/>
      <c r="E334" s="1848"/>
      <c r="F334" s="1848"/>
      <c r="G334" s="12"/>
    </row>
    <row r="335" spans="1:7">
      <c r="A335" s="325"/>
      <c r="B335" s="325"/>
      <c r="C335" s="325"/>
      <c r="D335" s="503"/>
      <c r="E335" s="467"/>
      <c r="F335" s="135"/>
      <c r="G335" s="12"/>
    </row>
    <row r="336" spans="1:7">
      <c r="A336" s="325"/>
      <c r="B336" s="325"/>
      <c r="C336" s="325"/>
      <c r="D336" s="1848" t="s">
        <v>1313</v>
      </c>
      <c r="E336" s="1848"/>
      <c r="F336" s="1848"/>
      <c r="G336" s="12"/>
    </row>
    <row r="337" spans="1:7">
      <c r="A337" s="325"/>
      <c r="B337" s="325"/>
      <c r="C337" s="325"/>
      <c r="D337" s="1848"/>
      <c r="E337" s="1848"/>
      <c r="F337" s="1848"/>
      <c r="G337" s="12"/>
    </row>
    <row r="338" spans="1:7">
      <c r="A338" s="325"/>
      <c r="B338" s="325"/>
      <c r="C338" s="325"/>
      <c r="D338" s="1848"/>
      <c r="E338" s="1848"/>
      <c r="F338" s="1848"/>
      <c r="G338" s="12"/>
    </row>
    <row r="339" spans="1:7">
      <c r="A339" s="325"/>
      <c r="B339" s="325"/>
      <c r="C339" s="325"/>
      <c r="D339" s="1848"/>
      <c r="E339" s="1848"/>
      <c r="F339" s="1848"/>
      <c r="G339" s="12"/>
    </row>
    <row r="340" spans="1:7" ht="18" customHeight="1">
      <c r="A340" s="325"/>
      <c r="B340" s="325"/>
      <c r="C340" s="325"/>
      <c r="D340" s="1848"/>
      <c r="E340" s="1848"/>
      <c r="F340" s="1848"/>
      <c r="G340" s="12"/>
    </row>
    <row r="341" spans="1:7">
      <c r="A341" s="325"/>
      <c r="B341" s="325"/>
      <c r="C341" s="325"/>
      <c r="D341" s="1848"/>
      <c r="E341" s="1848"/>
      <c r="F341" s="1848"/>
      <c r="G341" s="12"/>
    </row>
    <row r="342" spans="1:7">
      <c r="A342" s="325"/>
      <c r="B342" s="325"/>
      <c r="C342" s="325"/>
      <c r="D342" s="1848"/>
      <c r="E342" s="1848"/>
      <c r="F342" s="1848"/>
      <c r="G342" s="12"/>
    </row>
    <row r="343" spans="1:7">
      <c r="A343" s="325"/>
      <c r="B343" s="325"/>
      <c r="C343" s="325"/>
      <c r="D343" s="1848"/>
      <c r="E343" s="1848"/>
      <c r="F343" s="1848"/>
      <c r="G343" s="12"/>
    </row>
    <row r="344" spans="1:7" ht="8.25" customHeight="1">
      <c r="A344" s="325"/>
      <c r="B344" s="325"/>
      <c r="C344" s="325"/>
      <c r="D344" s="1848"/>
      <c r="E344" s="1848"/>
      <c r="F344" s="1848"/>
      <c r="G344" s="12"/>
    </row>
    <row r="345" spans="1:7" ht="13.15" customHeight="1">
      <c r="A345" s="325"/>
      <c r="B345" s="325"/>
      <c r="C345" s="325"/>
      <c r="D345" s="1849" t="s">
        <v>1314</v>
      </c>
      <c r="E345" s="1849"/>
      <c r="F345" s="1849"/>
      <c r="G345" s="12"/>
    </row>
    <row r="346" spans="1:7">
      <c r="A346" s="325"/>
      <c r="B346" s="325"/>
      <c r="C346" s="325"/>
      <c r="D346" s="1849"/>
      <c r="E346" s="1849"/>
      <c r="F346" s="1849"/>
      <c r="G346" s="12"/>
    </row>
    <row r="347" spans="1:7">
      <c r="A347" s="325"/>
      <c r="B347" s="325"/>
      <c r="C347" s="325"/>
      <c r="D347" s="1849"/>
      <c r="E347" s="1849"/>
      <c r="F347" s="1849"/>
      <c r="G347" s="12"/>
    </row>
    <row r="348" spans="1:7" s="717" customFormat="1">
      <c r="A348" s="325"/>
      <c r="B348" s="325"/>
      <c r="C348" s="325"/>
      <c r="D348" s="1849"/>
      <c r="E348" s="1849"/>
      <c r="F348" s="1849"/>
    </row>
    <row r="349" spans="1:7" s="717" customFormat="1">
      <c r="A349" s="325"/>
      <c r="B349" s="325"/>
      <c r="C349" s="325"/>
      <c r="D349" s="1849"/>
      <c r="E349" s="1849"/>
      <c r="F349" s="1849"/>
    </row>
    <row r="350" spans="1:7" s="717" customFormat="1">
      <c r="A350" s="325"/>
      <c r="B350" s="325"/>
      <c r="C350" s="325"/>
      <c r="D350" s="1849"/>
      <c r="E350" s="1849"/>
      <c r="F350" s="1849"/>
    </row>
    <row r="351" spans="1:7" s="717" customFormat="1">
      <c r="A351" s="325"/>
      <c r="B351" s="325"/>
      <c r="C351" s="325"/>
      <c r="D351" s="1849"/>
      <c r="E351" s="1849"/>
      <c r="F351" s="1849"/>
    </row>
    <row r="352" spans="1:7" s="717" customFormat="1">
      <c r="A352" s="325"/>
      <c r="B352" s="325"/>
      <c r="C352" s="325"/>
      <c r="D352" s="1849"/>
      <c r="E352" s="1849"/>
      <c r="F352" s="1849"/>
    </row>
    <row r="353" spans="1:7">
      <c r="A353" s="325"/>
      <c r="B353" s="325"/>
      <c r="C353" s="325"/>
      <c r="D353" s="1849"/>
      <c r="E353" s="1849"/>
      <c r="F353" s="1849"/>
      <c r="G353" s="12"/>
    </row>
    <row r="354" spans="1:7">
      <c r="A354" s="325"/>
      <c r="B354" s="325"/>
      <c r="C354" s="325"/>
      <c r="D354" s="1849"/>
      <c r="E354" s="1849"/>
      <c r="F354" s="1849"/>
      <c r="G354" s="12"/>
    </row>
    <row r="355" spans="1:7">
      <c r="A355" s="325"/>
      <c r="B355" s="325"/>
      <c r="C355" s="325"/>
      <c r="D355" s="1849"/>
      <c r="E355" s="1849"/>
      <c r="F355" s="1849"/>
      <c r="G355" s="12"/>
    </row>
    <row r="356" spans="1:7">
      <c r="A356" s="325"/>
      <c r="B356" s="325"/>
      <c r="C356" s="325"/>
      <c r="D356" s="1849"/>
      <c r="E356" s="1849"/>
      <c r="F356" s="1849"/>
      <c r="G356" s="12"/>
    </row>
    <row r="357" spans="1:7">
      <c r="A357" s="325"/>
      <c r="B357" s="325"/>
      <c r="C357" s="505"/>
      <c r="D357" s="1849"/>
      <c r="E357" s="1849"/>
      <c r="F357" s="1849"/>
      <c r="G357" s="12"/>
    </row>
    <row r="358" spans="1:7">
      <c r="A358" s="325"/>
      <c r="B358" s="325"/>
      <c r="C358" s="505"/>
      <c r="D358" s="1849"/>
      <c r="E358" s="1849"/>
      <c r="F358" s="1849"/>
      <c r="G358" s="12"/>
    </row>
    <row r="359" spans="1:7">
      <c r="A359" s="325"/>
      <c r="B359" s="325"/>
      <c r="C359" s="325"/>
      <c r="D359" s="1849"/>
      <c r="E359" s="1849"/>
      <c r="F359" s="1849"/>
      <c r="G359" s="12"/>
    </row>
    <row r="360" spans="1:7">
      <c r="A360" s="325"/>
      <c r="B360" s="325"/>
      <c r="C360" s="505"/>
      <c r="D360" s="1849"/>
      <c r="E360" s="1849"/>
      <c r="F360" s="1849"/>
      <c r="G360" s="12"/>
    </row>
    <row r="361" spans="1:7">
      <c r="A361" s="325"/>
      <c r="B361" s="325"/>
      <c r="C361" s="505"/>
      <c r="D361" s="1849"/>
      <c r="E361" s="1849"/>
      <c r="F361" s="1849"/>
      <c r="G361" s="12"/>
    </row>
    <row r="362" spans="1:7">
      <c r="A362" s="325"/>
      <c r="B362" s="325"/>
      <c r="C362" s="505"/>
      <c r="D362" s="1849"/>
      <c r="E362" s="1849"/>
      <c r="F362" s="1849"/>
      <c r="G362" s="12"/>
    </row>
    <row r="363" spans="1:7">
      <c r="A363" s="325"/>
      <c r="B363" s="325"/>
      <c r="C363" s="325"/>
      <c r="D363" s="503"/>
      <c r="E363" s="467"/>
      <c r="F363" s="135"/>
      <c r="G363" s="12"/>
    </row>
    <row r="364" spans="1:7">
      <c r="A364" s="325"/>
      <c r="B364" s="677" t="s">
        <v>316</v>
      </c>
      <c r="C364" s="325"/>
      <c r="D364" s="1849" t="s">
        <v>1315</v>
      </c>
      <c r="E364" s="1849"/>
      <c r="F364" s="1849"/>
      <c r="G364" s="12"/>
    </row>
    <row r="365" spans="1:7">
      <c r="A365" s="325"/>
      <c r="B365" s="325"/>
      <c r="C365" s="325"/>
      <c r="D365" s="1849"/>
      <c r="E365" s="1849"/>
      <c r="F365" s="1849"/>
      <c r="G365" s="12"/>
    </row>
    <row r="366" spans="1:7">
      <c r="A366" s="325"/>
      <c r="B366" s="325"/>
      <c r="C366" s="325"/>
      <c r="D366" s="467"/>
      <c r="E366" s="467"/>
      <c r="F366" s="135"/>
      <c r="G366" s="12"/>
    </row>
    <row r="367" spans="1:7" ht="14.25">
      <c r="A367" s="261"/>
      <c r="B367" s="677" t="s">
        <v>316</v>
      </c>
      <c r="C367" s="325"/>
      <c r="D367" s="1850" t="s">
        <v>1316</v>
      </c>
      <c r="E367" s="1850"/>
      <c r="F367" s="1850"/>
      <c r="G367" s="12"/>
    </row>
    <row r="368" spans="1:7" ht="14.25">
      <c r="A368" s="504"/>
      <c r="B368" s="504"/>
      <c r="C368" s="325"/>
      <c r="D368" s="1850"/>
      <c r="E368" s="1850"/>
      <c r="F368" s="1850"/>
      <c r="G368" s="12"/>
    </row>
    <row r="369" spans="1:7" ht="14.25">
      <c r="A369" s="504"/>
      <c r="B369" s="504"/>
      <c r="C369" s="325"/>
      <c r="D369" s="1850"/>
      <c r="E369" s="1850"/>
      <c r="F369" s="1850"/>
      <c r="G369" s="12"/>
    </row>
    <row r="370" spans="1:7" ht="14.25">
      <c r="A370" s="504"/>
      <c r="B370" s="504"/>
      <c r="C370" s="325"/>
      <c r="D370" s="1850"/>
      <c r="E370" s="1850"/>
      <c r="F370" s="1850"/>
      <c r="G370" s="12"/>
    </row>
    <row r="371" spans="1:7" ht="14.25">
      <c r="A371" s="504"/>
      <c r="B371" s="504"/>
      <c r="C371" s="325"/>
      <c r="D371" s="1850"/>
      <c r="E371" s="1850"/>
      <c r="F371" s="1850"/>
      <c r="G371" s="12"/>
    </row>
    <row r="372" spans="1:7">
      <c r="D372" s="135"/>
      <c r="E372" s="135"/>
      <c r="F372" s="135"/>
      <c r="G372" s="12"/>
    </row>
    <row r="373" spans="1:7" ht="14.25">
      <c r="A373" s="261"/>
      <c r="B373" s="677" t="s">
        <v>316</v>
      </c>
      <c r="C373" s="266"/>
      <c r="D373" s="1821" t="s">
        <v>1317</v>
      </c>
      <c r="E373" s="1821"/>
      <c r="F373" s="1821"/>
      <c r="G373" s="12"/>
    </row>
    <row r="374" spans="1:7" ht="14.25">
      <c r="A374" s="261"/>
      <c r="B374" s="261"/>
      <c r="D374" s="1821"/>
      <c r="E374" s="1821"/>
      <c r="F374" s="1821"/>
      <c r="G374" s="12"/>
    </row>
    <row r="375" spans="1:7">
      <c r="D375" s="1821"/>
      <c r="E375" s="1821"/>
      <c r="F375" s="1821"/>
      <c r="G375" s="12"/>
    </row>
    <row r="376" spans="1:7">
      <c r="D376" s="1821"/>
      <c r="E376" s="1821"/>
      <c r="F376" s="1821"/>
      <c r="G376" s="12"/>
    </row>
    <row r="377" spans="1:7">
      <c r="D377" s="1821"/>
      <c r="E377" s="1821"/>
      <c r="F377" s="1821"/>
      <c r="G377" s="12"/>
    </row>
    <row r="378" spans="1:7">
      <c r="D378" s="1821"/>
      <c r="E378" s="1821"/>
      <c r="F378" s="1821"/>
      <c r="G378" s="12"/>
    </row>
    <row r="379" spans="1:7">
      <c r="D379" s="1821"/>
      <c r="E379" s="1821"/>
      <c r="F379" s="1821"/>
      <c r="G379" s="12"/>
    </row>
    <row r="380" spans="1:7">
      <c r="D380" s="1821"/>
      <c r="E380" s="1821"/>
      <c r="F380" s="1821"/>
      <c r="G380" s="12"/>
    </row>
    <row r="381" spans="1:7">
      <c r="D381" s="1821"/>
      <c r="E381" s="1821"/>
      <c r="F381" s="1821"/>
      <c r="G381" s="12"/>
    </row>
    <row r="382" spans="1:7">
      <c r="D382" s="1821"/>
      <c r="E382" s="1821"/>
      <c r="F382" s="1821"/>
      <c r="G382" s="12"/>
    </row>
    <row r="383" spans="1:7">
      <c r="D383" s="1821"/>
      <c r="E383" s="1821"/>
      <c r="F383" s="1821"/>
      <c r="G383" s="12"/>
    </row>
    <row r="384" spans="1:7">
      <c r="D384" s="1821"/>
      <c r="E384" s="1821"/>
      <c r="F384" s="1821"/>
      <c r="G384" s="12"/>
    </row>
    <row r="385" spans="1:7">
      <c r="D385" s="1821"/>
      <c r="E385" s="1821"/>
      <c r="F385" s="1821"/>
      <c r="G385" s="12"/>
    </row>
    <row r="386" spans="1:7">
      <c r="A386" s="12"/>
      <c r="B386" s="12"/>
      <c r="C386" s="12"/>
      <c r="D386" s="1821"/>
      <c r="E386" s="1821"/>
      <c r="F386" s="1821"/>
      <c r="G386" s="12"/>
    </row>
    <row r="387" spans="1:7">
      <c r="A387" s="12"/>
      <c r="B387" s="12"/>
      <c r="C387" s="12"/>
      <c r="D387" s="1821"/>
      <c r="E387" s="1821"/>
      <c r="F387" s="1821"/>
      <c r="G387" s="12"/>
    </row>
    <row r="388" spans="1:7">
      <c r="A388" s="12"/>
      <c r="B388" s="12"/>
      <c r="C388" s="12"/>
      <c r="D388" s="1821"/>
      <c r="E388" s="1821"/>
      <c r="F388" s="1821"/>
      <c r="G388" s="12"/>
    </row>
    <row r="389" spans="1:7">
      <c r="A389" s="12"/>
      <c r="B389" s="12"/>
      <c r="C389" s="12"/>
      <c r="D389" s="1821"/>
      <c r="E389" s="1821"/>
      <c r="F389" s="1821"/>
      <c r="G389" s="12"/>
    </row>
    <row r="390" spans="1:7">
      <c r="A390" s="12"/>
      <c r="B390" s="12"/>
      <c r="C390" s="12"/>
      <c r="D390" s="1821"/>
      <c r="E390" s="1821"/>
      <c r="F390" s="1821"/>
      <c r="G390" s="12"/>
    </row>
    <row r="391" spans="1:7">
      <c r="A391" s="12"/>
      <c r="B391" s="12"/>
      <c r="C391" s="12"/>
      <c r="D391" s="1821"/>
      <c r="E391" s="1821"/>
      <c r="F391" s="1821"/>
      <c r="G391" s="12"/>
    </row>
    <row r="392" spans="1:7">
      <c r="A392" s="12"/>
      <c r="B392" s="12"/>
      <c r="C392" s="12"/>
      <c r="D392" s="1821"/>
      <c r="E392" s="1821"/>
      <c r="F392" s="1821"/>
      <c r="G392" s="12"/>
    </row>
    <row r="393" spans="1:7">
      <c r="A393" s="12"/>
      <c r="B393" s="12"/>
      <c r="C393" s="12"/>
      <c r="D393" s="1821"/>
      <c r="E393" s="1821"/>
      <c r="F393" s="1821"/>
      <c r="G393" s="12"/>
    </row>
    <row r="394" spans="1:7">
      <c r="A394" s="12"/>
      <c r="B394" s="12"/>
      <c r="C394" s="12"/>
      <c r="D394" s="1821"/>
      <c r="E394" s="1821"/>
      <c r="F394" s="1821"/>
      <c r="G394" s="12"/>
    </row>
    <row r="395" spans="1:7">
      <c r="A395" s="12"/>
      <c r="B395" s="12"/>
      <c r="C395" s="12"/>
      <c r="D395" s="1821"/>
      <c r="E395" s="1821"/>
      <c r="F395" s="1821"/>
      <c r="G395" s="12"/>
    </row>
    <row r="396" spans="1:7">
      <c r="A396" s="12"/>
      <c r="B396" s="12"/>
      <c r="C396" s="12"/>
      <c r="D396" s="1821"/>
      <c r="E396" s="1821"/>
      <c r="F396" s="1821"/>
      <c r="G396" s="12"/>
    </row>
    <row r="397" spans="1:7">
      <c r="A397" s="12"/>
      <c r="B397" s="12"/>
      <c r="C397" s="12"/>
      <c r="D397" s="1821"/>
      <c r="E397" s="1821"/>
      <c r="F397" s="1821"/>
      <c r="G397" s="12"/>
    </row>
    <row r="398" spans="1:7">
      <c r="A398" s="12"/>
      <c r="B398" s="12"/>
      <c r="C398" s="12"/>
      <c r="D398" s="1821"/>
      <c r="E398" s="1821"/>
      <c r="F398" s="1821"/>
      <c r="G398" s="12"/>
    </row>
    <row r="399" spans="1:7">
      <c r="A399" s="12"/>
      <c r="B399" s="12"/>
      <c r="C399" s="12"/>
      <c r="D399" s="1821"/>
      <c r="E399" s="1821"/>
      <c r="F399" s="1821"/>
      <c r="G399" s="12"/>
    </row>
    <row r="400" spans="1:7">
      <c r="A400" s="12"/>
      <c r="B400" s="12"/>
      <c r="C400" s="12"/>
      <c r="D400" s="1821"/>
      <c r="E400" s="1821"/>
      <c r="F400" s="1821"/>
      <c r="G400" s="12"/>
    </row>
    <row r="401" spans="1:7">
      <c r="A401" s="12"/>
      <c r="B401" s="12"/>
      <c r="C401" s="12"/>
      <c r="D401" s="1821"/>
      <c r="E401" s="1821"/>
      <c r="F401" s="1821"/>
      <c r="G401" s="12"/>
    </row>
    <row r="402" spans="1:7" s="32" customFormat="1">
      <c r="A402" s="132"/>
      <c r="B402" s="674"/>
      <c r="C402" s="132"/>
      <c r="D402" s="1821"/>
      <c r="E402" s="1821"/>
      <c r="F402" s="1821"/>
      <c r="G402" s="30"/>
    </row>
    <row r="403" spans="1:7" s="32" customFormat="1" ht="40.700000000000003" customHeight="1">
      <c r="A403" s="132"/>
      <c r="B403" s="674"/>
      <c r="C403" s="132"/>
      <c r="D403" s="1821"/>
      <c r="E403" s="1821"/>
      <c r="F403" s="1821"/>
      <c r="G403" s="30"/>
    </row>
    <row r="404" spans="1:7" s="32" customFormat="1">
      <c r="A404" s="132"/>
      <c r="B404" s="674"/>
      <c r="C404" s="132"/>
      <c r="D404" s="135"/>
      <c r="E404" s="135"/>
      <c r="F404" s="135"/>
      <c r="G404" s="30"/>
    </row>
    <row r="405" spans="1:7" ht="14.25">
      <c r="A405" s="261"/>
      <c r="B405" s="677" t="s">
        <v>316</v>
      </c>
      <c r="C405" s="266"/>
      <c r="D405" s="1834" t="s">
        <v>1318</v>
      </c>
      <c r="E405" s="1834"/>
      <c r="F405" s="1834"/>
    </row>
    <row r="406" spans="1:7">
      <c r="D406" s="1851" t="s">
        <v>1082</v>
      </c>
      <c r="E406" s="1851"/>
      <c r="F406" s="1851"/>
    </row>
    <row r="407" spans="1:7">
      <c r="D407" s="1835" t="s">
        <v>1319</v>
      </c>
      <c r="E407" s="1835"/>
      <c r="F407" s="1835"/>
    </row>
    <row r="408" spans="1:7">
      <c r="D408" s="1835"/>
      <c r="E408" s="1835"/>
      <c r="F408" s="1835"/>
    </row>
    <row r="409" spans="1:7">
      <c r="D409" s="1835"/>
      <c r="E409" s="1835"/>
      <c r="F409" s="1835"/>
    </row>
    <row r="410" spans="1:7">
      <c r="D410" s="1835"/>
      <c r="E410" s="1835"/>
      <c r="F410" s="1835"/>
    </row>
    <row r="411" spans="1:7">
      <c r="D411" s="135"/>
      <c r="E411" s="135"/>
      <c r="F411" s="135"/>
      <c r="G411" s="12"/>
    </row>
    <row r="412" spans="1:7" ht="14.25">
      <c r="A412" s="261"/>
      <c r="B412" s="677" t="s">
        <v>316</v>
      </c>
      <c r="C412" s="266"/>
      <c r="D412" s="1821" t="s">
        <v>1320</v>
      </c>
      <c r="E412" s="1821"/>
      <c r="F412" s="1821"/>
      <c r="G412" s="12"/>
    </row>
    <row r="413" spans="1:7">
      <c r="D413" s="1821"/>
      <c r="E413" s="1821"/>
      <c r="F413" s="1821"/>
      <c r="G413" s="12"/>
    </row>
    <row r="414" spans="1:7">
      <c r="D414" s="1821"/>
      <c r="E414" s="1821"/>
      <c r="F414" s="1821"/>
      <c r="G414" s="12"/>
    </row>
    <row r="415" spans="1:7" s="717" customFormat="1">
      <c r="A415" s="729"/>
      <c r="B415" s="729"/>
      <c r="C415" s="729"/>
      <c r="D415" s="726"/>
      <c r="E415" s="726"/>
      <c r="F415" s="726"/>
    </row>
    <row r="416" spans="1:7" ht="14.25">
      <c r="B416" s="677" t="s">
        <v>316</v>
      </c>
      <c r="C416" s="261"/>
      <c r="D416" s="1835" t="s">
        <v>1321</v>
      </c>
      <c r="E416" s="1835"/>
      <c r="F416" s="1835"/>
      <c r="G416" s="12"/>
    </row>
    <row r="417" spans="1:7">
      <c r="D417" s="1835"/>
      <c r="E417" s="1835"/>
      <c r="F417" s="1835"/>
      <c r="G417" s="12"/>
    </row>
    <row r="418" spans="1:7">
      <c r="D418" s="135"/>
      <c r="E418" s="135"/>
      <c r="F418" s="135"/>
      <c r="G418" s="12"/>
    </row>
    <row r="419" spans="1:7" ht="14.25">
      <c r="B419" s="677" t="s">
        <v>316</v>
      </c>
      <c r="C419" s="261"/>
      <c r="D419" s="1835" t="s">
        <v>1322</v>
      </c>
      <c r="E419" s="1835"/>
      <c r="F419" s="1835"/>
      <c r="G419" s="12"/>
    </row>
    <row r="420" spans="1:7">
      <c r="D420" s="1835"/>
      <c r="E420" s="1835"/>
      <c r="F420" s="1835"/>
      <c r="G420" s="12"/>
    </row>
    <row r="421" spans="1:7">
      <c r="D421" s="1835"/>
      <c r="E421" s="1835"/>
      <c r="F421" s="1835"/>
      <c r="G421" s="12"/>
    </row>
    <row r="422" spans="1:7">
      <c r="D422" s="1835"/>
      <c r="E422" s="1835"/>
      <c r="F422" s="1835"/>
      <c r="G422" s="12"/>
    </row>
    <row r="423" spans="1:7">
      <c r="B423" s="677" t="s">
        <v>316</v>
      </c>
      <c r="D423" s="1835"/>
      <c r="E423" s="1835"/>
      <c r="F423" s="1835"/>
      <c r="G423" s="12"/>
    </row>
    <row r="424" spans="1:7">
      <c r="A424" s="12"/>
      <c r="B424" s="12"/>
      <c r="C424" s="12"/>
      <c r="D424" s="1835"/>
      <c r="E424" s="1835"/>
      <c r="F424" s="1835"/>
      <c r="G424" s="12"/>
    </row>
    <row r="425" spans="1:7">
      <c r="A425" s="12"/>
      <c r="C425" s="12"/>
      <c r="D425" s="1835"/>
      <c r="E425" s="1835"/>
      <c r="F425" s="1835"/>
      <c r="G425" s="12"/>
    </row>
    <row r="426" spans="1:7">
      <c r="A426" s="12"/>
      <c r="B426" s="677" t="s">
        <v>316</v>
      </c>
      <c r="C426" s="12"/>
      <c r="D426" s="1835"/>
      <c r="E426" s="1835"/>
      <c r="F426" s="1835"/>
      <c r="G426" s="12"/>
    </row>
    <row r="427" spans="1:7">
      <c r="A427" s="12"/>
      <c r="B427" s="12"/>
      <c r="C427" s="12"/>
      <c r="D427" s="1835"/>
      <c r="E427" s="1835"/>
      <c r="F427" s="1835"/>
      <c r="G427" s="12"/>
    </row>
    <row r="428" spans="1:7">
      <c r="A428" s="12"/>
      <c r="C428" s="12"/>
      <c r="D428" s="1835"/>
      <c r="E428" s="1835"/>
      <c r="F428" s="1835"/>
      <c r="G428" s="12"/>
    </row>
    <row r="429" spans="1:7">
      <c r="A429" s="12"/>
      <c r="C429" s="12"/>
      <c r="D429" s="1835"/>
      <c r="E429" s="1835"/>
      <c r="F429" s="1835"/>
      <c r="G429" s="12"/>
    </row>
    <row r="430" spans="1:7">
      <c r="A430" s="12"/>
      <c r="B430" s="677" t="s">
        <v>316</v>
      </c>
      <c r="C430" s="12"/>
      <c r="D430" s="1835"/>
      <c r="E430" s="1835"/>
      <c r="F430" s="1835"/>
      <c r="G430" s="12"/>
    </row>
    <row r="431" spans="1:7">
      <c r="A431" s="12"/>
      <c r="B431" s="12"/>
      <c r="C431" s="12"/>
      <c r="D431" s="1835"/>
      <c r="E431" s="1835"/>
      <c r="F431" s="1835"/>
      <c r="G431" s="12"/>
    </row>
    <row r="432" spans="1:7">
      <c r="A432" s="12"/>
      <c r="B432" s="677" t="s">
        <v>316</v>
      </c>
      <c r="C432" s="12"/>
      <c r="D432" s="1835"/>
      <c r="E432" s="1835"/>
      <c r="F432" s="1835"/>
      <c r="G432" s="12"/>
    </row>
    <row r="433" spans="1:7" s="717" customFormat="1">
      <c r="D433" s="727"/>
      <c r="E433" s="727"/>
      <c r="F433" s="727"/>
    </row>
    <row r="434" spans="1:7">
      <c r="A434" s="12"/>
      <c r="B434" s="716" t="s">
        <v>316</v>
      </c>
      <c r="C434" s="12"/>
      <c r="D434" s="1835" t="s">
        <v>1323</v>
      </c>
      <c r="E434" s="1835"/>
      <c r="F434" s="1835"/>
      <c r="G434" s="12"/>
    </row>
    <row r="435" spans="1:7">
      <c r="A435" s="12"/>
      <c r="B435" s="12"/>
      <c r="C435" s="12"/>
      <c r="D435" s="1835"/>
      <c r="E435" s="1835"/>
      <c r="F435" s="1835"/>
      <c r="G435" s="12"/>
    </row>
    <row r="436" spans="1:7">
      <c r="A436" s="12"/>
      <c r="B436" s="12"/>
      <c r="C436" s="12"/>
      <c r="D436" s="1835"/>
      <c r="E436" s="1835"/>
      <c r="F436" s="1835"/>
      <c r="G436" s="12"/>
    </row>
    <row r="437" spans="1:7">
      <c r="A437" s="12"/>
      <c r="B437" s="12"/>
      <c r="C437" s="12"/>
      <c r="D437" s="1835"/>
      <c r="E437" s="1835"/>
      <c r="F437" s="1835"/>
      <c r="G437" s="12"/>
    </row>
    <row r="438" spans="1:7">
      <c r="D438" s="1835"/>
      <c r="E438" s="1835"/>
      <c r="F438" s="1835"/>
    </row>
    <row r="439" spans="1:7">
      <c r="D439" s="135"/>
      <c r="E439" s="135"/>
      <c r="F439" s="135"/>
    </row>
    <row r="440" spans="1:7">
      <c r="B440" s="677" t="s">
        <v>316</v>
      </c>
      <c r="D440" s="1836" t="s">
        <v>1324</v>
      </c>
      <c r="E440" s="1836"/>
      <c r="F440" s="1836"/>
    </row>
    <row r="441" spans="1:7">
      <c r="A441" s="135"/>
      <c r="B441" s="135"/>
    </row>
    <row r="442" spans="1:7">
      <c r="A442" s="1841" t="s">
        <v>1165</v>
      </c>
      <c r="B442" s="1841"/>
      <c r="C442" s="1841"/>
      <c r="D442" s="1841"/>
      <c r="E442" s="1841"/>
      <c r="F442" s="1841"/>
      <c r="G442" s="1841"/>
    </row>
    <row r="443" spans="1:7">
      <c r="A443" s="135"/>
      <c r="B443" s="135"/>
    </row>
    <row r="444" spans="1:7">
      <c r="D444" s="1837" t="s">
        <v>948</v>
      </c>
      <c r="E444" s="1837"/>
      <c r="F444" s="1837"/>
    </row>
    <row r="445" spans="1:7" s="39" customFormat="1" ht="14.25">
      <c r="A445" s="403"/>
      <c r="B445" s="403"/>
      <c r="C445" s="273"/>
      <c r="D445" s="1838" t="s">
        <v>1325</v>
      </c>
      <c r="E445" s="1838"/>
      <c r="F445" s="1838"/>
      <c r="G445" s="130"/>
    </row>
    <row r="446" spans="1:7" s="39" customFormat="1" ht="14.25">
      <c r="A446" s="403"/>
      <c r="B446" s="403"/>
      <c r="C446" s="273"/>
      <c r="D446" s="730"/>
      <c r="E446" s="6"/>
      <c r="F446" s="6"/>
      <c r="G446" s="130"/>
    </row>
    <row r="447" spans="1:7" s="39" customFormat="1" ht="14.25">
      <c r="A447" s="261"/>
      <c r="B447" s="677" t="s">
        <v>316</v>
      </c>
      <c r="C447" s="273"/>
      <c r="D447" s="1839" t="s">
        <v>1326</v>
      </c>
      <c r="E447" s="1839"/>
      <c r="F447" s="1839"/>
      <c r="G447" s="130"/>
    </row>
    <row r="448" spans="1:7" s="39" customFormat="1" ht="14.25">
      <c r="A448" s="261"/>
      <c r="B448" s="261"/>
      <c r="C448" s="273"/>
      <c r="D448" s="1839"/>
      <c r="E448" s="1839"/>
      <c r="F448" s="1839"/>
      <c r="G448" s="130"/>
    </row>
    <row r="449" spans="1:7" s="39" customFormat="1" ht="14.25">
      <c r="A449" s="261"/>
      <c r="B449" s="261"/>
      <c r="C449" s="273"/>
      <c r="D449" s="728"/>
      <c r="E449" s="6"/>
      <c r="F449" s="6"/>
      <c r="G449" s="130"/>
    </row>
    <row r="450" spans="1:7">
      <c r="B450" s="677" t="s">
        <v>316</v>
      </c>
      <c r="D450" s="1840" t="s">
        <v>1327</v>
      </c>
      <c r="E450" s="1840"/>
      <c r="F450" s="1840"/>
    </row>
    <row r="451" spans="1:7" ht="14.25">
      <c r="A451" s="261"/>
      <c r="D451" s="1840"/>
      <c r="E451" s="1840"/>
      <c r="F451" s="1840"/>
    </row>
    <row r="452" spans="1:7" ht="14.25">
      <c r="A452" s="261"/>
      <c r="B452" s="261"/>
      <c r="D452" s="1840"/>
      <c r="E452" s="1840"/>
      <c r="F452" s="1840"/>
    </row>
    <row r="453" spans="1:7" ht="14.25">
      <c r="A453" s="261"/>
      <c r="B453" s="261"/>
      <c r="D453" s="1840"/>
      <c r="E453" s="1840"/>
      <c r="F453" s="1840"/>
    </row>
    <row r="454" spans="1:7">
      <c r="D454" s="676"/>
      <c r="E454" s="676"/>
      <c r="F454" s="676"/>
      <c r="G454" s="12"/>
    </row>
    <row r="455" spans="1:7" ht="14.25">
      <c r="A455" s="261"/>
      <c r="B455" s="677" t="s">
        <v>316</v>
      </c>
      <c r="D455" s="1822" t="s">
        <v>1328</v>
      </c>
      <c r="E455" s="1822"/>
      <c r="F455" s="1822"/>
      <c r="G455" s="12"/>
    </row>
    <row r="456" spans="1:7" ht="14.25">
      <c r="A456" s="261"/>
      <c r="B456" s="261"/>
      <c r="D456" s="1822"/>
      <c r="E456" s="1822"/>
      <c r="F456" s="1822"/>
      <c r="G456" s="12"/>
    </row>
    <row r="457" spans="1:7" ht="14.25">
      <c r="A457" s="261"/>
      <c r="D457" s="1822"/>
      <c r="E457" s="1822"/>
      <c r="F457" s="1822"/>
      <c r="G457" s="12"/>
    </row>
    <row r="458" spans="1:7" ht="14.25">
      <c r="A458" s="261"/>
      <c r="B458" s="261"/>
      <c r="D458" s="676"/>
      <c r="E458" s="676"/>
      <c r="F458" s="676"/>
      <c r="G458" s="12"/>
    </row>
    <row r="459" spans="1:7" ht="14.25">
      <c r="A459" s="261"/>
      <c r="B459" s="716" t="s">
        <v>316</v>
      </c>
      <c r="D459" s="1834" t="s">
        <v>1329</v>
      </c>
      <c r="E459" s="1834"/>
      <c r="F459" s="1834"/>
      <c r="G459" s="12"/>
    </row>
    <row r="460" spans="1:7" ht="14.25">
      <c r="A460" s="261"/>
      <c r="B460" s="261"/>
      <c r="D460" s="728"/>
      <c r="E460" s="6"/>
      <c r="F460" s="6"/>
      <c r="G460" s="12"/>
    </row>
    <row r="461" spans="1:7" ht="14.25">
      <c r="A461" s="261"/>
      <c r="B461" s="677" t="s">
        <v>316</v>
      </c>
      <c r="D461" s="1821" t="s">
        <v>1330</v>
      </c>
      <c r="E461" s="1821"/>
      <c r="F461" s="1821"/>
      <c r="G461" s="12"/>
    </row>
    <row r="462" spans="1:7" ht="14.25">
      <c r="A462" s="261"/>
      <c r="D462" s="1821"/>
      <c r="E462" s="1821"/>
      <c r="F462" s="1821"/>
      <c r="G462" s="12"/>
    </row>
    <row r="463" spans="1:7">
      <c r="A463" s="23"/>
      <c r="B463" s="673"/>
      <c r="D463" s="731"/>
      <c r="E463" s="6"/>
      <c r="F463" s="6"/>
      <c r="G463" s="12"/>
    </row>
    <row r="464" spans="1:7">
      <c r="A464" s="23"/>
      <c r="B464" s="716" t="s">
        <v>316</v>
      </c>
      <c r="D464" s="1834" t="s">
        <v>1331</v>
      </c>
      <c r="E464" s="1834"/>
      <c r="F464" s="1834"/>
      <c r="G464" s="12"/>
    </row>
    <row r="465" spans="1:7" ht="14.25">
      <c r="A465" s="261"/>
      <c r="B465" s="261"/>
      <c r="D465" s="135"/>
    </row>
    <row r="466" spans="1:7">
      <c r="A466" s="1841" t="s">
        <v>1166</v>
      </c>
      <c r="B466" s="1841"/>
      <c r="C466" s="1841"/>
      <c r="D466" s="1841"/>
      <c r="E466" s="1841"/>
      <c r="F466" s="1841"/>
      <c r="G466" s="1841"/>
    </row>
    <row r="467" spans="1:7" customFormat="1" ht="12" customHeight="1">
      <c r="A467" s="261"/>
      <c r="B467" s="261"/>
      <c r="C467" s="10"/>
      <c r="D467" s="151"/>
      <c r="E467" s="149"/>
      <c r="F467" s="149"/>
      <c r="G467" s="149"/>
    </row>
    <row r="468" spans="1:7" customFormat="1">
      <c r="A468" s="273"/>
      <c r="B468" s="273"/>
      <c r="C468" s="312"/>
      <c r="D468" s="1842" t="s">
        <v>851</v>
      </c>
      <c r="E468" s="1842"/>
      <c r="F468" s="1842"/>
      <c r="G468" s="182"/>
    </row>
    <row r="469" spans="1:7" customFormat="1" ht="13.15" customHeight="1">
      <c r="A469" s="260"/>
      <c r="B469" s="260"/>
      <c r="C469" s="313"/>
      <c r="D469" s="1843" t="s">
        <v>1209</v>
      </c>
      <c r="E469" s="1843"/>
      <c r="F469" s="1843"/>
      <c r="G469" s="149"/>
    </row>
    <row r="470" spans="1:7" customFormat="1">
      <c r="A470" s="260"/>
      <c r="B470" s="260"/>
      <c r="C470" s="313"/>
      <c r="D470" s="1843"/>
      <c r="E470" s="1843"/>
      <c r="F470" s="1843"/>
      <c r="G470" s="149"/>
    </row>
    <row r="471" spans="1:7" customFormat="1">
      <c r="A471" s="260"/>
      <c r="B471" s="260"/>
      <c r="C471" s="313"/>
      <c r="D471" s="1843"/>
      <c r="E471" s="1843"/>
      <c r="F471" s="1843"/>
      <c r="G471" s="149"/>
    </row>
    <row r="472" spans="1:7" customFormat="1">
      <c r="A472" s="260"/>
      <c r="B472" s="260"/>
      <c r="C472" s="313"/>
      <c r="D472" s="1843"/>
      <c r="E472" s="1843"/>
      <c r="F472" s="1843"/>
      <c r="G472" s="149"/>
    </row>
    <row r="473" spans="1:7" customFormat="1">
      <c r="A473" s="260"/>
      <c r="B473" s="260"/>
      <c r="C473" s="313"/>
      <c r="D473" s="1843"/>
      <c r="E473" s="1843"/>
      <c r="F473" s="1843"/>
      <c r="G473" s="149"/>
    </row>
    <row r="474" spans="1:7" customFormat="1">
      <c r="A474" s="260"/>
      <c r="B474" s="260"/>
      <c r="C474" s="313"/>
      <c r="D474" s="471"/>
      <c r="E474" s="149"/>
      <c r="F474" s="151"/>
      <c r="G474" s="149"/>
    </row>
    <row r="475" spans="1:7" customFormat="1" ht="14.45" customHeight="1">
      <c r="A475" s="261"/>
      <c r="B475" s="677" t="s">
        <v>316</v>
      </c>
      <c r="C475" s="313"/>
      <c r="D475" s="1883" t="s">
        <v>1200</v>
      </c>
      <c r="E475" s="1883"/>
      <c r="F475" s="1883"/>
      <c r="G475" s="149"/>
    </row>
    <row r="476" spans="1:7" customFormat="1">
      <c r="A476" s="260"/>
      <c r="B476" s="260"/>
      <c r="C476" s="313"/>
      <c r="D476" s="1883"/>
      <c r="E476" s="1883"/>
      <c r="F476" s="1883"/>
      <c r="G476" s="149"/>
    </row>
    <row r="477" spans="1:7" s="678" customFormat="1">
      <c r="A477" s="260"/>
      <c r="B477" s="260"/>
      <c r="C477" s="313"/>
      <c r="D477" s="1883"/>
      <c r="E477" s="1883"/>
      <c r="F477" s="1883"/>
      <c r="G477" s="149"/>
    </row>
    <row r="478" spans="1:7" s="678" customFormat="1">
      <c r="A478" s="260"/>
      <c r="B478" s="260"/>
      <c r="C478" s="313"/>
      <c r="D478" s="1883"/>
      <c r="E478" s="1883"/>
      <c r="F478" s="1883"/>
      <c r="G478" s="149"/>
    </row>
    <row r="479" spans="1:7" customFormat="1">
      <c r="A479" s="260"/>
      <c r="B479" s="260"/>
      <c r="C479" s="313"/>
      <c r="D479" s="1883"/>
      <c r="E479" s="1883"/>
      <c r="F479" s="1883"/>
      <c r="G479" s="149"/>
    </row>
    <row r="480" spans="1:7" customFormat="1">
      <c r="A480" s="260"/>
      <c r="B480" s="260"/>
      <c r="C480" s="313"/>
      <c r="D480" s="443"/>
      <c r="E480" s="149"/>
      <c r="F480" s="151"/>
      <c r="G480" s="149"/>
    </row>
    <row r="481" spans="1:7" customFormat="1" ht="14.45" customHeight="1">
      <c r="A481" s="261"/>
      <c r="B481" s="677" t="s">
        <v>316</v>
      </c>
      <c r="C481" s="313"/>
      <c r="D481" s="1883" t="s">
        <v>1203</v>
      </c>
      <c r="E481" s="1883"/>
      <c r="F481" s="1883"/>
      <c r="G481" s="149"/>
    </row>
    <row r="482" spans="1:7" customFormat="1">
      <c r="A482" s="260"/>
      <c r="B482" s="260"/>
      <c r="C482" s="313"/>
      <c r="D482" s="1883"/>
      <c r="E482" s="1883"/>
      <c r="F482" s="1883"/>
      <c r="G482" s="149"/>
    </row>
    <row r="483" spans="1:7" s="678" customFormat="1">
      <c r="A483" s="260"/>
      <c r="B483" s="260"/>
      <c r="C483" s="313"/>
      <c r="D483" s="1883"/>
      <c r="E483" s="1883"/>
      <c r="F483" s="1883"/>
      <c r="G483" s="149"/>
    </row>
    <row r="484" spans="1:7" customFormat="1">
      <c r="A484" s="260"/>
      <c r="B484" s="260"/>
      <c r="C484" s="313"/>
      <c r="D484" s="1883"/>
      <c r="E484" s="1883"/>
      <c r="F484" s="1883"/>
      <c r="G484" s="149"/>
    </row>
    <row r="485" spans="1:7" customFormat="1" ht="9.9499999999999993" customHeight="1">
      <c r="A485" s="260"/>
      <c r="B485" s="260"/>
      <c r="C485" s="313"/>
      <c r="D485" s="443"/>
      <c r="E485" s="149"/>
      <c r="F485" s="151"/>
      <c r="G485" s="149"/>
    </row>
    <row r="486" spans="1:7" customFormat="1" ht="14.45" customHeight="1">
      <c r="A486" s="261"/>
      <c r="B486" s="677" t="s">
        <v>316</v>
      </c>
      <c r="C486" s="313"/>
      <c r="D486" s="1883" t="s">
        <v>1201</v>
      </c>
      <c r="E486" s="1883"/>
      <c r="F486" s="1883"/>
      <c r="G486" s="149"/>
    </row>
    <row r="487" spans="1:7" customFormat="1">
      <c r="A487" s="260"/>
      <c r="B487" s="260"/>
      <c r="C487" s="313"/>
      <c r="D487" s="1883"/>
      <c r="E487" s="1883"/>
      <c r="F487" s="1883"/>
      <c r="G487" s="149"/>
    </row>
    <row r="488" spans="1:7" customFormat="1">
      <c r="A488" s="260"/>
      <c r="B488" s="260"/>
      <c r="C488" s="313"/>
      <c r="D488" s="1883"/>
      <c r="E488" s="1883"/>
      <c r="F488" s="1883"/>
      <c r="G488" s="149"/>
    </row>
    <row r="489" spans="1:7" s="678" customFormat="1">
      <c r="A489" s="260"/>
      <c r="B489" s="260"/>
      <c r="C489" s="313"/>
      <c r="D489" s="698"/>
      <c r="E489" s="698"/>
      <c r="F489" s="698"/>
      <c r="G489" s="149"/>
    </row>
    <row r="490" spans="1:7" customFormat="1" ht="14.45" customHeight="1">
      <c r="A490" s="261"/>
      <c r="B490" s="677" t="s">
        <v>316</v>
      </c>
      <c r="C490" s="313"/>
      <c r="D490" s="1883" t="s">
        <v>1202</v>
      </c>
      <c r="E490" s="1883"/>
      <c r="F490" s="1883"/>
      <c r="G490" s="149"/>
    </row>
    <row r="491" spans="1:7" customFormat="1">
      <c r="A491" s="260"/>
      <c r="B491" s="260"/>
      <c r="C491" s="313"/>
      <c r="D491" s="1883"/>
      <c r="E491" s="1883"/>
      <c r="F491" s="1883"/>
      <c r="G491" s="149"/>
    </row>
    <row r="492" spans="1:7" customFormat="1">
      <c r="A492" s="260"/>
      <c r="B492" s="260"/>
      <c r="C492" s="313"/>
      <c r="D492" s="1883"/>
      <c r="E492" s="1883"/>
      <c r="F492" s="1883"/>
      <c r="G492" s="149"/>
    </row>
    <row r="493" spans="1:7" customFormat="1">
      <c r="A493" s="260"/>
      <c r="B493" s="260"/>
      <c r="C493" s="313"/>
      <c r="D493" s="1883"/>
      <c r="E493" s="1883"/>
      <c r="F493" s="1883"/>
      <c r="G493" s="149"/>
    </row>
    <row r="494" spans="1:7" customFormat="1">
      <c r="A494" s="260"/>
      <c r="B494" s="260"/>
      <c r="C494" s="313"/>
      <c r="D494" s="1883"/>
      <c r="E494" s="1883"/>
      <c r="F494" s="1883"/>
      <c r="G494" s="149"/>
    </row>
    <row r="495" spans="1:7" customFormat="1">
      <c r="A495" s="260"/>
      <c r="B495" s="260"/>
      <c r="C495" s="313"/>
      <c r="D495" s="1883"/>
      <c r="E495" s="1883"/>
      <c r="F495" s="1883"/>
      <c r="G495" s="149"/>
    </row>
    <row r="496" spans="1:7" customFormat="1">
      <c r="A496" s="260"/>
      <c r="B496" s="260"/>
      <c r="C496" s="313"/>
      <c r="D496" s="1883"/>
      <c r="E496" s="1883"/>
      <c r="F496" s="1883"/>
      <c r="G496" s="149"/>
    </row>
    <row r="497" spans="1:7" customFormat="1">
      <c r="A497" s="487"/>
      <c r="B497" s="487"/>
      <c r="C497" s="486"/>
      <c r="D497" s="1883"/>
      <c r="E497" s="1883"/>
      <c r="F497" s="1883"/>
      <c r="G497" s="149"/>
    </row>
    <row r="498" spans="1:7" customFormat="1">
      <c r="A498" s="487"/>
      <c r="B498" s="487"/>
      <c r="C498" s="486"/>
      <c r="D498" s="1883"/>
      <c r="E498" s="1883"/>
      <c r="F498" s="1883"/>
      <c r="G498" s="149"/>
    </row>
    <row r="499" spans="1:7" customFormat="1">
      <c r="A499" s="487"/>
      <c r="B499" s="487"/>
      <c r="C499" s="486"/>
      <c r="D499" s="443"/>
      <c r="E499" s="149"/>
      <c r="F499" s="151"/>
      <c r="G499" s="149"/>
    </row>
    <row r="500" spans="1:7" customFormat="1" ht="13.15" customHeight="1">
      <c r="A500" s="487"/>
      <c r="B500" s="677" t="s">
        <v>316</v>
      </c>
      <c r="C500" s="486"/>
      <c r="D500" s="1833" t="s">
        <v>1346</v>
      </c>
      <c r="E500" s="1833"/>
      <c r="F500" s="1833"/>
      <c r="G500" s="149"/>
    </row>
    <row r="501" spans="1:7" customFormat="1">
      <c r="A501" s="487"/>
      <c r="B501" s="487"/>
      <c r="C501" s="486"/>
      <c r="D501" s="1833"/>
      <c r="E501" s="1833"/>
      <c r="F501" s="1833"/>
      <c r="G501" s="149"/>
    </row>
    <row r="502" spans="1:7" customFormat="1">
      <c r="A502" s="487"/>
      <c r="B502" s="487"/>
      <c r="C502" s="486"/>
      <c r="D502" s="1833"/>
      <c r="E502" s="1833"/>
      <c r="F502" s="1833"/>
      <c r="G502" s="149"/>
    </row>
    <row r="503" spans="1:7" customFormat="1">
      <c r="A503" s="487"/>
      <c r="B503" s="487"/>
      <c r="C503" s="486"/>
      <c r="D503" s="1833"/>
      <c r="E503" s="1833"/>
      <c r="F503" s="1833"/>
      <c r="G503" s="149"/>
    </row>
    <row r="504" spans="1:7" customFormat="1">
      <c r="A504" s="260"/>
      <c r="B504" s="260"/>
      <c r="C504" s="313"/>
      <c r="D504" s="1833"/>
      <c r="E504" s="1833"/>
      <c r="F504" s="1833"/>
      <c r="G504" s="149"/>
    </row>
    <row r="505" spans="1:7" s="715" customFormat="1">
      <c r="A505" s="718"/>
      <c r="B505" s="718"/>
      <c r="C505" s="313"/>
      <c r="D505" s="739"/>
      <c r="E505" s="739"/>
      <c r="F505" s="739"/>
      <c r="G505" s="149"/>
    </row>
    <row r="506" spans="1:7" customFormat="1" ht="14.45" customHeight="1">
      <c r="A506" s="261"/>
      <c r="B506" s="677" t="s">
        <v>316</v>
      </c>
      <c r="C506" s="10"/>
      <c r="D506" s="1883" t="s">
        <v>1204</v>
      </c>
      <c r="E506" s="1883"/>
      <c r="F506" s="1883"/>
      <c r="G506" s="149"/>
    </row>
    <row r="507" spans="1:7" customFormat="1">
      <c r="A507" s="132"/>
      <c r="B507" s="674"/>
      <c r="C507" s="10"/>
      <c r="D507" s="1883"/>
      <c r="E507" s="1883"/>
      <c r="F507" s="1883"/>
      <c r="G507" s="149"/>
    </row>
    <row r="508" spans="1:7" customFormat="1">
      <c r="A508" s="132"/>
      <c r="B508" s="674"/>
      <c r="C508" s="10"/>
      <c r="D508" s="1883"/>
      <c r="E508" s="1883"/>
      <c r="F508" s="1883"/>
      <c r="G508" s="149"/>
    </row>
    <row r="509" spans="1:7" customFormat="1" ht="12" customHeight="1">
      <c r="A509" s="135"/>
      <c r="B509" s="135"/>
      <c r="C509" s="315"/>
      <c r="D509" s="135"/>
      <c r="E509" s="149"/>
      <c r="F509" s="314"/>
      <c r="G509" s="149"/>
    </row>
    <row r="510" spans="1:7">
      <c r="A510" s="1841" t="s">
        <v>1167</v>
      </c>
      <c r="B510" s="1841"/>
      <c r="C510" s="1841"/>
      <c r="D510" s="1841"/>
      <c r="E510" s="1841"/>
      <c r="F510" s="1841"/>
      <c r="G510" s="1841"/>
    </row>
    <row r="511" spans="1:7">
      <c r="A511" s="135"/>
      <c r="B511" s="135"/>
      <c r="C511" s="266"/>
      <c r="F511" s="134"/>
    </row>
    <row r="512" spans="1:7">
      <c r="B512" s="1869" t="s">
        <v>470</v>
      </c>
      <c r="C512" s="1869"/>
      <c r="D512" s="1869"/>
      <c r="E512" s="1869"/>
      <c r="F512" s="1869"/>
    </row>
    <row r="513" spans="1:7">
      <c r="A513" s="135"/>
      <c r="B513" s="135"/>
      <c r="C513" s="266"/>
      <c r="D513" s="135"/>
      <c r="F513" s="135"/>
    </row>
    <row r="514" spans="1:7">
      <c r="A514" s="1891" t="s">
        <v>1168</v>
      </c>
      <c r="B514" s="1891"/>
      <c r="C514" s="1891"/>
      <c r="D514" s="1891"/>
      <c r="E514" s="1891"/>
      <c r="F514" s="1891"/>
      <c r="G514" s="1891"/>
    </row>
    <row r="515" spans="1:7">
      <c r="A515" s="135"/>
      <c r="B515" s="135"/>
      <c r="C515" s="266"/>
      <c r="D515" s="135"/>
      <c r="F515" s="135"/>
    </row>
    <row r="516" spans="1:7">
      <c r="C516" s="266"/>
      <c r="D516" s="1844" t="s">
        <v>720</v>
      </c>
      <c r="E516" s="1844"/>
      <c r="F516" s="1844"/>
    </row>
    <row r="517" spans="1:7" s="680" customFormat="1">
      <c r="A517" s="697"/>
      <c r="B517" s="697"/>
      <c r="C517" s="266"/>
      <c r="D517" s="1834" t="s">
        <v>1225</v>
      </c>
      <c r="E517" s="1834"/>
      <c r="F517" s="1834"/>
      <c r="G517" s="7"/>
    </row>
    <row r="518" spans="1:7" s="680" customFormat="1">
      <c r="A518" s="697"/>
      <c r="B518" s="697"/>
      <c r="C518" s="266"/>
      <c r="D518" s="702"/>
      <c r="E518" s="702"/>
      <c r="F518" s="702"/>
      <c r="G518" s="7"/>
    </row>
    <row r="519" spans="1:7" ht="13.15" customHeight="1">
      <c r="A519" s="261"/>
      <c r="B519" s="677" t="s">
        <v>316</v>
      </c>
      <c r="C519" s="266"/>
      <c r="D519" s="1834" t="s">
        <v>949</v>
      </c>
      <c r="E519" s="1834"/>
      <c r="F519" s="1834"/>
      <c r="G519" s="12"/>
    </row>
    <row r="520" spans="1:7" ht="13.15" customHeight="1">
      <c r="A520" s="266"/>
      <c r="B520" s="266"/>
      <c r="C520" s="266"/>
      <c r="D520" s="702"/>
      <c r="E520" s="675"/>
      <c r="F520" s="675"/>
      <c r="G520" s="12"/>
    </row>
    <row r="521" spans="1:7" ht="14.25">
      <c r="A521" s="261"/>
      <c r="B521" s="677" t="s">
        <v>316</v>
      </c>
      <c r="C521" s="266"/>
      <c r="D521" s="1821" t="s">
        <v>1226</v>
      </c>
      <c r="E521" s="1821"/>
      <c r="F521" s="1821"/>
      <c r="G521" s="12"/>
    </row>
    <row r="522" spans="1:7">
      <c r="A522" s="266"/>
      <c r="B522" s="266"/>
      <c r="C522" s="266"/>
      <c r="D522" s="1821"/>
      <c r="E522" s="1821"/>
      <c r="F522" s="1821"/>
      <c r="G522" s="12"/>
    </row>
    <row r="523" spans="1:7">
      <c r="A523" s="266"/>
      <c r="B523" s="266"/>
      <c r="C523" s="266"/>
      <c r="D523" s="135"/>
      <c r="E523" s="135"/>
      <c r="F523" s="135"/>
      <c r="G523" s="12"/>
    </row>
    <row r="524" spans="1:7" ht="14.25">
      <c r="A524" s="261"/>
      <c r="B524" s="677" t="s">
        <v>316</v>
      </c>
      <c r="C524" s="266"/>
      <c r="D524" s="1821" t="s">
        <v>1227</v>
      </c>
      <c r="E524" s="1821"/>
      <c r="F524" s="1821"/>
      <c r="G524" s="12"/>
    </row>
    <row r="525" spans="1:7">
      <c r="A525" s="266"/>
      <c r="B525" s="266"/>
      <c r="C525" s="266"/>
      <c r="D525" s="1821"/>
      <c r="E525" s="1821"/>
      <c r="F525" s="1821"/>
      <c r="G525" s="12"/>
    </row>
    <row r="526" spans="1:7">
      <c r="A526" s="266"/>
      <c r="B526" s="266"/>
      <c r="C526" s="266"/>
      <c r="D526" s="135"/>
      <c r="E526" s="135"/>
      <c r="F526" s="135"/>
      <c r="G526" s="12"/>
    </row>
    <row r="527" spans="1:7" ht="14.25">
      <c r="A527" s="261"/>
      <c r="B527" s="677" t="s">
        <v>316</v>
      </c>
      <c r="C527" s="266"/>
      <c r="D527" s="1821" t="s">
        <v>1228</v>
      </c>
      <c r="E527" s="1821"/>
      <c r="F527" s="1821"/>
      <c r="G527" s="12"/>
    </row>
    <row r="528" spans="1:7">
      <c r="A528" s="266"/>
      <c r="B528" s="266"/>
      <c r="C528" s="266"/>
      <c r="D528" s="1821"/>
      <c r="E528" s="1821"/>
      <c r="F528" s="1821"/>
      <c r="G528" s="12"/>
    </row>
    <row r="529" spans="1:7">
      <c r="A529" s="266"/>
      <c r="B529" s="266"/>
      <c r="C529" s="266"/>
      <c r="D529" s="135"/>
      <c r="E529" s="135"/>
      <c r="F529" s="135"/>
      <c r="G529" s="12"/>
    </row>
    <row r="530" spans="1:7" ht="14.25">
      <c r="A530" s="261"/>
      <c r="B530" s="677" t="s">
        <v>316</v>
      </c>
      <c r="C530" s="266"/>
      <c r="D530" s="1821" t="s">
        <v>1229</v>
      </c>
      <c r="E530" s="1821"/>
      <c r="F530" s="1821"/>
      <c r="G530" s="12"/>
    </row>
    <row r="531" spans="1:7">
      <c r="A531" s="266"/>
      <c r="B531" s="266"/>
      <c r="C531" s="266"/>
      <c r="D531" s="1821"/>
      <c r="E531" s="1821"/>
      <c r="F531" s="1821"/>
      <c r="G531" s="12"/>
    </row>
    <row r="532" spans="1:7">
      <c r="A532" s="266"/>
      <c r="B532" s="266"/>
      <c r="C532" s="266"/>
      <c r="D532" s="1821"/>
      <c r="E532" s="1821"/>
      <c r="F532" s="1821"/>
      <c r="G532" s="12"/>
    </row>
    <row r="533" spans="1:7">
      <c r="A533" s="266"/>
      <c r="B533" s="266"/>
      <c r="C533" s="266"/>
      <c r="D533" s="135"/>
      <c r="E533" s="135"/>
      <c r="F533" s="135"/>
    </row>
    <row r="534" spans="1:7" ht="14.25">
      <c r="A534" s="261"/>
      <c r="B534" s="677" t="s">
        <v>316</v>
      </c>
      <c r="C534" s="266"/>
      <c r="D534" s="1856" t="s">
        <v>1347</v>
      </c>
      <c r="E534" s="1856"/>
      <c r="F534" s="1856"/>
    </row>
    <row r="535" spans="1:7">
      <c r="A535" s="266"/>
      <c r="B535" s="266"/>
      <c r="C535" s="266"/>
      <c r="D535" s="1856"/>
      <c r="E535" s="1856"/>
      <c r="F535" s="1856"/>
    </row>
    <row r="536" spans="1:7">
      <c r="A536" s="266"/>
      <c r="B536" s="266"/>
      <c r="C536" s="266"/>
      <c r="D536" s="135"/>
      <c r="E536" s="135"/>
      <c r="F536" s="135"/>
    </row>
    <row r="537" spans="1:7" ht="14.25">
      <c r="A537" s="261"/>
      <c r="B537" s="677" t="s">
        <v>316</v>
      </c>
      <c r="C537" s="266"/>
      <c r="D537" s="1856" t="s">
        <v>1230</v>
      </c>
      <c r="E537" s="1856"/>
      <c r="F537" s="1856"/>
    </row>
    <row r="538" spans="1:7">
      <c r="A538" s="266"/>
      <c r="B538" s="266"/>
      <c r="C538" s="266"/>
      <c r="D538" s="1856"/>
      <c r="E538" s="1856"/>
      <c r="F538" s="1856"/>
    </row>
    <row r="539" spans="1:7">
      <c r="A539" s="266"/>
      <c r="B539" s="266"/>
      <c r="C539" s="266"/>
      <c r="D539" s="135"/>
      <c r="E539" s="135"/>
      <c r="F539" s="135"/>
    </row>
    <row r="540" spans="1:7" ht="14.25">
      <c r="A540" s="261"/>
      <c r="B540" s="677" t="s">
        <v>316</v>
      </c>
      <c r="C540" s="266"/>
      <c r="D540" s="1821" t="s">
        <v>1231</v>
      </c>
      <c r="E540" s="1821"/>
      <c r="F540" s="1821"/>
    </row>
    <row r="541" spans="1:7">
      <c r="A541" s="266"/>
      <c r="B541" s="266"/>
      <c r="C541" s="266"/>
      <c r="D541" s="1821"/>
      <c r="E541" s="1821"/>
      <c r="F541" s="1821"/>
      <c r="G541" s="57"/>
    </row>
    <row r="542" spans="1:7">
      <c r="A542" s="266"/>
      <c r="B542" s="266"/>
      <c r="C542" s="266"/>
      <c r="D542" s="135"/>
      <c r="E542" s="135"/>
      <c r="F542" s="135"/>
      <c r="G542" s="57"/>
    </row>
    <row r="543" spans="1:7" ht="14.25">
      <c r="A543" s="261"/>
      <c r="B543" s="677" t="s">
        <v>316</v>
      </c>
      <c r="C543" s="266"/>
      <c r="D543" s="1834" t="s">
        <v>1232</v>
      </c>
      <c r="E543" s="1834"/>
      <c r="F543" s="1834"/>
      <c r="G543" s="57"/>
    </row>
    <row r="544" spans="1:7">
      <c r="A544" s="23"/>
      <c r="B544" s="673"/>
      <c r="C544" s="266"/>
      <c r="D544" s="1834" t="s">
        <v>881</v>
      </c>
      <c r="E544" s="1834"/>
      <c r="F544" s="1834"/>
      <c r="G544" s="57"/>
    </row>
    <row r="545" spans="1:7">
      <c r="A545" s="23"/>
      <c r="B545" s="673"/>
      <c r="C545" s="266"/>
      <c r="D545" s="6"/>
      <c r="E545" s="1852" t="s">
        <v>1233</v>
      </c>
      <c r="F545" s="1852"/>
      <c r="G545" s="57"/>
    </row>
    <row r="546" spans="1:7" ht="14.25">
      <c r="A546" s="261"/>
      <c r="B546" s="261"/>
      <c r="C546" s="266"/>
      <c r="E546" s="135"/>
      <c r="F546" s="135"/>
      <c r="G546" s="57"/>
    </row>
    <row r="547" spans="1:7" ht="14.25">
      <c r="A547" s="261"/>
      <c r="B547" s="677" t="s">
        <v>316</v>
      </c>
      <c r="C547" s="266"/>
      <c r="D547" s="1896" t="s">
        <v>1234</v>
      </c>
      <c r="E547" s="1896"/>
      <c r="F547" s="1896"/>
      <c r="G547" s="57"/>
    </row>
    <row r="548" spans="1:7">
      <c r="C548" s="266"/>
      <c r="D548" s="1821" t="s">
        <v>1235</v>
      </c>
      <c r="E548" s="1821"/>
      <c r="F548" s="1821"/>
      <c r="G548" s="57"/>
    </row>
    <row r="549" spans="1:7">
      <c r="A549" s="266"/>
      <c r="B549" s="266"/>
      <c r="C549" s="266"/>
      <c r="D549" s="1821"/>
      <c r="E549" s="1821"/>
      <c r="F549" s="1821"/>
      <c r="G549" s="57"/>
    </row>
    <row r="550" spans="1:7">
      <c r="A550" s="266"/>
      <c r="B550" s="266"/>
      <c r="C550" s="266"/>
      <c r="D550" s="1821"/>
      <c r="E550" s="1821"/>
      <c r="F550" s="1821"/>
      <c r="G550" s="57"/>
    </row>
    <row r="551" spans="1:7">
      <c r="A551" s="266"/>
      <c r="B551" s="266"/>
      <c r="C551" s="266"/>
      <c r="D551" s="135"/>
      <c r="E551" s="135"/>
      <c r="F551" s="135"/>
      <c r="G551" s="57"/>
    </row>
    <row r="552" spans="1:7" ht="14.25">
      <c r="A552" s="261"/>
      <c r="B552" s="677" t="s">
        <v>316</v>
      </c>
      <c r="C552" s="266"/>
      <c r="D552" s="1821" t="s">
        <v>1236</v>
      </c>
      <c r="E552" s="1821"/>
      <c r="F552" s="1821"/>
      <c r="G552" s="57"/>
    </row>
    <row r="553" spans="1:7" ht="14.25">
      <c r="A553" s="261"/>
      <c r="B553" s="261"/>
      <c r="C553" s="266"/>
      <c r="D553" s="1821"/>
      <c r="E553" s="1821"/>
      <c r="F553" s="1821"/>
      <c r="G553" s="57"/>
    </row>
    <row r="554" spans="1:7" ht="14.25">
      <c r="A554" s="261"/>
      <c r="B554" s="261"/>
      <c r="C554" s="266"/>
      <c r="D554" s="1821"/>
      <c r="E554" s="1821"/>
      <c r="F554" s="1821"/>
      <c r="G554" s="57"/>
    </row>
    <row r="555" spans="1:7" ht="14.25">
      <c r="A555" s="261"/>
      <c r="B555" s="261"/>
      <c r="C555" s="266"/>
      <c r="D555" s="1821"/>
      <c r="E555" s="1821"/>
      <c r="F555" s="1821"/>
      <c r="G555" s="57"/>
    </row>
    <row r="556" spans="1:7" ht="14.25">
      <c r="A556" s="261"/>
      <c r="B556" s="261"/>
      <c r="C556" s="266"/>
      <c r="D556" s="135"/>
      <c r="E556" s="135"/>
      <c r="F556" s="135"/>
      <c r="G556" s="57"/>
    </row>
    <row r="557" spans="1:7">
      <c r="A557" s="1841" t="s">
        <v>1169</v>
      </c>
      <c r="B557" s="1841"/>
      <c r="C557" s="1841"/>
      <c r="D557" s="1841"/>
      <c r="E557" s="1841"/>
      <c r="F557" s="1841"/>
      <c r="G557" s="1841"/>
    </row>
    <row r="558" spans="1:7">
      <c r="A558" s="266"/>
      <c r="B558" s="266"/>
      <c r="C558" s="266"/>
      <c r="E558" s="135"/>
      <c r="F558" s="135"/>
      <c r="G558" s="57"/>
    </row>
    <row r="559" spans="1:7" ht="12.75" customHeight="1">
      <c r="C559" s="255"/>
      <c r="D559" s="1870" t="s">
        <v>216</v>
      </c>
      <c r="E559" s="1870"/>
      <c r="F559" s="1870"/>
      <c r="G559" s="57"/>
    </row>
    <row r="560" spans="1:7">
      <c r="A560" s="260"/>
      <c r="B560" s="260"/>
      <c r="C560" s="260"/>
      <c r="D560" s="1864" t="s">
        <v>1185</v>
      </c>
      <c r="E560" s="1864"/>
      <c r="F560" s="1864"/>
      <c r="G560" s="57"/>
    </row>
    <row r="561" spans="1:7">
      <c r="A561" s="12"/>
      <c r="B561" s="12"/>
      <c r="C561" s="260"/>
      <c r="D561" s="377"/>
      <c r="G561" s="57"/>
    </row>
    <row r="562" spans="1:7">
      <c r="A562" s="260"/>
      <c r="B562" s="677" t="s">
        <v>316</v>
      </c>
      <c r="D562" s="1864" t="s">
        <v>955</v>
      </c>
      <c r="E562" s="1864"/>
      <c r="F562" s="1864"/>
      <c r="G562" s="57"/>
    </row>
    <row r="563" spans="1:7">
      <c r="A563" s="23"/>
      <c r="B563" s="673"/>
      <c r="D563" s="325"/>
    </row>
    <row r="564" spans="1:7">
      <c r="A564" s="23"/>
      <c r="B564" s="677" t="s">
        <v>316</v>
      </c>
      <c r="D564" s="1840" t="s">
        <v>1186</v>
      </c>
      <c r="E564" s="1840"/>
      <c r="F564" s="1840"/>
    </row>
    <row r="565" spans="1:7">
      <c r="A565" s="23"/>
      <c r="B565" s="673"/>
      <c r="D565" s="1840"/>
      <c r="E565" s="1840"/>
      <c r="F565" s="1840"/>
    </row>
    <row r="566" spans="1:7">
      <c r="A566" s="23"/>
      <c r="B566" s="686"/>
      <c r="D566" s="1840"/>
      <c r="E566" s="1840"/>
      <c r="F566" s="1840"/>
    </row>
    <row r="567" spans="1:7">
      <c r="A567" s="23"/>
      <c r="B567" s="673"/>
      <c r="D567" s="478"/>
    </row>
    <row r="568" spans="1:7" s="680" customFormat="1">
      <c r="A568" s="686"/>
      <c r="B568" s="677" t="s">
        <v>316</v>
      </c>
      <c r="C568" s="687"/>
      <c r="D568" s="1840" t="s">
        <v>1187</v>
      </c>
      <c r="E568" s="1840"/>
      <c r="F568" s="1840"/>
      <c r="G568" s="7"/>
    </row>
    <row r="569" spans="1:7" s="680" customFormat="1">
      <c r="A569" s="686"/>
      <c r="B569" s="686"/>
      <c r="C569" s="687"/>
      <c r="D569" s="1840"/>
      <c r="E569" s="1840"/>
      <c r="F569" s="1840"/>
      <c r="G569" s="7"/>
    </row>
    <row r="570" spans="1:7" s="680" customFormat="1">
      <c r="A570" s="686"/>
      <c r="B570" s="686"/>
      <c r="C570" s="687"/>
      <c r="D570" s="1840"/>
      <c r="E570" s="1840"/>
      <c r="F570" s="1840"/>
      <c r="G570" s="7"/>
    </row>
    <row r="571" spans="1:7" s="680" customFormat="1">
      <c r="A571" s="686"/>
      <c r="B571" s="686"/>
      <c r="C571" s="687"/>
      <c r="D571" s="1840"/>
      <c r="E571" s="1840"/>
      <c r="F571" s="1840"/>
      <c r="G571" s="7"/>
    </row>
    <row r="572" spans="1:7" s="680" customFormat="1">
      <c r="A572" s="686"/>
      <c r="B572" s="686"/>
      <c r="C572" s="687"/>
      <c r="D572" s="692"/>
      <c r="E572" s="692"/>
      <c r="F572" s="692"/>
      <c r="G572" s="7"/>
    </row>
    <row r="573" spans="1:7">
      <c r="A573" s="23"/>
      <c r="B573" s="677" t="s">
        <v>316</v>
      </c>
      <c r="D573" s="1840" t="s">
        <v>1188</v>
      </c>
      <c r="E573" s="1840"/>
      <c r="F573" s="1840"/>
    </row>
    <row r="574" spans="1:7">
      <c r="A574" s="23"/>
      <c r="B574" s="673"/>
      <c r="D574" s="1840"/>
      <c r="E574" s="1840"/>
      <c r="F574" s="1840"/>
    </row>
    <row r="575" spans="1:7">
      <c r="A575" s="23"/>
      <c r="B575" s="673"/>
      <c r="D575" s="377"/>
    </row>
    <row r="576" spans="1:7" s="680" customFormat="1">
      <c r="A576" s="686"/>
      <c r="B576" s="677" t="s">
        <v>316</v>
      </c>
      <c r="C576" s="687"/>
      <c r="D576" s="1864" t="s">
        <v>1189</v>
      </c>
      <c r="E576" s="1864"/>
      <c r="F576" s="1864"/>
      <c r="G576" s="7"/>
    </row>
    <row r="577" spans="1:7" s="680" customFormat="1">
      <c r="A577" s="686"/>
      <c r="B577" s="686"/>
      <c r="C577" s="687"/>
      <c r="D577" s="1864"/>
      <c r="E577" s="1864"/>
      <c r="F577" s="1864"/>
      <c r="G577" s="7"/>
    </row>
    <row r="578" spans="1:7" s="680" customFormat="1">
      <c r="A578" s="686"/>
      <c r="B578" s="686"/>
      <c r="C578" s="687"/>
      <c r="D578" s="377"/>
      <c r="E578" s="7"/>
      <c r="F578" s="7"/>
      <c r="G578" s="7"/>
    </row>
    <row r="579" spans="1:7" ht="14.25">
      <c r="A579" s="261"/>
      <c r="B579" s="677" t="s">
        <v>316</v>
      </c>
      <c r="D579" s="1864" t="s">
        <v>950</v>
      </c>
      <c r="E579" s="1864"/>
      <c r="F579" s="1864"/>
    </row>
    <row r="580" spans="1:7" ht="14.25">
      <c r="A580" s="261"/>
      <c r="B580" s="261"/>
      <c r="D580" s="377"/>
    </row>
    <row r="581" spans="1:7" ht="14.25">
      <c r="A581" s="261"/>
      <c r="B581" s="677" t="s">
        <v>316</v>
      </c>
      <c r="D581" s="1864" t="s">
        <v>1190</v>
      </c>
      <c r="E581" s="1864"/>
      <c r="F581" s="1864"/>
    </row>
    <row r="582" spans="1:7" ht="14.25">
      <c r="A582" s="261"/>
      <c r="B582" s="261"/>
      <c r="D582" s="1864"/>
      <c r="E582" s="1864"/>
      <c r="F582" s="1864"/>
    </row>
    <row r="583" spans="1:7">
      <c r="D583" s="1864"/>
      <c r="E583" s="1864"/>
      <c r="F583" s="1864"/>
    </row>
    <row r="584" spans="1:7">
      <c r="D584" s="1864"/>
      <c r="E584" s="1864"/>
      <c r="F584" s="1864"/>
    </row>
    <row r="585" spans="1:7" s="680" customFormat="1">
      <c r="A585" s="687"/>
      <c r="B585" s="687"/>
      <c r="C585" s="687"/>
      <c r="D585" s="1864"/>
      <c r="E585" s="1864"/>
      <c r="F585" s="1864"/>
      <c r="G585" s="7"/>
    </row>
    <row r="586" spans="1:7" s="680" customFormat="1">
      <c r="A586" s="687"/>
      <c r="B586" s="687"/>
      <c r="C586" s="687"/>
      <c r="D586" s="1864"/>
      <c r="E586" s="1864"/>
      <c r="F586" s="1864"/>
      <c r="G586" s="7"/>
    </row>
    <row r="587" spans="1:7"/>
    <row r="588" spans="1:7">
      <c r="A588" s="1841" t="s">
        <v>1170</v>
      </c>
      <c r="B588" s="1841"/>
      <c r="C588" s="1841"/>
      <c r="D588" s="1841"/>
      <c r="E588" s="1841"/>
      <c r="F588" s="1841"/>
      <c r="G588" s="1841"/>
    </row>
    <row r="589" spans="1:7"/>
    <row r="590" spans="1:7">
      <c r="D590" s="1858" t="s">
        <v>1270</v>
      </c>
      <c r="E590" s="1858"/>
      <c r="F590" s="1858"/>
    </row>
    <row r="591" spans="1:7">
      <c r="D591" s="1897" t="s">
        <v>1271</v>
      </c>
      <c r="E591" s="1897"/>
      <c r="F591" s="1897"/>
    </row>
    <row r="592" spans="1:7" s="717" customFormat="1">
      <c r="A592" s="703"/>
      <c r="B592" s="703"/>
      <c r="C592" s="703"/>
      <c r="D592" s="721"/>
      <c r="E592" s="720"/>
      <c r="F592" s="720"/>
      <c r="G592" s="7"/>
    </row>
    <row r="593" spans="1:7" s="39" customFormat="1" ht="14.25">
      <c r="A593" s="403"/>
      <c r="B593" s="677" t="s">
        <v>316</v>
      </c>
      <c r="C593" s="273"/>
      <c r="D593" s="1860" t="s">
        <v>1272</v>
      </c>
      <c r="E593" s="1860"/>
      <c r="F593" s="1860"/>
      <c r="G593" s="130"/>
    </row>
    <row r="594" spans="1:7">
      <c r="D594" s="1860"/>
      <c r="E594" s="1860"/>
      <c r="F594" s="1860"/>
    </row>
    <row r="595" spans="1:7">
      <c r="D595" s="1860"/>
      <c r="E595" s="1860"/>
      <c r="F595" s="1860"/>
    </row>
    <row r="596" spans="1:7"/>
    <row r="597" spans="1:7">
      <c r="A597" s="1841" t="s">
        <v>1171</v>
      </c>
      <c r="B597" s="1841"/>
      <c r="C597" s="1841"/>
      <c r="D597" s="1841"/>
      <c r="E597" s="1841"/>
      <c r="F597" s="1841"/>
      <c r="G597" s="1841"/>
    </row>
    <row r="598" spans="1:7">
      <c r="A598" s="135"/>
      <c r="B598" s="135"/>
      <c r="G598" s="57"/>
    </row>
    <row r="599" spans="1:7">
      <c r="A599" s="257"/>
      <c r="B599" s="672"/>
      <c r="C599" s="255"/>
      <c r="D599" s="1898" t="s">
        <v>1273</v>
      </c>
      <c r="E599" s="1898"/>
      <c r="F599" s="1898"/>
      <c r="G599" s="57"/>
    </row>
    <row r="600" spans="1:7">
      <c r="A600" s="257"/>
      <c r="B600" s="672"/>
      <c r="C600" s="255"/>
      <c r="D600" s="1898"/>
      <c r="E600" s="1898"/>
      <c r="F600" s="1898"/>
      <c r="G600" s="57"/>
    </row>
    <row r="601" spans="1:7">
      <c r="C601" s="260"/>
      <c r="D601" s="1897" t="s">
        <v>1274</v>
      </c>
      <c r="E601" s="1897"/>
      <c r="F601" s="1897"/>
      <c r="G601" s="57"/>
    </row>
    <row r="602" spans="1:7" s="717" customFormat="1">
      <c r="A602" s="703"/>
      <c r="B602" s="703"/>
      <c r="C602" s="718"/>
      <c r="D602" s="722"/>
      <c r="E602" s="722"/>
      <c r="F602" s="722"/>
      <c r="G602" s="57"/>
    </row>
    <row r="603" spans="1:7">
      <c r="A603" s="23"/>
      <c r="B603" s="677" t="s">
        <v>316</v>
      </c>
      <c r="D603" s="1897" t="s">
        <v>453</v>
      </c>
      <c r="E603" s="1897"/>
      <c r="F603" s="1897"/>
      <c r="G603" s="57"/>
    </row>
    <row r="604" spans="1:7">
      <c r="C604" s="268"/>
      <c r="E604" s="12"/>
      <c r="G604" s="57"/>
    </row>
    <row r="605" spans="1:7">
      <c r="A605" s="23"/>
      <c r="B605" s="677" t="s">
        <v>316</v>
      </c>
      <c r="D605" s="1857" t="s">
        <v>1275</v>
      </c>
      <c r="E605" s="1857"/>
      <c r="F605" s="1857"/>
      <c r="G605" s="57"/>
    </row>
    <row r="606" spans="1:7">
      <c r="D606" s="1857"/>
      <c r="E606" s="1857"/>
      <c r="F606" s="1857"/>
      <c r="G606" s="57"/>
    </row>
    <row r="607" spans="1:7">
      <c r="D607" s="12"/>
      <c r="G607" s="57"/>
    </row>
    <row r="608" spans="1:7">
      <c r="B608" s="677" t="s">
        <v>316</v>
      </c>
      <c r="D608" s="1857" t="s">
        <v>1276</v>
      </c>
      <c r="E608" s="1857"/>
      <c r="F608" s="1857"/>
      <c r="G608" s="57"/>
    </row>
    <row r="609" spans="1:7">
      <c r="C609" s="268"/>
      <c r="D609" s="1857"/>
      <c r="E609" s="1857"/>
      <c r="F609" s="1857"/>
      <c r="G609" s="57"/>
    </row>
    <row r="610" spans="1:7">
      <c r="C610" s="268"/>
      <c r="G610" s="57"/>
    </row>
    <row r="611" spans="1:7">
      <c r="B611" s="677" t="s">
        <v>316</v>
      </c>
      <c r="C611" s="268"/>
      <c r="D611" s="1857" t="s">
        <v>1277</v>
      </c>
      <c r="E611" s="1857"/>
      <c r="F611" s="1857"/>
      <c r="G611" s="57"/>
    </row>
    <row r="612" spans="1:7">
      <c r="C612" s="268"/>
      <c r="D612" s="1857"/>
      <c r="E612" s="1857"/>
      <c r="F612" s="1857"/>
      <c r="G612" s="57"/>
    </row>
    <row r="613" spans="1:7">
      <c r="C613" s="268"/>
      <c r="G613" s="57"/>
    </row>
    <row r="614" spans="1:7">
      <c r="A614" s="1841" t="s">
        <v>1172</v>
      </c>
      <c r="B614" s="1841"/>
      <c r="C614" s="1841"/>
      <c r="D614" s="1841"/>
      <c r="E614" s="1841"/>
      <c r="F614" s="1841"/>
      <c r="G614" s="1841"/>
    </row>
    <row r="615" spans="1:7">
      <c r="A615" s="267"/>
      <c r="B615" s="267"/>
      <c r="C615" s="267"/>
      <c r="G615" s="57"/>
    </row>
    <row r="616" spans="1:7">
      <c r="C616" s="23"/>
      <c r="D616" s="1858" t="s">
        <v>1278</v>
      </c>
      <c r="E616" s="1858"/>
      <c r="F616" s="1858"/>
      <c r="G616" s="57"/>
    </row>
    <row r="617" spans="1:7">
      <c r="A617" s="23"/>
      <c r="B617" s="673"/>
      <c r="C617" s="265"/>
      <c r="D617" s="50"/>
      <c r="G617" s="57"/>
    </row>
    <row r="618" spans="1:7" ht="14.25">
      <c r="A618" s="261"/>
      <c r="B618" s="677" t="s">
        <v>316</v>
      </c>
      <c r="C618" s="265"/>
      <c r="D618" s="1859" t="s">
        <v>1279</v>
      </c>
      <c r="E618" s="1859"/>
      <c r="F618" s="1859"/>
      <c r="G618" s="57"/>
    </row>
    <row r="619" spans="1:7">
      <c r="C619" s="265"/>
      <c r="D619" s="1859"/>
      <c r="E619" s="1859"/>
      <c r="F619" s="1859"/>
      <c r="G619" s="57"/>
    </row>
    <row r="620" spans="1:7">
      <c r="C620" s="265"/>
      <c r="D620" s="1859"/>
      <c r="E620" s="1859"/>
      <c r="F620" s="1859"/>
      <c r="G620" s="57"/>
    </row>
    <row r="621" spans="1:7">
      <c r="C621" s="265"/>
      <c r="D621" s="1859"/>
      <c r="E621" s="1859"/>
      <c r="F621" s="1859"/>
      <c r="G621" s="57"/>
    </row>
    <row r="622" spans="1:7">
      <c r="C622" s="265"/>
      <c r="D622" s="1859"/>
      <c r="E622" s="1859"/>
      <c r="F622" s="1859"/>
      <c r="G622" s="57"/>
    </row>
    <row r="623" spans="1:7">
      <c r="C623" s="265"/>
      <c r="D623" s="1859"/>
      <c r="E623" s="1859"/>
      <c r="F623" s="1859"/>
      <c r="G623" s="57"/>
    </row>
    <row r="624" spans="1:7" s="717" customFormat="1">
      <c r="A624" s="703"/>
      <c r="B624" s="703"/>
      <c r="C624" s="265"/>
      <c r="D624" s="723"/>
      <c r="E624" s="723"/>
      <c r="F624" s="723"/>
      <c r="G624" s="57"/>
    </row>
    <row r="625" spans="1:7" ht="14.25">
      <c r="A625" s="261"/>
      <c r="B625" s="677" t="s">
        <v>316</v>
      </c>
      <c r="C625" s="265"/>
      <c r="D625" s="1859" t="s">
        <v>1280</v>
      </c>
      <c r="E625" s="1859"/>
      <c r="F625" s="1859"/>
      <c r="G625" s="57"/>
    </row>
    <row r="626" spans="1:7">
      <c r="A626" s="266"/>
      <c r="B626" s="266"/>
      <c r="C626" s="266"/>
      <c r="D626" s="1859"/>
      <c r="E626" s="1859"/>
      <c r="F626" s="1859"/>
      <c r="G626" s="57"/>
    </row>
    <row r="627" spans="1:7">
      <c r="A627" s="266"/>
      <c r="B627" s="266"/>
      <c r="C627" s="266"/>
      <c r="D627" s="151"/>
      <c r="E627" s="147"/>
      <c r="F627" s="147"/>
      <c r="G627" s="57"/>
    </row>
    <row r="628" spans="1:7" ht="14.25">
      <c r="A628" s="261"/>
      <c r="B628" s="677" t="s">
        <v>316</v>
      </c>
      <c r="C628" s="266"/>
      <c r="D628" s="1860" t="s">
        <v>1281</v>
      </c>
      <c r="E628" s="1860"/>
      <c r="F628" s="1860"/>
      <c r="G628" s="57"/>
    </row>
    <row r="629" spans="1:7" ht="14.25">
      <c r="A629" s="261"/>
      <c r="B629" s="261"/>
      <c r="C629" s="266"/>
      <c r="D629" s="1860"/>
      <c r="E629" s="1860"/>
      <c r="F629" s="1860"/>
      <c r="G629" s="57"/>
    </row>
    <row r="630" spans="1:7" ht="14.25">
      <c r="A630" s="261"/>
      <c r="B630" s="261"/>
      <c r="C630" s="266"/>
      <c r="D630" s="1860"/>
      <c r="E630" s="1860"/>
      <c r="F630" s="1860"/>
      <c r="G630" s="57"/>
    </row>
    <row r="631" spans="1:7">
      <c r="A631" s="266"/>
      <c r="B631" s="266"/>
      <c r="C631" s="266"/>
      <c r="D631" s="1860"/>
      <c r="E631" s="1860"/>
      <c r="F631" s="1860"/>
      <c r="G631" s="57"/>
    </row>
    <row r="632" spans="1:7" s="717" customFormat="1">
      <c r="A632" s="266"/>
      <c r="B632" s="266"/>
      <c r="C632" s="266"/>
      <c r="D632" s="724"/>
      <c r="E632" s="724"/>
      <c r="F632" s="724"/>
      <c r="G632" s="57"/>
    </row>
    <row r="633" spans="1:7">
      <c r="A633" s="266"/>
      <c r="B633" s="677" t="s">
        <v>316</v>
      </c>
      <c r="C633" s="266"/>
      <c r="D633" s="1861" t="s">
        <v>1282</v>
      </c>
      <c r="E633" s="1861"/>
      <c r="F633" s="1861"/>
      <c r="G633" s="57"/>
    </row>
    <row r="634" spans="1:7">
      <c r="A634" s="266"/>
      <c r="B634" s="266"/>
      <c r="C634" s="266"/>
      <c r="D634" s="725"/>
      <c r="E634" s="725"/>
      <c r="F634" s="725"/>
      <c r="G634" s="57"/>
    </row>
    <row r="635" spans="1:7">
      <c r="A635" s="1841" t="s">
        <v>1173</v>
      </c>
      <c r="B635" s="1841"/>
      <c r="C635" s="1841"/>
      <c r="D635" s="1841"/>
      <c r="E635" s="1841"/>
      <c r="F635" s="1841"/>
      <c r="G635" s="1841"/>
    </row>
    <row r="636" spans="1:7">
      <c r="A636" s="135"/>
      <c r="B636" s="135"/>
      <c r="C636" s="266"/>
      <c r="D636" s="147"/>
      <c r="E636" s="147"/>
      <c r="F636" s="147"/>
      <c r="G636" s="57"/>
    </row>
    <row r="637" spans="1:7">
      <c r="C637" s="267"/>
      <c r="D637" s="1862" t="s">
        <v>1332</v>
      </c>
      <c r="E637" s="1862"/>
      <c r="F637" s="1862"/>
      <c r="G637" s="57"/>
    </row>
    <row r="638" spans="1:7">
      <c r="A638" s="260"/>
      <c r="B638" s="260"/>
      <c r="C638" s="260"/>
      <c r="D638" s="1863" t="s">
        <v>1333</v>
      </c>
      <c r="E638" s="1863"/>
      <c r="F638" s="1863"/>
      <c r="G638" s="57"/>
    </row>
    <row r="639" spans="1:7" s="717" customFormat="1">
      <c r="A639" s="718"/>
      <c r="B639" s="718"/>
      <c r="C639" s="718"/>
      <c r="D639" s="732"/>
      <c r="E639" s="732"/>
      <c r="F639" s="732"/>
      <c r="G639" s="57"/>
    </row>
    <row r="640" spans="1:7" ht="14.45" customHeight="1">
      <c r="A640" s="261"/>
      <c r="B640" s="677" t="s">
        <v>316</v>
      </c>
      <c r="C640" s="266"/>
      <c r="D640" s="1819" t="s">
        <v>1334</v>
      </c>
      <c r="E640" s="1819"/>
      <c r="F640" s="1819"/>
      <c r="G640" s="57"/>
    </row>
    <row r="641" spans="1:11" ht="14.25">
      <c r="A641" s="261"/>
      <c r="B641" s="261"/>
      <c r="C641" s="266"/>
      <c r="D641" s="1819"/>
      <c r="E641" s="1819"/>
      <c r="F641" s="1819"/>
      <c r="G641" s="57"/>
    </row>
    <row r="642" spans="1:11" ht="14.25">
      <c r="A642" s="261"/>
      <c r="B642" s="261"/>
      <c r="C642" s="266"/>
      <c r="D642" s="1819"/>
      <c r="E642" s="1819"/>
      <c r="F642" s="1819"/>
      <c r="G642" s="57"/>
    </row>
    <row r="643" spans="1:11" ht="14.25">
      <c r="A643" s="261"/>
      <c r="B643" s="261"/>
      <c r="C643" s="266"/>
      <c r="D643" s="1819"/>
      <c r="E643" s="1819"/>
      <c r="F643" s="1819"/>
      <c r="G643" s="57"/>
    </row>
    <row r="644" spans="1:11" s="680" customFormat="1" ht="14.25">
      <c r="A644" s="261"/>
      <c r="B644" s="261"/>
      <c r="C644" s="266"/>
      <c r="D644" s="1819"/>
      <c r="E644" s="1819"/>
      <c r="F644" s="1819"/>
      <c r="G644" s="57"/>
    </row>
    <row r="645" spans="1:11" s="717" customFormat="1" ht="14.25">
      <c r="A645" s="712"/>
      <c r="B645" s="712"/>
      <c r="C645" s="266"/>
      <c r="D645" s="734"/>
      <c r="E645" s="734"/>
      <c r="F645" s="734"/>
      <c r="G645" s="57"/>
    </row>
    <row r="646" spans="1:11" s="680" customFormat="1" ht="14.25">
      <c r="A646" s="261"/>
      <c r="B646" s="677" t="s">
        <v>316</v>
      </c>
      <c r="C646" s="266"/>
      <c r="D646" s="1880" t="s">
        <v>1184</v>
      </c>
      <c r="E646" s="1880"/>
      <c r="F646" s="1880"/>
      <c r="G646" s="57"/>
    </row>
    <row r="647" spans="1:11" s="680" customFormat="1" ht="14.25">
      <c r="A647" s="261"/>
      <c r="B647" s="261"/>
      <c r="C647" s="266"/>
      <c r="D647" s="1881" t="s">
        <v>1335</v>
      </c>
      <c r="E647" s="1881"/>
      <c r="F647" s="1881"/>
      <c r="G647" s="57"/>
    </row>
    <row r="648" spans="1:11" s="680" customFormat="1" ht="14.25">
      <c r="A648" s="261"/>
      <c r="B648" s="261"/>
      <c r="C648" s="266"/>
      <c r="D648" s="1881"/>
      <c r="E648" s="1881"/>
      <c r="F648" s="1881"/>
      <c r="G648" s="57"/>
    </row>
    <row r="649" spans="1:11" s="680" customFormat="1" ht="14.25">
      <c r="A649" s="261"/>
      <c r="B649" s="261"/>
      <c r="C649" s="266"/>
      <c r="D649" s="1881"/>
      <c r="E649" s="1881"/>
      <c r="F649" s="1881"/>
      <c r="G649" s="57"/>
    </row>
    <row r="650" spans="1:11" s="680" customFormat="1" ht="14.25">
      <c r="A650" s="261"/>
      <c r="B650" s="261"/>
      <c r="C650" s="266"/>
      <c r="D650" s="1881"/>
      <c r="E650" s="1881"/>
      <c r="F650" s="1881"/>
      <c r="G650" s="57"/>
    </row>
    <row r="651" spans="1:11" s="680" customFormat="1" ht="14.25">
      <c r="A651" s="261"/>
      <c r="B651" s="261"/>
      <c r="C651" s="266"/>
      <c r="D651" s="1881"/>
      <c r="E651" s="1881"/>
      <c r="F651" s="1881"/>
      <c r="G651" s="57"/>
    </row>
    <row r="652" spans="1:11" s="680" customFormat="1" ht="14.25">
      <c r="A652" s="261"/>
      <c r="B652" s="261"/>
      <c r="C652" s="266"/>
      <c r="D652" s="1882" t="s">
        <v>1336</v>
      </c>
      <c r="E652" s="1882"/>
      <c r="F652" s="1882"/>
      <c r="G652" s="57"/>
    </row>
    <row r="653" spans="1:11">
      <c r="A653" s="266"/>
      <c r="B653" s="266"/>
      <c r="C653" s="266"/>
      <c r="D653" s="147"/>
      <c r="E653" s="147"/>
      <c r="F653" s="147"/>
      <c r="G653" s="57"/>
    </row>
    <row r="654" spans="1:11">
      <c r="A654" s="1841" t="s">
        <v>1174</v>
      </c>
      <c r="B654" s="1841"/>
      <c r="C654" s="1841"/>
      <c r="D654" s="1841"/>
      <c r="E654" s="1841"/>
      <c r="F654" s="1841"/>
      <c r="G654" s="1841"/>
      <c r="H654" s="269"/>
      <c r="I654" s="269"/>
      <c r="J654" s="269"/>
      <c r="K654" s="269"/>
    </row>
    <row r="655" spans="1:11" s="717" customFormat="1">
      <c r="A655" s="733"/>
      <c r="B655" s="733"/>
      <c r="C655" s="733"/>
      <c r="D655" s="733"/>
      <c r="E655" s="733"/>
      <c r="F655" s="733"/>
      <c r="G655" s="733"/>
      <c r="H655" s="269"/>
      <c r="I655" s="269"/>
      <c r="J655" s="269"/>
      <c r="K655" s="269"/>
    </row>
    <row r="656" spans="1:11">
      <c r="C656" s="267"/>
      <c r="D656" s="1844" t="s">
        <v>104</v>
      </c>
      <c r="E656" s="1844"/>
      <c r="F656" s="1844"/>
      <c r="G656" s="57"/>
      <c r="H656" s="269"/>
      <c r="I656" s="269"/>
      <c r="J656" s="269"/>
      <c r="K656" s="269"/>
    </row>
    <row r="657" spans="1:11">
      <c r="A657" s="267"/>
      <c r="B657" s="267"/>
      <c r="C657" s="267"/>
      <c r="D657" s="1844" t="s">
        <v>128</v>
      </c>
      <c r="E657" s="1844"/>
      <c r="F657" s="1844"/>
      <c r="G657" s="57"/>
      <c r="H657" s="269"/>
      <c r="I657" s="269"/>
      <c r="J657" s="269"/>
      <c r="K657" s="269"/>
    </row>
    <row r="658" spans="1:11">
      <c r="A658" s="260"/>
      <c r="B658" s="260"/>
      <c r="C658" s="260"/>
      <c r="D658" s="1834" t="s">
        <v>1210</v>
      </c>
      <c r="E658" s="1834"/>
      <c r="F658" s="1834"/>
      <c r="G658" s="57"/>
      <c r="H658" s="269"/>
      <c r="I658" s="269"/>
      <c r="J658" s="269"/>
      <c r="K658" s="269"/>
    </row>
    <row r="659" spans="1:11">
      <c r="A659" s="260"/>
      <c r="B659" s="260"/>
      <c r="C659" s="260"/>
      <c r="G659" s="57"/>
      <c r="H659" s="269"/>
      <c r="I659" s="269"/>
      <c r="J659" s="269"/>
      <c r="K659" s="269"/>
    </row>
    <row r="660" spans="1:11" ht="14.25">
      <c r="A660" s="261"/>
      <c r="B660" s="677" t="s">
        <v>316</v>
      </c>
      <c r="C660" s="260"/>
      <c r="D660" s="1834" t="s">
        <v>951</v>
      </c>
      <c r="E660" s="1834"/>
      <c r="F660" s="1834"/>
      <c r="G660" s="57"/>
      <c r="H660" s="269"/>
      <c r="I660" s="269"/>
      <c r="J660" s="269"/>
      <c r="K660" s="269"/>
    </row>
    <row r="661" spans="1:11">
      <c r="A661" s="260"/>
      <c r="B661" s="260"/>
      <c r="C661" s="260"/>
      <c r="D661" s="1834" t="s">
        <v>962</v>
      </c>
      <c r="E661" s="1834"/>
      <c r="F661" s="1834"/>
      <c r="G661" s="57"/>
      <c r="H661" s="269"/>
      <c r="I661" s="269"/>
      <c r="J661" s="269"/>
      <c r="K661" s="269"/>
    </row>
    <row r="662" spans="1:11">
      <c r="A662" s="260"/>
      <c r="B662" s="260"/>
      <c r="C662" s="260"/>
      <c r="D662" s="6"/>
      <c r="E662" s="1830" t="s">
        <v>1211</v>
      </c>
      <c r="F662" s="1830"/>
      <c r="G662" s="57"/>
      <c r="H662" s="269"/>
      <c r="I662" s="269"/>
      <c r="J662" s="269"/>
      <c r="K662" s="269"/>
    </row>
    <row r="663" spans="1:11">
      <c r="A663" s="260"/>
      <c r="B663" s="260"/>
      <c r="C663" s="260"/>
      <c r="D663" s="6"/>
      <c r="E663" s="1830"/>
      <c r="F663" s="1830"/>
      <c r="G663" s="57"/>
      <c r="H663" s="269"/>
      <c r="I663" s="269"/>
      <c r="J663" s="269"/>
      <c r="K663" s="269"/>
    </row>
    <row r="664" spans="1:11">
      <c r="A664" s="260"/>
      <c r="B664" s="260"/>
      <c r="C664" s="260"/>
      <c r="D664" s="270"/>
      <c r="E664" s="135"/>
      <c r="G664" s="57"/>
      <c r="H664" s="269"/>
      <c r="I664" s="269"/>
      <c r="J664" s="269"/>
      <c r="K664" s="269"/>
    </row>
    <row r="665" spans="1:11" ht="14.25">
      <c r="A665" s="261"/>
      <c r="B665" s="677" t="s">
        <v>316</v>
      </c>
      <c r="C665" s="260"/>
      <c r="D665" s="1821" t="s">
        <v>1212</v>
      </c>
      <c r="E665" s="1821"/>
      <c r="F665" s="1821"/>
      <c r="G665" s="57"/>
      <c r="H665" s="269"/>
      <c r="I665" s="269"/>
      <c r="J665" s="269"/>
      <c r="K665" s="269"/>
    </row>
    <row r="666" spans="1:11">
      <c r="A666" s="23"/>
      <c r="B666" s="673"/>
      <c r="C666" s="260"/>
      <c r="D666" s="1821"/>
      <c r="E666" s="1821"/>
      <c r="F666" s="1821"/>
      <c r="G666" s="57"/>
      <c r="H666" s="269"/>
      <c r="I666" s="269"/>
      <c r="J666" s="269"/>
      <c r="K666" s="269"/>
    </row>
    <row r="667" spans="1:11">
      <c r="A667" s="260"/>
      <c r="B667" s="260"/>
      <c r="C667" s="260"/>
      <c r="D667" s="1821"/>
      <c r="E667" s="1821"/>
      <c r="F667" s="1821"/>
      <c r="G667" s="57"/>
      <c r="H667" s="269"/>
      <c r="I667" s="269"/>
      <c r="J667" s="269"/>
      <c r="K667" s="269"/>
    </row>
    <row r="668" spans="1:11">
      <c r="A668" s="260"/>
      <c r="B668" s="260"/>
      <c r="C668" s="260"/>
      <c r="G668" s="57"/>
      <c r="H668" s="269"/>
      <c r="I668" s="269"/>
      <c r="J668" s="269"/>
      <c r="K668" s="269"/>
    </row>
    <row r="669" spans="1:11" ht="14.25">
      <c r="A669" s="261"/>
      <c r="B669" s="677" t="s">
        <v>316</v>
      </c>
      <c r="C669" s="260"/>
      <c r="D669" s="1834" t="s">
        <v>991</v>
      </c>
      <c r="E669" s="1834"/>
      <c r="F669" s="1834"/>
      <c r="G669" s="57"/>
      <c r="H669" s="269"/>
      <c r="I669" s="269"/>
      <c r="J669" s="269"/>
      <c r="K669" s="269"/>
    </row>
    <row r="670" spans="1:11" ht="14.25">
      <c r="A670" s="261"/>
      <c r="B670" s="261"/>
      <c r="C670" s="260"/>
      <c r="D670" s="1834" t="s">
        <v>962</v>
      </c>
      <c r="E670" s="1834"/>
      <c r="F670" s="1834"/>
      <c r="G670" s="57"/>
      <c r="H670" s="269"/>
      <c r="I670" s="269"/>
      <c r="J670" s="269"/>
      <c r="K670" s="269"/>
    </row>
    <row r="671" spans="1:11">
      <c r="A671" s="260"/>
      <c r="B671" s="260"/>
      <c r="C671" s="260"/>
      <c r="D671" s="6"/>
      <c r="E671" s="1852" t="s">
        <v>1213</v>
      </c>
      <c r="F671" s="1852"/>
      <c r="G671" s="57"/>
      <c r="H671" s="269"/>
      <c r="I671" s="269"/>
      <c r="J671" s="269"/>
      <c r="K671" s="269"/>
    </row>
    <row r="672" spans="1:11">
      <c r="A672" s="260"/>
      <c r="B672" s="260"/>
      <c r="C672" s="260"/>
      <c r="D672" s="50"/>
      <c r="G672" s="57"/>
      <c r="H672" s="269"/>
      <c r="I672" s="269"/>
      <c r="J672" s="269"/>
      <c r="K672" s="269"/>
    </row>
    <row r="673" spans="1:11" ht="14.25">
      <c r="A673" s="261"/>
      <c r="B673" s="677" t="s">
        <v>316</v>
      </c>
      <c r="C673" s="260"/>
      <c r="D673" s="1856" t="s">
        <v>1223</v>
      </c>
      <c r="E673" s="1856"/>
      <c r="F673" s="1856"/>
      <c r="G673" s="57"/>
      <c r="H673" s="269"/>
      <c r="I673" s="269"/>
      <c r="J673" s="269"/>
      <c r="K673" s="269"/>
    </row>
    <row r="674" spans="1:11">
      <c r="A674" s="260"/>
      <c r="B674" s="260"/>
      <c r="C674" s="260"/>
      <c r="D674" s="1856"/>
      <c r="E674" s="1856"/>
      <c r="F674" s="1856"/>
      <c r="G674" s="57"/>
      <c r="H674" s="269"/>
      <c r="I674" s="269"/>
      <c r="J674" s="269"/>
      <c r="K674" s="269"/>
    </row>
    <row r="675" spans="1:11">
      <c r="A675" s="260"/>
      <c r="B675" s="260"/>
      <c r="C675" s="260"/>
      <c r="D675" s="1856"/>
      <c r="E675" s="1856"/>
      <c r="F675" s="1856"/>
      <c r="G675" s="57"/>
      <c r="H675" s="269"/>
      <c r="I675" s="269"/>
      <c r="J675" s="269"/>
      <c r="K675" s="269"/>
    </row>
    <row r="676" spans="1:11">
      <c r="A676" s="260"/>
      <c r="B676" s="260"/>
      <c r="C676" s="260"/>
      <c r="D676" s="1856"/>
      <c r="E676" s="1856"/>
      <c r="F676" s="1856"/>
      <c r="G676" s="57"/>
      <c r="H676" s="269"/>
      <c r="I676" s="269"/>
      <c r="J676" s="269"/>
      <c r="K676" s="269"/>
    </row>
    <row r="677" spans="1:11">
      <c r="A677" s="260"/>
      <c r="B677" s="260"/>
      <c r="C677" s="260"/>
      <c r="D677" s="1856"/>
      <c r="E677" s="1856"/>
      <c r="F677" s="1856"/>
      <c r="G677" s="57"/>
      <c r="H677" s="269"/>
      <c r="I677" s="269"/>
      <c r="J677" s="269"/>
      <c r="K677" s="269"/>
    </row>
    <row r="678" spans="1:11" s="39" customFormat="1">
      <c r="A678" s="487"/>
      <c r="B678" s="487"/>
      <c r="C678" s="487"/>
      <c r="D678" s="1856"/>
      <c r="E678" s="1856"/>
      <c r="F678" s="1856"/>
      <c r="G678" s="60"/>
      <c r="H678" s="272"/>
      <c r="I678" s="272"/>
      <c r="J678" s="272"/>
      <c r="K678" s="272"/>
    </row>
    <row r="679" spans="1:11" s="39" customFormat="1">
      <c r="A679" s="487"/>
      <c r="B679" s="487"/>
      <c r="C679" s="487"/>
      <c r="D679" s="699"/>
      <c r="E679" s="699"/>
      <c r="F679" s="699"/>
      <c r="G679" s="60"/>
      <c r="H679" s="272"/>
      <c r="I679" s="272"/>
      <c r="J679" s="272"/>
      <c r="K679" s="272"/>
    </row>
    <row r="680" spans="1:11" ht="14.25">
      <c r="A680" s="261"/>
      <c r="B680" s="677" t="s">
        <v>316</v>
      </c>
      <c r="C680" s="260"/>
      <c r="D680" s="1856" t="s">
        <v>1214</v>
      </c>
      <c r="E680" s="1856"/>
      <c r="F680" s="1856"/>
      <c r="G680" s="57"/>
      <c r="H680" s="269"/>
      <c r="I680" s="269"/>
      <c r="J680" s="269"/>
      <c r="K680" s="269"/>
    </row>
    <row r="681" spans="1:11">
      <c r="A681" s="260"/>
      <c r="B681" s="260"/>
      <c r="C681" s="260"/>
      <c r="D681" s="1856"/>
      <c r="E681" s="1856"/>
      <c r="F681" s="1856"/>
      <c r="G681" s="57"/>
      <c r="H681" s="269"/>
      <c r="I681" s="269"/>
      <c r="J681" s="269"/>
      <c r="K681" s="269"/>
    </row>
    <row r="682" spans="1:11">
      <c r="A682" s="260"/>
      <c r="B682" s="260"/>
      <c r="C682" s="260"/>
      <c r="D682" s="1856"/>
      <c r="E682" s="1856"/>
      <c r="F682" s="1856"/>
      <c r="G682" s="57"/>
      <c r="H682" s="269"/>
      <c r="I682" s="269"/>
      <c r="J682" s="269"/>
      <c r="K682" s="269"/>
    </row>
    <row r="683" spans="1:11" ht="15" customHeight="1">
      <c r="A683" s="260"/>
      <c r="B683" s="260"/>
      <c r="C683" s="260"/>
      <c r="D683" s="1856"/>
      <c r="E683" s="1856"/>
      <c r="F683" s="1856"/>
      <c r="G683" s="57"/>
      <c r="H683" s="269"/>
      <c r="I683" s="269"/>
      <c r="J683" s="269"/>
      <c r="K683" s="269"/>
    </row>
    <row r="684" spans="1:11" ht="15" customHeight="1">
      <c r="A684" s="260"/>
      <c r="B684" s="260"/>
      <c r="C684" s="260"/>
      <c r="D684" s="1856"/>
      <c r="E684" s="1856"/>
      <c r="F684" s="1856"/>
      <c r="G684" s="57"/>
      <c r="H684" s="269"/>
      <c r="I684" s="269"/>
      <c r="J684" s="269"/>
      <c r="K684" s="269"/>
    </row>
    <row r="685" spans="1:11">
      <c r="A685" s="260"/>
      <c r="B685" s="260"/>
      <c r="C685" s="260"/>
      <c r="D685" s="1856"/>
      <c r="E685" s="1856"/>
      <c r="F685" s="1856"/>
      <c r="G685" s="57"/>
      <c r="H685" s="269"/>
      <c r="I685" s="269"/>
      <c r="J685" s="269"/>
      <c r="K685" s="269"/>
    </row>
    <row r="686" spans="1:11">
      <c r="A686" s="260"/>
      <c r="B686" s="260"/>
      <c r="C686" s="260"/>
      <c r="D686" s="1856"/>
      <c r="E686" s="1856"/>
      <c r="F686" s="1856"/>
      <c r="G686" s="57"/>
      <c r="H686" s="269"/>
      <c r="I686" s="269"/>
      <c r="J686" s="269"/>
      <c r="K686" s="269"/>
    </row>
    <row r="687" spans="1:11">
      <c r="A687" s="260"/>
      <c r="B687" s="260"/>
      <c r="C687" s="260"/>
      <c r="D687" s="1856"/>
      <c r="E687" s="1856"/>
      <c r="F687" s="1856"/>
      <c r="G687" s="57"/>
      <c r="H687" s="269"/>
      <c r="I687" s="269"/>
      <c r="J687" s="269"/>
      <c r="K687" s="269"/>
    </row>
    <row r="688" spans="1:11" ht="15" customHeight="1">
      <c r="A688" s="260"/>
      <c r="B688" s="260"/>
      <c r="C688" s="260"/>
      <c r="D688" s="1856"/>
      <c r="E688" s="1856"/>
      <c r="F688" s="1856"/>
      <c r="G688" s="57"/>
      <c r="H688" s="269"/>
      <c r="I688" s="269"/>
      <c r="J688" s="269"/>
      <c r="K688" s="269"/>
    </row>
    <row r="689" spans="1:11">
      <c r="A689" s="260"/>
      <c r="B689" s="260"/>
      <c r="C689" s="260"/>
      <c r="D689" s="1856"/>
      <c r="E689" s="1856"/>
      <c r="F689" s="1856"/>
      <c r="G689" s="57"/>
      <c r="H689" s="269"/>
      <c r="I689" s="269"/>
      <c r="J689" s="269"/>
      <c r="K689" s="269"/>
    </row>
    <row r="690" spans="1:11">
      <c r="A690" s="260"/>
      <c r="B690" s="260"/>
      <c r="C690" s="260"/>
      <c r="D690" s="1856"/>
      <c r="E690" s="1856"/>
      <c r="F690" s="1856"/>
      <c r="G690" s="57"/>
      <c r="H690" s="269"/>
      <c r="I690" s="269"/>
      <c r="J690" s="269"/>
      <c r="K690" s="269"/>
    </row>
    <row r="691" spans="1:11">
      <c r="A691" s="260"/>
      <c r="B691" s="260"/>
      <c r="C691" s="260"/>
      <c r="D691" s="1856"/>
      <c r="E691" s="1856"/>
      <c r="F691" s="1856"/>
      <c r="G691" s="57"/>
      <c r="H691" s="269"/>
      <c r="I691" s="269"/>
      <c r="J691" s="269"/>
      <c r="K691" s="269"/>
    </row>
    <row r="692" spans="1:11" s="680" customFormat="1">
      <c r="A692" s="260"/>
      <c r="B692" s="260"/>
      <c r="C692" s="260"/>
      <c r="D692" s="699"/>
      <c r="E692" s="699"/>
      <c r="F692" s="699"/>
      <c r="G692" s="57"/>
      <c r="H692" s="269"/>
      <c r="I692" s="269"/>
      <c r="J692" s="269"/>
      <c r="K692" s="269"/>
    </row>
    <row r="693" spans="1:11" ht="14.25">
      <c r="A693" s="261"/>
      <c r="B693" s="677" t="s">
        <v>316</v>
      </c>
      <c r="C693" s="260"/>
      <c r="D693" s="1856" t="s">
        <v>1224</v>
      </c>
      <c r="E693" s="1856"/>
      <c r="F693" s="1856"/>
      <c r="G693" s="57"/>
      <c r="H693" s="269"/>
      <c r="I693" s="269"/>
      <c r="J693" s="269"/>
      <c r="K693" s="269"/>
    </row>
    <row r="694" spans="1:11">
      <c r="A694" s="260"/>
      <c r="B694" s="260"/>
      <c r="C694" s="260"/>
      <c r="D694" s="1856"/>
      <c r="E694" s="1856"/>
      <c r="F694" s="1856"/>
      <c r="G694" s="57"/>
      <c r="H694" s="269"/>
      <c r="I694" s="269"/>
      <c r="J694" s="269"/>
      <c r="K694" s="269"/>
    </row>
    <row r="695" spans="1:11">
      <c r="A695" s="260"/>
      <c r="B695" s="260"/>
      <c r="C695" s="260"/>
      <c r="D695" s="1856"/>
      <c r="E695" s="1856"/>
      <c r="F695" s="1856"/>
      <c r="G695" s="57"/>
      <c r="H695" s="269"/>
      <c r="I695" s="269"/>
      <c r="J695" s="269"/>
      <c r="K695" s="269"/>
    </row>
    <row r="696" spans="1:11" s="680" customFormat="1">
      <c r="A696" s="260"/>
      <c r="B696" s="260"/>
      <c r="C696" s="260"/>
      <c r="D696" s="699"/>
      <c r="E696" s="699"/>
      <c r="F696" s="699"/>
      <c r="G696" s="57"/>
      <c r="H696" s="269"/>
      <c r="I696" s="269"/>
      <c r="J696" s="269"/>
      <c r="K696" s="269"/>
    </row>
    <row r="697" spans="1:11" s="680" customFormat="1">
      <c r="A697" s="260"/>
      <c r="B697" s="677" t="s">
        <v>316</v>
      </c>
      <c r="C697" s="260"/>
      <c r="D697" s="1856" t="s">
        <v>1221</v>
      </c>
      <c r="E697" s="1856"/>
      <c r="F697" s="1856"/>
      <c r="G697" s="57"/>
      <c r="H697" s="269"/>
      <c r="I697" s="269"/>
      <c r="J697" s="269"/>
      <c r="K697" s="269"/>
    </row>
    <row r="698" spans="1:11" s="680" customFormat="1">
      <c r="A698" s="260"/>
      <c r="B698" s="260"/>
      <c r="C698" s="260"/>
      <c r="D698" s="1856"/>
      <c r="E698" s="1856"/>
      <c r="F698" s="1856"/>
      <c r="G698" s="57"/>
      <c r="H698" s="269"/>
      <c r="I698" s="269"/>
      <c r="J698" s="269"/>
      <c r="K698" s="269"/>
    </row>
    <row r="699" spans="1:11" s="680" customFormat="1">
      <c r="A699" s="260"/>
      <c r="B699" s="260"/>
      <c r="C699" s="260"/>
      <c r="D699" s="699"/>
      <c r="E699" s="699"/>
      <c r="F699" s="699"/>
      <c r="G699" s="57"/>
      <c r="H699" s="269"/>
      <c r="I699" s="269"/>
      <c r="J699" s="269"/>
      <c r="K699" s="269"/>
    </row>
    <row r="700" spans="1:11" s="680" customFormat="1">
      <c r="A700" s="260"/>
      <c r="B700" s="677" t="s">
        <v>316</v>
      </c>
      <c r="C700" s="260"/>
      <c r="D700" s="1856" t="s">
        <v>1222</v>
      </c>
      <c r="E700" s="1856"/>
      <c r="F700" s="1856"/>
      <c r="G700" s="57"/>
      <c r="H700" s="269"/>
      <c r="I700" s="269"/>
      <c r="J700" s="269"/>
      <c r="K700" s="269"/>
    </row>
    <row r="701" spans="1:11" s="680" customFormat="1">
      <c r="A701" s="260"/>
      <c r="B701" s="260"/>
      <c r="C701" s="260"/>
      <c r="D701" s="1856"/>
      <c r="E701" s="1856"/>
      <c r="F701" s="1856"/>
      <c r="G701" s="57"/>
      <c r="H701" s="269"/>
      <c r="I701" s="269"/>
      <c r="J701" s="269"/>
      <c r="K701" s="269"/>
    </row>
    <row r="702" spans="1:11" s="680" customFormat="1">
      <c r="A702" s="260"/>
      <c r="B702" s="260"/>
      <c r="C702" s="260"/>
      <c r="D702" s="1856"/>
      <c r="E702" s="1856"/>
      <c r="F702" s="1856"/>
      <c r="G702" s="57"/>
      <c r="H702" s="269"/>
      <c r="I702" s="269"/>
      <c r="J702" s="269"/>
      <c r="K702" s="269"/>
    </row>
    <row r="703" spans="1:11" s="680" customFormat="1">
      <c r="A703" s="260"/>
      <c r="B703" s="260"/>
      <c r="C703" s="260"/>
      <c r="D703" s="699"/>
      <c r="E703" s="699"/>
      <c r="F703" s="699"/>
      <c r="G703" s="57"/>
      <c r="H703" s="269"/>
      <c r="I703" s="269"/>
      <c r="J703" s="269"/>
      <c r="K703" s="269"/>
    </row>
    <row r="704" spans="1:11">
      <c r="A704" s="260"/>
      <c r="B704" s="677" t="s">
        <v>316</v>
      </c>
      <c r="C704" s="260"/>
      <c r="D704" s="1856" t="s">
        <v>1215</v>
      </c>
      <c r="E704" s="1856"/>
      <c r="F704" s="1856"/>
      <c r="G704" s="57"/>
      <c r="H704" s="269"/>
      <c r="I704" s="269"/>
      <c r="J704" s="269"/>
      <c r="K704" s="269"/>
    </row>
    <row r="705" spans="1:11">
      <c r="A705" s="260"/>
      <c r="B705" s="260"/>
      <c r="C705" s="260"/>
      <c r="D705" s="1856"/>
      <c r="E705" s="1856"/>
      <c r="F705" s="1856"/>
      <c r="G705" s="57"/>
      <c r="H705" s="269"/>
      <c r="I705" s="269"/>
      <c r="J705" s="269"/>
      <c r="K705" s="269"/>
    </row>
    <row r="706" spans="1:11">
      <c r="A706" s="260"/>
      <c r="B706" s="260"/>
      <c r="C706" s="260"/>
      <c r="D706" s="1856"/>
      <c r="E706" s="1856"/>
      <c r="F706" s="1856"/>
      <c r="G706" s="57"/>
      <c r="H706" s="269"/>
      <c r="I706" s="269"/>
      <c r="J706" s="269"/>
      <c r="K706" s="269"/>
    </row>
    <row r="707" spans="1:11">
      <c r="A707" s="260"/>
      <c r="B707" s="260"/>
      <c r="C707" s="260"/>
      <c r="D707" s="130"/>
      <c r="G707" s="57"/>
      <c r="H707" s="269"/>
      <c r="I707" s="269"/>
      <c r="J707" s="269"/>
      <c r="K707" s="269"/>
    </row>
    <row r="708" spans="1:11">
      <c r="A708" s="260"/>
      <c r="B708" s="677" t="s">
        <v>316</v>
      </c>
      <c r="C708" s="260"/>
      <c r="D708" s="1856" t="s">
        <v>1216</v>
      </c>
      <c r="E708" s="1856"/>
      <c r="F708" s="1856"/>
      <c r="G708" s="57"/>
      <c r="H708" s="269"/>
      <c r="I708" s="269"/>
      <c r="J708" s="269"/>
      <c r="K708" s="269"/>
    </row>
    <row r="709" spans="1:11">
      <c r="A709" s="260"/>
      <c r="B709" s="260"/>
      <c r="C709" s="260"/>
      <c r="D709" s="1856"/>
      <c r="E709" s="1856"/>
      <c r="F709" s="1856"/>
      <c r="G709" s="57"/>
      <c r="H709" s="269"/>
      <c r="I709" s="269"/>
      <c r="J709" s="269"/>
      <c r="K709" s="269"/>
    </row>
    <row r="710" spans="1:11">
      <c r="A710" s="260"/>
      <c r="B710" s="260"/>
      <c r="C710" s="260"/>
      <c r="D710" s="1856"/>
      <c r="E710" s="1856"/>
      <c r="F710" s="1856"/>
      <c r="G710" s="57"/>
      <c r="H710" s="269"/>
      <c r="I710" s="269"/>
      <c r="J710" s="269"/>
      <c r="K710" s="269"/>
    </row>
    <row r="711" spans="1:11">
      <c r="A711" s="260"/>
      <c r="B711" s="260"/>
      <c r="C711" s="260"/>
      <c r="D711" s="12"/>
      <c r="G711" s="57"/>
      <c r="H711" s="269"/>
      <c r="I711" s="269"/>
      <c r="J711" s="269"/>
      <c r="K711" s="269"/>
    </row>
    <row r="712" spans="1:11" ht="14.25">
      <c r="A712" s="261"/>
      <c r="B712" s="677" t="s">
        <v>316</v>
      </c>
      <c r="C712" s="260"/>
      <c r="D712" s="1821" t="s">
        <v>1217</v>
      </c>
      <c r="E712" s="1821"/>
      <c r="F712" s="1821"/>
      <c r="G712" s="57"/>
      <c r="H712" s="269"/>
      <c r="I712" s="269"/>
      <c r="J712" s="269"/>
      <c r="K712" s="269"/>
    </row>
    <row r="713" spans="1:11">
      <c r="A713" s="260"/>
      <c r="B713" s="260"/>
      <c r="C713" s="260"/>
      <c r="D713" s="1821"/>
      <c r="E713" s="1821"/>
      <c r="F713" s="1821"/>
      <c r="G713" s="57"/>
      <c r="H713" s="269"/>
      <c r="I713" s="269"/>
      <c r="J713" s="269"/>
      <c r="K713" s="269"/>
    </row>
    <row r="714" spans="1:11">
      <c r="A714" s="260"/>
      <c r="B714" s="260"/>
      <c r="C714" s="260"/>
      <c r="D714" s="1821"/>
      <c r="E714" s="1821"/>
      <c r="F714" s="1821"/>
      <c r="G714" s="57"/>
      <c r="H714" s="269"/>
      <c r="I714" s="269"/>
      <c r="J714" s="269"/>
      <c r="K714" s="269"/>
    </row>
    <row r="715" spans="1:11">
      <c r="A715" s="260"/>
      <c r="B715" s="260"/>
      <c r="C715" s="260"/>
      <c r="D715" s="1821"/>
      <c r="E715" s="1821"/>
      <c r="F715" s="1821"/>
      <c r="G715" s="57"/>
      <c r="H715" s="269"/>
      <c r="I715" s="269"/>
      <c r="J715" s="269"/>
      <c r="K715" s="269"/>
    </row>
    <row r="716" spans="1:11">
      <c r="A716" s="260"/>
      <c r="B716" s="260"/>
      <c r="C716" s="260"/>
      <c r="D716" s="263"/>
      <c r="G716" s="57"/>
      <c r="H716" s="269"/>
      <c r="I716" s="269"/>
      <c r="J716" s="269"/>
      <c r="K716" s="269"/>
    </row>
    <row r="717" spans="1:11" ht="14.25">
      <c r="A717" s="261"/>
      <c r="B717" s="677" t="s">
        <v>316</v>
      </c>
      <c r="C717" s="260"/>
      <c r="D717" s="1856" t="s">
        <v>1350</v>
      </c>
      <c r="E717" s="1856"/>
      <c r="F717" s="1856"/>
      <c r="G717" s="57"/>
      <c r="H717" s="269"/>
      <c r="I717" s="269"/>
      <c r="J717" s="269"/>
      <c r="K717" s="269"/>
    </row>
    <row r="718" spans="1:11">
      <c r="A718" s="260"/>
      <c r="B718" s="260"/>
      <c r="C718" s="260"/>
      <c r="D718" s="1856"/>
      <c r="E718" s="1856"/>
      <c r="F718" s="1856"/>
      <c r="G718" s="57"/>
      <c r="H718" s="269"/>
      <c r="I718" s="269"/>
      <c r="J718" s="269"/>
      <c r="K718" s="269"/>
    </row>
    <row r="719" spans="1:11">
      <c r="A719" s="260"/>
      <c r="B719" s="260"/>
      <c r="C719" s="260"/>
      <c r="D719" s="1856"/>
      <c r="E719" s="1856"/>
      <c r="F719" s="1856"/>
      <c r="G719" s="57"/>
      <c r="H719" s="269"/>
      <c r="I719" s="269"/>
      <c r="J719" s="269"/>
      <c r="K719" s="269"/>
    </row>
    <row r="720" spans="1:11">
      <c r="A720" s="260"/>
      <c r="B720" s="260"/>
      <c r="C720" s="260"/>
      <c r="D720" s="1856"/>
      <c r="E720" s="1856"/>
      <c r="F720" s="1856"/>
      <c r="G720" s="57"/>
      <c r="H720" s="269"/>
      <c r="I720" s="269"/>
      <c r="J720" s="269"/>
      <c r="K720" s="269"/>
    </row>
    <row r="721" spans="1:11">
      <c r="A721" s="260"/>
      <c r="B721" s="260"/>
      <c r="C721" s="260"/>
      <c r="D721" s="1856"/>
      <c r="E721" s="1856"/>
      <c r="F721" s="1856"/>
      <c r="G721" s="57"/>
      <c r="H721" s="269"/>
      <c r="I721" s="269"/>
      <c r="J721" s="269"/>
      <c r="K721" s="269"/>
    </row>
    <row r="722" spans="1:11">
      <c r="A722" s="260"/>
      <c r="B722" s="260"/>
      <c r="C722" s="260"/>
      <c r="D722" s="1856"/>
      <c r="E722" s="1856"/>
      <c r="F722" s="1856"/>
      <c r="G722" s="57"/>
      <c r="H722" s="269"/>
      <c r="I722" s="269"/>
      <c r="J722" s="269"/>
      <c r="K722" s="269"/>
    </row>
    <row r="723" spans="1:11">
      <c r="A723" s="260"/>
      <c r="B723" s="260"/>
      <c r="C723" s="260"/>
      <c r="D723" s="1856"/>
      <c r="E723" s="1856"/>
      <c r="F723" s="1856"/>
      <c r="G723" s="57"/>
      <c r="H723" s="269"/>
      <c r="I723" s="269"/>
      <c r="J723" s="269"/>
      <c r="K723" s="269"/>
    </row>
    <row r="724" spans="1:11">
      <c r="A724" s="260"/>
      <c r="B724" s="260"/>
      <c r="C724" s="260"/>
      <c r="D724" s="1889" t="s">
        <v>1218</v>
      </c>
      <c r="E724" s="1889"/>
      <c r="F724" s="1889"/>
      <c r="G724" s="57"/>
      <c r="H724" s="269"/>
      <c r="I724" s="269"/>
      <c r="J724" s="269"/>
      <c r="K724" s="269"/>
    </row>
    <row r="725" spans="1:11" s="680" customFormat="1">
      <c r="A725" s="260"/>
      <c r="B725" s="260"/>
      <c r="C725" s="260"/>
      <c r="D725" s="531"/>
      <c r="E725" s="7"/>
      <c r="F725" s="7"/>
      <c r="G725" s="57"/>
      <c r="H725" s="269"/>
      <c r="I725" s="269"/>
      <c r="J725" s="269"/>
      <c r="K725" s="269"/>
    </row>
    <row r="726" spans="1:11">
      <c r="A726" s="1891" t="s">
        <v>1175</v>
      </c>
      <c r="B726" s="1891"/>
      <c r="C726" s="1891"/>
      <c r="D726" s="1891"/>
      <c r="E726" s="1891"/>
      <c r="F726" s="1891"/>
      <c r="G726" s="1891"/>
      <c r="H726" s="269"/>
      <c r="I726" s="269"/>
      <c r="J726" s="269"/>
      <c r="K726" s="269"/>
    </row>
    <row r="727" spans="1:11">
      <c r="A727" s="260"/>
      <c r="B727" s="260"/>
      <c r="C727" s="260"/>
      <c r="D727" s="263"/>
      <c r="G727" s="271"/>
      <c r="H727" s="269"/>
      <c r="I727" s="269"/>
      <c r="J727" s="269"/>
      <c r="K727" s="269"/>
    </row>
    <row r="728" spans="1:11" ht="13.15" customHeight="1">
      <c r="C728" s="260"/>
      <c r="D728" s="1870" t="s">
        <v>1191</v>
      </c>
      <c r="E728" s="1870"/>
      <c r="F728" s="1870"/>
      <c r="G728" s="271"/>
      <c r="H728" s="269"/>
      <c r="I728" s="269"/>
      <c r="J728" s="269"/>
      <c r="K728" s="269"/>
    </row>
    <row r="729" spans="1:11">
      <c r="A729" s="260"/>
      <c r="B729" s="260"/>
      <c r="C729" s="260"/>
      <c r="D729" s="1887" t="s">
        <v>1192</v>
      </c>
      <c r="E729" s="1887"/>
      <c r="F729" s="1887"/>
      <c r="G729" s="271"/>
      <c r="H729" s="269"/>
      <c r="I729" s="269"/>
      <c r="J729" s="269"/>
      <c r="K729" s="269"/>
    </row>
    <row r="730" spans="1:11">
      <c r="A730" s="260"/>
      <c r="B730" s="260"/>
      <c r="C730" s="260"/>
      <c r="G730" s="271"/>
      <c r="H730" s="269"/>
      <c r="I730" s="269"/>
      <c r="J730" s="269"/>
      <c r="K730" s="269"/>
    </row>
    <row r="731" spans="1:11" s="39" customFormat="1" ht="14.25">
      <c r="A731" s="261"/>
      <c r="B731" s="677" t="s">
        <v>316</v>
      </c>
      <c r="C731" s="132"/>
      <c r="D731" s="1821" t="s">
        <v>1193</v>
      </c>
      <c r="E731" s="1821"/>
      <c r="F731" s="1821"/>
      <c r="G731" s="271"/>
      <c r="H731" s="272"/>
      <c r="I731" s="272"/>
      <c r="J731" s="272"/>
      <c r="K731" s="272"/>
    </row>
    <row r="732" spans="1:11" s="39" customFormat="1" ht="10.5" customHeight="1">
      <c r="A732" s="132"/>
      <c r="B732" s="674"/>
      <c r="C732" s="132"/>
      <c r="D732" s="1821"/>
      <c r="E732" s="1821"/>
      <c r="F732" s="1821"/>
      <c r="G732" s="271"/>
      <c r="H732" s="272"/>
      <c r="I732" s="272"/>
      <c r="J732" s="272"/>
      <c r="K732" s="272"/>
    </row>
    <row r="733" spans="1:11" s="39" customFormat="1">
      <c r="A733" s="132"/>
      <c r="B733" s="674"/>
      <c r="C733" s="132"/>
      <c r="D733" s="1821"/>
      <c r="E733" s="1821"/>
      <c r="F733" s="1821"/>
      <c r="G733" s="271"/>
      <c r="H733" s="272"/>
      <c r="I733" s="272"/>
      <c r="J733" s="272"/>
      <c r="K733" s="272"/>
    </row>
    <row r="734" spans="1:11">
      <c r="D734" s="1821"/>
      <c r="E734" s="1821"/>
      <c r="F734" s="1821"/>
      <c r="G734" s="271"/>
      <c r="H734" s="269"/>
      <c r="I734" s="269"/>
      <c r="J734" s="269"/>
      <c r="K734" s="269"/>
    </row>
    <row r="735" spans="1:11">
      <c r="A735" s="273"/>
      <c r="B735" s="273"/>
      <c r="C735" s="273"/>
      <c r="D735" s="1821"/>
      <c r="E735" s="1821"/>
      <c r="F735" s="1821"/>
      <c r="G735" s="275"/>
      <c r="H735" s="269"/>
      <c r="I735" s="269"/>
      <c r="J735" s="269"/>
      <c r="K735" s="269"/>
    </row>
    <row r="736" spans="1:11" ht="15.6" customHeight="1">
      <c r="A736" s="273"/>
      <c r="B736" s="273"/>
      <c r="C736" s="273"/>
      <c r="D736" s="1821"/>
      <c r="E736" s="1821"/>
      <c r="F736" s="1821"/>
      <c r="G736" s="275"/>
      <c r="H736" s="269"/>
      <c r="I736" s="269"/>
      <c r="J736" s="269"/>
      <c r="K736" s="269"/>
    </row>
    <row r="737" spans="1:11">
      <c r="A737" s="273"/>
      <c r="B737" s="273"/>
      <c r="C737" s="273"/>
      <c r="D737" s="377"/>
      <c r="E737" s="274"/>
      <c r="F737" s="274"/>
      <c r="G737" s="275"/>
      <c r="H737" s="269"/>
      <c r="I737" s="269"/>
      <c r="J737" s="269"/>
      <c r="K737" s="269"/>
    </row>
    <row r="738" spans="1:11" s="409" customFormat="1" ht="14.25">
      <c r="A738" s="407"/>
      <c r="B738" s="677" t="s">
        <v>316</v>
      </c>
      <c r="C738" s="408"/>
      <c r="D738" s="1822" t="s">
        <v>1194</v>
      </c>
      <c r="E738" s="1822"/>
      <c r="F738" s="1822"/>
      <c r="G738" s="311"/>
    </row>
    <row r="739" spans="1:11" s="409" customFormat="1">
      <c r="A739" s="408"/>
      <c r="B739" s="408"/>
      <c r="C739" s="408"/>
      <c r="D739" s="1822"/>
      <c r="E739" s="1822"/>
      <c r="F739" s="1822"/>
      <c r="G739" s="311"/>
    </row>
    <row r="740" spans="1:11" s="409" customFormat="1">
      <c r="A740" s="408"/>
      <c r="B740" s="408"/>
      <c r="C740" s="408"/>
      <c r="D740" s="1822"/>
      <c r="E740" s="1822"/>
      <c r="F740" s="1822"/>
      <c r="G740" s="311"/>
    </row>
    <row r="741" spans="1:11" s="409" customFormat="1">
      <c r="A741" s="408"/>
      <c r="B741" s="408"/>
      <c r="C741" s="408"/>
      <c r="D741" s="1822"/>
      <c r="E741" s="1822"/>
      <c r="F741" s="1822"/>
      <c r="G741" s="311"/>
    </row>
    <row r="742" spans="1:11" s="409" customFormat="1">
      <c r="A742" s="408"/>
      <c r="B742" s="408"/>
      <c r="C742" s="408"/>
      <c r="D742" s="377"/>
      <c r="E742" s="311"/>
      <c r="F742" s="311"/>
      <c r="G742" s="311"/>
    </row>
    <row r="743" spans="1:11" s="409" customFormat="1" ht="14.25">
      <c r="A743" s="261"/>
      <c r="B743" s="677" t="s">
        <v>316</v>
      </c>
      <c r="C743" s="408"/>
      <c r="D743" s="1888" t="s">
        <v>1195</v>
      </c>
      <c r="E743" s="1888"/>
      <c r="F743" s="1888"/>
      <c r="G743" s="311"/>
    </row>
    <row r="744" spans="1:11" s="409" customFormat="1">
      <c r="A744" s="408"/>
      <c r="B744" s="408"/>
      <c r="C744" s="408"/>
      <c r="D744" s="1888"/>
      <c r="E744" s="1888"/>
      <c r="F744" s="1888"/>
      <c r="G744" s="311"/>
    </row>
    <row r="745" spans="1:11" s="409" customFormat="1">
      <c r="A745" s="408"/>
      <c r="B745" s="408"/>
      <c r="C745" s="408"/>
      <c r="D745" s="1888"/>
      <c r="E745" s="1888"/>
      <c r="F745" s="1888"/>
      <c r="G745" s="311"/>
    </row>
    <row r="746" spans="1:11">
      <c r="A746" s="273"/>
      <c r="B746" s="273"/>
      <c r="C746" s="273"/>
      <c r="D746" s="377"/>
      <c r="E746" s="274"/>
      <c r="F746" s="274"/>
      <c r="G746" s="275"/>
      <c r="H746" s="269"/>
      <c r="I746" s="269"/>
      <c r="J746" s="269"/>
      <c r="K746" s="269"/>
    </row>
    <row r="747" spans="1:11" ht="14.25">
      <c r="A747" s="261"/>
      <c r="B747" s="677" t="s">
        <v>316</v>
      </c>
      <c r="C747" s="273"/>
      <c r="D747" s="1822" t="s">
        <v>1196</v>
      </c>
      <c r="E747" s="1822"/>
      <c r="F747" s="1822"/>
      <c r="G747" s="275"/>
      <c r="H747" s="269"/>
      <c r="I747" s="269"/>
      <c r="J747" s="269"/>
      <c r="K747" s="269"/>
    </row>
    <row r="748" spans="1:11">
      <c r="A748" s="273"/>
      <c r="B748" s="273"/>
      <c r="C748" s="273"/>
      <c r="D748" s="1822"/>
      <c r="E748" s="1822"/>
      <c r="F748" s="1822"/>
      <c r="G748" s="275"/>
      <c r="H748" s="269"/>
      <c r="I748" s="269"/>
      <c r="J748" s="269"/>
      <c r="K748" s="269"/>
    </row>
    <row r="749" spans="1:11" s="680" customFormat="1">
      <c r="A749" s="273"/>
      <c r="B749" s="273"/>
      <c r="C749" s="273"/>
      <c r="D749" s="693"/>
      <c r="E749" s="693"/>
      <c r="F749" s="693"/>
      <c r="G749" s="275"/>
      <c r="H749" s="269"/>
      <c r="I749" s="269"/>
      <c r="J749" s="269"/>
      <c r="K749" s="269"/>
    </row>
    <row r="750" spans="1:11" s="680" customFormat="1">
      <c r="A750" s="273"/>
      <c r="B750" s="677" t="s">
        <v>316</v>
      </c>
      <c r="C750" s="273"/>
      <c r="D750" s="1822" t="s">
        <v>1197</v>
      </c>
      <c r="E750" s="1822"/>
      <c r="F750" s="1822"/>
      <c r="G750" s="275"/>
      <c r="H750" s="269"/>
      <c r="I750" s="269"/>
      <c r="J750" s="269"/>
      <c r="K750" s="269"/>
    </row>
    <row r="751" spans="1:11" s="680" customFormat="1">
      <c r="A751" s="273"/>
      <c r="B751" s="273"/>
      <c r="C751" s="273"/>
      <c r="D751" s="1822"/>
      <c r="E751" s="1822"/>
      <c r="F751" s="1822"/>
      <c r="G751" s="275"/>
      <c r="H751" s="269"/>
      <c r="I751" s="269"/>
      <c r="J751" s="269"/>
      <c r="K751" s="269"/>
    </row>
    <row r="752" spans="1:11" s="680" customFormat="1">
      <c r="A752" s="273"/>
      <c r="B752" s="273"/>
      <c r="C752" s="273"/>
      <c r="D752" s="1822"/>
      <c r="E752" s="1822"/>
      <c r="F752" s="1822"/>
      <c r="G752" s="275"/>
      <c r="H752" s="269"/>
      <c r="I752" s="269"/>
      <c r="J752" s="269"/>
      <c r="K752" s="269"/>
    </row>
    <row r="753" spans="1:11" s="680" customFormat="1">
      <c r="A753" s="273"/>
      <c r="B753" s="273"/>
      <c r="C753" s="273"/>
      <c r="D753" s="693"/>
      <c r="E753" s="693"/>
      <c r="F753" s="693"/>
      <c r="G753" s="275"/>
      <c r="H753" s="269"/>
      <c r="I753" s="269"/>
      <c r="J753" s="269"/>
      <c r="K753" s="269"/>
    </row>
    <row r="754" spans="1:11">
      <c r="A754" s="1893" t="s">
        <v>1198</v>
      </c>
      <c r="B754" s="1893"/>
      <c r="C754" s="1893"/>
      <c r="D754" s="1893"/>
      <c r="E754" s="1893"/>
      <c r="F754" s="1893"/>
      <c r="G754" s="1893"/>
    </row>
    <row r="755" spans="1:11">
      <c r="A755" s="260"/>
      <c r="B755" s="260"/>
      <c r="C755" s="260"/>
      <c r="D755" s="276"/>
      <c r="F755" s="147"/>
      <c r="G755" s="271"/>
    </row>
    <row r="756" spans="1:11">
      <c r="A756" s="273"/>
      <c r="B756" s="273"/>
      <c r="C756" s="442"/>
      <c r="D756" s="1894" t="s">
        <v>1182</v>
      </c>
      <c r="E756" s="1894"/>
      <c r="F756" s="1894"/>
      <c r="G756" s="271"/>
    </row>
    <row r="757" spans="1:11">
      <c r="A757" s="501"/>
      <c r="B757" s="501"/>
      <c r="C757" s="500"/>
      <c r="D757" s="1884" t="s">
        <v>1199</v>
      </c>
      <c r="E757" s="1884"/>
      <c r="F757" s="1884"/>
      <c r="G757" s="271"/>
    </row>
    <row r="758" spans="1:11">
      <c r="A758" s="273"/>
      <c r="B758" s="273"/>
      <c r="C758" s="442"/>
      <c r="D758" s="691"/>
      <c r="E758" s="691"/>
      <c r="F758" s="691"/>
      <c r="G758" s="271"/>
    </row>
    <row r="759" spans="1:11" ht="14.25">
      <c r="A759" s="261"/>
      <c r="B759" s="677" t="s">
        <v>316</v>
      </c>
      <c r="C759" s="442"/>
      <c r="D759" s="1885" t="s">
        <v>1067</v>
      </c>
      <c r="E759" s="1885"/>
      <c r="F759" s="1885"/>
      <c r="G759" s="271"/>
    </row>
    <row r="760" spans="1:11">
      <c r="A760" s="273"/>
      <c r="B760" s="273"/>
      <c r="C760" s="442"/>
      <c r="D760" s="690"/>
      <c r="E760" s="1886" t="s">
        <v>1183</v>
      </c>
      <c r="F760" s="1886"/>
      <c r="G760" s="271"/>
    </row>
    <row r="761" spans="1:11">
      <c r="A761" s="267"/>
      <c r="B761" s="267"/>
      <c r="C761" s="267"/>
      <c r="D761" s="135"/>
      <c r="F761" s="57"/>
      <c r="G761" s="271"/>
    </row>
    <row r="762" spans="1:11">
      <c r="A762" s="1890" t="s">
        <v>471</v>
      </c>
      <c r="B762" s="1890"/>
      <c r="C762" s="1890"/>
      <c r="D762" s="1890"/>
      <c r="E762" s="1890"/>
      <c r="F762" s="1890"/>
      <c r="G762" s="1890"/>
    </row>
    <row r="763" spans="1:11">
      <c r="A763" s="255"/>
      <c r="B763" s="671"/>
      <c r="C763" s="266"/>
      <c r="D763" s="271"/>
      <c r="E763" s="271"/>
      <c r="F763" s="271"/>
      <c r="G763" s="271"/>
    </row>
    <row r="764" spans="1:11">
      <c r="A764" s="135"/>
      <c r="B764" s="1892" t="s">
        <v>1066</v>
      </c>
      <c r="C764" s="1892"/>
      <c r="D764" s="1892"/>
      <c r="E764" s="1892"/>
      <c r="F764" s="1892"/>
      <c r="G764" s="271"/>
    </row>
    <row r="765" spans="1:11">
      <c r="A765" s="23"/>
      <c r="B765" s="673"/>
      <c r="G765" s="271"/>
    </row>
    <row r="766" spans="1:11">
      <c r="A766" s="1890" t="s">
        <v>472</v>
      </c>
      <c r="B766" s="1890"/>
      <c r="C766" s="1890"/>
      <c r="D766" s="1890"/>
      <c r="E766" s="1890"/>
      <c r="F766" s="1890"/>
      <c r="G766" s="1890"/>
    </row>
    <row r="767" spans="1:11">
      <c r="A767" s="255"/>
      <c r="B767" s="671"/>
      <c r="C767" s="255"/>
      <c r="D767" s="263"/>
      <c r="G767" s="271"/>
    </row>
    <row r="768" spans="1:11">
      <c r="A768" s="135"/>
      <c r="B768" s="1836" t="s">
        <v>470</v>
      </c>
      <c r="C768" s="1836"/>
      <c r="D768" s="1836"/>
      <c r="E768" s="1836"/>
      <c r="F768" s="1836"/>
      <c r="G768" s="271"/>
    </row>
    <row r="769" spans="1:7" ht="14.25">
      <c r="A769" s="261"/>
      <c r="B769" s="261"/>
      <c r="D769" s="135"/>
      <c r="E769" s="135"/>
      <c r="F769" s="271"/>
      <c r="G769" s="271"/>
    </row>
    <row r="770" spans="1:7">
      <c r="A770" s="1890" t="s">
        <v>473</v>
      </c>
      <c r="B770" s="1890"/>
      <c r="C770" s="1890"/>
      <c r="D770" s="1890"/>
      <c r="E770" s="1890"/>
      <c r="F770" s="1890"/>
      <c r="G770" s="1890"/>
    </row>
    <row r="771" spans="1:7">
      <c r="C771" s="260"/>
      <c r="D771" s="259"/>
      <c r="E771" s="135"/>
      <c r="F771" s="271"/>
      <c r="G771" s="271"/>
    </row>
    <row r="772" spans="1:7">
      <c r="A772" s="135"/>
      <c r="B772" s="1836" t="s">
        <v>470</v>
      </c>
      <c r="C772" s="1836"/>
      <c r="D772" s="1836"/>
      <c r="E772" s="1836"/>
      <c r="F772" s="1836"/>
      <c r="G772" s="271"/>
    </row>
    <row r="773" spans="1:7">
      <c r="A773" s="135"/>
      <c r="B773" s="135"/>
      <c r="C773" s="266"/>
      <c r="D773" s="271"/>
      <c r="E773" s="271"/>
      <c r="F773" s="271"/>
      <c r="G773" s="271"/>
    </row>
    <row r="774" spans="1:7">
      <c r="A774" s="1890" t="s">
        <v>474</v>
      </c>
      <c r="B774" s="1890"/>
      <c r="C774" s="1890"/>
      <c r="D774" s="1890"/>
      <c r="E774" s="1890"/>
      <c r="F774" s="1890"/>
      <c r="G774" s="1890"/>
    </row>
    <row r="775" spans="1:7">
      <c r="A775" s="135"/>
      <c r="B775" s="135"/>
    </row>
    <row r="776" spans="1:7">
      <c r="A776" s="135"/>
      <c r="B776" s="1836" t="s">
        <v>470</v>
      </c>
      <c r="C776" s="1836"/>
      <c r="D776" s="1836"/>
      <c r="E776" s="1836"/>
      <c r="F776" s="1836"/>
    </row>
    <row r="777" spans="1:7">
      <c r="A777" s="266"/>
      <c r="B777" s="266"/>
      <c r="C777" s="266"/>
      <c r="D777" s="258"/>
      <c r="F777" s="271"/>
    </row>
    <row r="778" spans="1:7">
      <c r="A778" s="1890" t="s">
        <v>475</v>
      </c>
      <c r="B778" s="1890"/>
      <c r="C778" s="1890"/>
      <c r="D778" s="1890"/>
      <c r="E778" s="1890"/>
      <c r="F778" s="1890"/>
      <c r="G778" s="1890"/>
    </row>
    <row r="779" spans="1:7">
      <c r="A779" s="135"/>
      <c r="B779" s="135"/>
    </row>
    <row r="780" spans="1:7">
      <c r="A780" s="135"/>
      <c r="B780" s="1836" t="s">
        <v>470</v>
      </c>
      <c r="C780" s="1836"/>
      <c r="D780" s="1836"/>
      <c r="E780" s="1836"/>
      <c r="F780" s="1836"/>
    </row>
    <row r="781" spans="1:7">
      <c r="A781" s="266"/>
      <c r="B781" s="266"/>
      <c r="C781" s="266"/>
      <c r="D781" s="258"/>
      <c r="F781" s="271"/>
    </row>
    <row r="782" spans="1:7">
      <c r="A782" s="1890" t="s">
        <v>476</v>
      </c>
      <c r="B782" s="1890"/>
      <c r="C782" s="1890"/>
      <c r="D782" s="1890"/>
      <c r="E782" s="1890"/>
      <c r="F782" s="1890"/>
      <c r="G782" s="1890"/>
    </row>
    <row r="783" spans="1:7">
      <c r="A783" s="135"/>
      <c r="B783" s="135"/>
    </row>
    <row r="784" spans="1:7">
      <c r="A784" s="135"/>
      <c r="B784" s="1836" t="s">
        <v>470</v>
      </c>
      <c r="C784" s="1836"/>
      <c r="D784" s="1836"/>
      <c r="E784" s="1836"/>
      <c r="F784" s="1836"/>
    </row>
    <row r="785" spans="1:7">
      <c r="A785" s="265"/>
      <c r="B785" s="265"/>
      <c r="C785" s="265"/>
      <c r="D785" s="277"/>
      <c r="E785" s="57"/>
      <c r="F785" s="57"/>
      <c r="G785" s="57"/>
    </row>
    <row r="786" spans="1:7">
      <c r="A786" s="1890" t="s">
        <v>192</v>
      </c>
      <c r="B786" s="1890"/>
      <c r="C786" s="1890"/>
      <c r="D786" s="1890"/>
      <c r="E786" s="1890"/>
      <c r="F786" s="1890"/>
      <c r="G786" s="1890"/>
    </row>
    <row r="787" spans="1:7">
      <c r="A787" s="135"/>
      <c r="B787" s="135"/>
    </row>
    <row r="788" spans="1:7">
      <c r="A788" s="135"/>
      <c r="B788" s="1836" t="s">
        <v>470</v>
      </c>
      <c r="C788" s="1836"/>
      <c r="D788" s="1836"/>
      <c r="E788" s="1836"/>
      <c r="F788" s="1836"/>
    </row>
    <row r="789" spans="1:7">
      <c r="A789" s="135"/>
      <c r="B789" s="135"/>
      <c r="D789" s="258"/>
    </row>
    <row r="790" spans="1:7">
      <c r="A790" s="1890" t="s">
        <v>938</v>
      </c>
      <c r="B790" s="1890"/>
      <c r="C790" s="1890"/>
      <c r="D790" s="1890"/>
      <c r="E790" s="1890"/>
      <c r="F790" s="1890"/>
      <c r="G790" s="1890"/>
    </row>
    <row r="791" spans="1:7">
      <c r="A791" s="135"/>
      <c r="B791" s="135"/>
    </row>
    <row r="792" spans="1:7">
      <c r="A792" s="135"/>
      <c r="B792" s="1836" t="s">
        <v>470</v>
      </c>
      <c r="C792" s="1836"/>
      <c r="D792" s="1836"/>
      <c r="E792" s="1836"/>
      <c r="F792" s="1836"/>
      <c r="G792" s="12"/>
    </row>
    <row r="793" spans="1:7">
      <c r="A793" s="255"/>
      <c r="B793" s="671"/>
      <c r="C793" s="255"/>
      <c r="E793" s="12"/>
      <c r="F793" s="12"/>
      <c r="G793" s="12"/>
    </row>
    <row r="794" spans="1:7" ht="14.25">
      <c r="A794" s="261"/>
      <c r="B794" s="261"/>
      <c r="C794" s="260"/>
      <c r="D794" s="258"/>
      <c r="E794" s="12"/>
      <c r="F794" s="12"/>
      <c r="G794" s="12"/>
    </row>
    <row r="795" spans="1:7" ht="12.75" hidden="1" customHeight="1">
      <c r="D795" s="135"/>
      <c r="E795" s="12"/>
      <c r="F795" s="12"/>
      <c r="G795" s="12"/>
    </row>
    <row r="796" spans="1:7" ht="12.75" hidden="1" customHeight="1">
      <c r="E796" s="12"/>
      <c r="F796" s="12"/>
      <c r="G796" s="12"/>
    </row>
    <row r="797" spans="1:7" ht="12.75" hidden="1" customHeight="1">
      <c r="E797" s="12"/>
      <c r="F797" s="12"/>
      <c r="G797" s="12"/>
    </row>
    <row r="798" spans="1:7" ht="12.75" hidden="1" customHeight="1">
      <c r="D798" s="50"/>
      <c r="E798" s="12"/>
      <c r="F798" s="12"/>
      <c r="G798" s="12"/>
    </row>
    <row r="799" spans="1:7" ht="12.75" hidden="1" customHeight="1">
      <c r="D799" s="50"/>
      <c r="E799" s="12"/>
      <c r="F799" s="12"/>
      <c r="G799" s="12"/>
    </row>
    <row r="800" spans="1:7" ht="12.75" hidden="1" customHeight="1">
      <c r="D800" s="50"/>
      <c r="E800" s="12"/>
      <c r="F800" s="12"/>
      <c r="G800" s="12"/>
    </row>
    <row r="801" spans="1:7" ht="12.75" hidden="1" customHeight="1">
      <c r="E801" s="12"/>
      <c r="F801" s="12"/>
      <c r="G801" s="12"/>
    </row>
    <row r="802" spans="1:7" ht="14.25" hidden="1" customHeight="1">
      <c r="A802" s="261"/>
      <c r="B802" s="261"/>
      <c r="D802" s="135"/>
      <c r="E802" s="12"/>
      <c r="F802" s="12"/>
      <c r="G802" s="12"/>
    </row>
    <row r="803" spans="1:7" ht="12.75" hidden="1" customHeight="1">
      <c r="E803" s="12"/>
      <c r="F803" s="12"/>
      <c r="G803" s="12"/>
    </row>
    <row r="804" spans="1:7" ht="12.75" hidden="1" customHeight="1">
      <c r="E804" s="12"/>
      <c r="F804" s="12"/>
      <c r="G804" s="12"/>
    </row>
    <row r="805" spans="1:7" ht="12.75" hidden="1" customHeight="1">
      <c r="D805" s="50"/>
      <c r="E805" s="12"/>
      <c r="F805" s="12"/>
      <c r="G805" s="12"/>
    </row>
    <row r="806" spans="1:7" ht="12.75" hidden="1" customHeight="1">
      <c r="D806" s="50"/>
      <c r="E806" s="12"/>
      <c r="F806" s="12"/>
      <c r="G806" s="12"/>
    </row>
    <row r="807" spans="1:7" ht="14.25" hidden="1" customHeight="1">
      <c r="A807" s="261"/>
      <c r="B807" s="261"/>
      <c r="D807" s="135"/>
      <c r="E807" s="12"/>
      <c r="F807" s="12"/>
      <c r="G807" s="12"/>
    </row>
    <row r="808" spans="1:7" ht="12.75" hidden="1" customHeight="1">
      <c r="E808" s="12"/>
      <c r="F808" s="12"/>
      <c r="G808" s="12"/>
    </row>
    <row r="809" spans="1:7" ht="12.75" hidden="1" customHeight="1">
      <c r="E809" s="12"/>
      <c r="F809" s="12"/>
      <c r="G809" s="12"/>
    </row>
    <row r="810" spans="1:7" ht="14.25" hidden="1" customHeight="1">
      <c r="A810" s="261"/>
      <c r="B810" s="261"/>
      <c r="D810" s="135"/>
      <c r="E810" s="12"/>
      <c r="F810" s="12"/>
      <c r="G810" s="12"/>
    </row>
    <row r="811" spans="1:7" ht="12.75" hidden="1" customHeight="1">
      <c r="E811" s="12"/>
      <c r="F811" s="12"/>
      <c r="G811" s="12"/>
    </row>
    <row r="812" spans="1:7" ht="14.25" hidden="1" customHeight="1">
      <c r="A812" s="261"/>
      <c r="B812" s="261"/>
      <c r="D812" s="135"/>
      <c r="E812" s="12"/>
      <c r="F812" s="12"/>
      <c r="G812" s="12"/>
    </row>
    <row r="813" spans="1:7" ht="12.75" hidden="1" customHeight="1">
      <c r="A813" s="267"/>
      <c r="B813" s="267"/>
      <c r="C813" s="267"/>
      <c r="E813" s="12"/>
      <c r="F813" s="12"/>
      <c r="G813" s="12"/>
    </row>
    <row r="814" spans="1:7" ht="12.75" hidden="1" customHeight="1">
      <c r="E814" s="12"/>
      <c r="F814" s="12"/>
      <c r="G814" s="12"/>
    </row>
    <row r="815" spans="1:7" ht="12.75" hidden="1" customHeight="1">
      <c r="E815" s="12"/>
      <c r="F815" s="12"/>
      <c r="G815" s="12"/>
    </row>
    <row r="816" spans="1:7" ht="12.75" hidden="1" customHeight="1">
      <c r="E816" s="12"/>
      <c r="F816" s="12"/>
      <c r="G816" s="12"/>
    </row>
    <row r="817" spans="1:7" ht="12.75" hidden="1" customHeight="1">
      <c r="E817" s="12"/>
      <c r="F817" s="12"/>
      <c r="G817" s="12"/>
    </row>
    <row r="818" spans="1:7" ht="12.75" hidden="1" customHeight="1">
      <c r="E818" s="12"/>
      <c r="F818" s="12"/>
      <c r="G818" s="12"/>
    </row>
    <row r="819" spans="1:7" ht="12.75" hidden="1" customHeight="1">
      <c r="E819" s="12"/>
      <c r="F819" s="12"/>
      <c r="G819" s="12"/>
    </row>
    <row r="820" spans="1:7" ht="12.75" hidden="1" customHeight="1">
      <c r="E820" s="12"/>
      <c r="F820" s="12"/>
      <c r="G820" s="12"/>
    </row>
    <row r="821" spans="1:7" ht="12.75" hidden="1" customHeight="1">
      <c r="E821" s="12"/>
      <c r="F821" s="12"/>
      <c r="G821" s="12"/>
    </row>
    <row r="822" spans="1:7" ht="12.75" hidden="1" customHeight="1">
      <c r="E822" s="12"/>
      <c r="F822" s="12"/>
      <c r="G822" s="12"/>
    </row>
    <row r="823" spans="1:7" ht="12.75" hidden="1" customHeight="1">
      <c r="E823" s="12"/>
      <c r="F823" s="12"/>
      <c r="G823" s="12"/>
    </row>
    <row r="824" spans="1:7" ht="12.75" hidden="1" customHeight="1">
      <c r="A824" s="12"/>
      <c r="B824" s="12"/>
      <c r="C824" s="12"/>
      <c r="D824" s="12"/>
      <c r="E824" s="12"/>
      <c r="F824" s="12"/>
      <c r="G824" s="12"/>
    </row>
    <row r="825" spans="1:7" ht="12.75" hidden="1" customHeight="1">
      <c r="A825" s="12"/>
      <c r="B825" s="12"/>
      <c r="C825" s="12"/>
      <c r="D825" s="12"/>
      <c r="E825" s="12"/>
      <c r="F825" s="12"/>
      <c r="G825" s="12"/>
    </row>
    <row r="826" spans="1:7" ht="12.75" hidden="1" customHeight="1">
      <c r="A826" s="12"/>
      <c r="B826" s="12"/>
      <c r="C826" s="12"/>
      <c r="D826" s="12"/>
      <c r="E826" s="12"/>
      <c r="F826" s="12"/>
      <c r="G826" s="12"/>
    </row>
    <row r="827" spans="1:7" ht="12.75" hidden="1" customHeight="1">
      <c r="A827" s="12"/>
      <c r="B827" s="12"/>
      <c r="C827" s="12"/>
      <c r="D827" s="12"/>
      <c r="E827" s="12"/>
      <c r="F827" s="12"/>
      <c r="G827" s="12"/>
    </row>
    <row r="828" spans="1:7" ht="12.75" hidden="1" customHeight="1">
      <c r="A828" s="12"/>
      <c r="B828" s="12"/>
      <c r="C828" s="12"/>
      <c r="D828" s="12"/>
      <c r="E828" s="12"/>
      <c r="F828" s="12"/>
      <c r="G828" s="12"/>
    </row>
    <row r="829" spans="1:7" ht="12.75" hidden="1" customHeight="1">
      <c r="A829" s="12"/>
      <c r="B829" s="12"/>
      <c r="C829" s="12"/>
      <c r="D829" s="12"/>
      <c r="E829" s="12"/>
      <c r="F829" s="12"/>
      <c r="G829" s="12"/>
    </row>
    <row r="830" spans="1:7" ht="12.75" hidden="1" customHeight="1">
      <c r="A830" s="12"/>
      <c r="B830" s="12"/>
      <c r="C830" s="12"/>
      <c r="D830" s="12"/>
      <c r="E830" s="12"/>
      <c r="F830" s="12"/>
      <c r="G830" s="12"/>
    </row>
    <row r="831" spans="1:7" ht="12.75" hidden="1" customHeight="1">
      <c r="A831" s="12"/>
      <c r="B831" s="12"/>
      <c r="C831" s="12"/>
      <c r="D831" s="12"/>
      <c r="E831" s="12"/>
      <c r="F831" s="12"/>
      <c r="G831" s="12"/>
    </row>
    <row r="832" spans="1:7" ht="12.75" hidden="1" customHeight="1">
      <c r="A832" s="12"/>
      <c r="B832" s="12"/>
      <c r="C832" s="12"/>
      <c r="D832" s="12"/>
      <c r="E832" s="12"/>
      <c r="F832" s="12"/>
      <c r="G832" s="12"/>
    </row>
    <row r="833" s="12" customFormat="1" ht="12.75" hidden="1" customHeight="1"/>
    <row r="834" s="12" customFormat="1" ht="12.75" hidden="1" customHeight="1"/>
    <row r="835" s="12" customFormat="1" ht="12.75" hidden="1" customHeight="1"/>
    <row r="836" s="12" customFormat="1" ht="12.75" hidden="1" customHeight="1"/>
    <row r="837" s="12" customFormat="1" ht="12.75" hidden="1" customHeight="1"/>
    <row r="838" s="12" customFormat="1" ht="12.75" hidden="1" customHeight="1"/>
    <row r="839" s="12" customFormat="1" ht="12.75" hidden="1" customHeight="1"/>
    <row r="840" s="12" customFormat="1" ht="12.75" hidden="1" customHeight="1"/>
    <row r="841" s="12" customFormat="1" ht="12.75" hidden="1" customHeight="1"/>
    <row r="842" s="12" customFormat="1" ht="12.75" hidden="1" customHeight="1"/>
    <row r="843" s="12" customFormat="1" ht="12.75" hidden="1" customHeight="1"/>
    <row r="844" s="12" customFormat="1" ht="12.75" hidden="1" customHeight="1"/>
    <row r="845" s="12" customFormat="1" ht="12.75" hidden="1" customHeight="1"/>
    <row r="846" s="12" customFormat="1" ht="12.75" hidden="1" customHeight="1"/>
    <row r="847" s="12" customFormat="1" ht="12.75" hidden="1" customHeight="1"/>
    <row r="848" s="12" customFormat="1" ht="12.75" hidden="1" customHeight="1"/>
    <row r="849" s="12" customFormat="1" ht="12.75" hidden="1" customHeight="1"/>
    <row r="850" s="12" customFormat="1" ht="12.75" hidden="1" customHeight="1"/>
    <row r="851" s="12" customFormat="1" ht="12.75" hidden="1" customHeight="1"/>
    <row r="852" s="12" customFormat="1" ht="12.75" hidden="1" customHeight="1"/>
    <row r="853" s="12" customFormat="1" ht="12.75" hidden="1" customHeight="1"/>
    <row r="854" s="12" customFormat="1" ht="12.75" hidden="1" customHeight="1"/>
    <row r="855" s="12" customFormat="1" ht="12.75" hidden="1" customHeight="1"/>
    <row r="856" s="12" customFormat="1" ht="12.75" hidden="1" customHeight="1"/>
    <row r="857" s="12" customFormat="1" ht="12.75" hidden="1" customHeight="1"/>
    <row r="858" s="12" customFormat="1" ht="12.75" hidden="1" customHeight="1"/>
    <row r="859" s="12" customFormat="1" ht="12.75" hidden="1" customHeight="1"/>
    <row r="860" s="12" customFormat="1" ht="12.75" hidden="1" customHeight="1"/>
    <row r="861" s="12" customFormat="1" ht="12.75" hidden="1" customHeight="1"/>
    <row r="862" s="12" customFormat="1" ht="12.75" hidden="1" customHeight="1"/>
    <row r="863" s="12" customFormat="1" ht="12.75" hidden="1" customHeight="1"/>
    <row r="864" s="12" customFormat="1" ht="12.75" hidden="1" customHeight="1"/>
    <row r="865" s="12" customFormat="1" ht="12.75" hidden="1" customHeight="1"/>
    <row r="866" s="12" customFormat="1" ht="12.75" hidden="1" customHeight="1"/>
    <row r="867" s="12" customFormat="1" ht="12.75" hidden="1" customHeight="1"/>
    <row r="868" s="12" customFormat="1" ht="12.75" hidden="1" customHeight="1"/>
    <row r="869" s="12" customFormat="1" ht="12.75" hidden="1" customHeight="1"/>
    <row r="870" s="12" customFormat="1" ht="12.75" hidden="1" customHeight="1"/>
    <row r="871" s="12" customFormat="1" ht="12.75" hidden="1" customHeight="1"/>
    <row r="872" s="12" customFormat="1" ht="12.75" hidden="1" customHeight="1"/>
    <row r="873" s="12" customFormat="1" ht="12.75" hidden="1" customHeight="1"/>
    <row r="874" s="12" customFormat="1" ht="12.75" hidden="1" customHeight="1"/>
    <row r="875" s="12" customFormat="1" ht="12.75" hidden="1" customHeight="1"/>
    <row r="876" s="12" customFormat="1" ht="12.75" hidden="1" customHeight="1"/>
    <row r="877" s="12" customFormat="1" ht="12.75" hidden="1" customHeight="1"/>
    <row r="878" s="12" customFormat="1" ht="12.75" hidden="1" customHeight="1"/>
    <row r="879" s="12" customFormat="1" ht="12.75" hidden="1" customHeight="1"/>
    <row r="880" s="12" customFormat="1" ht="12.75" hidden="1" customHeight="1"/>
    <row r="881" s="12" customFormat="1" ht="12.75" hidden="1" customHeight="1"/>
    <row r="882" s="12" customFormat="1" ht="12.75" hidden="1" customHeight="1"/>
    <row r="883" s="12" customFormat="1" ht="12.75" hidden="1" customHeight="1"/>
    <row r="884" s="12" customFormat="1" ht="12.75" hidden="1" customHeight="1"/>
    <row r="885" s="12" customFormat="1" ht="12.75" hidden="1" customHeight="1"/>
    <row r="886" s="12" customFormat="1" ht="12.75" hidden="1" customHeight="1"/>
    <row r="887" s="12" customFormat="1" ht="12.75" hidden="1" customHeight="1"/>
    <row r="888" s="12" customFormat="1" ht="12.75" hidden="1" customHeight="1"/>
    <row r="889" s="12" customFormat="1" ht="12.75" hidden="1" customHeight="1"/>
    <row r="890" s="12" customFormat="1" ht="12.75" hidden="1" customHeight="1"/>
    <row r="891" s="12" customFormat="1" ht="12.75" hidden="1" customHeight="1"/>
    <row r="892" s="12" customFormat="1" ht="12.75" hidden="1" customHeight="1"/>
    <row r="893" s="12" customFormat="1" ht="12.75" hidden="1" customHeight="1"/>
    <row r="894" s="12" customFormat="1" ht="12.75" hidden="1" customHeight="1"/>
    <row r="895" s="12" customFormat="1" ht="12.75" hidden="1" customHeight="1"/>
    <row r="896" s="12" customFormat="1" ht="12.75" hidden="1" customHeight="1"/>
    <row r="897" s="12" customFormat="1" ht="12.75" hidden="1" customHeight="1"/>
    <row r="898" s="12" customFormat="1" ht="12.75" hidden="1" customHeight="1"/>
    <row r="899" s="12" customFormat="1" ht="12.75" hidden="1" customHeight="1"/>
    <row r="900" s="12" customFormat="1" ht="12.75" hidden="1" customHeight="1"/>
    <row r="901" s="12" customFormat="1" ht="12.75" hidden="1" customHeight="1"/>
    <row r="902" s="12" customFormat="1" ht="12.75" hidden="1" customHeight="1"/>
    <row r="903" s="12" customFormat="1" ht="12.75" hidden="1" customHeight="1"/>
    <row r="904" s="12" customFormat="1" ht="12.75" hidden="1" customHeight="1"/>
    <row r="905" s="12" customFormat="1" ht="12.75" hidden="1" customHeight="1"/>
    <row r="906" s="12" customFormat="1" ht="12.75" hidden="1" customHeight="1"/>
    <row r="907" s="12" customFormat="1" ht="12.75" hidden="1" customHeight="1"/>
    <row r="908" s="12" customFormat="1" ht="12.75" hidden="1" customHeight="1"/>
    <row r="909" s="12" customFormat="1" ht="12.75" hidden="1" customHeight="1"/>
    <row r="910" s="12" customFormat="1" ht="12.75" hidden="1" customHeight="1"/>
    <row r="911" s="12" customFormat="1" ht="12.75" hidden="1" customHeight="1"/>
    <row r="912" s="12" customFormat="1" ht="12.75" hidden="1" customHeight="1"/>
    <row r="913" s="12" customFormat="1" ht="12.75" hidden="1" customHeight="1"/>
    <row r="914" s="12" customFormat="1" ht="12.75" hidden="1" customHeight="1"/>
    <row r="915" s="12" customFormat="1" ht="12.75" hidden="1" customHeight="1"/>
    <row r="916" s="12" customFormat="1" ht="12.75" hidden="1" customHeight="1"/>
    <row r="917" s="12" customFormat="1" ht="12.75" hidden="1" customHeight="1"/>
    <row r="918" s="12" customFormat="1" ht="12.75" hidden="1" customHeight="1"/>
    <row r="919" s="12" customFormat="1" ht="12.75" hidden="1" customHeight="1"/>
    <row r="920" s="12" customFormat="1" ht="12.75" hidden="1" customHeight="1"/>
    <row r="921" s="12" customFormat="1" ht="12.75" hidden="1" customHeight="1"/>
    <row r="922" s="12" customFormat="1" ht="12.75" hidden="1" customHeight="1"/>
    <row r="923" s="12" customFormat="1" ht="12.75" hidden="1" customHeight="1"/>
    <row r="924" s="12" customFormat="1" ht="12.75" hidden="1" customHeight="1"/>
    <row r="925" s="12" customFormat="1" ht="12.75" hidden="1" customHeight="1"/>
    <row r="926" s="12" customFormat="1" ht="12.75" hidden="1" customHeight="1"/>
    <row r="927" s="12" customFormat="1" ht="12.75" hidden="1" customHeight="1"/>
    <row r="928" s="12" customFormat="1" ht="12.75" hidden="1" customHeight="1"/>
    <row r="929" s="12" customFormat="1" ht="12.75" hidden="1" customHeight="1"/>
    <row r="930" s="12" customFormat="1" ht="12.75" hidden="1" customHeight="1"/>
    <row r="931" s="12" customFormat="1" ht="12.75" hidden="1" customHeight="1"/>
    <row r="932" s="12" customFormat="1" ht="12.75" hidden="1" customHeight="1"/>
    <row r="933" s="12" customFormat="1" ht="12.75" hidden="1" customHeight="1"/>
    <row r="934" s="12" customFormat="1" ht="12.75" hidden="1" customHeight="1"/>
    <row r="935" s="12" customFormat="1" ht="12.75" hidden="1" customHeight="1"/>
    <row r="936" s="12" customFormat="1" ht="12.75" hidden="1" customHeight="1"/>
    <row r="937" s="12" customFormat="1" ht="12.75" hidden="1" customHeight="1"/>
    <row r="938" s="12" customFormat="1" ht="12.75" hidden="1" customHeight="1"/>
    <row r="939" s="12" customFormat="1" ht="12.75" hidden="1" customHeight="1"/>
    <row r="940" s="12" customFormat="1" ht="12.75" hidden="1" customHeight="1"/>
    <row r="941" s="12" customFormat="1" ht="12.75" hidden="1" customHeight="1"/>
    <row r="942" s="12" customFormat="1" ht="12.75" hidden="1" customHeight="1"/>
    <row r="943" s="12" customFormat="1" ht="12.75" hidden="1" customHeight="1"/>
    <row r="944" s="12" customFormat="1" ht="12.75" hidden="1" customHeight="1"/>
    <row r="945" s="12" customFormat="1" ht="12.75" hidden="1" customHeight="1"/>
    <row r="946" s="12" customFormat="1" ht="12.75" hidden="1" customHeight="1"/>
    <row r="947" s="12" customFormat="1" ht="12.75" hidden="1" customHeight="1"/>
    <row r="948" s="12" customFormat="1" ht="12.75" hidden="1" customHeight="1"/>
    <row r="949" s="12" customFormat="1" ht="12.75" hidden="1" customHeight="1"/>
    <row r="950" s="12" customFormat="1" ht="12.75" hidden="1" customHeight="1"/>
    <row r="951" s="12" customFormat="1" ht="12.75" hidden="1" customHeight="1"/>
    <row r="952" s="12" customFormat="1" ht="12.75" hidden="1" customHeight="1"/>
    <row r="953" s="12" customFormat="1" ht="12.75" hidden="1" customHeight="1"/>
    <row r="954" s="12" customFormat="1" ht="12.75" hidden="1" customHeight="1"/>
    <row r="955" s="12" customFormat="1" ht="12.75" hidden="1" customHeight="1"/>
    <row r="956" s="12" customFormat="1" ht="12.75" hidden="1" customHeight="1"/>
    <row r="957" s="12" customFormat="1" ht="12.75" hidden="1" customHeight="1"/>
    <row r="958" s="12" customFormat="1" ht="12.75" hidden="1" customHeight="1"/>
    <row r="959" s="12" customFormat="1" ht="12.75" hidden="1" customHeight="1"/>
    <row r="960" s="12" customFormat="1" ht="12.75" hidden="1" customHeight="1"/>
    <row r="961" s="12" customFormat="1" ht="12.75" hidden="1" customHeight="1"/>
    <row r="962" s="12" customFormat="1" ht="12.75" hidden="1" customHeight="1"/>
    <row r="963" s="12" customFormat="1" ht="12.75" hidden="1" customHeight="1"/>
    <row r="964" s="12" customFormat="1" ht="12.75" hidden="1" customHeight="1"/>
    <row r="965" s="12" customFormat="1" ht="12.75" hidden="1" customHeight="1"/>
    <row r="966" s="12" customFormat="1" ht="12.75" hidden="1" customHeight="1"/>
    <row r="967" s="12" customFormat="1" ht="12.75" hidden="1" customHeight="1"/>
    <row r="968" s="12" customFormat="1" ht="12.75" hidden="1" customHeight="1"/>
    <row r="969" s="12" customFormat="1" ht="12.75" hidden="1" customHeight="1"/>
    <row r="970" s="12" customFormat="1" ht="12.75" hidden="1" customHeight="1"/>
    <row r="971" s="12" customFormat="1" ht="12.75" hidden="1" customHeight="1"/>
    <row r="972" s="12" customFormat="1" ht="12.75" hidden="1" customHeight="1"/>
    <row r="973" s="12" customFormat="1" ht="12.75" hidden="1" customHeight="1"/>
    <row r="974" s="12" customFormat="1" ht="12.75" hidden="1" customHeight="1"/>
    <row r="975" s="12" customFormat="1" ht="12.75" hidden="1" customHeight="1"/>
    <row r="976" s="12" customFormat="1" ht="12.75" hidden="1" customHeight="1"/>
    <row r="977" s="12" customFormat="1" ht="12.75" hidden="1" customHeight="1"/>
    <row r="978" s="12" customFormat="1" ht="12.75" hidden="1" customHeight="1"/>
    <row r="979" s="12" customFormat="1" ht="12.75" hidden="1" customHeight="1"/>
    <row r="980" s="12" customFormat="1" ht="12.75" hidden="1" customHeight="1"/>
    <row r="981" s="12" customFormat="1" ht="12.75" hidden="1" customHeight="1"/>
    <row r="982" s="12" customFormat="1" ht="12.75" hidden="1" customHeight="1"/>
    <row r="983" s="12" customFormat="1" ht="12.75" hidden="1" customHeight="1"/>
    <row r="984" s="12" customFormat="1" ht="12.75" hidden="1" customHeight="1"/>
    <row r="985" s="12" customFormat="1" ht="12.75" hidden="1" customHeight="1"/>
    <row r="986" s="12" customFormat="1" ht="12.75" hidden="1" customHeight="1"/>
    <row r="987" s="12" customFormat="1" ht="12.75" hidden="1" customHeight="1"/>
    <row r="988" s="12" customFormat="1" ht="12.75" hidden="1" customHeight="1"/>
    <row r="989" s="12" customFormat="1" ht="12.75" hidden="1" customHeight="1"/>
    <row r="990" s="12" customFormat="1" ht="12.75" hidden="1" customHeight="1"/>
    <row r="991" s="12" customFormat="1" ht="12.75" hidden="1" customHeight="1"/>
    <row r="992" s="12" customFormat="1" ht="12.75" hidden="1" customHeight="1"/>
    <row r="993" s="12" customFormat="1" ht="12.75" hidden="1" customHeight="1"/>
    <row r="994" s="12" customFormat="1" ht="12.75" hidden="1" customHeight="1"/>
    <row r="995" s="12" customFormat="1" ht="12.75" hidden="1" customHeight="1"/>
    <row r="996" s="12" customFormat="1" ht="12.75" hidden="1" customHeight="1"/>
    <row r="997" s="12" customFormat="1" ht="12.75" hidden="1" customHeight="1"/>
    <row r="998" s="12" customFormat="1" ht="12.75" hidden="1" customHeight="1"/>
    <row r="999" s="12" customFormat="1" ht="12.75" hidden="1" customHeight="1"/>
    <row r="1000" s="12" customFormat="1" ht="12.75" hidden="1" customHeight="1"/>
    <row r="1001" s="12" customFormat="1" ht="12.75" hidden="1" customHeight="1"/>
    <row r="1002" s="12" customFormat="1" ht="12.75" hidden="1" customHeight="1"/>
    <row r="1003" s="12" customFormat="1" ht="12.75" hidden="1" customHeight="1"/>
    <row r="1004" s="12" customFormat="1" ht="12.75" hidden="1" customHeight="1"/>
    <row r="1005" s="12" customFormat="1" ht="12.75" hidden="1" customHeight="1"/>
    <row r="1006" s="12" customFormat="1" ht="12.75" hidden="1" customHeight="1"/>
    <row r="1007" s="12" customFormat="1" ht="12.75" hidden="1" customHeight="1"/>
    <row r="1008" s="12" customFormat="1" ht="12.75" hidden="1" customHeight="1"/>
    <row r="1009" s="12" customFormat="1" ht="12.75" hidden="1" customHeight="1"/>
    <row r="1010" s="12" customFormat="1" ht="12.75" hidden="1" customHeight="1"/>
    <row r="1011" s="12" customFormat="1" ht="12.75" hidden="1" customHeight="1"/>
    <row r="1012" s="12" customFormat="1" ht="12.75" hidden="1" customHeight="1"/>
    <row r="1013" s="12" customFormat="1" ht="12.75" hidden="1" customHeight="1"/>
    <row r="1014" s="12" customFormat="1" ht="12.75" hidden="1" customHeight="1"/>
    <row r="1015" s="12" customFormat="1" ht="12.75" hidden="1" customHeight="1"/>
    <row r="1016" s="12" customFormat="1" ht="12.75" hidden="1" customHeight="1"/>
    <row r="1017" s="12" customFormat="1" ht="12.75" hidden="1" customHeight="1"/>
    <row r="1018" s="12" customFormat="1" ht="12.75" hidden="1" customHeight="1"/>
    <row r="1019" s="12" customFormat="1" ht="12.75" hidden="1" customHeight="1"/>
    <row r="1020" s="12" customFormat="1" ht="12.75" hidden="1" customHeight="1"/>
    <row r="1021" s="12" customFormat="1" ht="12.75" hidden="1" customHeight="1"/>
    <row r="1022" s="12" customFormat="1" ht="12.75" hidden="1" customHeight="1"/>
    <row r="1023" s="12" customFormat="1" ht="12.75" hidden="1" customHeight="1"/>
    <row r="1024" s="12" customFormat="1" ht="12.75" hidden="1" customHeight="1"/>
    <row r="1025" s="12" customFormat="1" ht="12.75" hidden="1" customHeight="1"/>
    <row r="1026" s="12" customFormat="1" ht="12.75" hidden="1" customHeight="1"/>
    <row r="1027" s="12" customFormat="1" ht="12.75" hidden="1" customHeight="1"/>
    <row r="1028" s="12" customFormat="1" ht="12.75" hidden="1" customHeight="1"/>
    <row r="1029" s="12" customFormat="1" ht="12.75" hidden="1" customHeight="1"/>
    <row r="1030" s="12" customFormat="1" ht="12.75" hidden="1" customHeight="1"/>
    <row r="1031" s="12" customFormat="1" ht="12.75" hidden="1" customHeight="1"/>
    <row r="1032" s="12" customFormat="1" ht="12.75" hidden="1" customHeight="1"/>
    <row r="1033" s="12" customFormat="1" ht="12.75" hidden="1" customHeight="1"/>
    <row r="1034" s="12" customFormat="1" ht="12.75" hidden="1" customHeight="1"/>
    <row r="1035" s="12" customFormat="1" ht="12.75" hidden="1" customHeight="1"/>
    <row r="1036" s="12" customFormat="1" ht="12.75" hidden="1" customHeight="1"/>
    <row r="1037" s="12" customFormat="1" ht="12.75" hidden="1" customHeight="1"/>
    <row r="1038" s="12" customFormat="1" ht="12.75" hidden="1" customHeight="1"/>
    <row r="1039" s="12" customFormat="1" ht="12.75" hidden="1" customHeight="1"/>
    <row r="1040" s="12" customFormat="1" ht="12.75" hidden="1" customHeight="1"/>
    <row r="1041" s="12" customFormat="1" ht="12.75" hidden="1" customHeight="1"/>
    <row r="1042" s="12" customFormat="1" ht="12.75" hidden="1" customHeight="1"/>
    <row r="1043" s="12" customFormat="1" ht="12.75" hidden="1" customHeight="1"/>
    <row r="1044" s="12" customFormat="1" ht="12.75" hidden="1" customHeight="1"/>
    <row r="1045" s="12" customFormat="1" ht="12.75" hidden="1" customHeight="1"/>
    <row r="1046" s="12" customFormat="1" ht="12.75" hidden="1" customHeight="1"/>
    <row r="1047" s="12" customFormat="1" ht="12.75" hidden="1" customHeight="1"/>
    <row r="1048" s="12" customFormat="1" ht="12.75" hidden="1" customHeight="1"/>
    <row r="1049" s="12" customFormat="1" ht="12.75" hidden="1" customHeight="1"/>
    <row r="1050" s="12" customFormat="1" ht="12.75" hidden="1" customHeight="1"/>
    <row r="1051" s="12" customFormat="1" ht="12.75" hidden="1" customHeight="1"/>
    <row r="1052" s="12" customFormat="1" ht="12.75" hidden="1" customHeight="1"/>
    <row r="1053" s="12" customFormat="1" ht="12.75" hidden="1" customHeight="1"/>
    <row r="1054" s="12" customFormat="1" ht="12.75" hidden="1" customHeight="1"/>
    <row r="1055" s="12" customFormat="1" ht="12.75" hidden="1" customHeight="1"/>
    <row r="1056" s="12" customFormat="1" ht="12.75" hidden="1" customHeight="1"/>
    <row r="1057" s="12" customFormat="1" ht="12.75" hidden="1" customHeight="1"/>
    <row r="1058" s="12" customFormat="1" ht="12.75" hidden="1" customHeight="1"/>
    <row r="1059" s="12" customFormat="1" ht="12.75" hidden="1" customHeight="1"/>
    <row r="1060" s="12" customFormat="1" ht="12.75" hidden="1" customHeight="1"/>
    <row r="1061" s="12" customFormat="1" ht="12.75" hidden="1" customHeight="1"/>
    <row r="1062" s="12" customFormat="1" ht="12.75" hidden="1" customHeight="1"/>
    <row r="1063" s="12" customFormat="1" ht="12.75" hidden="1" customHeight="1"/>
    <row r="1064" s="12" customFormat="1" ht="12.75" hidden="1" customHeight="1"/>
    <row r="1065" s="12" customFormat="1" ht="12.75" hidden="1" customHeight="1"/>
    <row r="1066" s="12" customFormat="1" ht="12.75" hidden="1" customHeight="1"/>
    <row r="1067" s="12" customFormat="1" ht="12.75" hidden="1" customHeight="1"/>
    <row r="1068" s="12" customFormat="1" ht="12.75" hidden="1" customHeight="1"/>
    <row r="1069" s="12" customFormat="1" ht="12.75" hidden="1" customHeight="1"/>
    <row r="1070" s="12" customFormat="1" ht="12.75" hidden="1" customHeight="1"/>
    <row r="1071" s="12" customFormat="1" ht="12.75" hidden="1" customHeight="1"/>
    <row r="1072" s="12" customFormat="1" ht="12.75" hidden="1" customHeight="1"/>
    <row r="1073" s="12" customFormat="1" ht="12.75" hidden="1" customHeight="1"/>
    <row r="1074" s="12" customFormat="1" ht="12.75" hidden="1" customHeight="1"/>
    <row r="1075" s="12" customFormat="1" ht="12.75" hidden="1" customHeight="1"/>
    <row r="1076" s="12" customFormat="1" ht="12.75" hidden="1" customHeight="1"/>
    <row r="1077" s="12" customFormat="1" ht="12.75" hidden="1" customHeight="1"/>
    <row r="1078" s="12" customFormat="1" ht="12.75" hidden="1" customHeight="1"/>
    <row r="1079" s="12" customFormat="1" ht="12.75" hidden="1" customHeight="1"/>
    <row r="1080" s="12" customFormat="1" hidden="1"/>
    <row r="1081" s="12" customFormat="1" hidden="1"/>
    <row r="1082" s="12" customFormat="1" hidden="1"/>
    <row r="1083" s="12" customFormat="1" hidden="1"/>
    <row r="1084" s="12" customFormat="1" hidden="1"/>
    <row r="1085" s="12" customFormat="1" hidden="1"/>
    <row r="1086" s="12" customFormat="1" hidden="1"/>
    <row r="1087" s="12" customFormat="1" hidden="1"/>
    <row r="1088" s="12" customFormat="1" hidden="1"/>
    <row r="1089" s="12" customFormat="1" hidden="1"/>
    <row r="1090" s="12" customFormat="1" hidden="1"/>
    <row r="1091" s="12" customFormat="1" hidden="1"/>
    <row r="1092" s="12" customFormat="1" hidden="1"/>
    <row r="1093" s="12" customFormat="1" hidden="1"/>
    <row r="1094" s="12" customFormat="1" hidden="1"/>
    <row r="1095" s="12" customFormat="1" hidden="1"/>
    <row r="1096" s="12" customFormat="1" hidden="1"/>
    <row r="1097" s="12" customFormat="1" hidden="1"/>
    <row r="1098" s="12" customFormat="1" hidden="1"/>
    <row r="1099" s="12" customFormat="1" hidden="1"/>
    <row r="1100" s="12" customFormat="1" hidden="1"/>
    <row r="1101" s="12" customFormat="1" hidden="1"/>
    <row r="1102" s="12" customFormat="1" hidden="1"/>
    <row r="1103" s="12" customFormat="1" hidden="1"/>
    <row r="1104" s="12" customFormat="1" hidden="1"/>
    <row r="1105" s="12" customFormat="1" hidden="1"/>
    <row r="1106" s="12" customFormat="1" hidden="1"/>
    <row r="1107" s="12" customFormat="1" hidden="1"/>
    <row r="1108" s="12" customFormat="1" hidden="1"/>
    <row r="1109" s="12" customFormat="1" hidden="1"/>
    <row r="1110" s="12" customFormat="1" hidden="1"/>
    <row r="1111" s="12" customFormat="1" hidden="1"/>
    <row r="1112" s="12" customFormat="1" hidden="1"/>
    <row r="1113" s="12" customFormat="1" hidden="1"/>
    <row r="1114" s="12" customFormat="1" hidden="1"/>
    <row r="1115" s="12" customFormat="1" hidden="1"/>
    <row r="1116" s="12" customFormat="1" hidden="1"/>
    <row r="1117" s="12" customFormat="1" hidden="1"/>
    <row r="1118" s="12" customFormat="1" hidden="1"/>
    <row r="1119" s="12" customFormat="1" hidden="1"/>
    <row r="1120" s="12" customFormat="1" hidden="1"/>
    <row r="1121" s="12" customFormat="1" hidden="1"/>
    <row r="1122" s="12" customFormat="1" hidden="1"/>
    <row r="1123" s="12" customFormat="1" hidden="1"/>
    <row r="1124" s="12" customFormat="1" hidden="1"/>
    <row r="1125" s="12" customFormat="1" hidden="1"/>
    <row r="1126" s="12" customFormat="1" hidden="1"/>
    <row r="1127" s="12" customFormat="1" hidden="1"/>
    <row r="1128" s="12" customFormat="1" hidden="1"/>
    <row r="1129" s="12" customFormat="1" hidden="1"/>
    <row r="1130" s="12" customFormat="1" hidden="1"/>
    <row r="1131" s="12" customFormat="1" hidden="1"/>
    <row r="1132" s="12" customFormat="1" hidden="1"/>
    <row r="1133" s="12" customFormat="1" hidden="1"/>
    <row r="1134" s="12" customFormat="1" hidden="1"/>
    <row r="1135" s="12" customFormat="1" hidden="1"/>
    <row r="1136" s="12" customFormat="1" hidden="1"/>
    <row r="1137" s="12" customFormat="1" hidden="1"/>
    <row r="1138" s="12" customFormat="1" hidden="1"/>
    <row r="1139" s="12" customFormat="1" hidden="1"/>
    <row r="1140" s="12" customFormat="1" hidden="1"/>
    <row r="1141" s="12" customFormat="1" hidden="1"/>
    <row r="1142" s="12" customFormat="1" hidden="1"/>
    <row r="1143" s="12" customFormat="1" hidden="1"/>
    <row r="1144" s="12" customFormat="1" hidden="1"/>
    <row r="1145" s="12" customFormat="1" hidden="1"/>
    <row r="1146" s="12" customFormat="1" hidden="1"/>
    <row r="1147" s="12" customFormat="1" hidden="1"/>
    <row r="1148" s="12" customFormat="1" hidden="1"/>
    <row r="1149" s="12" customFormat="1" hidden="1"/>
    <row r="1150" s="12" customFormat="1" hidden="1"/>
    <row r="1151" s="12" customFormat="1" hidden="1"/>
    <row r="1152" s="12" customFormat="1" hidden="1"/>
    <row r="1153" s="12" customFormat="1" hidden="1"/>
    <row r="1154" s="12" customFormat="1" hidden="1"/>
    <row r="1155" s="12" customFormat="1" hidden="1"/>
    <row r="1156" s="12" customFormat="1" hidden="1"/>
    <row r="1157" s="12" customFormat="1" hidden="1"/>
    <row r="1158" s="12" customFormat="1" hidden="1"/>
    <row r="1159" s="12" customFormat="1" hidden="1"/>
    <row r="1160" s="12" customFormat="1" hidden="1"/>
    <row r="1161" s="12" customFormat="1" hidden="1"/>
    <row r="1162" s="12" customFormat="1" hidden="1"/>
    <row r="1163" s="12" customFormat="1" hidden="1"/>
    <row r="1164" s="12" customFormat="1" hidden="1"/>
    <row r="1165" s="12" customFormat="1" hidden="1"/>
    <row r="1166" s="12" customFormat="1" hidden="1"/>
    <row r="1167" s="12" customFormat="1" hidden="1"/>
    <row r="1168" s="12" customFormat="1" hidden="1"/>
    <row r="1169" s="12" customFormat="1" hidden="1"/>
    <row r="1170" s="12" customFormat="1" hidden="1"/>
    <row r="1171" s="12" customFormat="1" hidden="1"/>
    <row r="1172" s="12" customFormat="1" hidden="1"/>
    <row r="1173" s="12" customFormat="1" hidden="1"/>
    <row r="1174" s="12" customFormat="1" hidden="1"/>
    <row r="1175" s="12" customFormat="1" hidden="1"/>
    <row r="1176" s="12" customFormat="1" hidden="1"/>
    <row r="1177" s="12" customFormat="1" hidden="1"/>
    <row r="1178" s="12" customFormat="1" hidden="1"/>
    <row r="1179" s="12" customFormat="1" hidden="1"/>
    <row r="1180" s="12" customFormat="1" hidden="1"/>
    <row r="1181" s="12" customFormat="1" hidden="1"/>
    <row r="1182" s="12" customFormat="1" hidden="1"/>
    <row r="1183" s="12" customFormat="1" hidden="1"/>
    <row r="1184" s="12" customFormat="1" hidden="1"/>
    <row r="1185" s="12" customFormat="1" hidden="1"/>
    <row r="1186" s="12" customFormat="1" hidden="1"/>
    <row r="1187" s="12" customFormat="1" hidden="1"/>
    <row r="1188" s="12" customFormat="1" hidden="1"/>
    <row r="1189" s="12" customFormat="1" hidden="1"/>
    <row r="1190" s="12" customFormat="1" hidden="1"/>
    <row r="1191" s="12" customFormat="1" hidden="1"/>
    <row r="1192" s="12" customFormat="1" hidden="1"/>
    <row r="1193" s="12" customFormat="1" hidden="1"/>
    <row r="1194" s="12" customFormat="1" hidden="1"/>
    <row r="1195" s="12" customFormat="1" hidden="1"/>
    <row r="1196" s="12" customFormat="1" hidden="1"/>
    <row r="1197" s="12" customFormat="1" hidden="1"/>
    <row r="1198" s="12" customFormat="1" hidden="1"/>
    <row r="1199" s="12" customFormat="1" hidden="1"/>
    <row r="1200" s="12" customFormat="1" hidden="1"/>
    <row r="1201" s="12" customFormat="1" hidden="1"/>
    <row r="1202" s="12" customFormat="1" hidden="1"/>
    <row r="1203" s="12" customFormat="1" hidden="1"/>
    <row r="1204" s="12" customFormat="1" hidden="1"/>
    <row r="1205" s="12" customFormat="1" hidden="1"/>
    <row r="1206" s="12" customFormat="1" hidden="1"/>
    <row r="1207" s="12" customFormat="1" hidden="1"/>
    <row r="1208" s="12" customFormat="1" hidden="1"/>
    <row r="1209" s="12" customFormat="1" hidden="1"/>
    <row r="1210" s="12" customFormat="1" hidden="1"/>
    <row r="1211" s="12" customFormat="1" hidden="1"/>
    <row r="1212" s="12" customFormat="1" hidden="1"/>
    <row r="1213" s="12" customFormat="1" hidden="1"/>
    <row r="1214" s="12" customFormat="1" hidden="1"/>
    <row r="1215" s="12" customFormat="1" hidden="1"/>
    <row r="1216" s="12" customFormat="1" hidden="1"/>
    <row r="1217" s="12" customFormat="1" hidden="1"/>
    <row r="1218" s="12" customFormat="1" hidden="1"/>
    <row r="1219" s="12" customFormat="1" hidden="1"/>
    <row r="1220" s="12" customFormat="1" hidden="1"/>
    <row r="1221" s="12" customFormat="1" hidden="1"/>
    <row r="1222" s="12" customFormat="1" hidden="1"/>
    <row r="1223" s="12" customFormat="1" hidden="1"/>
    <row r="1224" s="12" customFormat="1" hidden="1"/>
    <row r="1225" s="12" customFormat="1" hidden="1"/>
    <row r="1226" s="12" customFormat="1" hidden="1"/>
    <row r="1227" s="12" customFormat="1" hidden="1"/>
    <row r="1228" s="12" customFormat="1" hidden="1"/>
    <row r="1229" s="12" customFormat="1" hidden="1"/>
    <row r="1230" s="12" customFormat="1" hidden="1"/>
    <row r="1231" s="12" customFormat="1" hidden="1"/>
    <row r="1232" s="12" customFormat="1" hidden="1"/>
    <row r="1233" s="12" customFormat="1" hidden="1"/>
    <row r="1234" s="12" customFormat="1" hidden="1"/>
    <row r="1235" s="12" customFormat="1" hidden="1"/>
    <row r="1236" s="12" customFormat="1" hidden="1"/>
    <row r="1237" s="12" customFormat="1" hidden="1"/>
    <row r="1238" s="12" customFormat="1" hidden="1"/>
    <row r="1239" s="12" customFormat="1" hidden="1"/>
    <row r="1240" s="12" customFormat="1" hidden="1"/>
    <row r="1241" s="12" customFormat="1" hidden="1"/>
    <row r="1242" s="12" customFormat="1" hidden="1"/>
    <row r="1243" s="12" customFormat="1" hidden="1"/>
    <row r="1244" s="12" customFormat="1" hidden="1"/>
    <row r="1245" s="12" customFormat="1" hidden="1"/>
    <row r="1246" s="12" customFormat="1" hidden="1"/>
    <row r="1247" s="12" customFormat="1" hidden="1"/>
    <row r="1248" s="12" customFormat="1" hidden="1"/>
    <row r="1249" s="12" customFormat="1" hidden="1"/>
    <row r="1250" s="12" customFormat="1" hidden="1"/>
    <row r="1251" s="12" customFormat="1" hidden="1"/>
    <row r="1252" s="12" customFormat="1" hidden="1"/>
    <row r="1253" s="12" customFormat="1" hidden="1"/>
    <row r="1254" s="12" customFormat="1" hidden="1"/>
    <row r="1255" s="12" customFormat="1" hidden="1"/>
    <row r="1256" s="12" customFormat="1" hidden="1"/>
    <row r="1257" s="12" customFormat="1" hidden="1"/>
    <row r="1258" s="12" customFormat="1" hidden="1"/>
    <row r="1259" s="12" customFormat="1" hidden="1"/>
    <row r="1260" s="12" customFormat="1" hidden="1"/>
    <row r="1261" s="12" customFormat="1" hidden="1"/>
    <row r="1262" s="12" customFormat="1" hidden="1"/>
    <row r="1263" s="12" customFormat="1" hidden="1"/>
    <row r="1264" s="12" customFormat="1" hidden="1"/>
    <row r="1265" s="12" customFormat="1" hidden="1"/>
    <row r="1266" s="12" customFormat="1" hidden="1"/>
    <row r="1267" s="12" customFormat="1" hidden="1"/>
    <row r="1268" s="12" customFormat="1" hidden="1"/>
    <row r="1269" s="12" customFormat="1" hidden="1"/>
    <row r="1270" s="12" customFormat="1" hidden="1"/>
    <row r="1271" s="12" customFormat="1" hidden="1"/>
    <row r="1272" s="12" customFormat="1" hidden="1"/>
    <row r="1273" s="12" customFormat="1" hidden="1"/>
    <row r="1274" s="12" customFormat="1" hidden="1"/>
    <row r="1275" s="12" customFormat="1" hidden="1"/>
    <row r="1276" s="12" customFormat="1" hidden="1"/>
    <row r="1277" s="12" customFormat="1" hidden="1"/>
    <row r="1278" s="12" customFormat="1" hidden="1"/>
    <row r="1279" s="12" customFormat="1" hidden="1"/>
    <row r="1280" s="12" customFormat="1" hidden="1"/>
    <row r="1281" s="12" customFormat="1" hidden="1"/>
    <row r="1282" s="12" customFormat="1" hidden="1"/>
    <row r="1283" s="12" customFormat="1" hidden="1"/>
    <row r="1284" s="12" customFormat="1" hidden="1"/>
    <row r="1285" s="12" customFormat="1" hidden="1"/>
    <row r="1286" s="12" customFormat="1" hidden="1"/>
    <row r="1287" s="12" customFormat="1" hidden="1"/>
    <row r="1288" s="12" customFormat="1" hidden="1"/>
    <row r="1289" s="12" customFormat="1" hidden="1"/>
    <row r="1290" s="12" customFormat="1" hidden="1"/>
    <row r="1291" s="12" customFormat="1" hidden="1"/>
    <row r="1292" s="12" customFormat="1" hidden="1"/>
    <row r="1293" s="12" customFormat="1" hidden="1"/>
    <row r="1294" s="12" customFormat="1" hidden="1"/>
    <row r="1295" s="12" customFormat="1" hidden="1"/>
    <row r="1296" s="12" customFormat="1" hidden="1"/>
    <row r="1297" s="12" customFormat="1" hidden="1"/>
    <row r="1298" s="12" customFormat="1" hidden="1"/>
    <row r="1299" s="12" customFormat="1" hidden="1"/>
    <row r="1300" s="12" customFormat="1" hidden="1"/>
    <row r="1301" s="12" customFormat="1" hidden="1"/>
    <row r="1302" s="12" customFormat="1" hidden="1"/>
    <row r="1303" s="12" customFormat="1" hidden="1"/>
    <row r="1304" s="12" customFormat="1" hidden="1"/>
    <row r="1305" s="12" customFormat="1" hidden="1"/>
    <row r="1306" s="12" customFormat="1" hidden="1"/>
    <row r="1307" s="12" customFormat="1" hidden="1"/>
    <row r="1308" s="12" customFormat="1" hidden="1"/>
    <row r="1309" s="12" customFormat="1" hidden="1"/>
    <row r="1310" s="12" customFormat="1" hidden="1"/>
    <row r="1311" s="12" customFormat="1" hidden="1"/>
    <row r="1312" s="12" customFormat="1" hidden="1"/>
    <row r="1313" s="12" customFormat="1" hidden="1"/>
    <row r="1314" s="12" customFormat="1" hidden="1"/>
    <row r="1315" s="12" customFormat="1" hidden="1"/>
    <row r="1316" s="12" customFormat="1" hidden="1"/>
    <row r="1317" s="12" customFormat="1" hidden="1"/>
    <row r="1318" s="12" customFormat="1" hidden="1"/>
    <row r="1319" s="12" customFormat="1" hidden="1"/>
    <row r="1320" s="12" customFormat="1" hidden="1"/>
    <row r="1321" s="12" customFormat="1" hidden="1"/>
    <row r="1322" s="12" customFormat="1" hidden="1"/>
    <row r="1323" s="12" customFormat="1" hidden="1"/>
    <row r="1324" s="12" customFormat="1" hidden="1"/>
    <row r="1325" s="12" customFormat="1" hidden="1"/>
    <row r="1326" s="12" customFormat="1" hidden="1"/>
    <row r="1327" s="12" customFormat="1" hidden="1"/>
    <row r="1328" s="12" customFormat="1" hidden="1"/>
    <row r="1329" s="12" customFormat="1" hidden="1"/>
    <row r="1330" s="12" customFormat="1" hidden="1"/>
    <row r="1331" s="12" customFormat="1" hidden="1"/>
    <row r="1332" s="12" customFormat="1" hidden="1"/>
    <row r="1333" s="12" customFormat="1" hidden="1"/>
    <row r="1341" s="12" customFormat="1" hidden="1"/>
    <row r="1342" s="12" customFormat="1" hidden="1"/>
    <row r="1343" s="12" customFormat="1" hidden="1"/>
    <row r="1344" s="12" customFormat="1" hidden="1"/>
    <row r="1345" s="12" customFormat="1" hidden="1"/>
    <row r="1346" s="12" customFormat="1" hidden="1"/>
    <row r="1347" s="12" customFormat="1" hidden="1"/>
    <row r="1348" s="12" customFormat="1" hidden="1"/>
    <row r="1349" s="12" customFormat="1" hidden="1"/>
    <row r="1350" s="12" customFormat="1" hidden="1"/>
    <row r="1351" s="12" customFormat="1" hidden="1"/>
    <row r="1352" s="12" customFormat="1" hidden="1"/>
    <row r="1353" s="12" customFormat="1" hidden="1"/>
    <row r="1354" s="12" customFormat="1" hidden="1"/>
    <row r="1355" s="12" customFormat="1" hidden="1"/>
    <row r="1356" s="12" customFormat="1" hidden="1"/>
    <row r="1357" s="12" customFormat="1" hidden="1"/>
    <row r="1358" s="12" customFormat="1" hidden="1"/>
    <row r="1359" s="12" customFormat="1" hidden="1"/>
    <row r="1360" s="12" customFormat="1" hidden="1"/>
    <row r="1361" s="12" customFormat="1" hidden="1"/>
    <row r="1362" s="12" customFormat="1" hidden="1"/>
    <row r="1363" s="12" customFormat="1" hidden="1"/>
    <row r="1364" s="12" customFormat="1" hidden="1"/>
    <row r="1365" s="12" customFormat="1" hidden="1"/>
    <row r="1366" s="12" customFormat="1" hidden="1"/>
    <row r="1367" s="12" customFormat="1" hidden="1"/>
    <row r="1368" s="12" customFormat="1" hidden="1"/>
    <row r="1369" s="12" customFormat="1" hidden="1"/>
    <row r="1370" s="12" customFormat="1" hidden="1"/>
    <row r="1371" s="12" customFormat="1" hidden="1"/>
    <row r="1372" s="12" customFormat="1" hidden="1"/>
    <row r="1373" s="12" customFormat="1" hidden="1"/>
    <row r="1374" s="12" customFormat="1" hidden="1"/>
    <row r="1375" s="12" customFormat="1" hidden="1"/>
    <row r="1376" s="12" customFormat="1" hidden="1"/>
    <row r="1377" s="12" customFormat="1" hidden="1"/>
    <row r="1378" s="12" customFormat="1" hidden="1"/>
    <row r="1379" s="12" customFormat="1" hidden="1"/>
    <row r="1380" s="12" customFormat="1" hidden="1"/>
    <row r="1381" s="12" customFormat="1" hidden="1"/>
    <row r="1382" s="12" customFormat="1" hidden="1"/>
    <row r="1383" s="12" customFormat="1" hidden="1"/>
    <row r="1384" s="12" customFormat="1" hidden="1"/>
    <row r="1385" s="12" customFormat="1" hidden="1"/>
    <row r="1386" s="12" customFormat="1" hidden="1"/>
    <row r="1387" s="12" customFormat="1" hidden="1"/>
    <row r="1388" s="12" customFormat="1" hidden="1"/>
    <row r="1389" s="12" customFormat="1" hidden="1"/>
    <row r="1390" s="12" customFormat="1" hidden="1"/>
    <row r="1391" s="12" customFormat="1" hidden="1"/>
    <row r="1392" s="12" customFormat="1" hidden="1"/>
    <row r="1393" s="12" customFormat="1" hidden="1"/>
    <row r="1394" s="12" customFormat="1" hidden="1"/>
    <row r="1395" s="12" customFormat="1" hidden="1"/>
    <row r="1396" s="12" customFormat="1" hidden="1"/>
    <row r="1397" s="12" customFormat="1" hidden="1"/>
    <row r="1398" s="12" customFormat="1" hidden="1"/>
    <row r="1399" s="12" customFormat="1" hidden="1"/>
    <row r="1400" s="12" customFormat="1" hidden="1"/>
    <row r="1401" s="12" customFormat="1" hidden="1"/>
    <row r="1402" s="12" customFormat="1" hidden="1"/>
    <row r="1403" s="12" customFormat="1" hidden="1"/>
    <row r="1404" s="12" customFormat="1" hidden="1"/>
    <row r="1405" s="12" customFormat="1" hidden="1"/>
    <row r="1406" s="12" customFormat="1" hidden="1"/>
    <row r="1407" s="12" customFormat="1" hidden="1"/>
    <row r="1408" s="12" customFormat="1" hidden="1"/>
    <row r="1409" s="12" customFormat="1" hidden="1"/>
    <row r="1410" s="12" customFormat="1" hidden="1"/>
    <row r="1411" s="12" customFormat="1" hidden="1"/>
    <row r="1412" s="12" customFormat="1" hidden="1"/>
    <row r="1413" s="12" customFormat="1" hidden="1"/>
    <row r="1414" s="12" customFormat="1" hidden="1"/>
    <row r="1415" s="12" customFormat="1" hidden="1"/>
    <row r="1416" s="12" customFormat="1" hidden="1"/>
    <row r="1417" s="12" customFormat="1" hidden="1"/>
    <row r="1418" s="12" customFormat="1" hidden="1"/>
    <row r="1419" s="12" customFormat="1" hidden="1"/>
    <row r="1420" s="12" customFormat="1" hidden="1"/>
    <row r="1421" s="12" customFormat="1" hidden="1"/>
    <row r="1422" s="12" customFormat="1" hidden="1"/>
    <row r="1423" s="12" customFormat="1" hidden="1"/>
    <row r="1424" s="12" customFormat="1" hidden="1"/>
    <row r="1425" s="12" customFormat="1" hidden="1"/>
    <row r="1426" s="12" customFormat="1" hidden="1"/>
    <row r="1427" s="12" customFormat="1" hidden="1"/>
    <row r="1428" s="12" customFormat="1" hidden="1"/>
    <row r="1429" s="12" customFormat="1" hidden="1"/>
    <row r="1430" s="12" customFormat="1" hidden="1"/>
    <row r="1431" s="12" customFormat="1" hidden="1"/>
    <row r="1432" s="12" customFormat="1" hidden="1"/>
    <row r="1433" s="12" customFormat="1" hidden="1"/>
    <row r="1434" s="12" customFormat="1" hidden="1"/>
    <row r="1435" s="12" customFormat="1" hidden="1"/>
    <row r="1436" s="12" customFormat="1" hidden="1"/>
    <row r="1437" s="12" customFormat="1" hidden="1"/>
    <row r="1438" s="12" customFormat="1" hidden="1"/>
    <row r="1439" s="12" customFormat="1" hidden="1"/>
    <row r="1440" s="12" customFormat="1" hidden="1"/>
    <row r="1441" s="12" customFormat="1" hidden="1"/>
    <row r="1442" s="12" customFormat="1" hidden="1"/>
    <row r="1443" s="12" customFormat="1" hidden="1"/>
    <row r="1444" s="12" customFormat="1" hidden="1"/>
    <row r="1445" s="12" customFormat="1" hidden="1"/>
    <row r="1446" s="12" customFormat="1" hidden="1"/>
    <row r="1447" s="12" customFormat="1" hidden="1"/>
    <row r="1448" s="12" customFormat="1" hidden="1"/>
    <row r="1449" s="12" customFormat="1" hidden="1"/>
    <row r="1450" s="12" customFormat="1" hidden="1"/>
    <row r="1451" s="12" customFormat="1" hidden="1"/>
    <row r="1452" s="12" customFormat="1" hidden="1"/>
    <row r="1453" s="12" customFormat="1" hidden="1"/>
    <row r="1454" s="12" customFormat="1" hidden="1"/>
    <row r="1455" s="12" customFormat="1" hidden="1"/>
    <row r="1456" s="12" customFormat="1" hidden="1"/>
    <row r="1457" s="12" customFormat="1" hidden="1"/>
    <row r="1458" s="12" customFormat="1" hidden="1"/>
    <row r="1459" s="12" customFormat="1" hidden="1"/>
    <row r="1460" s="12" customFormat="1" hidden="1"/>
    <row r="1461" s="12" customFormat="1" hidden="1"/>
    <row r="1462" s="12" customFormat="1" hidden="1"/>
    <row r="1463" s="12" customFormat="1" hidden="1"/>
    <row r="1464" s="12" customFormat="1" hidden="1"/>
    <row r="1465" s="12" customFormat="1" hidden="1"/>
    <row r="1466" s="12" customFormat="1" hidden="1"/>
    <row r="1467" s="12" customFormat="1" hidden="1"/>
    <row r="1468" s="12" customFormat="1" hidden="1"/>
    <row r="1469" s="12" customFormat="1" hidden="1"/>
    <row r="1470" s="12" customFormat="1" hidden="1"/>
    <row r="1471" s="12" customFormat="1" hidden="1"/>
    <row r="1472" s="12" customFormat="1" hidden="1"/>
    <row r="1473" s="12" customFormat="1" hidden="1"/>
    <row r="1474" s="12" customFormat="1" hidden="1"/>
    <row r="1475" s="12" customFormat="1" hidden="1"/>
    <row r="1476" s="12" customFormat="1" hidden="1"/>
    <row r="1477" s="12" customFormat="1" hidden="1"/>
    <row r="1478" s="12" customFormat="1" hidden="1"/>
    <row r="1479" s="12" customFormat="1" hidden="1"/>
    <row r="1480" s="12" customFormat="1" hidden="1"/>
    <row r="1481" s="12" customFormat="1" hidden="1"/>
    <row r="1482" s="12" customFormat="1" hidden="1"/>
    <row r="1483" s="12" customFormat="1" hidden="1"/>
    <row r="1484" s="12" customFormat="1" hidden="1"/>
    <row r="1485" s="12" customFormat="1" hidden="1"/>
    <row r="1486" s="12" customFormat="1" hidden="1"/>
    <row r="1487" s="12" customFormat="1" hidden="1"/>
    <row r="1488" s="12" customFormat="1" hidden="1"/>
    <row r="1489" s="12" customFormat="1" hidden="1"/>
    <row r="1490" s="12" customFormat="1" hidden="1"/>
    <row r="1491" s="12" customFormat="1" hidden="1"/>
    <row r="1492" s="12" customFormat="1" hidden="1"/>
    <row r="1493" s="12" customFormat="1" hidden="1"/>
    <row r="1494" s="12" customFormat="1" hidden="1"/>
    <row r="1495" s="12" customFormat="1" hidden="1"/>
    <row r="1496" s="12" customFormat="1" hidden="1"/>
    <row r="1497" s="12" customFormat="1" hidden="1"/>
    <row r="1498" s="12" customFormat="1" hidden="1"/>
    <row r="1499" s="12" customFormat="1" hidden="1"/>
    <row r="1500" s="12" customFormat="1" hidden="1"/>
    <row r="1501" s="12" customFormat="1" hidden="1"/>
    <row r="1502" s="12" customFormat="1" hidden="1"/>
    <row r="1503" s="12" customFormat="1" hidden="1"/>
    <row r="1504" s="12" customFormat="1" hidden="1"/>
    <row r="1505" s="12" customFormat="1" hidden="1"/>
    <row r="1506" s="12" customFormat="1" hidden="1"/>
    <row r="1507" s="12" customFormat="1" hidden="1"/>
    <row r="1508" s="12" customFormat="1" hidden="1"/>
    <row r="1509" s="12" customFormat="1" hidden="1"/>
    <row r="1510" s="12" customFormat="1" hidden="1"/>
    <row r="1511" s="12" customFormat="1" hidden="1"/>
    <row r="1512" s="12" customFormat="1" hidden="1"/>
    <row r="1513" s="12" customFormat="1" hidden="1"/>
    <row r="1514" s="12" customFormat="1" hidden="1"/>
    <row r="1515" s="12" customFormat="1" hidden="1"/>
    <row r="1516" s="12" customFormat="1" hidden="1"/>
    <row r="1517" s="12" customFormat="1" hidden="1"/>
    <row r="1518" s="12" customFormat="1" hidden="1"/>
    <row r="1519" s="12" customFormat="1" hidden="1"/>
    <row r="1520" s="12" customFormat="1" hidden="1"/>
    <row r="1521" s="12" customFormat="1" hidden="1"/>
    <row r="1522" s="12" customFormat="1" hidden="1"/>
    <row r="1523" s="12" customFormat="1" hidden="1"/>
    <row r="1524" s="12" customFormat="1" hidden="1"/>
    <row r="1525" s="12" customFormat="1" hidden="1"/>
    <row r="1526" s="12" customFormat="1" hidden="1"/>
    <row r="1527" s="12" customFormat="1" hidden="1"/>
    <row r="1528" s="12" customFormat="1" hidden="1"/>
    <row r="1529" s="12" customFormat="1" hidden="1"/>
    <row r="1530" s="12" customFormat="1" hidden="1"/>
    <row r="1531" s="12" customFormat="1" hidden="1"/>
    <row r="1532" s="12" customFormat="1" hidden="1"/>
    <row r="1533" s="12" customFormat="1" hidden="1"/>
    <row r="1534" s="12" customFormat="1" hidden="1"/>
    <row r="1535" s="12" customFormat="1" hidden="1"/>
    <row r="1536" s="12" customFormat="1" hidden="1"/>
    <row r="1537" s="12" customFormat="1" hidden="1"/>
    <row r="1538" s="12" customFormat="1" hidden="1"/>
    <row r="1539" s="12" customFormat="1" hidden="1"/>
    <row r="1540" s="12" customFormat="1" hidden="1"/>
    <row r="1541" s="12" customFormat="1" hidden="1"/>
    <row r="1542" s="12" customFormat="1" hidden="1"/>
    <row r="1543" s="12" customFormat="1" hidden="1"/>
    <row r="1544" s="12" customFormat="1" hidden="1"/>
    <row r="1545" s="12" customFormat="1" hidden="1"/>
    <row r="1546" s="12" customFormat="1" hidden="1"/>
    <row r="1547" s="12" customFormat="1" hidden="1"/>
    <row r="1548" s="12" customFormat="1" hidden="1"/>
    <row r="1549" s="12" customFormat="1" hidden="1"/>
    <row r="1550" s="12" customFormat="1" hidden="1"/>
    <row r="1551" s="12" customFormat="1" hidden="1"/>
    <row r="1552" s="12" customFormat="1" hidden="1"/>
    <row r="1553" s="12" customFormat="1" hidden="1"/>
    <row r="1554" s="12" customFormat="1" hidden="1"/>
    <row r="1555" s="12" customFormat="1" hidden="1"/>
    <row r="1556" s="12" customFormat="1" hidden="1"/>
    <row r="1557" s="12" customFormat="1" hidden="1"/>
    <row r="1558" s="12" customFormat="1" hidden="1"/>
    <row r="1559" s="12" customFormat="1" hidden="1"/>
    <row r="1560" s="12" customFormat="1" hidden="1"/>
    <row r="1561" s="12" customFormat="1" hidden="1"/>
    <row r="1562" s="12" customFormat="1" hidden="1"/>
    <row r="1563" s="12" customFormat="1" hidden="1"/>
    <row r="1564" s="12" customFormat="1" hidden="1"/>
    <row r="1565" s="12" customFormat="1" hidden="1"/>
    <row r="1566" s="12" customFormat="1" hidden="1"/>
    <row r="1567" s="12" customFormat="1" hidden="1"/>
    <row r="1568" s="12" customFormat="1" hidden="1"/>
    <row r="1569" s="12" customFormat="1" hidden="1"/>
    <row r="1570" s="12" customFormat="1" hidden="1"/>
    <row r="1571" s="12" customFormat="1" hidden="1"/>
    <row r="1572" s="12" customFormat="1" hidden="1"/>
    <row r="1573" s="12" customFormat="1" hidden="1"/>
    <row r="1574" s="12" customFormat="1" hidden="1"/>
    <row r="1575" s="12" customFormat="1" hidden="1"/>
    <row r="1576" s="12" customFormat="1" hidden="1"/>
    <row r="1577" s="12" customFormat="1" hidden="1"/>
    <row r="1578" s="12" customFormat="1" hidden="1"/>
    <row r="1579" s="12" customFormat="1" hidden="1"/>
    <row r="1580" s="12"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0"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Normal="100" zoomScaleSheetLayoutView="100" workbookViewId="0">
      <selection activeCell="A11" sqref="A11:J16"/>
    </sheetView>
  </sheetViews>
  <sheetFormatPr defaultColWidth="0" defaultRowHeight="12.4" customHeight="1" zeroHeight="1"/>
  <cols>
    <col min="1" max="10" width="10.7109375" style="720" customWidth="1"/>
    <col min="11" max="16384" width="8.85546875" style="720" hidden="1"/>
  </cols>
  <sheetData>
    <row r="1" spans="1:10" ht="14.25" customHeight="1"/>
    <row r="2" spans="1:10" ht="15.75">
      <c r="A2" s="1899" t="s">
        <v>2316</v>
      </c>
      <c r="B2" s="1900"/>
      <c r="C2" s="1900"/>
      <c r="D2" s="1900"/>
      <c r="E2" s="1900"/>
      <c r="F2" s="1900"/>
      <c r="G2" s="1900"/>
      <c r="H2" s="1900"/>
      <c r="I2" s="1900"/>
      <c r="J2" s="1900"/>
    </row>
    <row r="3" spans="1:10" ht="15">
      <c r="A3" s="1904" t="s">
        <v>1496</v>
      </c>
      <c r="B3" s="1905"/>
      <c r="C3" s="1905"/>
      <c r="D3" s="1905"/>
      <c r="E3" s="1905"/>
      <c r="F3" s="1905"/>
      <c r="G3" s="1905"/>
      <c r="H3" s="1905"/>
      <c r="I3" s="1905"/>
      <c r="J3" s="1905"/>
    </row>
    <row r="4" spans="1:10" ht="12.75"/>
    <row r="5" spans="1:10" ht="12.75" customHeight="1">
      <c r="A5" s="1901" t="s">
        <v>2319</v>
      </c>
      <c r="B5" s="1901"/>
      <c r="C5" s="1901"/>
      <c r="D5" s="1901"/>
      <c r="E5" s="1901"/>
      <c r="F5" s="1901"/>
      <c r="G5" s="1901"/>
      <c r="H5" s="1901"/>
      <c r="I5" s="1901"/>
      <c r="J5" s="1901"/>
    </row>
    <row r="6" spans="1:10" ht="12.75">
      <c r="A6" s="1901"/>
      <c r="B6" s="1901"/>
      <c r="C6" s="1901"/>
      <c r="D6" s="1901"/>
      <c r="E6" s="1901"/>
      <c r="F6" s="1901"/>
      <c r="G6" s="1901"/>
      <c r="H6" s="1901"/>
      <c r="I6" s="1901"/>
      <c r="J6" s="1901"/>
    </row>
    <row r="7" spans="1:10" ht="30" customHeight="1">
      <c r="A7" s="1901"/>
      <c r="B7" s="1901"/>
      <c r="C7" s="1901"/>
      <c r="D7" s="1901"/>
      <c r="E7" s="1901"/>
      <c r="F7" s="1901"/>
      <c r="G7" s="1901"/>
      <c r="H7" s="1901"/>
      <c r="I7" s="1901"/>
      <c r="J7" s="1901"/>
    </row>
    <row r="8" spans="1:10" ht="12.75">
      <c r="A8" s="770"/>
      <c r="B8" s="770"/>
      <c r="C8" s="770"/>
      <c r="D8" s="770"/>
      <c r="E8" s="770"/>
      <c r="F8" s="770"/>
      <c r="G8" s="770"/>
      <c r="H8" s="770"/>
      <c r="I8" s="770"/>
      <c r="J8" s="770"/>
    </row>
    <row r="9" spans="1:10" ht="12.75" customHeight="1">
      <c r="A9" s="1726" t="s">
        <v>2320</v>
      </c>
      <c r="B9" s="1725"/>
      <c r="C9" s="1725"/>
      <c r="D9" s="1725"/>
      <c r="E9" s="1725"/>
      <c r="F9" s="1725"/>
      <c r="G9" s="1725"/>
      <c r="H9" s="1725"/>
      <c r="I9" s="1725"/>
      <c r="J9" s="1725"/>
    </row>
    <row r="10" spans="1:10" ht="12.75"/>
    <row r="11" spans="1:10" ht="12.75" customHeight="1">
      <c r="A11" s="1906" t="s">
        <v>2322</v>
      </c>
      <c r="B11" s="1906"/>
      <c r="C11" s="1906"/>
      <c r="D11" s="1906"/>
      <c r="E11" s="1906"/>
      <c r="F11" s="1906"/>
      <c r="G11" s="1906"/>
      <c r="H11" s="1906"/>
      <c r="I11" s="1906"/>
      <c r="J11" s="1906"/>
    </row>
    <row r="12" spans="1:10" ht="12.75">
      <c r="A12" s="1906"/>
      <c r="B12" s="1906"/>
      <c r="C12" s="1906"/>
      <c r="D12" s="1906"/>
      <c r="E12" s="1906"/>
      <c r="F12" s="1906"/>
      <c r="G12" s="1906"/>
      <c r="H12" s="1906"/>
      <c r="I12" s="1906"/>
      <c r="J12" s="1906"/>
    </row>
    <row r="13" spans="1:10" s="1669" customFormat="1" ht="12.75">
      <c r="A13" s="1906"/>
      <c r="B13" s="1906"/>
      <c r="C13" s="1906"/>
      <c r="D13" s="1906"/>
      <c r="E13" s="1906"/>
      <c r="F13" s="1906"/>
      <c r="G13" s="1906"/>
      <c r="H13" s="1906"/>
      <c r="I13" s="1906"/>
      <c r="J13" s="1906"/>
    </row>
    <row r="14" spans="1:10" ht="12.75">
      <c r="A14" s="1907"/>
      <c r="B14" s="1907"/>
      <c r="C14" s="1907"/>
      <c r="D14" s="1907"/>
      <c r="E14" s="1907"/>
      <c r="F14" s="1907"/>
      <c r="G14" s="1907"/>
      <c r="H14" s="1907"/>
      <c r="I14" s="1907"/>
      <c r="J14" s="1907"/>
    </row>
    <row r="15" spans="1:10" ht="12.75">
      <c r="A15" s="1907"/>
      <c r="B15" s="1907"/>
      <c r="C15" s="1907"/>
      <c r="D15" s="1907"/>
      <c r="E15" s="1907"/>
      <c r="F15" s="1907"/>
      <c r="G15" s="1907"/>
      <c r="H15" s="1907"/>
      <c r="I15" s="1907"/>
      <c r="J15" s="1907"/>
    </row>
    <row r="16" spans="1:10" ht="12.75">
      <c r="A16" s="1907"/>
      <c r="B16" s="1907"/>
      <c r="C16" s="1907"/>
      <c r="D16" s="1907"/>
      <c r="E16" s="1907"/>
      <c r="F16" s="1907"/>
      <c r="G16" s="1907"/>
      <c r="H16" s="1907"/>
      <c r="I16" s="1907"/>
      <c r="J16" s="1907"/>
    </row>
    <row r="17" spans="1:10" s="1669" customFormat="1" ht="12.75">
      <c r="A17" s="1728"/>
      <c r="B17" s="1728"/>
      <c r="C17" s="1728"/>
      <c r="D17" s="1728"/>
      <c r="E17" s="1728"/>
      <c r="F17" s="1728"/>
      <c r="G17" s="1728"/>
      <c r="H17" s="1728"/>
      <c r="I17" s="1728"/>
      <c r="J17" s="1728"/>
    </row>
    <row r="18" spans="1:10" ht="12.75">
      <c r="A18" s="771" t="s">
        <v>2321</v>
      </c>
      <c r="B18" s="770"/>
      <c r="C18" s="770"/>
      <c r="D18" s="770"/>
      <c r="E18" s="770"/>
      <c r="F18" s="770"/>
      <c r="G18" s="770"/>
      <c r="H18" s="770"/>
      <c r="I18" s="770"/>
      <c r="J18" s="770"/>
    </row>
    <row r="19" spans="1:10" ht="12.75">
      <c r="A19" s="772" t="s">
        <v>256</v>
      </c>
      <c r="B19" s="772"/>
      <c r="C19" s="772"/>
      <c r="D19" s="772"/>
      <c r="E19" s="772"/>
      <c r="F19" s="772"/>
      <c r="G19" s="772"/>
      <c r="H19" s="772"/>
      <c r="I19" s="772"/>
      <c r="J19" s="772"/>
    </row>
    <row r="20" spans="1:10" ht="12.75">
      <c r="A20" s="1908" t="s">
        <v>1388</v>
      </c>
      <c r="B20" s="1905"/>
      <c r="C20" s="1905"/>
      <c r="D20" s="1905"/>
      <c r="E20" s="190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901" t="s">
        <v>1389</v>
      </c>
      <c r="B57" s="1902"/>
      <c r="C57" s="1902"/>
      <c r="D57" s="1902"/>
      <c r="E57" s="1902"/>
      <c r="F57" s="1902"/>
      <c r="G57" s="1902"/>
      <c r="H57" s="1902"/>
      <c r="I57" s="1902"/>
      <c r="J57" s="1902"/>
    </row>
    <row r="58" spans="1:10" ht="12.75">
      <c r="A58" s="1902"/>
      <c r="B58" s="1902"/>
      <c r="C58" s="1902"/>
      <c r="D58" s="1902"/>
      <c r="E58" s="1902"/>
      <c r="F58" s="1902"/>
      <c r="G58" s="1902"/>
      <c r="H58" s="1902"/>
      <c r="I58" s="1902"/>
      <c r="J58" s="1902"/>
    </row>
    <row r="59" spans="1:10" ht="12.75">
      <c r="A59" s="1902"/>
      <c r="B59" s="1902"/>
      <c r="C59" s="1902"/>
      <c r="D59" s="1902"/>
      <c r="E59" s="1902"/>
      <c r="F59" s="1902"/>
      <c r="G59" s="1902"/>
      <c r="H59" s="1902"/>
      <c r="I59" s="1902"/>
      <c r="J59" s="1902"/>
    </row>
    <row r="60" spans="1:10" ht="12.75"/>
    <row r="61" spans="1:10" ht="12.75">
      <c r="A61" s="670" t="s">
        <v>1388</v>
      </c>
    </row>
    <row r="62" spans="1:10" ht="12.75"/>
    <row r="63" spans="1:10" ht="12.75"/>
    <row r="64" spans="1:10" ht="12.75"/>
    <row r="65" spans="1:9" ht="12.75"/>
    <row r="66" spans="1:9" ht="12.75"/>
    <row r="67" spans="1:9" ht="12.75"/>
    <row r="68" spans="1:9" ht="12.75"/>
    <row r="69" spans="1:9" ht="12.75"/>
    <row r="70" spans="1:9" ht="12.75"/>
    <row r="71" spans="1:9" ht="12.75"/>
    <row r="72" spans="1:9" ht="12.75">
      <c r="A72" s="1903" t="s">
        <v>2317</v>
      </c>
      <c r="B72" s="1903"/>
      <c r="C72" s="1903"/>
      <c r="D72" s="1903"/>
      <c r="E72" s="1903"/>
      <c r="F72" s="1903"/>
      <c r="G72" s="1903"/>
      <c r="H72" s="1903"/>
      <c r="I72" s="1903"/>
    </row>
    <row r="73" spans="1:9" ht="12.75">
      <c r="A73" s="1827" t="s">
        <v>1091</v>
      </c>
      <c r="B73" s="1827"/>
      <c r="C73" s="1827"/>
      <c r="D73" s="1827"/>
      <c r="E73" s="1827"/>
    </row>
    <row r="74" spans="1:9" ht="12.75">
      <c r="A74" s="1827" t="s">
        <v>1390</v>
      </c>
      <c r="B74" s="1827"/>
      <c r="C74" s="1827"/>
      <c r="D74" s="1827"/>
      <c r="E74" s="1827"/>
    </row>
    <row r="75" spans="1:9" ht="12.75">
      <c r="A75" s="1827" t="s">
        <v>2318</v>
      </c>
      <c r="B75" s="1827"/>
      <c r="C75" s="1827"/>
      <c r="D75" s="1827"/>
      <c r="E75" s="1827"/>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l2EpyYOCyF5789Nxo1FyA+uBfCjFu+bekihKX46T3X/W8pQPE4HW6sVcq15tGhajgXa+kU+bnXo/W2+O7aYu9g==" saltValue="6e7h0K8lZo73xvub+zUTuA=="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xr:uid="{00000000-0004-0000-0200-000000000000}"/>
    <hyperlink ref="A74" r:id="rId2"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2000"/>
  <sheetViews>
    <sheetView showGridLines="0" topLeftCell="A1062" zoomScaleNormal="100" zoomScaleSheetLayoutView="100" workbookViewId="0">
      <selection activeCell="B1101" sqref="B1101"/>
    </sheetView>
  </sheetViews>
  <sheetFormatPr defaultColWidth="0" defaultRowHeight="12.75" zeroHeight="1"/>
  <cols>
    <col min="1" max="1" width="3.5703125" style="786" customWidth="1"/>
    <col min="2" max="2" width="13.5703125" style="786" customWidth="1"/>
    <col min="3" max="3" width="2.5703125" style="786" customWidth="1"/>
    <col min="4" max="5" width="3.5703125" style="787" customWidth="1"/>
    <col min="6" max="6" width="65.5703125" style="787" customWidth="1"/>
    <col min="7" max="7" width="1.5703125" style="787" customWidth="1"/>
    <col min="8" max="8" width="3.5703125" style="788" customWidth="1"/>
    <col min="9" max="9" width="24.42578125" style="1674" customWidth="1"/>
    <col min="10" max="16" width="0" style="788" hidden="1" customWidth="1"/>
    <col min="17" max="16384" width="8.85546875" style="788" hidden="1"/>
  </cols>
  <sheetData>
    <row r="1" spans="1:13"/>
    <row r="2" spans="1:13">
      <c r="A2" s="1960" t="s">
        <v>2484</v>
      </c>
      <c r="B2" s="1960"/>
      <c r="C2" s="1960"/>
      <c r="D2" s="1960"/>
      <c r="E2" s="1960"/>
      <c r="F2" s="1960"/>
      <c r="G2" s="1960"/>
      <c r="H2" s="1960"/>
      <c r="I2" s="1960"/>
    </row>
    <row r="3" spans="1:13">
      <c r="A3" s="1961" t="s">
        <v>2171</v>
      </c>
      <c r="B3" s="1961"/>
      <c r="C3" s="1961"/>
      <c r="D3" s="1961"/>
      <c r="E3" s="1961"/>
      <c r="F3" s="1961"/>
      <c r="G3" s="1961"/>
      <c r="H3" s="1961"/>
      <c r="I3" s="1961"/>
    </row>
    <row r="4" spans="1:13">
      <c r="A4" s="1938"/>
      <c r="B4" s="1938"/>
      <c r="C4" s="1939"/>
      <c r="D4" s="1939"/>
      <c r="E4" s="1939"/>
      <c r="F4" s="1939"/>
      <c r="G4" s="1939"/>
      <c r="I4" s="640"/>
    </row>
    <row r="5" spans="1:13" s="789" customFormat="1">
      <c r="A5" s="1938"/>
      <c r="B5" s="1938"/>
      <c r="C5" s="1944"/>
      <c r="D5" s="1944"/>
      <c r="E5" s="1944"/>
      <c r="F5" s="1944"/>
      <c r="G5" s="1944"/>
      <c r="I5" s="1733"/>
    </row>
    <row r="6" spans="1:13" s="789" customFormat="1">
      <c r="A6" s="1947" t="s">
        <v>1252</v>
      </c>
      <c r="B6" s="1947"/>
      <c r="C6" s="1948"/>
      <c r="D6" s="1948"/>
      <c r="E6" s="1948"/>
      <c r="F6" s="1948"/>
      <c r="G6" s="1948"/>
      <c r="I6" s="1732" t="s">
        <v>2331</v>
      </c>
    </row>
    <row r="7" spans="1:13" s="789" customFormat="1">
      <c r="A7" s="1947" t="s">
        <v>1253</v>
      </c>
      <c r="B7" s="1947"/>
      <c r="C7" s="1948"/>
      <c r="D7" s="1948"/>
      <c r="E7" s="1948"/>
      <c r="F7" s="1948"/>
      <c r="G7" s="1948"/>
      <c r="I7" s="1732" t="s">
        <v>2332</v>
      </c>
    </row>
    <row r="8" spans="1:13">
      <c r="A8" s="790"/>
      <c r="B8" s="790"/>
      <c r="C8" s="791"/>
      <c r="D8" s="791"/>
      <c r="E8" s="791"/>
      <c r="F8" s="791"/>
    </row>
    <row r="9" spans="1:13">
      <c r="A9" s="1877" t="s">
        <v>1255</v>
      </c>
      <c r="B9" s="1877"/>
      <c r="C9" s="1877"/>
      <c r="D9" s="1877"/>
      <c r="E9" s="1877"/>
      <c r="F9" s="1877"/>
      <c r="G9" s="1877"/>
      <c r="H9" s="1749"/>
      <c r="I9" s="1750"/>
    </row>
    <row r="10" spans="1:13">
      <c r="A10" s="791"/>
      <c r="B10" s="791"/>
      <c r="E10" s="792"/>
    </row>
    <row r="11" spans="1:13" ht="13.7" customHeight="1">
      <c r="C11" s="791"/>
      <c r="D11" s="1949" t="s">
        <v>1254</v>
      </c>
      <c r="E11" s="1949"/>
      <c r="F11" s="1949"/>
    </row>
    <row r="12" spans="1:13">
      <c r="C12" s="791"/>
      <c r="D12" s="1949"/>
      <c r="E12" s="1949"/>
      <c r="F12" s="1949"/>
    </row>
    <row r="13" spans="1:13">
      <c r="A13" s="793"/>
      <c r="B13" s="793"/>
      <c r="C13" s="793"/>
      <c r="D13" s="1861" t="s">
        <v>1237</v>
      </c>
      <c r="E13" s="1861"/>
      <c r="F13" s="1861"/>
      <c r="M13" s="1631"/>
    </row>
    <row r="14" spans="1:13">
      <c r="A14" s="793"/>
      <c r="B14" s="793"/>
      <c r="C14" s="793"/>
      <c r="D14" s="794"/>
      <c r="L14" s="1804"/>
    </row>
    <row r="15" spans="1:13" ht="14.25">
      <c r="A15" s="795"/>
      <c r="B15" s="796" t="s">
        <v>2656</v>
      </c>
      <c r="C15" s="797"/>
      <c r="D15" s="1859" t="s">
        <v>2515</v>
      </c>
      <c r="E15" s="1859"/>
      <c r="F15" s="1859"/>
      <c r="I15" s="1674" t="s">
        <v>2333</v>
      </c>
    </row>
    <row r="16" spans="1:13">
      <c r="A16" s="793"/>
      <c r="B16" s="793"/>
      <c r="C16" s="797"/>
      <c r="D16" s="1859"/>
      <c r="E16" s="1859"/>
      <c r="F16" s="1859"/>
    </row>
    <row r="17" spans="1:9">
      <c r="A17" s="793"/>
      <c r="B17" s="793"/>
      <c r="C17" s="797"/>
      <c r="D17" s="1859"/>
      <c r="E17" s="1859"/>
      <c r="F17" s="1859"/>
    </row>
    <row r="18" spans="1:9" s="1672" customFormat="1">
      <c r="A18" s="793"/>
      <c r="B18" s="793"/>
      <c r="C18" s="797"/>
      <c r="D18" s="1803"/>
      <c r="E18" s="1804" t="s">
        <v>2512</v>
      </c>
      <c r="F18" s="1803"/>
      <c r="G18" s="1671"/>
      <c r="I18" s="1674"/>
    </row>
    <row r="19" spans="1:9">
      <c r="A19" s="793"/>
      <c r="B19" s="793"/>
      <c r="C19" s="793"/>
    </row>
    <row r="20" spans="1:9" ht="14.25">
      <c r="A20" s="795"/>
      <c r="B20" s="796" t="s">
        <v>2656</v>
      </c>
      <c r="D20" s="1859" t="s">
        <v>2516</v>
      </c>
      <c r="E20" s="1859"/>
      <c r="F20" s="1859"/>
      <c r="I20" s="1674" t="s">
        <v>2334</v>
      </c>
    </row>
    <row r="21" spans="1:9" s="1672" customFormat="1" ht="14.25">
      <c r="A21" s="795"/>
      <c r="B21" s="786"/>
      <c r="C21" s="786"/>
      <c r="D21" s="1859"/>
      <c r="E21" s="1859"/>
      <c r="F21" s="1859"/>
      <c r="G21" s="1671"/>
      <c r="I21" s="1674"/>
    </row>
    <row r="22" spans="1:9" s="1672" customFormat="1" ht="14.25">
      <c r="A22" s="795"/>
      <c r="B22" s="786"/>
      <c r="C22" s="786"/>
      <c r="D22" s="1802"/>
      <c r="E22" s="1631" t="s">
        <v>2511</v>
      </c>
      <c r="F22" s="1802"/>
      <c r="G22" s="1671"/>
      <c r="I22" s="1674"/>
    </row>
    <row r="23" spans="1:9" ht="14.25">
      <c r="A23" s="795"/>
      <c r="B23" s="795"/>
      <c r="D23" s="798"/>
    </row>
    <row r="24" spans="1:9" ht="14.25">
      <c r="A24" s="795"/>
      <c r="B24" s="796" t="s">
        <v>2657</v>
      </c>
      <c r="D24" s="1859" t="s">
        <v>1240</v>
      </c>
      <c r="E24" s="1859"/>
      <c r="F24" s="1859"/>
      <c r="I24" s="1674" t="s">
        <v>2334</v>
      </c>
    </row>
    <row r="25" spans="1:9" ht="14.25">
      <c r="A25" s="795"/>
      <c r="B25" s="795"/>
      <c r="D25" s="1859"/>
      <c r="E25" s="1859"/>
      <c r="F25" s="1859"/>
    </row>
    <row r="26" spans="1:9"/>
    <row r="27" spans="1:9" ht="14.25">
      <c r="A27" s="795"/>
      <c r="B27" s="796" t="s">
        <v>2656</v>
      </c>
      <c r="D27" s="1943" t="s">
        <v>2513</v>
      </c>
      <c r="E27" s="1943"/>
      <c r="F27" s="1943"/>
      <c r="I27" s="1674" t="s">
        <v>2337</v>
      </c>
    </row>
    <row r="28" spans="1:9">
      <c r="D28" s="1943"/>
      <c r="E28" s="1943"/>
      <c r="F28" s="1943"/>
    </row>
    <row r="29" spans="1:9">
      <c r="D29" s="1943"/>
      <c r="E29" s="1943"/>
      <c r="F29" s="1943"/>
    </row>
    <row r="30" spans="1:9">
      <c r="D30" s="1943"/>
      <c r="E30" s="1943"/>
      <c r="F30" s="1943"/>
    </row>
    <row r="31" spans="1:9">
      <c r="D31" s="1943"/>
      <c r="E31" s="1943"/>
      <c r="F31" s="1943"/>
    </row>
    <row r="32" spans="1:9" s="789" customFormat="1">
      <c r="A32" s="799"/>
      <c r="B32" s="799"/>
      <c r="C32" s="799"/>
      <c r="D32" s="731"/>
      <c r="E32" s="800"/>
      <c r="F32" s="800"/>
      <c r="G32" s="800"/>
      <c r="I32" s="1733"/>
    </row>
    <row r="33" spans="1:9" s="789" customFormat="1">
      <c r="A33" s="799"/>
      <c r="B33" s="796" t="s">
        <v>2657</v>
      </c>
      <c r="C33" s="799"/>
      <c r="D33" s="1860" t="s">
        <v>1242</v>
      </c>
      <c r="E33" s="1860"/>
      <c r="F33" s="1860"/>
      <c r="G33" s="800"/>
      <c r="I33" s="1733" t="s">
        <v>2333</v>
      </c>
    </row>
    <row r="34" spans="1:9" s="789" customFormat="1">
      <c r="A34" s="799"/>
      <c r="B34" s="799"/>
      <c r="C34" s="799"/>
      <c r="D34" s="1860"/>
      <c r="E34" s="1860"/>
      <c r="F34" s="1860"/>
      <c r="G34" s="800"/>
      <c r="I34" s="1733"/>
    </row>
    <row r="35" spans="1:9" ht="14.25">
      <c r="A35" s="795"/>
      <c r="B35" s="795"/>
      <c r="D35" s="801"/>
    </row>
    <row r="36" spans="1:9" ht="14.45" customHeight="1">
      <c r="A36" s="795"/>
      <c r="B36" s="796" t="s">
        <v>2657</v>
      </c>
      <c r="D36" s="1860" t="s">
        <v>1420</v>
      </c>
      <c r="E36" s="1860"/>
      <c r="F36" s="1860"/>
      <c r="I36" s="1733" t="s">
        <v>2405</v>
      </c>
    </row>
    <row r="37" spans="1:9" ht="14.25">
      <c r="A37" s="795"/>
      <c r="B37" s="795"/>
      <c r="D37" s="1860"/>
      <c r="E37" s="1860"/>
      <c r="F37" s="1860"/>
    </row>
    <row r="38" spans="1:9" ht="14.25">
      <c r="A38" s="795"/>
      <c r="B38" s="795"/>
      <c r="D38" s="1860"/>
      <c r="E38" s="1860"/>
      <c r="F38" s="1860"/>
    </row>
    <row r="39" spans="1:9" ht="14.25">
      <c r="A39" s="795"/>
      <c r="B39" s="795"/>
      <c r="D39" s="1860"/>
      <c r="E39" s="1860"/>
      <c r="F39" s="1860"/>
    </row>
    <row r="40" spans="1:9" ht="14.25">
      <c r="A40" s="795"/>
      <c r="B40" s="795"/>
      <c r="D40" s="788"/>
    </row>
    <row r="41" spans="1:9" ht="14.25">
      <c r="A41" s="795"/>
      <c r="B41" s="796" t="s">
        <v>2657</v>
      </c>
      <c r="D41" s="1860" t="s">
        <v>1244</v>
      </c>
      <c r="E41" s="1860"/>
      <c r="F41" s="1860"/>
    </row>
    <row r="42" spans="1:9" ht="14.25">
      <c r="A42" s="795"/>
      <c r="B42" s="795"/>
      <c r="D42" s="1860"/>
      <c r="E42" s="1860"/>
      <c r="F42" s="1860"/>
    </row>
    <row r="43" spans="1:9" ht="14.25">
      <c r="A43" s="795"/>
      <c r="B43" s="795"/>
      <c r="D43" s="1860"/>
      <c r="E43" s="1860"/>
      <c r="F43" s="1860"/>
    </row>
    <row r="44" spans="1:9" ht="14.25">
      <c r="A44" s="795"/>
      <c r="B44" s="795"/>
      <c r="D44" s="1860"/>
      <c r="E44" s="1860"/>
      <c r="F44" s="1860"/>
    </row>
    <row r="45" spans="1:9" ht="14.25">
      <c r="A45" s="795"/>
      <c r="B45" s="795"/>
      <c r="D45" s="1860"/>
      <c r="E45" s="1860"/>
      <c r="F45" s="1860"/>
    </row>
    <row r="46" spans="1:9" ht="14.25">
      <c r="A46" s="795"/>
      <c r="B46" s="795"/>
      <c r="D46" s="779"/>
      <c r="E46" s="779"/>
      <c r="F46" s="779"/>
    </row>
    <row r="47" spans="1:9" ht="14.25">
      <c r="A47" s="795"/>
      <c r="B47" s="796" t="s">
        <v>2657</v>
      </c>
      <c r="D47" s="1860" t="s">
        <v>1245</v>
      </c>
      <c r="E47" s="1860"/>
      <c r="F47" s="1860"/>
      <c r="I47" s="1733" t="s">
        <v>2405</v>
      </c>
    </row>
    <row r="48" spans="1:9" ht="14.25">
      <c r="A48" s="795"/>
      <c r="B48" s="795"/>
      <c r="D48" s="1860"/>
      <c r="E48" s="1860"/>
      <c r="F48" s="1860"/>
    </row>
    <row r="49" spans="1:9" ht="14.25">
      <c r="A49" s="795"/>
      <c r="B49" s="795"/>
      <c r="D49" s="1860"/>
      <c r="E49" s="1860"/>
      <c r="F49" s="1860"/>
    </row>
    <row r="50" spans="1:9" ht="23.25" customHeight="1">
      <c r="A50" s="795"/>
      <c r="B50" s="795"/>
      <c r="D50" s="1860"/>
      <c r="E50" s="1860"/>
      <c r="F50" s="1860"/>
    </row>
    <row r="51" spans="1:9" ht="14.25">
      <c r="A51" s="795"/>
      <c r="B51" s="795"/>
      <c r="D51" s="783"/>
    </row>
    <row r="52" spans="1:9" ht="14.45" customHeight="1">
      <c r="A52" s="795"/>
      <c r="B52" s="796" t="s">
        <v>2657</v>
      </c>
      <c r="D52" s="1860" t="s">
        <v>1246</v>
      </c>
      <c r="E52" s="1860"/>
      <c r="F52" s="1860"/>
      <c r="I52" s="1733" t="s">
        <v>2405</v>
      </c>
    </row>
    <row r="53" spans="1:9" ht="14.25">
      <c r="A53" s="795"/>
      <c r="B53" s="795"/>
      <c r="D53" s="1860"/>
      <c r="E53" s="1860"/>
      <c r="F53" s="1860"/>
    </row>
    <row r="54" spans="1:9" ht="14.25">
      <c r="A54" s="795"/>
      <c r="B54" s="795"/>
      <c r="D54" s="1860"/>
      <c r="E54" s="1860"/>
      <c r="F54" s="1860"/>
    </row>
    <row r="55" spans="1:9" s="616" customFormat="1" ht="14.25">
      <c r="A55" s="795"/>
      <c r="B55" s="795"/>
      <c r="C55" s="802"/>
      <c r="D55" s="800"/>
      <c r="E55" s="691"/>
      <c r="F55" s="691"/>
      <c r="G55" s="691"/>
      <c r="I55" s="640"/>
    </row>
    <row r="56" spans="1:9" s="616" customFormat="1" ht="14.25">
      <c r="A56" s="803"/>
      <c r="B56" s="796" t="s">
        <v>2656</v>
      </c>
      <c r="C56" s="804"/>
      <c r="D56" s="1945" t="s">
        <v>1247</v>
      </c>
      <c r="E56" s="1945"/>
      <c r="F56" s="1945"/>
      <c r="G56" s="691"/>
      <c r="I56" s="1674"/>
    </row>
    <row r="57" spans="1:9" s="616" customFormat="1" ht="14.25">
      <c r="A57" s="803"/>
      <c r="B57" s="803"/>
      <c r="C57" s="804"/>
      <c r="D57" s="1945"/>
      <c r="E57" s="1945"/>
      <c r="F57" s="1945"/>
      <c r="G57" s="691"/>
      <c r="I57" s="640"/>
    </row>
    <row r="58" spans="1:9" s="616" customFormat="1" ht="14.25">
      <c r="A58" s="803"/>
      <c r="B58" s="803"/>
      <c r="C58" s="1676"/>
      <c r="D58" s="1815" t="s">
        <v>2514</v>
      </c>
      <c r="E58" s="1801"/>
      <c r="F58" s="1801"/>
      <c r="G58" s="691"/>
      <c r="I58" s="640"/>
    </row>
    <row r="59" spans="1:9" s="616" customFormat="1" ht="14.25">
      <c r="A59" s="803"/>
      <c r="B59" s="803"/>
      <c r="C59" s="1676"/>
      <c r="D59" s="1801"/>
      <c r="E59" s="1804" t="s">
        <v>2512</v>
      </c>
      <c r="F59" s="1801"/>
      <c r="G59" s="691"/>
      <c r="I59" s="640"/>
    </row>
    <row r="60" spans="1:9" s="789" customFormat="1">
      <c r="A60" s="799"/>
      <c r="B60" s="799"/>
      <c r="C60" s="799"/>
      <c r="D60" s="731"/>
      <c r="E60" s="800"/>
      <c r="F60" s="800"/>
      <c r="G60" s="800"/>
      <c r="I60" s="1733"/>
    </row>
    <row r="61" spans="1:9" ht="14.25">
      <c r="A61" s="795"/>
      <c r="B61" s="796" t="s">
        <v>2657</v>
      </c>
      <c r="D61" s="1860" t="s">
        <v>1248</v>
      </c>
      <c r="E61" s="1860"/>
      <c r="F61" s="1860"/>
      <c r="I61" s="1674" t="s">
        <v>2335</v>
      </c>
    </row>
    <row r="62" spans="1:9">
      <c r="D62" s="1860"/>
      <c r="E62" s="1860"/>
      <c r="F62" s="1860"/>
    </row>
    <row r="63" spans="1:9">
      <c r="D63" s="1860"/>
      <c r="E63" s="1860"/>
      <c r="F63" s="1860"/>
    </row>
    <row r="64" spans="1:9">
      <c r="D64" s="691"/>
    </row>
    <row r="65" spans="1:9" ht="14.25">
      <c r="A65" s="795"/>
      <c r="B65" s="796" t="s">
        <v>2657</v>
      </c>
      <c r="D65" s="1860" t="s">
        <v>1249</v>
      </c>
      <c r="E65" s="1860"/>
      <c r="F65" s="1860"/>
      <c r="I65" s="1674" t="s">
        <v>2336</v>
      </c>
    </row>
    <row r="66" spans="1:9">
      <c r="D66" s="1860"/>
      <c r="E66" s="1860"/>
      <c r="F66" s="1860"/>
    </row>
    <row r="67" spans="1:9"/>
    <row r="68" spans="1:9" ht="14.25">
      <c r="A68" s="795"/>
      <c r="B68" s="796" t="s">
        <v>2656</v>
      </c>
      <c r="D68" s="1860" t="s">
        <v>1250</v>
      </c>
      <c r="E68" s="1860"/>
      <c r="F68" s="1860"/>
    </row>
    <row r="69" spans="1:9">
      <c r="D69" s="1860"/>
      <c r="E69" s="1860"/>
      <c r="F69" s="1860"/>
      <c r="I69" s="1674" t="s">
        <v>2337</v>
      </c>
    </row>
    <row r="70" spans="1:9">
      <c r="D70" s="1860"/>
      <c r="E70" s="1860"/>
      <c r="F70" s="1860"/>
    </row>
    <row r="71" spans="1:9">
      <c r="D71" s="788"/>
    </row>
    <row r="72" spans="1:9" ht="14.25">
      <c r="A72" s="795"/>
      <c r="B72" s="796" t="s">
        <v>2656</v>
      </c>
      <c r="D72" s="1859" t="s">
        <v>1251</v>
      </c>
      <c r="E72" s="1859"/>
      <c r="F72" s="1859"/>
      <c r="I72" s="1674" t="s">
        <v>2337</v>
      </c>
    </row>
    <row r="73" spans="1:9">
      <c r="D73" s="1859"/>
      <c r="E73" s="1859"/>
      <c r="F73" s="1859"/>
    </row>
    <row r="74" spans="1:9" ht="14.25">
      <c r="A74" s="795"/>
      <c r="B74" s="795"/>
      <c r="D74" s="798"/>
    </row>
    <row r="75" spans="1:9">
      <c r="A75" s="1841" t="s">
        <v>1158</v>
      </c>
      <c r="B75" s="1841"/>
      <c r="C75" s="1841"/>
      <c r="D75" s="1841"/>
      <c r="E75" s="1841"/>
      <c r="F75" s="1841"/>
      <c r="G75" s="1841"/>
      <c r="H75" s="1749"/>
      <c r="I75" s="1750"/>
    </row>
    <row r="76" spans="1:9"/>
    <row r="77" spans="1:9">
      <c r="C77" s="805"/>
      <c r="D77" s="1927" t="s">
        <v>1256</v>
      </c>
      <c r="E77" s="1927"/>
      <c r="F77" s="1927"/>
    </row>
    <row r="78" spans="1:9">
      <c r="A78" s="798"/>
      <c r="B78" s="798"/>
      <c r="D78" s="1859" t="s">
        <v>1283</v>
      </c>
      <c r="E78" s="1859"/>
      <c r="F78" s="1859"/>
    </row>
    <row r="79" spans="1:9">
      <c r="A79" s="798"/>
      <c r="B79" s="798"/>
    </row>
    <row r="80" spans="1:9" ht="13.7" customHeight="1">
      <c r="A80" s="795"/>
      <c r="B80" s="796" t="s">
        <v>2656</v>
      </c>
      <c r="D80" s="1859" t="s">
        <v>1468</v>
      </c>
      <c r="E80" s="1859"/>
      <c r="F80" s="1859"/>
      <c r="I80" s="1674" t="s">
        <v>2338</v>
      </c>
    </row>
    <row r="81" spans="1:9" ht="14.25">
      <c r="A81" s="795"/>
      <c r="B81" s="795"/>
      <c r="D81" s="1859"/>
      <c r="E81" s="1859"/>
      <c r="F81" s="1859"/>
    </row>
    <row r="82" spans="1:9" ht="14.25">
      <c r="A82" s="795"/>
      <c r="B82" s="795"/>
      <c r="D82" s="1859"/>
      <c r="E82" s="1859"/>
      <c r="F82" s="1859"/>
    </row>
    <row r="83" spans="1:9" ht="14.25">
      <c r="A83" s="795"/>
      <c r="B83" s="795"/>
      <c r="D83" s="1859"/>
      <c r="E83" s="1859"/>
      <c r="F83" s="1859"/>
    </row>
    <row r="84" spans="1:9" ht="14.25">
      <c r="A84" s="795"/>
      <c r="B84" s="795"/>
      <c r="D84" s="1859"/>
      <c r="E84" s="1859"/>
      <c r="F84" s="1859"/>
    </row>
    <row r="85" spans="1:9" ht="14.25">
      <c r="A85" s="795"/>
      <c r="B85" s="795"/>
      <c r="D85" s="1859"/>
      <c r="E85" s="1859"/>
      <c r="F85" s="1859"/>
    </row>
    <row r="86" spans="1:9" ht="14.25">
      <c r="A86" s="795"/>
      <c r="B86" s="795"/>
      <c r="D86" s="1859"/>
      <c r="E86" s="1859"/>
      <c r="F86" s="1859"/>
    </row>
    <row r="87" spans="1:9" ht="14.25">
      <c r="A87" s="795"/>
      <c r="B87" s="795"/>
      <c r="D87" s="1859"/>
      <c r="E87" s="1859"/>
      <c r="F87" s="1859"/>
    </row>
    <row r="88" spans="1:9" ht="14.25">
      <c r="A88" s="795"/>
      <c r="B88" s="795"/>
      <c r="D88" s="876"/>
      <c r="E88" s="876"/>
      <c r="F88" s="876"/>
    </row>
    <row r="89" spans="1:9" ht="15" customHeight="1">
      <c r="A89" s="795"/>
      <c r="B89" s="796" t="s">
        <v>2656</v>
      </c>
      <c r="D89" s="1859" t="s">
        <v>2172</v>
      </c>
      <c r="E89" s="1859"/>
      <c r="F89" s="1859"/>
      <c r="I89" s="1674" t="s">
        <v>2339</v>
      </c>
    </row>
    <row r="90" spans="1:9" ht="14.25">
      <c r="A90" s="795"/>
      <c r="B90" s="795"/>
      <c r="D90" s="1859"/>
      <c r="E90" s="1859"/>
      <c r="F90" s="1859"/>
    </row>
    <row r="91" spans="1:9" ht="14.25">
      <c r="A91" s="795"/>
      <c r="B91" s="795"/>
      <c r="D91" s="1614"/>
      <c r="E91" s="1614"/>
      <c r="F91" s="1614"/>
    </row>
    <row r="92" spans="1:9" ht="14.25">
      <c r="A92" s="795"/>
      <c r="B92" s="796" t="s">
        <v>2656</v>
      </c>
      <c r="D92" s="1859" t="s">
        <v>2175</v>
      </c>
      <c r="E92" s="1859"/>
      <c r="F92" s="1859"/>
      <c r="I92" s="1674" t="s">
        <v>2340</v>
      </c>
    </row>
    <row r="93" spans="1:9" ht="14.25">
      <c r="A93" s="795"/>
      <c r="B93" s="795"/>
      <c r="D93" s="1859"/>
      <c r="E93" s="1859"/>
      <c r="F93" s="1859"/>
    </row>
    <row r="94" spans="1:9" ht="14.25">
      <c r="A94" s="795"/>
      <c r="B94" s="795"/>
      <c r="D94" s="1859"/>
      <c r="E94" s="1859"/>
      <c r="F94" s="1859"/>
    </row>
    <row r="95" spans="1:9" ht="14.25">
      <c r="A95" s="795"/>
      <c r="B95" s="795"/>
      <c r="D95" s="1614"/>
      <c r="E95" s="1614"/>
      <c r="F95" s="1614"/>
    </row>
    <row r="96" spans="1:9" ht="14.25">
      <c r="A96" s="795"/>
      <c r="B96" s="796" t="s">
        <v>2656</v>
      </c>
      <c r="D96" s="1859" t="s">
        <v>2174</v>
      </c>
      <c r="E96" s="1859"/>
      <c r="F96" s="1859"/>
      <c r="I96" s="1674" t="s">
        <v>2385</v>
      </c>
    </row>
    <row r="97" spans="1:9" s="1630" customFormat="1" ht="14.25">
      <c r="A97" s="1628"/>
      <c r="B97" s="1628"/>
      <c r="C97" s="1629"/>
      <c r="D97" s="1859"/>
      <c r="E97" s="1859"/>
      <c r="F97" s="1859"/>
      <c r="I97" s="1734"/>
    </row>
    <row r="98" spans="1:9" ht="14.25">
      <c r="A98" s="795"/>
      <c r="B98" s="795"/>
      <c r="D98" s="1620"/>
      <c r="E98" s="1804" t="s">
        <v>2517</v>
      </c>
      <c r="F98" s="1614"/>
    </row>
    <row r="99" spans="1:9" ht="14.25">
      <c r="A99" s="795"/>
      <c r="B99" s="795"/>
      <c r="D99" s="876"/>
      <c r="E99" s="876"/>
      <c r="F99" s="876"/>
    </row>
    <row r="100" spans="1:9" ht="14.25">
      <c r="A100" s="795"/>
      <c r="B100" s="796" t="s">
        <v>2657</v>
      </c>
      <c r="D100" s="1859" t="s">
        <v>2173</v>
      </c>
      <c r="E100" s="1859"/>
      <c r="F100" s="1859"/>
      <c r="I100" s="1674" t="s">
        <v>2341</v>
      </c>
    </row>
    <row r="101" spans="1:9" ht="14.25">
      <c r="A101" s="795"/>
      <c r="B101" s="795"/>
      <c r="D101" s="1859"/>
      <c r="E101" s="1859"/>
      <c r="F101" s="1859"/>
    </row>
    <row r="102" spans="1:9" ht="14.25">
      <c r="A102" s="795"/>
      <c r="B102" s="795"/>
      <c r="D102" s="1614"/>
      <c r="E102" s="1614"/>
      <c r="F102" s="1614"/>
    </row>
    <row r="103" spans="1:9" ht="14.45" customHeight="1">
      <c r="A103" s="795"/>
      <c r="B103" s="796" t="s">
        <v>2657</v>
      </c>
      <c r="D103" s="1859" t="s">
        <v>1396</v>
      </c>
      <c r="E103" s="1859"/>
      <c r="F103" s="1859"/>
      <c r="G103" s="788"/>
      <c r="I103" s="1674" t="s">
        <v>2342</v>
      </c>
    </row>
    <row r="104" spans="1:9" ht="14.25">
      <c r="A104" s="795"/>
      <c r="B104" s="795"/>
      <c r="D104" s="1859"/>
      <c r="E104" s="1859"/>
      <c r="F104" s="1859"/>
      <c r="G104" s="788"/>
    </row>
    <row r="105" spans="1:9" ht="14.25">
      <c r="A105" s="795"/>
      <c r="B105" s="795"/>
      <c r="D105" s="1859"/>
      <c r="E105" s="1859"/>
      <c r="F105" s="1859"/>
      <c r="G105" s="788"/>
    </row>
    <row r="106" spans="1:9" ht="14.25">
      <c r="A106" s="795"/>
      <c r="B106" s="795"/>
      <c r="D106" s="1859"/>
      <c r="E106" s="1859"/>
      <c r="F106" s="1859"/>
      <c r="G106" s="788"/>
    </row>
    <row r="107" spans="1:9" ht="14.25">
      <c r="A107" s="795"/>
      <c r="B107" s="795"/>
      <c r="D107" s="1859"/>
      <c r="E107" s="1859"/>
      <c r="F107" s="1859"/>
      <c r="G107" s="788"/>
    </row>
    <row r="108" spans="1:9" ht="14.25">
      <c r="A108" s="795"/>
      <c r="B108" s="795"/>
      <c r="D108" s="1859"/>
      <c r="E108" s="1859"/>
      <c r="F108" s="1859"/>
      <c r="G108" s="788"/>
    </row>
    <row r="109" spans="1:9" ht="14.25">
      <c r="A109" s="795"/>
      <c r="B109" s="795"/>
      <c r="D109" s="1859"/>
      <c r="E109" s="1859"/>
      <c r="F109" s="1859"/>
      <c r="G109" s="788"/>
    </row>
    <row r="110" spans="1:9" ht="14.25">
      <c r="A110" s="795"/>
      <c r="B110" s="795"/>
      <c r="D110" s="1859"/>
      <c r="E110" s="1859"/>
      <c r="F110" s="1859"/>
      <c r="G110" s="788"/>
    </row>
    <row r="111" spans="1:9" ht="14.25">
      <c r="A111" s="795"/>
      <c r="B111" s="795"/>
      <c r="D111" s="1859"/>
      <c r="E111" s="1859"/>
      <c r="F111" s="1859"/>
      <c r="G111" s="788"/>
    </row>
    <row r="112" spans="1:9" ht="14.25">
      <c r="A112" s="795"/>
      <c r="B112" s="795"/>
      <c r="D112" s="1859"/>
      <c r="E112" s="1859"/>
      <c r="F112" s="1859"/>
      <c r="G112" s="788"/>
    </row>
    <row r="113" spans="1:11" ht="14.25">
      <c r="A113" s="795"/>
      <c r="B113" s="795"/>
      <c r="D113" s="1859"/>
      <c r="E113" s="1859"/>
      <c r="F113" s="1859"/>
      <c r="G113" s="788"/>
    </row>
    <row r="114" spans="1:11" ht="14.25">
      <c r="A114" s="795"/>
      <c r="B114" s="795"/>
      <c r="D114" s="1859"/>
      <c r="E114" s="1859"/>
      <c r="F114" s="1859"/>
      <c r="G114" s="788"/>
    </row>
    <row r="115" spans="1:11" ht="14.25">
      <c r="A115" s="795"/>
      <c r="B115" s="795"/>
      <c r="D115" s="1859"/>
      <c r="E115" s="1859"/>
      <c r="F115" s="1859"/>
      <c r="G115" s="788"/>
    </row>
    <row r="116" spans="1:11" ht="14.25">
      <c r="A116" s="795"/>
      <c r="B116" s="795"/>
      <c r="D116" s="1859"/>
      <c r="E116" s="1859"/>
      <c r="F116" s="1859"/>
    </row>
    <row r="117" spans="1:11" ht="14.25">
      <c r="A117" s="795"/>
      <c r="B117" s="795"/>
      <c r="D117" s="1859"/>
      <c r="E117" s="1859"/>
      <c r="F117" s="1859"/>
    </row>
    <row r="118" spans="1:11" ht="14.25">
      <c r="A118" s="795"/>
      <c r="B118" s="795"/>
      <c r="D118" s="902"/>
      <c r="E118" s="902"/>
      <c r="F118" s="902"/>
    </row>
    <row r="119" spans="1:11" ht="14.25" customHeight="1">
      <c r="A119" s="795"/>
      <c r="B119" s="796" t="s">
        <v>2657</v>
      </c>
      <c r="D119" s="1879" t="s">
        <v>1258</v>
      </c>
      <c r="E119" s="1879"/>
      <c r="F119" s="1879"/>
    </row>
    <row r="120" spans="1:11" ht="14.25">
      <c r="A120" s="795"/>
      <c r="B120" s="795"/>
      <c r="D120" s="1879"/>
      <c r="E120" s="1879"/>
      <c r="F120" s="1879"/>
    </row>
    <row r="121" spans="1:11" ht="14.25">
      <c r="A121" s="795"/>
      <c r="B121" s="795"/>
      <c r="D121" s="1879"/>
      <c r="E121" s="1879"/>
      <c r="F121" s="1879"/>
    </row>
    <row r="122" spans="1:11" ht="14.25">
      <c r="A122" s="795"/>
      <c r="B122" s="795"/>
      <c r="D122" s="1879"/>
      <c r="E122" s="1879"/>
      <c r="F122" s="1879"/>
    </row>
    <row r="123" spans="1:11" ht="14.25">
      <c r="A123" s="795"/>
      <c r="B123" s="795"/>
      <c r="D123" s="1879"/>
      <c r="E123" s="1879"/>
      <c r="F123" s="1879"/>
    </row>
    <row r="124" spans="1:11" ht="14.25">
      <c r="A124" s="795"/>
      <c r="B124" s="795"/>
      <c r="D124" s="1879"/>
      <c r="E124" s="1879"/>
      <c r="F124" s="1879"/>
    </row>
    <row r="125" spans="1:11" ht="14.25">
      <c r="A125" s="795"/>
      <c r="B125" s="795"/>
      <c r="D125" s="1879"/>
      <c r="E125" s="1879"/>
      <c r="F125" s="1879"/>
    </row>
    <row r="126" spans="1:11" ht="14.25">
      <c r="A126" s="795"/>
      <c r="B126" s="795"/>
      <c r="D126" s="1879"/>
      <c r="E126" s="1879"/>
      <c r="F126" s="1879"/>
    </row>
    <row r="127" spans="1:11">
      <c r="C127" s="720"/>
      <c r="D127" s="903"/>
      <c r="E127" s="903"/>
      <c r="F127" s="903"/>
      <c r="G127" s="720"/>
      <c r="H127" s="720"/>
      <c r="I127" s="620"/>
      <c r="J127" s="720"/>
      <c r="K127" s="720"/>
    </row>
    <row r="128" spans="1:11" ht="14.25">
      <c r="A128" s="795"/>
      <c r="B128" s="796" t="s">
        <v>2656</v>
      </c>
      <c r="C128" s="720"/>
      <c r="D128" s="1879" t="s">
        <v>1260</v>
      </c>
      <c r="E128" s="1879"/>
      <c r="F128" s="1879"/>
      <c r="G128" s="720"/>
      <c r="H128" s="720"/>
      <c r="I128" s="620" t="s">
        <v>2343</v>
      </c>
      <c r="J128" s="720"/>
      <c r="K128" s="720"/>
    </row>
    <row r="129" spans="1:11" ht="14.25">
      <c r="A129" s="795"/>
      <c r="B129" s="795"/>
      <c r="C129" s="720"/>
      <c r="D129" s="1879"/>
      <c r="E129" s="1879"/>
      <c r="F129" s="1879"/>
      <c r="G129" s="720"/>
      <c r="H129" s="720"/>
      <c r="I129" s="620"/>
      <c r="J129" s="720"/>
      <c r="K129" s="720"/>
    </row>
    <row r="130" spans="1:11"/>
    <row r="131" spans="1:11" ht="14.25">
      <c r="A131" s="795"/>
      <c r="B131" s="796" t="s">
        <v>2657</v>
      </c>
      <c r="C131" s="802"/>
      <c r="D131" s="1859" t="s">
        <v>1261</v>
      </c>
      <c r="E131" s="1859"/>
      <c r="F131" s="1859"/>
      <c r="I131" s="620" t="s">
        <v>2343</v>
      </c>
    </row>
    <row r="132" spans="1:11">
      <c r="C132" s="802"/>
      <c r="D132" s="1859"/>
      <c r="E132" s="1859"/>
      <c r="F132" s="1859"/>
    </row>
    <row r="133" spans="1:11">
      <c r="C133" s="802"/>
      <c r="D133" s="1859"/>
      <c r="E133" s="1859"/>
      <c r="F133" s="1859"/>
    </row>
    <row r="134" spans="1:11">
      <c r="C134" s="802"/>
      <c r="D134" s="1859"/>
      <c r="E134" s="1859"/>
      <c r="F134" s="1859"/>
    </row>
    <row r="135" spans="1:11">
      <c r="C135" s="802"/>
      <c r="D135" s="1859"/>
      <c r="E135" s="1859"/>
      <c r="F135" s="1859"/>
    </row>
    <row r="136" spans="1:11">
      <c r="C136" s="802"/>
      <c r="D136" s="670"/>
      <c r="E136" s="670"/>
      <c r="F136" s="670"/>
    </row>
    <row r="137" spans="1:11" s="720" customFormat="1" ht="14.25">
      <c r="A137" s="795"/>
      <c r="B137" s="796" t="s">
        <v>2656</v>
      </c>
      <c r="C137" s="802"/>
      <c r="D137" s="1860" t="s">
        <v>1262</v>
      </c>
      <c r="E137" s="1860"/>
      <c r="F137" s="1860"/>
      <c r="G137" s="670"/>
      <c r="I137" s="620" t="s">
        <v>2344</v>
      </c>
    </row>
    <row r="138" spans="1:11" s="810" customFormat="1" ht="13.7" customHeight="1">
      <c r="A138" s="807"/>
      <c r="B138" s="807"/>
      <c r="C138" s="808"/>
      <c r="D138" s="1860"/>
      <c r="E138" s="1860"/>
      <c r="F138" s="1860"/>
      <c r="G138" s="809"/>
      <c r="I138" s="1735"/>
    </row>
    <row r="139" spans="1:11" s="720" customFormat="1" ht="13.7" customHeight="1">
      <c r="A139" s="786"/>
      <c r="B139" s="786"/>
      <c r="C139" s="802"/>
      <c r="D139" s="1860"/>
      <c r="E139" s="1860"/>
      <c r="F139" s="1860"/>
      <c r="G139" s="670"/>
      <c r="I139" s="620"/>
    </row>
    <row r="140" spans="1:11" s="720" customFormat="1" ht="13.7" customHeight="1">
      <c r="A140" s="786"/>
      <c r="B140" s="786"/>
      <c r="C140" s="802"/>
      <c r="D140" s="1860"/>
      <c r="E140" s="1860"/>
      <c r="F140" s="1860"/>
      <c r="G140" s="670"/>
      <c r="I140" s="620"/>
    </row>
    <row r="141" spans="1:11" s="720" customFormat="1" ht="13.7" customHeight="1">
      <c r="A141" s="786"/>
      <c r="B141" s="786"/>
      <c r="C141" s="802"/>
      <c r="D141" s="1860"/>
      <c r="E141" s="1860"/>
      <c r="F141" s="1860"/>
      <c r="G141" s="670"/>
      <c r="I141" s="620"/>
    </row>
    <row r="142" spans="1:11" s="720" customFormat="1" ht="13.7" customHeight="1">
      <c r="A142" s="811"/>
      <c r="B142" s="811"/>
      <c r="C142" s="802"/>
      <c r="D142" s="1860"/>
      <c r="E142" s="1860"/>
      <c r="F142" s="1860"/>
      <c r="G142" s="670"/>
      <c r="I142" s="620"/>
    </row>
    <row r="143" spans="1:11" s="616" customFormat="1" ht="13.7" customHeight="1">
      <c r="A143" s="799"/>
      <c r="B143" s="799"/>
      <c r="C143" s="804"/>
      <c r="D143" s="1860"/>
      <c r="E143" s="1860"/>
      <c r="F143" s="1860"/>
      <c r="G143" s="691"/>
      <c r="I143" s="640"/>
    </row>
    <row r="144" spans="1:11" s="616" customFormat="1" ht="13.7" customHeight="1">
      <c r="A144" s="799"/>
      <c r="B144" s="799"/>
      <c r="C144" s="804"/>
      <c r="D144" s="1860"/>
      <c r="E144" s="1860"/>
      <c r="F144" s="1860"/>
      <c r="G144" s="691"/>
      <c r="I144" s="640"/>
    </row>
    <row r="145" spans="1:9" s="616" customFormat="1" ht="13.7" customHeight="1">
      <c r="A145" s="799"/>
      <c r="B145" s="799"/>
      <c r="C145" s="1676"/>
      <c r="D145" s="1860"/>
      <c r="E145" s="1860"/>
      <c r="F145" s="1860"/>
      <c r="G145" s="691"/>
      <c r="I145" s="640"/>
    </row>
    <row r="146" spans="1:9" s="720" customFormat="1" ht="13.7" customHeight="1">
      <c r="A146" s="786"/>
      <c r="B146" s="786"/>
      <c r="C146" s="802"/>
      <c r="D146" s="1860"/>
      <c r="E146" s="1860"/>
      <c r="F146" s="1860"/>
      <c r="G146" s="670"/>
      <c r="I146" s="620"/>
    </row>
    <row r="147" spans="1:9" s="720" customFormat="1" ht="13.7" customHeight="1">
      <c r="A147" s="786"/>
      <c r="B147" s="786"/>
      <c r="C147" s="802"/>
      <c r="D147" s="1860"/>
      <c r="E147" s="1860"/>
      <c r="F147" s="1860"/>
      <c r="G147" s="670"/>
      <c r="I147" s="620"/>
    </row>
    <row r="148" spans="1:9" s="720" customFormat="1" ht="13.7" customHeight="1">
      <c r="A148" s="786"/>
      <c r="B148" s="786"/>
      <c r="C148" s="802"/>
      <c r="D148" s="1860"/>
      <c r="E148" s="1860"/>
      <c r="F148" s="1860"/>
      <c r="G148" s="670"/>
      <c r="I148" s="620"/>
    </row>
    <row r="149" spans="1:9" s="720" customFormat="1" ht="13.7" customHeight="1">
      <c r="A149" s="786"/>
      <c r="B149" s="786"/>
      <c r="C149" s="802"/>
      <c r="D149" s="1860"/>
      <c r="E149" s="1860"/>
      <c r="F149" s="1860"/>
      <c r="G149" s="670"/>
      <c r="I149" s="620"/>
    </row>
    <row r="150" spans="1:9" s="720" customFormat="1" ht="13.7" customHeight="1">
      <c r="A150" s="786"/>
      <c r="B150" s="786"/>
      <c r="C150" s="802"/>
      <c r="D150" s="794"/>
      <c r="E150" s="783"/>
      <c r="F150" s="783"/>
      <c r="G150" s="670"/>
      <c r="I150" s="620"/>
    </row>
    <row r="151" spans="1:9" s="720" customFormat="1" ht="13.7" customHeight="1">
      <c r="A151" s="786"/>
      <c r="B151" s="796" t="s">
        <v>2657</v>
      </c>
      <c r="C151" s="802"/>
      <c r="D151" s="1941" t="s">
        <v>1370</v>
      </c>
      <c r="E151" s="1941"/>
      <c r="F151" s="1941"/>
      <c r="G151" s="670"/>
      <c r="I151" s="620" t="s">
        <v>2345</v>
      </c>
    </row>
    <row r="152" spans="1:9" s="720" customFormat="1" ht="13.7" customHeight="1">
      <c r="A152" s="786"/>
      <c r="B152" s="786"/>
      <c r="C152" s="802"/>
      <c r="D152" s="1941"/>
      <c r="E152" s="1941"/>
      <c r="F152" s="1941"/>
      <c r="G152" s="670"/>
      <c r="I152" s="620"/>
    </row>
    <row r="153" spans="1:9" s="720" customFormat="1" ht="13.7" customHeight="1">
      <c r="A153" s="786"/>
      <c r="B153" s="786"/>
      <c r="C153" s="802"/>
      <c r="D153" s="1941"/>
      <c r="E153" s="1941"/>
      <c r="F153" s="1941"/>
      <c r="G153" s="670"/>
      <c r="I153" s="620"/>
    </row>
    <row r="154" spans="1:9" s="720" customFormat="1" ht="13.7" customHeight="1">
      <c r="A154" s="786"/>
      <c r="B154" s="786"/>
      <c r="C154" s="802"/>
      <c r="D154" s="1941"/>
      <c r="E154" s="1941"/>
      <c r="F154" s="1941"/>
      <c r="G154" s="670"/>
      <c r="I154" s="620"/>
    </row>
    <row r="155" spans="1:9" s="720" customFormat="1" ht="13.7" customHeight="1">
      <c r="A155" s="786"/>
      <c r="B155" s="786"/>
      <c r="C155" s="802"/>
      <c r="D155" s="1941"/>
      <c r="E155" s="1941"/>
      <c r="F155" s="1941"/>
      <c r="G155" s="670"/>
      <c r="I155" s="620"/>
    </row>
    <row r="156" spans="1:9" s="720" customFormat="1" ht="13.7" customHeight="1">
      <c r="A156" s="786"/>
      <c r="B156" s="786"/>
      <c r="C156" s="802"/>
      <c r="D156" s="1941"/>
      <c r="E156" s="1941"/>
      <c r="F156" s="1941"/>
      <c r="G156" s="670"/>
      <c r="I156" s="620"/>
    </row>
    <row r="157" spans="1:9" s="720" customFormat="1" ht="13.7" customHeight="1">
      <c r="A157" s="786"/>
      <c r="B157" s="786"/>
      <c r="C157" s="802"/>
      <c r="D157" s="1941"/>
      <c r="E157" s="1941"/>
      <c r="F157" s="1941"/>
      <c r="G157" s="670"/>
      <c r="I157" s="620"/>
    </row>
    <row r="158" spans="1:9" s="720" customFormat="1" ht="13.7" customHeight="1">
      <c r="A158" s="786"/>
      <c r="B158" s="786"/>
      <c r="C158" s="802"/>
      <c r="D158" s="1941"/>
      <c r="E158" s="1941"/>
      <c r="F158" s="1941"/>
      <c r="G158" s="670"/>
      <c r="I158" s="620"/>
    </row>
    <row r="159" spans="1:9" s="720" customFormat="1" ht="13.7" customHeight="1">
      <c r="A159" s="786"/>
      <c r="B159" s="786"/>
      <c r="C159" s="802"/>
      <c r="D159" s="1941"/>
      <c r="E159" s="1941"/>
      <c r="F159" s="1941"/>
      <c r="G159" s="670"/>
      <c r="I159" s="620"/>
    </row>
    <row r="160" spans="1:9" s="720" customFormat="1" ht="13.7" customHeight="1">
      <c r="A160" s="786"/>
      <c r="B160" s="786"/>
      <c r="C160" s="802"/>
      <c r="D160" s="1941"/>
      <c r="E160" s="1941"/>
      <c r="F160" s="1941"/>
      <c r="G160" s="670"/>
      <c r="I160" s="620"/>
    </row>
    <row r="161" spans="1:9" s="720" customFormat="1" ht="13.7" customHeight="1">
      <c r="A161" s="786"/>
      <c r="B161" s="786"/>
      <c r="C161" s="802"/>
      <c r="D161" s="1941"/>
      <c r="E161" s="1941"/>
      <c r="F161" s="1941"/>
      <c r="G161" s="670"/>
      <c r="I161" s="620"/>
    </row>
    <row r="162" spans="1:9" s="720" customFormat="1" ht="13.7" customHeight="1">
      <c r="A162" s="786"/>
      <c r="B162" s="786"/>
      <c r="C162" s="802"/>
      <c r="D162" s="1941"/>
      <c r="E162" s="1941"/>
      <c r="F162" s="1941"/>
      <c r="G162" s="670"/>
      <c r="I162" s="620"/>
    </row>
    <row r="163" spans="1:9" s="720" customFormat="1" ht="13.7" customHeight="1">
      <c r="A163" s="786"/>
      <c r="B163" s="786"/>
      <c r="C163" s="802"/>
      <c r="D163" s="1941"/>
      <c r="E163" s="1941"/>
      <c r="F163" s="1941"/>
      <c r="G163" s="670"/>
      <c r="I163" s="620"/>
    </row>
    <row r="164" spans="1:9" s="720" customFormat="1" ht="13.7" customHeight="1">
      <c r="A164" s="786"/>
      <c r="B164" s="786"/>
      <c r="C164" s="802"/>
      <c r="D164" s="1941"/>
      <c r="E164" s="1941"/>
      <c r="F164" s="1941"/>
      <c r="G164" s="670"/>
      <c r="I164" s="620"/>
    </row>
    <row r="165" spans="1:9" s="720" customFormat="1" ht="13.7" customHeight="1">
      <c r="A165" s="786"/>
      <c r="B165" s="786"/>
      <c r="C165" s="802"/>
      <c r="D165" s="1941"/>
      <c r="E165" s="1941"/>
      <c r="F165" s="1941"/>
      <c r="G165" s="670"/>
      <c r="I165" s="620"/>
    </row>
    <row r="166" spans="1:9" s="720" customFormat="1" ht="13.7" customHeight="1">
      <c r="A166" s="786"/>
      <c r="B166" s="786"/>
      <c r="C166" s="802"/>
      <c r="D166" s="1941"/>
      <c r="E166" s="1941"/>
      <c r="F166" s="1941"/>
      <c r="G166" s="670"/>
      <c r="I166" s="620"/>
    </row>
    <row r="167" spans="1:9" s="720" customFormat="1" ht="13.7" customHeight="1">
      <c r="A167" s="786"/>
      <c r="B167" s="786"/>
      <c r="C167" s="802"/>
      <c r="D167" s="1941"/>
      <c r="E167" s="1941"/>
      <c r="F167" s="1941"/>
      <c r="G167" s="670"/>
      <c r="I167" s="620"/>
    </row>
    <row r="168" spans="1:9" s="720" customFormat="1" ht="13.7" customHeight="1">
      <c r="A168" s="786"/>
      <c r="B168" s="786"/>
      <c r="C168" s="802"/>
      <c r="D168" s="1941"/>
      <c r="E168" s="1941"/>
      <c r="F168" s="1941"/>
      <c r="G168" s="670"/>
      <c r="I168" s="620"/>
    </row>
    <row r="169" spans="1:9" s="720" customFormat="1" ht="13.7" customHeight="1">
      <c r="A169" s="786"/>
      <c r="B169" s="786"/>
      <c r="C169" s="802"/>
      <c r="D169" s="1942" t="s">
        <v>1404</v>
      </c>
      <c r="E169" s="1942"/>
      <c r="F169" s="1942"/>
      <c r="G169" s="854"/>
      <c r="I169" s="620"/>
    </row>
    <row r="170" spans="1:9" s="720" customFormat="1" ht="13.7" customHeight="1">
      <c r="A170" s="786"/>
      <c r="B170" s="786"/>
      <c r="C170" s="802"/>
      <c r="D170" s="1940"/>
      <c r="E170" s="1940"/>
      <c r="F170" s="1940"/>
      <c r="G170" s="1940"/>
      <c r="I170" s="620"/>
    </row>
    <row r="171" spans="1:9" s="720" customFormat="1" ht="14.45" customHeight="1">
      <c r="A171" s="811"/>
      <c r="B171" s="796" t="s">
        <v>2657</v>
      </c>
      <c r="C171" s="812"/>
      <c r="D171" s="1833" t="s">
        <v>1431</v>
      </c>
      <c r="E171" s="1833"/>
      <c r="F171" s="1833"/>
      <c r="G171" s="813"/>
      <c r="I171" s="620" t="s">
        <v>2340</v>
      </c>
    </row>
    <row r="172" spans="1:9" s="720" customFormat="1" ht="14.45" customHeight="1">
      <c r="A172" s="811"/>
      <c r="B172" s="811"/>
      <c r="C172" s="812"/>
      <c r="D172" s="1833"/>
      <c r="E172" s="1833"/>
      <c r="F172" s="1833"/>
      <c r="G172" s="813"/>
      <c r="I172" s="620"/>
    </row>
    <row r="173" spans="1:9" s="720" customFormat="1" ht="13.7" customHeight="1">
      <c r="A173" s="811"/>
      <c r="B173" s="811"/>
      <c r="C173" s="812"/>
      <c r="D173" s="1833"/>
      <c r="E173" s="1833"/>
      <c r="F173" s="1833"/>
      <c r="G173" s="813"/>
      <c r="I173" s="620"/>
    </row>
    <row r="174" spans="1:9" s="720" customFormat="1" ht="13.7" customHeight="1">
      <c r="A174" s="811"/>
      <c r="B174" s="811"/>
      <c r="C174" s="812"/>
      <c r="D174" s="794"/>
      <c r="E174" s="812"/>
      <c r="F174" s="812"/>
      <c r="G174" s="813"/>
      <c r="I174" s="620"/>
    </row>
    <row r="175" spans="1:9" s="720" customFormat="1" ht="13.7" customHeight="1">
      <c r="A175" s="811"/>
      <c r="B175" s="796" t="s">
        <v>2657</v>
      </c>
      <c r="C175" s="812"/>
      <c r="D175" s="1829" t="s">
        <v>1264</v>
      </c>
      <c r="E175" s="1829"/>
      <c r="F175" s="1829"/>
      <c r="G175" s="813"/>
      <c r="I175" s="620" t="s">
        <v>2346</v>
      </c>
    </row>
    <row r="176" spans="1:9" s="720" customFormat="1" ht="13.7" customHeight="1">
      <c r="A176" s="811"/>
      <c r="B176" s="811"/>
      <c r="C176" s="812"/>
      <c r="D176" s="1829"/>
      <c r="E176" s="1829"/>
      <c r="F176" s="1829"/>
      <c r="G176" s="813"/>
      <c r="I176" s="620"/>
    </row>
    <row r="177" spans="1:9" s="720" customFormat="1" ht="13.7" customHeight="1">
      <c r="A177" s="811"/>
      <c r="B177" s="811"/>
      <c r="C177" s="812"/>
      <c r="D177" s="1829"/>
      <c r="E177" s="1829"/>
      <c r="F177" s="1829"/>
      <c r="G177" s="813"/>
      <c r="I177" s="620"/>
    </row>
    <row r="178" spans="1:9" s="720" customFormat="1" ht="13.7" customHeight="1">
      <c r="A178" s="811"/>
      <c r="B178" s="811"/>
      <c r="C178" s="812"/>
      <c r="D178" s="1829"/>
      <c r="E178" s="1829"/>
      <c r="F178" s="1829"/>
      <c r="G178" s="813"/>
      <c r="I178" s="620"/>
    </row>
    <row r="179" spans="1:9" s="720" customFormat="1" ht="13.7" customHeight="1">
      <c r="A179" s="786"/>
      <c r="B179" s="786"/>
      <c r="C179" s="802"/>
      <c r="D179" s="783"/>
      <c r="E179" s="783"/>
      <c r="F179" s="783"/>
      <c r="G179" s="670"/>
      <c r="I179" s="620"/>
    </row>
    <row r="180" spans="1:9" s="720" customFormat="1" ht="13.7" customHeight="1">
      <c r="A180" s="786"/>
      <c r="B180" s="796" t="s">
        <v>2657</v>
      </c>
      <c r="C180" s="802"/>
      <c r="D180" s="1864" t="s">
        <v>1265</v>
      </c>
      <c r="E180" s="1864"/>
      <c r="F180" s="1864"/>
      <c r="G180" s="670"/>
      <c r="I180" s="620" t="s">
        <v>2347</v>
      </c>
    </row>
    <row r="181" spans="1:9" s="720" customFormat="1" ht="13.7" customHeight="1">
      <c r="A181" s="786"/>
      <c r="B181" s="786"/>
      <c r="C181" s="802"/>
      <c r="D181" s="1864"/>
      <c r="E181" s="1864"/>
      <c r="F181" s="1864"/>
      <c r="G181" s="670"/>
      <c r="I181" s="620"/>
    </row>
    <row r="182" spans="1:9" s="720" customFormat="1" ht="13.7" customHeight="1">
      <c r="A182" s="786"/>
      <c r="B182" s="786"/>
      <c r="C182" s="802"/>
      <c r="D182" s="1864"/>
      <c r="E182" s="1864"/>
      <c r="F182" s="1864"/>
      <c r="G182" s="670"/>
      <c r="I182" s="620"/>
    </row>
    <row r="183" spans="1:9" s="720" customFormat="1" ht="13.7" customHeight="1">
      <c r="A183" s="814"/>
      <c r="B183" s="814"/>
      <c r="C183" s="802"/>
      <c r="D183" s="787"/>
      <c r="E183" s="783"/>
      <c r="F183" s="783"/>
      <c r="G183" s="670"/>
      <c r="I183" s="620"/>
    </row>
    <row r="184" spans="1:9">
      <c r="A184" s="1841" t="s">
        <v>2323</v>
      </c>
      <c r="B184" s="1841"/>
      <c r="C184" s="1841"/>
      <c r="D184" s="1841"/>
      <c r="E184" s="1841"/>
      <c r="F184" s="1841"/>
      <c r="G184" s="1841"/>
      <c r="H184" s="1749"/>
      <c r="I184" s="1750"/>
    </row>
    <row r="185" spans="1:9" ht="12" customHeight="1">
      <c r="D185" s="798"/>
      <c r="E185" s="798"/>
      <c r="F185" s="798"/>
    </row>
    <row r="186" spans="1:9">
      <c r="B186" s="1928" t="s">
        <v>470</v>
      </c>
      <c r="C186" s="1928"/>
      <c r="D186" s="1928"/>
      <c r="E186" s="1928"/>
      <c r="F186" s="1928"/>
    </row>
    <row r="187" spans="1:9" s="1672" customFormat="1">
      <c r="A187" s="786"/>
      <c r="B187" s="1727" t="s">
        <v>2324</v>
      </c>
      <c r="C187" s="1727"/>
      <c r="D187" s="1727"/>
      <c r="E187" s="1727"/>
      <c r="F187" s="1727"/>
      <c r="G187" s="1671"/>
      <c r="I187" s="1674"/>
    </row>
    <row r="188" spans="1:9" ht="12" customHeight="1">
      <c r="A188" s="791"/>
      <c r="B188" s="791"/>
      <c r="C188" s="791"/>
    </row>
    <row r="189" spans="1:9">
      <c r="A189" s="1841" t="s">
        <v>1160</v>
      </c>
      <c r="B189" s="1841"/>
      <c r="C189" s="1841"/>
      <c r="D189" s="1841"/>
      <c r="E189" s="1841"/>
      <c r="F189" s="1841"/>
      <c r="G189" s="1841"/>
      <c r="H189" s="1749"/>
      <c r="I189" s="1750"/>
    </row>
    <row r="190" spans="1:9" ht="12" customHeight="1">
      <c r="A190" s="815"/>
      <c r="B190" s="815"/>
      <c r="C190" s="816"/>
      <c r="D190" s="817"/>
      <c r="E190" s="818"/>
      <c r="F190" s="817"/>
      <c r="G190" s="817"/>
    </row>
    <row r="191" spans="1:9" ht="13.7" customHeight="1">
      <c r="A191" s="815"/>
      <c r="B191" s="815"/>
      <c r="C191" s="816"/>
      <c r="D191" s="1865" t="s">
        <v>2176</v>
      </c>
      <c r="E191" s="1865"/>
      <c r="F191" s="1865"/>
      <c r="G191" s="817"/>
    </row>
    <row r="192" spans="1:9">
      <c r="A192" s="815"/>
      <c r="B192" s="815"/>
      <c r="C192" s="816"/>
      <c r="D192" s="1865"/>
      <c r="E192" s="1865"/>
      <c r="F192" s="1865"/>
      <c r="G192" s="817"/>
    </row>
    <row r="193" spans="1:9">
      <c r="A193" s="815"/>
      <c r="B193" s="815"/>
      <c r="C193" s="816"/>
      <c r="D193" s="1866" t="s">
        <v>1397</v>
      </c>
      <c r="E193" s="1866"/>
      <c r="F193" s="1866"/>
      <c r="G193" s="817"/>
    </row>
    <row r="194" spans="1:9">
      <c r="A194" s="815"/>
      <c r="B194" s="815"/>
      <c r="C194" s="816"/>
      <c r="D194" s="1615"/>
      <c r="E194" s="1615"/>
      <c r="F194" s="1615"/>
      <c r="G194" s="817"/>
    </row>
    <row r="195" spans="1:9">
      <c r="A195" s="815"/>
      <c r="B195" s="796" t="s">
        <v>2656</v>
      </c>
      <c r="C195" s="816"/>
      <c r="D195" s="1834" t="s">
        <v>2177</v>
      </c>
      <c r="E195" s="1834"/>
      <c r="F195" s="1834"/>
      <c r="G195" s="817"/>
      <c r="I195" s="1674" t="s">
        <v>2396</v>
      </c>
    </row>
    <row r="196" spans="1:9">
      <c r="A196" s="815"/>
      <c r="B196" s="815"/>
      <c r="C196" s="816"/>
      <c r="D196" s="1887" t="s">
        <v>2492</v>
      </c>
      <c r="E196" s="1887"/>
      <c r="F196" s="1887"/>
      <c r="G196" s="817"/>
    </row>
    <row r="197" spans="1:9">
      <c r="A197" s="815"/>
      <c r="B197" s="815"/>
      <c r="C197" s="816"/>
      <c r="D197" s="1631" t="s">
        <v>2178</v>
      </c>
      <c r="E197" s="1946" t="s">
        <v>2518</v>
      </c>
      <c r="F197" s="1946"/>
      <c r="G197" s="817"/>
    </row>
    <row r="198" spans="1:9">
      <c r="A198" s="815"/>
      <c r="B198" s="815"/>
      <c r="C198" s="816"/>
      <c r="D198" s="155"/>
      <c r="E198" s="155"/>
      <c r="F198" s="155"/>
      <c r="G198" s="817"/>
    </row>
    <row r="199" spans="1:9">
      <c r="A199" s="815"/>
      <c r="B199" s="796" t="s">
        <v>2657</v>
      </c>
      <c r="C199" s="816"/>
      <c r="D199" s="1887" t="s">
        <v>2179</v>
      </c>
      <c r="E199" s="1887"/>
      <c r="F199" s="1887"/>
      <c r="G199" s="817"/>
      <c r="I199" s="1674" t="s">
        <v>2397</v>
      </c>
    </row>
    <row r="200" spans="1:9">
      <c r="A200" s="815"/>
      <c r="B200" s="815"/>
      <c r="C200" s="816"/>
      <c r="D200" s="1834" t="s">
        <v>2492</v>
      </c>
      <c r="E200" s="1834"/>
      <c r="F200" s="1834"/>
      <c r="G200" s="817"/>
    </row>
    <row r="201" spans="1:9">
      <c r="A201" s="815"/>
      <c r="B201" s="815"/>
      <c r="C201" s="816"/>
      <c r="D201" s="1613" t="s">
        <v>2180</v>
      </c>
      <c r="E201" s="1946" t="s">
        <v>2519</v>
      </c>
      <c r="F201" s="1946"/>
      <c r="G201" s="817"/>
    </row>
    <row r="202" spans="1:9">
      <c r="A202" s="815"/>
      <c r="B202" s="815"/>
      <c r="C202" s="816"/>
      <c r="D202" s="155"/>
      <c r="E202" s="155"/>
      <c r="F202" s="155"/>
      <c r="G202" s="817"/>
    </row>
    <row r="203" spans="1:9">
      <c r="A203" s="815"/>
      <c r="B203" s="796" t="s">
        <v>2657</v>
      </c>
      <c r="C203" s="816"/>
      <c r="D203" s="1887" t="s">
        <v>2181</v>
      </c>
      <c r="E203" s="1887"/>
      <c r="F203" s="1887"/>
      <c r="G203" s="817"/>
      <c r="I203" s="1674" t="s">
        <v>2398</v>
      </c>
    </row>
    <row r="204" spans="1:9">
      <c r="A204" s="815"/>
      <c r="B204" s="815"/>
      <c r="C204" s="816"/>
      <c r="D204" s="1834" t="s">
        <v>2492</v>
      </c>
      <c r="E204" s="1834"/>
      <c r="F204" s="1834"/>
      <c r="G204" s="817"/>
    </row>
    <row r="205" spans="1:9">
      <c r="A205" s="815"/>
      <c r="B205" s="815"/>
      <c r="C205" s="816"/>
      <c r="D205" s="1613" t="s">
        <v>2178</v>
      </c>
      <c r="E205" s="1946" t="s">
        <v>2520</v>
      </c>
      <c r="F205" s="1946"/>
      <c r="G205" s="817"/>
    </row>
    <row r="206" spans="1:9">
      <c r="A206" s="815"/>
      <c r="B206" s="815"/>
      <c r="C206" s="816"/>
      <c r="D206" s="1615"/>
      <c r="E206" s="1615"/>
      <c r="F206" s="1615"/>
      <c r="G206" s="817"/>
    </row>
    <row r="207" spans="1:9" ht="14.25" customHeight="1">
      <c r="A207" s="795"/>
      <c r="B207" s="796" t="s">
        <v>2657</v>
      </c>
      <c r="C207" s="816"/>
      <c r="D207" s="1805" t="s">
        <v>2485</v>
      </c>
      <c r="E207" s="876"/>
      <c r="F207" s="876"/>
      <c r="G207" s="817"/>
      <c r="I207" s="1674" t="s">
        <v>2399</v>
      </c>
    </row>
    <row r="208" spans="1:9" ht="14.25">
      <c r="A208" s="795"/>
      <c r="B208" s="795"/>
      <c r="C208" s="816"/>
      <c r="D208" s="1834" t="s">
        <v>2492</v>
      </c>
      <c r="E208" s="1834"/>
      <c r="F208" s="1834"/>
      <c r="G208" s="817"/>
    </row>
    <row r="209" spans="1:9">
      <c r="A209" s="816"/>
      <c r="B209" s="816"/>
      <c r="C209" s="816"/>
      <c r="D209" s="876"/>
      <c r="E209" s="1946" t="s">
        <v>2521</v>
      </c>
      <c r="F209" s="1946"/>
    </row>
    <row r="210" spans="1:9">
      <c r="A210" s="816"/>
      <c r="B210" s="816"/>
      <c r="C210" s="816"/>
      <c r="D210" s="801"/>
      <c r="E210" s="817"/>
      <c r="F210" s="817"/>
    </row>
    <row r="211" spans="1:9">
      <c r="A211" s="816"/>
      <c r="B211" s="796" t="s">
        <v>2657</v>
      </c>
      <c r="C211" s="816"/>
      <c r="D211" s="1887" t="s">
        <v>2182</v>
      </c>
      <c r="E211" s="1887"/>
      <c r="F211" s="1887"/>
      <c r="I211" s="1674" t="s">
        <v>2400</v>
      </c>
    </row>
    <row r="212" spans="1:9">
      <c r="A212" s="816"/>
      <c r="B212" s="816"/>
      <c r="C212" s="816"/>
      <c r="D212" s="1834" t="s">
        <v>2492</v>
      </c>
      <c r="E212" s="1834"/>
      <c r="F212" s="1834"/>
    </row>
    <row r="213" spans="1:9">
      <c r="A213" s="816"/>
      <c r="B213" s="816"/>
      <c r="C213" s="816"/>
      <c r="D213" s="1613" t="s">
        <v>2178</v>
      </c>
      <c r="E213" s="1946" t="s">
        <v>2522</v>
      </c>
      <c r="F213" s="1946"/>
    </row>
    <row r="214" spans="1:9">
      <c r="A214" s="816"/>
      <c r="B214" s="816"/>
      <c r="C214" s="816"/>
      <c r="D214" s="777"/>
      <c r="E214" s="777"/>
      <c r="F214" s="777"/>
    </row>
    <row r="215" spans="1:9" s="616" customFormat="1" ht="14.25">
      <c r="A215" s="795"/>
      <c r="B215" s="796" t="s">
        <v>2657</v>
      </c>
      <c r="C215" s="804"/>
      <c r="D215" s="1859" t="s">
        <v>1422</v>
      </c>
      <c r="E215" s="1859"/>
      <c r="F215" s="1859"/>
      <c r="G215" s="691"/>
      <c r="I215" s="640"/>
    </row>
    <row r="216" spans="1:9" s="616" customFormat="1" ht="14.45" customHeight="1">
      <c r="A216" s="795"/>
      <c r="C216" s="804"/>
      <c r="D216" s="1859"/>
      <c r="E216" s="1859"/>
      <c r="F216" s="1859"/>
      <c r="G216" s="691"/>
      <c r="I216" s="640"/>
    </row>
    <row r="217" spans="1:9" s="616" customFormat="1" ht="14.25">
      <c r="A217" s="795"/>
      <c r="B217" s="816"/>
      <c r="C217" s="804"/>
      <c r="D217" s="1859"/>
      <c r="E217" s="1859"/>
      <c r="F217" s="1859"/>
      <c r="G217" s="691"/>
      <c r="I217" s="640"/>
    </row>
    <row r="218" spans="1:9" s="616" customFormat="1" ht="14.25">
      <c r="A218" s="795"/>
      <c r="B218" s="816"/>
      <c r="C218" s="804"/>
      <c r="D218" s="1859"/>
      <c r="E218" s="1859"/>
      <c r="F218" s="1859"/>
      <c r="G218" s="691"/>
      <c r="I218" s="640"/>
    </row>
    <row r="219" spans="1:9">
      <c r="A219" s="816"/>
      <c r="B219" s="816"/>
      <c r="C219" s="816"/>
      <c r="D219" s="777"/>
      <c r="E219" s="777"/>
      <c r="F219" s="777"/>
    </row>
    <row r="220" spans="1:9">
      <c r="A220" s="1841" t="s">
        <v>1161</v>
      </c>
      <c r="B220" s="1841"/>
      <c r="C220" s="1841"/>
      <c r="D220" s="1841"/>
      <c r="E220" s="1841"/>
      <c r="F220" s="1841"/>
      <c r="G220" s="1841"/>
      <c r="H220" s="1749"/>
      <c r="I220" s="1750"/>
    </row>
    <row r="221" spans="1:9" ht="12" customHeight="1">
      <c r="D221" s="798"/>
      <c r="E221" s="798"/>
      <c r="F221" s="798"/>
    </row>
    <row r="222" spans="1:9">
      <c r="C222" s="805"/>
      <c r="D222" s="1950" t="s">
        <v>214</v>
      </c>
      <c r="E222" s="1950"/>
      <c r="F222" s="1950"/>
    </row>
    <row r="223" spans="1:9">
      <c r="A223" s="791"/>
      <c r="B223" s="791"/>
      <c r="C223" s="791"/>
      <c r="D223" s="1931" t="s">
        <v>1290</v>
      </c>
      <c r="E223" s="1931"/>
      <c r="F223" s="1931"/>
    </row>
    <row r="224" spans="1:9" ht="12" customHeight="1">
      <c r="A224" s="814"/>
      <c r="B224" s="814"/>
      <c r="C224" s="814"/>
    </row>
    <row r="225" spans="1:9" ht="13.7" customHeight="1">
      <c r="A225" s="814"/>
      <c r="C225" s="814"/>
      <c r="D225" s="1858" t="s">
        <v>579</v>
      </c>
      <c r="E225" s="1858"/>
      <c r="F225" s="1858"/>
      <c r="I225" s="1674" t="s">
        <v>2348</v>
      </c>
    </row>
    <row r="226" spans="1:9" ht="14.25">
      <c r="A226" s="795"/>
      <c r="B226" s="796" t="s">
        <v>2656</v>
      </c>
      <c r="D226" s="1859" t="s">
        <v>2183</v>
      </c>
      <c r="E226" s="1859"/>
      <c r="F226" s="1859"/>
    </row>
    <row r="227" spans="1:9" ht="14.25" customHeight="1">
      <c r="A227" s="795"/>
      <c r="B227" s="795"/>
      <c r="D227" s="1859"/>
      <c r="E227" s="1859"/>
      <c r="F227" s="1859"/>
    </row>
    <row r="228" spans="1:9" ht="14.25" customHeight="1">
      <c r="A228" s="795"/>
      <c r="B228" s="795"/>
      <c r="D228" s="1859"/>
      <c r="E228" s="1859"/>
      <c r="F228" s="1859"/>
    </row>
    <row r="229" spans="1:9" ht="14.25">
      <c r="A229" s="795"/>
      <c r="B229" s="795"/>
      <c r="D229" s="1859"/>
      <c r="E229" s="1859"/>
      <c r="F229" s="1859"/>
    </row>
    <row r="230" spans="1:9" ht="14.25">
      <c r="A230" s="795"/>
      <c r="B230" s="795"/>
      <c r="D230" s="1614"/>
      <c r="E230" s="1614"/>
      <c r="F230" s="1614"/>
    </row>
    <row r="231" spans="1:9" ht="14.25">
      <c r="A231" s="795"/>
      <c r="B231" s="796" t="s">
        <v>2656</v>
      </c>
      <c r="D231" s="1859" t="s">
        <v>2184</v>
      </c>
      <c r="E231" s="1859"/>
      <c r="F231" s="1859"/>
      <c r="I231" s="1674" t="s">
        <v>2349</v>
      </c>
    </row>
    <row r="232" spans="1:9" ht="14.25">
      <c r="A232" s="795"/>
      <c r="B232" s="795"/>
      <c r="D232" s="1859"/>
      <c r="E232" s="1859"/>
      <c r="F232" s="1859"/>
    </row>
    <row r="233" spans="1:9" ht="14.25">
      <c r="A233" s="795"/>
      <c r="B233" s="795"/>
      <c r="D233" s="1859"/>
      <c r="E233" s="1859"/>
      <c r="F233" s="1859"/>
    </row>
    <row r="234" spans="1:9" ht="14.25">
      <c r="A234" s="795"/>
      <c r="B234" s="795"/>
      <c r="D234" s="1859"/>
      <c r="E234" s="1859"/>
      <c r="F234" s="1859"/>
    </row>
    <row r="235" spans="1:9" ht="14.25" customHeight="1">
      <c r="A235" s="795"/>
      <c r="B235" s="795"/>
      <c r="D235" s="1859"/>
      <c r="E235" s="1859"/>
      <c r="F235" s="1859"/>
    </row>
    <row r="236" spans="1:9" ht="14.25" customHeight="1">
      <c r="A236" s="795"/>
      <c r="B236" s="795"/>
      <c r="D236" s="1614"/>
      <c r="E236" s="1614"/>
      <c r="F236" s="1614"/>
    </row>
    <row r="237" spans="1:9" ht="14.25">
      <c r="A237" s="795"/>
      <c r="B237" s="795"/>
      <c r="D237" s="1859" t="s">
        <v>1286</v>
      </c>
      <c r="E237" s="1859"/>
      <c r="F237" s="1859"/>
      <c r="I237" s="1674" t="s">
        <v>2348</v>
      </c>
    </row>
    <row r="238" spans="1:9" ht="14.25">
      <c r="A238" s="795"/>
      <c r="B238" s="795"/>
      <c r="D238" s="1859"/>
      <c r="E238" s="1859"/>
      <c r="F238" s="1859"/>
    </row>
    <row r="239" spans="1:9" ht="14.25">
      <c r="A239" s="795"/>
      <c r="B239" s="795"/>
      <c r="D239" s="1859"/>
      <c r="E239" s="1859"/>
      <c r="F239" s="1859"/>
    </row>
    <row r="240" spans="1:9" ht="14.25">
      <c r="A240" s="795"/>
      <c r="B240" s="795"/>
      <c r="D240" s="1859"/>
      <c r="E240" s="1859"/>
      <c r="F240" s="1859"/>
    </row>
    <row r="241" spans="1:9" ht="14.25">
      <c r="A241" s="795"/>
      <c r="B241" s="795"/>
      <c r="D241" s="1859"/>
      <c r="E241" s="1859"/>
      <c r="F241" s="1859"/>
    </row>
    <row r="242" spans="1:9" ht="14.25">
      <c r="A242" s="795"/>
      <c r="B242" s="795"/>
      <c r="D242" s="798"/>
      <c r="E242" s="798"/>
      <c r="F242" s="798"/>
    </row>
    <row r="243" spans="1:9" ht="14.25">
      <c r="A243" s="795"/>
      <c r="B243" s="796" t="s">
        <v>2657</v>
      </c>
      <c r="D243" s="1935" t="s">
        <v>2187</v>
      </c>
      <c r="E243" s="1935"/>
      <c r="F243" s="1935"/>
      <c r="I243" s="1674" t="s">
        <v>2387</v>
      </c>
    </row>
    <row r="244" spans="1:9" ht="14.25">
      <c r="A244" s="795"/>
      <c r="B244" s="795"/>
      <c r="D244" s="1935"/>
      <c r="E244" s="1935"/>
      <c r="F244" s="1935"/>
    </row>
    <row r="245" spans="1:9" ht="14.25">
      <c r="A245" s="795"/>
      <c r="B245" s="795"/>
      <c r="D245" s="1935"/>
      <c r="E245" s="1935"/>
      <c r="F245" s="1935"/>
    </row>
    <row r="246" spans="1:9" ht="14.25">
      <c r="A246" s="795"/>
      <c r="B246" s="795"/>
      <c r="E246" s="1806" t="s">
        <v>2486</v>
      </c>
    </row>
    <row r="247" spans="1:9" ht="14.25">
      <c r="A247" s="795"/>
      <c r="B247" s="795"/>
      <c r="D247" s="798"/>
      <c r="E247" s="798"/>
      <c r="F247" s="798"/>
    </row>
    <row r="248" spans="1:9" ht="14.45" customHeight="1">
      <c r="A248" s="795"/>
      <c r="B248" s="796" t="s">
        <v>2657</v>
      </c>
      <c r="D248" s="1935" t="s">
        <v>1289</v>
      </c>
      <c r="E248" s="1935"/>
      <c r="F248" s="1935"/>
      <c r="I248" s="1674" t="s">
        <v>2407</v>
      </c>
    </row>
    <row r="249" spans="1:9" ht="14.25">
      <c r="A249" s="795"/>
      <c r="B249" s="795"/>
      <c r="D249" s="1935"/>
      <c r="E249" s="1935"/>
      <c r="F249" s="1935"/>
    </row>
    <row r="250" spans="1:9" ht="14.25">
      <c r="A250" s="795"/>
      <c r="B250" s="795"/>
      <c r="D250" s="1935"/>
      <c r="E250" s="1935"/>
      <c r="F250" s="1935"/>
    </row>
    <row r="251" spans="1:9" ht="14.25">
      <c r="A251" s="795"/>
      <c r="B251" s="795"/>
      <c r="D251" s="1935"/>
      <c r="E251" s="1935"/>
      <c r="F251" s="1935"/>
    </row>
    <row r="252" spans="1:9" ht="14.25">
      <c r="A252" s="795"/>
      <c r="B252" s="795"/>
      <c r="D252" s="1935"/>
      <c r="E252" s="1935"/>
      <c r="F252" s="1935"/>
    </row>
    <row r="253" spans="1:9" ht="14.25">
      <c r="A253" s="795"/>
      <c r="B253" s="795"/>
      <c r="D253" s="1625"/>
      <c r="E253" s="1625"/>
      <c r="F253" s="1625"/>
    </row>
    <row r="254" spans="1:9" ht="14.25">
      <c r="A254" s="795"/>
      <c r="B254" s="796" t="s">
        <v>2656</v>
      </c>
      <c r="D254" s="1624" t="s">
        <v>2185</v>
      </c>
      <c r="E254" s="1625"/>
      <c r="F254" s="1625"/>
      <c r="I254" s="1674" t="s">
        <v>2386</v>
      </c>
    </row>
    <row r="255" spans="1:9" ht="14.25">
      <c r="A255" s="795"/>
      <c r="B255" s="795"/>
      <c r="E255" s="1806" t="s">
        <v>2487</v>
      </c>
    </row>
    <row r="256" spans="1:9">
      <c r="D256" s="798"/>
      <c r="E256" s="798"/>
      <c r="F256" s="798"/>
    </row>
    <row r="257" spans="1:9" ht="14.25">
      <c r="A257" s="795"/>
      <c r="B257" s="796" t="s">
        <v>2656</v>
      </c>
      <c r="D257" s="1859" t="s">
        <v>1288</v>
      </c>
      <c r="E257" s="1859"/>
      <c r="F257" s="1859"/>
    </row>
    <row r="258" spans="1:9" ht="14.25">
      <c r="A258" s="795"/>
      <c r="B258" s="795"/>
      <c r="D258" s="1859"/>
      <c r="E258" s="1859"/>
      <c r="F258" s="1859"/>
    </row>
    <row r="259" spans="1:9">
      <c r="D259" s="819"/>
    </row>
    <row r="260" spans="1:9">
      <c r="A260" s="1841" t="s">
        <v>1162</v>
      </c>
      <c r="B260" s="1841"/>
      <c r="C260" s="1841"/>
      <c r="D260" s="1841"/>
      <c r="E260" s="1841"/>
      <c r="F260" s="1841"/>
      <c r="G260" s="1841"/>
      <c r="H260" s="1749"/>
      <c r="I260" s="1750"/>
    </row>
    <row r="261" spans="1:9">
      <c r="D261" s="819"/>
    </row>
    <row r="262" spans="1:9">
      <c r="C262" s="805"/>
      <c r="D262" s="1858" t="s">
        <v>1291</v>
      </c>
      <c r="E262" s="1858"/>
      <c r="F262" s="1858"/>
    </row>
    <row r="263" spans="1:9">
      <c r="A263" s="791"/>
      <c r="B263" s="791"/>
      <c r="C263" s="791"/>
      <c r="D263" s="798"/>
      <c r="E263" s="798"/>
      <c r="F263" s="798"/>
    </row>
    <row r="264" spans="1:9">
      <c r="A264" s="793"/>
      <c r="B264" s="793"/>
      <c r="C264" s="793"/>
      <c r="D264" s="1858" t="s">
        <v>275</v>
      </c>
      <c r="E264" s="1858"/>
      <c r="F264" s="1858"/>
      <c r="I264" s="1674" t="s">
        <v>2388</v>
      </c>
    </row>
    <row r="265" spans="1:9" ht="14.45" customHeight="1">
      <c r="A265" s="795"/>
      <c r="B265" s="796" t="s">
        <v>2656</v>
      </c>
      <c r="D265" s="1937" t="s">
        <v>1398</v>
      </c>
      <c r="E265" s="1937"/>
      <c r="F265" s="1937"/>
    </row>
    <row r="266" spans="1:9">
      <c r="D266" s="1937"/>
      <c r="E266" s="1937"/>
      <c r="F266" s="1937"/>
    </row>
    <row r="267" spans="1:9">
      <c r="E267" s="1806" t="s">
        <v>2488</v>
      </c>
    </row>
    <row r="268" spans="1:9">
      <c r="D268" s="798"/>
      <c r="E268" s="798"/>
      <c r="F268" s="798"/>
    </row>
    <row r="269" spans="1:9" ht="14.45" customHeight="1">
      <c r="A269" s="795"/>
      <c r="B269" s="796" t="s">
        <v>2657</v>
      </c>
      <c r="D269" s="1935" t="s">
        <v>2186</v>
      </c>
      <c r="E269" s="1935"/>
      <c r="F269" s="1935"/>
      <c r="I269" s="1674" t="s">
        <v>2408</v>
      </c>
    </row>
    <row r="270" spans="1:9">
      <c r="D270" s="1935"/>
      <c r="E270" s="1935"/>
      <c r="F270" s="1935"/>
    </row>
    <row r="271" spans="1:9">
      <c r="D271" s="1935"/>
      <c r="E271" s="1935"/>
      <c r="F271" s="1935"/>
    </row>
    <row r="272" spans="1:9">
      <c r="D272" s="1935"/>
      <c r="E272" s="1935"/>
      <c r="F272" s="1935"/>
    </row>
    <row r="273" spans="1:9">
      <c r="D273" s="1935"/>
      <c r="E273" s="1935"/>
      <c r="F273" s="1935"/>
    </row>
    <row r="274" spans="1:9">
      <c r="D274" s="1935"/>
      <c r="E274" s="1935"/>
      <c r="F274" s="1935"/>
    </row>
    <row r="275" spans="1:9">
      <c r="D275" s="798"/>
      <c r="E275" s="798"/>
      <c r="F275" s="798"/>
    </row>
    <row r="276" spans="1:9" ht="14.25">
      <c r="A276" s="795"/>
      <c r="B276" s="796" t="s">
        <v>2657</v>
      </c>
      <c r="D276" s="1859" t="s">
        <v>1294</v>
      </c>
      <c r="E276" s="1859"/>
      <c r="F276" s="1859"/>
    </row>
    <row r="277" spans="1:9">
      <c r="D277" s="1859"/>
      <c r="E277" s="1859"/>
      <c r="F277" s="1859"/>
    </row>
    <row r="278" spans="1:9">
      <c r="D278" s="1859"/>
      <c r="E278" s="1859"/>
      <c r="F278" s="1859"/>
    </row>
    <row r="279" spans="1:9">
      <c r="D279" s="820"/>
      <c r="E279" s="798"/>
      <c r="F279" s="798"/>
    </row>
    <row r="280" spans="1:9">
      <c r="A280" s="1841" t="s">
        <v>1163</v>
      </c>
      <c r="B280" s="1841"/>
      <c r="C280" s="1841"/>
      <c r="D280" s="1841"/>
      <c r="E280" s="1841"/>
      <c r="F280" s="1841"/>
      <c r="G280" s="1841"/>
      <c r="H280" s="1749"/>
      <c r="I280" s="1750"/>
    </row>
    <row r="281" spans="1:9">
      <c r="D281" s="820"/>
      <c r="E281" s="798"/>
      <c r="F281" s="798"/>
    </row>
    <row r="282" spans="1:9">
      <c r="C282" s="791"/>
      <c r="D282" s="1927" t="s">
        <v>1296</v>
      </c>
      <c r="E282" s="1927"/>
      <c r="F282" s="1927"/>
    </row>
    <row r="283" spans="1:9">
      <c r="C283" s="791"/>
      <c r="D283" s="1927"/>
      <c r="E283" s="1927"/>
      <c r="F283" s="1927"/>
    </row>
    <row r="284" spans="1:9">
      <c r="A284" s="793"/>
      <c r="B284" s="793"/>
      <c r="C284" s="793"/>
      <c r="D284" s="620"/>
      <c r="E284" s="670"/>
      <c r="F284" s="670"/>
    </row>
    <row r="285" spans="1:9">
      <c r="C285" s="793"/>
      <c r="D285" s="1858" t="s">
        <v>215</v>
      </c>
      <c r="E285" s="1858"/>
      <c r="F285" s="1858"/>
    </row>
    <row r="286" spans="1:9" ht="15.75" customHeight="1">
      <c r="A286" s="795"/>
      <c r="B286" s="795"/>
      <c r="D286" s="1953" t="s">
        <v>1297</v>
      </c>
      <c r="E286" s="1953"/>
      <c r="F286" s="1953"/>
    </row>
    <row r="287" spans="1:9">
      <c r="E287" s="798"/>
      <c r="F287" s="798"/>
    </row>
    <row r="288" spans="1:9" ht="14.25">
      <c r="A288" s="795"/>
      <c r="B288" s="796" t="s">
        <v>2657</v>
      </c>
      <c r="D288" s="1859" t="s">
        <v>1298</v>
      </c>
      <c r="E288" s="1859"/>
      <c r="F288" s="1859"/>
      <c r="I288" s="1674" t="s">
        <v>2350</v>
      </c>
    </row>
    <row r="289" spans="1:9" ht="14.25">
      <c r="A289" s="795"/>
      <c r="B289" s="795"/>
      <c r="D289" s="1859"/>
      <c r="E289" s="1859"/>
      <c r="F289" s="1859"/>
    </row>
    <row r="290" spans="1:9">
      <c r="D290" s="798"/>
      <c r="E290" s="798"/>
      <c r="F290" s="798"/>
    </row>
    <row r="291" spans="1:9" ht="14.25">
      <c r="A291" s="795"/>
      <c r="B291" s="796" t="s">
        <v>2657</v>
      </c>
      <c r="D291" s="1935" t="s">
        <v>1299</v>
      </c>
      <c r="E291" s="1935"/>
      <c r="F291" s="1935"/>
      <c r="I291" s="1674" t="s">
        <v>2350</v>
      </c>
    </row>
    <row r="292" spans="1:9" ht="14.25">
      <c r="A292" s="795"/>
      <c r="B292" s="795"/>
      <c r="D292" s="1935"/>
      <c r="E292" s="1935"/>
      <c r="F292" s="1935"/>
    </row>
    <row r="293" spans="1:9" ht="14.25">
      <c r="A293" s="795"/>
      <c r="B293" s="795"/>
      <c r="D293" s="1935"/>
      <c r="E293" s="1935"/>
      <c r="F293" s="1935"/>
    </row>
    <row r="294" spans="1:9">
      <c r="D294" s="798"/>
      <c r="E294" s="798"/>
      <c r="F294" s="798"/>
    </row>
    <row r="295" spans="1:9" ht="14.25">
      <c r="A295" s="795"/>
      <c r="B295" s="796" t="s">
        <v>2657</v>
      </c>
      <c r="D295" s="1859" t="s">
        <v>1300</v>
      </c>
      <c r="E295" s="1859"/>
      <c r="F295" s="1859"/>
      <c r="I295" s="1674" t="s">
        <v>2350</v>
      </c>
    </row>
    <row r="296" spans="1:9" ht="14.25">
      <c r="A296" s="795"/>
      <c r="B296" s="795"/>
      <c r="D296" s="1859"/>
      <c r="E296" s="1859"/>
      <c r="F296" s="1859"/>
    </row>
    <row r="297" spans="1:9">
      <c r="A297" s="814"/>
      <c r="B297" s="814"/>
      <c r="E297" s="798"/>
      <c r="F297" s="798"/>
    </row>
    <row r="298" spans="1:9">
      <c r="A298" s="1841" t="s">
        <v>1164</v>
      </c>
      <c r="B298" s="1841"/>
      <c r="C298" s="1841"/>
      <c r="D298" s="1841"/>
      <c r="E298" s="1841"/>
      <c r="F298" s="1841"/>
      <c r="G298" s="1841"/>
      <c r="H298" s="1749"/>
      <c r="I298" s="1750"/>
    </row>
    <row r="299" spans="1:9">
      <c r="A299" s="814"/>
      <c r="B299" s="814"/>
      <c r="D299" s="798"/>
      <c r="E299" s="798"/>
      <c r="F299" s="798"/>
    </row>
    <row r="300" spans="1:9">
      <c r="C300" s="814"/>
      <c r="D300" s="1858" t="s">
        <v>719</v>
      </c>
      <c r="E300" s="1858"/>
      <c r="F300" s="1858"/>
    </row>
    <row r="301" spans="1:9">
      <c r="C301" s="814"/>
      <c r="D301" s="1861" t="s">
        <v>1301</v>
      </c>
      <c r="E301" s="1861"/>
      <c r="F301" s="1861"/>
    </row>
    <row r="302" spans="1:9">
      <c r="C302" s="814"/>
      <c r="D302" s="821"/>
    </row>
    <row r="303" spans="1:9">
      <c r="A303" s="799"/>
      <c r="B303" s="796" t="s">
        <v>2657</v>
      </c>
      <c r="D303" s="1861" t="s">
        <v>1302</v>
      </c>
      <c r="E303" s="1861"/>
      <c r="F303" s="1861"/>
      <c r="I303" s="1674" t="s">
        <v>2351</v>
      </c>
    </row>
    <row r="304" spans="1:9" s="789" customFormat="1" ht="14.25">
      <c r="A304" s="803"/>
      <c r="B304" s="803"/>
      <c r="C304" s="799"/>
      <c r="D304" s="822"/>
      <c r="E304" s="823"/>
      <c r="F304" s="823"/>
      <c r="G304" s="800"/>
      <c r="I304" s="1733"/>
    </row>
    <row r="305" spans="1:9" s="789" customFormat="1" ht="13.7" customHeight="1">
      <c r="A305" s="799"/>
      <c r="B305" s="796" t="s">
        <v>2657</v>
      </c>
      <c r="C305" s="799"/>
      <c r="D305" s="1956" t="s">
        <v>1426</v>
      </c>
      <c r="E305" s="1956"/>
      <c r="F305" s="1956"/>
      <c r="G305" s="800"/>
      <c r="I305" s="1733" t="s">
        <v>2351</v>
      </c>
    </row>
    <row r="306" spans="1:9" s="789" customFormat="1" ht="14.25">
      <c r="A306" s="803"/>
      <c r="B306" s="803"/>
      <c r="C306" s="799"/>
      <c r="D306" s="1956"/>
      <c r="E306" s="1956"/>
      <c r="F306" s="1956"/>
      <c r="G306" s="800"/>
      <c r="I306" s="1733"/>
    </row>
    <row r="307" spans="1:9" s="789" customFormat="1" ht="14.25">
      <c r="A307" s="803"/>
      <c r="B307" s="803"/>
      <c r="C307" s="799"/>
      <c r="D307" s="1956"/>
      <c r="E307" s="1956"/>
      <c r="F307" s="1956"/>
      <c r="G307" s="800"/>
      <c r="I307" s="1733"/>
    </row>
    <row r="308" spans="1:9" s="789" customFormat="1" ht="14.25">
      <c r="A308" s="803"/>
      <c r="B308" s="803"/>
      <c r="C308" s="799"/>
      <c r="D308" s="1956"/>
      <c r="E308" s="1956"/>
      <c r="F308" s="1956"/>
      <c r="G308" s="800"/>
      <c r="I308" s="1733"/>
    </row>
    <row r="309" spans="1:9" s="789" customFormat="1" ht="14.25">
      <c r="A309" s="803"/>
      <c r="B309" s="803"/>
      <c r="C309" s="799"/>
      <c r="D309" s="1956"/>
      <c r="E309" s="1956"/>
      <c r="F309" s="1956"/>
      <c r="G309" s="800"/>
      <c r="I309" s="1733"/>
    </row>
    <row r="310" spans="1:9" s="789" customFormat="1" ht="14.25">
      <c r="A310" s="803"/>
      <c r="B310" s="803"/>
      <c r="C310" s="799"/>
      <c r="D310" s="822"/>
      <c r="E310" s="823"/>
      <c r="F310" s="823"/>
      <c r="G310" s="800"/>
      <c r="I310" s="1733"/>
    </row>
    <row r="311" spans="1:9" s="789" customFormat="1" ht="13.7" customHeight="1">
      <c r="A311" s="799"/>
      <c r="B311" s="796" t="s">
        <v>2657</v>
      </c>
      <c r="C311" s="799"/>
      <c r="D311" s="1956" t="s">
        <v>1304</v>
      </c>
      <c r="E311" s="1956"/>
      <c r="F311" s="1956"/>
      <c r="G311" s="800"/>
      <c r="I311" s="1733" t="s">
        <v>2351</v>
      </c>
    </row>
    <row r="312" spans="1:9" s="789" customFormat="1">
      <c r="A312" s="799"/>
      <c r="B312" s="799"/>
      <c r="C312" s="799"/>
      <c r="D312" s="1956"/>
      <c r="E312" s="1956"/>
      <c r="F312" s="1956"/>
      <c r="G312" s="800"/>
      <c r="I312" s="1733"/>
    </row>
    <row r="313" spans="1:9" s="789" customFormat="1" ht="14.25">
      <c r="A313" s="803"/>
      <c r="B313" s="803"/>
      <c r="C313" s="799"/>
      <c r="D313" s="822"/>
      <c r="E313" s="823"/>
      <c r="F313" s="823"/>
      <c r="G313" s="800"/>
      <c r="I313" s="1733"/>
    </row>
    <row r="314" spans="1:9">
      <c r="A314" s="799"/>
      <c r="B314" s="796" t="s">
        <v>2657</v>
      </c>
      <c r="D314" s="1861" t="s">
        <v>1305</v>
      </c>
      <c r="E314" s="1861"/>
      <c r="F314" s="1861"/>
      <c r="I314" s="1674" t="s">
        <v>2337</v>
      </c>
    </row>
    <row r="315" spans="1:9">
      <c r="E315" s="798"/>
      <c r="F315" s="798"/>
    </row>
    <row r="316" spans="1:9" ht="14.25">
      <c r="A316" s="795"/>
      <c r="B316" s="796" t="s">
        <v>2657</v>
      </c>
      <c r="D316" s="1935" t="s">
        <v>1452</v>
      </c>
      <c r="E316" s="1935"/>
      <c r="F316" s="1935"/>
      <c r="I316" s="1674" t="s">
        <v>2352</v>
      </c>
    </row>
    <row r="317" spans="1:9" ht="14.25">
      <c r="A317" s="795"/>
      <c r="B317" s="795"/>
      <c r="D317" s="1935"/>
      <c r="E317" s="1935"/>
      <c r="F317" s="1935"/>
    </row>
    <row r="318" spans="1:9" ht="14.25">
      <c r="A318" s="795"/>
      <c r="B318" s="795"/>
      <c r="D318" s="1935"/>
      <c r="E318" s="1935"/>
      <c r="F318" s="1935"/>
    </row>
    <row r="319" spans="1:9" ht="14.25">
      <c r="A319" s="795"/>
      <c r="B319" s="795"/>
      <c r="D319" s="1935"/>
      <c r="E319" s="1935"/>
      <c r="F319" s="1935"/>
    </row>
    <row r="320" spans="1:9" ht="14.25">
      <c r="A320" s="795"/>
      <c r="B320" s="795"/>
      <c r="D320" s="1935"/>
      <c r="E320" s="1935"/>
      <c r="F320" s="1935"/>
    </row>
    <row r="321" spans="1:9" ht="14.25">
      <c r="A321" s="795"/>
      <c r="B321" s="795"/>
      <c r="D321" s="1935"/>
      <c r="E321" s="1935"/>
      <c r="F321" s="1935"/>
    </row>
    <row r="322" spans="1:9" ht="14.25">
      <c r="A322" s="795"/>
      <c r="B322" s="795"/>
      <c r="D322" s="1935"/>
      <c r="E322" s="1935"/>
      <c r="F322" s="1935"/>
    </row>
    <row r="323" spans="1:9" ht="14.25">
      <c r="A323" s="795"/>
      <c r="B323" s="795"/>
      <c r="D323" s="1935"/>
      <c r="E323" s="1935"/>
      <c r="F323" s="1935"/>
    </row>
    <row r="324" spans="1:9" ht="14.25">
      <c r="A324" s="795"/>
      <c r="B324" s="795"/>
      <c r="D324" s="1935"/>
      <c r="E324" s="1935"/>
      <c r="F324" s="1935"/>
    </row>
    <row r="325" spans="1:9" ht="14.25">
      <c r="A325" s="795"/>
      <c r="B325" s="795"/>
      <c r="D325" s="1935"/>
      <c r="E325" s="1935"/>
      <c r="F325" s="1935"/>
    </row>
    <row r="326" spans="1:9" ht="14.25">
      <c r="A326" s="795"/>
      <c r="B326" s="795"/>
      <c r="D326" s="1935"/>
      <c r="E326" s="1935"/>
      <c r="F326" s="1935"/>
    </row>
    <row r="327" spans="1:9" ht="14.25">
      <c r="A327" s="795"/>
      <c r="B327" s="795"/>
      <c r="D327" s="1935"/>
      <c r="E327" s="1935"/>
      <c r="F327" s="1935"/>
    </row>
    <row r="328" spans="1:9" ht="14.25">
      <c r="A328" s="795"/>
      <c r="B328" s="795"/>
      <c r="D328" s="1935"/>
      <c r="E328" s="1935"/>
      <c r="F328" s="1935"/>
    </row>
    <row r="329" spans="1:9" ht="14.25">
      <c r="A329" s="795"/>
      <c r="B329" s="795"/>
      <c r="D329" s="1935"/>
      <c r="E329" s="1935"/>
      <c r="F329" s="1935"/>
    </row>
    <row r="330" spans="1:9" ht="14.25">
      <c r="A330" s="795"/>
      <c r="B330" s="795"/>
      <c r="D330" s="1935"/>
      <c r="E330" s="1935"/>
      <c r="F330" s="1935"/>
    </row>
    <row r="331" spans="1:9">
      <c r="D331" s="798"/>
      <c r="E331" s="798"/>
      <c r="F331" s="798"/>
    </row>
    <row r="332" spans="1:9" ht="14.25">
      <c r="A332" s="795"/>
      <c r="B332" s="796" t="s">
        <v>2657</v>
      </c>
      <c r="D332" s="1935" t="s">
        <v>1307</v>
      </c>
      <c r="E332" s="1935"/>
      <c r="F332" s="1935"/>
      <c r="I332" s="1674" t="s">
        <v>2352</v>
      </c>
    </row>
    <row r="333" spans="1:9">
      <c r="D333" s="1935"/>
      <c r="E333" s="1935"/>
      <c r="F333" s="1935"/>
    </row>
    <row r="334" spans="1:9">
      <c r="D334" s="1935"/>
      <c r="E334" s="1935"/>
      <c r="F334" s="1935"/>
    </row>
    <row r="335" spans="1:9">
      <c r="D335" s="1935"/>
      <c r="E335" s="1935"/>
      <c r="F335" s="1935"/>
    </row>
    <row r="336" spans="1:9">
      <c r="D336" s="1935"/>
      <c r="E336" s="1935"/>
      <c r="F336" s="1935"/>
    </row>
    <row r="337" spans="1:9">
      <c r="D337" s="1935"/>
      <c r="E337" s="1935"/>
      <c r="F337" s="1935"/>
    </row>
    <row r="338" spans="1:9">
      <c r="D338" s="1935"/>
      <c r="E338" s="1935"/>
      <c r="F338" s="1935"/>
    </row>
    <row r="339" spans="1:9">
      <c r="D339" s="1935"/>
      <c r="E339" s="1935"/>
      <c r="F339" s="1935"/>
    </row>
    <row r="340" spans="1:9">
      <c r="D340" s="1935"/>
      <c r="E340" s="1935"/>
      <c r="F340" s="1935"/>
    </row>
    <row r="341" spans="1:9">
      <c r="D341" s="798"/>
      <c r="E341" s="798"/>
      <c r="F341" s="798"/>
    </row>
    <row r="342" spans="1:9" ht="14.25" customHeight="1">
      <c r="A342" s="795"/>
      <c r="B342" s="796" t="s">
        <v>2657</v>
      </c>
      <c r="D342" s="1859" t="s">
        <v>2493</v>
      </c>
      <c r="E342" s="1859"/>
      <c r="F342" s="1859"/>
      <c r="I342" s="1674" t="s">
        <v>2389</v>
      </c>
    </row>
    <row r="343" spans="1:9">
      <c r="D343" s="1859"/>
      <c r="E343" s="1859"/>
      <c r="F343" s="1859"/>
      <c r="G343" s="788"/>
    </row>
    <row r="344" spans="1:9">
      <c r="D344" s="1859"/>
      <c r="E344" s="1859"/>
      <c r="F344" s="1859"/>
      <c r="G344" s="788"/>
    </row>
    <row r="345" spans="1:9">
      <c r="D345" s="1859"/>
      <c r="E345" s="1859"/>
      <c r="F345" s="1859"/>
      <c r="G345" s="788"/>
    </row>
    <row r="346" spans="1:9">
      <c r="D346" s="1805" t="s">
        <v>2492</v>
      </c>
      <c r="E346" s="876"/>
      <c r="F346" s="876"/>
      <c r="G346" s="788"/>
    </row>
    <row r="347" spans="1:9">
      <c r="D347" s="876"/>
      <c r="E347" s="1631" t="s">
        <v>2489</v>
      </c>
      <c r="G347" s="1631"/>
    </row>
    <row r="348" spans="1:9" s="1672" customFormat="1">
      <c r="A348" s="786"/>
      <c r="B348" s="786"/>
      <c r="C348" s="786"/>
      <c r="D348" s="1723"/>
      <c r="E348" s="1723"/>
      <c r="F348" s="1723"/>
      <c r="I348" s="1674"/>
    </row>
    <row r="349" spans="1:9" ht="13.5" thickBot="1">
      <c r="A349" s="1724"/>
      <c r="B349" s="1724"/>
      <c r="C349" s="1724"/>
      <c r="D349" s="1936" t="s">
        <v>1060</v>
      </c>
      <c r="E349" s="1936"/>
      <c r="F349" s="1936"/>
      <c r="G349" s="1747"/>
      <c r="H349" s="1747"/>
      <c r="I349" s="1748"/>
    </row>
    <row r="350" spans="1:9" ht="13.5" thickTop="1">
      <c r="D350" s="1957" t="s">
        <v>1309</v>
      </c>
      <c r="E350" s="1957"/>
      <c r="F350" s="1957"/>
      <c r="G350" s="788"/>
    </row>
    <row r="351" spans="1:9" s="1672" customFormat="1">
      <c r="A351" s="786"/>
      <c r="B351" s="786"/>
      <c r="C351" s="786"/>
      <c r="D351" s="1741"/>
      <c r="E351" s="1741"/>
      <c r="F351" s="1741"/>
      <c r="I351" s="1674"/>
    </row>
    <row r="352" spans="1:9">
      <c r="A352" s="812"/>
      <c r="B352" s="812"/>
      <c r="C352" s="812"/>
      <c r="D352" s="784"/>
      <c r="E352" s="784"/>
      <c r="F352" s="798"/>
      <c r="G352" s="788"/>
      <c r="I352" s="1674" t="s">
        <v>2353</v>
      </c>
    </row>
    <row r="353" spans="1:9" ht="14.25">
      <c r="A353" s="795"/>
      <c r="B353" s="796" t="s">
        <v>2657</v>
      </c>
      <c r="C353" s="827"/>
      <c r="D353" s="1861" t="s">
        <v>2491</v>
      </c>
      <c r="E353" s="1861"/>
      <c r="F353" s="1861"/>
      <c r="I353" s="1962" t="s">
        <v>2404</v>
      </c>
    </row>
    <row r="354" spans="1:9" ht="12.75" customHeight="1">
      <c r="D354" s="1807"/>
      <c r="E354" s="1631" t="s">
        <v>2490</v>
      </c>
      <c r="F354" s="1807"/>
      <c r="I354" s="1963"/>
    </row>
    <row r="355" spans="1:9">
      <c r="D355" s="1935" t="s">
        <v>1450</v>
      </c>
      <c r="E355" s="1935"/>
      <c r="F355" s="1935"/>
      <c r="I355" s="1963"/>
    </row>
    <row r="356" spans="1:9">
      <c r="D356" s="1935"/>
      <c r="E356" s="1935"/>
      <c r="F356" s="1935"/>
      <c r="I356" s="1963"/>
    </row>
    <row r="357" spans="1:9">
      <c r="D357" s="1935"/>
      <c r="E357" s="1935"/>
      <c r="F357" s="1935"/>
      <c r="I357" s="1964"/>
    </row>
    <row r="358" spans="1:9" ht="14.25">
      <c r="A358" s="795"/>
      <c r="B358" s="796" t="s">
        <v>2657</v>
      </c>
      <c r="C358" s="812"/>
      <c r="D358" s="1855" t="s">
        <v>1310</v>
      </c>
      <c r="E358" s="1855"/>
      <c r="F358" s="1855"/>
      <c r="G358" s="788"/>
      <c r="I358" s="617"/>
    </row>
    <row r="359" spans="1:9">
      <c r="A359" s="812"/>
      <c r="B359" s="812"/>
      <c r="C359" s="812"/>
      <c r="D359" s="784"/>
      <c r="E359" s="784"/>
      <c r="F359" s="798"/>
      <c r="G359" s="788"/>
    </row>
    <row r="360" spans="1:9">
      <c r="A360" s="812"/>
      <c r="B360" s="796" t="s">
        <v>2657</v>
      </c>
      <c r="C360" s="812"/>
      <c r="D360" s="1850" t="s">
        <v>1429</v>
      </c>
      <c r="E360" s="1850"/>
      <c r="F360" s="1850"/>
      <c r="G360" s="788"/>
    </row>
    <row r="361" spans="1:9">
      <c r="A361" s="812"/>
      <c r="B361" s="812"/>
      <c r="C361" s="812"/>
      <c r="D361" s="1850"/>
      <c r="E361" s="1850"/>
      <c r="F361" s="1850"/>
      <c r="G361" s="788"/>
    </row>
    <row r="362" spans="1:9">
      <c r="A362" s="812"/>
      <c r="B362" s="812"/>
      <c r="C362" s="812"/>
      <c r="D362" s="1850"/>
      <c r="E362" s="1850"/>
      <c r="F362" s="1850"/>
      <c r="G362" s="788"/>
    </row>
    <row r="363" spans="1:9">
      <c r="A363" s="812"/>
      <c r="B363" s="812"/>
      <c r="C363" s="812"/>
      <c r="D363" s="1850"/>
      <c r="E363" s="1850"/>
      <c r="F363" s="1850"/>
      <c r="G363" s="788"/>
    </row>
    <row r="364" spans="1:9">
      <c r="A364" s="812"/>
      <c r="B364" s="812"/>
      <c r="C364" s="812"/>
      <c r="D364" s="1850"/>
      <c r="E364" s="1850"/>
      <c r="F364" s="1850"/>
      <c r="G364" s="788"/>
    </row>
    <row r="365" spans="1:9">
      <c r="A365" s="812"/>
      <c r="B365" s="812"/>
      <c r="C365" s="812"/>
      <c r="D365" s="1850"/>
      <c r="E365" s="1850"/>
      <c r="F365" s="1850"/>
      <c r="G365" s="788"/>
    </row>
    <row r="366" spans="1:9">
      <c r="A366" s="812"/>
      <c r="B366" s="812"/>
      <c r="C366" s="812"/>
      <c r="D366" s="1850"/>
      <c r="E366" s="1850"/>
      <c r="F366" s="1850"/>
      <c r="G366" s="788"/>
    </row>
    <row r="367" spans="1:9">
      <c r="A367" s="812"/>
      <c r="B367" s="812"/>
      <c r="C367" s="812"/>
      <c r="D367" s="1850"/>
      <c r="E367" s="1850"/>
      <c r="F367" s="1850"/>
      <c r="G367" s="788"/>
    </row>
    <row r="368" spans="1:9">
      <c r="A368" s="812"/>
      <c r="B368" s="812"/>
      <c r="C368" s="812"/>
      <c r="D368" s="1850"/>
      <c r="E368" s="1850"/>
      <c r="F368" s="1850"/>
      <c r="G368" s="788"/>
    </row>
    <row r="369" spans="1:9">
      <c r="A369" s="812"/>
      <c r="B369" s="812"/>
      <c r="C369" s="812"/>
      <c r="D369" s="1850"/>
      <c r="E369" s="1850"/>
      <c r="F369" s="1850"/>
      <c r="G369" s="788"/>
    </row>
    <row r="370" spans="1:9">
      <c r="A370" s="812"/>
      <c r="B370" s="812"/>
      <c r="C370" s="812"/>
      <c r="D370" s="1850"/>
      <c r="E370" s="1850"/>
      <c r="F370" s="1850"/>
      <c r="G370" s="788"/>
    </row>
    <row r="371" spans="1:9">
      <c r="A371" s="812"/>
      <c r="B371" s="812"/>
      <c r="C371" s="812"/>
      <c r="D371" s="1850"/>
      <c r="E371" s="1850"/>
      <c r="F371" s="1850"/>
      <c r="G371" s="788"/>
    </row>
    <row r="372" spans="1:9" s="1672" customFormat="1">
      <c r="A372" s="1677"/>
      <c r="B372" s="1677"/>
      <c r="C372" s="1677"/>
      <c r="D372" s="1679"/>
      <c r="E372" s="1679"/>
      <c r="F372" s="1679"/>
      <c r="I372" s="1674"/>
    </row>
    <row r="373" spans="1:9" ht="12.4" customHeight="1">
      <c r="A373" s="812"/>
      <c r="B373" s="796" t="s">
        <v>2657</v>
      </c>
      <c r="C373" s="812"/>
      <c r="D373" s="1965" t="s">
        <v>1430</v>
      </c>
      <c r="E373" s="1965"/>
      <c r="F373" s="1965"/>
      <c r="G373" s="788"/>
    </row>
    <row r="374" spans="1:9">
      <c r="A374" s="812"/>
      <c r="B374" s="812"/>
      <c r="C374" s="812"/>
      <c r="D374" s="1965"/>
      <c r="E374" s="1965"/>
      <c r="F374" s="1965"/>
      <c r="G374" s="788"/>
    </row>
    <row r="375" spans="1:9">
      <c r="A375" s="812"/>
      <c r="B375" s="812"/>
      <c r="C375" s="812"/>
      <c r="D375" s="1965"/>
      <c r="E375" s="1965"/>
      <c r="F375" s="1965"/>
      <c r="G375" s="788"/>
    </row>
    <row r="376" spans="1:9">
      <c r="A376" s="812"/>
      <c r="B376" s="812"/>
      <c r="C376" s="812"/>
      <c r="D376" s="1965"/>
      <c r="E376" s="1965"/>
      <c r="F376" s="1965"/>
      <c r="G376" s="788"/>
    </row>
    <row r="377" spans="1:9" s="1672" customFormat="1">
      <c r="A377" s="1677"/>
      <c r="B377" s="1677"/>
      <c r="C377" s="1677"/>
      <c r="D377" s="1678"/>
      <c r="E377" s="1678"/>
      <c r="F377" s="1678"/>
      <c r="I377" s="1674"/>
    </row>
    <row r="378" spans="1:9" s="1672" customFormat="1">
      <c r="A378" s="1677"/>
      <c r="B378" s="1675" t="s">
        <v>2657</v>
      </c>
      <c r="C378" s="1677"/>
      <c r="D378" s="1672" t="s">
        <v>2275</v>
      </c>
      <c r="E378" s="1678"/>
      <c r="F378" s="1678"/>
      <c r="I378" s="1674"/>
    </row>
    <row r="379" spans="1:9" s="1672" customFormat="1">
      <c r="A379" s="1677"/>
      <c r="B379" s="1677"/>
      <c r="C379" s="1677"/>
      <c r="D379" s="1672" t="s">
        <v>2276</v>
      </c>
      <c r="E379" s="1678"/>
      <c r="F379" s="1678"/>
      <c r="I379" s="1674"/>
    </row>
    <row r="380" spans="1:9" s="1672" customFormat="1">
      <c r="A380" s="1677"/>
      <c r="B380" s="1677"/>
      <c r="C380" s="1677"/>
      <c r="D380" s="1672" t="s">
        <v>2277</v>
      </c>
      <c r="E380" s="1678"/>
      <c r="F380" s="1678"/>
      <c r="I380" s="1674"/>
    </row>
    <row r="381" spans="1:9" s="1672" customFormat="1">
      <c r="A381" s="1677"/>
      <c r="B381" s="1677"/>
      <c r="C381" s="1677"/>
      <c r="D381" s="1672" t="s">
        <v>2278</v>
      </c>
      <c r="E381" s="1678"/>
      <c r="F381" s="1678"/>
      <c r="I381" s="1674"/>
    </row>
    <row r="382" spans="1:9" s="1672" customFormat="1">
      <c r="A382" s="1677"/>
      <c r="B382" s="1677"/>
      <c r="C382" s="1677"/>
      <c r="D382" s="1672" t="s">
        <v>2279</v>
      </c>
      <c r="E382" s="1678"/>
      <c r="F382" s="1678"/>
      <c r="I382" s="1674"/>
    </row>
    <row r="383" spans="1:9" s="1672" customFormat="1">
      <c r="A383" s="1677"/>
      <c r="B383" s="1677"/>
      <c r="C383" s="1677"/>
      <c r="D383" s="1672" t="s">
        <v>2280</v>
      </c>
      <c r="E383" s="1678"/>
      <c r="F383" s="1678"/>
      <c r="I383" s="1674"/>
    </row>
    <row r="384" spans="1:9">
      <c r="A384" s="812"/>
      <c r="B384" s="812"/>
      <c r="C384" s="812"/>
      <c r="D384" s="788"/>
      <c r="E384" s="784"/>
      <c r="F384" s="798"/>
      <c r="G384" s="788"/>
    </row>
    <row r="385" spans="1:7" ht="14.25">
      <c r="A385" s="795"/>
      <c r="B385" s="796" t="s">
        <v>2657</v>
      </c>
      <c r="C385" s="812"/>
      <c r="D385" s="1848" t="s">
        <v>1312</v>
      </c>
      <c r="E385" s="1848"/>
      <c r="F385" s="1848"/>
      <c r="G385" s="788"/>
    </row>
    <row r="386" spans="1:7">
      <c r="A386" s="812"/>
      <c r="B386" s="812"/>
      <c r="C386" s="812"/>
      <c r="D386" s="1848"/>
      <c r="E386" s="1848"/>
      <c r="F386" s="1848"/>
      <c r="G386" s="788"/>
    </row>
    <row r="387" spans="1:7">
      <c r="A387" s="812"/>
      <c r="B387" s="812"/>
      <c r="C387" s="812"/>
      <c r="D387" s="1848"/>
      <c r="E387" s="1848"/>
      <c r="F387" s="1848"/>
      <c r="G387" s="788"/>
    </row>
    <row r="388" spans="1:7">
      <c r="A388" s="812"/>
      <c r="B388" s="812"/>
      <c r="C388" s="812"/>
      <c r="D388" s="1848"/>
      <c r="E388" s="1848"/>
      <c r="F388" s="1848"/>
      <c r="G388" s="788"/>
    </row>
    <row r="389" spans="1:7">
      <c r="A389" s="812"/>
      <c r="B389" s="812"/>
      <c r="C389" s="812"/>
      <c r="D389" s="824"/>
      <c r="E389" s="784"/>
      <c r="F389" s="798"/>
      <c r="G389" s="788"/>
    </row>
    <row r="390" spans="1:7">
      <c r="A390" s="812"/>
      <c r="B390" s="812"/>
      <c r="C390" s="812"/>
      <c r="D390" s="1848" t="s">
        <v>1313</v>
      </c>
      <c r="E390" s="1848"/>
      <c r="F390" s="1848"/>
      <c r="G390" s="788"/>
    </row>
    <row r="391" spans="1:7">
      <c r="A391" s="812"/>
      <c r="B391" s="812"/>
      <c r="C391" s="812"/>
      <c r="D391" s="1848"/>
      <c r="E391" s="1848"/>
      <c r="F391" s="1848"/>
      <c r="G391" s="788"/>
    </row>
    <row r="392" spans="1:7">
      <c r="A392" s="812"/>
      <c r="B392" s="812"/>
      <c r="C392" s="812"/>
      <c r="D392" s="1848"/>
      <c r="E392" s="1848"/>
      <c r="F392" s="1848"/>
      <c r="G392" s="788"/>
    </row>
    <row r="393" spans="1:7">
      <c r="A393" s="812"/>
      <c r="B393" s="812"/>
      <c r="C393" s="812"/>
      <c r="D393" s="1848"/>
      <c r="E393" s="1848"/>
      <c r="F393" s="1848"/>
      <c r="G393" s="788"/>
    </row>
    <row r="394" spans="1:7" ht="18" customHeight="1">
      <c r="A394" s="812"/>
      <c r="B394" s="812"/>
      <c r="C394" s="812"/>
      <c r="D394" s="1848"/>
      <c r="E394" s="1848"/>
      <c r="F394" s="1848"/>
      <c r="G394" s="788"/>
    </row>
    <row r="395" spans="1:7">
      <c r="A395" s="812"/>
      <c r="B395" s="812"/>
      <c r="C395" s="812"/>
      <c r="D395" s="1848"/>
      <c r="E395" s="1848"/>
      <c r="F395" s="1848"/>
      <c r="G395" s="788"/>
    </row>
    <row r="396" spans="1:7">
      <c r="A396" s="812"/>
      <c r="B396" s="812"/>
      <c r="C396" s="812"/>
      <c r="D396" s="1848"/>
      <c r="E396" s="1848"/>
      <c r="F396" s="1848"/>
      <c r="G396" s="788"/>
    </row>
    <row r="397" spans="1:7">
      <c r="A397" s="812"/>
      <c r="B397" s="812"/>
      <c r="C397" s="812"/>
      <c r="D397" s="1848"/>
      <c r="E397" s="1848"/>
      <c r="F397" s="1848"/>
      <c r="G397" s="788"/>
    </row>
    <row r="398" spans="1:7" ht="8.25" customHeight="1">
      <c r="A398" s="812"/>
      <c r="B398" s="812"/>
      <c r="C398" s="812"/>
      <c r="D398" s="1848"/>
      <c r="E398" s="1848"/>
      <c r="F398" s="1848"/>
      <c r="G398" s="788"/>
    </row>
    <row r="399" spans="1:7" ht="13.7" customHeight="1">
      <c r="A399" s="812"/>
      <c r="B399" s="812"/>
      <c r="C399" s="812"/>
      <c r="D399" s="1849" t="s">
        <v>1314</v>
      </c>
      <c r="E399" s="1849"/>
      <c r="F399" s="1849"/>
      <c r="G399" s="788"/>
    </row>
    <row r="400" spans="1:7">
      <c r="A400" s="812"/>
      <c r="B400" s="812"/>
      <c r="C400" s="812"/>
      <c r="D400" s="1849"/>
      <c r="E400" s="1849"/>
      <c r="F400" s="1849"/>
      <c r="G400" s="788"/>
    </row>
    <row r="401" spans="1:7">
      <c r="A401" s="812"/>
      <c r="B401" s="812"/>
      <c r="C401" s="812"/>
      <c r="D401" s="1849"/>
      <c r="E401" s="1849"/>
      <c r="F401" s="1849"/>
      <c r="G401" s="788"/>
    </row>
    <row r="402" spans="1:7">
      <c r="A402" s="812"/>
      <c r="B402" s="812"/>
      <c r="C402" s="812"/>
      <c r="D402" s="1849"/>
      <c r="E402" s="1849"/>
      <c r="F402" s="1849"/>
      <c r="G402" s="788"/>
    </row>
    <row r="403" spans="1:7">
      <c r="A403" s="812"/>
      <c r="B403" s="812"/>
      <c r="C403" s="812"/>
      <c r="D403" s="1849"/>
      <c r="E403" s="1849"/>
      <c r="F403" s="1849"/>
      <c r="G403" s="788"/>
    </row>
    <row r="404" spans="1:7">
      <c r="A404" s="812"/>
      <c r="B404" s="812"/>
      <c r="C404" s="812"/>
      <c r="D404" s="1849"/>
      <c r="E404" s="1849"/>
      <c r="F404" s="1849"/>
      <c r="G404" s="788"/>
    </row>
    <row r="405" spans="1:7">
      <c r="A405" s="812"/>
      <c r="B405" s="812"/>
      <c r="C405" s="812"/>
      <c r="D405" s="1849"/>
      <c r="E405" s="1849"/>
      <c r="F405" s="1849"/>
      <c r="G405" s="788"/>
    </row>
    <row r="406" spans="1:7">
      <c r="A406" s="812"/>
      <c r="B406" s="812"/>
      <c r="C406" s="812"/>
      <c r="D406" s="1849"/>
      <c r="E406" s="1849"/>
      <c r="F406" s="1849"/>
      <c r="G406" s="788"/>
    </row>
    <row r="407" spans="1:7">
      <c r="A407" s="812"/>
      <c r="B407" s="812"/>
      <c r="C407" s="812"/>
      <c r="D407" s="1849"/>
      <c r="E407" s="1849"/>
      <c r="F407" s="1849"/>
      <c r="G407" s="788"/>
    </row>
    <row r="408" spans="1:7">
      <c r="A408" s="812"/>
      <c r="B408" s="812"/>
      <c r="C408" s="812"/>
      <c r="D408" s="1849"/>
      <c r="E408" s="1849"/>
      <c r="F408" s="1849"/>
      <c r="G408" s="788"/>
    </row>
    <row r="409" spans="1:7">
      <c r="A409" s="812"/>
      <c r="B409" s="812"/>
      <c r="C409" s="812"/>
      <c r="D409" s="1849"/>
      <c r="E409" s="1849"/>
      <c r="F409" s="1849"/>
      <c r="G409" s="788"/>
    </row>
    <row r="410" spans="1:7">
      <c r="A410" s="812"/>
      <c r="B410" s="812"/>
      <c r="C410" s="812"/>
      <c r="D410" s="1849"/>
      <c r="E410" s="1849"/>
      <c r="F410" s="1849"/>
      <c r="G410" s="788"/>
    </row>
    <row r="411" spans="1:7">
      <c r="A411" s="812"/>
      <c r="B411" s="812"/>
      <c r="C411" s="825"/>
      <c r="D411" s="1849"/>
      <c r="E411" s="1849"/>
      <c r="F411" s="1849"/>
      <c r="G411" s="788"/>
    </row>
    <row r="412" spans="1:7">
      <c r="A412" s="812"/>
      <c r="B412" s="812"/>
      <c r="C412" s="825"/>
      <c r="D412" s="1849"/>
      <c r="E412" s="1849"/>
      <c r="F412" s="1849"/>
      <c r="G412" s="788"/>
    </row>
    <row r="413" spans="1:7">
      <c r="A413" s="812"/>
      <c r="B413" s="812"/>
      <c r="C413" s="812"/>
      <c r="D413" s="1849"/>
      <c r="E413" s="1849"/>
      <c r="F413" s="1849"/>
      <c r="G413" s="788"/>
    </row>
    <row r="414" spans="1:7">
      <c r="A414" s="812"/>
      <c r="B414" s="812"/>
      <c r="C414" s="825"/>
      <c r="D414" s="1849"/>
      <c r="E414" s="1849"/>
      <c r="F414" s="1849"/>
      <c r="G414" s="788"/>
    </row>
    <row r="415" spans="1:7">
      <c r="A415" s="812"/>
      <c r="B415" s="812"/>
      <c r="C415" s="825"/>
      <c r="D415" s="1849"/>
      <c r="E415" s="1849"/>
      <c r="F415" s="1849"/>
      <c r="G415" s="788"/>
    </row>
    <row r="416" spans="1:7">
      <c r="A416" s="812"/>
      <c r="B416" s="812"/>
      <c r="C416" s="825"/>
      <c r="D416" s="1849"/>
      <c r="E416" s="1849"/>
      <c r="F416" s="1849"/>
      <c r="G416" s="788"/>
    </row>
    <row r="417" spans="1:7">
      <c r="A417" s="812"/>
      <c r="B417" s="812"/>
      <c r="C417" s="812"/>
      <c r="D417" s="824"/>
      <c r="E417" s="784"/>
      <c r="F417" s="798"/>
      <c r="G417" s="788"/>
    </row>
    <row r="418" spans="1:7">
      <c r="A418" s="812"/>
      <c r="B418" s="796" t="s">
        <v>2657</v>
      </c>
      <c r="C418" s="812"/>
      <c r="D418" s="1849" t="s">
        <v>1315</v>
      </c>
      <c r="E418" s="1849"/>
      <c r="F418" s="1849"/>
      <c r="G418" s="788"/>
    </row>
    <row r="419" spans="1:7">
      <c r="A419" s="812"/>
      <c r="B419" s="812"/>
      <c r="C419" s="812"/>
      <c r="D419" s="1849"/>
      <c r="E419" s="1849"/>
      <c r="F419" s="1849"/>
      <c r="G419" s="788"/>
    </row>
    <row r="420" spans="1:7">
      <c r="A420" s="812"/>
      <c r="B420" s="812"/>
      <c r="C420" s="812"/>
      <c r="D420" s="901"/>
      <c r="E420" s="901"/>
      <c r="F420" s="901"/>
      <c r="G420" s="788"/>
    </row>
    <row r="421" spans="1:7" ht="14.45" customHeight="1">
      <c r="A421" s="795"/>
      <c r="B421" s="796" t="s">
        <v>2657</v>
      </c>
      <c r="D421" s="1849" t="s">
        <v>2390</v>
      </c>
      <c r="E421" s="1849"/>
      <c r="F421" s="1849"/>
    </row>
    <row r="422" spans="1:7" ht="14.45" customHeight="1">
      <c r="A422" s="795"/>
      <c r="D422" s="1849"/>
      <c r="E422" s="1849"/>
      <c r="F422" s="1849"/>
    </row>
    <row r="423" spans="1:7" ht="14.45" customHeight="1">
      <c r="A423" s="795"/>
      <c r="D423" s="1849"/>
      <c r="E423" s="1849"/>
      <c r="F423" s="1849"/>
    </row>
    <row r="424" spans="1:7" ht="14.45" customHeight="1">
      <c r="A424" s="795"/>
      <c r="D424" s="1849"/>
      <c r="E424" s="1849"/>
      <c r="F424" s="1849"/>
    </row>
    <row r="425" spans="1:7" ht="14.45" customHeight="1">
      <c r="A425" s="795"/>
      <c r="D425" s="1849"/>
      <c r="E425" s="1849"/>
      <c r="F425" s="1849"/>
    </row>
    <row r="426" spans="1:7" ht="14.45" customHeight="1">
      <c r="A426" s="795"/>
      <c r="D426" s="876"/>
      <c r="E426" s="876"/>
      <c r="F426" s="876"/>
    </row>
    <row r="427" spans="1:7" ht="13.7" customHeight="1">
      <c r="A427" s="795"/>
      <c r="B427" s="796" t="s">
        <v>2657</v>
      </c>
      <c r="C427" s="812"/>
      <c r="D427" s="1850" t="s">
        <v>1453</v>
      </c>
      <c r="E427" s="1850"/>
      <c r="F427" s="1850"/>
      <c r="G427" s="788"/>
    </row>
    <row r="428" spans="1:7" ht="14.25">
      <c r="A428" s="826"/>
      <c r="B428" s="826"/>
      <c r="C428" s="812"/>
      <c r="D428" s="1850"/>
      <c r="E428" s="1850"/>
      <c r="F428" s="1850"/>
      <c r="G428" s="788"/>
    </row>
    <row r="429" spans="1:7" ht="14.25">
      <c r="A429" s="826"/>
      <c r="B429" s="826"/>
      <c r="C429" s="812"/>
      <c r="D429" s="1850"/>
      <c r="E429" s="1850"/>
      <c r="F429" s="1850"/>
      <c r="G429" s="788"/>
    </row>
    <row r="430" spans="1:7" ht="14.25">
      <c r="A430" s="826"/>
      <c r="B430" s="826"/>
      <c r="C430" s="812"/>
      <c r="D430" s="1850"/>
      <c r="E430" s="1850"/>
      <c r="F430" s="1850"/>
      <c r="G430" s="788"/>
    </row>
    <row r="431" spans="1:7" ht="15.75" customHeight="1">
      <c r="A431" s="826"/>
      <c r="B431" s="826"/>
      <c r="C431" s="812"/>
      <c r="D431" s="1958" t="s">
        <v>1501</v>
      </c>
      <c r="E431" s="1850"/>
      <c r="F431" s="1850"/>
      <c r="G431" s="788"/>
    </row>
    <row r="432" spans="1:7">
      <c r="D432" s="798"/>
      <c r="E432" s="798"/>
      <c r="F432" s="798"/>
      <c r="G432" s="788"/>
    </row>
    <row r="433" spans="1:7" ht="14.25">
      <c r="A433" s="795"/>
      <c r="B433" s="796" t="s">
        <v>2657</v>
      </c>
      <c r="C433" s="827"/>
      <c r="D433" s="1859" t="s">
        <v>1317</v>
      </c>
      <c r="E433" s="1859"/>
      <c r="F433" s="1859"/>
      <c r="G433" s="788"/>
    </row>
    <row r="434" spans="1:7" ht="14.25">
      <c r="A434" s="795"/>
      <c r="B434" s="795"/>
      <c r="D434" s="1859"/>
      <c r="E434" s="1859"/>
      <c r="F434" s="1859"/>
      <c r="G434" s="788"/>
    </row>
    <row r="435" spans="1:7">
      <c r="D435" s="1859"/>
      <c r="E435" s="1859"/>
      <c r="F435" s="1859"/>
      <c r="G435" s="788"/>
    </row>
    <row r="436" spans="1:7">
      <c r="D436" s="1859"/>
      <c r="E436" s="1859"/>
      <c r="F436" s="1859"/>
      <c r="G436" s="788"/>
    </row>
    <row r="437" spans="1:7">
      <c r="D437" s="1859"/>
      <c r="E437" s="1859"/>
      <c r="F437" s="1859"/>
      <c r="G437" s="788"/>
    </row>
    <row r="438" spans="1:7">
      <c r="D438" s="1859"/>
      <c r="E438" s="1859"/>
      <c r="F438" s="1859"/>
      <c r="G438" s="788"/>
    </row>
    <row r="439" spans="1:7">
      <c r="D439" s="1859"/>
      <c r="E439" s="1859"/>
      <c r="F439" s="1859"/>
      <c r="G439" s="788"/>
    </row>
    <row r="440" spans="1:7">
      <c r="D440" s="1859"/>
      <c r="E440" s="1859"/>
      <c r="F440" s="1859"/>
      <c r="G440" s="788"/>
    </row>
    <row r="441" spans="1:7">
      <c r="D441" s="1859"/>
      <c r="E441" s="1859"/>
      <c r="F441" s="1859"/>
      <c r="G441" s="788"/>
    </row>
    <row r="442" spans="1:7">
      <c r="D442" s="1859"/>
      <c r="E442" s="1859"/>
      <c r="F442" s="1859"/>
      <c r="G442" s="788"/>
    </row>
    <row r="443" spans="1:7">
      <c r="D443" s="1859"/>
      <c r="E443" s="1859"/>
      <c r="F443" s="1859"/>
      <c r="G443" s="788"/>
    </row>
    <row r="444" spans="1:7">
      <c r="D444" s="1859"/>
      <c r="E444" s="1859"/>
      <c r="F444" s="1859"/>
      <c r="G444" s="788"/>
    </row>
    <row r="445" spans="1:7">
      <c r="D445" s="1859"/>
      <c r="E445" s="1859"/>
      <c r="F445" s="1859"/>
      <c r="G445" s="788"/>
    </row>
    <row r="446" spans="1:7">
      <c r="A446" s="788"/>
      <c r="B446" s="788"/>
      <c r="C446" s="788"/>
      <c r="D446" s="1859"/>
      <c r="E446" s="1859"/>
      <c r="F446" s="1859"/>
      <c r="G446" s="788"/>
    </row>
    <row r="447" spans="1:7">
      <c r="A447" s="788"/>
      <c r="B447" s="788"/>
      <c r="C447" s="788"/>
      <c r="D447" s="1859"/>
      <c r="E447" s="1859"/>
      <c r="F447" s="1859"/>
      <c r="G447" s="788"/>
    </row>
    <row r="448" spans="1:7">
      <c r="A448" s="788"/>
      <c r="B448" s="788"/>
      <c r="C448" s="788"/>
      <c r="D448" s="1859"/>
      <c r="E448" s="1859"/>
      <c r="F448" s="1859"/>
      <c r="G448" s="788"/>
    </row>
    <row r="449" spans="1:9">
      <c r="A449" s="788"/>
      <c r="B449" s="788"/>
      <c r="C449" s="788"/>
      <c r="D449" s="1859"/>
      <c r="E449" s="1859"/>
      <c r="F449" s="1859"/>
      <c r="G449" s="788"/>
    </row>
    <row r="450" spans="1:9">
      <c r="A450" s="788"/>
      <c r="B450" s="788"/>
      <c r="C450" s="788"/>
      <c r="D450" s="1859"/>
      <c r="E450" s="1859"/>
      <c r="F450" s="1859"/>
      <c r="G450" s="788"/>
    </row>
    <row r="451" spans="1:9">
      <c r="A451" s="788"/>
      <c r="B451" s="788"/>
      <c r="C451" s="788"/>
      <c r="D451" s="1859"/>
      <c r="E451" s="1859"/>
      <c r="F451" s="1859"/>
      <c r="G451" s="788"/>
    </row>
    <row r="452" spans="1:9">
      <c r="A452" s="788"/>
      <c r="B452" s="788"/>
      <c r="C452" s="788"/>
      <c r="D452" s="1859"/>
      <c r="E452" s="1859"/>
      <c r="F452" s="1859"/>
      <c r="G452" s="788"/>
    </row>
    <row r="453" spans="1:9">
      <c r="A453" s="788"/>
      <c r="B453" s="788"/>
      <c r="C453" s="788"/>
      <c r="D453" s="1859"/>
      <c r="E453" s="1859"/>
      <c r="F453" s="1859"/>
      <c r="G453" s="788"/>
    </row>
    <row r="454" spans="1:9">
      <c r="A454" s="788"/>
      <c r="B454" s="788"/>
      <c r="C454" s="788"/>
      <c r="D454" s="1859"/>
      <c r="E454" s="1859"/>
      <c r="F454" s="1859"/>
      <c r="G454" s="788"/>
    </row>
    <row r="455" spans="1:9">
      <c r="A455" s="788"/>
      <c r="B455" s="788"/>
      <c r="C455" s="788"/>
      <c r="D455" s="1859"/>
      <c r="E455" s="1859"/>
      <c r="F455" s="1859"/>
      <c r="G455" s="788"/>
    </row>
    <row r="456" spans="1:9">
      <c r="A456" s="788"/>
      <c r="B456" s="788"/>
      <c r="C456" s="788"/>
      <c r="D456" s="1859"/>
      <c r="E456" s="1859"/>
      <c r="F456" s="1859"/>
      <c r="G456" s="788"/>
    </row>
    <row r="457" spans="1:9">
      <c r="A457" s="788"/>
      <c r="B457" s="788"/>
      <c r="C457" s="788"/>
      <c r="D457" s="1859"/>
      <c r="E457" s="1859"/>
      <c r="F457" s="1859"/>
      <c r="G457" s="788"/>
    </row>
    <row r="458" spans="1:9">
      <c r="A458" s="788"/>
      <c r="B458" s="788"/>
      <c r="C458" s="788"/>
      <c r="D458" s="1859"/>
      <c r="E458" s="1859"/>
      <c r="F458" s="1859"/>
      <c r="G458" s="788"/>
    </row>
    <row r="459" spans="1:9">
      <c r="A459" s="788"/>
      <c r="B459" s="788"/>
      <c r="C459" s="788"/>
      <c r="D459" s="1859"/>
      <c r="E459" s="1859"/>
      <c r="F459" s="1859"/>
      <c r="G459" s="788"/>
    </row>
    <row r="460" spans="1:9">
      <c r="A460" s="788"/>
      <c r="B460" s="788"/>
      <c r="C460" s="788"/>
      <c r="D460" s="1859"/>
      <c r="E460" s="1859"/>
      <c r="F460" s="1859"/>
      <c r="G460" s="788"/>
    </row>
    <row r="461" spans="1:9">
      <c r="A461" s="788"/>
      <c r="B461" s="788"/>
      <c r="C461" s="788"/>
      <c r="D461" s="1859"/>
      <c r="E461" s="1859"/>
      <c r="F461" s="1859"/>
      <c r="G461" s="788"/>
    </row>
    <row r="462" spans="1:9" s="829" customFormat="1">
      <c r="A462" s="786"/>
      <c r="B462" s="786"/>
      <c r="C462" s="786"/>
      <c r="D462" s="1859"/>
      <c r="E462" s="1859"/>
      <c r="F462" s="1859"/>
      <c r="G462" s="828"/>
      <c r="I462" s="1736"/>
    </row>
    <row r="463" spans="1:9" s="829" customFormat="1" ht="40.700000000000003" customHeight="1">
      <c r="A463" s="786"/>
      <c r="B463" s="786"/>
      <c r="C463" s="786"/>
      <c r="D463" s="1859"/>
      <c r="E463" s="1859"/>
      <c r="F463" s="1859"/>
      <c r="G463" s="828"/>
      <c r="I463" s="1736"/>
    </row>
    <row r="464" spans="1:9">
      <c r="D464" s="798"/>
      <c r="E464" s="798"/>
      <c r="F464" s="798"/>
      <c r="G464" s="788"/>
    </row>
    <row r="465" spans="1:7" ht="14.25">
      <c r="A465" s="795"/>
      <c r="B465" s="796" t="s">
        <v>2657</v>
      </c>
      <c r="C465" s="827"/>
      <c r="D465" s="1859" t="s">
        <v>1320</v>
      </c>
      <c r="E465" s="1859"/>
      <c r="F465" s="1859"/>
      <c r="G465" s="788"/>
    </row>
    <row r="466" spans="1:7">
      <c r="D466" s="1859"/>
      <c r="E466" s="1859"/>
      <c r="F466" s="1859"/>
      <c r="G466" s="788"/>
    </row>
    <row r="467" spans="1:7">
      <c r="D467" s="1859"/>
      <c r="E467" s="1859"/>
      <c r="F467" s="1859"/>
      <c r="G467" s="788"/>
    </row>
    <row r="468" spans="1:7">
      <c r="D468" s="782"/>
      <c r="E468" s="782"/>
      <c r="F468" s="782"/>
      <c r="G468" s="788"/>
    </row>
    <row r="469" spans="1:7" ht="14.25">
      <c r="B469" s="796" t="s">
        <v>2657</v>
      </c>
      <c r="C469" s="795"/>
      <c r="D469" s="1935" t="s">
        <v>1399</v>
      </c>
      <c r="E469" s="1935"/>
      <c r="F469" s="1935"/>
      <c r="G469" s="788"/>
    </row>
    <row r="470" spans="1:7">
      <c r="D470" s="1935"/>
      <c r="E470" s="1935"/>
      <c r="F470" s="1935"/>
      <c r="G470" s="788"/>
    </row>
    <row r="471" spans="1:7">
      <c r="D471" s="798"/>
      <c r="E471" s="798"/>
      <c r="F471" s="798"/>
      <c r="G471" s="788"/>
    </row>
    <row r="472" spans="1:7" ht="14.25">
      <c r="B472" s="796" t="s">
        <v>2657</v>
      </c>
      <c r="C472" s="795"/>
      <c r="D472" s="1935" t="s">
        <v>1322</v>
      </c>
      <c r="E472" s="1935"/>
      <c r="F472" s="1935"/>
      <c r="G472" s="788"/>
    </row>
    <row r="473" spans="1:7">
      <c r="D473" s="1935"/>
      <c r="E473" s="1935"/>
      <c r="F473" s="1935"/>
      <c r="G473" s="788"/>
    </row>
    <row r="474" spans="1:7">
      <c r="D474" s="1935"/>
      <c r="E474" s="1935"/>
      <c r="F474" s="1935"/>
      <c r="G474" s="788"/>
    </row>
    <row r="475" spans="1:7">
      <c r="D475" s="1935"/>
      <c r="E475" s="1935"/>
      <c r="F475" s="1935"/>
      <c r="G475" s="788"/>
    </row>
    <row r="476" spans="1:7">
      <c r="B476" s="796" t="s">
        <v>2657</v>
      </c>
      <c r="D476" s="1935"/>
      <c r="E476" s="1935"/>
      <c r="F476" s="1935"/>
      <c r="G476" s="788"/>
    </row>
    <row r="477" spans="1:7">
      <c r="A477" s="788"/>
      <c r="B477" s="788"/>
      <c r="C477" s="788"/>
      <c r="D477" s="1935"/>
      <c r="E477" s="1935"/>
      <c r="F477" s="1935"/>
      <c r="G477" s="788"/>
    </row>
    <row r="478" spans="1:7">
      <c r="A478" s="788"/>
      <c r="C478" s="788"/>
      <c r="D478" s="1935"/>
      <c r="E478" s="1935"/>
      <c r="F478" s="1935"/>
      <c r="G478" s="788"/>
    </row>
    <row r="479" spans="1:7">
      <c r="A479" s="788"/>
      <c r="B479" s="796" t="s">
        <v>2657</v>
      </c>
      <c r="C479" s="788"/>
      <c r="D479" s="1935"/>
      <c r="E479" s="1935"/>
      <c r="F479" s="1935"/>
      <c r="G479" s="788"/>
    </row>
    <row r="480" spans="1:7">
      <c r="A480" s="788"/>
      <c r="B480" s="788"/>
      <c r="C480" s="788"/>
      <c r="D480" s="1935"/>
      <c r="E480" s="1935"/>
      <c r="F480" s="1935"/>
      <c r="G480" s="788"/>
    </row>
    <row r="481" spans="1:9">
      <c r="A481" s="788"/>
      <c r="C481" s="788"/>
      <c r="D481" s="1935"/>
      <c r="E481" s="1935"/>
      <c r="F481" s="1935"/>
      <c r="G481" s="788"/>
    </row>
    <row r="482" spans="1:9">
      <c r="A482" s="788"/>
      <c r="C482" s="788"/>
      <c r="D482" s="1935"/>
      <c r="E482" s="1935"/>
      <c r="F482" s="1935"/>
      <c r="G482" s="788"/>
    </row>
    <row r="483" spans="1:9">
      <c r="A483" s="788"/>
      <c r="C483" s="788"/>
      <c r="D483" s="1935"/>
      <c r="E483" s="1935"/>
      <c r="F483" s="1935"/>
      <c r="G483" s="788"/>
    </row>
    <row r="484" spans="1:9">
      <c r="A484" s="788"/>
      <c r="B484" s="796" t="s">
        <v>2657</v>
      </c>
      <c r="C484" s="788"/>
      <c r="D484" s="1935"/>
      <c r="E484" s="1935"/>
      <c r="F484" s="1935"/>
      <c r="G484" s="788"/>
    </row>
    <row r="485" spans="1:9">
      <c r="A485" s="788"/>
      <c r="C485" s="788"/>
      <c r="D485" s="1935"/>
      <c r="E485" s="1935"/>
      <c r="F485" s="1935"/>
      <c r="G485" s="788"/>
    </row>
    <row r="486" spans="1:9">
      <c r="A486" s="788"/>
      <c r="B486" s="796" t="s">
        <v>2657</v>
      </c>
      <c r="C486" s="788"/>
      <c r="D486" s="1935" t="s">
        <v>1323</v>
      </c>
      <c r="E486" s="1935"/>
      <c r="F486" s="1935"/>
      <c r="G486" s="788"/>
    </row>
    <row r="487" spans="1:9">
      <c r="A487" s="788"/>
      <c r="B487" s="788"/>
      <c r="C487" s="788"/>
      <c r="D487" s="1935"/>
      <c r="E487" s="1935"/>
      <c r="F487" s="1935"/>
      <c r="G487" s="788"/>
    </row>
    <row r="488" spans="1:9">
      <c r="A488" s="788"/>
      <c r="B488" s="788"/>
      <c r="C488" s="788"/>
      <c r="D488" s="1935"/>
      <c r="E488" s="1935"/>
      <c r="F488" s="1935"/>
      <c r="G488" s="788"/>
    </row>
    <row r="489" spans="1:9">
      <c r="A489" s="788"/>
      <c r="B489" s="788"/>
      <c r="C489" s="788"/>
      <c r="D489" s="1935"/>
      <c r="E489" s="1935"/>
      <c r="F489" s="1935"/>
      <c r="G489" s="788"/>
    </row>
    <row r="490" spans="1:9">
      <c r="D490" s="1935"/>
      <c r="E490" s="1935"/>
      <c r="F490" s="1935"/>
    </row>
    <row r="491" spans="1:9">
      <c r="D491" s="798"/>
      <c r="E491" s="798"/>
      <c r="F491" s="798"/>
    </row>
    <row r="492" spans="1:9">
      <c r="B492" s="796" t="s">
        <v>2657</v>
      </c>
      <c r="D492" s="1931" t="s">
        <v>1324</v>
      </c>
      <c r="E492" s="1931"/>
      <c r="F492" s="1931"/>
    </row>
    <row r="493" spans="1:9">
      <c r="A493" s="798"/>
      <c r="B493" s="798"/>
    </row>
    <row r="494" spans="1:9">
      <c r="A494" s="1841" t="s">
        <v>1165</v>
      </c>
      <c r="B494" s="1841"/>
      <c r="C494" s="1841"/>
      <c r="D494" s="1841"/>
      <c r="E494" s="1841"/>
      <c r="F494" s="1841"/>
      <c r="G494" s="1841"/>
      <c r="H494" s="1749"/>
      <c r="I494" s="1750"/>
    </row>
    <row r="495" spans="1:9">
      <c r="A495" s="798"/>
      <c r="B495" s="798"/>
    </row>
    <row r="496" spans="1:9">
      <c r="D496" s="1837" t="s">
        <v>948</v>
      </c>
      <c r="E496" s="1837"/>
      <c r="F496" s="1837"/>
    </row>
    <row r="497" spans="1:9" s="789" customFormat="1" ht="14.25">
      <c r="A497" s="803"/>
      <c r="B497" s="803"/>
      <c r="C497" s="799"/>
      <c r="D497" s="1838" t="s">
        <v>1325</v>
      </c>
      <c r="E497" s="1838"/>
      <c r="F497" s="1838"/>
      <c r="G497" s="800"/>
      <c r="I497" s="1733"/>
    </row>
    <row r="498" spans="1:9" s="789" customFormat="1" ht="14.25">
      <c r="A498" s="803"/>
      <c r="B498" s="803"/>
      <c r="C498" s="799"/>
      <c r="D498" s="785"/>
      <c r="E498" s="670"/>
      <c r="F498" s="670"/>
      <c r="G498" s="800"/>
      <c r="I498" s="1733"/>
    </row>
    <row r="499" spans="1:9" s="789" customFormat="1" ht="14.25">
      <c r="A499" s="795"/>
      <c r="B499" s="796" t="s">
        <v>2657</v>
      </c>
      <c r="C499" s="799"/>
      <c r="D499" s="1839" t="s">
        <v>1326</v>
      </c>
      <c r="E499" s="1839"/>
      <c r="F499" s="1839"/>
      <c r="G499" s="800"/>
      <c r="I499" s="1733" t="s">
        <v>2354</v>
      </c>
    </row>
    <row r="500" spans="1:9" s="789" customFormat="1" ht="14.25">
      <c r="A500" s="795"/>
      <c r="B500" s="795"/>
      <c r="C500" s="799"/>
      <c r="D500" s="1839"/>
      <c r="E500" s="1839"/>
      <c r="F500" s="1839"/>
      <c r="G500" s="800"/>
      <c r="I500" s="1733"/>
    </row>
    <row r="501" spans="1:9" s="789" customFormat="1" ht="14.25">
      <c r="A501" s="795"/>
      <c r="B501" s="795"/>
      <c r="C501" s="799"/>
      <c r="D501" s="783"/>
      <c r="E501" s="670"/>
      <c r="F501" s="670"/>
      <c r="G501" s="800"/>
      <c r="I501" s="1733"/>
    </row>
    <row r="502" spans="1:9" ht="12.75" customHeight="1">
      <c r="B502" s="796" t="s">
        <v>2657</v>
      </c>
      <c r="D502" s="1840" t="s">
        <v>1502</v>
      </c>
      <c r="E502" s="1840"/>
      <c r="F502" s="1840"/>
      <c r="I502" s="1674" t="s">
        <v>2355</v>
      </c>
    </row>
    <row r="503" spans="1:9" ht="14.25">
      <c r="A503" s="795"/>
      <c r="D503" s="1840"/>
      <c r="E503" s="1840"/>
      <c r="F503" s="1840"/>
    </row>
    <row r="504" spans="1:9" ht="14.25">
      <c r="A504" s="795"/>
      <c r="B504" s="795"/>
      <c r="D504" s="1840"/>
      <c r="E504" s="1840"/>
      <c r="F504" s="1840"/>
    </row>
    <row r="505" spans="1:9" ht="14.25">
      <c r="A505" s="795"/>
      <c r="B505" s="795"/>
      <c r="D505" s="1840"/>
      <c r="E505" s="1840"/>
      <c r="F505" s="1840"/>
    </row>
    <row r="506" spans="1:9" ht="14.25">
      <c r="A506" s="795"/>
      <c r="D506" s="891"/>
      <c r="E506" s="891"/>
      <c r="F506" s="891"/>
      <c r="G506" s="788"/>
    </row>
    <row r="507" spans="1:9" ht="14.25">
      <c r="A507" s="795"/>
      <c r="B507" s="796" t="s">
        <v>2657</v>
      </c>
      <c r="D507" s="1861" t="s">
        <v>1329</v>
      </c>
      <c r="E507" s="1861"/>
      <c r="F507" s="1861"/>
      <c r="G507" s="788"/>
      <c r="I507" s="1674" t="s">
        <v>2356</v>
      </c>
    </row>
    <row r="508" spans="1:9" ht="14.25">
      <c r="A508" s="795"/>
      <c r="B508" s="795"/>
      <c r="D508" s="783"/>
      <c r="E508" s="670"/>
      <c r="F508" s="670"/>
      <c r="G508" s="788"/>
    </row>
    <row r="509" spans="1:9" ht="14.25">
      <c r="A509" s="795"/>
      <c r="B509" s="796" t="s">
        <v>2657</v>
      </c>
      <c r="D509" s="1859" t="s">
        <v>1330</v>
      </c>
      <c r="E509" s="1859"/>
      <c r="F509" s="1859"/>
      <c r="G509" s="788"/>
      <c r="I509" s="1674" t="s">
        <v>2356</v>
      </c>
    </row>
    <row r="510" spans="1:9" ht="14.25">
      <c r="A510" s="795"/>
      <c r="D510" s="1859"/>
      <c r="E510" s="1859"/>
      <c r="F510" s="1859"/>
      <c r="G510" s="788"/>
    </row>
    <row r="511" spans="1:9">
      <c r="A511" s="814"/>
      <c r="B511" s="814"/>
      <c r="D511" s="731"/>
      <c r="E511" s="670"/>
      <c r="F511" s="670"/>
      <c r="G511" s="788"/>
    </row>
    <row r="512" spans="1:9">
      <c r="A512" s="814"/>
      <c r="B512" s="796" t="s">
        <v>2657</v>
      </c>
      <c r="D512" s="1861" t="s">
        <v>1331</v>
      </c>
      <c r="E512" s="1861"/>
      <c r="F512" s="1861"/>
      <c r="G512" s="788"/>
      <c r="I512" s="1674" t="s">
        <v>2411</v>
      </c>
    </row>
    <row r="513" spans="1:9" ht="14.25">
      <c r="A513" s="795"/>
      <c r="B513" s="795"/>
      <c r="D513" s="798"/>
    </row>
    <row r="514" spans="1:9">
      <c r="A514" s="1841" t="s">
        <v>1166</v>
      </c>
      <c r="B514" s="1841"/>
      <c r="C514" s="1841"/>
      <c r="D514" s="1841"/>
      <c r="E514" s="1841"/>
      <c r="F514" s="1841"/>
      <c r="G514" s="1841"/>
      <c r="H514" s="1749"/>
      <c r="I514" s="1750"/>
    </row>
    <row r="515" spans="1:9" s="720" customFormat="1" ht="12" customHeight="1">
      <c r="A515" s="795"/>
      <c r="B515" s="795"/>
      <c r="C515" s="802"/>
      <c r="D515" s="783"/>
      <c r="E515" s="670"/>
      <c r="F515" s="670"/>
      <c r="G515" s="670"/>
      <c r="I515" s="620"/>
    </row>
    <row r="516" spans="1:9" s="720" customFormat="1">
      <c r="A516" s="799"/>
      <c r="B516" s="799"/>
      <c r="C516" s="830"/>
      <c r="D516" s="1966" t="s">
        <v>851</v>
      </c>
      <c r="E516" s="1966"/>
      <c r="F516" s="1966"/>
      <c r="G516" s="691"/>
      <c r="I516" s="620"/>
    </row>
    <row r="517" spans="1:9" s="720" customFormat="1">
      <c r="A517" s="799"/>
      <c r="B517" s="799"/>
      <c r="C517" s="830"/>
      <c r="D517" s="853" t="s">
        <v>1401</v>
      </c>
      <c r="E517" s="853"/>
      <c r="F517" s="853"/>
      <c r="G517" s="691"/>
      <c r="I517" s="620"/>
    </row>
    <row r="518" spans="1:9" s="720" customFormat="1">
      <c r="A518" s="799"/>
      <c r="B518" s="799"/>
      <c r="C518" s="830"/>
      <c r="D518" s="853" t="s">
        <v>1402</v>
      </c>
      <c r="E518" s="853"/>
      <c r="F518" s="853"/>
      <c r="G518" s="691"/>
      <c r="I518" s="620"/>
    </row>
    <row r="519" spans="1:9" s="720" customFormat="1">
      <c r="A519" s="799"/>
      <c r="B519" s="799"/>
      <c r="C519" s="830"/>
      <c r="D519" s="852"/>
      <c r="E519" s="852"/>
      <c r="F519" s="852"/>
      <c r="G519" s="691"/>
      <c r="I519" s="620"/>
    </row>
    <row r="520" spans="1:9" s="720" customFormat="1" ht="13.7" customHeight="1">
      <c r="A520" s="793"/>
      <c r="B520" s="796" t="s">
        <v>2656</v>
      </c>
      <c r="C520" s="797"/>
      <c r="D520" s="1833" t="s">
        <v>2188</v>
      </c>
      <c r="E520" s="1833"/>
      <c r="F520" s="1833"/>
      <c r="G520" s="670"/>
      <c r="I520" s="620" t="s">
        <v>2391</v>
      </c>
    </row>
    <row r="521" spans="1:9" s="720" customFormat="1">
      <c r="A521" s="793"/>
      <c r="B521" s="793"/>
      <c r="C521" s="797"/>
      <c r="D521" s="1833"/>
      <c r="E521" s="1833"/>
      <c r="F521" s="1833"/>
      <c r="G521" s="670"/>
      <c r="I521" s="620"/>
    </row>
    <row r="522" spans="1:9" s="720" customFormat="1">
      <c r="A522" s="793"/>
      <c r="B522" s="793"/>
      <c r="C522" s="797"/>
      <c r="D522" s="1609"/>
      <c r="E522" s="1609"/>
      <c r="F522" s="1609"/>
      <c r="G522" s="670"/>
    </row>
    <row r="523" spans="1:9" s="720" customFormat="1" ht="12.75" customHeight="1">
      <c r="A523" s="793"/>
      <c r="B523" s="796" t="s">
        <v>2656</v>
      </c>
      <c r="C523" s="802"/>
      <c r="D523" s="1805" t="s">
        <v>2494</v>
      </c>
      <c r="E523" s="876"/>
      <c r="F523" s="876"/>
      <c r="G523" s="670"/>
      <c r="I523" s="620" t="s">
        <v>2357</v>
      </c>
    </row>
    <row r="524" spans="1:9" s="1669" customFormat="1">
      <c r="A524" s="793"/>
      <c r="B524" s="1808"/>
      <c r="C524" s="802"/>
      <c r="D524" s="876"/>
      <c r="E524" s="1631" t="s">
        <v>2495</v>
      </c>
      <c r="F524" s="1671"/>
      <c r="G524" s="670"/>
      <c r="I524" s="620"/>
    </row>
    <row r="525" spans="1:9" s="720" customFormat="1">
      <c r="A525" s="793"/>
      <c r="B525" s="793"/>
      <c r="C525" s="802"/>
      <c r="D525" s="1952" t="s">
        <v>1204</v>
      </c>
      <c r="E525" s="1952"/>
      <c r="F525" s="1952"/>
      <c r="G525" s="670"/>
      <c r="I525" s="620"/>
    </row>
    <row r="526" spans="1:9" s="1669" customFormat="1">
      <c r="A526" s="793"/>
      <c r="B526" s="793"/>
      <c r="C526" s="802"/>
      <c r="D526" s="1952"/>
      <c r="E526" s="1952"/>
      <c r="F526" s="1952"/>
      <c r="G526" s="670"/>
      <c r="I526" s="620"/>
    </row>
    <row r="527" spans="1:9" s="720" customFormat="1">
      <c r="A527" s="793"/>
      <c r="B527" s="793"/>
      <c r="C527" s="797"/>
      <c r="D527" s="1952"/>
      <c r="E527" s="1952"/>
      <c r="F527" s="1952"/>
      <c r="G527" s="670"/>
      <c r="I527" s="620"/>
    </row>
    <row r="528" spans="1:9" s="720" customFormat="1">
      <c r="A528" s="793"/>
      <c r="B528" s="793"/>
      <c r="C528" s="797"/>
      <c r="D528" s="831"/>
      <c r="E528" s="670"/>
      <c r="F528" s="783"/>
      <c r="G528" s="670"/>
      <c r="I528" s="620"/>
    </row>
    <row r="529" spans="1:9" s="720" customFormat="1" ht="13.15" customHeight="1">
      <c r="A529" s="793"/>
      <c r="B529" s="796" t="s">
        <v>2657</v>
      </c>
      <c r="C529" s="797"/>
      <c r="D529" s="1943" t="s">
        <v>1230</v>
      </c>
      <c r="E529" s="1943"/>
      <c r="F529" s="1943"/>
      <c r="G529" s="670"/>
      <c r="I529" s="620" t="s">
        <v>2357</v>
      </c>
    </row>
    <row r="530" spans="1:9" s="720" customFormat="1">
      <c r="A530" s="793"/>
      <c r="B530" s="793"/>
      <c r="C530" s="797"/>
      <c r="D530" s="1943"/>
      <c r="E530" s="1943"/>
      <c r="F530" s="1943"/>
      <c r="G530" s="670"/>
      <c r="I530" s="620"/>
    </row>
    <row r="531" spans="1:9" s="720" customFormat="1" ht="12" customHeight="1">
      <c r="A531" s="798"/>
      <c r="B531" s="798"/>
      <c r="C531" s="806"/>
      <c r="D531" s="798"/>
      <c r="E531" s="670"/>
      <c r="F531" s="833"/>
      <c r="G531" s="670"/>
      <c r="I531" s="620"/>
    </row>
    <row r="532" spans="1:9">
      <c r="A532" s="1841" t="s">
        <v>1167</v>
      </c>
      <c r="B532" s="1841"/>
      <c r="C532" s="1841"/>
      <c r="D532" s="1841"/>
      <c r="E532" s="1841"/>
      <c r="F532" s="1841"/>
      <c r="G532" s="1841"/>
      <c r="H532" s="1749"/>
      <c r="I532" s="1750"/>
    </row>
    <row r="533" spans="1:9">
      <c r="A533" s="798"/>
      <c r="B533" s="798"/>
      <c r="C533" s="827"/>
      <c r="F533" s="834"/>
    </row>
    <row r="534" spans="1:9">
      <c r="B534" s="1928" t="s">
        <v>470</v>
      </c>
      <c r="C534" s="1928"/>
      <c r="D534" s="1928"/>
      <c r="E534" s="1928"/>
      <c r="F534" s="1928"/>
    </row>
    <row r="535" spans="1:9">
      <c r="A535" s="798"/>
      <c r="B535" s="798"/>
      <c r="C535" s="827"/>
      <c r="D535" s="798"/>
      <c r="F535" s="798"/>
    </row>
    <row r="536" spans="1:9">
      <c r="A536" s="1891" t="s">
        <v>1168</v>
      </c>
      <c r="B536" s="1891"/>
      <c r="C536" s="1891"/>
      <c r="D536" s="1891"/>
      <c r="E536" s="1891"/>
      <c r="F536" s="1891"/>
      <c r="G536" s="1891"/>
      <c r="H536" s="1749"/>
      <c r="I536" s="1750"/>
    </row>
    <row r="537" spans="1:9">
      <c r="A537" s="798"/>
      <c r="B537" s="798"/>
      <c r="C537" s="827"/>
      <c r="D537" s="798"/>
      <c r="F537" s="798"/>
    </row>
    <row r="538" spans="1:9">
      <c r="C538" s="827"/>
      <c r="D538" s="1858" t="s">
        <v>720</v>
      </c>
      <c r="E538" s="1858"/>
      <c r="F538" s="1858"/>
    </row>
    <row r="539" spans="1:9">
      <c r="C539" s="827"/>
      <c r="D539" s="1861" t="s">
        <v>1225</v>
      </c>
      <c r="E539" s="1861"/>
      <c r="F539" s="1861"/>
    </row>
    <row r="540" spans="1:9">
      <c r="C540" s="827"/>
      <c r="D540" s="783"/>
      <c r="E540" s="783"/>
      <c r="F540" s="783"/>
    </row>
    <row r="541" spans="1:9" ht="13.7" customHeight="1">
      <c r="A541" s="795"/>
      <c r="B541" s="796" t="s">
        <v>2656</v>
      </c>
      <c r="C541" s="827"/>
      <c r="D541" s="1861" t="s">
        <v>949</v>
      </c>
      <c r="E541" s="1861"/>
      <c r="F541" s="1861"/>
      <c r="G541" s="788"/>
      <c r="I541" s="1674" t="s">
        <v>2409</v>
      </c>
    </row>
    <row r="542" spans="1:9" ht="13.7" customHeight="1">
      <c r="A542" s="827"/>
      <c r="B542" s="827"/>
      <c r="C542" s="827"/>
      <c r="D542" s="783"/>
      <c r="E542" s="616"/>
      <c r="F542" s="616"/>
      <c r="G542" s="788"/>
    </row>
    <row r="543" spans="1:9" ht="14.25">
      <c r="A543" s="795"/>
      <c r="B543" s="796" t="s">
        <v>2656</v>
      </c>
      <c r="C543" s="827"/>
      <c r="D543" s="1859" t="s">
        <v>1226</v>
      </c>
      <c r="E543" s="1859"/>
      <c r="F543" s="1859"/>
      <c r="G543" s="788"/>
      <c r="I543" s="1674" t="s">
        <v>2409</v>
      </c>
    </row>
    <row r="544" spans="1:9">
      <c r="A544" s="827"/>
      <c r="B544" s="827"/>
      <c r="C544" s="827"/>
      <c r="D544" s="1859"/>
      <c r="E544" s="1859"/>
      <c r="F544" s="1859"/>
      <c r="G544" s="788"/>
    </row>
    <row r="545" spans="1:9">
      <c r="A545" s="827"/>
      <c r="B545" s="827"/>
      <c r="C545" s="827"/>
      <c r="D545" s="798"/>
      <c r="E545" s="798"/>
      <c r="F545" s="798"/>
      <c r="G545" s="788"/>
    </row>
    <row r="546" spans="1:9" ht="14.25">
      <c r="A546" s="795"/>
      <c r="B546" s="796" t="s">
        <v>2656</v>
      </c>
      <c r="C546" s="827"/>
      <c r="D546" s="1859" t="s">
        <v>1227</v>
      </c>
      <c r="E546" s="1859"/>
      <c r="F546" s="1859"/>
      <c r="G546" s="788"/>
      <c r="I546" s="1674" t="s">
        <v>2358</v>
      </c>
    </row>
    <row r="547" spans="1:9">
      <c r="A547" s="827"/>
      <c r="B547" s="827"/>
      <c r="C547" s="827"/>
      <c r="D547" s="1859"/>
      <c r="E547" s="1859"/>
      <c r="F547" s="1859"/>
      <c r="G547" s="788"/>
    </row>
    <row r="548" spans="1:9">
      <c r="A548" s="827"/>
      <c r="B548" s="827"/>
      <c r="C548" s="827"/>
      <c r="D548" s="798"/>
      <c r="E548" s="798"/>
      <c r="F548" s="798"/>
      <c r="G548" s="788"/>
    </row>
    <row r="549" spans="1:9" ht="14.25">
      <c r="A549" s="795"/>
      <c r="B549" s="796" t="s">
        <v>2656</v>
      </c>
      <c r="C549" s="827"/>
      <c r="D549" s="1859" t="s">
        <v>1228</v>
      </c>
      <c r="E549" s="1859"/>
      <c r="F549" s="1859"/>
      <c r="G549" s="788"/>
      <c r="I549" s="1674" t="s">
        <v>2359</v>
      </c>
    </row>
    <row r="550" spans="1:9">
      <c r="A550" s="827"/>
      <c r="B550" s="827"/>
      <c r="C550" s="827"/>
      <c r="D550" s="1859"/>
      <c r="E550" s="1859"/>
      <c r="F550" s="1859"/>
      <c r="G550" s="788"/>
    </row>
    <row r="551" spans="1:9">
      <c r="A551" s="827"/>
      <c r="B551" s="827"/>
      <c r="C551" s="827"/>
      <c r="D551" s="798"/>
      <c r="E551" s="798"/>
      <c r="F551" s="798"/>
      <c r="G551" s="788"/>
    </row>
    <row r="552" spans="1:9" ht="14.25">
      <c r="A552" s="795"/>
      <c r="B552" s="796" t="s">
        <v>2656</v>
      </c>
      <c r="C552" s="827"/>
      <c r="D552" s="1859" t="s">
        <v>1229</v>
      </c>
      <c r="E552" s="1859"/>
      <c r="F552" s="1859"/>
      <c r="G552" s="788"/>
      <c r="I552" s="1674" t="s">
        <v>2410</v>
      </c>
    </row>
    <row r="553" spans="1:9">
      <c r="A553" s="827"/>
      <c r="B553" s="827"/>
      <c r="C553" s="827"/>
      <c r="D553" s="1859"/>
      <c r="E553" s="1859"/>
      <c r="F553" s="1859"/>
      <c r="G553" s="788"/>
    </row>
    <row r="554" spans="1:9">
      <c r="A554" s="827"/>
      <c r="B554" s="827"/>
      <c r="C554" s="827"/>
      <c r="D554" s="1859"/>
      <c r="E554" s="1859"/>
      <c r="F554" s="1859"/>
      <c r="G554" s="788"/>
    </row>
    <row r="555" spans="1:9">
      <c r="A555" s="827"/>
      <c r="B555" s="827"/>
      <c r="C555" s="827"/>
      <c r="D555" s="798"/>
      <c r="E555" s="798"/>
      <c r="F555" s="798"/>
    </row>
    <row r="556" spans="1:9" ht="14.25">
      <c r="A556" s="795"/>
      <c r="B556" s="796" t="s">
        <v>2657</v>
      </c>
      <c r="C556" s="827"/>
      <c r="D556" s="1943" t="s">
        <v>1347</v>
      </c>
      <c r="E556" s="1943"/>
      <c r="F556" s="1943"/>
      <c r="I556" s="1674" t="s">
        <v>2409</v>
      </c>
    </row>
    <row r="557" spans="1:9">
      <c r="A557" s="827"/>
      <c r="B557" s="827"/>
      <c r="C557" s="827"/>
      <c r="D557" s="1943"/>
      <c r="E557" s="1943"/>
      <c r="F557" s="1943"/>
    </row>
    <row r="558" spans="1:9">
      <c r="A558" s="827"/>
      <c r="B558" s="827"/>
      <c r="C558" s="827"/>
      <c r="D558" s="798"/>
      <c r="E558" s="798"/>
      <c r="F558" s="798"/>
    </row>
    <row r="559" spans="1:9" ht="14.25">
      <c r="A559" s="795"/>
      <c r="B559" s="796" t="s">
        <v>2656</v>
      </c>
      <c r="C559" s="827"/>
      <c r="D559" s="1859" t="s">
        <v>1231</v>
      </c>
      <c r="E559" s="1859"/>
      <c r="F559" s="1859"/>
      <c r="I559" s="1674" t="s">
        <v>2409</v>
      </c>
    </row>
    <row r="560" spans="1:9">
      <c r="A560" s="827"/>
      <c r="B560" s="827"/>
      <c r="C560" s="827"/>
      <c r="D560" s="1859"/>
      <c r="E560" s="1859"/>
      <c r="F560" s="1859"/>
      <c r="G560" s="817"/>
    </row>
    <row r="561" spans="1:16">
      <c r="A561" s="827"/>
      <c r="B561" s="827"/>
      <c r="C561" s="827"/>
      <c r="D561" s="798"/>
      <c r="E561" s="798"/>
      <c r="F561" s="798"/>
      <c r="G561" s="817"/>
    </row>
    <row r="562" spans="1:16" ht="14.25">
      <c r="A562" s="795"/>
      <c r="B562" s="796" t="s">
        <v>2656</v>
      </c>
      <c r="C562" s="827"/>
      <c r="D562" s="1861" t="s">
        <v>1232</v>
      </c>
      <c r="E562" s="1861"/>
      <c r="F562" s="1861"/>
      <c r="G562" s="817"/>
      <c r="I562" s="1674" t="s">
        <v>2412</v>
      </c>
      <c r="P562" s="1672"/>
    </row>
    <row r="563" spans="1:16">
      <c r="A563" s="814"/>
      <c r="B563" s="814"/>
      <c r="C563" s="827"/>
      <c r="D563" s="1861" t="s">
        <v>2497</v>
      </c>
      <c r="E563" s="1861"/>
      <c r="F563" s="1861"/>
      <c r="G563" s="817"/>
    </row>
    <row r="564" spans="1:16">
      <c r="A564" s="814"/>
      <c r="B564" s="814"/>
      <c r="C564" s="827"/>
      <c r="D564" s="788"/>
      <c r="E564" s="1631" t="s">
        <v>2496</v>
      </c>
      <c r="F564" s="1809"/>
      <c r="G564" s="817"/>
    </row>
    <row r="565" spans="1:16" ht="14.25">
      <c r="A565" s="795"/>
      <c r="B565" s="795"/>
      <c r="C565" s="827"/>
      <c r="E565" s="798"/>
      <c r="F565" s="798"/>
      <c r="G565" s="817"/>
    </row>
    <row r="566" spans="1:16" ht="14.25">
      <c r="A566" s="795"/>
      <c r="B566" s="796" t="s">
        <v>2656</v>
      </c>
      <c r="C566" s="827"/>
      <c r="D566" s="1959" t="s">
        <v>1234</v>
      </c>
      <c r="E566" s="1959"/>
      <c r="F566" s="1959"/>
      <c r="G566" s="817"/>
      <c r="I566" s="1674" t="s">
        <v>2360</v>
      </c>
    </row>
    <row r="567" spans="1:16">
      <c r="C567" s="827"/>
      <c r="D567" s="1859" t="s">
        <v>1235</v>
      </c>
      <c r="E567" s="1859"/>
      <c r="F567" s="1859"/>
      <c r="G567" s="817"/>
    </row>
    <row r="568" spans="1:16">
      <c r="A568" s="827"/>
      <c r="B568" s="827"/>
      <c r="C568" s="827"/>
      <c r="D568" s="1859"/>
      <c r="E568" s="1859"/>
      <c r="F568" s="1859"/>
      <c r="G568" s="817"/>
    </row>
    <row r="569" spans="1:16">
      <c r="A569" s="827"/>
      <c r="B569" s="827"/>
      <c r="C569" s="827"/>
      <c r="D569" s="1859"/>
      <c r="E569" s="1859"/>
      <c r="F569" s="1859"/>
      <c r="G569" s="817"/>
    </row>
    <row r="570" spans="1:16">
      <c r="A570" s="827"/>
      <c r="B570" s="827"/>
      <c r="C570" s="827"/>
      <c r="D570" s="798"/>
      <c r="E570" s="798"/>
      <c r="F570" s="798"/>
      <c r="G570" s="817"/>
    </row>
    <row r="571" spans="1:16" ht="14.25">
      <c r="A571" s="795"/>
      <c r="B571" s="796" t="s">
        <v>2656</v>
      </c>
      <c r="C571" s="827"/>
      <c r="D571" s="1859" t="s">
        <v>1236</v>
      </c>
      <c r="E571" s="1859"/>
      <c r="F571" s="1859"/>
      <c r="G571" s="817"/>
      <c r="I571" s="1674" t="s">
        <v>2361</v>
      </c>
    </row>
    <row r="572" spans="1:16" ht="14.25">
      <c r="A572" s="795"/>
      <c r="B572" s="795"/>
      <c r="C572" s="827"/>
      <c r="D572" s="1859"/>
      <c r="E572" s="1859"/>
      <c r="F572" s="1859"/>
      <c r="G572" s="817"/>
    </row>
    <row r="573" spans="1:16" ht="14.25">
      <c r="A573" s="795"/>
      <c r="B573" s="795"/>
      <c r="C573" s="827"/>
      <c r="D573" s="1859"/>
      <c r="E573" s="1859"/>
      <c r="F573" s="1859"/>
      <c r="G573" s="817"/>
    </row>
    <row r="574" spans="1:16" ht="14.25">
      <c r="A574" s="795"/>
      <c r="B574" s="795"/>
      <c r="C574" s="827"/>
      <c r="D574" s="1859"/>
      <c r="E574" s="1859"/>
      <c r="F574" s="1859"/>
      <c r="G574" s="817"/>
    </row>
    <row r="575" spans="1:16" ht="14.25">
      <c r="A575" s="795"/>
      <c r="B575" s="795"/>
      <c r="C575" s="827"/>
      <c r="D575" s="798"/>
      <c r="E575" s="798"/>
      <c r="F575" s="798"/>
      <c r="G575" s="817"/>
    </row>
    <row r="576" spans="1:16">
      <c r="A576" s="1841" t="s">
        <v>1169</v>
      </c>
      <c r="B576" s="1841"/>
      <c r="C576" s="1841"/>
      <c r="D576" s="1841"/>
      <c r="E576" s="1841"/>
      <c r="F576" s="1841"/>
      <c r="G576" s="1841"/>
      <c r="H576" s="1749"/>
      <c r="I576" s="1750"/>
    </row>
    <row r="577" spans="1:9">
      <c r="A577" s="827"/>
      <c r="B577" s="827"/>
      <c r="C577" s="827"/>
      <c r="E577" s="798"/>
      <c r="F577" s="798"/>
      <c r="G577" s="817"/>
    </row>
    <row r="578" spans="1:9" ht="12.75" customHeight="1">
      <c r="C578" s="791"/>
      <c r="D578" s="1927" t="s">
        <v>216</v>
      </c>
      <c r="E578" s="1927"/>
      <c r="F578" s="1927"/>
      <c r="G578" s="817"/>
    </row>
    <row r="579" spans="1:9">
      <c r="A579" s="793"/>
      <c r="B579" s="793"/>
      <c r="C579" s="793"/>
      <c r="D579" s="1864" t="s">
        <v>1185</v>
      </c>
      <c r="E579" s="1864"/>
      <c r="F579" s="1864"/>
      <c r="G579" s="817"/>
    </row>
    <row r="580" spans="1:9">
      <c r="A580" s="788"/>
      <c r="B580" s="788"/>
      <c r="C580" s="793"/>
      <c r="D580" s="835"/>
      <c r="G580" s="817"/>
      <c r="I580" s="1674" t="s">
        <v>2362</v>
      </c>
    </row>
    <row r="581" spans="1:9">
      <c r="A581" s="793"/>
      <c r="B581" s="796" t="s">
        <v>2656</v>
      </c>
      <c r="D581" s="1864" t="s">
        <v>955</v>
      </c>
      <c r="E581" s="1864"/>
      <c r="F581" s="1864"/>
      <c r="G581" s="817"/>
    </row>
    <row r="582" spans="1:9">
      <c r="A582" s="814"/>
      <c r="B582" s="814"/>
      <c r="D582" s="812"/>
    </row>
    <row r="583" spans="1:9">
      <c r="A583" s="814"/>
      <c r="B583" s="796" t="s">
        <v>2656</v>
      </c>
      <c r="D583" s="1840" t="s">
        <v>1186</v>
      </c>
      <c r="E583" s="1840"/>
      <c r="F583" s="1840"/>
      <c r="I583" s="1674" t="s">
        <v>2364</v>
      </c>
    </row>
    <row r="584" spans="1:9">
      <c r="A584" s="814"/>
      <c r="B584" s="814"/>
      <c r="D584" s="1840"/>
      <c r="E584" s="1840"/>
      <c r="F584" s="1840"/>
      <c r="G584" s="788"/>
      <c r="I584" s="1674" t="s">
        <v>2363</v>
      </c>
    </row>
    <row r="585" spans="1:9">
      <c r="A585" s="814"/>
      <c r="B585" s="814"/>
      <c r="D585" s="1840"/>
      <c r="E585" s="1840"/>
      <c r="F585" s="1840"/>
      <c r="G585" s="788"/>
    </row>
    <row r="586" spans="1:9">
      <c r="A586" s="814"/>
      <c r="B586" s="814"/>
      <c r="D586" s="1840"/>
      <c r="E586" s="1840"/>
      <c r="F586" s="1840"/>
      <c r="G586" s="788"/>
    </row>
    <row r="587" spans="1:9">
      <c r="A587" s="814"/>
      <c r="B587" s="796" t="s">
        <v>2657</v>
      </c>
      <c r="D587" s="1840" t="s">
        <v>1187</v>
      </c>
      <c r="E587" s="1840"/>
      <c r="F587" s="1840"/>
      <c r="G587" s="788"/>
    </row>
    <row r="588" spans="1:9">
      <c r="A588" s="814"/>
      <c r="B588" s="814"/>
      <c r="D588" s="1840"/>
      <c r="E588" s="1840"/>
      <c r="F588" s="1840"/>
      <c r="G588" s="788"/>
    </row>
    <row r="589" spans="1:9">
      <c r="A589" s="814"/>
      <c r="B589" s="814"/>
      <c r="D589" s="1840"/>
      <c r="E589" s="1840"/>
      <c r="F589" s="1840"/>
      <c r="G589" s="788"/>
    </row>
    <row r="590" spans="1:9">
      <c r="A590" s="814"/>
      <c r="B590" s="814"/>
      <c r="D590" s="1840"/>
      <c r="E590" s="1840"/>
      <c r="F590" s="1840"/>
      <c r="G590" s="788"/>
    </row>
    <row r="591" spans="1:9">
      <c r="A591" s="814"/>
      <c r="B591" s="814"/>
      <c r="D591" s="781"/>
      <c r="E591" s="781"/>
      <c r="F591" s="781"/>
      <c r="G591" s="788"/>
    </row>
    <row r="592" spans="1:9">
      <c r="A592" s="814"/>
      <c r="B592" s="796" t="s">
        <v>2656</v>
      </c>
      <c r="D592" s="1840" t="s">
        <v>1188</v>
      </c>
      <c r="E592" s="1840"/>
      <c r="F592" s="1840"/>
      <c r="G592" s="788"/>
    </row>
    <row r="593" spans="1:9">
      <c r="A593" s="814"/>
      <c r="B593" s="814"/>
      <c r="D593" s="1840"/>
      <c r="E593" s="1840"/>
      <c r="F593" s="1840"/>
      <c r="G593" s="788"/>
    </row>
    <row r="594" spans="1:9">
      <c r="A594" s="814"/>
      <c r="B594" s="814"/>
      <c r="D594" s="835"/>
      <c r="G594" s="788"/>
    </row>
    <row r="595" spans="1:9">
      <c r="A595" s="814"/>
      <c r="B595" s="796" t="s">
        <v>2657</v>
      </c>
      <c r="D595" s="1864" t="s">
        <v>1189</v>
      </c>
      <c r="E595" s="1864"/>
      <c r="F595" s="1864"/>
      <c r="G595" s="788"/>
      <c r="I595" s="1674" t="s">
        <v>2413</v>
      </c>
    </row>
    <row r="596" spans="1:9">
      <c r="A596" s="814"/>
      <c r="B596" s="814"/>
      <c r="D596" s="1864"/>
      <c r="E596" s="1864"/>
      <c r="F596" s="1864"/>
      <c r="G596" s="788"/>
    </row>
    <row r="597" spans="1:9" ht="14.25">
      <c r="A597" s="795"/>
      <c r="B597" s="795"/>
      <c r="D597" s="835"/>
      <c r="G597" s="788"/>
    </row>
    <row r="598" spans="1:9">
      <c r="A598" s="1841" t="s">
        <v>1170</v>
      </c>
      <c r="B598" s="1841"/>
      <c r="C598" s="1841"/>
      <c r="D598" s="1841"/>
      <c r="E598" s="1841"/>
      <c r="F598" s="1841"/>
      <c r="G598" s="1841"/>
      <c r="H598" s="1749"/>
      <c r="I598" s="1750"/>
    </row>
    <row r="599" spans="1:9"/>
    <row r="600" spans="1:9">
      <c r="D600" s="1858" t="s">
        <v>1270</v>
      </c>
      <c r="E600" s="1858"/>
      <c r="F600" s="1858"/>
    </row>
    <row r="601" spans="1:9">
      <c r="D601" s="1897" t="s">
        <v>1271</v>
      </c>
      <c r="E601" s="1897"/>
      <c r="F601" s="1897"/>
    </row>
    <row r="602" spans="1:9">
      <c r="D602" s="778"/>
      <c r="E602" s="720"/>
      <c r="F602" s="720"/>
    </row>
    <row r="603" spans="1:9" s="789" customFormat="1" ht="14.25" customHeight="1">
      <c r="A603" s="803"/>
      <c r="B603" s="796" t="s">
        <v>2656</v>
      </c>
      <c r="C603" s="799"/>
      <c r="D603" s="1929" t="s">
        <v>2498</v>
      </c>
      <c r="E603" s="1929"/>
      <c r="F603" s="1929"/>
      <c r="G603" s="800"/>
      <c r="I603" s="1733" t="s">
        <v>2392</v>
      </c>
    </row>
    <row r="604" spans="1:9">
      <c r="D604" s="1929"/>
      <c r="E604" s="1929"/>
      <c r="F604" s="1929"/>
    </row>
    <row r="605" spans="1:9">
      <c r="D605" s="1810"/>
      <c r="E605" s="1806" t="s">
        <v>2499</v>
      </c>
      <c r="F605" s="1810"/>
    </row>
    <row r="606" spans="1:9"/>
    <row r="607" spans="1:9">
      <c r="A607" s="1841" t="s">
        <v>1171</v>
      </c>
      <c r="B607" s="1841"/>
      <c r="C607" s="1841"/>
      <c r="D607" s="1841"/>
      <c r="E607" s="1841"/>
      <c r="F607" s="1841"/>
      <c r="G607" s="1841"/>
      <c r="H607" s="1749"/>
      <c r="I607" s="1750"/>
    </row>
    <row r="608" spans="1:9">
      <c r="A608" s="798"/>
      <c r="B608" s="798"/>
      <c r="G608" s="817"/>
    </row>
    <row r="609" spans="1:13">
      <c r="A609" s="836"/>
      <c r="B609" s="836"/>
      <c r="C609" s="791"/>
      <c r="D609" s="1898" t="s">
        <v>1273</v>
      </c>
      <c r="E609" s="1898"/>
      <c r="F609" s="1898"/>
      <c r="G609" s="817"/>
    </row>
    <row r="610" spans="1:13">
      <c r="A610" s="836"/>
      <c r="B610" s="836"/>
      <c r="C610" s="791"/>
      <c r="D610" s="1898"/>
      <c r="E610" s="1898"/>
      <c r="F610" s="1898"/>
      <c r="G610" s="817"/>
    </row>
    <row r="611" spans="1:13">
      <c r="C611" s="793"/>
      <c r="D611" s="1897" t="s">
        <v>1274</v>
      </c>
      <c r="E611" s="1897"/>
      <c r="F611" s="1897"/>
      <c r="G611" s="817"/>
    </row>
    <row r="612" spans="1:13">
      <c r="C612" s="793"/>
      <c r="D612" s="778"/>
      <c r="E612" s="778"/>
      <c r="F612" s="778"/>
      <c r="G612" s="817"/>
    </row>
    <row r="613" spans="1:13" ht="12.75" customHeight="1">
      <c r="A613" s="814"/>
      <c r="B613" s="796" t="s">
        <v>2656</v>
      </c>
      <c r="D613" s="1857" t="s">
        <v>1275</v>
      </c>
      <c r="E613" s="1857"/>
      <c r="F613" s="1857"/>
      <c r="G613" s="817"/>
      <c r="I613" s="1674" t="s">
        <v>2414</v>
      </c>
    </row>
    <row r="614" spans="1:13">
      <c r="D614" s="1857"/>
      <c r="E614" s="1857"/>
      <c r="F614" s="1857"/>
      <c r="G614" s="817"/>
    </row>
    <row r="615" spans="1:13">
      <c r="D615" s="788"/>
      <c r="G615" s="817"/>
    </row>
    <row r="616" spans="1:13">
      <c r="B616" s="796" t="s">
        <v>2656</v>
      </c>
      <c r="D616" s="1857" t="s">
        <v>1276</v>
      </c>
      <c r="E616" s="1857"/>
      <c r="F616" s="1857"/>
      <c r="G616" s="817"/>
      <c r="I616" s="1674" t="s">
        <v>2365</v>
      </c>
    </row>
    <row r="617" spans="1:13">
      <c r="C617" s="837"/>
      <c r="D617" s="1857"/>
      <c r="E617" s="1857"/>
      <c r="F617" s="1857"/>
      <c r="G617" s="817"/>
    </row>
    <row r="618" spans="1:13">
      <c r="C618" s="837"/>
      <c r="G618" s="817"/>
    </row>
    <row r="619" spans="1:13">
      <c r="B619" s="796" t="s">
        <v>2657</v>
      </c>
      <c r="C619" s="837"/>
      <c r="D619" s="1857" t="s">
        <v>1277</v>
      </c>
      <c r="E619" s="1857"/>
      <c r="F619" s="1857"/>
      <c r="G619" s="817"/>
      <c r="I619" s="1674" t="s">
        <v>2415</v>
      </c>
    </row>
    <row r="620" spans="1:13">
      <c r="C620" s="837"/>
      <c r="D620" s="1857"/>
      <c r="E620" s="1857"/>
      <c r="F620" s="1857"/>
      <c r="G620" s="817"/>
      <c r="I620" s="1746" t="s">
        <v>2416</v>
      </c>
    </row>
    <row r="621" spans="1:13">
      <c r="C621" s="837"/>
      <c r="G621" s="817"/>
    </row>
    <row r="622" spans="1:13">
      <c r="A622" s="1841" t="s">
        <v>1172</v>
      </c>
      <c r="B622" s="1841"/>
      <c r="C622" s="1841"/>
      <c r="D622" s="1841"/>
      <c r="E622" s="1841"/>
      <c r="F622" s="1841"/>
      <c r="G622" s="1841"/>
      <c r="H622" s="1749"/>
      <c r="I622" s="1750"/>
    </row>
    <row r="623" spans="1:13">
      <c r="A623" s="838"/>
      <c r="B623" s="838"/>
      <c r="C623" s="838"/>
      <c r="G623" s="817"/>
    </row>
    <row r="624" spans="1:13">
      <c r="C624" s="814"/>
      <c r="D624" s="1858" t="s">
        <v>1278</v>
      </c>
      <c r="E624" s="1858"/>
      <c r="F624" s="1858"/>
      <c r="G624" s="817"/>
      <c r="M624" s="1672"/>
    </row>
    <row r="625" spans="1:13">
      <c r="A625" s="814"/>
      <c r="B625" s="814"/>
      <c r="C625" s="816"/>
      <c r="D625" s="792"/>
      <c r="G625" s="817"/>
      <c r="M625" s="1672"/>
    </row>
    <row r="626" spans="1:13" ht="14.25" customHeight="1">
      <c r="A626" s="795"/>
      <c r="B626" s="796" t="s">
        <v>2656</v>
      </c>
      <c r="C626" s="816"/>
      <c r="D626" s="1930" t="s">
        <v>2500</v>
      </c>
      <c r="E626" s="1930"/>
      <c r="F626" s="1930"/>
      <c r="G626" s="817"/>
      <c r="I626" s="1674" t="s">
        <v>2393</v>
      </c>
      <c r="M626" s="1672"/>
    </row>
    <row r="627" spans="1:13">
      <c r="C627" s="816"/>
      <c r="D627" s="1930"/>
      <c r="E627" s="1930"/>
      <c r="F627" s="1930"/>
      <c r="G627" s="817"/>
      <c r="M627" s="1672"/>
    </row>
    <row r="628" spans="1:13">
      <c r="C628" s="816"/>
      <c r="D628" s="876"/>
      <c r="E628" s="1806" t="s">
        <v>2502</v>
      </c>
      <c r="F628" s="876"/>
      <c r="G628" s="817"/>
      <c r="M628" s="1672"/>
    </row>
    <row r="629" spans="1:13">
      <c r="C629" s="816"/>
      <c r="D629" s="1859" t="s">
        <v>2501</v>
      </c>
      <c r="E629" s="1859"/>
      <c r="F629" s="1859"/>
      <c r="G629" s="817"/>
      <c r="M629" s="1672"/>
    </row>
    <row r="630" spans="1:13">
      <c r="C630" s="816"/>
      <c r="D630" s="1859"/>
      <c r="E630" s="1859"/>
      <c r="F630" s="1859"/>
      <c r="G630" s="817"/>
    </row>
    <row r="631" spans="1:13">
      <c r="C631" s="816"/>
      <c r="D631" s="1859"/>
      <c r="E631" s="1859"/>
      <c r="F631" s="1859"/>
      <c r="G631" s="817"/>
    </row>
    <row r="632" spans="1:13">
      <c r="C632" s="816"/>
      <c r="D632" s="782"/>
      <c r="E632" s="782"/>
      <c r="F632" s="782"/>
      <c r="G632" s="817"/>
    </row>
    <row r="633" spans="1:13" ht="14.25">
      <c r="A633" s="795"/>
      <c r="B633" s="796" t="s">
        <v>2657</v>
      </c>
      <c r="C633" s="816"/>
      <c r="D633" s="1859" t="s">
        <v>1280</v>
      </c>
      <c r="E633" s="1859"/>
      <c r="F633" s="1859"/>
      <c r="G633" s="817"/>
      <c r="I633" s="1674" t="s">
        <v>2417</v>
      </c>
    </row>
    <row r="634" spans="1:13">
      <c r="A634" s="827"/>
      <c r="B634" s="827"/>
      <c r="C634" s="827"/>
      <c r="D634" s="1859"/>
      <c r="E634" s="1859"/>
      <c r="F634" s="1859"/>
      <c r="G634" s="817"/>
    </row>
    <row r="635" spans="1:13">
      <c r="A635" s="827"/>
      <c r="B635" s="827"/>
      <c r="C635" s="827"/>
      <c r="D635" s="783"/>
      <c r="E635" s="839"/>
      <c r="F635" s="839"/>
      <c r="G635" s="817"/>
    </row>
    <row r="636" spans="1:13" ht="14.25">
      <c r="A636" s="795"/>
      <c r="B636" s="796" t="s">
        <v>2657</v>
      </c>
      <c r="C636" s="827"/>
      <c r="D636" s="1860" t="s">
        <v>1436</v>
      </c>
      <c r="E636" s="1860"/>
      <c r="F636" s="1860"/>
      <c r="G636" s="817"/>
      <c r="I636" s="1674" t="s">
        <v>2366</v>
      </c>
    </row>
    <row r="637" spans="1:13" ht="14.25">
      <c r="A637" s="795"/>
      <c r="B637" s="795"/>
      <c r="C637" s="827"/>
      <c r="D637" s="1860"/>
      <c r="E637" s="1860"/>
      <c r="F637" s="1860"/>
      <c r="G637" s="817"/>
    </row>
    <row r="638" spans="1:13" ht="14.25">
      <c r="A638" s="795"/>
      <c r="B638" s="795"/>
      <c r="C638" s="827"/>
      <c r="D638" s="1860"/>
      <c r="E638" s="1860"/>
      <c r="F638" s="1860"/>
      <c r="G638" s="817"/>
    </row>
    <row r="639" spans="1:13">
      <c r="A639" s="827"/>
      <c r="B639" s="796" t="s">
        <v>2657</v>
      </c>
      <c r="C639" s="827"/>
      <c r="D639" s="1861" t="s">
        <v>1282</v>
      </c>
      <c r="E639" s="1861"/>
      <c r="F639" s="1861"/>
      <c r="G639" s="817"/>
      <c r="I639" s="1674" t="s">
        <v>2366</v>
      </c>
    </row>
    <row r="640" spans="1:13">
      <c r="A640" s="827"/>
      <c r="B640" s="827"/>
      <c r="C640" s="827"/>
      <c r="D640" s="725"/>
      <c r="E640" s="725"/>
      <c r="F640" s="725"/>
      <c r="G640" s="817"/>
    </row>
    <row r="641" spans="1:9">
      <c r="A641" s="1841" t="s">
        <v>1173</v>
      </c>
      <c r="B641" s="1841"/>
      <c r="C641" s="1841"/>
      <c r="D641" s="1841"/>
      <c r="E641" s="1841"/>
      <c r="F641" s="1841"/>
      <c r="G641" s="1841"/>
      <c r="H641" s="1749"/>
      <c r="I641" s="1750"/>
    </row>
    <row r="642" spans="1:9">
      <c r="A642" s="798"/>
      <c r="B642" s="798"/>
      <c r="C642" s="827"/>
      <c r="D642" s="839"/>
      <c r="E642" s="839"/>
      <c r="F642" s="839"/>
      <c r="G642" s="817"/>
    </row>
    <row r="643" spans="1:9">
      <c r="C643" s="838"/>
      <c r="D643" s="1933" t="s">
        <v>1332</v>
      </c>
      <c r="E643" s="1933"/>
      <c r="F643" s="1933"/>
      <c r="G643" s="817"/>
    </row>
    <row r="644" spans="1:9">
      <c r="A644" s="793"/>
      <c r="B644" s="793"/>
      <c r="C644" s="793"/>
      <c r="D644" s="1934" t="s">
        <v>1333</v>
      </c>
      <c r="E644" s="1934"/>
      <c r="F644" s="1934"/>
      <c r="G644" s="817"/>
    </row>
    <row r="645" spans="1:9">
      <c r="A645" s="793"/>
      <c r="B645" s="793"/>
      <c r="C645" s="793"/>
      <c r="D645" s="725"/>
      <c r="E645" s="725"/>
      <c r="F645" s="725"/>
      <c r="G645" s="817"/>
    </row>
    <row r="646" spans="1:9" ht="12.75" customHeight="1">
      <c r="B646" s="796" t="s">
        <v>2657</v>
      </c>
      <c r="C646" s="827"/>
      <c r="D646" s="1941" t="s">
        <v>1516</v>
      </c>
      <c r="E646" s="1941"/>
      <c r="F646" s="1941"/>
      <c r="I646" s="1674" t="s">
        <v>2420</v>
      </c>
    </row>
    <row r="647" spans="1:9">
      <c r="D647" s="1941"/>
      <c r="E647" s="1941"/>
      <c r="F647" s="1941"/>
    </row>
    <row r="648" spans="1:9">
      <c r="D648" s="1941"/>
      <c r="E648" s="1941"/>
      <c r="F648" s="1941"/>
    </row>
    <row r="649" spans="1:9">
      <c r="D649" s="1941"/>
      <c r="E649" s="1941"/>
      <c r="F649" s="1941"/>
    </row>
    <row r="650" spans="1:9" ht="14.45" customHeight="1">
      <c r="A650" s="795"/>
      <c r="B650" s="795"/>
      <c r="C650" s="827"/>
      <c r="D650" s="898"/>
      <c r="E650" s="898"/>
      <c r="F650" s="898"/>
      <c r="G650" s="817"/>
    </row>
    <row r="651" spans="1:9" ht="12.75" customHeight="1">
      <c r="A651" s="793"/>
      <c r="B651" s="796" t="s">
        <v>2657</v>
      </c>
      <c r="C651" s="827"/>
      <c r="D651" s="1941" t="s">
        <v>1519</v>
      </c>
      <c r="E651" s="1941"/>
      <c r="F651" s="1941"/>
      <c r="G651" s="817"/>
      <c r="I651" s="1674" t="s">
        <v>2420</v>
      </c>
    </row>
    <row r="652" spans="1:9" ht="14.25">
      <c r="A652" s="793"/>
      <c r="B652" s="795"/>
      <c r="C652" s="827"/>
      <c r="D652" s="1941"/>
      <c r="E652" s="1941"/>
      <c r="F652" s="1941"/>
      <c r="G652" s="817"/>
    </row>
    <row r="653" spans="1:9" ht="14.25">
      <c r="A653" s="793"/>
      <c r="B653" s="795"/>
      <c r="C653" s="827"/>
      <c r="D653" s="1941"/>
      <c r="E653" s="1941"/>
      <c r="F653" s="1941"/>
      <c r="G653" s="817"/>
    </row>
    <row r="654" spans="1:9" ht="14.25">
      <c r="A654" s="793"/>
      <c r="B654" s="795"/>
      <c r="C654" s="827"/>
      <c r="D654" s="1941"/>
      <c r="E654" s="1941"/>
      <c r="F654" s="1941"/>
      <c r="G654" s="817"/>
    </row>
    <row r="655" spans="1:9" ht="14.25">
      <c r="A655" s="793"/>
      <c r="B655" s="795"/>
      <c r="C655" s="827"/>
      <c r="D655" s="1941"/>
      <c r="E655" s="1941"/>
      <c r="F655" s="1941"/>
      <c r="G655" s="817"/>
    </row>
    <row r="656" spans="1:9" ht="14.25" customHeight="1">
      <c r="A656" s="793"/>
      <c r="B656" s="795"/>
      <c r="C656" s="827"/>
      <c r="F656" s="899"/>
      <c r="G656" s="817"/>
    </row>
    <row r="657" spans="1:11" ht="12.75" customHeight="1">
      <c r="A657" s="793"/>
      <c r="B657" s="796" t="s">
        <v>2657</v>
      </c>
      <c r="C657" s="827"/>
      <c r="D657" s="1941" t="s">
        <v>1517</v>
      </c>
      <c r="E657" s="1941"/>
      <c r="F657" s="1941"/>
      <c r="G657" s="817"/>
      <c r="I657" s="1674" t="s">
        <v>2420</v>
      </c>
    </row>
    <row r="658" spans="1:11" ht="14.25">
      <c r="A658" s="793"/>
      <c r="B658" s="795"/>
      <c r="C658" s="827"/>
      <c r="D658" s="1941"/>
      <c r="E658" s="1941"/>
      <c r="F658" s="1941"/>
      <c r="G658" s="817"/>
    </row>
    <row r="659" spans="1:11" ht="14.25">
      <c r="A659" s="795"/>
      <c r="B659" s="795"/>
      <c r="C659" s="827"/>
      <c r="D659" s="1941"/>
      <c r="E659" s="1941"/>
      <c r="F659" s="1941"/>
      <c r="G659" s="817"/>
    </row>
    <row r="660" spans="1:11" ht="14.25">
      <c r="A660" s="795"/>
      <c r="B660" s="795"/>
      <c r="C660" s="827"/>
      <c r="D660" s="1941"/>
      <c r="E660" s="1941"/>
      <c r="F660" s="1941"/>
      <c r="G660" s="817"/>
    </row>
    <row r="661" spans="1:11" ht="14.25">
      <c r="A661" s="795"/>
      <c r="B661" s="795"/>
      <c r="C661" s="827"/>
      <c r="D661" s="890"/>
      <c r="E661" s="890"/>
      <c r="F661" s="890"/>
      <c r="G661" s="817"/>
    </row>
    <row r="662" spans="1:11" ht="12.75" customHeight="1">
      <c r="A662" s="793"/>
      <c r="B662" s="796" t="s">
        <v>2657</v>
      </c>
      <c r="C662" s="827"/>
      <c r="D662" s="1941" t="s">
        <v>1518</v>
      </c>
      <c r="E662" s="1941"/>
      <c r="F662" s="1941"/>
      <c r="G662" s="817"/>
      <c r="I662" s="1674" t="s">
        <v>2420</v>
      </c>
    </row>
    <row r="663" spans="1:11" ht="12.75" customHeight="1">
      <c r="A663" s="793"/>
      <c r="B663" s="795"/>
      <c r="C663" s="827"/>
      <c r="D663" s="1941"/>
      <c r="E663" s="1941"/>
      <c r="F663" s="1941"/>
      <c r="G663" s="817"/>
    </row>
    <row r="664" spans="1:11" ht="12.75" customHeight="1">
      <c r="A664" s="793"/>
      <c r="B664" s="795"/>
      <c r="C664" s="827"/>
      <c r="D664" s="1941"/>
      <c r="E664" s="1941"/>
      <c r="F664" s="1941"/>
      <c r="G664" s="817"/>
    </row>
    <row r="665" spans="1:11" ht="12.75" customHeight="1">
      <c r="A665" s="793"/>
      <c r="B665" s="795"/>
      <c r="C665" s="827"/>
      <c r="D665" s="1941"/>
      <c r="E665" s="1941"/>
      <c r="F665" s="1941"/>
      <c r="G665" s="817"/>
    </row>
    <row r="666" spans="1:11" ht="12.75" customHeight="1">
      <c r="A666" s="793"/>
      <c r="B666" s="795"/>
      <c r="C666" s="827"/>
      <c r="D666" s="1941"/>
      <c r="E666" s="1941"/>
      <c r="F666" s="1941"/>
      <c r="G666" s="817"/>
    </row>
    <row r="667" spans="1:11" ht="12.75" customHeight="1">
      <c r="A667" s="793"/>
      <c r="B667" s="795"/>
      <c r="C667" s="827"/>
      <c r="D667" s="1941"/>
      <c r="E667" s="1941"/>
      <c r="F667" s="1941"/>
      <c r="G667" s="817"/>
    </row>
    <row r="668" spans="1:11" ht="12.75" customHeight="1">
      <c r="A668" s="793"/>
      <c r="B668" s="795"/>
      <c r="C668" s="827"/>
      <c r="D668" s="1941"/>
      <c r="E668" s="1941"/>
      <c r="F668" s="1941"/>
      <c r="G668" s="817"/>
    </row>
    <row r="669" spans="1:11" ht="12.75" customHeight="1">
      <c r="A669" s="793"/>
      <c r="B669" s="795"/>
      <c r="C669" s="827"/>
      <c r="D669" s="1941"/>
      <c r="E669" s="1941"/>
      <c r="F669" s="1941"/>
      <c r="G669" s="817"/>
    </row>
    <row r="670" spans="1:11" ht="12.75" customHeight="1">
      <c r="A670" s="793"/>
      <c r="B670" s="795"/>
      <c r="C670" s="827"/>
      <c r="D670" s="1941"/>
      <c r="E670" s="1941"/>
      <c r="F670" s="1941"/>
      <c r="G670" s="817"/>
    </row>
    <row r="671" spans="1:11">
      <c r="A671" s="827"/>
      <c r="B671" s="827"/>
      <c r="C671" s="827"/>
      <c r="D671" s="839"/>
      <c r="E671" s="839"/>
      <c r="F671" s="839"/>
      <c r="G671" s="817"/>
    </row>
    <row r="672" spans="1:11">
      <c r="A672" s="1841" t="s">
        <v>1174</v>
      </c>
      <c r="B672" s="1841"/>
      <c r="C672" s="1841"/>
      <c r="D672" s="1841"/>
      <c r="E672" s="1841"/>
      <c r="F672" s="1841"/>
      <c r="G672" s="1841"/>
      <c r="H672" s="1751"/>
      <c r="I672" s="1752"/>
      <c r="J672" s="840"/>
      <c r="K672" s="840"/>
    </row>
    <row r="673" spans="1:11">
      <c r="A673" s="733"/>
      <c r="B673" s="733"/>
      <c r="C673" s="733"/>
      <c r="D673" s="733"/>
      <c r="E673" s="733"/>
      <c r="F673" s="733"/>
      <c r="G673" s="733"/>
      <c r="H673" s="840"/>
      <c r="I673" s="1737"/>
      <c r="J673" s="840"/>
      <c r="K673" s="840"/>
    </row>
    <row r="674" spans="1:11">
      <c r="C674" s="838"/>
      <c r="D674" s="1858" t="s">
        <v>104</v>
      </c>
      <c r="E674" s="1858"/>
      <c r="F674" s="1858"/>
      <c r="G674" s="817"/>
      <c r="H674" s="840"/>
      <c r="I674" s="1737"/>
      <c r="J674" s="840"/>
      <c r="K674" s="840"/>
    </row>
    <row r="675" spans="1:11">
      <c r="A675" s="838"/>
      <c r="B675" s="838"/>
      <c r="C675" s="838"/>
      <c r="D675" s="1858" t="s">
        <v>128</v>
      </c>
      <c r="E675" s="1858"/>
      <c r="F675" s="1858"/>
      <c r="G675" s="817"/>
      <c r="H675" s="840"/>
      <c r="I675" s="1737"/>
      <c r="J675" s="840"/>
      <c r="K675" s="840"/>
    </row>
    <row r="676" spans="1:11">
      <c r="A676" s="793"/>
      <c r="B676" s="793"/>
      <c r="C676" s="793"/>
      <c r="D676" s="1861" t="s">
        <v>1210</v>
      </c>
      <c r="E676" s="1861"/>
      <c r="F676" s="1861"/>
      <c r="G676" s="817"/>
      <c r="H676" s="840"/>
      <c r="I676" s="1737"/>
      <c r="J676" s="840"/>
      <c r="K676" s="840"/>
    </row>
    <row r="677" spans="1:11">
      <c r="A677" s="793"/>
      <c r="B677" s="793"/>
      <c r="C677" s="793"/>
      <c r="G677" s="817"/>
      <c r="H677" s="840"/>
      <c r="I677" s="1737"/>
      <c r="J677" s="840"/>
      <c r="K677" s="840"/>
    </row>
    <row r="678" spans="1:11" ht="14.25">
      <c r="A678" s="795"/>
      <c r="B678" s="796" t="s">
        <v>2656</v>
      </c>
      <c r="C678" s="793"/>
      <c r="D678" s="1861" t="s">
        <v>951</v>
      </c>
      <c r="E678" s="1861"/>
      <c r="F678" s="1861"/>
      <c r="G678" s="817"/>
      <c r="H678" s="840"/>
      <c r="I678" s="1737" t="s">
        <v>2394</v>
      </c>
      <c r="J678" s="840"/>
      <c r="K678" s="840"/>
    </row>
    <row r="679" spans="1:11">
      <c r="A679" s="793"/>
      <c r="B679" s="793"/>
      <c r="C679" s="793"/>
      <c r="D679" s="1861" t="s">
        <v>962</v>
      </c>
      <c r="E679" s="1861"/>
      <c r="F679" s="1861"/>
      <c r="G679" s="817"/>
      <c r="H679" s="840"/>
      <c r="I679" s="1737"/>
      <c r="J679" s="840"/>
      <c r="K679" s="840"/>
    </row>
    <row r="680" spans="1:11" ht="12.75" customHeight="1">
      <c r="A680" s="793"/>
      <c r="B680" s="793"/>
      <c r="C680" s="793"/>
      <c r="D680" s="670"/>
      <c r="E680" s="1806" t="s">
        <v>2504</v>
      </c>
      <c r="F680" s="643"/>
      <c r="G680" s="817"/>
      <c r="H680" s="840"/>
      <c r="I680" s="1737"/>
      <c r="J680" s="840"/>
      <c r="K680" s="840"/>
    </row>
    <row r="681" spans="1:11">
      <c r="A681" s="793"/>
      <c r="B681" s="793"/>
      <c r="C681" s="793"/>
      <c r="D681" s="670"/>
      <c r="E681" s="840" t="s">
        <v>2503</v>
      </c>
      <c r="F681" s="643"/>
      <c r="G681" s="817"/>
      <c r="I681" s="1737"/>
      <c r="J681" s="840"/>
      <c r="K681" s="840"/>
    </row>
    <row r="682" spans="1:11">
      <c r="A682" s="793"/>
      <c r="B682" s="793"/>
      <c r="C682" s="793"/>
      <c r="D682" s="841"/>
      <c r="E682" s="798"/>
      <c r="G682" s="817"/>
      <c r="H682" s="840"/>
      <c r="I682" s="1737"/>
      <c r="J682" s="840"/>
      <c r="K682" s="840"/>
    </row>
    <row r="683" spans="1:11" ht="14.25">
      <c r="A683" s="795"/>
      <c r="B683" s="796" t="s">
        <v>2657</v>
      </c>
      <c r="C683" s="793"/>
      <c r="D683" s="1859" t="s">
        <v>1403</v>
      </c>
      <c r="E683" s="1859"/>
      <c r="F683" s="1859"/>
      <c r="G683" s="817"/>
      <c r="H683" s="840"/>
      <c r="I683" s="1737" t="s">
        <v>2418</v>
      </c>
      <c r="J683" s="840"/>
      <c r="K683" s="840"/>
    </row>
    <row r="684" spans="1:11">
      <c r="A684" s="814"/>
      <c r="B684" s="814"/>
      <c r="C684" s="793"/>
      <c r="D684" s="1859"/>
      <c r="E684" s="1859"/>
      <c r="F684" s="1859"/>
      <c r="G684" s="817"/>
      <c r="H684" s="840"/>
      <c r="I684" s="1737"/>
      <c r="J684" s="840"/>
      <c r="K684" s="840"/>
    </row>
    <row r="685" spans="1:11">
      <c r="A685" s="793"/>
      <c r="B685" s="793"/>
      <c r="C685" s="793"/>
      <c r="D685" s="1859"/>
      <c r="E685" s="1859"/>
      <c r="F685" s="1859"/>
      <c r="G685" s="817"/>
      <c r="H685" s="840"/>
      <c r="I685" s="1737"/>
      <c r="J685" s="840"/>
      <c r="K685" s="840"/>
    </row>
    <row r="686" spans="1:11">
      <c r="A686" s="793"/>
      <c r="B686" s="793"/>
      <c r="C686" s="793"/>
      <c r="G686" s="817"/>
      <c r="H686" s="840"/>
      <c r="I686" s="1737" t="s">
        <v>2395</v>
      </c>
      <c r="J686" s="840"/>
      <c r="K686" s="840"/>
    </row>
    <row r="687" spans="1:11" ht="14.25">
      <c r="A687" s="795"/>
      <c r="B687" s="796" t="s">
        <v>2656</v>
      </c>
      <c r="C687" s="793"/>
      <c r="D687" s="1861" t="s">
        <v>991</v>
      </c>
      <c r="E687" s="1861"/>
      <c r="F687" s="1861"/>
      <c r="G687" s="817"/>
      <c r="H687" s="840"/>
      <c r="I687" s="1737"/>
      <c r="J687" s="840"/>
      <c r="K687" s="840"/>
    </row>
    <row r="688" spans="1:11" ht="14.25">
      <c r="A688" s="795"/>
      <c r="B688" s="795"/>
      <c r="C688" s="793"/>
      <c r="D688" s="1861" t="s">
        <v>962</v>
      </c>
      <c r="E688" s="1861"/>
      <c r="F688" s="1861"/>
      <c r="G688" s="817"/>
      <c r="H688" s="840"/>
      <c r="I688" s="1737"/>
      <c r="J688" s="840"/>
      <c r="K688" s="840"/>
    </row>
    <row r="689" spans="1:11">
      <c r="A689" s="793"/>
      <c r="B689" s="793"/>
      <c r="C689" s="793"/>
      <c r="D689" s="670"/>
      <c r="E689" s="1806" t="s">
        <v>2505</v>
      </c>
      <c r="F689" s="1809"/>
      <c r="G689" s="817"/>
      <c r="H689" s="840"/>
      <c r="I689" s="1737"/>
      <c r="J689" s="840"/>
      <c r="K689" s="840"/>
    </row>
    <row r="690" spans="1:11">
      <c r="A690" s="793"/>
      <c r="B690" s="793"/>
      <c r="C690" s="793"/>
      <c r="D690" s="792"/>
      <c r="G690" s="817"/>
      <c r="H690" s="840"/>
      <c r="I690" s="1737"/>
      <c r="J690" s="840"/>
      <c r="K690" s="840"/>
    </row>
    <row r="691" spans="1:11" ht="14.25">
      <c r="A691" s="795"/>
      <c r="B691" s="796" t="s">
        <v>2657</v>
      </c>
      <c r="C691" s="793"/>
      <c r="D691" s="1943" t="s">
        <v>1223</v>
      </c>
      <c r="E691" s="1943"/>
      <c r="F691" s="1943"/>
      <c r="G691" s="817"/>
      <c r="H691" s="840"/>
      <c r="I691" s="1737" t="s">
        <v>2367</v>
      </c>
      <c r="J691" s="840"/>
      <c r="K691" s="840"/>
    </row>
    <row r="692" spans="1:11">
      <c r="A692" s="793"/>
      <c r="B692" s="793"/>
      <c r="C692" s="793"/>
      <c r="D692" s="1943"/>
      <c r="E692" s="1943"/>
      <c r="F692" s="1943"/>
      <c r="G692" s="817"/>
      <c r="H692" s="840"/>
      <c r="I692" s="1737"/>
      <c r="J692" s="840"/>
      <c r="K692" s="840"/>
    </row>
    <row r="693" spans="1:11">
      <c r="A693" s="793"/>
      <c r="B693" s="793"/>
      <c r="C693" s="793"/>
      <c r="D693" s="1943"/>
      <c r="E693" s="1943"/>
      <c r="F693" s="1943"/>
      <c r="G693" s="817"/>
      <c r="H693" s="840"/>
      <c r="I693" s="1737"/>
      <c r="J693" s="840"/>
      <c r="K693" s="840"/>
    </row>
    <row r="694" spans="1:11">
      <c r="A694" s="793"/>
      <c r="B694" s="793"/>
      <c r="C694" s="793"/>
      <c r="D694" s="1943"/>
      <c r="E694" s="1943"/>
      <c r="F694" s="1943"/>
      <c r="G694" s="817"/>
      <c r="H694" s="840"/>
      <c r="I694" s="1737"/>
      <c r="J694" s="840"/>
      <c r="K694" s="840"/>
    </row>
    <row r="695" spans="1:11">
      <c r="A695" s="793"/>
      <c r="B695" s="793"/>
      <c r="C695" s="793"/>
      <c r="D695" s="1943"/>
      <c r="E695" s="1943"/>
      <c r="F695" s="1943"/>
      <c r="G695" s="817"/>
      <c r="H695" s="840"/>
      <c r="I695" s="1737"/>
      <c r="J695" s="840"/>
      <c r="K695" s="840"/>
    </row>
    <row r="696" spans="1:11" s="789" customFormat="1">
      <c r="A696" s="832"/>
      <c r="B696" s="832"/>
      <c r="C696" s="832"/>
      <c r="D696" s="1943"/>
      <c r="E696" s="1943"/>
      <c r="F696" s="1943"/>
      <c r="G696" s="842"/>
      <c r="H696" s="843"/>
      <c r="I696" s="1738"/>
      <c r="J696" s="843"/>
      <c r="K696" s="843"/>
    </row>
    <row r="697" spans="1:11" s="789" customFormat="1">
      <c r="A697" s="832"/>
      <c r="B697" s="832"/>
      <c r="C697" s="832"/>
      <c r="D697" s="844"/>
      <c r="E697" s="844"/>
      <c r="F697" s="844"/>
      <c r="G697" s="842"/>
      <c r="H697" s="843"/>
      <c r="I697" s="1738"/>
      <c r="J697" s="843"/>
      <c r="K697" s="843"/>
    </row>
    <row r="698" spans="1:11" s="789" customFormat="1">
      <c r="A698" s="832"/>
      <c r="B698" s="796" t="s">
        <v>2657</v>
      </c>
      <c r="C698" s="832"/>
      <c r="D698" s="1943" t="s">
        <v>1405</v>
      </c>
      <c r="E698" s="1943"/>
      <c r="F698" s="1943"/>
      <c r="G698" s="842"/>
      <c r="H698" s="843"/>
      <c r="I698" s="1738" t="s">
        <v>2367</v>
      </c>
      <c r="J698" s="843"/>
      <c r="K698" s="843"/>
    </row>
    <row r="699" spans="1:11" s="789" customFormat="1">
      <c r="A699" s="832"/>
      <c r="B699" s="832"/>
      <c r="C699" s="832"/>
      <c r="D699" s="1943"/>
      <c r="E699" s="1943"/>
      <c r="F699" s="1943"/>
      <c r="G699" s="842"/>
      <c r="H699" s="843"/>
      <c r="I699" s="1738"/>
      <c r="J699" s="843"/>
      <c r="K699" s="843"/>
    </row>
    <row r="700" spans="1:11" s="789" customFormat="1">
      <c r="A700" s="832"/>
      <c r="B700" s="832"/>
      <c r="C700" s="832"/>
      <c r="D700" s="844"/>
      <c r="E700" s="844"/>
      <c r="F700" s="844"/>
      <c r="G700" s="842"/>
      <c r="H700" s="843"/>
      <c r="I700" s="1738"/>
      <c r="J700" s="843"/>
      <c r="K700" s="843"/>
    </row>
    <row r="701" spans="1:11" ht="14.25">
      <c r="A701" s="795"/>
      <c r="B701" s="796" t="s">
        <v>2657</v>
      </c>
      <c r="C701" s="793"/>
      <c r="D701" s="1943" t="s">
        <v>1214</v>
      </c>
      <c r="E701" s="1943"/>
      <c r="F701" s="1943"/>
      <c r="G701" s="817"/>
      <c r="H701" s="840"/>
      <c r="I701" s="1737" t="s">
        <v>2367</v>
      </c>
      <c r="J701" s="840"/>
      <c r="K701" s="840"/>
    </row>
    <row r="702" spans="1:11">
      <c r="A702" s="793"/>
      <c r="B702" s="793"/>
      <c r="C702" s="793"/>
      <c r="D702" s="1943"/>
      <c r="E702" s="1943"/>
      <c r="F702" s="1943"/>
      <c r="G702" s="817"/>
      <c r="H702" s="840"/>
      <c r="I702" s="1737"/>
      <c r="J702" s="840"/>
      <c r="K702" s="840"/>
    </row>
    <row r="703" spans="1:11">
      <c r="A703" s="793"/>
      <c r="B703" s="793"/>
      <c r="C703" s="793"/>
      <c r="D703" s="1943"/>
      <c r="E703" s="1943"/>
      <c r="F703" s="1943"/>
      <c r="G703" s="817"/>
      <c r="H703" s="840"/>
      <c r="I703" s="1737"/>
      <c r="J703" s="840"/>
      <c r="K703" s="840"/>
    </row>
    <row r="704" spans="1:11" ht="15" customHeight="1">
      <c r="A704" s="793"/>
      <c r="B704" s="793"/>
      <c r="C704" s="793"/>
      <c r="D704" s="1943"/>
      <c r="E704" s="1943"/>
      <c r="F704" s="1943"/>
      <c r="G704" s="817"/>
      <c r="H704" s="840"/>
      <c r="I704" s="1737"/>
      <c r="J704" s="840"/>
      <c r="K704" s="840"/>
    </row>
    <row r="705" spans="1:11" ht="15" customHeight="1">
      <c r="A705" s="793"/>
      <c r="B705" s="793"/>
      <c r="C705" s="793"/>
      <c r="D705" s="1943"/>
      <c r="E705" s="1943"/>
      <c r="F705" s="1943"/>
      <c r="G705" s="817"/>
      <c r="H705" s="840"/>
      <c r="I705" s="1737"/>
      <c r="J705" s="840"/>
      <c r="K705" s="840"/>
    </row>
    <row r="706" spans="1:11">
      <c r="A706" s="793"/>
      <c r="B706" s="793"/>
      <c r="C706" s="793"/>
      <c r="D706" s="1943"/>
      <c r="E706" s="1943"/>
      <c r="F706" s="1943"/>
      <c r="G706" s="817"/>
      <c r="H706" s="840"/>
      <c r="I706" s="1737"/>
      <c r="J706" s="840"/>
      <c r="K706" s="840"/>
    </row>
    <row r="707" spans="1:11">
      <c r="A707" s="793"/>
      <c r="B707" s="793"/>
      <c r="C707" s="793"/>
      <c r="D707" s="1943"/>
      <c r="E707" s="1943"/>
      <c r="F707" s="1943"/>
      <c r="G707" s="817"/>
      <c r="H707" s="840"/>
      <c r="I707" s="1737"/>
      <c r="J707" s="840"/>
      <c r="K707" s="840"/>
    </row>
    <row r="708" spans="1:11">
      <c r="A708" s="793"/>
      <c r="B708" s="793"/>
      <c r="C708" s="793"/>
      <c r="D708" s="1943"/>
      <c r="E708" s="1943"/>
      <c r="F708" s="1943"/>
      <c r="G708" s="817"/>
      <c r="H708" s="840"/>
      <c r="I708" s="1737"/>
      <c r="J708" s="840"/>
      <c r="K708" s="840"/>
    </row>
    <row r="709" spans="1:11" ht="15" customHeight="1">
      <c r="A709" s="793"/>
      <c r="B709" s="793"/>
      <c r="C709" s="793"/>
      <c r="D709" s="1943"/>
      <c r="E709" s="1943"/>
      <c r="F709" s="1943"/>
      <c r="G709" s="817"/>
      <c r="H709" s="840"/>
      <c r="I709" s="1737"/>
      <c r="J709" s="840"/>
      <c r="K709" s="840"/>
    </row>
    <row r="710" spans="1:11">
      <c r="A710" s="793"/>
      <c r="B710" s="793"/>
      <c r="C710" s="793"/>
      <c r="D710" s="1943"/>
      <c r="E710" s="1943"/>
      <c r="F710" s="1943"/>
      <c r="G710" s="817"/>
      <c r="H710" s="840"/>
      <c r="I710" s="1737"/>
      <c r="J710" s="840"/>
      <c r="K710" s="840"/>
    </row>
    <row r="711" spans="1:11">
      <c r="A711" s="793"/>
      <c r="B711" s="793"/>
      <c r="C711" s="793"/>
      <c r="D711" s="1943"/>
      <c r="E711" s="1943"/>
      <c r="F711" s="1943"/>
      <c r="G711" s="817"/>
      <c r="H711" s="840"/>
      <c r="I711" s="1737"/>
      <c r="J711" s="840"/>
      <c r="K711" s="840"/>
    </row>
    <row r="712" spans="1:11">
      <c r="A712" s="793"/>
      <c r="B712" s="793"/>
      <c r="C712" s="793"/>
      <c r="D712" s="1943"/>
      <c r="E712" s="1943"/>
      <c r="F712" s="1943"/>
      <c r="G712" s="817"/>
      <c r="H712" s="840"/>
      <c r="I712" s="1737"/>
      <c r="J712" s="840"/>
      <c r="K712" s="840"/>
    </row>
    <row r="713" spans="1:11">
      <c r="A713" s="793"/>
      <c r="B713" s="793"/>
      <c r="C713" s="793"/>
      <c r="D713" s="1943"/>
      <c r="E713" s="1943"/>
      <c r="F713" s="1943"/>
      <c r="G713" s="817"/>
      <c r="H713" s="840"/>
      <c r="I713" s="1737"/>
      <c r="J713" s="840"/>
      <c r="K713" s="840"/>
    </row>
    <row r="714" spans="1:11">
      <c r="A714" s="793"/>
      <c r="B714" s="796" t="s">
        <v>2657</v>
      </c>
      <c r="C714" s="793"/>
      <c r="D714" s="1943" t="s">
        <v>1221</v>
      </c>
      <c r="E714" s="1943"/>
      <c r="F714" s="1943"/>
      <c r="G714" s="817"/>
      <c r="H714" s="840"/>
      <c r="I714" s="1737" t="s">
        <v>2419</v>
      </c>
      <c r="J714" s="840"/>
      <c r="K714" s="840"/>
    </row>
    <row r="715" spans="1:11">
      <c r="A715" s="793"/>
      <c r="B715" s="793"/>
      <c r="C715" s="793"/>
      <c r="D715" s="1943"/>
      <c r="E715" s="1943"/>
      <c r="F715" s="1943"/>
      <c r="G715" s="817"/>
      <c r="H715" s="840"/>
      <c r="I715" s="1737"/>
      <c r="J715" s="840"/>
      <c r="K715" s="840"/>
    </row>
    <row r="716" spans="1:11">
      <c r="A716" s="793"/>
      <c r="B716" s="793"/>
      <c r="C716" s="793"/>
      <c r="D716" s="844"/>
      <c r="E716" s="844"/>
      <c r="F716" s="844"/>
      <c r="G716" s="817"/>
      <c r="H716" s="840"/>
      <c r="I716" s="1737"/>
      <c r="J716" s="840"/>
      <c r="K716" s="840"/>
    </row>
    <row r="717" spans="1:11">
      <c r="A717" s="793"/>
      <c r="B717" s="796" t="s">
        <v>2657</v>
      </c>
      <c r="C717" s="793"/>
      <c r="D717" s="1943" t="s">
        <v>1215</v>
      </c>
      <c r="E717" s="1943"/>
      <c r="F717" s="1943"/>
      <c r="G717" s="817"/>
      <c r="H717" s="840"/>
      <c r="I717" s="1737" t="s">
        <v>2419</v>
      </c>
      <c r="J717" s="840"/>
      <c r="K717" s="840"/>
    </row>
    <row r="718" spans="1:11">
      <c r="A718" s="793"/>
      <c r="B718" s="793"/>
      <c r="C718" s="793"/>
      <c r="D718" s="1943"/>
      <c r="E718" s="1943"/>
      <c r="F718" s="1943"/>
      <c r="G718" s="817"/>
      <c r="H718" s="840"/>
      <c r="I718" s="1737"/>
      <c r="J718" s="840"/>
      <c r="K718" s="840"/>
    </row>
    <row r="719" spans="1:11">
      <c r="A719" s="793"/>
      <c r="B719" s="793"/>
      <c r="C719" s="793"/>
      <c r="D719" s="1943"/>
      <c r="E719" s="1943"/>
      <c r="F719" s="1943"/>
      <c r="G719" s="817"/>
      <c r="H719" s="840"/>
      <c r="I719" s="1737"/>
      <c r="J719" s="840"/>
      <c r="K719" s="840"/>
    </row>
    <row r="720" spans="1:11">
      <c r="A720" s="793"/>
      <c r="B720" s="793"/>
      <c r="C720" s="793"/>
      <c r="D720" s="800"/>
      <c r="G720" s="817"/>
      <c r="H720" s="840"/>
      <c r="I720" s="1737"/>
      <c r="J720" s="840"/>
      <c r="K720" s="840"/>
    </row>
    <row r="721" spans="1:11">
      <c r="A721" s="793"/>
      <c r="B721" s="796" t="s">
        <v>2657</v>
      </c>
      <c r="C721" s="793"/>
      <c r="D721" s="1943" t="s">
        <v>1216</v>
      </c>
      <c r="E721" s="1943"/>
      <c r="F721" s="1943"/>
      <c r="G721" s="817"/>
      <c r="H721" s="840"/>
      <c r="I721" s="1737" t="s">
        <v>2419</v>
      </c>
      <c r="J721" s="840"/>
      <c r="K721" s="840"/>
    </row>
    <row r="722" spans="1:11">
      <c r="A722" s="793"/>
      <c r="B722" s="793"/>
      <c r="C722" s="793"/>
      <c r="D722" s="1943"/>
      <c r="E722" s="1943"/>
      <c r="F722" s="1943"/>
      <c r="G722" s="817"/>
      <c r="H722" s="840"/>
      <c r="I722" s="1737"/>
      <c r="J722" s="840"/>
      <c r="K722" s="840"/>
    </row>
    <row r="723" spans="1:11">
      <c r="A723" s="793"/>
      <c r="B723" s="793"/>
      <c r="C723" s="793"/>
      <c r="D723" s="1943"/>
      <c r="E723" s="1943"/>
      <c r="F723" s="1943"/>
      <c r="G723" s="817"/>
      <c r="H723" s="840"/>
      <c r="I723" s="1737"/>
      <c r="J723" s="840"/>
      <c r="K723" s="840"/>
    </row>
    <row r="724" spans="1:11">
      <c r="A724" s="793"/>
      <c r="B724" s="793"/>
      <c r="C724" s="793"/>
      <c r="D724" s="788"/>
      <c r="G724" s="817"/>
      <c r="H724" s="840"/>
      <c r="I724" s="1737"/>
      <c r="J724" s="840"/>
      <c r="K724" s="840"/>
    </row>
    <row r="725" spans="1:11" ht="14.25">
      <c r="A725" s="795"/>
      <c r="B725" s="796" t="s">
        <v>2657</v>
      </c>
      <c r="C725" s="793"/>
      <c r="D725" s="1859" t="s">
        <v>1217</v>
      </c>
      <c r="E725" s="1859"/>
      <c r="F725" s="1859"/>
      <c r="G725" s="817"/>
      <c r="H725" s="840"/>
      <c r="I725" s="1737" t="s">
        <v>2368</v>
      </c>
      <c r="J725" s="840"/>
      <c r="K725" s="840"/>
    </row>
    <row r="726" spans="1:11">
      <c r="A726" s="793"/>
      <c r="B726" s="793"/>
      <c r="C726" s="793"/>
      <c r="D726" s="1859"/>
      <c r="E726" s="1859"/>
      <c r="F726" s="1859"/>
      <c r="G726" s="817"/>
      <c r="H726" s="840"/>
      <c r="I726" s="1737"/>
      <c r="J726" s="840"/>
      <c r="K726" s="840"/>
    </row>
    <row r="727" spans="1:11">
      <c r="A727" s="793"/>
      <c r="B727" s="793"/>
      <c r="C727" s="793"/>
      <c r="D727" s="1859"/>
      <c r="E727" s="1859"/>
      <c r="F727" s="1859"/>
      <c r="G727" s="817"/>
      <c r="H727" s="840"/>
      <c r="I727" s="1737"/>
      <c r="J727" s="840"/>
      <c r="K727" s="840"/>
    </row>
    <row r="728" spans="1:11">
      <c r="A728" s="793"/>
      <c r="B728" s="793"/>
      <c r="C728" s="793"/>
      <c r="D728" s="1859"/>
      <c r="E728" s="1859"/>
      <c r="F728" s="1859"/>
      <c r="G728" s="817"/>
      <c r="H728" s="840"/>
      <c r="I728" s="1737"/>
      <c r="J728" s="840"/>
      <c r="K728" s="840"/>
    </row>
    <row r="729" spans="1:11">
      <c r="A729" s="793"/>
      <c r="B729" s="793"/>
      <c r="C729" s="793"/>
      <c r="D729" s="820"/>
      <c r="G729" s="817"/>
      <c r="H729" s="840"/>
      <c r="I729" s="1737"/>
      <c r="J729" s="840"/>
      <c r="K729" s="840"/>
    </row>
    <row r="730" spans="1:11" ht="14.25">
      <c r="A730" s="795"/>
      <c r="B730" s="796" t="s">
        <v>2657</v>
      </c>
      <c r="C730" s="793"/>
      <c r="D730" s="1943" t="s">
        <v>1350</v>
      </c>
      <c r="E730" s="1943"/>
      <c r="F730" s="1943"/>
      <c r="G730" s="817"/>
      <c r="H730" s="840"/>
      <c r="I730" s="1737" t="s">
        <v>2384</v>
      </c>
      <c r="J730" s="840"/>
      <c r="K730" s="840"/>
    </row>
    <row r="731" spans="1:11">
      <c r="A731" s="793"/>
      <c r="B731" s="793"/>
      <c r="C731" s="793"/>
      <c r="D731" s="1943"/>
      <c r="E731" s="1943"/>
      <c r="F731" s="1943"/>
      <c r="G731" s="817"/>
      <c r="H731" s="840"/>
      <c r="I731" s="1737"/>
      <c r="J731" s="840"/>
      <c r="K731" s="840"/>
    </row>
    <row r="732" spans="1:11">
      <c r="A732" s="793"/>
      <c r="B732" s="793"/>
      <c r="C732" s="793"/>
      <c r="D732" s="1943"/>
      <c r="E732" s="1943"/>
      <c r="F732" s="1943"/>
      <c r="G732" s="817"/>
      <c r="H732" s="840"/>
      <c r="I732" s="1737"/>
      <c r="J732" s="840"/>
      <c r="K732" s="840"/>
    </row>
    <row r="733" spans="1:11">
      <c r="A733" s="793"/>
      <c r="B733" s="793"/>
      <c r="C733" s="793"/>
      <c r="D733" s="1943"/>
      <c r="E733" s="1943"/>
      <c r="F733" s="1943"/>
      <c r="G733" s="817"/>
      <c r="H733" s="840"/>
      <c r="I733" s="1737"/>
      <c r="J733" s="840"/>
      <c r="K733" s="840"/>
    </row>
    <row r="734" spans="1:11">
      <c r="A734" s="793"/>
      <c r="B734" s="793"/>
      <c r="C734" s="793"/>
      <c r="D734" s="1943"/>
      <c r="E734" s="1943"/>
      <c r="F734" s="1943"/>
      <c r="G734" s="817"/>
      <c r="H734" s="840"/>
      <c r="I734" s="1737"/>
      <c r="J734" s="840"/>
      <c r="K734" s="840"/>
    </row>
    <row r="735" spans="1:11">
      <c r="A735" s="793"/>
      <c r="B735" s="793"/>
      <c r="C735" s="793"/>
      <c r="D735" s="1943"/>
      <c r="E735" s="1943"/>
      <c r="F735" s="1943"/>
      <c r="G735" s="817"/>
      <c r="H735" s="840"/>
      <c r="I735" s="1737"/>
      <c r="J735" s="840"/>
      <c r="K735" s="840"/>
    </row>
    <row r="736" spans="1:11">
      <c r="A736" s="793"/>
      <c r="B736" s="793"/>
      <c r="C736" s="793"/>
      <c r="D736" s="1943"/>
      <c r="E736" s="1943"/>
      <c r="F736" s="1943"/>
      <c r="G736" s="817"/>
      <c r="H736" s="840"/>
      <c r="I736" s="1737"/>
      <c r="J736" s="840"/>
      <c r="K736" s="840"/>
    </row>
    <row r="737" spans="1:11">
      <c r="A737" s="793"/>
      <c r="B737" s="793"/>
      <c r="C737" s="793"/>
      <c r="D737" s="1889" t="s">
        <v>1218</v>
      </c>
      <c r="E737" s="1889"/>
      <c r="F737" s="1889"/>
      <c r="G737" s="817"/>
      <c r="H737" s="840"/>
      <c r="I737" s="1737"/>
      <c r="J737" s="840"/>
      <c r="K737" s="840"/>
    </row>
    <row r="738" spans="1:11">
      <c r="A738" s="793"/>
      <c r="B738" s="793"/>
      <c r="C738" s="793"/>
      <c r="D738" s="780"/>
      <c r="G738" s="817"/>
      <c r="H738" s="840"/>
      <c r="I738" s="1737"/>
      <c r="J738" s="840"/>
      <c r="K738" s="840"/>
    </row>
    <row r="739" spans="1:11">
      <c r="A739" s="1891" t="s">
        <v>1175</v>
      </c>
      <c r="B739" s="1891"/>
      <c r="C739" s="1891"/>
      <c r="D739" s="1891"/>
      <c r="E739" s="1891"/>
      <c r="F739" s="1891"/>
      <c r="G739" s="1891"/>
      <c r="H739" s="1751"/>
      <c r="I739" s="1752"/>
      <c r="J739" s="840"/>
      <c r="K739" s="840"/>
    </row>
    <row r="740" spans="1:11">
      <c r="A740" s="793"/>
      <c r="B740" s="793"/>
      <c r="C740" s="793"/>
      <c r="D740" s="820"/>
      <c r="G740" s="845"/>
      <c r="H740" s="840"/>
      <c r="I740" s="1737"/>
      <c r="J740" s="840"/>
      <c r="K740" s="840"/>
    </row>
    <row r="741" spans="1:11" ht="13.7" customHeight="1">
      <c r="C741" s="793"/>
      <c r="D741" s="1927" t="s">
        <v>1191</v>
      </c>
      <c r="E741" s="1927"/>
      <c r="F741" s="1927"/>
      <c r="G741" s="845"/>
      <c r="H741" s="840"/>
      <c r="I741" s="1737"/>
      <c r="J741" s="840"/>
      <c r="K741" s="840"/>
    </row>
    <row r="742" spans="1:11">
      <c r="A742" s="793"/>
      <c r="B742" s="793"/>
      <c r="C742" s="793"/>
      <c r="D742" s="1885" t="s">
        <v>1192</v>
      </c>
      <c r="E742" s="1885"/>
      <c r="F742" s="1885"/>
      <c r="G742" s="845"/>
      <c r="H742" s="840"/>
      <c r="I742" s="1737"/>
      <c r="J742" s="840"/>
      <c r="K742" s="840"/>
    </row>
    <row r="743" spans="1:11">
      <c r="A743" s="793"/>
      <c r="B743" s="793"/>
      <c r="C743" s="793"/>
      <c r="G743" s="845"/>
      <c r="H743" s="840"/>
      <c r="I743" s="1737"/>
      <c r="J743" s="840"/>
      <c r="K743" s="840"/>
    </row>
    <row r="744" spans="1:11" s="789" customFormat="1" ht="14.25">
      <c r="A744" s="795"/>
      <c r="B744" s="796" t="s">
        <v>2656</v>
      </c>
      <c r="C744" s="786"/>
      <c r="D744" s="1859" t="s">
        <v>1193</v>
      </c>
      <c r="E744" s="1859"/>
      <c r="F744" s="1859"/>
      <c r="G744" s="845"/>
      <c r="H744" s="843"/>
      <c r="I744" s="1738" t="s">
        <v>2369</v>
      </c>
      <c r="J744" s="843"/>
      <c r="K744" s="843"/>
    </row>
    <row r="745" spans="1:11" s="789" customFormat="1" ht="10.5" customHeight="1">
      <c r="A745" s="786"/>
      <c r="B745" s="786"/>
      <c r="C745" s="786"/>
      <c r="D745" s="1859"/>
      <c r="E745" s="1859"/>
      <c r="F745" s="1859"/>
      <c r="G745" s="845"/>
      <c r="H745" s="843"/>
      <c r="I745" s="1738"/>
      <c r="J745" s="843"/>
      <c r="K745" s="843"/>
    </row>
    <row r="746" spans="1:11" s="789" customFormat="1">
      <c r="A746" s="786"/>
      <c r="B746" s="786"/>
      <c r="C746" s="786"/>
      <c r="D746" s="1859"/>
      <c r="E746" s="1859"/>
      <c r="F746" s="1859"/>
      <c r="G746" s="845"/>
      <c r="H746" s="843"/>
      <c r="I746" s="1738"/>
      <c r="J746" s="843"/>
      <c r="K746" s="843"/>
    </row>
    <row r="747" spans="1:11">
      <c r="D747" s="1859"/>
      <c r="E747" s="1859"/>
      <c r="F747" s="1859"/>
      <c r="G747" s="845"/>
      <c r="H747" s="840"/>
      <c r="I747" s="1737"/>
      <c r="J747" s="840"/>
      <c r="K747" s="840"/>
    </row>
    <row r="748" spans="1:11">
      <c r="A748" s="799"/>
      <c r="B748" s="799"/>
      <c r="C748" s="799"/>
      <c r="D748" s="1859"/>
      <c r="E748" s="1859"/>
      <c r="F748" s="1859"/>
      <c r="G748" s="846"/>
      <c r="H748" s="840"/>
      <c r="I748" s="1737"/>
      <c r="J748" s="840"/>
      <c r="K748" s="840"/>
    </row>
    <row r="749" spans="1:11" ht="15.6" customHeight="1">
      <c r="A749" s="799"/>
      <c r="B749" s="799"/>
      <c r="C749" s="799"/>
      <c r="D749" s="1859"/>
      <c r="E749" s="1859"/>
      <c r="F749" s="1859"/>
      <c r="G749" s="846"/>
      <c r="H749" s="840"/>
      <c r="I749" s="1737"/>
      <c r="J749" s="840"/>
      <c r="K749" s="840"/>
    </row>
    <row r="750" spans="1:11">
      <c r="A750" s="799"/>
      <c r="B750" s="799"/>
      <c r="C750" s="799"/>
      <c r="D750" s="835"/>
      <c r="E750" s="847"/>
      <c r="F750" s="847"/>
      <c r="G750" s="846"/>
      <c r="H750" s="840"/>
      <c r="I750" s="1737"/>
      <c r="J750" s="840"/>
      <c r="K750" s="840"/>
    </row>
    <row r="751" spans="1:11" s="851" customFormat="1" ht="14.25">
      <c r="A751" s="848"/>
      <c r="B751" s="796" t="s">
        <v>2656</v>
      </c>
      <c r="C751" s="849"/>
      <c r="D751" s="1860" t="s">
        <v>1454</v>
      </c>
      <c r="E751" s="1860"/>
      <c r="F751" s="1860"/>
      <c r="G751" s="850"/>
      <c r="I751" s="1739" t="s">
        <v>2369</v>
      </c>
    </row>
    <row r="752" spans="1:11" s="851" customFormat="1">
      <c r="A752" s="849"/>
      <c r="B752" s="849"/>
      <c r="C752" s="849"/>
      <c r="D752" s="1860"/>
      <c r="E752" s="1860"/>
      <c r="F752" s="1860"/>
      <c r="G752" s="850"/>
      <c r="I752" s="1739"/>
    </row>
    <row r="753" spans="1:11" s="851" customFormat="1">
      <c r="A753" s="849"/>
      <c r="B753" s="849"/>
      <c r="C753" s="849"/>
      <c r="D753" s="1860"/>
      <c r="E753" s="1860"/>
      <c r="F753" s="1860"/>
      <c r="G753" s="850"/>
      <c r="I753" s="1739"/>
    </row>
    <row r="754" spans="1:11" s="851" customFormat="1">
      <c r="A754" s="849"/>
      <c r="B754" s="849"/>
      <c r="C754" s="849"/>
      <c r="D754" s="1860"/>
      <c r="E754" s="1860"/>
      <c r="F754" s="1860"/>
      <c r="G754" s="850"/>
      <c r="I754" s="1739"/>
    </row>
    <row r="755" spans="1:11" s="851" customFormat="1">
      <c r="A755" s="849"/>
      <c r="B755" s="849"/>
      <c r="C755" s="849"/>
      <c r="D755" s="835"/>
      <c r="E755" s="850"/>
      <c r="F755" s="850"/>
      <c r="G755" s="850"/>
      <c r="I755" s="1739"/>
    </row>
    <row r="756" spans="1:11" s="851" customFormat="1" ht="14.25">
      <c r="A756" s="795"/>
      <c r="B756" s="796" t="s">
        <v>2656</v>
      </c>
      <c r="C756" s="849"/>
      <c r="D756" s="1951" t="s">
        <v>1455</v>
      </c>
      <c r="E756" s="1951"/>
      <c r="F756" s="1951"/>
      <c r="G756" s="850"/>
      <c r="I756" s="1739" t="s">
        <v>2370</v>
      </c>
    </row>
    <row r="757" spans="1:11" s="851" customFormat="1">
      <c r="A757" s="849"/>
      <c r="B757" s="849"/>
      <c r="C757" s="849"/>
      <c r="D757" s="1951"/>
      <c r="E757" s="1951"/>
      <c r="F757" s="1951"/>
      <c r="G757" s="850"/>
      <c r="I757" s="1739"/>
    </row>
    <row r="758" spans="1:11" s="851" customFormat="1">
      <c r="A758" s="849"/>
      <c r="B758" s="849"/>
      <c r="C758" s="849"/>
      <c r="D758" s="1951"/>
      <c r="E758" s="1951"/>
      <c r="F758" s="1951"/>
      <c r="G758" s="850"/>
      <c r="I758" s="1739"/>
    </row>
    <row r="759" spans="1:11">
      <c r="A759" s="799"/>
      <c r="B759" s="799"/>
      <c r="C759" s="799"/>
      <c r="D759" s="835"/>
      <c r="E759" s="847"/>
      <c r="F759" s="847"/>
      <c r="G759" s="846"/>
      <c r="H759" s="840"/>
      <c r="I759" s="1737"/>
      <c r="J759" s="840"/>
      <c r="K759" s="840"/>
    </row>
    <row r="760" spans="1:11" ht="14.25">
      <c r="A760" s="795"/>
      <c r="B760" s="796" t="s">
        <v>2657</v>
      </c>
      <c r="C760" s="799"/>
      <c r="D760" s="1860" t="s">
        <v>1400</v>
      </c>
      <c r="E760" s="1860"/>
      <c r="F760" s="1860"/>
      <c r="G760" s="846"/>
      <c r="H760" s="840"/>
      <c r="I760" s="1737" t="s">
        <v>2369</v>
      </c>
      <c r="J760" s="840"/>
      <c r="K760" s="840"/>
    </row>
    <row r="761" spans="1:11">
      <c r="A761" s="799"/>
      <c r="B761" s="799"/>
      <c r="C761" s="799"/>
      <c r="D761" s="1860"/>
      <c r="E761" s="1860"/>
      <c r="F761" s="1860"/>
      <c r="G761" s="846"/>
      <c r="H761" s="840"/>
      <c r="I761" s="1737"/>
      <c r="J761" s="840"/>
      <c r="K761" s="840"/>
    </row>
    <row r="762" spans="1:11">
      <c r="A762" s="799"/>
      <c r="B762" s="799"/>
      <c r="C762" s="799"/>
      <c r="D762" s="779"/>
      <c r="E762" s="779"/>
      <c r="F762" s="779"/>
      <c r="G762" s="846"/>
      <c r="H762" s="840"/>
      <c r="I762" s="1737"/>
      <c r="J762" s="840"/>
      <c r="K762" s="840"/>
    </row>
    <row r="763" spans="1:11">
      <c r="A763" s="799"/>
      <c r="B763" s="796" t="s">
        <v>2657</v>
      </c>
      <c r="C763" s="799"/>
      <c r="D763" s="1860" t="s">
        <v>1421</v>
      </c>
      <c r="E763" s="1860"/>
      <c r="F763" s="1860"/>
      <c r="G763" s="846"/>
      <c r="H763" s="840"/>
      <c r="I763" s="1737" t="s">
        <v>2369</v>
      </c>
      <c r="J763" s="840"/>
      <c r="K763" s="840"/>
    </row>
    <row r="764" spans="1:11">
      <c r="A764" s="799"/>
      <c r="B764" s="799"/>
      <c r="C764" s="799"/>
      <c r="D764" s="1860"/>
      <c r="E764" s="1860"/>
      <c r="F764" s="1860"/>
      <c r="G764" s="846"/>
      <c r="H764" s="840"/>
      <c r="I764" s="1737"/>
      <c r="J764" s="840"/>
      <c r="K764" s="840"/>
    </row>
    <row r="765" spans="1:11">
      <c r="A765" s="799"/>
      <c r="B765" s="799"/>
      <c r="C765" s="799"/>
      <c r="D765" s="1860"/>
      <c r="E765" s="1860"/>
      <c r="F765" s="1860"/>
      <c r="G765" s="846"/>
      <c r="H765" s="840"/>
      <c r="I765" s="1737"/>
      <c r="J765" s="840"/>
      <c r="K765" s="840"/>
    </row>
    <row r="766" spans="1:11">
      <c r="A766" s="799"/>
      <c r="B766" s="799"/>
      <c r="C766" s="799"/>
      <c r="D766" s="779"/>
      <c r="E766" s="779"/>
      <c r="F766" s="779"/>
      <c r="G766" s="846"/>
      <c r="H766" s="840"/>
      <c r="I766" s="1737"/>
      <c r="J766" s="840"/>
      <c r="K766" s="840"/>
    </row>
    <row r="767" spans="1:11">
      <c r="A767" s="1954" t="s">
        <v>2241</v>
      </c>
      <c r="B767" s="1954"/>
      <c r="C767" s="1954"/>
      <c r="D767" s="1954"/>
      <c r="E767" s="1954"/>
      <c r="F767" s="1954"/>
      <c r="G767" s="1954"/>
      <c r="H767" s="1749"/>
      <c r="I767" s="1750"/>
    </row>
    <row r="768" spans="1:11">
      <c r="A768" s="93"/>
      <c r="B768" s="93"/>
      <c r="C768" s="1632"/>
      <c r="D768" s="155"/>
      <c r="E768" s="155"/>
      <c r="F768" s="155"/>
      <c r="G768" s="684"/>
    </row>
    <row r="769" spans="1:9">
      <c r="A769" s="93"/>
      <c r="B769" s="93"/>
      <c r="C769" s="1632"/>
      <c r="D769" s="1955" t="s">
        <v>2298</v>
      </c>
      <c r="E769" s="1955"/>
      <c r="F769" s="1955"/>
      <c r="G769" s="684"/>
    </row>
    <row r="770" spans="1:9">
      <c r="A770" s="93"/>
      <c r="B770" s="93"/>
      <c r="C770" s="1632"/>
      <c r="D770" s="1932" t="s">
        <v>2189</v>
      </c>
      <c r="E770" s="1932"/>
      <c r="F770" s="1932"/>
      <c r="G770" s="684"/>
    </row>
    <row r="771" spans="1:9">
      <c r="A771" s="93"/>
      <c r="B771" s="93"/>
      <c r="C771" s="1632"/>
      <c r="D771" s="731"/>
      <c r="E771" s="731"/>
      <c r="F771" s="731"/>
      <c r="G771" s="684"/>
    </row>
    <row r="772" spans="1:9">
      <c r="A772" s="93"/>
      <c r="B772" s="796" t="s">
        <v>2656</v>
      </c>
      <c r="C772" s="1632"/>
      <c r="D772" s="1881" t="s">
        <v>2190</v>
      </c>
      <c r="E772" s="1881"/>
      <c r="F772" s="1881"/>
      <c r="G772" s="684"/>
      <c r="I772" s="1737" t="s">
        <v>2421</v>
      </c>
    </row>
    <row r="773" spans="1:9">
      <c r="A773" s="93"/>
      <c r="B773" s="93"/>
      <c r="C773" s="1632"/>
      <c r="D773" s="1881"/>
      <c r="E773" s="1881"/>
      <c r="F773" s="1881"/>
      <c r="G773" s="684"/>
    </row>
    <row r="774" spans="1:9">
      <c r="A774" s="718"/>
      <c r="B774" s="718"/>
      <c r="C774" s="313"/>
      <c r="D774" s="1881"/>
      <c r="E774" s="1881"/>
      <c r="F774" s="1881"/>
      <c r="G774" s="1633"/>
    </row>
    <row r="775" spans="1:9">
      <c r="A775" s="1627"/>
      <c r="B775" s="1627"/>
      <c r="C775" s="1634"/>
      <c r="D775" s="1612"/>
      <c r="E775" s="684"/>
      <c r="F775" s="684"/>
      <c r="G775" s="684"/>
    </row>
    <row r="776" spans="1:9">
      <c r="A776" s="267"/>
      <c r="B776" s="796" t="s">
        <v>2657</v>
      </c>
      <c r="C776" s="1635"/>
      <c r="D776" s="1881" t="s">
        <v>2191</v>
      </c>
      <c r="E776" s="1881"/>
      <c r="F776" s="1881"/>
      <c r="G776" s="684"/>
      <c r="I776" s="1737" t="s">
        <v>2421</v>
      </c>
    </row>
    <row r="777" spans="1:9">
      <c r="A777" s="1636"/>
      <c r="B777" s="1636"/>
      <c r="C777" s="1637"/>
      <c r="D777" s="1881"/>
      <c r="E777" s="1881"/>
      <c r="F777" s="1881"/>
      <c r="G777" s="684"/>
    </row>
    <row r="778" spans="1:9">
      <c r="A778" s="267"/>
      <c r="B778" s="267"/>
      <c r="C778" s="1635"/>
      <c r="D778" s="1881"/>
      <c r="E778" s="1881"/>
      <c r="F778" s="1881"/>
      <c r="G778" s="684"/>
    </row>
    <row r="779" spans="1:9">
      <c r="A779" s="718"/>
      <c r="B779" s="718"/>
      <c r="C779" s="313"/>
      <c r="D779" s="6"/>
      <c r="E779" s="1638"/>
      <c r="F779" s="1638"/>
      <c r="G779" s="1639"/>
    </row>
    <row r="780" spans="1:9" ht="14.25">
      <c r="A780" s="712"/>
      <c r="B780" s="796" t="s">
        <v>2657</v>
      </c>
      <c r="C780" s="1640"/>
      <c r="D780" s="1881" t="s">
        <v>2192</v>
      </c>
      <c r="E780" s="1881"/>
      <c r="F780" s="1881"/>
      <c r="G780" s="1639"/>
      <c r="I780" s="1737" t="s">
        <v>2421</v>
      </c>
    </row>
    <row r="781" spans="1:9" ht="14.25">
      <c r="A781" s="712"/>
      <c r="B781" s="712"/>
      <c r="C781" s="1640"/>
      <c r="D781" s="1881"/>
      <c r="E781" s="1881"/>
      <c r="F781" s="1881"/>
      <c r="G781" s="1639"/>
    </row>
    <row r="782" spans="1:9" ht="14.25">
      <c r="A782" s="712"/>
      <c r="B782" s="712"/>
      <c r="C782" s="1640"/>
      <c r="D782" s="1881"/>
      <c r="E782" s="1881"/>
      <c r="F782" s="1881"/>
      <c r="G782" s="1639"/>
    </row>
    <row r="783" spans="1:9" ht="14.25">
      <c r="A783" s="712"/>
      <c r="B783" s="712"/>
      <c r="C783" s="1640"/>
      <c r="D783" s="1610"/>
      <c r="E783" s="6"/>
      <c r="F783" s="6"/>
      <c r="G783" s="1639"/>
    </row>
    <row r="784" spans="1:9" ht="14.25">
      <c r="A784" s="712"/>
      <c r="B784" s="796" t="s">
        <v>2657</v>
      </c>
      <c r="C784" s="1640"/>
      <c r="D784" s="1881" t="s">
        <v>2193</v>
      </c>
      <c r="E784" s="1881"/>
      <c r="F784" s="1881"/>
      <c r="G784" s="1639"/>
      <c r="I784" s="1737" t="s">
        <v>2421</v>
      </c>
    </row>
    <row r="785" spans="1:9" ht="14.25">
      <c r="A785" s="712"/>
      <c r="B785" s="712"/>
      <c r="C785" s="1640"/>
      <c r="D785" s="1881"/>
      <c r="E785" s="1881"/>
      <c r="F785" s="1881"/>
      <c r="G785" s="1639"/>
    </row>
    <row r="786" spans="1:9" ht="14.25">
      <c r="A786" s="712"/>
      <c r="B786" s="712"/>
      <c r="C786" s="1640"/>
      <c r="D786" s="1881"/>
      <c r="E786" s="1881"/>
      <c r="F786" s="1881"/>
      <c r="G786" s="1639"/>
    </row>
    <row r="787" spans="1:9" ht="14.25">
      <c r="A787" s="712"/>
      <c r="B787" s="712"/>
      <c r="C787" s="1640"/>
      <c r="D787" s="1881"/>
      <c r="E787" s="1881"/>
      <c r="F787" s="1881"/>
      <c r="G787" s="1639"/>
    </row>
    <row r="788" spans="1:9" ht="14.25">
      <c r="A788" s="712"/>
      <c r="B788" s="712"/>
      <c r="C788" s="1640"/>
      <c r="D788" s="1881"/>
      <c r="E788" s="1881"/>
      <c r="F788" s="1881"/>
      <c r="G788" s="1639"/>
    </row>
    <row r="789" spans="1:9" ht="14.25">
      <c r="A789" s="712"/>
      <c r="B789" s="712"/>
      <c r="C789" s="1640"/>
      <c r="D789" s="1881"/>
      <c r="E789" s="1881"/>
      <c r="F789" s="1881"/>
      <c r="G789" s="1639"/>
    </row>
    <row r="790" spans="1:9" ht="14.25">
      <c r="A790" s="712"/>
      <c r="B790" s="712"/>
      <c r="C790" s="1640"/>
      <c r="D790" s="1881" t="s">
        <v>2242</v>
      </c>
      <c r="E790" s="1881"/>
      <c r="F790" s="1881"/>
      <c r="G790" s="1639"/>
    </row>
    <row r="791" spans="1:9" ht="14.25">
      <c r="A791" s="712"/>
      <c r="B791" s="712"/>
      <c r="C791" s="1640"/>
      <c r="D791" s="1881"/>
      <c r="E791" s="1881"/>
      <c r="F791" s="1881"/>
      <c r="G791" s="1639"/>
    </row>
    <row r="792" spans="1:9" ht="14.25">
      <c r="A792" s="712"/>
      <c r="B792" s="712"/>
      <c r="C792" s="1640"/>
      <c r="D792" s="1881"/>
      <c r="E792" s="1881"/>
      <c r="F792" s="1881"/>
      <c r="G792" s="1639"/>
    </row>
    <row r="793" spans="1:9" ht="14.25">
      <c r="A793" s="712"/>
      <c r="B793" s="554"/>
      <c r="C793" s="1640"/>
      <c r="D793" s="1641"/>
      <c r="E793" s="1641"/>
      <c r="F793" s="1641"/>
      <c r="G793" s="1639"/>
    </row>
    <row r="794" spans="1:9" ht="14.25">
      <c r="A794" s="712"/>
      <c r="B794" s="796" t="s">
        <v>2657</v>
      </c>
      <c r="C794" s="1640"/>
      <c r="D794" s="1881" t="s">
        <v>2194</v>
      </c>
      <c r="E794" s="1881"/>
      <c r="F794" s="1881"/>
      <c r="G794" s="1639"/>
      <c r="I794" s="1737" t="s">
        <v>2421</v>
      </c>
    </row>
    <row r="795" spans="1:9" ht="14.25">
      <c r="A795" s="712"/>
      <c r="B795" s="712"/>
      <c r="C795" s="1640"/>
      <c r="D795" s="1881"/>
      <c r="E795" s="1881"/>
      <c r="F795" s="1881"/>
      <c r="G795" s="1639"/>
    </row>
    <row r="796" spans="1:9" ht="14.25">
      <c r="A796" s="712"/>
      <c r="B796" s="712"/>
      <c r="C796" s="1640"/>
      <c r="D796" s="1881"/>
      <c r="E796" s="1881"/>
      <c r="F796" s="1881"/>
      <c r="G796" s="1639"/>
    </row>
    <row r="797" spans="1:9" ht="14.25">
      <c r="A797" s="712"/>
      <c r="B797" s="712"/>
      <c r="C797" s="1640"/>
      <c r="D797" s="1881"/>
      <c r="E797" s="1881"/>
      <c r="F797" s="1881"/>
      <c r="G797" s="1639"/>
    </row>
    <row r="798" spans="1:9" ht="14.25">
      <c r="A798" s="712"/>
      <c r="B798" s="712"/>
      <c r="C798" s="1640"/>
      <c r="D798" s="1881"/>
      <c r="E798" s="1881"/>
      <c r="F798" s="1881"/>
      <c r="G798" s="1639"/>
    </row>
    <row r="799" spans="1:9" ht="14.25">
      <c r="A799" s="712"/>
      <c r="B799" s="712"/>
      <c r="C799" s="1640"/>
      <c r="D799" s="1881"/>
      <c r="E799" s="1881"/>
      <c r="F799" s="1881"/>
      <c r="G799" s="1639"/>
    </row>
    <row r="800" spans="1:9" ht="14.25">
      <c r="A800" s="712"/>
      <c r="B800" s="712"/>
      <c r="C800" s="1640"/>
      <c r="D800" s="1619"/>
      <c r="E800" s="1619"/>
      <c r="F800" s="1619"/>
      <c r="G800" s="1639"/>
    </row>
    <row r="801" spans="1:9" ht="14.25">
      <c r="A801" s="712"/>
      <c r="B801" s="796" t="s">
        <v>2657</v>
      </c>
      <c r="C801" s="1640"/>
      <c r="D801" s="1881" t="s">
        <v>2195</v>
      </c>
      <c r="E801" s="1881"/>
      <c r="F801" s="1881"/>
      <c r="G801" s="1639"/>
      <c r="I801" s="1737" t="s">
        <v>2421</v>
      </c>
    </row>
    <row r="802" spans="1:9" ht="14.25">
      <c r="A802" s="712"/>
      <c r="B802" s="712"/>
      <c r="C802" s="1640"/>
      <c r="D802" s="1881"/>
      <c r="E802" s="1881"/>
      <c r="F802" s="1881"/>
      <c r="G802" s="1639"/>
    </row>
    <row r="803" spans="1:9" ht="14.25">
      <c r="A803" s="712"/>
      <c r="B803" s="712"/>
      <c r="C803" s="1640"/>
      <c r="D803" s="1881"/>
      <c r="E803" s="1881"/>
      <c r="F803" s="1881"/>
      <c r="G803" s="1639"/>
    </row>
    <row r="804" spans="1:9" ht="14.25">
      <c r="A804" s="712"/>
      <c r="B804" s="712"/>
      <c r="C804" s="1640"/>
      <c r="D804" s="1881"/>
      <c r="E804" s="1881"/>
      <c r="F804" s="1881"/>
      <c r="G804" s="1639"/>
    </row>
    <row r="805" spans="1:9" ht="14.25">
      <c r="A805" s="712"/>
      <c r="B805" s="712"/>
      <c r="C805" s="1640"/>
      <c r="D805" s="1881"/>
      <c r="E805" s="1881"/>
      <c r="F805" s="1881"/>
      <c r="G805" s="1639"/>
    </row>
    <row r="806" spans="1:9" ht="14.25">
      <c r="A806" s="712"/>
      <c r="B806" s="712"/>
      <c r="C806" s="1640"/>
      <c r="D806" s="1881"/>
      <c r="E806" s="1881"/>
      <c r="F806" s="1881"/>
      <c r="G806" s="1639"/>
    </row>
    <row r="807" spans="1:9" ht="14.25">
      <c r="A807" s="712"/>
      <c r="B807" s="712"/>
      <c r="C807" s="1640"/>
      <c r="D807" s="1619"/>
      <c r="E807" s="1619"/>
      <c r="F807" s="1619"/>
      <c r="G807" s="1639"/>
    </row>
    <row r="808" spans="1:9" ht="14.25">
      <c r="A808" s="712"/>
      <c r="B808" s="796" t="s">
        <v>2657</v>
      </c>
      <c r="C808" s="1640"/>
      <c r="D808" s="1878" t="s">
        <v>2196</v>
      </c>
      <c r="E808" s="1878"/>
      <c r="F808" s="1878"/>
      <c r="G808" s="1639"/>
      <c r="I808" s="1737" t="s">
        <v>2421</v>
      </c>
    </row>
    <row r="809" spans="1:9" ht="14.25">
      <c r="A809" s="712"/>
      <c r="B809" s="712"/>
      <c r="C809" s="1640"/>
      <c r="D809" s="1878"/>
      <c r="E809" s="1878"/>
      <c r="F809" s="1878"/>
      <c r="G809" s="1639"/>
    </row>
    <row r="810" spans="1:9">
      <c r="A810" s="1626"/>
      <c r="B810" s="1626"/>
      <c r="C810" s="1640"/>
      <c r="D810" s="1878"/>
      <c r="E810" s="1878"/>
      <c r="F810" s="1878"/>
      <c r="G810" s="1639"/>
    </row>
    <row r="811" spans="1:9" ht="14.25">
      <c r="A811" s="712"/>
      <c r="B811" s="1626"/>
      <c r="C811" s="1640"/>
      <c r="D811" s="1878"/>
      <c r="E811" s="1878"/>
      <c r="F811" s="1878"/>
      <c r="G811" s="1639"/>
    </row>
    <row r="812" spans="1:9" ht="12.75" customHeight="1">
      <c r="A812" s="712"/>
      <c r="B812" s="1626"/>
      <c r="C812" s="1640"/>
      <c r="D812" s="1878"/>
      <c r="E812" s="1878"/>
      <c r="F812" s="1878"/>
      <c r="G812" s="1639"/>
    </row>
    <row r="813" spans="1:9" ht="12.75" customHeight="1">
      <c r="A813" s="712"/>
      <c r="B813" s="1626"/>
      <c r="C813" s="1640"/>
      <c r="D813" s="1878"/>
      <c r="E813" s="1878"/>
      <c r="F813" s="1878"/>
      <c r="G813" s="1639"/>
    </row>
    <row r="814" spans="1:9" ht="12.75" customHeight="1">
      <c r="A814" s="1626"/>
      <c r="B814" s="1626"/>
      <c r="C814" s="1640"/>
      <c r="D814" s="1638"/>
      <c r="E814" s="6"/>
      <c r="F814" s="6"/>
      <c r="G814" s="1639"/>
    </row>
    <row r="815" spans="1:9" ht="12.75" customHeight="1">
      <c r="A815" s="1890" t="s">
        <v>2197</v>
      </c>
      <c r="B815" s="1890"/>
      <c r="C815" s="1890"/>
      <c r="D815" s="1890"/>
      <c r="E815" s="1890"/>
      <c r="F815" s="1890"/>
      <c r="G815" s="1890"/>
      <c r="H815" s="1749"/>
      <c r="I815" s="1750"/>
    </row>
    <row r="816" spans="1:9" ht="12.75" customHeight="1">
      <c r="A816" s="1616"/>
      <c r="B816" s="1616"/>
      <c r="C816" s="1640"/>
      <c r="D816" s="1638"/>
      <c r="E816" s="1638"/>
      <c r="F816" s="1638"/>
      <c r="G816" s="1639"/>
    </row>
    <row r="817" spans="1:9" ht="12.75" customHeight="1">
      <c r="A817" s="712"/>
      <c r="B817" s="712"/>
      <c r="C817" s="554"/>
      <c r="D817" s="1870" t="s">
        <v>2243</v>
      </c>
      <c r="E817" s="1870"/>
      <c r="F817" s="1870"/>
      <c r="G817" s="676"/>
    </row>
    <row r="818" spans="1:9" ht="14.25" customHeight="1">
      <c r="A818" s="712"/>
      <c r="B818" s="712"/>
      <c r="C818" s="554"/>
      <c r="D818" s="1821" t="s">
        <v>2198</v>
      </c>
      <c r="E818" s="1821"/>
      <c r="F818" s="1821"/>
      <c r="G818" s="676"/>
    </row>
    <row r="819" spans="1:9" ht="12.75" customHeight="1">
      <c r="A819" s="712"/>
      <c r="B819" s="712"/>
      <c r="C819" s="554"/>
      <c r="D819" s="1605"/>
      <c r="E819" s="1605"/>
      <c r="F819" s="1605"/>
      <c r="G819" s="676"/>
    </row>
    <row r="820" spans="1:9" ht="12.75" customHeight="1">
      <c r="A820" s="1642"/>
      <c r="B820" s="796" t="s">
        <v>2656</v>
      </c>
      <c r="C820" s="1640"/>
      <c r="D820" s="1821" t="s">
        <v>2199</v>
      </c>
      <c r="E820" s="1821"/>
      <c r="F820" s="1821"/>
      <c r="G820" s="676"/>
      <c r="I820" s="1674" t="s">
        <v>2387</v>
      </c>
    </row>
    <row r="821" spans="1:9" ht="14.25" customHeight="1">
      <c r="A821" s="1626"/>
      <c r="B821" s="1626"/>
      <c r="C821" s="1640"/>
      <c r="D821" s="788"/>
      <c r="E821" s="1806" t="s">
        <v>2486</v>
      </c>
      <c r="F821" s="1811"/>
      <c r="G821" s="676"/>
    </row>
    <row r="822" spans="1:9" ht="12.75" customHeight="1">
      <c r="A822" s="1626"/>
      <c r="B822" s="1626"/>
      <c r="C822" s="1640"/>
      <c r="D822" s="1643"/>
      <c r="E822" s="6"/>
      <c r="F822" s="6"/>
      <c r="G822" s="676"/>
    </row>
    <row r="823" spans="1:9" ht="14.25" hidden="1" customHeight="1">
      <c r="A823" s="1626"/>
      <c r="B823" s="796" t="s">
        <v>316</v>
      </c>
      <c r="C823" s="1640"/>
      <c r="D823" s="1926" t="s">
        <v>2200</v>
      </c>
      <c r="E823" s="1926"/>
      <c r="F823" s="1926"/>
      <c r="G823" s="676"/>
    </row>
    <row r="824" spans="1:9" ht="12.75" hidden="1" customHeight="1">
      <c r="A824" s="1626"/>
      <c r="B824" s="1626"/>
      <c r="C824" s="1640"/>
      <c r="D824" s="1926"/>
      <c r="E824" s="1926"/>
      <c r="F824" s="1926"/>
      <c r="G824" s="676"/>
    </row>
    <row r="825" spans="1:9" ht="12.75" hidden="1" customHeight="1">
      <c r="A825" s="1626"/>
      <c r="B825" s="1626"/>
      <c r="C825" s="1640"/>
      <c r="D825" s="1926"/>
      <c r="E825" s="1926"/>
      <c r="F825" s="1926"/>
      <c r="G825" s="676"/>
    </row>
    <row r="826" spans="1:9" ht="12.75" hidden="1" customHeight="1">
      <c r="A826" s="1626"/>
      <c r="B826" s="1626"/>
      <c r="C826" s="1640"/>
      <c r="D826" s="1926"/>
      <c r="E826" s="1926"/>
      <c r="F826" s="1926"/>
      <c r="G826" s="676"/>
    </row>
    <row r="827" spans="1:9" ht="12.75" hidden="1" customHeight="1">
      <c r="A827" s="1626"/>
      <c r="B827" s="1626"/>
      <c r="C827" s="1640"/>
      <c r="D827" s="1926"/>
      <c r="E827" s="1926"/>
      <c r="F827" s="1926"/>
      <c r="G827" s="676"/>
    </row>
    <row r="828" spans="1:9" ht="12.75" hidden="1" customHeight="1">
      <c r="A828" s="1626"/>
      <c r="B828" s="1626"/>
      <c r="C828" s="1640"/>
      <c r="D828" s="1926"/>
      <c r="E828" s="1926"/>
      <c r="F828" s="1926"/>
      <c r="G828" s="676"/>
    </row>
    <row r="829" spans="1:9" ht="12.75" hidden="1" customHeight="1">
      <c r="A829" s="1626"/>
      <c r="B829" s="1626"/>
      <c r="C829" s="1640"/>
      <c r="D829" s="1926"/>
      <c r="E829" s="1926"/>
      <c r="F829" s="1926"/>
      <c r="G829" s="676"/>
    </row>
    <row r="830" spans="1:9" ht="12.75" hidden="1" customHeight="1">
      <c r="A830" s="1626"/>
      <c r="B830" s="1626"/>
      <c r="C830" s="1640"/>
      <c r="D830" s="1926"/>
      <c r="E830" s="1926"/>
      <c r="F830" s="1926"/>
      <c r="G830" s="676"/>
    </row>
    <row r="831" spans="1:9" ht="12.75" hidden="1" customHeight="1">
      <c r="A831" s="1626"/>
      <c r="B831" s="1626"/>
      <c r="C831" s="1640"/>
      <c r="D831" s="1926"/>
      <c r="E831" s="1926"/>
      <c r="F831" s="1926"/>
      <c r="G831" s="676"/>
    </row>
    <row r="832" spans="1:9" ht="12.75" hidden="1" customHeight="1">
      <c r="A832" s="1626"/>
      <c r="B832" s="1626"/>
      <c r="C832" s="1640"/>
      <c r="D832" s="1926"/>
      <c r="E832" s="1926"/>
      <c r="F832" s="1926"/>
      <c r="G832" s="676"/>
    </row>
    <row r="833" spans="1:9" ht="12.75" hidden="1" customHeight="1">
      <c r="A833" s="1626"/>
      <c r="B833" s="1626"/>
      <c r="C833" s="1640"/>
      <c r="D833" s="1643"/>
      <c r="E833" s="6"/>
      <c r="F833" s="6"/>
      <c r="G833" s="676"/>
    </row>
    <row r="834" spans="1:9" ht="12.75" customHeight="1">
      <c r="A834" s="712"/>
      <c r="B834" s="796" t="s">
        <v>2656</v>
      </c>
      <c r="C834" s="1640"/>
      <c r="D834" s="1821" t="s">
        <v>2201</v>
      </c>
      <c r="E834" s="1821"/>
      <c r="F834" s="1821"/>
      <c r="G834" s="676"/>
      <c r="I834" s="1674" t="s">
        <v>2407</v>
      </c>
    </row>
    <row r="835" spans="1:9" ht="12.75" customHeight="1">
      <c r="A835" s="712"/>
      <c r="B835" s="712"/>
      <c r="C835" s="1640"/>
      <c r="D835" s="1821"/>
      <c r="E835" s="1821"/>
      <c r="F835" s="1821"/>
      <c r="G835" s="676"/>
    </row>
    <row r="836" spans="1:9" ht="12.75" customHeight="1">
      <c r="A836" s="712"/>
      <c r="B836" s="712"/>
      <c r="C836" s="1640"/>
      <c r="D836" s="1821"/>
      <c r="E836" s="1821"/>
      <c r="F836" s="1821"/>
      <c r="G836" s="676"/>
    </row>
    <row r="837" spans="1:9" ht="12.75" customHeight="1">
      <c r="A837" s="403"/>
      <c r="B837" s="403"/>
      <c r="C837" s="1644"/>
      <c r="D837" s="1622"/>
      <c r="E837" s="676"/>
      <c r="F837" s="676"/>
      <c r="G837" s="676"/>
    </row>
    <row r="838" spans="1:9" ht="12.75" customHeight="1">
      <c r="A838" s="1645"/>
      <c r="B838" s="796" t="s">
        <v>2657</v>
      </c>
      <c r="C838" s="1644"/>
      <c r="D838" s="1924" t="s">
        <v>2202</v>
      </c>
      <c r="E838" s="1924"/>
      <c r="F838" s="1924"/>
      <c r="G838" s="676"/>
    </row>
    <row r="839" spans="1:9" ht="12.75" customHeight="1">
      <c r="A839" s="554"/>
      <c r="B839" s="1645"/>
      <c r="C839" s="1644"/>
      <c r="D839" s="1924"/>
      <c r="E839" s="1924"/>
      <c r="F839" s="1924"/>
      <c r="G839" s="676"/>
    </row>
    <row r="840" spans="1:9" ht="12.75" customHeight="1">
      <c r="A840" s="403"/>
      <c r="B840" s="554"/>
      <c r="C840" s="1644"/>
      <c r="D840" s="1822" t="s">
        <v>2203</v>
      </c>
      <c r="E840" s="1822"/>
      <c r="F840" s="1822"/>
      <c r="G840" s="676"/>
    </row>
    <row r="841" spans="1:9" ht="12.75" customHeight="1">
      <c r="A841" s="403"/>
      <c r="B841" s="403"/>
      <c r="C841" s="1644"/>
      <c r="D841" s="1822"/>
      <c r="E841" s="1822"/>
      <c r="F841" s="1822"/>
      <c r="G841" s="676"/>
    </row>
    <row r="842" spans="1:9" ht="12.75" customHeight="1">
      <c r="A842" s="403"/>
      <c r="B842" s="403"/>
      <c r="C842" s="1644"/>
      <c r="D842" s="1822"/>
      <c r="E842" s="1822"/>
      <c r="F842" s="1822"/>
      <c r="G842" s="676"/>
    </row>
    <row r="843" spans="1:9" ht="12.75" customHeight="1">
      <c r="A843" s="403"/>
      <c r="B843" s="403"/>
      <c r="C843" s="1644"/>
      <c r="D843" s="1822"/>
      <c r="E843" s="1822"/>
      <c r="F843" s="1822"/>
      <c r="G843" s="676"/>
    </row>
    <row r="844" spans="1:9" ht="12.75" customHeight="1">
      <c r="A844" s="403"/>
      <c r="B844" s="403"/>
      <c r="C844" s="1644"/>
      <c r="D844" s="1822"/>
      <c r="E844" s="1822"/>
      <c r="F844" s="1822"/>
      <c r="G844" s="676"/>
    </row>
    <row r="845" spans="1:9" ht="12.75" customHeight="1">
      <c r="A845" s="403"/>
      <c r="B845" s="403"/>
      <c r="C845" s="1644"/>
      <c r="D845" s="1822"/>
      <c r="E845" s="1822"/>
      <c r="F845" s="1822"/>
      <c r="G845" s="676"/>
    </row>
    <row r="846" spans="1:9" ht="12.75" customHeight="1">
      <c r="A846" s="403"/>
      <c r="B846" s="403"/>
      <c r="C846" s="1644"/>
      <c r="D846" s="1622"/>
      <c r="E846" s="676"/>
      <c r="F846" s="676"/>
      <c r="G846" s="676"/>
    </row>
    <row r="847" spans="1:9" ht="12.75" customHeight="1">
      <c r="A847" s="403"/>
      <c r="B847" s="796" t="s">
        <v>2657</v>
      </c>
      <c r="C847" s="1644"/>
      <c r="D847" s="1822" t="s">
        <v>2204</v>
      </c>
      <c r="E847" s="1822"/>
      <c r="F847" s="1822"/>
      <c r="G847" s="676"/>
      <c r="I847" s="1674" t="s">
        <v>2388</v>
      </c>
    </row>
    <row r="848" spans="1:9" ht="12.75" customHeight="1">
      <c r="A848" s="403"/>
      <c r="B848" s="403"/>
      <c r="C848" s="1644"/>
      <c r="D848" s="1822" t="s">
        <v>2205</v>
      </c>
      <c r="E848" s="1822"/>
      <c r="F848" s="1822"/>
      <c r="G848" s="676"/>
    </row>
    <row r="849" spans="1:9" ht="12.75" customHeight="1">
      <c r="A849" s="403"/>
      <c r="B849" s="403"/>
      <c r="C849" s="1644"/>
      <c r="D849" s="788"/>
      <c r="E849" s="1806" t="s">
        <v>2488</v>
      </c>
      <c r="F849" s="1812"/>
      <c r="G849" s="676"/>
    </row>
    <row r="850" spans="1:9" ht="12.75" customHeight="1">
      <c r="A850" s="403"/>
      <c r="B850" s="403"/>
      <c r="C850" s="1644"/>
      <c r="D850" s="1622"/>
      <c r="E850" s="676"/>
      <c r="F850" s="676"/>
      <c r="G850" s="676"/>
    </row>
    <row r="851" spans="1:9" ht="12.75" customHeight="1">
      <c r="A851" s="403"/>
      <c r="B851" s="796" t="s">
        <v>2657</v>
      </c>
      <c r="C851" s="1644"/>
      <c r="D851" s="1822" t="s">
        <v>2206</v>
      </c>
      <c r="E851" s="1822"/>
      <c r="F851" s="1822"/>
      <c r="G851" s="676"/>
      <c r="I851" s="1674" t="s">
        <v>2408</v>
      </c>
    </row>
    <row r="852" spans="1:9" ht="12.75" customHeight="1">
      <c r="A852" s="403"/>
      <c r="B852" s="403"/>
      <c r="C852" s="1644"/>
      <c r="D852" s="1822"/>
      <c r="E852" s="1822"/>
      <c r="F852" s="1822"/>
      <c r="G852" s="676"/>
    </row>
    <row r="853" spans="1:9" ht="12.75" customHeight="1">
      <c r="A853" s="403"/>
      <c r="B853" s="403"/>
      <c r="C853" s="1644"/>
      <c r="D853" s="1822"/>
      <c r="E853" s="1822"/>
      <c r="F853" s="1822"/>
      <c r="G853" s="676"/>
    </row>
    <row r="854" spans="1:9" ht="12.75" customHeight="1">
      <c r="A854" s="403"/>
      <c r="B854" s="403"/>
      <c r="C854" s="1644"/>
      <c r="D854" s="1822"/>
      <c r="E854" s="1822"/>
      <c r="F854" s="1822"/>
      <c r="G854" s="676"/>
    </row>
    <row r="855" spans="1:9" ht="12.75" customHeight="1">
      <c r="A855" s="1616"/>
      <c r="B855" s="1616"/>
      <c r="C855" s="1646"/>
      <c r="D855" s="1610"/>
      <c r="E855" s="6"/>
      <c r="F855" s="6"/>
      <c r="G855" s="676"/>
    </row>
    <row r="856" spans="1:9" ht="12.75" customHeight="1">
      <c r="A856" s="1621" t="s">
        <v>2207</v>
      </c>
      <c r="B856" s="1621"/>
      <c r="C856" s="1647"/>
      <c r="D856" s="1647"/>
      <c r="E856" s="1647"/>
      <c r="F856" s="1647"/>
      <c r="G856" s="1648"/>
      <c r="H856" s="1749"/>
      <c r="I856" s="1750"/>
    </row>
    <row r="857" spans="1:9" ht="12.75" customHeight="1">
      <c r="A857" s="1616"/>
      <c r="B857" s="1616"/>
      <c r="C857" s="1646"/>
      <c r="D857" s="1649"/>
      <c r="E857" s="6"/>
      <c r="F857" s="6"/>
      <c r="G857" s="676"/>
    </row>
    <row r="858" spans="1:9" ht="12.75" customHeight="1">
      <c r="A858" s="1642"/>
      <c r="B858" s="1642"/>
      <c r="C858" s="313"/>
      <c r="D858" s="1844" t="s">
        <v>2244</v>
      </c>
      <c r="E858" s="1844"/>
      <c r="F858" s="1844"/>
      <c r="G858" s="1639"/>
    </row>
    <row r="859" spans="1:9" ht="12.75" customHeight="1">
      <c r="A859" s="1642"/>
      <c r="B859" s="1642"/>
      <c r="C859" s="313"/>
      <c r="D859" s="1925" t="s">
        <v>2208</v>
      </c>
      <c r="E859" s="1925"/>
      <c r="F859" s="1925"/>
      <c r="G859" s="1639"/>
    </row>
    <row r="860" spans="1:9" ht="12.75" customHeight="1">
      <c r="A860" s="1642"/>
      <c r="B860" s="1642"/>
      <c r="C860" s="313"/>
      <c r="D860" s="1650"/>
      <c r="E860" s="1650"/>
      <c r="F860" s="1650"/>
      <c r="G860" s="1639"/>
    </row>
    <row r="861" spans="1:9" ht="12.75" customHeight="1">
      <c r="A861" s="712"/>
      <c r="B861" s="796" t="s">
        <v>2656</v>
      </c>
      <c r="C861" s="554"/>
      <c r="D861" s="1834" t="s">
        <v>2209</v>
      </c>
      <c r="E861" s="1834"/>
      <c r="F861" s="1834"/>
      <c r="G861" s="1639"/>
      <c r="I861" s="1674" t="s">
        <v>2388</v>
      </c>
    </row>
    <row r="862" spans="1:9" ht="12.75" customHeight="1">
      <c r="A862" s="1642"/>
      <c r="B862" s="1642"/>
      <c r="C862" s="554"/>
      <c r="D862" s="5" t="s">
        <v>2178</v>
      </c>
      <c r="E862" s="1806" t="s">
        <v>2488</v>
      </c>
      <c r="F862" s="1813"/>
      <c r="G862" s="1639"/>
    </row>
    <row r="863" spans="1:9" ht="12.75" customHeight="1">
      <c r="A863" s="1642"/>
      <c r="B863" s="1642"/>
      <c r="C863" s="554"/>
      <c r="D863" s="1610"/>
      <c r="E863" s="1638"/>
      <c r="F863" s="1638"/>
      <c r="G863" s="1639"/>
    </row>
    <row r="864" spans="1:9" ht="12.75" customHeight="1">
      <c r="A864" s="712"/>
      <c r="B864" s="796" t="s">
        <v>2656</v>
      </c>
      <c r="C864" s="554"/>
      <c r="D864" s="1821" t="s">
        <v>2210</v>
      </c>
      <c r="E864" s="1845"/>
      <c r="F864" s="1845"/>
      <c r="G864" s="676"/>
      <c r="I864" s="1674" t="s">
        <v>2408</v>
      </c>
    </row>
    <row r="865" spans="1:9" ht="12.75" customHeight="1">
      <c r="A865" s="1642"/>
      <c r="B865" s="1642"/>
      <c r="C865" s="554"/>
      <c r="D865" s="1845"/>
      <c r="E865" s="1845"/>
      <c r="F865" s="1845"/>
      <c r="G865" s="676"/>
    </row>
    <row r="866" spans="1:9" ht="12.75" customHeight="1">
      <c r="A866" s="1642"/>
      <c r="B866" s="1642"/>
      <c r="C866" s="554"/>
      <c r="D866" s="1610"/>
      <c r="E866" s="6"/>
      <c r="F866" s="6"/>
      <c r="G866" s="676"/>
    </row>
    <row r="867" spans="1:9" ht="12.75" customHeight="1">
      <c r="A867" s="554"/>
      <c r="B867" s="796" t="s">
        <v>2657</v>
      </c>
      <c r="C867" s="555"/>
      <c r="D867" s="1922" t="s">
        <v>2211</v>
      </c>
      <c r="E867" s="1922"/>
      <c r="F867" s="1922"/>
      <c r="G867" s="1639"/>
    </row>
    <row r="868" spans="1:9" ht="12.75" customHeight="1">
      <c r="A868" s="554"/>
      <c r="B868" s="1651"/>
      <c r="C868" s="555"/>
      <c r="D868" s="1922"/>
      <c r="E868" s="1922"/>
      <c r="F868" s="1922"/>
      <c r="G868" s="1639"/>
    </row>
    <row r="869" spans="1:9" ht="12.75" customHeight="1">
      <c r="A869" s="712"/>
      <c r="B869" s="675"/>
      <c r="C869" s="554"/>
      <c r="D869" s="1822" t="s">
        <v>2203</v>
      </c>
      <c r="E869" s="1822"/>
      <c r="F869" s="1822"/>
      <c r="G869" s="1639"/>
    </row>
    <row r="870" spans="1:9" ht="12.75" customHeight="1">
      <c r="A870" s="712"/>
      <c r="B870" s="712"/>
      <c r="C870" s="554"/>
      <c r="D870" s="1822"/>
      <c r="E870" s="1822"/>
      <c r="F870" s="1822"/>
      <c r="G870" s="1639"/>
    </row>
    <row r="871" spans="1:9" ht="12.75" customHeight="1">
      <c r="A871" s="712"/>
      <c r="B871" s="712"/>
      <c r="C871" s="554"/>
      <c r="D871" s="1822"/>
      <c r="E871" s="1822"/>
      <c r="F871" s="1822"/>
      <c r="G871" s="1639"/>
    </row>
    <row r="872" spans="1:9" ht="12.75" customHeight="1">
      <c r="A872" s="712"/>
      <c r="B872" s="712"/>
      <c r="C872" s="554"/>
      <c r="D872" s="1822"/>
      <c r="E872" s="1822"/>
      <c r="F872" s="1822"/>
      <c r="G872" s="1639"/>
    </row>
    <row r="873" spans="1:9" ht="12.75" customHeight="1">
      <c r="A873" s="712"/>
      <c r="B873" s="712"/>
      <c r="C873" s="554"/>
      <c r="D873" s="1822"/>
      <c r="E873" s="1822"/>
      <c r="F873" s="1822"/>
      <c r="G873" s="1639"/>
    </row>
    <row r="874" spans="1:9" ht="12.75" customHeight="1">
      <c r="A874" s="712"/>
      <c r="B874" s="712"/>
      <c r="C874" s="554"/>
      <c r="D874" s="1822"/>
      <c r="E874" s="1822"/>
      <c r="F874" s="1822"/>
      <c r="G874" s="1639"/>
    </row>
    <row r="875" spans="1:9" ht="12.75" customHeight="1">
      <c r="A875" s="712"/>
      <c r="B875" s="712"/>
      <c r="C875" s="554"/>
      <c r="D875" s="1610"/>
      <c r="E875" s="1638"/>
      <c r="F875" s="1638"/>
      <c r="G875" s="1639"/>
    </row>
    <row r="876" spans="1:9" ht="12.75" customHeight="1">
      <c r="A876" s="712"/>
      <c r="B876" s="796" t="s">
        <v>2657</v>
      </c>
      <c r="C876" s="554"/>
      <c r="D876" s="1887" t="s">
        <v>2204</v>
      </c>
      <c r="E876" s="1887"/>
      <c r="F876" s="1887"/>
      <c r="G876" s="1639"/>
      <c r="I876" s="1674" t="s">
        <v>2388</v>
      </c>
    </row>
    <row r="877" spans="1:9" ht="12.75" customHeight="1">
      <c r="A877" s="712"/>
      <c r="B877" s="712"/>
      <c r="C877" s="554"/>
      <c r="D877" s="1887" t="s">
        <v>2205</v>
      </c>
      <c r="E877" s="1887"/>
      <c r="F877" s="1887"/>
      <c r="G877" s="1639"/>
    </row>
    <row r="878" spans="1:9" ht="12.75" customHeight="1">
      <c r="A878" s="712"/>
      <c r="B878" s="712"/>
      <c r="C878" s="554"/>
      <c r="D878" s="5" t="s">
        <v>1498</v>
      </c>
      <c r="E878" s="1806" t="s">
        <v>2488</v>
      </c>
      <c r="F878" s="1814"/>
      <c r="G878" s="1639"/>
    </row>
    <row r="879" spans="1:9" ht="12.75" customHeight="1">
      <c r="A879" s="712"/>
      <c r="B879" s="712"/>
      <c r="C879" s="554"/>
      <c r="D879" s="1610"/>
      <c r="E879" s="1638"/>
      <c r="F879" s="1638"/>
      <c r="G879" s="1639"/>
    </row>
    <row r="880" spans="1:9" ht="12.75" customHeight="1">
      <c r="A880" s="712"/>
      <c r="B880" s="796" t="s">
        <v>2657</v>
      </c>
      <c r="C880" s="554"/>
      <c r="D880" s="1821" t="s">
        <v>2206</v>
      </c>
      <c r="E880" s="1821"/>
      <c r="F880" s="1821"/>
      <c r="G880" s="1639"/>
      <c r="I880" s="1674" t="s">
        <v>2408</v>
      </c>
    </row>
    <row r="881" spans="1:9" ht="12.75" customHeight="1">
      <c r="A881" s="712"/>
      <c r="B881" s="712"/>
      <c r="C881" s="554"/>
      <c r="D881" s="1821"/>
      <c r="E881" s="1821"/>
      <c r="F881" s="1821"/>
      <c r="G881" s="1639"/>
    </row>
    <row r="882" spans="1:9" ht="12.75" customHeight="1">
      <c r="A882" s="712"/>
      <c r="B882" s="712"/>
      <c r="C882" s="554"/>
      <c r="D882" s="1821"/>
      <c r="E882" s="1821"/>
      <c r="F882" s="1821"/>
      <c r="G882" s="1639"/>
    </row>
    <row r="883" spans="1:9" ht="12.75" customHeight="1">
      <c r="A883" s="712"/>
      <c r="B883" s="712"/>
      <c r="C883" s="554"/>
      <c r="D883" s="1821"/>
      <c r="E883" s="1821"/>
      <c r="F883" s="1821"/>
      <c r="G883" s="1639"/>
    </row>
    <row r="884" spans="1:9" ht="12.75" customHeight="1">
      <c r="A884" s="1611"/>
      <c r="B884" s="1611"/>
      <c r="C884" s="1640"/>
      <c r="D884" s="1638"/>
      <c r="E884" s="1638"/>
      <c r="F884" s="1638"/>
      <c r="G884" s="1639"/>
    </row>
    <row r="885" spans="1:9" ht="12.75" customHeight="1">
      <c r="A885" s="1890" t="s">
        <v>2245</v>
      </c>
      <c r="B885" s="1890"/>
      <c r="C885" s="1890"/>
      <c r="D885" s="1890"/>
      <c r="E885" s="1890"/>
      <c r="F885" s="1890"/>
      <c r="G885" s="1890"/>
      <c r="H885" s="1749"/>
      <c r="I885" s="1750"/>
    </row>
    <row r="886" spans="1:9" s="1672" customFormat="1" ht="12.75" customHeight="1">
      <c r="A886" s="93"/>
      <c r="B886" s="93"/>
      <c r="C886" s="93"/>
      <c r="D886" s="93"/>
      <c r="E886" s="93"/>
      <c r="F886" s="93"/>
      <c r="G886" s="93"/>
      <c r="I886" s="1674"/>
    </row>
    <row r="887" spans="1:9" s="1672" customFormat="1" ht="12.75" customHeight="1">
      <c r="A887" s="93"/>
      <c r="B887" s="93"/>
      <c r="C887" s="93"/>
      <c r="D887" s="1880" t="s">
        <v>2251</v>
      </c>
      <c r="E887" s="1880"/>
      <c r="F887" s="1880"/>
      <c r="G887" s="93"/>
      <c r="I887" s="1674"/>
    </row>
    <row r="888" spans="1:9" s="1672" customFormat="1" ht="12.75" customHeight="1">
      <c r="A888" s="93"/>
      <c r="B888" s="93"/>
      <c r="C888" s="93"/>
      <c r="D888" s="1618"/>
      <c r="E888" s="1618"/>
      <c r="F888" s="1618"/>
      <c r="G888" s="93"/>
      <c r="I888" s="1674"/>
    </row>
    <row r="889" spans="1:9" s="1672" customFormat="1" ht="12.75" customHeight="1">
      <c r="A889" s="93"/>
      <c r="B889" s="1675" t="s">
        <v>2656</v>
      </c>
      <c r="C889" s="93"/>
      <c r="D889" s="1623" t="s">
        <v>2252</v>
      </c>
      <c r="E889" s="1618"/>
      <c r="F889" s="1618"/>
      <c r="G889" s="93"/>
      <c r="I889" s="1674" t="s">
        <v>2422</v>
      </c>
    </row>
    <row r="890" spans="1:9" s="1672" customFormat="1" ht="12.75" customHeight="1">
      <c r="A890" s="93"/>
      <c r="B890" s="93"/>
      <c r="C890" s="93"/>
      <c r="D890" s="1618"/>
      <c r="E890" s="1618"/>
      <c r="F890" s="1618"/>
      <c r="G890" s="93"/>
      <c r="I890" s="1674"/>
    </row>
    <row r="891" spans="1:9" ht="12.75" customHeight="1">
      <c r="A891" s="1642"/>
      <c r="B891" s="1642"/>
      <c r="C891" s="1640"/>
      <c r="D891" s="1880" t="s">
        <v>2246</v>
      </c>
      <c r="E891" s="1880"/>
      <c r="F891" s="1880"/>
      <c r="G891" s="1639"/>
    </row>
    <row r="892" spans="1:9" ht="12.75" customHeight="1">
      <c r="A892" s="1616"/>
      <c r="B892" s="1616"/>
      <c r="C892" s="1646"/>
      <c r="D892" s="1834" t="s">
        <v>2212</v>
      </c>
      <c r="E892" s="1834"/>
      <c r="F892" s="1834"/>
      <c r="G892" s="1639"/>
    </row>
    <row r="893" spans="1:9" ht="12.75" customHeight="1">
      <c r="A893" s="1656"/>
      <c r="B893" s="1656"/>
      <c r="C893" s="1640"/>
      <c r="D893" s="5"/>
      <c r="E893" s="1638"/>
      <c r="F893" s="1638"/>
      <c r="G893" s="1639"/>
    </row>
    <row r="894" spans="1:9" ht="12.75" customHeight="1">
      <c r="A894" s="712"/>
      <c r="B894" s="796" t="s">
        <v>2656</v>
      </c>
      <c r="C894" s="554"/>
      <c r="D894" s="1821" t="s">
        <v>2216</v>
      </c>
      <c r="E894" s="1821"/>
      <c r="F894" s="1821"/>
      <c r="G894" s="676"/>
      <c r="I894" s="1674" t="s">
        <v>2372</v>
      </c>
    </row>
    <row r="895" spans="1:9" ht="12.75" customHeight="1">
      <c r="A895" s="1642"/>
      <c r="B895" s="1642"/>
      <c r="C895" s="554"/>
      <c r="D895" s="1821"/>
      <c r="E895" s="1821"/>
      <c r="F895" s="1821"/>
      <c r="G895" s="676"/>
    </row>
    <row r="896" spans="1:9" s="1672" customFormat="1" ht="12.75" customHeight="1">
      <c r="A896" s="1742"/>
      <c r="B896" s="1742"/>
      <c r="C896" s="1646"/>
      <c r="D896" s="1821" t="s">
        <v>2215</v>
      </c>
      <c r="E896" s="1821"/>
      <c r="F896" s="1821"/>
      <c r="G896" s="1639"/>
      <c r="I896" s="1674"/>
    </row>
    <row r="897" spans="1:9" s="1672" customFormat="1" ht="12.75" customHeight="1">
      <c r="A897" s="1742"/>
      <c r="B897" s="1742"/>
      <c r="C897" s="1646"/>
      <c r="D897" s="1821"/>
      <c r="E897" s="1821"/>
      <c r="F897" s="1821"/>
      <c r="G897" s="1639"/>
      <c r="I897" s="1674"/>
    </row>
    <row r="898" spans="1:9" ht="12.75" customHeight="1">
      <c r="A898" s="1616"/>
      <c r="B898" s="1616"/>
      <c r="C898" s="1646"/>
      <c r="D898" s="6"/>
      <c r="E898" s="6"/>
      <c r="F898" s="1638"/>
      <c r="G898" s="1639"/>
    </row>
    <row r="899" spans="1:9" ht="12.75" customHeight="1">
      <c r="A899" s="403"/>
      <c r="B899" s="796" t="s">
        <v>2656</v>
      </c>
      <c r="C899" s="486"/>
      <c r="D899" s="1914" t="s">
        <v>2213</v>
      </c>
      <c r="E899" s="1914"/>
      <c r="F899" s="1914"/>
      <c r="G899" s="1639"/>
      <c r="I899" s="1674" t="s">
        <v>2371</v>
      </c>
    </row>
    <row r="900" spans="1:9" ht="12.75" customHeight="1">
      <c r="A900" s="403"/>
      <c r="B900" s="403"/>
      <c r="C900" s="486"/>
      <c r="D900" s="1914"/>
      <c r="E900" s="1914"/>
      <c r="F900" s="1914"/>
      <c r="G900" s="1639"/>
    </row>
    <row r="901" spans="1:9" ht="12.75" customHeight="1">
      <c r="A901" s="403"/>
      <c r="B901" s="403"/>
      <c r="C901" s="486"/>
      <c r="D901" s="1914"/>
      <c r="E901" s="1914"/>
      <c r="F901" s="1914"/>
      <c r="G901" s="1639"/>
    </row>
    <row r="902" spans="1:9" s="1672" customFormat="1" ht="12.75" customHeight="1">
      <c r="A902" s="403"/>
      <c r="B902" s="403"/>
      <c r="C902" s="486"/>
      <c r="D902" s="1914"/>
      <c r="E902" s="1914"/>
      <c r="F902" s="1914"/>
      <c r="G902" s="1639"/>
      <c r="I902" s="1674"/>
    </row>
    <row r="903" spans="1:9" ht="12.75" customHeight="1">
      <c r="A903" s="403"/>
      <c r="B903" s="403"/>
      <c r="C903" s="486"/>
      <c r="D903" s="1914"/>
      <c r="E903" s="1914"/>
      <c r="F903" s="1914"/>
      <c r="G903" s="1639"/>
    </row>
    <row r="904" spans="1:9" ht="12.75" customHeight="1">
      <c r="A904" s="487"/>
      <c r="B904" s="487"/>
      <c r="C904" s="486"/>
      <c r="D904" s="1914"/>
      <c r="E904" s="1914"/>
      <c r="F904" s="1914"/>
      <c r="G904" s="1639"/>
    </row>
    <row r="905" spans="1:9" ht="12.75" customHeight="1">
      <c r="A905" s="487"/>
      <c r="B905" s="487"/>
      <c r="C905" s="486"/>
      <c r="D905" s="1914"/>
      <c r="E905" s="1914"/>
      <c r="F905" s="1914"/>
      <c r="G905" s="1639"/>
    </row>
    <row r="906" spans="1:9" ht="12.75" customHeight="1">
      <c r="A906" s="487"/>
      <c r="B906" s="487"/>
      <c r="C906" s="486"/>
      <c r="D906" s="1914"/>
      <c r="E906" s="1914"/>
      <c r="F906" s="1914"/>
      <c r="G906" s="1639"/>
    </row>
    <row r="907" spans="1:9" s="1672" customFormat="1" ht="12.75" customHeight="1">
      <c r="A907" s="487"/>
      <c r="B907" s="487"/>
      <c r="C907" s="486"/>
      <c r="D907" s="1743"/>
      <c r="E907" s="1743"/>
      <c r="F907" s="1743"/>
      <c r="G907" s="1639"/>
      <c r="I907" s="1674"/>
    </row>
    <row r="908" spans="1:9" ht="12.75" customHeight="1">
      <c r="A908" s="1656"/>
      <c r="B908" s="796" t="s">
        <v>2657</v>
      </c>
      <c r="C908" s="1640"/>
      <c r="D908" s="1821" t="s">
        <v>2217</v>
      </c>
      <c r="E908" s="1821"/>
      <c r="F908" s="1821"/>
      <c r="G908" s="1639"/>
    </row>
    <row r="909" spans="1:9" ht="12.75" customHeight="1">
      <c r="A909" s="1656"/>
      <c r="B909" s="1656"/>
      <c r="C909" s="1640"/>
      <c r="D909" s="1821"/>
      <c r="E909" s="1821"/>
      <c r="F909" s="1821"/>
      <c r="G909" s="1639"/>
    </row>
    <row r="910" spans="1:9" ht="12.75" customHeight="1">
      <c r="A910" s="1656"/>
      <c r="B910" s="1656"/>
      <c r="C910" s="1640"/>
      <c r="D910" s="1638"/>
      <c r="E910" s="1638"/>
      <c r="F910" s="1638"/>
      <c r="G910" s="1639"/>
    </row>
    <row r="911" spans="1:9" ht="12.75" customHeight="1">
      <c r="A911" s="1656"/>
      <c r="B911" s="796" t="s">
        <v>2657</v>
      </c>
      <c r="C911" s="1640"/>
      <c r="D911" s="1878" t="s">
        <v>2218</v>
      </c>
      <c r="E911" s="1878"/>
      <c r="F911" s="1878"/>
      <c r="G911" s="1639"/>
    </row>
    <row r="912" spans="1:9" ht="12.75" customHeight="1">
      <c r="A912" s="1656"/>
      <c r="B912" s="1656"/>
      <c r="C912" s="1640"/>
      <c r="D912" s="1878"/>
      <c r="E912" s="1878"/>
      <c r="F912" s="1878"/>
      <c r="G912" s="1639"/>
    </row>
    <row r="913" spans="1:9" ht="12.75" customHeight="1">
      <c r="A913" s="1656"/>
      <c r="B913" s="1656"/>
      <c r="C913" s="1640"/>
      <c r="D913" s="1878"/>
      <c r="E913" s="1878"/>
      <c r="F913" s="1878"/>
      <c r="G913" s="1639"/>
    </row>
    <row r="914" spans="1:9" ht="12.75" customHeight="1">
      <c r="A914" s="1656"/>
      <c r="B914" s="1656"/>
      <c r="C914" s="1640"/>
      <c r="D914" s="1878"/>
      <c r="E914" s="1878"/>
      <c r="F914" s="1878"/>
      <c r="G914" s="1639"/>
    </row>
    <row r="915" spans="1:9" ht="12.75" customHeight="1">
      <c r="A915" s="1656"/>
      <c r="B915" s="1656"/>
      <c r="C915" s="1640"/>
      <c r="D915" s="1610"/>
      <c r="E915" s="1638"/>
      <c r="F915" s="1638"/>
      <c r="G915" s="1639"/>
    </row>
    <row r="916" spans="1:9" ht="12.75" customHeight="1">
      <c r="A916" s="1656"/>
      <c r="B916" s="796" t="s">
        <v>2657</v>
      </c>
      <c r="C916" s="1640"/>
      <c r="D916" s="1834" t="s">
        <v>2219</v>
      </c>
      <c r="E916" s="1834"/>
      <c r="F916" s="1834"/>
      <c r="G916" s="1639"/>
    </row>
    <row r="917" spans="1:9" ht="12.75" customHeight="1">
      <c r="A917" s="1656"/>
      <c r="B917" s="1656"/>
      <c r="C917" s="1640"/>
      <c r="D917" s="1610"/>
      <c r="E917" s="1638"/>
      <c r="F917" s="1638"/>
      <c r="G917" s="1639"/>
    </row>
    <row r="918" spans="1:9" ht="12.75" customHeight="1">
      <c r="A918" s="1656"/>
      <c r="B918" s="796" t="s">
        <v>2657</v>
      </c>
      <c r="C918" s="1640"/>
      <c r="D918" s="1834" t="s">
        <v>2220</v>
      </c>
      <c r="E918" s="1834"/>
      <c r="F918" s="1834"/>
      <c r="G918" s="1639"/>
    </row>
    <row r="919" spans="1:9" ht="12.75" customHeight="1">
      <c r="A919" s="487"/>
      <c r="B919" s="487"/>
      <c r="C919" s="486"/>
      <c r="D919" s="183"/>
      <c r="E919" s="676"/>
      <c r="F919" s="1639"/>
      <c r="G919" s="1639"/>
    </row>
    <row r="920" spans="1:9" ht="12.75" customHeight="1">
      <c r="A920" s="1652"/>
      <c r="B920" s="796" t="s">
        <v>2657</v>
      </c>
      <c r="C920" s="1653"/>
      <c r="D920" s="1914" t="s">
        <v>2214</v>
      </c>
      <c r="E920" s="1914"/>
      <c r="F920" s="1914"/>
      <c r="G920" s="1654"/>
      <c r="I920" s="1674" t="s">
        <v>2423</v>
      </c>
    </row>
    <row r="921" spans="1:9" ht="12.75" customHeight="1">
      <c r="A921" s="1652"/>
      <c r="B921" s="1652"/>
      <c r="C921" s="1653"/>
      <c r="D921" s="1914"/>
      <c r="E921" s="1914"/>
      <c r="F921" s="1914"/>
      <c r="G921" s="1654"/>
    </row>
    <row r="922" spans="1:9" ht="12.75" customHeight="1">
      <c r="A922" s="1652"/>
      <c r="B922" s="1652"/>
      <c r="C922" s="1653"/>
      <c r="D922" s="1914"/>
      <c r="E922" s="1914"/>
      <c r="F922" s="1914"/>
      <c r="G922" s="1654"/>
    </row>
    <row r="923" spans="1:9" ht="12.75" customHeight="1">
      <c r="A923" s="1652"/>
      <c r="B923" s="1652"/>
      <c r="C923" s="1653"/>
      <c r="D923" s="1914"/>
      <c r="E923" s="1914"/>
      <c r="F923" s="1914"/>
      <c r="G923" s="1654"/>
    </row>
    <row r="924" spans="1:9" ht="12.75" customHeight="1">
      <c r="A924" s="1652"/>
      <c r="B924" s="1652"/>
      <c r="C924" s="1653"/>
      <c r="D924" s="1914"/>
      <c r="E924" s="1914"/>
      <c r="F924" s="1914"/>
      <c r="G924" s="1654"/>
    </row>
    <row r="925" spans="1:9" ht="12.75" customHeight="1">
      <c r="A925" s="1652"/>
      <c r="B925" s="1652"/>
      <c r="C925" s="1653"/>
      <c r="D925" s="1914"/>
      <c r="E925" s="1914"/>
      <c r="F925" s="1914"/>
      <c r="G925" s="1654"/>
    </row>
    <row r="926" spans="1:9" ht="12.75" customHeight="1">
      <c r="A926" s="1652"/>
      <c r="B926" s="1652"/>
      <c r="C926" s="1653"/>
      <c r="D926" s="1914"/>
      <c r="E926" s="1914"/>
      <c r="F926" s="1914"/>
      <c r="G926" s="1654"/>
    </row>
    <row r="927" spans="1:9" ht="12.75" customHeight="1">
      <c r="A927" s="1652"/>
      <c r="B927" s="1652"/>
      <c r="C927" s="1653"/>
      <c r="D927" s="1914"/>
      <c r="E927" s="1914"/>
      <c r="F927" s="1914"/>
      <c r="G927" s="1654"/>
    </row>
    <row r="928" spans="1:9" ht="12.75" customHeight="1">
      <c r="A928" s="1652"/>
      <c r="B928" s="1652"/>
      <c r="C928" s="1653"/>
      <c r="D928" s="1914"/>
      <c r="E928" s="1914"/>
      <c r="F928" s="1914"/>
      <c r="G928" s="1654"/>
    </row>
    <row r="929" spans="1:9" ht="12.75" customHeight="1">
      <c r="A929" s="487"/>
      <c r="B929" s="487"/>
      <c r="C929" s="486"/>
      <c r="D929" s="183"/>
      <c r="E929" s="676"/>
      <c r="F929" s="1639"/>
      <c r="G929" s="1639"/>
    </row>
    <row r="930" spans="1:9" ht="12.75" customHeight="1">
      <c r="A930" s="403"/>
      <c r="B930" s="796" t="s">
        <v>2656</v>
      </c>
      <c r="C930" s="486"/>
      <c r="D930" s="1923" t="s">
        <v>2426</v>
      </c>
      <c r="E930" s="1923"/>
      <c r="F930" s="1923"/>
      <c r="G930" s="1639"/>
      <c r="I930" s="1674" t="s">
        <v>2423</v>
      </c>
    </row>
    <row r="931" spans="1:9" ht="12.75" customHeight="1">
      <c r="A931" s="403"/>
      <c r="B931" s="403"/>
      <c r="C931" s="486"/>
      <c r="D931" s="1923"/>
      <c r="E931" s="1923"/>
      <c r="F931" s="1923"/>
      <c r="G931" s="1639"/>
    </row>
    <row r="932" spans="1:9" ht="12.75" customHeight="1">
      <c r="A932" s="403"/>
      <c r="B932" s="403"/>
      <c r="C932" s="486"/>
      <c r="D932" s="1923"/>
      <c r="E932" s="1923"/>
      <c r="F932" s="1923"/>
      <c r="G932" s="1639"/>
    </row>
    <row r="933" spans="1:9" ht="12.75" customHeight="1">
      <c r="A933" s="403"/>
      <c r="B933" s="403"/>
      <c r="C933" s="486"/>
      <c r="D933" s="1923"/>
      <c r="E933" s="1923"/>
      <c r="F933" s="1923"/>
      <c r="G933" s="1639"/>
    </row>
    <row r="934" spans="1:9" ht="12.75" customHeight="1">
      <c r="A934" s="403"/>
      <c r="B934" s="403"/>
      <c r="C934" s="486"/>
      <c r="D934" s="1923"/>
      <c r="E934" s="1923"/>
      <c r="F934" s="1923"/>
      <c r="G934" s="1639"/>
    </row>
    <row r="935" spans="1:9" ht="12.75" customHeight="1">
      <c r="A935" s="403"/>
      <c r="B935" s="403"/>
      <c r="C935" s="486"/>
      <c r="D935" s="1923"/>
      <c r="E935" s="1923"/>
      <c r="F935" s="1923"/>
      <c r="G935" s="1639"/>
    </row>
    <row r="936" spans="1:9" ht="12.75" customHeight="1">
      <c r="A936" s="403"/>
      <c r="B936" s="403"/>
      <c r="C936" s="486"/>
      <c r="D936" s="1923"/>
      <c r="E936" s="1923"/>
      <c r="F936" s="1923"/>
      <c r="G936" s="1639"/>
    </row>
    <row r="937" spans="1:9" s="1672" customFormat="1" ht="12.75" customHeight="1">
      <c r="A937" s="403"/>
      <c r="B937" s="403"/>
      <c r="C937" s="486"/>
      <c r="D937" s="1744"/>
      <c r="E937" s="1744"/>
      <c r="F937" s="1744"/>
      <c r="G937" s="1639"/>
      <c r="I937" s="1674"/>
    </row>
    <row r="938" spans="1:9" s="1672" customFormat="1" ht="12.75" customHeight="1">
      <c r="A938" s="403"/>
      <c r="B938" s="1675" t="s">
        <v>2656</v>
      </c>
      <c r="C938" s="486"/>
      <c r="D938" s="1833" t="s">
        <v>2424</v>
      </c>
      <c r="E938" s="1833"/>
      <c r="F938" s="1833"/>
      <c r="G938" s="1639"/>
      <c r="I938" s="1674"/>
    </row>
    <row r="939" spans="1:9" s="1672" customFormat="1" ht="12.75" customHeight="1">
      <c r="A939" s="403"/>
      <c r="B939" s="403"/>
      <c r="C939" s="486"/>
      <c r="D939" s="1833"/>
      <c r="E939" s="1833"/>
      <c r="F939" s="1833"/>
      <c r="G939" s="1639"/>
      <c r="I939" s="1674"/>
    </row>
    <row r="940" spans="1:9" s="1672" customFormat="1" ht="12.75" customHeight="1">
      <c r="A940" s="403"/>
      <c r="B940" s="403"/>
      <c r="C940" s="486"/>
      <c r="D940" s="1833"/>
      <c r="E940" s="1833"/>
      <c r="F940" s="1833"/>
      <c r="G940" s="1639"/>
      <c r="I940" s="1674"/>
    </row>
    <row r="941" spans="1:9" s="1672" customFormat="1" ht="12.75" customHeight="1">
      <c r="A941" s="403"/>
      <c r="B941" s="403"/>
      <c r="C941" s="486"/>
      <c r="D941" s="1833"/>
      <c r="E941" s="1833"/>
      <c r="F941" s="1833"/>
      <c r="G941" s="1639"/>
      <c r="I941" s="1674"/>
    </row>
    <row r="942" spans="1:9" s="1672" customFormat="1" ht="12.75" customHeight="1">
      <c r="A942" s="403"/>
      <c r="B942" s="403"/>
      <c r="C942" s="486"/>
      <c r="D942" s="1833"/>
      <c r="E942" s="1833"/>
      <c r="F942" s="1833"/>
      <c r="G942" s="1639"/>
      <c r="I942" s="1674"/>
    </row>
    <row r="943" spans="1:9" s="1672" customFormat="1" ht="12.75" customHeight="1">
      <c r="A943" s="403"/>
      <c r="B943" s="403"/>
      <c r="C943" s="486"/>
      <c r="D943" s="1833"/>
      <c r="E943" s="1833"/>
      <c r="F943" s="1833"/>
      <c r="G943" s="1639"/>
      <c r="I943" s="1674"/>
    </row>
    <row r="944" spans="1:9" s="1672" customFormat="1" ht="12.75" customHeight="1">
      <c r="A944" s="403"/>
      <c r="B944" s="403"/>
      <c r="C944" s="486"/>
      <c r="D944" s="1744"/>
      <c r="E944" s="1744"/>
      <c r="F944" s="1744"/>
      <c r="G944" s="1639"/>
      <c r="I944" s="1674"/>
    </row>
    <row r="945" spans="1:9" ht="12.75" customHeight="1">
      <c r="A945" s="1656"/>
      <c r="B945" s="796" t="s">
        <v>2657</v>
      </c>
      <c r="C945" s="1640"/>
      <c r="D945" s="1915" t="s">
        <v>2221</v>
      </c>
      <c r="E945" s="1915"/>
      <c r="F945" s="1915"/>
      <c r="G945" s="1639"/>
    </row>
    <row r="946" spans="1:9" ht="12.75" customHeight="1">
      <c r="A946" s="1656"/>
      <c r="B946" s="1656"/>
      <c r="C946" s="1640"/>
      <c r="D946" s="1915"/>
      <c r="E946" s="1915"/>
      <c r="F946" s="1915"/>
      <c r="G946" s="1639"/>
    </row>
    <row r="947" spans="1:9" ht="12.75" customHeight="1">
      <c r="A947" s="1656"/>
      <c r="B947" s="1656"/>
      <c r="C947" s="1640"/>
      <c r="D947" s="1915"/>
      <c r="E947" s="1915"/>
      <c r="F947" s="1915"/>
      <c r="G947" s="1639"/>
    </row>
    <row r="948" spans="1:9" s="1672" customFormat="1" ht="12.75" customHeight="1">
      <c r="A948" s="403"/>
      <c r="B948" s="403"/>
      <c r="C948" s="486"/>
      <c r="D948" s="1744"/>
      <c r="E948" s="1744"/>
      <c r="F948" s="1744"/>
      <c r="G948" s="1639"/>
      <c r="I948" s="1674"/>
    </row>
    <row r="949" spans="1:9" ht="12.75" customHeight="1">
      <c r="A949" s="403"/>
      <c r="B949" s="403"/>
      <c r="C949" s="486"/>
      <c r="D949" s="1655"/>
      <c r="E949" s="676"/>
      <c r="F949" s="1639"/>
      <c r="G949" s="1639"/>
    </row>
    <row r="950" spans="1:9" ht="12.75" customHeight="1">
      <c r="A950" s="403"/>
      <c r="B950" s="796" t="s">
        <v>2657</v>
      </c>
      <c r="C950" s="486"/>
      <c r="D950" s="1914" t="s">
        <v>2425</v>
      </c>
      <c r="E950" s="1914"/>
      <c r="F950" s="1914"/>
      <c r="G950" s="1639"/>
      <c r="I950" s="1674" t="s">
        <v>2423</v>
      </c>
    </row>
    <row r="951" spans="1:9" ht="12.75" customHeight="1">
      <c r="A951" s="403"/>
      <c r="B951" s="403"/>
      <c r="C951" s="486"/>
      <c r="D951" s="1914"/>
      <c r="E951" s="1914"/>
      <c r="F951" s="1914"/>
      <c r="G951" s="1639"/>
    </row>
    <row r="952" spans="1:9" ht="12.75" customHeight="1">
      <c r="A952" s="403"/>
      <c r="B952" s="403"/>
      <c r="C952" s="486"/>
      <c r="D952" s="1914"/>
      <c r="E952" s="1914"/>
      <c r="F952" s="1914"/>
      <c r="G952" s="1639"/>
    </row>
    <row r="953" spans="1:9" ht="12.75" customHeight="1">
      <c r="A953" s="403"/>
      <c r="B953" s="403"/>
      <c r="C953" s="486"/>
      <c r="D953" s="1914"/>
      <c r="E953" s="1914"/>
      <c r="F953" s="1914"/>
      <c r="G953" s="1639"/>
    </row>
    <row r="954" spans="1:9" ht="12.75" customHeight="1">
      <c r="A954" s="1658"/>
      <c r="B954" s="1658"/>
      <c r="C954" s="1644"/>
      <c r="D954" s="1607"/>
      <c r="E954" s="1607"/>
      <c r="F954" s="1607"/>
      <c r="G954" s="1607"/>
    </row>
    <row r="955" spans="1:9" ht="12.75" customHeight="1">
      <c r="A955" s="1642"/>
      <c r="B955" s="1642"/>
      <c r="C955" s="554"/>
      <c r="D955" s="1844" t="s">
        <v>2222</v>
      </c>
      <c r="E955" s="1844"/>
      <c r="F955" s="1844"/>
      <c r="G955" s="676"/>
    </row>
    <row r="956" spans="1:9" ht="12.75" customHeight="1">
      <c r="A956" s="712"/>
      <c r="B956" s="796" t="s">
        <v>2657</v>
      </c>
      <c r="C956" s="554"/>
      <c r="D956" s="1834" t="s">
        <v>2247</v>
      </c>
      <c r="E956" s="1834"/>
      <c r="F956" s="1834"/>
      <c r="G956" s="676"/>
      <c r="I956" s="1674" t="s">
        <v>2423</v>
      </c>
    </row>
    <row r="957" spans="1:9" ht="12.75" customHeight="1">
      <c r="A957" s="1642"/>
      <c r="B957" s="1642"/>
      <c r="C957" s="554"/>
      <c r="D957" s="6"/>
      <c r="E957" s="6"/>
      <c r="F957" s="6"/>
      <c r="G957" s="676"/>
    </row>
    <row r="958" spans="1:9" ht="12.75" customHeight="1">
      <c r="A958" s="1642"/>
      <c r="B958" s="1642"/>
      <c r="C958" s="554"/>
      <c r="D958" s="1844" t="s">
        <v>2223</v>
      </c>
      <c r="E958" s="1844"/>
      <c r="F958" s="1844"/>
      <c r="G958" s="675"/>
    </row>
    <row r="959" spans="1:9" ht="12.75" customHeight="1">
      <c r="A959" s="712"/>
      <c r="B959" s="796" t="s">
        <v>2657</v>
      </c>
      <c r="C959" s="554"/>
      <c r="D959" s="1821" t="s">
        <v>2224</v>
      </c>
      <c r="E959" s="1821"/>
      <c r="F959" s="1821"/>
      <c r="G959" s="675"/>
      <c r="I959" s="1674" t="s">
        <v>2423</v>
      </c>
    </row>
    <row r="960" spans="1:9" ht="12.75" customHeight="1">
      <c r="A960" s="712"/>
      <c r="B960" s="712"/>
      <c r="C960" s="554"/>
      <c r="D960" s="1821"/>
      <c r="E960" s="1821"/>
      <c r="F960" s="1821"/>
      <c r="G960" s="675"/>
    </row>
    <row r="961" spans="1:9" ht="12.75" customHeight="1">
      <c r="A961" s="712"/>
      <c r="B961" s="712"/>
      <c r="C961" s="554"/>
      <c r="D961" s="1821"/>
      <c r="E961" s="1821"/>
      <c r="F961" s="1821"/>
      <c r="G961" s="675"/>
    </row>
    <row r="962" spans="1:9" ht="12.75" customHeight="1">
      <c r="A962" s="712"/>
      <c r="B962" s="712"/>
      <c r="C962" s="554"/>
      <c r="D962" s="1821"/>
      <c r="E962" s="1821"/>
      <c r="F962" s="1821"/>
      <c r="G962" s="675"/>
    </row>
    <row r="963" spans="1:9" ht="12.75" customHeight="1">
      <c r="A963" s="712"/>
      <c r="B963" s="712"/>
      <c r="C963" s="554"/>
      <c r="D963" s="1821"/>
      <c r="E963" s="1821"/>
      <c r="F963" s="1821"/>
      <c r="G963" s="675"/>
    </row>
    <row r="964" spans="1:9" ht="12.75" customHeight="1">
      <c r="A964" s="712"/>
      <c r="B964" s="712"/>
      <c r="C964" s="554"/>
      <c r="D964" s="1821"/>
      <c r="E964" s="1821"/>
      <c r="F964" s="1821"/>
      <c r="G964" s="675"/>
    </row>
    <row r="965" spans="1:9" ht="12.75" customHeight="1">
      <c r="A965" s="712"/>
      <c r="B965" s="712"/>
      <c r="C965" s="554"/>
      <c r="D965" s="1821"/>
      <c r="E965" s="1821"/>
      <c r="F965" s="1821"/>
      <c r="G965" s="675"/>
    </row>
    <row r="966" spans="1:9" ht="12.75" customHeight="1">
      <c r="A966" s="712"/>
      <c r="B966" s="712"/>
      <c r="C966" s="554"/>
      <c r="D966" s="1821"/>
      <c r="E966" s="1821"/>
      <c r="F966" s="1821"/>
      <c r="G966" s="675"/>
    </row>
    <row r="967" spans="1:9" ht="12.75" customHeight="1">
      <c r="A967" s="712"/>
      <c r="B967" s="712"/>
      <c r="C967" s="554"/>
      <c r="D967" s="1821"/>
      <c r="E967" s="1821"/>
      <c r="F967" s="1821"/>
      <c r="G967" s="675"/>
    </row>
    <row r="968" spans="1:9" ht="12.75" customHeight="1">
      <c r="A968" s="712"/>
      <c r="B968" s="712"/>
      <c r="C968" s="554"/>
      <c r="D968" s="1821"/>
      <c r="E968" s="1821"/>
      <c r="F968" s="1821"/>
      <c r="G968" s="675"/>
    </row>
    <row r="969" spans="1:9" ht="12.75" customHeight="1">
      <c r="A969" s="712"/>
      <c r="B969" s="712"/>
      <c r="C969" s="554"/>
      <c r="D969" s="1821"/>
      <c r="E969" s="1821"/>
      <c r="F969" s="1821"/>
      <c r="G969" s="675"/>
    </row>
    <row r="970" spans="1:9" ht="12.75" customHeight="1">
      <c r="A970" s="712"/>
      <c r="B970" s="712"/>
      <c r="C970" s="554"/>
      <c r="D970" s="1821"/>
      <c r="E970" s="1821"/>
      <c r="F970" s="1821"/>
      <c r="G970" s="675"/>
    </row>
    <row r="971" spans="1:9" s="1672" customFormat="1" ht="12.75" customHeight="1">
      <c r="A971" s="712"/>
      <c r="B971" s="712"/>
      <c r="C971" s="554"/>
      <c r="D971" s="1821"/>
      <c r="E971" s="1821"/>
      <c r="F971" s="1821"/>
      <c r="G971" s="675"/>
      <c r="I971" s="1674"/>
    </row>
    <row r="972" spans="1:9" ht="12.75" customHeight="1">
      <c r="A972" s="712"/>
      <c r="B972" s="712"/>
      <c r="C972" s="554"/>
      <c r="D972" s="1821"/>
      <c r="E972" s="1821"/>
      <c r="F972" s="1821"/>
      <c r="G972" s="675"/>
    </row>
    <row r="973" spans="1:9" ht="12.75" customHeight="1">
      <c r="A973" s="712"/>
      <c r="B973" s="712"/>
      <c r="C973" s="554"/>
      <c r="D973" s="1821"/>
      <c r="E973" s="1821"/>
      <c r="F973" s="1821"/>
      <c r="G973" s="676"/>
    </row>
    <row r="974" spans="1:9" ht="12.75" customHeight="1">
      <c r="A974" s="1642"/>
      <c r="B974" s="1642"/>
      <c r="C974" s="554"/>
      <c r="D974" s="6"/>
      <c r="E974" s="6"/>
      <c r="F974" s="6"/>
      <c r="G974" s="676"/>
    </row>
    <row r="975" spans="1:9" ht="12.75" customHeight="1">
      <c r="A975" s="1890" t="s">
        <v>2225</v>
      </c>
      <c r="B975" s="1890"/>
      <c r="C975" s="1890"/>
      <c r="D975" s="1890"/>
      <c r="E975" s="1890"/>
      <c r="F975" s="1890"/>
      <c r="G975" s="1890"/>
      <c r="H975" s="1749"/>
      <c r="I975" s="1750"/>
    </row>
    <row r="976" spans="1:9" ht="12.75" customHeight="1">
      <c r="A976" s="1611"/>
      <c r="B976" s="1611"/>
      <c r="C976" s="554"/>
      <c r="D976" s="6"/>
      <c r="E976" s="6"/>
      <c r="F976" s="6"/>
      <c r="G976" s="676"/>
    </row>
    <row r="977" spans="1:9" ht="12.75" customHeight="1">
      <c r="A977" s="1642"/>
      <c r="B977" s="1642"/>
      <c r="C977" s="1640"/>
      <c r="D977" s="1844" t="s">
        <v>2248</v>
      </c>
      <c r="E977" s="1844"/>
      <c r="F977" s="1844"/>
      <c r="G977" s="676"/>
    </row>
    <row r="978" spans="1:9" ht="12.75" customHeight="1">
      <c r="A978" s="1616"/>
      <c r="B978" s="1616"/>
      <c r="C978" s="1646"/>
      <c r="D978" s="1834" t="s">
        <v>2226</v>
      </c>
      <c r="E978" s="1834"/>
      <c r="F978" s="1834"/>
      <c r="G978" s="676"/>
    </row>
    <row r="979" spans="1:9" ht="12.75" customHeight="1">
      <c r="A979" s="1616"/>
      <c r="B979" s="1616"/>
      <c r="C979" s="1646"/>
      <c r="D979" s="6"/>
      <c r="E979" s="6"/>
      <c r="F979" s="1638"/>
      <c r="G979" s="675"/>
    </row>
    <row r="980" spans="1:9" ht="12.75" customHeight="1">
      <c r="A980" s="1642"/>
      <c r="B980" s="796" t="s">
        <v>2656</v>
      </c>
      <c r="C980" s="554"/>
      <c r="D980" s="1921" t="s">
        <v>2507</v>
      </c>
      <c r="E980" s="1921"/>
      <c r="F980" s="1921"/>
      <c r="G980" s="675"/>
      <c r="I980" s="1674" t="s">
        <v>2401</v>
      </c>
    </row>
    <row r="981" spans="1:9" ht="12.75" customHeight="1">
      <c r="A981" s="1642"/>
      <c r="B981" s="1642"/>
      <c r="C981" s="554"/>
      <c r="D981" s="1921"/>
      <c r="E981" s="1921"/>
      <c r="F981" s="1921"/>
      <c r="G981" s="675"/>
    </row>
    <row r="982" spans="1:9" ht="12.75" customHeight="1">
      <c r="A982" s="1642"/>
      <c r="B982" s="1642"/>
      <c r="C982" s="554"/>
      <c r="D982" s="1811"/>
      <c r="E982" s="1806" t="s">
        <v>2508</v>
      </c>
      <c r="F982" s="1811"/>
      <c r="G982" s="675"/>
    </row>
    <row r="983" spans="1:9" ht="12.75" customHeight="1">
      <c r="A983" s="1627"/>
      <c r="B983" s="1627"/>
      <c r="C983" s="555"/>
      <c r="D983" s="1832" t="s">
        <v>2506</v>
      </c>
      <c r="E983" s="1832"/>
      <c r="F983" s="1832"/>
      <c r="G983" s="675"/>
    </row>
    <row r="984" spans="1:9" ht="12.75" customHeight="1">
      <c r="A984" s="1627"/>
      <c r="B984" s="1627"/>
      <c r="C984" s="555"/>
      <c r="D984" s="1832"/>
      <c r="E984" s="1832"/>
      <c r="F984" s="1832"/>
      <c r="G984" s="675"/>
    </row>
    <row r="985" spans="1:9" ht="12.75" customHeight="1">
      <c r="A985" s="718"/>
      <c r="B985" s="718"/>
      <c r="C985" s="313"/>
      <c r="D985" s="1832"/>
      <c r="E985" s="1832"/>
      <c r="F985" s="1832"/>
      <c r="G985" s="675"/>
    </row>
    <row r="986" spans="1:9" ht="12.75" customHeight="1">
      <c r="A986" s="718"/>
      <c r="B986" s="718"/>
      <c r="C986" s="313"/>
      <c r="D986" s="1832"/>
      <c r="E986" s="1832"/>
      <c r="F986" s="1832"/>
      <c r="G986" s="675"/>
    </row>
    <row r="987" spans="1:9" ht="12.75" customHeight="1">
      <c r="A987" s="718"/>
      <c r="B987" s="718"/>
      <c r="C987" s="313"/>
      <c r="D987" s="1608"/>
      <c r="E987" s="1608"/>
      <c r="F987" s="1608"/>
      <c r="G987" s="675"/>
    </row>
    <row r="988" spans="1:9" ht="12.75" customHeight="1">
      <c r="A988" s="718"/>
      <c r="B988" s="796" t="s">
        <v>2657</v>
      </c>
      <c r="C988" s="313"/>
      <c r="D988" s="1822" t="s">
        <v>2227</v>
      </c>
      <c r="E988" s="1822"/>
      <c r="F988" s="1822"/>
      <c r="G988" s="675"/>
    </row>
    <row r="989" spans="1:9" ht="12.75" customHeight="1">
      <c r="A989" s="718"/>
      <c r="B989" s="718"/>
      <c r="C989" s="313"/>
      <c r="D989" s="1822"/>
      <c r="E989" s="1822"/>
      <c r="F989" s="1822"/>
      <c r="G989" s="675"/>
    </row>
    <row r="990" spans="1:9" ht="12.75" customHeight="1">
      <c r="A990" s="718"/>
      <c r="B990" s="718"/>
      <c r="C990" s="313"/>
      <c r="D990" s="1822"/>
      <c r="E990" s="1822"/>
      <c r="F990" s="1822"/>
      <c r="G990" s="675"/>
    </row>
    <row r="991" spans="1:9" ht="12.75" customHeight="1">
      <c r="A991" s="718"/>
      <c r="B991" s="718"/>
      <c r="C991" s="313"/>
      <c r="D991" s="1822"/>
      <c r="E991" s="1822"/>
      <c r="F991" s="1822"/>
      <c r="G991" s="675"/>
    </row>
    <row r="992" spans="1:9" ht="12.75" customHeight="1">
      <c r="A992" s="718"/>
      <c r="B992" s="718"/>
      <c r="C992" s="313"/>
      <c r="D992" s="1606"/>
      <c r="E992" s="1606"/>
      <c r="F992" s="1606"/>
      <c r="G992" s="675"/>
    </row>
    <row r="993" spans="1:7" ht="12.75" customHeight="1">
      <c r="A993" s="718"/>
      <c r="B993" s="796" t="s">
        <v>2657</v>
      </c>
      <c r="C993" s="313"/>
      <c r="D993" s="1822" t="s">
        <v>2228</v>
      </c>
      <c r="E993" s="1822"/>
      <c r="F993" s="1822"/>
      <c r="G993" s="675"/>
    </row>
    <row r="994" spans="1:7" ht="12.75" customHeight="1">
      <c r="A994" s="718"/>
      <c r="B994" s="718"/>
      <c r="C994" s="313"/>
      <c r="D994" s="1822"/>
      <c r="E994" s="1822"/>
      <c r="F994" s="1822"/>
      <c r="G994" s="675"/>
    </row>
    <row r="995" spans="1:7" ht="12.75" customHeight="1">
      <c r="A995" s="718"/>
      <c r="B995" s="718"/>
      <c r="C995" s="313"/>
      <c r="D995" s="1606"/>
      <c r="E995" s="1606"/>
      <c r="F995" s="1606"/>
      <c r="G995" s="675"/>
    </row>
    <row r="996" spans="1:7" ht="12.75" customHeight="1">
      <c r="A996" s="712"/>
      <c r="B996" s="796" t="s">
        <v>2657</v>
      </c>
      <c r="C996" s="554"/>
      <c r="D996" s="1834" t="s">
        <v>2229</v>
      </c>
      <c r="E996" s="1834"/>
      <c r="F996" s="1834"/>
      <c r="G996" s="675"/>
    </row>
    <row r="997" spans="1:7" ht="12.75" customHeight="1">
      <c r="A997" s="1642"/>
      <c r="B997" s="1642"/>
      <c r="C997" s="554"/>
      <c r="D997" s="6"/>
      <c r="E997" s="6"/>
      <c r="F997" s="6"/>
      <c r="G997" s="675"/>
    </row>
    <row r="998" spans="1:7" ht="12.75" customHeight="1">
      <c r="A998" s="712"/>
      <c r="B998" s="796" t="s">
        <v>2657</v>
      </c>
      <c r="C998" s="554"/>
      <c r="D998" s="1834" t="s">
        <v>2230</v>
      </c>
      <c r="E998" s="1834"/>
      <c r="F998" s="1834"/>
      <c r="G998" s="675"/>
    </row>
    <row r="999" spans="1:7" ht="12.75" customHeight="1">
      <c r="A999" s="1642"/>
      <c r="B999" s="1642"/>
      <c r="C999" s="554"/>
      <c r="D999" s="1610"/>
      <c r="E999" s="6"/>
      <c r="F999" s="6"/>
      <c r="G999" s="675"/>
    </row>
    <row r="1000" spans="1:7" ht="12.75" customHeight="1">
      <c r="A1000" s="712"/>
      <c r="B1000" s="796" t="s">
        <v>2656</v>
      </c>
      <c r="C1000" s="554"/>
      <c r="D1000" s="1834" t="s">
        <v>2231</v>
      </c>
      <c r="E1000" s="1834"/>
      <c r="F1000" s="1834"/>
      <c r="G1000" s="675"/>
    </row>
    <row r="1001" spans="1:7" ht="12.75" customHeight="1">
      <c r="A1001" s="1642"/>
      <c r="B1001" s="1642"/>
      <c r="C1001" s="554"/>
      <c r="D1001" s="1610"/>
      <c r="E1001" s="6"/>
      <c r="F1001" s="6"/>
      <c r="G1001" s="675"/>
    </row>
    <row r="1002" spans="1:7" ht="12.75" customHeight="1">
      <c r="A1002" s="712"/>
      <c r="B1002" s="796" t="s">
        <v>2657</v>
      </c>
      <c r="C1002" s="554"/>
      <c r="D1002" s="1821" t="s">
        <v>2232</v>
      </c>
      <c r="E1002" s="1821"/>
      <c r="F1002" s="1821"/>
      <c r="G1002" s="675"/>
    </row>
    <row r="1003" spans="1:7" ht="12.75" customHeight="1">
      <c r="A1003" s="712"/>
      <c r="B1003" s="712"/>
      <c r="C1003" s="554"/>
      <c r="D1003" s="1821"/>
      <c r="E1003" s="1821"/>
      <c r="F1003" s="1821"/>
      <c r="G1003" s="675"/>
    </row>
    <row r="1004" spans="1:7" ht="12.75" customHeight="1">
      <c r="A1004" s="712"/>
      <c r="B1004" s="712"/>
      <c r="C1004" s="554"/>
      <c r="D1004" s="1610"/>
      <c r="E1004" s="6"/>
      <c r="F1004" s="6"/>
      <c r="G1004" s="676"/>
    </row>
    <row r="1005" spans="1:7" ht="12.75" customHeight="1">
      <c r="A1005" s="407"/>
      <c r="B1005" s="796" t="s">
        <v>2657</v>
      </c>
      <c r="C1005" s="1659"/>
      <c r="D1005" s="1888" t="s">
        <v>2233</v>
      </c>
      <c r="E1005" s="1888"/>
      <c r="F1005" s="1888"/>
      <c r="G1005" s="1660"/>
    </row>
    <row r="1006" spans="1:7" ht="12.75" customHeight="1">
      <c r="A1006" s="1659"/>
      <c r="B1006" s="1659"/>
      <c r="C1006" s="1659"/>
      <c r="D1006" s="1888"/>
      <c r="E1006" s="1888"/>
      <c r="F1006" s="1888"/>
      <c r="G1006" s="1660"/>
    </row>
    <row r="1007" spans="1:7" ht="12.75" customHeight="1">
      <c r="A1007" s="1659"/>
      <c r="B1007" s="1659"/>
      <c r="C1007" s="1659"/>
      <c r="D1007" s="1661"/>
      <c r="E1007" s="1662"/>
      <c r="F1007" s="1662"/>
      <c r="G1007" s="1660"/>
    </row>
    <row r="1008" spans="1:7" ht="12.75" customHeight="1">
      <c r="A1008" s="407"/>
      <c r="B1008" s="796" t="s">
        <v>2656</v>
      </c>
      <c r="C1008" s="1659"/>
      <c r="D1008" s="1920" t="s">
        <v>2234</v>
      </c>
      <c r="E1008" s="1920"/>
      <c r="F1008" s="1920"/>
      <c r="G1008" s="1660"/>
    </row>
    <row r="1009" spans="1:9" ht="12.75" customHeight="1">
      <c r="A1009" s="1659"/>
      <c r="B1009" s="1659"/>
      <c r="C1009" s="1659"/>
      <c r="D1009" s="1661"/>
      <c r="E1009" s="1662"/>
      <c r="F1009" s="1662"/>
      <c r="G1009" s="1660"/>
    </row>
    <row r="1010" spans="1:9" ht="12.75" customHeight="1">
      <c r="A1010" s="712"/>
      <c r="B1010" s="796" t="s">
        <v>2657</v>
      </c>
      <c r="C1010" s="554"/>
      <c r="D1010" s="1834" t="s">
        <v>2235</v>
      </c>
      <c r="E1010" s="1834"/>
      <c r="F1010" s="1834"/>
      <c r="G1010" s="676"/>
    </row>
    <row r="1011" spans="1:9" ht="12.75" customHeight="1">
      <c r="A1011" s="712"/>
      <c r="B1011" s="712"/>
      <c r="C1011" s="554"/>
      <c r="D1011" s="1610"/>
      <c r="E1011" s="6"/>
      <c r="F1011" s="6"/>
      <c r="G1011" s="676"/>
    </row>
    <row r="1012" spans="1:9" ht="12.75" customHeight="1">
      <c r="A1012" s="712"/>
      <c r="B1012" s="796" t="s">
        <v>2657</v>
      </c>
      <c r="C1012" s="554"/>
      <c r="D1012" s="1821" t="s">
        <v>2236</v>
      </c>
      <c r="E1012" s="1821"/>
      <c r="F1012" s="1821"/>
      <c r="G1012" s="676"/>
    </row>
    <row r="1013" spans="1:9" ht="12.75" customHeight="1">
      <c r="A1013" s="712"/>
      <c r="B1013" s="712"/>
      <c r="C1013" s="554"/>
      <c r="D1013" s="1821"/>
      <c r="E1013" s="1821"/>
      <c r="F1013" s="1821"/>
      <c r="G1013" s="676"/>
    </row>
    <row r="1014" spans="1:9" ht="12.75" customHeight="1">
      <c r="A1014" s="1642"/>
      <c r="B1014" s="1642"/>
      <c r="C1014" s="554"/>
      <c r="D1014" s="6"/>
      <c r="E1014" s="6"/>
      <c r="F1014" s="6"/>
      <c r="G1014" s="676"/>
    </row>
    <row r="1015" spans="1:9" ht="12.75" customHeight="1">
      <c r="A1015" s="1890" t="s">
        <v>2237</v>
      </c>
      <c r="B1015" s="1890"/>
      <c r="C1015" s="1890"/>
      <c r="D1015" s="1890"/>
      <c r="E1015" s="1890"/>
      <c r="F1015" s="1890"/>
      <c r="G1015" s="1890"/>
      <c r="H1015" s="1749"/>
      <c r="I1015" s="1750"/>
    </row>
    <row r="1016" spans="1:9" ht="12.75" customHeight="1">
      <c r="A1016" s="1642"/>
      <c r="B1016" s="1642"/>
      <c r="C1016" s="554"/>
      <c r="D1016" s="6"/>
      <c r="E1016" s="6"/>
      <c r="F1016" s="6"/>
      <c r="G1016" s="676"/>
    </row>
    <row r="1017" spans="1:9" ht="12.75" customHeight="1">
      <c r="A1017" s="1627"/>
      <c r="B1017" s="1627"/>
      <c r="C1017" s="555"/>
      <c r="D1017" s="1880" t="s">
        <v>2238</v>
      </c>
      <c r="E1017" s="1880"/>
      <c r="F1017" s="1880"/>
      <c r="G1017" s="676"/>
    </row>
    <row r="1018" spans="1:9" ht="12.75" customHeight="1">
      <c r="A1018" s="1627"/>
      <c r="B1018" s="1627"/>
      <c r="C1018" s="555"/>
      <c r="D1018" s="1913" t="s">
        <v>2239</v>
      </c>
      <c r="E1018" s="1913"/>
      <c r="F1018" s="1913"/>
      <c r="G1018" s="676"/>
    </row>
    <row r="1019" spans="1:9" ht="12.75" customHeight="1">
      <c r="A1019" s="672"/>
      <c r="B1019" s="672"/>
      <c r="C1019" s="1617"/>
      <c r="D1019" s="676"/>
      <c r="E1019" s="676"/>
      <c r="F1019" s="676"/>
      <c r="G1019" s="676"/>
    </row>
    <row r="1020" spans="1:9" ht="12.75" customHeight="1">
      <c r="A1020" s="712"/>
      <c r="B1020" s="712"/>
      <c r="C1020" s="313"/>
      <c r="D1020" s="1880" t="s">
        <v>2253</v>
      </c>
      <c r="E1020" s="1880"/>
      <c r="F1020" s="1880"/>
      <c r="G1020" s="676"/>
      <c r="I1020" s="1674" t="s">
        <v>2373</v>
      </c>
    </row>
    <row r="1021" spans="1:9" ht="12.75" customHeight="1">
      <c r="A1021" s="1642"/>
      <c r="B1021" s="796" t="s">
        <v>2656</v>
      </c>
      <c r="C1021" s="554"/>
      <c r="D1021" s="1913" t="s">
        <v>1499</v>
      </c>
      <c r="E1021" s="1913"/>
      <c r="F1021" s="1913"/>
      <c r="G1021" s="676"/>
    </row>
    <row r="1022" spans="1:9" s="1672" customFormat="1" ht="12.75" customHeight="1">
      <c r="A1022" s="1642"/>
      <c r="B1022" s="712"/>
      <c r="C1022" s="554"/>
      <c r="D1022" s="1909" t="s">
        <v>2240</v>
      </c>
      <c r="E1022" s="1909"/>
      <c r="F1022" s="1909"/>
      <c r="G1022" s="676"/>
      <c r="I1022" s="1674"/>
    </row>
    <row r="1023" spans="1:9" ht="12.75" customHeight="1">
      <c r="A1023" s="1642"/>
      <c r="B1023" s="1642"/>
      <c r="C1023" s="554"/>
      <c r="D1023" s="1913"/>
      <c r="E1023" s="1913"/>
      <c r="F1023" s="1913"/>
      <c r="G1023" s="676"/>
    </row>
    <row r="1024" spans="1:9" ht="12.75" customHeight="1">
      <c r="A1024" s="1910" t="s">
        <v>2249</v>
      </c>
      <c r="B1024" s="1910"/>
      <c r="C1024" s="1910"/>
      <c r="D1024" s="1910"/>
      <c r="E1024" s="1910"/>
      <c r="F1024" s="1910"/>
      <c r="G1024" s="1910"/>
      <c r="H1024" s="1749"/>
      <c r="I1024" s="1750"/>
    </row>
    <row r="1025" spans="1:9" ht="12.75" customHeight="1">
      <c r="A1025" s="254"/>
      <c r="B1025" s="254"/>
      <c r="C1025" s="1634"/>
      <c r="D1025" s="684"/>
      <c r="E1025" s="684"/>
      <c r="F1025" s="684"/>
      <c r="G1025" s="684"/>
    </row>
    <row r="1026" spans="1:9" ht="12.75" customHeight="1">
      <c r="A1026" s="254"/>
      <c r="B1026" s="1669"/>
      <c r="C1026" s="1676"/>
      <c r="D1026" s="1894" t="s">
        <v>1500</v>
      </c>
      <c r="E1026" s="1894"/>
      <c r="F1026" s="1894"/>
      <c r="G1026" s="684"/>
    </row>
    <row r="1027" spans="1:9" ht="12.75" customHeight="1">
      <c r="A1027" s="254"/>
      <c r="B1027" s="1675" t="s">
        <v>2656</v>
      </c>
      <c r="C1027" s="1676"/>
      <c r="D1027" s="1897" t="s">
        <v>1499</v>
      </c>
      <c r="E1027" s="1897"/>
      <c r="F1027" s="1897"/>
      <c r="G1027" s="684"/>
    </row>
    <row r="1028" spans="1:9" ht="12.75" customHeight="1">
      <c r="A1028" s="254"/>
      <c r="B1028" s="1672"/>
      <c r="C1028" s="1676"/>
      <c r="D1028" s="1897" t="s">
        <v>2250</v>
      </c>
      <c r="E1028" s="1897"/>
      <c r="F1028" s="1897"/>
      <c r="G1028" s="684"/>
    </row>
    <row r="1029" spans="1:9" s="1672" customFormat="1" ht="12.75" customHeight="1">
      <c r="A1029" s="254"/>
      <c r="C1029" s="1676"/>
      <c r="D1029" s="1670"/>
      <c r="E1029" s="1670"/>
      <c r="F1029" s="1670"/>
      <c r="G1029" s="684"/>
      <c r="I1029" s="1674"/>
    </row>
    <row r="1030" spans="1:9" ht="12.75" customHeight="1">
      <c r="A1030" s="254"/>
      <c r="B1030" s="254"/>
      <c r="C1030" s="1634"/>
      <c r="D1030" s="1911" t="s">
        <v>1182</v>
      </c>
      <c r="E1030" s="1911"/>
      <c r="F1030" s="1911"/>
      <c r="G1030" s="684"/>
      <c r="I1030" s="1674" t="s">
        <v>2402</v>
      </c>
    </row>
    <row r="1031" spans="1:9" ht="12.75" customHeight="1">
      <c r="A1031" s="501"/>
      <c r="B1031" s="501"/>
      <c r="C1031" s="500"/>
      <c r="D1031" s="1912" t="s">
        <v>1199</v>
      </c>
      <c r="E1031" s="1912"/>
      <c r="F1031" s="1912"/>
      <c r="G1031" s="1663"/>
    </row>
    <row r="1032" spans="1:9" ht="12.75" customHeight="1">
      <c r="A1032" s="712"/>
      <c r="B1032" s="1675" t="s">
        <v>2657</v>
      </c>
      <c r="C1032" s="555"/>
      <c r="D1032" s="1887" t="s">
        <v>1067</v>
      </c>
      <c r="E1032" s="1887"/>
      <c r="F1032" s="1887"/>
      <c r="G1032" s="676"/>
    </row>
    <row r="1033" spans="1:9" ht="12.75" customHeight="1">
      <c r="A1033" s="1627"/>
      <c r="B1033" s="1627"/>
      <c r="C1033" s="555"/>
      <c r="D1033" s="1806" t="s">
        <v>2509</v>
      </c>
      <c r="E1033" s="1631"/>
      <c r="F1033" s="1631"/>
      <c r="G1033" s="676"/>
    </row>
    <row r="1034" spans="1:9">
      <c r="A1034" s="788"/>
      <c r="B1034" s="788"/>
      <c r="C1034" s="788"/>
      <c r="D1034" s="788"/>
      <c r="E1034" s="788"/>
      <c r="F1034" s="788"/>
      <c r="G1034" s="788"/>
    </row>
    <row r="1035" spans="1:9">
      <c r="A1035" s="1910" t="s">
        <v>2270</v>
      </c>
      <c r="B1035" s="1910"/>
      <c r="C1035" s="1910"/>
      <c r="D1035" s="1910"/>
      <c r="E1035" s="1910"/>
      <c r="F1035" s="1910"/>
      <c r="G1035" s="1910"/>
      <c r="H1035" s="1749"/>
      <c r="I1035" s="1750"/>
    </row>
    <row r="1036" spans="1:9">
      <c r="A1036" s="788"/>
      <c r="B1036" s="788"/>
      <c r="C1036" s="788"/>
      <c r="D1036" s="788"/>
      <c r="E1036" s="788"/>
      <c r="F1036" s="788"/>
      <c r="G1036" s="788"/>
    </row>
    <row r="1037" spans="1:9">
      <c r="A1037" s="788"/>
      <c r="B1037" s="788"/>
      <c r="C1037" s="788"/>
      <c r="D1037" s="1674" t="s">
        <v>2256</v>
      </c>
      <c r="E1037" s="788"/>
      <c r="F1037" s="788"/>
      <c r="G1037" s="788"/>
    </row>
    <row r="1038" spans="1:9" s="1672" customFormat="1">
      <c r="D1038" s="1671" t="s">
        <v>2255</v>
      </c>
      <c r="I1038" s="1674"/>
    </row>
    <row r="1039" spans="1:9" s="1672" customFormat="1">
      <c r="D1039" s="1674"/>
      <c r="I1039" s="1674"/>
    </row>
    <row r="1040" spans="1:9">
      <c r="A1040" s="788"/>
      <c r="B1040" s="1675" t="s">
        <v>2657</v>
      </c>
      <c r="C1040" s="788"/>
      <c r="D1040" s="1918" t="s">
        <v>2254</v>
      </c>
      <c r="E1040" s="1918"/>
      <c r="F1040" s="1918"/>
      <c r="G1040" s="788"/>
      <c r="I1040" s="1674" t="s">
        <v>2374</v>
      </c>
    </row>
    <row r="1041" spans="1:9">
      <c r="A1041" s="788"/>
      <c r="B1041" s="788"/>
      <c r="C1041" s="788"/>
      <c r="D1041" s="1918"/>
      <c r="E1041" s="1918"/>
      <c r="F1041" s="1918"/>
      <c r="G1041" s="788"/>
    </row>
    <row r="1042" spans="1:9">
      <c r="A1042" s="788"/>
      <c r="B1042" s="788"/>
      <c r="C1042" s="788"/>
      <c r="D1042" s="1918"/>
      <c r="E1042" s="1918"/>
      <c r="F1042" s="1918"/>
      <c r="G1042" s="788"/>
    </row>
    <row r="1043" spans="1:9">
      <c r="A1043" s="788"/>
      <c r="B1043" s="788"/>
      <c r="C1043" s="788"/>
      <c r="D1043" s="1918"/>
      <c r="E1043" s="1918"/>
      <c r="F1043" s="1918"/>
      <c r="G1043" s="788"/>
    </row>
    <row r="1044" spans="1:9">
      <c r="A1044" s="788"/>
      <c r="B1044" s="788"/>
      <c r="C1044" s="788"/>
      <c r="D1044" s="788"/>
      <c r="E1044" s="788"/>
      <c r="F1044" s="788"/>
      <c r="G1044" s="788"/>
    </row>
    <row r="1045" spans="1:9">
      <c r="A1045" s="788"/>
      <c r="B1045" s="1672"/>
      <c r="C1045" s="788"/>
      <c r="D1045" s="1674" t="s">
        <v>1576</v>
      </c>
      <c r="E1045" s="788"/>
      <c r="F1045" s="788"/>
      <c r="G1045" s="788"/>
    </row>
    <row r="1046" spans="1:9">
      <c r="A1046" s="788"/>
      <c r="B1046" s="788"/>
      <c r="C1046" s="788"/>
      <c r="D1046" s="1672" t="s">
        <v>2257</v>
      </c>
      <c r="E1046" s="788"/>
      <c r="F1046" s="788"/>
      <c r="G1046" s="788"/>
    </row>
    <row r="1047" spans="1:9">
      <c r="A1047" s="788"/>
      <c r="B1047" s="788"/>
      <c r="C1047" s="788"/>
      <c r="D1047" s="788"/>
      <c r="E1047" s="788"/>
      <c r="F1047" s="788"/>
      <c r="G1047" s="788"/>
    </row>
    <row r="1048" spans="1:9">
      <c r="A1048" s="788"/>
      <c r="B1048" s="1675" t="s">
        <v>2656</v>
      </c>
      <c r="C1048" s="788"/>
      <c r="D1048" s="1672" t="s">
        <v>2252</v>
      </c>
      <c r="E1048" s="788"/>
      <c r="F1048" s="788"/>
      <c r="G1048" s="788"/>
      <c r="I1048" s="1674" t="s">
        <v>2375</v>
      </c>
    </row>
    <row r="1049" spans="1:9">
      <c r="A1049" s="788"/>
      <c r="B1049" s="788"/>
      <c r="C1049" s="788"/>
      <c r="D1049" s="788"/>
      <c r="E1049" s="788"/>
      <c r="F1049" s="788"/>
      <c r="G1049" s="788"/>
    </row>
    <row r="1050" spans="1:9">
      <c r="A1050" s="788"/>
      <c r="B1050" s="1675" t="s">
        <v>2657</v>
      </c>
      <c r="C1050" s="788"/>
      <c r="D1050" s="1918" t="s">
        <v>2258</v>
      </c>
      <c r="E1050" s="1918"/>
      <c r="F1050" s="1918"/>
      <c r="G1050" s="788"/>
      <c r="I1050" s="1674" t="s">
        <v>2376</v>
      </c>
    </row>
    <row r="1051" spans="1:9">
      <c r="A1051" s="788"/>
      <c r="B1051" s="788"/>
      <c r="C1051" s="788"/>
      <c r="D1051" s="1918"/>
      <c r="E1051" s="1918"/>
      <c r="F1051" s="1918"/>
      <c r="G1051" s="788"/>
    </row>
    <row r="1052" spans="1:9">
      <c r="A1052" s="788"/>
      <c r="B1052" s="788"/>
      <c r="C1052" s="788"/>
      <c r="D1052" s="1918"/>
      <c r="E1052" s="1918"/>
      <c r="F1052" s="1918"/>
      <c r="G1052" s="788"/>
    </row>
    <row r="1053" spans="1:9">
      <c r="A1053" s="788"/>
      <c r="B1053" s="788"/>
      <c r="C1053" s="788"/>
      <c r="D1053" s="1918"/>
      <c r="E1053" s="1918"/>
      <c r="F1053" s="1918"/>
      <c r="G1053" s="788"/>
    </row>
    <row r="1054" spans="1:9">
      <c r="A1054" s="788"/>
      <c r="B1054" s="788"/>
      <c r="C1054" s="788"/>
      <c r="D1054" s="1918"/>
      <c r="E1054" s="1918"/>
      <c r="F1054" s="1918"/>
      <c r="G1054" s="788"/>
    </row>
    <row r="1055" spans="1:9">
      <c r="A1055" s="788"/>
      <c r="B1055" s="788"/>
      <c r="C1055" s="788"/>
      <c r="D1055" s="788"/>
      <c r="E1055" s="788"/>
      <c r="F1055" s="788"/>
      <c r="G1055" s="788"/>
    </row>
    <row r="1056" spans="1:9">
      <c r="A1056" s="1910" t="s">
        <v>2259</v>
      </c>
      <c r="B1056" s="1910"/>
      <c r="C1056" s="1910"/>
      <c r="D1056" s="1910"/>
      <c r="E1056" s="1910"/>
      <c r="F1056" s="1910"/>
      <c r="G1056" s="1910"/>
      <c r="H1056" s="1749"/>
      <c r="I1056" s="1750"/>
    </row>
    <row r="1057" spans="1:9">
      <c r="A1057" s="788"/>
      <c r="B1057" s="788"/>
      <c r="C1057" s="788"/>
      <c r="D1057" s="788"/>
      <c r="E1057" s="788"/>
      <c r="F1057" s="788"/>
      <c r="G1057" s="788"/>
    </row>
    <row r="1058" spans="1:9">
      <c r="A1058" s="788"/>
      <c r="B1058" s="788"/>
      <c r="C1058" s="788"/>
      <c r="D1058" s="788"/>
      <c r="E1058" s="788"/>
      <c r="F1058" s="788"/>
      <c r="G1058" s="788"/>
    </row>
    <row r="1059" spans="1:9">
      <c r="A1059" s="788"/>
      <c r="B1059" s="1675" t="s">
        <v>2656</v>
      </c>
      <c r="C1059" s="788"/>
      <c r="D1059" s="1667" t="s">
        <v>2262</v>
      </c>
      <c r="E1059" s="1671"/>
      <c r="F1059" s="788"/>
      <c r="G1059" s="788"/>
      <c r="I1059" s="1674" t="s">
        <v>2377</v>
      </c>
    </row>
    <row r="1060" spans="1:9">
      <c r="A1060" s="788"/>
      <c r="B1060" s="788"/>
      <c r="C1060" s="788"/>
      <c r="D1060" s="1667" t="s">
        <v>2264</v>
      </c>
      <c r="E1060" s="1671"/>
      <c r="F1060" s="788"/>
      <c r="G1060" s="788"/>
    </row>
    <row r="1061" spans="1:9" s="1672" customFormat="1">
      <c r="D1061" s="1667"/>
      <c r="E1061" s="1671"/>
      <c r="I1061" s="1674"/>
    </row>
    <row r="1062" spans="1:9">
      <c r="A1062" s="788"/>
      <c r="B1062" s="1675" t="s">
        <v>2656</v>
      </c>
      <c r="C1062" s="788"/>
      <c r="D1062" s="1667" t="s">
        <v>2265</v>
      </c>
      <c r="E1062" s="1671"/>
      <c r="F1062" s="788"/>
      <c r="G1062" s="788"/>
      <c r="I1062" s="1674" t="s">
        <v>2378</v>
      </c>
    </row>
    <row r="1063" spans="1:9" s="1672" customFormat="1">
      <c r="D1063" s="1667" t="s">
        <v>2263</v>
      </c>
      <c r="E1063" s="1671"/>
      <c r="I1063" s="1674"/>
    </row>
    <row r="1064" spans="1:9" s="1672" customFormat="1">
      <c r="D1064" s="1667"/>
      <c r="E1064" s="1671"/>
      <c r="I1064" s="1674"/>
    </row>
    <row r="1065" spans="1:9">
      <c r="A1065" s="788"/>
      <c r="B1065" s="1675" t="s">
        <v>2657</v>
      </c>
      <c r="C1065" s="788"/>
      <c r="D1065" s="1666" t="s">
        <v>2268</v>
      </c>
      <c r="E1065" s="1671"/>
      <c r="F1065" s="788"/>
      <c r="G1065" s="788"/>
      <c r="I1065" s="1674" t="s">
        <v>2379</v>
      </c>
    </row>
    <row r="1066" spans="1:9" s="1672" customFormat="1">
      <c r="D1066" s="1919" t="s">
        <v>2269</v>
      </c>
      <c r="E1066" s="1919"/>
      <c r="F1066" s="1919"/>
      <c r="I1066" s="1674"/>
    </row>
    <row r="1067" spans="1:9" s="1672" customFormat="1">
      <c r="D1067" s="1919"/>
      <c r="E1067" s="1919"/>
      <c r="F1067" s="1919"/>
      <c r="I1067" s="1674"/>
    </row>
    <row r="1068" spans="1:9" s="1672" customFormat="1">
      <c r="D1068" s="1919"/>
      <c r="E1068" s="1919"/>
      <c r="F1068" s="1919"/>
      <c r="I1068" s="1674"/>
    </row>
    <row r="1069" spans="1:9" s="1672" customFormat="1">
      <c r="D1069" s="1919"/>
      <c r="E1069" s="1919"/>
      <c r="F1069" s="1919"/>
      <c r="I1069" s="1674"/>
    </row>
    <row r="1070" spans="1:9" s="1672" customFormat="1">
      <c r="D1070" s="1666" t="s">
        <v>2267</v>
      </c>
      <c r="E1070" s="1671"/>
      <c r="I1070" s="1674"/>
    </row>
    <row r="1071" spans="1:9" s="1672" customFormat="1">
      <c r="D1071" s="1666"/>
      <c r="E1071" s="1671"/>
      <c r="I1071" s="1674"/>
    </row>
    <row r="1072" spans="1:9">
      <c r="A1072" s="788"/>
      <c r="B1072" s="788"/>
      <c r="C1072" s="788"/>
      <c r="D1072" s="1667" t="s">
        <v>2260</v>
      </c>
      <c r="E1072" s="1671"/>
      <c r="F1072" s="788"/>
      <c r="G1072" s="788"/>
      <c r="I1072" s="1674" t="s">
        <v>2380</v>
      </c>
    </row>
    <row r="1073" spans="1:9">
      <c r="A1073" s="788"/>
      <c r="B1073" s="1675" t="s">
        <v>2657</v>
      </c>
      <c r="C1073" s="788"/>
      <c r="D1073" s="1916" t="s">
        <v>2261</v>
      </c>
      <c r="E1073" s="1916"/>
      <c r="F1073" s="1916"/>
      <c r="G1073" s="788"/>
    </row>
    <row r="1074" spans="1:9" s="1672" customFormat="1">
      <c r="D1074" s="1916"/>
      <c r="E1074" s="1916"/>
      <c r="F1074" s="1916"/>
      <c r="I1074" s="1674"/>
    </row>
    <row r="1075" spans="1:9" s="1672" customFormat="1">
      <c r="D1075" s="1916"/>
      <c r="E1075" s="1916"/>
      <c r="F1075" s="1916"/>
      <c r="I1075" s="1674"/>
    </row>
    <row r="1076" spans="1:9" s="1672" customFormat="1">
      <c r="D1076" s="1916"/>
      <c r="E1076" s="1916"/>
      <c r="F1076" s="1916"/>
      <c r="I1076" s="1674"/>
    </row>
    <row r="1077" spans="1:9">
      <c r="A1077" s="788"/>
      <c r="B1077" s="788"/>
      <c r="C1077" s="788"/>
      <c r="D1077" s="1916"/>
      <c r="E1077" s="1916"/>
      <c r="F1077" s="1916"/>
      <c r="G1077" s="788"/>
    </row>
    <row r="1078" spans="1:9">
      <c r="A1078" s="788"/>
      <c r="B1078" s="788"/>
      <c r="C1078" s="788"/>
      <c r="D1078" s="1667" t="s">
        <v>2266</v>
      </c>
      <c r="E1078" s="788"/>
      <c r="F1078" s="788"/>
      <c r="G1078" s="788"/>
    </row>
    <row r="1079" spans="1:9">
      <c r="A1079" s="788"/>
      <c r="B1079" s="788"/>
      <c r="C1079" s="788"/>
      <c r="D1079" s="788"/>
      <c r="E1079" s="788"/>
      <c r="F1079" s="788"/>
      <c r="G1079" s="788"/>
    </row>
    <row r="1080" spans="1:9">
      <c r="A1080" s="1910" t="s">
        <v>2271</v>
      </c>
      <c r="B1080" s="1910"/>
      <c r="C1080" s="1910"/>
      <c r="D1080" s="1910"/>
      <c r="E1080" s="1910"/>
      <c r="F1080" s="1910"/>
      <c r="G1080" s="1910"/>
      <c r="H1080" s="1749"/>
      <c r="I1080" s="1750"/>
    </row>
    <row r="1081" spans="1:9">
      <c r="A1081" s="788"/>
      <c r="B1081" s="788"/>
      <c r="C1081" s="788"/>
      <c r="D1081" s="788"/>
      <c r="E1081" s="788"/>
      <c r="F1081" s="788"/>
      <c r="G1081" s="788"/>
    </row>
    <row r="1082" spans="1:9">
      <c r="A1082" s="788"/>
      <c r="B1082" s="788"/>
      <c r="C1082" s="788"/>
      <c r="D1082" s="788"/>
      <c r="E1082" s="788"/>
      <c r="F1082" s="788"/>
      <c r="G1082" s="788"/>
    </row>
    <row r="1083" spans="1:9">
      <c r="A1083" s="788"/>
      <c r="B1083" s="1675" t="s">
        <v>2657</v>
      </c>
      <c r="C1083" s="788"/>
      <c r="D1083" s="1916" t="s">
        <v>2272</v>
      </c>
      <c r="E1083" s="1916"/>
      <c r="F1083" s="1916"/>
      <c r="G1083" s="788"/>
      <c r="I1083" s="1674" t="s">
        <v>2381</v>
      </c>
    </row>
    <row r="1084" spans="1:9" s="1672" customFormat="1">
      <c r="D1084" s="1916"/>
      <c r="E1084" s="1916"/>
      <c r="F1084" s="1916"/>
      <c r="I1084" s="1674"/>
    </row>
    <row r="1085" spans="1:9" s="1672" customFormat="1">
      <c r="D1085" s="1916"/>
      <c r="E1085" s="1916"/>
      <c r="F1085" s="1916"/>
      <c r="I1085" s="1674"/>
    </row>
    <row r="1086" spans="1:9" s="1672" customFormat="1">
      <c r="D1086" s="1667"/>
      <c r="I1086" s="1674"/>
    </row>
    <row r="1087" spans="1:9">
      <c r="A1087" s="788"/>
      <c r="B1087" s="1675" t="s">
        <v>2657</v>
      </c>
      <c r="C1087" s="788"/>
      <c r="D1087" s="1916" t="s">
        <v>2273</v>
      </c>
      <c r="E1087" s="1916"/>
      <c r="F1087" s="1916"/>
      <c r="G1087" s="788"/>
      <c r="I1087" s="1674" t="s">
        <v>2382</v>
      </c>
    </row>
    <row r="1088" spans="1:9" s="1672" customFormat="1">
      <c r="D1088" s="1916"/>
      <c r="E1088" s="1916"/>
      <c r="F1088" s="1916"/>
      <c r="I1088" s="1674"/>
    </row>
    <row r="1089" spans="1:9" s="1672" customFormat="1">
      <c r="D1089" s="1667"/>
      <c r="I1089" s="1674"/>
    </row>
    <row r="1090" spans="1:9">
      <c r="A1090" s="788"/>
      <c r="B1090" s="1675" t="s">
        <v>2657</v>
      </c>
      <c r="C1090" s="788"/>
      <c r="D1090" s="1916" t="s">
        <v>2429</v>
      </c>
      <c r="E1090" s="1916"/>
      <c r="F1090" s="1916"/>
      <c r="G1090" s="788"/>
      <c r="I1090" s="1674" t="s">
        <v>2427</v>
      </c>
    </row>
    <row r="1091" spans="1:9" s="1672" customFormat="1">
      <c r="D1091" s="1916"/>
      <c r="E1091" s="1916"/>
      <c r="F1091" s="1916"/>
      <c r="I1091" s="1674"/>
    </row>
    <row r="1092" spans="1:9" s="1672" customFormat="1">
      <c r="D1092" s="1916"/>
      <c r="E1092" s="1916"/>
      <c r="F1092" s="1916"/>
      <c r="I1092" s="1674"/>
    </row>
    <row r="1093" spans="1:9" s="1672" customFormat="1">
      <c r="D1093" s="1916"/>
      <c r="E1093" s="1916"/>
      <c r="F1093" s="1916"/>
      <c r="I1093" s="1674"/>
    </row>
    <row r="1094" spans="1:9" s="1672" customFormat="1">
      <c r="D1094" s="1916"/>
      <c r="E1094" s="1916"/>
      <c r="F1094" s="1916"/>
      <c r="I1094" s="1674"/>
    </row>
    <row r="1095" spans="1:9" s="1672" customFormat="1">
      <c r="D1095" s="1916"/>
      <c r="E1095" s="1916"/>
      <c r="F1095" s="1916"/>
      <c r="I1095" s="1674"/>
    </row>
    <row r="1096" spans="1:9" s="1673" customFormat="1">
      <c r="B1096" s="1672"/>
      <c r="D1096" s="1667" t="s">
        <v>2428</v>
      </c>
    </row>
    <row r="1097" spans="1:9">
      <c r="A1097" s="788"/>
      <c r="B1097" s="1675" t="s">
        <v>2657</v>
      </c>
      <c r="C1097" s="788"/>
      <c r="D1097" s="1916" t="s">
        <v>2274</v>
      </c>
      <c r="E1097" s="1916"/>
      <c r="F1097" s="1916"/>
      <c r="G1097" s="788"/>
      <c r="I1097" s="1733" t="s">
        <v>2383</v>
      </c>
    </row>
    <row r="1098" spans="1:9" s="1672" customFormat="1">
      <c r="D1098" s="1916"/>
      <c r="E1098" s="1916"/>
      <c r="F1098" s="1916"/>
      <c r="I1098" s="1674"/>
    </row>
    <row r="1099" spans="1:9" s="1672" customFormat="1">
      <c r="D1099" s="1916"/>
      <c r="E1099" s="1916"/>
      <c r="F1099" s="1916"/>
      <c r="I1099" s="1674"/>
    </row>
    <row r="1100" spans="1:9" s="1672" customFormat="1">
      <c r="D1100" s="1667"/>
      <c r="I1100" s="1674"/>
    </row>
    <row r="1101" spans="1:9">
      <c r="A1101" s="788"/>
      <c r="B1101" s="1675" t="s">
        <v>2657</v>
      </c>
      <c r="C1101" s="788"/>
      <c r="D1101" s="1917" t="s">
        <v>2430</v>
      </c>
      <c r="E1101" s="1917"/>
      <c r="F1101" s="1917"/>
      <c r="G1101" s="788"/>
      <c r="I1101" s="1674" t="s">
        <v>2384</v>
      </c>
    </row>
    <row r="1102" spans="1:9">
      <c r="A1102" s="788"/>
      <c r="B1102" s="788"/>
      <c r="C1102" s="788"/>
      <c r="D1102" s="1917"/>
      <c r="E1102" s="1917"/>
      <c r="F1102" s="1917"/>
      <c r="G1102" s="788"/>
    </row>
    <row r="1103" spans="1:9">
      <c r="A1103" s="788"/>
      <c r="B1103" s="788"/>
      <c r="C1103" s="788"/>
      <c r="D1103" s="1917"/>
      <c r="E1103" s="1917"/>
      <c r="F1103" s="1917"/>
      <c r="G1103" s="788"/>
    </row>
    <row r="1104" spans="1:9" s="1672" customFormat="1">
      <c r="D1104" s="1745"/>
      <c r="E1104" s="1745"/>
      <c r="F1104" s="1745"/>
      <c r="I1104" s="1674"/>
    </row>
    <row r="1105" spans="1:9" s="1672" customFormat="1" ht="15.75" customHeight="1">
      <c r="B1105" s="1675" t="s">
        <v>2657</v>
      </c>
      <c r="D1105" s="1822" t="s">
        <v>2432</v>
      </c>
      <c r="E1105" s="1822"/>
      <c r="F1105" s="1822"/>
      <c r="I1105" s="1674" t="s">
        <v>2431</v>
      </c>
    </row>
    <row r="1106" spans="1:9" s="1672" customFormat="1">
      <c r="D1106" s="1822"/>
      <c r="E1106" s="1822"/>
      <c r="F1106" s="1822"/>
      <c r="I1106" s="1674"/>
    </row>
    <row r="1107" spans="1:9" s="1672" customFormat="1">
      <c r="D1107" s="1822"/>
      <c r="E1107" s="1822"/>
      <c r="F1107" s="1822"/>
      <c r="I1107" s="1674"/>
    </row>
    <row r="1108" spans="1:9" s="1672" customFormat="1">
      <c r="D1108" s="1822"/>
      <c r="E1108" s="1822"/>
      <c r="F1108" s="1822"/>
      <c r="I1108" s="1674"/>
    </row>
    <row r="1109" spans="1:9" s="1672" customFormat="1">
      <c r="D1109" s="1745"/>
      <c r="E1109" s="1745"/>
      <c r="F1109" s="1745"/>
      <c r="I1109" s="1674"/>
    </row>
    <row r="1110" spans="1:9" ht="38.25">
      <c r="A1110" s="788"/>
      <c r="B1110" s="788"/>
      <c r="C1110" s="788"/>
      <c r="D1110" s="788"/>
      <c r="E1110" s="788"/>
      <c r="F1110" s="788"/>
      <c r="G1110" s="788"/>
      <c r="I1110" s="1740" t="s">
        <v>2433</v>
      </c>
    </row>
    <row r="1111" spans="1:9">
      <c r="A1111" s="788"/>
      <c r="B1111" s="788"/>
      <c r="C1111" s="788"/>
      <c r="D1111" s="788"/>
      <c r="E1111" s="788"/>
      <c r="F1111" s="788"/>
      <c r="G1111" s="788"/>
    </row>
    <row r="1112" spans="1:9">
      <c r="A1112" s="788"/>
      <c r="B1112" s="788"/>
      <c r="C1112" s="788"/>
      <c r="D1112" s="788"/>
      <c r="E1112" s="788"/>
      <c r="F1112" s="788"/>
      <c r="G1112" s="788"/>
    </row>
    <row r="1113" spans="1:9">
      <c r="A1113" s="788"/>
      <c r="B1113" s="788"/>
      <c r="C1113" s="788"/>
      <c r="D1113" s="788"/>
      <c r="E1113" s="788"/>
      <c r="F1113" s="788"/>
      <c r="G1113" s="788"/>
    </row>
    <row r="1114" spans="1:9">
      <c r="A1114" s="788"/>
      <c r="B1114" s="788"/>
      <c r="C1114" s="788"/>
      <c r="D1114" s="788"/>
      <c r="E1114" s="788"/>
      <c r="F1114" s="788"/>
      <c r="G1114" s="788"/>
    </row>
    <row r="1115" spans="1:9">
      <c r="A1115" s="788"/>
      <c r="B1115" s="788"/>
      <c r="C1115" s="788"/>
      <c r="D1115" s="788"/>
      <c r="E1115" s="788"/>
      <c r="F1115" s="788"/>
      <c r="G1115" s="788"/>
    </row>
    <row r="1116" spans="1:9">
      <c r="A1116" s="788"/>
      <c r="B1116" s="788"/>
      <c r="C1116" s="788"/>
      <c r="D1116" s="788"/>
      <c r="E1116" s="788"/>
      <c r="F1116" s="788"/>
      <c r="G1116" s="788"/>
    </row>
    <row r="1117" spans="1:9">
      <c r="A1117" s="788"/>
      <c r="B1117" s="788"/>
      <c r="C1117" s="788"/>
      <c r="D1117" s="788"/>
      <c r="E1117" s="788"/>
      <c r="F1117" s="788"/>
      <c r="G1117" s="788"/>
    </row>
    <row r="1118" spans="1:9">
      <c r="A1118" s="788"/>
      <c r="B1118" s="788"/>
      <c r="C1118" s="788"/>
      <c r="D1118" s="788"/>
      <c r="E1118" s="788"/>
      <c r="F1118" s="788"/>
      <c r="G1118" s="788"/>
    </row>
    <row r="1119" spans="1:9">
      <c r="A1119" s="788"/>
      <c r="B1119" s="788"/>
      <c r="C1119" s="788"/>
      <c r="D1119" s="788"/>
      <c r="E1119" s="788"/>
      <c r="F1119" s="788"/>
      <c r="G1119" s="788"/>
    </row>
    <row r="1120" spans="1:9">
      <c r="A1120" s="788"/>
      <c r="B1120" s="788"/>
      <c r="C1120" s="788"/>
      <c r="D1120" s="788"/>
      <c r="E1120" s="788"/>
      <c r="F1120" s="788"/>
      <c r="G1120" s="788"/>
    </row>
    <row r="1121" spans="1:7">
      <c r="A1121" s="788"/>
      <c r="B1121" s="788"/>
      <c r="C1121" s="788"/>
      <c r="D1121" s="788"/>
      <c r="E1121" s="788"/>
      <c r="F1121" s="788"/>
      <c r="G1121" s="788"/>
    </row>
    <row r="1122" spans="1:7">
      <c r="A1122" s="788"/>
      <c r="B1122" s="788"/>
      <c r="C1122" s="788"/>
      <c r="D1122" s="788"/>
      <c r="E1122" s="788"/>
      <c r="F1122" s="788"/>
      <c r="G1122" s="788"/>
    </row>
    <row r="1123" spans="1:7">
      <c r="A1123" s="788"/>
      <c r="B1123" s="788"/>
      <c r="C1123" s="788"/>
      <c r="D1123" s="788"/>
      <c r="E1123" s="788"/>
      <c r="F1123" s="788"/>
      <c r="G1123" s="788"/>
    </row>
    <row r="1124" spans="1:7">
      <c r="A1124" s="788"/>
      <c r="B1124" s="788"/>
      <c r="C1124" s="788"/>
      <c r="D1124" s="788"/>
      <c r="E1124" s="788"/>
      <c r="F1124" s="788"/>
      <c r="G1124" s="788"/>
    </row>
    <row r="1125" spans="1:7">
      <c r="A1125" s="788"/>
      <c r="B1125" s="788"/>
      <c r="C1125" s="788"/>
      <c r="D1125" s="788"/>
      <c r="E1125" s="788"/>
      <c r="F1125" s="788"/>
      <c r="G1125" s="788"/>
    </row>
    <row r="1126" spans="1:7">
      <c r="A1126" s="788"/>
      <c r="B1126" s="788"/>
      <c r="C1126" s="788"/>
      <c r="D1126" s="788"/>
      <c r="E1126" s="788"/>
      <c r="F1126" s="788"/>
      <c r="G1126" s="788"/>
    </row>
    <row r="1127" spans="1:7">
      <c r="A1127" s="788"/>
      <c r="B1127" s="788"/>
      <c r="C1127" s="788"/>
      <c r="D1127" s="788"/>
      <c r="E1127" s="788"/>
      <c r="F1127" s="788"/>
      <c r="G1127" s="788"/>
    </row>
    <row r="1128" spans="1:7"/>
    <row r="1129" spans="1:7"/>
    <row r="1130" spans="1:7"/>
    <row r="1131" spans="1:7"/>
    <row r="1132" spans="1:7"/>
    <row r="1133" spans="1:7"/>
    <row r="1134" spans="1:7"/>
    <row r="1135" spans="1:7">
      <c r="A1135" s="788"/>
      <c r="B1135" s="788"/>
      <c r="C1135" s="788"/>
      <c r="D1135" s="788"/>
      <c r="E1135" s="788"/>
      <c r="F1135" s="788"/>
      <c r="G1135" s="788"/>
    </row>
    <row r="1136" spans="1:7">
      <c r="A1136" s="788"/>
      <c r="B1136" s="788"/>
      <c r="C1136" s="788"/>
      <c r="D1136" s="788"/>
      <c r="E1136" s="788"/>
      <c r="F1136" s="788"/>
      <c r="G1136" s="788"/>
    </row>
    <row r="1137" spans="1:7">
      <c r="A1137" s="788"/>
      <c r="B1137" s="788"/>
      <c r="C1137" s="788"/>
      <c r="D1137" s="788"/>
      <c r="E1137" s="788"/>
      <c r="F1137" s="788"/>
      <c r="G1137" s="788"/>
    </row>
    <row r="1138" spans="1:7">
      <c r="A1138" s="788"/>
      <c r="B1138" s="788"/>
      <c r="C1138" s="788"/>
      <c r="D1138" s="788"/>
      <c r="E1138" s="788"/>
      <c r="F1138" s="788"/>
      <c r="G1138" s="788"/>
    </row>
    <row r="1139" spans="1:7">
      <c r="A1139" s="788"/>
      <c r="B1139" s="788"/>
      <c r="C1139" s="788"/>
      <c r="D1139" s="788"/>
      <c r="E1139" s="788"/>
      <c r="F1139" s="788"/>
      <c r="G1139" s="788"/>
    </row>
    <row r="1140" spans="1:7">
      <c r="A1140" s="788"/>
      <c r="B1140" s="788"/>
      <c r="C1140" s="788"/>
      <c r="D1140" s="788"/>
      <c r="E1140" s="788"/>
      <c r="F1140" s="788"/>
      <c r="G1140" s="788"/>
    </row>
    <row r="1141" spans="1:7">
      <c r="A1141" s="788"/>
      <c r="B1141" s="788"/>
      <c r="C1141" s="788"/>
      <c r="D1141" s="788"/>
      <c r="E1141" s="788"/>
      <c r="F1141" s="788"/>
      <c r="G1141" s="788"/>
    </row>
    <row r="1142" spans="1:7">
      <c r="A1142" s="788"/>
      <c r="B1142" s="788"/>
      <c r="C1142" s="788"/>
      <c r="D1142" s="788"/>
      <c r="E1142" s="788"/>
      <c r="F1142" s="788"/>
      <c r="G1142" s="788"/>
    </row>
    <row r="1143" spans="1:7">
      <c r="A1143" s="788"/>
      <c r="B1143" s="788"/>
      <c r="C1143" s="788"/>
      <c r="D1143" s="788"/>
      <c r="E1143" s="788"/>
      <c r="F1143" s="788"/>
      <c r="G1143" s="788"/>
    </row>
    <row r="1144" spans="1:7">
      <c r="A1144" s="788"/>
      <c r="B1144" s="788"/>
      <c r="C1144" s="788"/>
      <c r="D1144" s="788"/>
      <c r="E1144" s="788"/>
      <c r="F1144" s="788"/>
      <c r="G1144" s="788"/>
    </row>
    <row r="1145" spans="1:7">
      <c r="A1145" s="788"/>
      <c r="B1145" s="788"/>
      <c r="C1145" s="788"/>
      <c r="D1145" s="788"/>
      <c r="E1145" s="788"/>
      <c r="F1145" s="788"/>
      <c r="G1145" s="788"/>
    </row>
    <row r="1146" spans="1:7">
      <c r="A1146" s="788"/>
      <c r="B1146" s="788"/>
      <c r="C1146" s="788"/>
      <c r="D1146" s="788"/>
      <c r="E1146" s="788"/>
      <c r="F1146" s="788"/>
      <c r="G1146" s="788"/>
    </row>
    <row r="1147" spans="1:7">
      <c r="A1147" s="788"/>
      <c r="B1147" s="788"/>
      <c r="C1147" s="788"/>
      <c r="D1147" s="788"/>
      <c r="E1147" s="788"/>
      <c r="F1147" s="788"/>
      <c r="G1147" s="788"/>
    </row>
    <row r="1148" spans="1:7">
      <c r="A1148" s="788"/>
      <c r="B1148" s="788"/>
      <c r="C1148" s="788"/>
      <c r="D1148" s="788"/>
      <c r="E1148" s="788"/>
      <c r="F1148" s="788"/>
      <c r="G1148" s="788"/>
    </row>
    <row r="1149" spans="1:7">
      <c r="A1149" s="788"/>
      <c r="B1149" s="788"/>
      <c r="C1149" s="788"/>
      <c r="D1149" s="788"/>
      <c r="E1149" s="788"/>
      <c r="F1149" s="788"/>
      <c r="G1149" s="788"/>
    </row>
    <row r="1150" spans="1:7">
      <c r="A1150" s="788"/>
      <c r="B1150" s="788"/>
      <c r="C1150" s="788"/>
      <c r="D1150" s="788"/>
      <c r="E1150" s="788"/>
      <c r="F1150" s="788"/>
      <c r="G1150" s="788"/>
    </row>
    <row r="1151" spans="1:7">
      <c r="A1151" s="788"/>
      <c r="B1151" s="788"/>
      <c r="C1151" s="788"/>
      <c r="D1151" s="788"/>
      <c r="E1151" s="788"/>
      <c r="F1151" s="788"/>
      <c r="G1151" s="788"/>
    </row>
    <row r="1152" spans="1:7">
      <c r="A1152" s="788"/>
      <c r="B1152" s="788"/>
      <c r="C1152" s="788"/>
      <c r="D1152" s="788"/>
      <c r="E1152" s="788"/>
      <c r="F1152" s="788"/>
      <c r="G1152" s="788"/>
    </row>
    <row r="1153" spans="1:7">
      <c r="A1153" s="788"/>
      <c r="B1153" s="788"/>
      <c r="C1153" s="788"/>
      <c r="D1153" s="788"/>
      <c r="E1153" s="788"/>
      <c r="F1153" s="788"/>
      <c r="G1153" s="788"/>
    </row>
    <row r="1154" spans="1:7">
      <c r="A1154" s="788"/>
      <c r="B1154" s="788"/>
      <c r="C1154" s="788"/>
      <c r="D1154" s="788"/>
      <c r="E1154" s="788"/>
      <c r="F1154" s="788"/>
      <c r="G1154" s="788"/>
    </row>
    <row r="1155" spans="1:7">
      <c r="A1155" s="788"/>
      <c r="B1155" s="788"/>
      <c r="C1155" s="788"/>
      <c r="D1155" s="788"/>
      <c r="E1155" s="788"/>
      <c r="F1155" s="788"/>
      <c r="G1155" s="788"/>
    </row>
    <row r="1156" spans="1:7">
      <c r="A1156" s="788"/>
      <c r="B1156" s="788"/>
      <c r="C1156" s="788"/>
      <c r="D1156" s="788"/>
      <c r="E1156" s="788"/>
      <c r="F1156" s="788"/>
      <c r="G1156" s="788"/>
    </row>
    <row r="1157" spans="1:7">
      <c r="A1157" s="788"/>
      <c r="B1157" s="788"/>
      <c r="C1157" s="788"/>
      <c r="D1157" s="788"/>
      <c r="E1157" s="788"/>
      <c r="F1157" s="788"/>
      <c r="G1157" s="788"/>
    </row>
    <row r="1158" spans="1:7">
      <c r="A1158" s="788"/>
      <c r="B1158" s="788"/>
      <c r="C1158" s="788"/>
      <c r="D1158" s="788"/>
      <c r="E1158" s="788"/>
      <c r="F1158" s="788"/>
      <c r="G1158" s="788"/>
    </row>
    <row r="1159" spans="1:7">
      <c r="A1159" s="788"/>
      <c r="B1159" s="788"/>
      <c r="C1159" s="788"/>
      <c r="D1159" s="788"/>
      <c r="E1159" s="788"/>
      <c r="F1159" s="788"/>
      <c r="G1159" s="788"/>
    </row>
    <row r="1160" spans="1:7">
      <c r="A1160" s="788"/>
      <c r="B1160" s="788"/>
      <c r="C1160" s="788"/>
      <c r="D1160" s="788"/>
      <c r="E1160" s="788"/>
      <c r="F1160" s="788"/>
      <c r="G1160" s="788"/>
    </row>
    <row r="1161" spans="1:7">
      <c r="A1161" s="788"/>
      <c r="B1161" s="788"/>
      <c r="C1161" s="788"/>
      <c r="D1161" s="788"/>
      <c r="E1161" s="788"/>
      <c r="F1161" s="788"/>
      <c r="G1161" s="788"/>
    </row>
    <row r="1162" spans="1:7">
      <c r="A1162" s="788"/>
      <c r="B1162" s="788"/>
      <c r="C1162" s="788"/>
      <c r="D1162" s="788"/>
      <c r="E1162" s="788"/>
      <c r="F1162" s="788"/>
      <c r="G1162" s="788"/>
    </row>
    <row r="1163" spans="1:7">
      <c r="A1163" s="788"/>
      <c r="B1163" s="788"/>
      <c r="C1163" s="788"/>
      <c r="D1163" s="788"/>
      <c r="E1163" s="788"/>
      <c r="F1163" s="788"/>
      <c r="G1163" s="788"/>
    </row>
    <row r="1164" spans="1:7">
      <c r="A1164" s="788"/>
      <c r="B1164" s="788"/>
      <c r="C1164" s="788"/>
      <c r="D1164" s="788"/>
      <c r="E1164" s="788"/>
      <c r="F1164" s="788"/>
      <c r="G1164" s="788"/>
    </row>
    <row r="1165" spans="1:7">
      <c r="A1165" s="788"/>
      <c r="B1165" s="788"/>
      <c r="C1165" s="788"/>
      <c r="D1165" s="788"/>
      <c r="E1165" s="788"/>
      <c r="F1165" s="788"/>
      <c r="G1165" s="788"/>
    </row>
    <row r="1166" spans="1:7">
      <c r="A1166" s="788"/>
      <c r="B1166" s="788"/>
      <c r="C1166" s="788"/>
      <c r="D1166" s="788"/>
      <c r="E1166" s="788"/>
      <c r="F1166" s="788"/>
      <c r="G1166" s="788"/>
    </row>
    <row r="1167" spans="1:7">
      <c r="A1167" s="788"/>
      <c r="B1167" s="788"/>
      <c r="C1167" s="788"/>
      <c r="D1167" s="788"/>
      <c r="E1167" s="788"/>
      <c r="F1167" s="788"/>
      <c r="G1167" s="788"/>
    </row>
    <row r="1168" spans="1:7">
      <c r="A1168" s="788"/>
      <c r="B1168" s="788"/>
      <c r="C1168" s="788"/>
      <c r="D1168" s="788"/>
      <c r="E1168" s="788"/>
      <c r="F1168" s="788"/>
      <c r="G1168" s="788"/>
    </row>
    <row r="1169" spans="1:7">
      <c r="A1169" s="788"/>
      <c r="B1169" s="788"/>
      <c r="C1169" s="788"/>
      <c r="D1169" s="788"/>
      <c r="E1169" s="788"/>
      <c r="F1169" s="788"/>
      <c r="G1169" s="788"/>
    </row>
    <row r="1170" spans="1:7">
      <c r="A1170" s="788"/>
      <c r="B1170" s="788"/>
      <c r="C1170" s="788"/>
      <c r="D1170" s="788"/>
      <c r="E1170" s="788"/>
      <c r="F1170" s="788"/>
      <c r="G1170" s="788"/>
    </row>
    <row r="1171" spans="1:7">
      <c r="A1171" s="788"/>
      <c r="B1171" s="788"/>
      <c r="C1171" s="788"/>
      <c r="D1171" s="788"/>
      <c r="E1171" s="788"/>
      <c r="F1171" s="788"/>
      <c r="G1171" s="788"/>
    </row>
    <row r="1172" spans="1:7">
      <c r="A1172" s="788"/>
      <c r="B1172" s="788"/>
      <c r="C1172" s="788"/>
      <c r="D1172" s="788"/>
      <c r="E1172" s="788"/>
      <c r="F1172" s="788"/>
      <c r="G1172" s="788"/>
    </row>
    <row r="1173" spans="1:7">
      <c r="A1173" s="788"/>
      <c r="B1173" s="788"/>
      <c r="C1173" s="788"/>
      <c r="D1173" s="788"/>
      <c r="E1173" s="788"/>
      <c r="F1173" s="788"/>
      <c r="G1173" s="788"/>
    </row>
    <row r="1174" spans="1:7">
      <c r="A1174" s="788"/>
      <c r="B1174" s="788"/>
      <c r="C1174" s="788"/>
      <c r="D1174" s="788"/>
      <c r="E1174" s="788"/>
      <c r="F1174" s="788"/>
      <c r="G1174" s="788"/>
    </row>
    <row r="1175" spans="1:7">
      <c r="A1175" s="788"/>
      <c r="B1175" s="788"/>
      <c r="C1175" s="788"/>
      <c r="D1175" s="788"/>
      <c r="E1175" s="788"/>
      <c r="F1175" s="788"/>
      <c r="G1175" s="788"/>
    </row>
    <row r="1176" spans="1:7">
      <c r="A1176" s="788"/>
      <c r="B1176" s="788"/>
      <c r="C1176" s="788"/>
      <c r="D1176" s="788"/>
      <c r="E1176" s="788"/>
      <c r="F1176" s="788"/>
      <c r="G1176" s="788"/>
    </row>
    <row r="1177" spans="1:7">
      <c r="A1177" s="788"/>
      <c r="B1177" s="788"/>
      <c r="C1177" s="788"/>
      <c r="D1177" s="788"/>
      <c r="E1177" s="788"/>
      <c r="F1177" s="788"/>
      <c r="G1177" s="788"/>
    </row>
    <row r="1178" spans="1:7">
      <c r="A1178" s="788"/>
      <c r="B1178" s="788"/>
      <c r="C1178" s="788"/>
      <c r="D1178" s="788"/>
      <c r="E1178" s="788"/>
      <c r="F1178" s="788"/>
      <c r="G1178" s="788"/>
    </row>
    <row r="1179" spans="1:7">
      <c r="A1179" s="788"/>
      <c r="B1179" s="788"/>
      <c r="C1179" s="788"/>
      <c r="D1179" s="788"/>
      <c r="E1179" s="788"/>
      <c r="F1179" s="788"/>
      <c r="G1179" s="788"/>
    </row>
    <row r="1180" spans="1:7">
      <c r="A1180" s="788"/>
      <c r="B1180" s="788"/>
      <c r="C1180" s="788"/>
      <c r="D1180" s="788"/>
      <c r="E1180" s="788"/>
      <c r="F1180" s="788"/>
      <c r="G1180" s="788"/>
    </row>
    <row r="1181" spans="1:7">
      <c r="A1181" s="788"/>
      <c r="B1181" s="788"/>
      <c r="C1181" s="788"/>
      <c r="D1181" s="788"/>
      <c r="E1181" s="788"/>
      <c r="F1181" s="788"/>
      <c r="G1181" s="788"/>
    </row>
    <row r="1182" spans="1:7">
      <c r="A1182" s="788"/>
      <c r="B1182" s="788"/>
      <c r="C1182" s="788"/>
      <c r="D1182" s="788"/>
      <c r="E1182" s="788"/>
      <c r="F1182" s="788"/>
      <c r="G1182" s="788"/>
    </row>
    <row r="1183" spans="1:7">
      <c r="A1183" s="788"/>
      <c r="B1183" s="788"/>
      <c r="C1183" s="788"/>
      <c r="D1183" s="788"/>
      <c r="E1183" s="788"/>
      <c r="F1183" s="788"/>
      <c r="G1183" s="788"/>
    </row>
    <row r="1184" spans="1:7">
      <c r="A1184" s="788"/>
      <c r="B1184" s="788"/>
      <c r="C1184" s="788"/>
      <c r="D1184" s="788"/>
      <c r="E1184" s="788"/>
      <c r="F1184" s="788"/>
      <c r="G1184" s="788"/>
    </row>
    <row r="1185" spans="1:7">
      <c r="A1185" s="788"/>
      <c r="B1185" s="788"/>
      <c r="C1185" s="788"/>
      <c r="D1185" s="788"/>
      <c r="E1185" s="788"/>
      <c r="F1185" s="788"/>
      <c r="G1185" s="788"/>
    </row>
    <row r="1186" spans="1:7">
      <c r="A1186" s="788"/>
      <c r="B1186" s="788"/>
      <c r="C1186" s="788"/>
      <c r="D1186" s="788"/>
      <c r="E1186" s="788"/>
      <c r="F1186" s="788"/>
      <c r="G1186" s="788"/>
    </row>
    <row r="1187" spans="1:7">
      <c r="A1187" s="788"/>
      <c r="B1187" s="788"/>
      <c r="C1187" s="788"/>
      <c r="D1187" s="788"/>
      <c r="E1187" s="788"/>
      <c r="F1187" s="788"/>
      <c r="G1187" s="788"/>
    </row>
    <row r="1188" spans="1:7">
      <c r="A1188" s="788"/>
      <c r="B1188" s="788"/>
      <c r="C1188" s="788"/>
      <c r="D1188" s="788"/>
      <c r="E1188" s="788"/>
      <c r="F1188" s="788"/>
      <c r="G1188" s="788"/>
    </row>
    <row r="1189" spans="1:7">
      <c r="A1189" s="788"/>
      <c r="B1189" s="788"/>
      <c r="C1189" s="788"/>
      <c r="D1189" s="788"/>
      <c r="E1189" s="788"/>
      <c r="F1189" s="788"/>
      <c r="G1189" s="788"/>
    </row>
    <row r="1190" spans="1:7">
      <c r="A1190" s="788"/>
      <c r="B1190" s="788"/>
      <c r="C1190" s="788"/>
      <c r="D1190" s="788"/>
      <c r="E1190" s="788"/>
      <c r="F1190" s="788"/>
      <c r="G1190" s="788"/>
    </row>
    <row r="1191" spans="1:7">
      <c r="A1191" s="788"/>
      <c r="B1191" s="788"/>
      <c r="C1191" s="788"/>
      <c r="D1191" s="788"/>
      <c r="E1191" s="788"/>
      <c r="F1191" s="788"/>
      <c r="G1191" s="788"/>
    </row>
    <row r="1192" spans="1:7">
      <c r="A1192" s="788"/>
      <c r="B1192" s="788"/>
      <c r="C1192" s="788"/>
      <c r="D1192" s="788"/>
      <c r="E1192" s="788"/>
      <c r="F1192" s="788"/>
      <c r="G1192" s="788"/>
    </row>
    <row r="1193" spans="1:7">
      <c r="A1193" s="788"/>
      <c r="B1193" s="788"/>
      <c r="C1193" s="788"/>
      <c r="D1193" s="788"/>
      <c r="E1193" s="788"/>
      <c r="F1193" s="788"/>
      <c r="G1193" s="788"/>
    </row>
    <row r="1194" spans="1:7">
      <c r="A1194" s="788"/>
      <c r="B1194" s="788"/>
      <c r="C1194" s="788"/>
      <c r="D1194" s="788"/>
      <c r="E1194" s="788"/>
      <c r="F1194" s="788"/>
      <c r="G1194" s="788"/>
    </row>
    <row r="1195" spans="1:7">
      <c r="A1195" s="788"/>
      <c r="B1195" s="788"/>
      <c r="C1195" s="788"/>
      <c r="D1195" s="788"/>
      <c r="E1195" s="788"/>
      <c r="F1195" s="788"/>
      <c r="G1195" s="788"/>
    </row>
    <row r="1196" spans="1:7">
      <c r="A1196" s="788"/>
      <c r="B1196" s="788"/>
      <c r="C1196" s="788"/>
      <c r="D1196" s="788"/>
      <c r="E1196" s="788"/>
      <c r="F1196" s="788"/>
      <c r="G1196" s="788"/>
    </row>
    <row r="1197" spans="1:7">
      <c r="A1197" s="788"/>
      <c r="B1197" s="788"/>
      <c r="C1197" s="788"/>
      <c r="D1197" s="788"/>
      <c r="E1197" s="788"/>
      <c r="F1197" s="788"/>
      <c r="G1197" s="788"/>
    </row>
    <row r="1198" spans="1:7">
      <c r="A1198" s="788"/>
      <c r="B1198" s="788"/>
      <c r="C1198" s="788"/>
      <c r="D1198" s="788"/>
      <c r="E1198" s="788"/>
      <c r="F1198" s="788"/>
      <c r="G1198" s="788"/>
    </row>
    <row r="1199" spans="1:7">
      <c r="A1199" s="788"/>
      <c r="B1199" s="788"/>
      <c r="C1199" s="788"/>
      <c r="D1199" s="788"/>
      <c r="E1199" s="788"/>
      <c r="F1199" s="788"/>
      <c r="G1199" s="788"/>
    </row>
    <row r="1200" spans="1:7">
      <c r="A1200" s="788"/>
      <c r="B1200" s="788"/>
      <c r="C1200" s="788"/>
      <c r="D1200" s="788"/>
      <c r="E1200" s="788"/>
      <c r="F1200" s="788"/>
      <c r="G1200" s="788"/>
    </row>
    <row r="1201" spans="1:7">
      <c r="A1201" s="788"/>
      <c r="B1201" s="788"/>
      <c r="C1201" s="788"/>
      <c r="D1201" s="788"/>
      <c r="E1201" s="788"/>
      <c r="F1201" s="788"/>
      <c r="G1201" s="788"/>
    </row>
    <row r="1202" spans="1:7">
      <c r="A1202" s="788"/>
      <c r="B1202" s="788"/>
      <c r="C1202" s="788"/>
      <c r="D1202" s="788"/>
      <c r="E1202" s="788"/>
      <c r="F1202" s="788"/>
      <c r="G1202" s="788"/>
    </row>
    <row r="1203" spans="1:7">
      <c r="A1203" s="788"/>
      <c r="B1203" s="788"/>
      <c r="C1203" s="788"/>
      <c r="D1203" s="788"/>
      <c r="E1203" s="788"/>
      <c r="F1203" s="788"/>
      <c r="G1203" s="788"/>
    </row>
    <row r="1204" spans="1:7">
      <c r="A1204" s="788"/>
      <c r="B1204" s="788"/>
      <c r="C1204" s="788"/>
      <c r="D1204" s="788"/>
      <c r="E1204" s="788"/>
      <c r="F1204" s="788"/>
      <c r="G1204" s="788"/>
    </row>
    <row r="1205" spans="1:7">
      <c r="A1205" s="788"/>
      <c r="B1205" s="788"/>
      <c r="C1205" s="788"/>
      <c r="D1205" s="788"/>
      <c r="E1205" s="788"/>
      <c r="F1205" s="788"/>
      <c r="G1205" s="788"/>
    </row>
    <row r="1206" spans="1:7">
      <c r="A1206" s="788"/>
      <c r="B1206" s="788"/>
      <c r="C1206" s="788"/>
      <c r="D1206" s="788"/>
      <c r="E1206" s="788"/>
      <c r="F1206" s="788"/>
      <c r="G1206" s="788"/>
    </row>
    <row r="1207" spans="1:7">
      <c r="A1207" s="788"/>
      <c r="B1207" s="788"/>
      <c r="C1207" s="788"/>
      <c r="D1207" s="788"/>
      <c r="E1207" s="788"/>
      <c r="F1207" s="788"/>
      <c r="G1207" s="788"/>
    </row>
    <row r="1208" spans="1:7">
      <c r="A1208" s="788"/>
      <c r="B1208" s="788"/>
      <c r="C1208" s="788"/>
      <c r="D1208" s="788"/>
      <c r="E1208" s="788"/>
      <c r="F1208" s="788"/>
      <c r="G1208" s="788"/>
    </row>
    <row r="1209" spans="1:7">
      <c r="A1209" s="788"/>
      <c r="B1209" s="788"/>
      <c r="C1209" s="788"/>
      <c r="D1209" s="788"/>
      <c r="E1209" s="788"/>
      <c r="F1209" s="788"/>
      <c r="G1209" s="788"/>
    </row>
    <row r="1210" spans="1:7">
      <c r="A1210" s="788"/>
      <c r="B1210" s="788"/>
      <c r="C1210" s="788"/>
      <c r="D1210" s="788"/>
      <c r="E1210" s="788"/>
      <c r="F1210" s="788"/>
      <c r="G1210" s="788"/>
    </row>
    <row r="1211" spans="1:7">
      <c r="A1211" s="788"/>
      <c r="B1211" s="788"/>
      <c r="C1211" s="788"/>
      <c r="D1211" s="788"/>
      <c r="E1211" s="788"/>
      <c r="F1211" s="788"/>
      <c r="G1211" s="788"/>
    </row>
    <row r="1212" spans="1:7">
      <c r="A1212" s="788"/>
      <c r="B1212" s="788"/>
      <c r="C1212" s="788"/>
      <c r="D1212" s="788"/>
      <c r="E1212" s="788"/>
      <c r="F1212" s="788"/>
      <c r="G1212" s="788"/>
    </row>
    <row r="1213" spans="1:7">
      <c r="A1213" s="788"/>
      <c r="B1213" s="788"/>
      <c r="C1213" s="788"/>
      <c r="D1213" s="788"/>
      <c r="E1213" s="788"/>
      <c r="F1213" s="788"/>
      <c r="G1213" s="788"/>
    </row>
    <row r="1214" spans="1:7">
      <c r="A1214" s="788"/>
      <c r="B1214" s="788"/>
      <c r="C1214" s="788"/>
      <c r="D1214" s="788"/>
      <c r="E1214" s="788"/>
      <c r="F1214" s="788"/>
      <c r="G1214" s="788"/>
    </row>
    <row r="1215" spans="1:7">
      <c r="A1215" s="788"/>
      <c r="B1215" s="788"/>
      <c r="C1215" s="788"/>
      <c r="D1215" s="788"/>
      <c r="E1215" s="788"/>
      <c r="F1215" s="788"/>
      <c r="G1215" s="788"/>
    </row>
    <row r="1216" spans="1:7">
      <c r="A1216" s="788"/>
      <c r="B1216" s="788"/>
      <c r="C1216" s="788"/>
      <c r="D1216" s="788"/>
      <c r="E1216" s="788"/>
      <c r="F1216" s="788"/>
      <c r="G1216" s="788"/>
    </row>
    <row r="1217" spans="1:7">
      <c r="A1217" s="788"/>
      <c r="B1217" s="788"/>
      <c r="C1217" s="788"/>
      <c r="D1217" s="788"/>
      <c r="E1217" s="788"/>
      <c r="F1217" s="788"/>
      <c r="G1217" s="788"/>
    </row>
    <row r="1218" spans="1:7">
      <c r="A1218" s="788"/>
      <c r="B1218" s="788"/>
      <c r="C1218" s="788"/>
      <c r="D1218" s="788"/>
      <c r="E1218" s="788"/>
      <c r="F1218" s="788"/>
      <c r="G1218" s="788"/>
    </row>
    <row r="1219" spans="1:7">
      <c r="A1219" s="788"/>
      <c r="B1219" s="788"/>
      <c r="C1219" s="788"/>
      <c r="D1219" s="788"/>
      <c r="E1219" s="788"/>
      <c r="F1219" s="788"/>
      <c r="G1219" s="788"/>
    </row>
    <row r="1220" spans="1:7">
      <c r="A1220" s="788"/>
      <c r="B1220" s="788"/>
      <c r="C1220" s="788"/>
      <c r="D1220" s="788"/>
      <c r="E1220" s="788"/>
      <c r="F1220" s="788"/>
      <c r="G1220" s="788"/>
    </row>
    <row r="1221" spans="1:7">
      <c r="A1221" s="788"/>
      <c r="B1221" s="788"/>
      <c r="C1221" s="788"/>
      <c r="D1221" s="788"/>
      <c r="E1221" s="788"/>
      <c r="F1221" s="788"/>
      <c r="G1221" s="788"/>
    </row>
    <row r="1222" spans="1:7">
      <c r="A1222" s="788"/>
      <c r="B1222" s="788"/>
      <c r="C1222" s="788"/>
      <c r="D1222" s="788"/>
      <c r="E1222" s="788"/>
      <c r="F1222" s="788"/>
      <c r="G1222" s="788"/>
    </row>
    <row r="1223" spans="1:7">
      <c r="A1223" s="788"/>
      <c r="B1223" s="788"/>
      <c r="C1223" s="788"/>
      <c r="D1223" s="788"/>
      <c r="E1223" s="788"/>
      <c r="F1223" s="788"/>
      <c r="G1223" s="788"/>
    </row>
    <row r="1224" spans="1:7">
      <c r="A1224" s="788"/>
      <c r="B1224" s="788"/>
      <c r="C1224" s="788"/>
      <c r="D1224" s="788"/>
      <c r="E1224" s="788"/>
      <c r="F1224" s="788"/>
      <c r="G1224" s="788"/>
    </row>
    <row r="1225" spans="1:7">
      <c r="A1225" s="788"/>
      <c r="B1225" s="788"/>
      <c r="C1225" s="788"/>
      <c r="D1225" s="788"/>
      <c r="E1225" s="788"/>
      <c r="F1225" s="788"/>
      <c r="G1225" s="788"/>
    </row>
    <row r="1226" spans="1:7">
      <c r="A1226" s="788"/>
      <c r="B1226" s="788"/>
      <c r="C1226" s="788"/>
      <c r="D1226" s="788"/>
      <c r="E1226" s="788"/>
      <c r="F1226" s="788"/>
      <c r="G1226" s="788"/>
    </row>
    <row r="1227" spans="1:7">
      <c r="A1227" s="788"/>
      <c r="B1227" s="788"/>
      <c r="C1227" s="788"/>
      <c r="D1227" s="788"/>
      <c r="E1227" s="788"/>
      <c r="F1227" s="788"/>
      <c r="G1227" s="788"/>
    </row>
    <row r="1228" spans="1:7">
      <c r="A1228" s="788"/>
      <c r="B1228" s="788"/>
      <c r="C1228" s="788"/>
      <c r="D1228" s="788"/>
      <c r="E1228" s="788"/>
      <c r="F1228" s="788"/>
      <c r="G1228" s="788"/>
    </row>
    <row r="1229" spans="1:7">
      <c r="A1229" s="788"/>
      <c r="B1229" s="788"/>
      <c r="C1229" s="788"/>
      <c r="D1229" s="788"/>
      <c r="E1229" s="788"/>
      <c r="F1229" s="788"/>
      <c r="G1229" s="788"/>
    </row>
    <row r="1230" spans="1:7">
      <c r="A1230" s="788"/>
      <c r="B1230" s="788"/>
      <c r="C1230" s="788"/>
      <c r="D1230" s="788"/>
      <c r="E1230" s="788"/>
      <c r="F1230" s="788"/>
      <c r="G1230" s="788"/>
    </row>
    <row r="1231" spans="1:7">
      <c r="A1231" s="788"/>
      <c r="B1231" s="788"/>
      <c r="C1231" s="788"/>
      <c r="D1231" s="788"/>
      <c r="E1231" s="788"/>
      <c r="F1231" s="788"/>
      <c r="G1231" s="788"/>
    </row>
    <row r="1232" spans="1:7">
      <c r="A1232" s="788"/>
      <c r="B1232" s="788"/>
      <c r="C1232" s="788"/>
      <c r="D1232" s="788"/>
      <c r="E1232" s="788"/>
      <c r="F1232" s="788"/>
      <c r="G1232" s="788"/>
    </row>
    <row r="1233" spans="1:7">
      <c r="A1233" s="788"/>
      <c r="B1233" s="788"/>
      <c r="C1233" s="788"/>
      <c r="D1233" s="788"/>
      <c r="E1233" s="788"/>
      <c r="F1233" s="788"/>
      <c r="G1233" s="788"/>
    </row>
    <row r="1234" spans="1:7">
      <c r="A1234" s="788"/>
      <c r="B1234" s="788"/>
      <c r="C1234" s="788"/>
      <c r="D1234" s="788"/>
      <c r="E1234" s="788"/>
      <c r="F1234" s="788"/>
      <c r="G1234" s="788"/>
    </row>
    <row r="1235" spans="1:7">
      <c r="A1235" s="788"/>
      <c r="B1235" s="788"/>
      <c r="C1235" s="788"/>
      <c r="D1235" s="788"/>
      <c r="E1235" s="788"/>
      <c r="F1235" s="788"/>
      <c r="G1235" s="788"/>
    </row>
    <row r="1236" spans="1:7">
      <c r="A1236" s="788"/>
      <c r="B1236" s="788"/>
      <c r="C1236" s="788"/>
      <c r="D1236" s="788"/>
      <c r="E1236" s="788"/>
      <c r="F1236" s="788"/>
      <c r="G1236" s="788"/>
    </row>
    <row r="1237" spans="1:7">
      <c r="A1237" s="788"/>
      <c r="B1237" s="788"/>
      <c r="C1237" s="788"/>
      <c r="D1237" s="788"/>
      <c r="E1237" s="788"/>
      <c r="F1237" s="788"/>
      <c r="G1237" s="788"/>
    </row>
    <row r="1238" spans="1:7">
      <c r="A1238" s="788"/>
      <c r="B1238" s="788"/>
      <c r="C1238" s="788"/>
      <c r="D1238" s="788"/>
      <c r="E1238" s="788"/>
      <c r="F1238" s="788"/>
      <c r="G1238" s="788"/>
    </row>
    <row r="1239" spans="1:7">
      <c r="A1239" s="788"/>
      <c r="B1239" s="788"/>
      <c r="C1239" s="788"/>
      <c r="D1239" s="788"/>
      <c r="E1239" s="788"/>
      <c r="F1239" s="788"/>
      <c r="G1239" s="788"/>
    </row>
    <row r="1240" spans="1:7">
      <c r="A1240" s="788"/>
      <c r="B1240" s="788"/>
      <c r="C1240" s="788"/>
      <c r="D1240" s="788"/>
      <c r="E1240" s="788"/>
      <c r="F1240" s="788"/>
      <c r="G1240" s="788"/>
    </row>
    <row r="1241" spans="1:7">
      <c r="A1241" s="788"/>
      <c r="B1241" s="788"/>
      <c r="C1241" s="788"/>
      <c r="D1241" s="788"/>
      <c r="E1241" s="788"/>
      <c r="F1241" s="788"/>
      <c r="G1241" s="788"/>
    </row>
    <row r="1242" spans="1:7">
      <c r="A1242" s="788"/>
      <c r="B1242" s="788"/>
      <c r="C1242" s="788"/>
      <c r="D1242" s="788"/>
      <c r="E1242" s="788"/>
      <c r="F1242" s="788"/>
      <c r="G1242" s="788"/>
    </row>
    <row r="1243" spans="1:7">
      <c r="A1243" s="788"/>
      <c r="B1243" s="788"/>
      <c r="C1243" s="788"/>
      <c r="D1243" s="788"/>
      <c r="E1243" s="788"/>
      <c r="F1243" s="788"/>
      <c r="G1243" s="788"/>
    </row>
    <row r="1244" spans="1:7">
      <c r="A1244" s="788"/>
      <c r="B1244" s="788"/>
      <c r="C1244" s="788"/>
      <c r="D1244" s="788"/>
      <c r="E1244" s="788"/>
      <c r="F1244" s="788"/>
      <c r="G1244" s="788"/>
    </row>
    <row r="1245" spans="1:7">
      <c r="A1245" s="788"/>
      <c r="B1245" s="788"/>
      <c r="C1245" s="788"/>
      <c r="D1245" s="788"/>
      <c r="E1245" s="788"/>
      <c r="F1245" s="788"/>
      <c r="G1245" s="788"/>
    </row>
    <row r="1246" spans="1:7">
      <c r="A1246" s="788"/>
      <c r="B1246" s="788"/>
      <c r="C1246" s="788"/>
      <c r="D1246" s="788"/>
      <c r="E1246" s="788"/>
      <c r="F1246" s="788"/>
      <c r="G1246" s="788"/>
    </row>
    <row r="1247" spans="1:7">
      <c r="A1247" s="788"/>
      <c r="B1247" s="788"/>
      <c r="C1247" s="788"/>
      <c r="D1247" s="788"/>
      <c r="E1247" s="788"/>
      <c r="F1247" s="788"/>
      <c r="G1247" s="788"/>
    </row>
    <row r="1248" spans="1:7">
      <c r="A1248" s="788"/>
      <c r="B1248" s="788"/>
      <c r="C1248" s="788"/>
      <c r="D1248" s="788"/>
      <c r="E1248" s="788"/>
      <c r="F1248" s="788"/>
      <c r="G1248" s="788"/>
    </row>
    <row r="1249" spans="1:7">
      <c r="A1249" s="788"/>
      <c r="B1249" s="788"/>
      <c r="C1249" s="788"/>
      <c r="D1249" s="788"/>
      <c r="E1249" s="788"/>
      <c r="F1249" s="788"/>
      <c r="G1249" s="788"/>
    </row>
    <row r="1250" spans="1:7">
      <c r="A1250" s="788"/>
      <c r="B1250" s="788"/>
      <c r="C1250" s="788"/>
      <c r="D1250" s="788"/>
      <c r="E1250" s="788"/>
      <c r="F1250" s="788"/>
      <c r="G1250" s="788"/>
    </row>
    <row r="1251" spans="1:7">
      <c r="A1251" s="788"/>
      <c r="B1251" s="788"/>
      <c r="C1251" s="788"/>
      <c r="D1251" s="788"/>
      <c r="E1251" s="788"/>
      <c r="F1251" s="788"/>
      <c r="G1251" s="788"/>
    </row>
    <row r="1252" spans="1:7">
      <c r="A1252" s="788"/>
      <c r="B1252" s="788"/>
      <c r="C1252" s="788"/>
      <c r="D1252" s="788"/>
      <c r="E1252" s="788"/>
      <c r="F1252" s="788"/>
      <c r="G1252" s="788"/>
    </row>
    <row r="1253" spans="1:7">
      <c r="A1253" s="788"/>
      <c r="B1253" s="788"/>
      <c r="C1253" s="788"/>
      <c r="D1253" s="788"/>
      <c r="E1253" s="788"/>
      <c r="F1253" s="788"/>
      <c r="G1253" s="788"/>
    </row>
    <row r="1254" spans="1:7">
      <c r="A1254" s="788"/>
      <c r="B1254" s="788"/>
      <c r="C1254" s="788"/>
      <c r="D1254" s="788"/>
      <c r="E1254" s="788"/>
      <c r="F1254" s="788"/>
      <c r="G1254" s="788"/>
    </row>
    <row r="1255" spans="1:7">
      <c r="A1255" s="788"/>
      <c r="B1255" s="788"/>
      <c r="C1255" s="788"/>
      <c r="D1255" s="788"/>
      <c r="E1255" s="788"/>
      <c r="F1255" s="788"/>
      <c r="G1255" s="788"/>
    </row>
    <row r="1256" spans="1:7">
      <c r="A1256" s="788"/>
      <c r="B1256" s="788"/>
      <c r="C1256" s="788"/>
      <c r="D1256" s="788"/>
      <c r="E1256" s="788"/>
      <c r="F1256" s="788"/>
      <c r="G1256" s="788"/>
    </row>
    <row r="1257" spans="1:7">
      <c r="A1257" s="788"/>
      <c r="B1257" s="788"/>
      <c r="C1257" s="788"/>
      <c r="D1257" s="788"/>
      <c r="E1257" s="788"/>
      <c r="F1257" s="788"/>
      <c r="G1257" s="788"/>
    </row>
    <row r="1258" spans="1:7">
      <c r="A1258" s="788"/>
      <c r="B1258" s="788"/>
      <c r="C1258" s="788"/>
      <c r="D1258" s="788"/>
      <c r="E1258" s="788"/>
      <c r="F1258" s="788"/>
      <c r="G1258" s="788"/>
    </row>
    <row r="1259" spans="1:7">
      <c r="A1259" s="788"/>
      <c r="B1259" s="788"/>
      <c r="C1259" s="788"/>
      <c r="D1259" s="788"/>
      <c r="E1259" s="788"/>
      <c r="F1259" s="788"/>
      <c r="G1259" s="788"/>
    </row>
    <row r="1260" spans="1:7">
      <c r="A1260" s="788"/>
      <c r="B1260" s="788"/>
      <c r="C1260" s="788"/>
      <c r="D1260" s="788"/>
      <c r="E1260" s="788"/>
      <c r="F1260" s="788"/>
      <c r="G1260" s="788"/>
    </row>
    <row r="1261" spans="1:7">
      <c r="A1261" s="788"/>
      <c r="B1261" s="788"/>
      <c r="C1261" s="788"/>
      <c r="D1261" s="788"/>
      <c r="E1261" s="788"/>
      <c r="F1261" s="788"/>
      <c r="G1261" s="788"/>
    </row>
    <row r="1262" spans="1:7">
      <c r="A1262" s="788"/>
      <c r="B1262" s="788"/>
      <c r="C1262" s="788"/>
      <c r="D1262" s="788"/>
      <c r="E1262" s="788"/>
      <c r="F1262" s="788"/>
      <c r="G1262" s="788"/>
    </row>
    <row r="1263" spans="1:7">
      <c r="A1263" s="788"/>
      <c r="B1263" s="788"/>
      <c r="C1263" s="788"/>
      <c r="D1263" s="788"/>
      <c r="E1263" s="788"/>
      <c r="F1263" s="788"/>
      <c r="G1263" s="788"/>
    </row>
    <row r="1264" spans="1:7">
      <c r="A1264" s="788"/>
      <c r="B1264" s="788"/>
      <c r="C1264" s="788"/>
      <c r="D1264" s="788"/>
      <c r="E1264" s="788"/>
      <c r="F1264" s="788"/>
      <c r="G1264" s="788"/>
    </row>
    <row r="1265" spans="1:7">
      <c r="A1265" s="788"/>
      <c r="B1265" s="788"/>
      <c r="C1265" s="788"/>
      <c r="D1265" s="788"/>
      <c r="E1265" s="788"/>
      <c r="F1265" s="788"/>
      <c r="G1265" s="788"/>
    </row>
    <row r="1266" spans="1:7">
      <c r="A1266" s="788"/>
      <c r="B1266" s="788"/>
      <c r="C1266" s="788"/>
      <c r="D1266" s="788"/>
      <c r="E1266" s="788"/>
      <c r="F1266" s="788"/>
      <c r="G1266" s="788"/>
    </row>
    <row r="1267" spans="1:7">
      <c r="A1267" s="788"/>
      <c r="B1267" s="788"/>
      <c r="C1267" s="788"/>
      <c r="D1267" s="788"/>
      <c r="E1267" s="788"/>
      <c r="F1267" s="788"/>
      <c r="G1267" s="788"/>
    </row>
    <row r="1268" spans="1:7">
      <c r="A1268" s="788"/>
      <c r="B1268" s="788"/>
      <c r="C1268" s="788"/>
      <c r="D1268" s="788"/>
      <c r="E1268" s="788"/>
      <c r="F1268" s="788"/>
      <c r="G1268" s="788"/>
    </row>
    <row r="1269" spans="1:7">
      <c r="A1269" s="788"/>
      <c r="B1269" s="788"/>
      <c r="C1269" s="788"/>
      <c r="D1269" s="788"/>
      <c r="E1269" s="788"/>
      <c r="F1269" s="788"/>
      <c r="G1269" s="788"/>
    </row>
    <row r="1270" spans="1:7">
      <c r="A1270" s="788"/>
      <c r="B1270" s="788"/>
      <c r="C1270" s="788"/>
      <c r="D1270" s="788"/>
      <c r="E1270" s="788"/>
      <c r="F1270" s="788"/>
      <c r="G1270" s="788"/>
    </row>
    <row r="1271" spans="1:7">
      <c r="A1271" s="788"/>
      <c r="B1271" s="788"/>
      <c r="C1271" s="788"/>
      <c r="D1271" s="788"/>
      <c r="E1271" s="788"/>
      <c r="F1271" s="788"/>
      <c r="G1271" s="788"/>
    </row>
    <row r="1272" spans="1:7">
      <c r="A1272" s="788"/>
      <c r="B1272" s="788"/>
      <c r="C1272" s="788"/>
      <c r="D1272" s="788"/>
      <c r="E1272" s="788"/>
      <c r="F1272" s="788"/>
      <c r="G1272" s="788"/>
    </row>
    <row r="1273" spans="1:7">
      <c r="A1273" s="788"/>
      <c r="B1273" s="788"/>
      <c r="C1273" s="788"/>
      <c r="D1273" s="788"/>
      <c r="E1273" s="788"/>
      <c r="F1273" s="788"/>
      <c r="G1273" s="788"/>
    </row>
    <row r="1274" spans="1:7">
      <c r="A1274" s="788"/>
      <c r="B1274" s="788"/>
      <c r="C1274" s="788"/>
      <c r="D1274" s="788"/>
      <c r="E1274" s="788"/>
      <c r="F1274" s="788"/>
      <c r="G1274" s="788"/>
    </row>
    <row r="1275" spans="1:7">
      <c r="A1275" s="788"/>
      <c r="B1275" s="788"/>
      <c r="C1275" s="788"/>
      <c r="D1275" s="788"/>
      <c r="E1275" s="788"/>
      <c r="F1275" s="788"/>
      <c r="G1275" s="788"/>
    </row>
    <row r="1276" spans="1:7">
      <c r="A1276" s="788"/>
      <c r="B1276" s="788"/>
      <c r="C1276" s="788"/>
      <c r="D1276" s="788"/>
      <c r="E1276" s="788"/>
      <c r="F1276" s="788"/>
      <c r="G1276" s="788"/>
    </row>
    <row r="1277" spans="1:7">
      <c r="A1277" s="788"/>
      <c r="B1277" s="788"/>
      <c r="C1277" s="788"/>
      <c r="D1277" s="788"/>
      <c r="E1277" s="788"/>
      <c r="F1277" s="788"/>
      <c r="G1277" s="788"/>
    </row>
    <row r="1278" spans="1:7">
      <c r="A1278" s="788"/>
      <c r="B1278" s="788"/>
      <c r="C1278" s="788"/>
      <c r="D1278" s="788"/>
      <c r="E1278" s="788"/>
      <c r="F1278" s="788"/>
      <c r="G1278" s="788"/>
    </row>
    <row r="1279" spans="1:7">
      <c r="A1279" s="788"/>
      <c r="B1279" s="788"/>
      <c r="C1279" s="788"/>
      <c r="D1279" s="788"/>
      <c r="E1279" s="788"/>
      <c r="F1279" s="788"/>
      <c r="G1279" s="788"/>
    </row>
    <row r="1280" spans="1:7">
      <c r="A1280" s="788"/>
      <c r="B1280" s="788"/>
      <c r="C1280" s="788"/>
      <c r="D1280" s="788"/>
      <c r="E1280" s="788"/>
      <c r="F1280" s="788"/>
      <c r="G1280" s="788"/>
    </row>
    <row r="1281" spans="1:7">
      <c r="A1281" s="788"/>
      <c r="B1281" s="788"/>
      <c r="C1281" s="788"/>
      <c r="D1281" s="788"/>
      <c r="E1281" s="788"/>
      <c r="F1281" s="788"/>
      <c r="G1281" s="788"/>
    </row>
    <row r="1282" spans="1:7">
      <c r="A1282" s="788"/>
      <c r="B1282" s="788"/>
      <c r="C1282" s="788"/>
      <c r="D1282" s="788"/>
      <c r="E1282" s="788"/>
      <c r="F1282" s="788"/>
      <c r="G1282" s="788"/>
    </row>
    <row r="1283" spans="1:7">
      <c r="A1283" s="788"/>
      <c r="B1283" s="788"/>
      <c r="C1283" s="788"/>
      <c r="D1283" s="788"/>
      <c r="E1283" s="788"/>
      <c r="F1283" s="788"/>
      <c r="G1283" s="788"/>
    </row>
    <row r="1284" spans="1:7">
      <c r="A1284" s="788"/>
      <c r="B1284" s="788"/>
      <c r="C1284" s="788"/>
      <c r="D1284" s="788"/>
      <c r="E1284" s="788"/>
      <c r="F1284" s="788"/>
      <c r="G1284" s="788"/>
    </row>
    <row r="1285" spans="1:7">
      <c r="A1285" s="788"/>
      <c r="B1285" s="788"/>
      <c r="C1285" s="788"/>
      <c r="D1285" s="788"/>
      <c r="E1285" s="788"/>
      <c r="F1285" s="788"/>
      <c r="G1285" s="788"/>
    </row>
    <row r="1286" spans="1:7">
      <c r="A1286" s="788"/>
      <c r="B1286" s="788"/>
      <c r="C1286" s="788"/>
      <c r="D1286" s="788"/>
      <c r="E1286" s="788"/>
      <c r="F1286" s="788"/>
      <c r="G1286" s="788"/>
    </row>
    <row r="1287" spans="1:7">
      <c r="A1287" s="788"/>
      <c r="B1287" s="788"/>
      <c r="C1287" s="788"/>
      <c r="D1287" s="788"/>
      <c r="E1287" s="788"/>
      <c r="F1287" s="788"/>
      <c r="G1287" s="788"/>
    </row>
    <row r="1288" spans="1:7">
      <c r="A1288" s="788"/>
      <c r="B1288" s="788"/>
      <c r="C1288" s="788"/>
      <c r="D1288" s="788"/>
      <c r="E1288" s="788"/>
      <c r="F1288" s="788"/>
      <c r="G1288" s="788"/>
    </row>
    <row r="1289" spans="1:7">
      <c r="A1289" s="788"/>
      <c r="B1289" s="788"/>
      <c r="C1289" s="788"/>
      <c r="D1289" s="788"/>
      <c r="E1289" s="788"/>
      <c r="F1289" s="788"/>
      <c r="G1289" s="788"/>
    </row>
    <row r="1290" spans="1:7">
      <c r="A1290" s="788"/>
      <c r="B1290" s="788"/>
      <c r="C1290" s="788"/>
      <c r="D1290" s="788"/>
      <c r="E1290" s="788"/>
      <c r="F1290" s="788"/>
      <c r="G1290" s="788"/>
    </row>
    <row r="1291" spans="1:7">
      <c r="A1291" s="788"/>
      <c r="B1291" s="788"/>
      <c r="C1291" s="788"/>
      <c r="D1291" s="788"/>
      <c r="E1291" s="788"/>
      <c r="F1291" s="788"/>
      <c r="G1291" s="788"/>
    </row>
    <row r="1292" spans="1:7">
      <c r="A1292" s="788"/>
      <c r="B1292" s="788"/>
      <c r="C1292" s="788"/>
      <c r="D1292" s="788"/>
      <c r="E1292" s="788"/>
      <c r="F1292" s="788"/>
      <c r="G1292" s="788"/>
    </row>
    <row r="1293" spans="1:7">
      <c r="A1293" s="788"/>
      <c r="B1293" s="788"/>
      <c r="C1293" s="788"/>
      <c r="D1293" s="788"/>
      <c r="E1293" s="788"/>
      <c r="F1293" s="788"/>
      <c r="G1293" s="788"/>
    </row>
    <row r="1294" spans="1:7">
      <c r="A1294" s="788"/>
      <c r="B1294" s="788"/>
      <c r="C1294" s="788"/>
      <c r="D1294" s="788"/>
      <c r="E1294" s="788"/>
      <c r="F1294" s="788"/>
      <c r="G1294" s="788"/>
    </row>
    <row r="1295" spans="1:7">
      <c r="A1295" s="788"/>
      <c r="B1295" s="788"/>
      <c r="C1295" s="788"/>
      <c r="D1295" s="788"/>
      <c r="E1295" s="788"/>
      <c r="F1295" s="788"/>
      <c r="G1295" s="788"/>
    </row>
    <row r="1296" spans="1:7">
      <c r="A1296" s="788"/>
      <c r="B1296" s="788"/>
      <c r="C1296" s="788"/>
      <c r="D1296" s="788"/>
      <c r="E1296" s="788"/>
      <c r="F1296" s="788"/>
      <c r="G1296" s="788"/>
    </row>
    <row r="1297" spans="1:7">
      <c r="A1297" s="788"/>
      <c r="B1297" s="788"/>
      <c r="C1297" s="788"/>
      <c r="D1297" s="788"/>
      <c r="E1297" s="788"/>
      <c r="F1297" s="788"/>
      <c r="G1297" s="788"/>
    </row>
    <row r="1298" spans="1:7">
      <c r="A1298" s="788"/>
      <c r="B1298" s="788"/>
      <c r="C1298" s="788"/>
      <c r="D1298" s="788"/>
      <c r="E1298" s="788"/>
      <c r="F1298" s="788"/>
      <c r="G1298" s="788"/>
    </row>
    <row r="1299" spans="1:7">
      <c r="A1299" s="788"/>
      <c r="B1299" s="788"/>
      <c r="C1299" s="788"/>
      <c r="D1299" s="788"/>
      <c r="E1299" s="788"/>
      <c r="F1299" s="788"/>
      <c r="G1299" s="788"/>
    </row>
    <row r="1300" spans="1:7">
      <c r="A1300" s="788"/>
      <c r="B1300" s="788"/>
      <c r="C1300" s="788"/>
      <c r="D1300" s="788"/>
      <c r="E1300" s="788"/>
      <c r="F1300" s="788"/>
      <c r="G1300" s="788"/>
    </row>
    <row r="1301" spans="1:7">
      <c r="A1301" s="788"/>
      <c r="B1301" s="788"/>
      <c r="C1301" s="788"/>
      <c r="D1301" s="788"/>
      <c r="E1301" s="788"/>
      <c r="F1301" s="788"/>
      <c r="G1301" s="788"/>
    </row>
    <row r="1302" spans="1:7">
      <c r="A1302" s="788"/>
      <c r="B1302" s="788"/>
      <c r="C1302" s="788"/>
      <c r="D1302" s="788"/>
      <c r="E1302" s="788"/>
      <c r="F1302" s="788"/>
      <c r="G1302" s="788"/>
    </row>
    <row r="1303" spans="1:7">
      <c r="A1303" s="788"/>
      <c r="B1303" s="788"/>
      <c r="C1303" s="788"/>
      <c r="D1303" s="788"/>
      <c r="E1303" s="788"/>
      <c r="F1303" s="788"/>
      <c r="G1303" s="788"/>
    </row>
    <row r="1304" spans="1:7">
      <c r="A1304" s="788"/>
      <c r="B1304" s="788"/>
      <c r="C1304" s="788"/>
      <c r="D1304" s="788"/>
      <c r="E1304" s="788"/>
      <c r="F1304" s="788"/>
      <c r="G1304" s="788"/>
    </row>
    <row r="1305" spans="1:7">
      <c r="A1305" s="788"/>
      <c r="B1305" s="788"/>
      <c r="C1305" s="788"/>
      <c r="D1305" s="788"/>
      <c r="E1305" s="788"/>
      <c r="F1305" s="788"/>
      <c r="G1305" s="788"/>
    </row>
    <row r="1306" spans="1:7">
      <c r="A1306" s="788"/>
      <c r="B1306" s="788"/>
      <c r="C1306" s="788"/>
      <c r="D1306" s="788"/>
      <c r="E1306" s="788"/>
      <c r="F1306" s="788"/>
      <c r="G1306" s="788"/>
    </row>
    <row r="1307" spans="1:7">
      <c r="A1307" s="788"/>
      <c r="B1307" s="788"/>
      <c r="C1307" s="788"/>
      <c r="D1307" s="788"/>
      <c r="E1307" s="788"/>
      <c r="F1307" s="788"/>
      <c r="G1307" s="788"/>
    </row>
    <row r="1308" spans="1:7">
      <c r="A1308" s="788"/>
      <c r="B1308" s="788"/>
      <c r="C1308" s="788"/>
      <c r="D1308" s="788"/>
      <c r="E1308" s="788"/>
      <c r="F1308" s="788"/>
      <c r="G1308" s="788"/>
    </row>
    <row r="1309" spans="1:7">
      <c r="A1309" s="788"/>
      <c r="B1309" s="788"/>
      <c r="C1309" s="788"/>
      <c r="D1309" s="788"/>
      <c r="E1309" s="788"/>
      <c r="F1309" s="788"/>
      <c r="G1309" s="788"/>
    </row>
    <row r="1310" spans="1:7">
      <c r="A1310" s="788"/>
      <c r="B1310" s="788"/>
      <c r="C1310" s="788"/>
      <c r="D1310" s="788"/>
      <c r="E1310" s="788"/>
      <c r="F1310" s="788"/>
      <c r="G1310" s="788"/>
    </row>
    <row r="1311" spans="1:7">
      <c r="A1311" s="788"/>
      <c r="B1311" s="788"/>
      <c r="C1311" s="788"/>
      <c r="D1311" s="788"/>
      <c r="E1311" s="788"/>
      <c r="F1311" s="788"/>
      <c r="G1311" s="788"/>
    </row>
    <row r="1312" spans="1:7">
      <c r="A1312" s="788"/>
      <c r="B1312" s="788"/>
      <c r="C1312" s="788"/>
      <c r="D1312" s="788"/>
      <c r="E1312" s="788"/>
      <c r="F1312" s="788"/>
      <c r="G1312" s="788"/>
    </row>
    <row r="1313" spans="1:7">
      <c r="A1313" s="788"/>
      <c r="B1313" s="788"/>
      <c r="C1313" s="788"/>
      <c r="D1313" s="788"/>
      <c r="E1313" s="788"/>
      <c r="F1313" s="788"/>
      <c r="G1313" s="788"/>
    </row>
    <row r="1314" spans="1:7">
      <c r="A1314" s="788"/>
      <c r="B1314" s="788"/>
      <c r="C1314" s="788"/>
      <c r="D1314" s="788"/>
      <c r="E1314" s="788"/>
      <c r="F1314" s="788"/>
      <c r="G1314" s="788"/>
    </row>
    <row r="1315" spans="1:7">
      <c r="A1315" s="788"/>
      <c r="B1315" s="788"/>
      <c r="C1315" s="788"/>
      <c r="D1315" s="788"/>
      <c r="E1315" s="788"/>
      <c r="F1315" s="788"/>
      <c r="G1315" s="788"/>
    </row>
    <row r="1316" spans="1:7">
      <c r="A1316" s="788"/>
      <c r="B1316" s="788"/>
      <c r="C1316" s="788"/>
      <c r="D1316" s="788"/>
      <c r="E1316" s="788"/>
      <c r="F1316" s="788"/>
      <c r="G1316" s="788"/>
    </row>
    <row r="1317" spans="1:7">
      <c r="A1317" s="788"/>
      <c r="B1317" s="788"/>
      <c r="C1317" s="788"/>
      <c r="D1317" s="788"/>
      <c r="E1317" s="788"/>
      <c r="F1317" s="788"/>
      <c r="G1317" s="788"/>
    </row>
    <row r="1318" spans="1:7">
      <c r="A1318" s="788"/>
      <c r="B1318" s="788"/>
      <c r="C1318" s="788"/>
      <c r="D1318" s="788"/>
      <c r="E1318" s="788"/>
      <c r="F1318" s="788"/>
      <c r="G1318" s="788"/>
    </row>
    <row r="1319" spans="1:7">
      <c r="A1319" s="788"/>
      <c r="B1319" s="788"/>
      <c r="C1319" s="788"/>
      <c r="D1319" s="788"/>
      <c r="E1319" s="788"/>
      <c r="F1319" s="788"/>
      <c r="G1319" s="788"/>
    </row>
    <row r="1320" spans="1:7">
      <c r="A1320" s="788"/>
      <c r="B1320" s="788"/>
      <c r="C1320" s="788"/>
      <c r="D1320" s="788"/>
      <c r="E1320" s="788"/>
      <c r="F1320" s="788"/>
      <c r="G1320" s="788"/>
    </row>
    <row r="1321" spans="1:7">
      <c r="A1321" s="788"/>
      <c r="B1321" s="788"/>
      <c r="C1321" s="788"/>
      <c r="D1321" s="788"/>
      <c r="E1321" s="788"/>
      <c r="F1321" s="788"/>
      <c r="G1321" s="788"/>
    </row>
    <row r="1322" spans="1:7">
      <c r="A1322" s="788"/>
      <c r="B1322" s="788"/>
      <c r="C1322" s="788"/>
      <c r="D1322" s="788"/>
      <c r="E1322" s="788"/>
      <c r="F1322" s="788"/>
      <c r="G1322" s="788"/>
    </row>
    <row r="1323" spans="1:7">
      <c r="A1323" s="788"/>
      <c r="B1323" s="788"/>
      <c r="C1323" s="788"/>
      <c r="D1323" s="788"/>
      <c r="E1323" s="788"/>
      <c r="F1323" s="788"/>
      <c r="G1323" s="788"/>
    </row>
    <row r="1324" spans="1:7">
      <c r="A1324" s="788"/>
      <c r="B1324" s="788"/>
      <c r="C1324" s="788"/>
      <c r="D1324" s="788"/>
      <c r="E1324" s="788"/>
      <c r="F1324" s="788"/>
      <c r="G1324" s="788"/>
    </row>
    <row r="1325" spans="1:7">
      <c r="A1325" s="788"/>
      <c r="B1325" s="788"/>
      <c r="C1325" s="788"/>
      <c r="D1325" s="788"/>
      <c r="E1325" s="788"/>
      <c r="F1325" s="788"/>
      <c r="G1325" s="788"/>
    </row>
    <row r="1326" spans="1:7">
      <c r="A1326" s="788"/>
      <c r="B1326" s="788"/>
      <c r="C1326" s="788"/>
      <c r="D1326" s="788"/>
      <c r="E1326" s="788"/>
      <c r="F1326" s="788"/>
      <c r="G1326" s="788"/>
    </row>
    <row r="1327" spans="1:7">
      <c r="A1327" s="788"/>
      <c r="B1327" s="788"/>
      <c r="C1327" s="788"/>
      <c r="D1327" s="788"/>
      <c r="E1327" s="788"/>
      <c r="F1327" s="788"/>
      <c r="G1327" s="788"/>
    </row>
    <row r="1328" spans="1:7">
      <c r="A1328" s="788"/>
      <c r="B1328" s="788"/>
      <c r="C1328" s="788"/>
      <c r="D1328" s="788"/>
      <c r="E1328" s="788"/>
      <c r="F1328" s="788"/>
      <c r="G1328" s="788"/>
    </row>
    <row r="1329" spans="1:7">
      <c r="A1329" s="788"/>
      <c r="B1329" s="788"/>
      <c r="C1329" s="788"/>
      <c r="D1329" s="788"/>
      <c r="E1329" s="788"/>
      <c r="F1329" s="788"/>
      <c r="G1329" s="788"/>
    </row>
    <row r="1330" spans="1:7">
      <c r="A1330" s="788"/>
      <c r="B1330" s="788"/>
      <c r="C1330" s="788"/>
      <c r="D1330" s="788"/>
      <c r="E1330" s="788"/>
      <c r="F1330" s="788"/>
      <c r="G1330" s="788"/>
    </row>
    <row r="1331" spans="1:7">
      <c r="A1331" s="788"/>
      <c r="B1331" s="788"/>
      <c r="C1331" s="788"/>
      <c r="D1331" s="788"/>
      <c r="E1331" s="788"/>
      <c r="F1331" s="788"/>
      <c r="G1331" s="788"/>
    </row>
    <row r="1332" spans="1:7">
      <c r="A1332" s="788"/>
      <c r="B1332" s="788"/>
      <c r="C1332" s="788"/>
      <c r="D1332" s="788"/>
      <c r="E1332" s="788"/>
      <c r="F1332" s="788"/>
      <c r="G1332" s="788"/>
    </row>
    <row r="1333" spans="1:7">
      <c r="A1333" s="788"/>
      <c r="B1333" s="788"/>
      <c r="C1333" s="788"/>
      <c r="D1333" s="788"/>
      <c r="E1333" s="788"/>
      <c r="F1333" s="788"/>
      <c r="G1333" s="788"/>
    </row>
    <row r="1334" spans="1:7">
      <c r="A1334" s="788"/>
      <c r="B1334" s="788"/>
      <c r="C1334" s="788"/>
      <c r="D1334" s="788"/>
      <c r="E1334" s="788"/>
      <c r="F1334" s="788"/>
      <c r="G1334" s="788"/>
    </row>
    <row r="1335" spans="1:7">
      <c r="A1335" s="788"/>
      <c r="B1335" s="788"/>
      <c r="C1335" s="788"/>
      <c r="D1335" s="788"/>
      <c r="E1335" s="788"/>
      <c r="F1335" s="788"/>
      <c r="G1335" s="788"/>
    </row>
    <row r="1336" spans="1:7">
      <c r="A1336" s="788"/>
      <c r="B1336" s="788"/>
      <c r="C1336" s="788"/>
      <c r="D1336" s="788"/>
      <c r="E1336" s="788"/>
      <c r="F1336" s="788"/>
      <c r="G1336" s="788"/>
    </row>
    <row r="1337" spans="1:7">
      <c r="A1337" s="788"/>
      <c r="B1337" s="788"/>
      <c r="C1337" s="788"/>
      <c r="D1337" s="788"/>
      <c r="E1337" s="788"/>
      <c r="F1337" s="788"/>
      <c r="G1337" s="788"/>
    </row>
    <row r="1338" spans="1:7">
      <c r="A1338" s="788"/>
      <c r="B1338" s="788"/>
      <c r="C1338" s="788"/>
      <c r="D1338" s="788"/>
      <c r="E1338" s="788"/>
      <c r="F1338" s="788"/>
      <c r="G1338" s="788"/>
    </row>
    <row r="1339" spans="1:7">
      <c r="A1339" s="788"/>
      <c r="B1339" s="788"/>
      <c r="C1339" s="788"/>
      <c r="D1339" s="788"/>
      <c r="E1339" s="788"/>
      <c r="F1339" s="788"/>
      <c r="G1339" s="788"/>
    </row>
    <row r="1340" spans="1:7">
      <c r="A1340" s="788"/>
      <c r="B1340" s="788"/>
      <c r="C1340" s="788"/>
      <c r="D1340" s="788"/>
      <c r="E1340" s="788"/>
      <c r="F1340" s="788"/>
      <c r="G1340" s="788"/>
    </row>
    <row r="1341" spans="1:7">
      <c r="A1341" s="788"/>
      <c r="B1341" s="788"/>
      <c r="C1341" s="788"/>
      <c r="D1341" s="788"/>
      <c r="E1341" s="788"/>
      <c r="F1341" s="788"/>
      <c r="G1341" s="788"/>
    </row>
    <row r="1342" spans="1:7">
      <c r="A1342" s="788"/>
      <c r="B1342" s="788"/>
      <c r="C1342" s="788"/>
      <c r="D1342" s="788"/>
      <c r="E1342" s="788"/>
      <c r="F1342" s="788"/>
      <c r="G1342" s="788"/>
    </row>
    <row r="1343" spans="1:7">
      <c r="A1343" s="788"/>
      <c r="B1343" s="788"/>
      <c r="C1343" s="788"/>
      <c r="D1343" s="788"/>
      <c r="E1343" s="788"/>
      <c r="F1343" s="788"/>
      <c r="G1343" s="788"/>
    </row>
    <row r="1344" spans="1:7">
      <c r="A1344" s="788"/>
      <c r="B1344" s="788"/>
      <c r="C1344" s="788"/>
      <c r="D1344" s="788"/>
      <c r="E1344" s="788"/>
      <c r="F1344" s="788"/>
      <c r="G1344" s="788"/>
    </row>
    <row r="1345" spans="1:7">
      <c r="A1345" s="788"/>
      <c r="B1345" s="788"/>
      <c r="C1345" s="788"/>
      <c r="D1345" s="788"/>
      <c r="E1345" s="788"/>
      <c r="F1345" s="788"/>
      <c r="G1345" s="788"/>
    </row>
    <row r="1346" spans="1:7">
      <c r="A1346" s="788"/>
      <c r="B1346" s="788"/>
      <c r="C1346" s="788"/>
      <c r="D1346" s="788"/>
      <c r="E1346" s="788"/>
      <c r="F1346" s="788"/>
      <c r="G1346" s="788"/>
    </row>
    <row r="1347" spans="1:7">
      <c r="A1347" s="788"/>
      <c r="B1347" s="788"/>
      <c r="C1347" s="788"/>
      <c r="D1347" s="788"/>
      <c r="E1347" s="788"/>
      <c r="F1347" s="788"/>
      <c r="G1347" s="788"/>
    </row>
    <row r="1348" spans="1:7">
      <c r="A1348" s="788"/>
      <c r="B1348" s="788"/>
      <c r="C1348" s="788"/>
      <c r="D1348" s="788"/>
      <c r="E1348" s="788"/>
      <c r="F1348" s="788"/>
      <c r="G1348" s="788"/>
    </row>
    <row r="1349" spans="1:7">
      <c r="A1349" s="788"/>
      <c r="B1349" s="788"/>
      <c r="C1349" s="788"/>
      <c r="D1349" s="788"/>
      <c r="E1349" s="788"/>
      <c r="F1349" s="788"/>
      <c r="G1349" s="788"/>
    </row>
    <row r="1350" spans="1:7">
      <c r="A1350" s="788"/>
      <c r="B1350" s="788"/>
      <c r="C1350" s="788"/>
      <c r="D1350" s="788"/>
      <c r="E1350" s="788"/>
      <c r="F1350" s="788"/>
      <c r="G1350" s="788"/>
    </row>
    <row r="1351" spans="1:7">
      <c r="A1351" s="788"/>
      <c r="B1351" s="788"/>
      <c r="C1351" s="788"/>
      <c r="D1351" s="788"/>
      <c r="E1351" s="788"/>
      <c r="F1351" s="788"/>
      <c r="G1351" s="788"/>
    </row>
    <row r="1352" spans="1:7">
      <c r="A1352" s="788"/>
      <c r="B1352" s="788"/>
      <c r="C1352" s="788"/>
      <c r="D1352" s="788"/>
      <c r="E1352" s="788"/>
      <c r="F1352" s="788"/>
      <c r="G1352" s="788"/>
    </row>
    <row r="1353" spans="1:7">
      <c r="A1353" s="788"/>
      <c r="B1353" s="788"/>
      <c r="C1353" s="788"/>
      <c r="D1353" s="788"/>
      <c r="E1353" s="788"/>
      <c r="F1353" s="788"/>
      <c r="G1353" s="788"/>
    </row>
    <row r="1354" spans="1:7">
      <c r="A1354" s="788"/>
      <c r="B1354" s="788"/>
      <c r="C1354" s="788"/>
      <c r="D1354" s="788"/>
      <c r="E1354" s="788"/>
      <c r="F1354" s="788"/>
      <c r="G1354" s="788"/>
    </row>
    <row r="1355" spans="1:7">
      <c r="A1355" s="788"/>
      <c r="B1355" s="788"/>
      <c r="C1355" s="788"/>
      <c r="D1355" s="788"/>
      <c r="E1355" s="788"/>
      <c r="F1355" s="788"/>
      <c r="G1355" s="788"/>
    </row>
    <row r="1356" spans="1:7">
      <c r="A1356" s="788"/>
      <c r="B1356" s="788"/>
      <c r="C1356" s="788"/>
      <c r="D1356" s="788"/>
      <c r="E1356" s="788"/>
      <c r="F1356" s="788"/>
      <c r="G1356" s="788"/>
    </row>
    <row r="1357" spans="1:7">
      <c r="A1357" s="788"/>
      <c r="B1357" s="788"/>
      <c r="C1357" s="788"/>
      <c r="D1357" s="788"/>
      <c r="E1357" s="788"/>
      <c r="F1357" s="788"/>
      <c r="G1357" s="788"/>
    </row>
    <row r="1358" spans="1:7">
      <c r="A1358" s="788"/>
      <c r="B1358" s="788"/>
      <c r="C1358" s="788"/>
      <c r="D1358" s="788"/>
      <c r="E1358" s="788"/>
      <c r="F1358" s="788"/>
      <c r="G1358" s="788"/>
    </row>
    <row r="1359" spans="1:7">
      <c r="A1359" s="788"/>
      <c r="B1359" s="788"/>
      <c r="C1359" s="788"/>
      <c r="D1359" s="788"/>
      <c r="E1359" s="788"/>
      <c r="F1359" s="788"/>
      <c r="G1359" s="788"/>
    </row>
    <row r="1360" spans="1:7">
      <c r="A1360" s="788"/>
      <c r="B1360" s="788"/>
      <c r="C1360" s="788"/>
      <c r="D1360" s="788"/>
      <c r="E1360" s="788"/>
      <c r="F1360" s="788"/>
      <c r="G1360" s="788"/>
    </row>
    <row r="1361" spans="1:7">
      <c r="A1361" s="788"/>
      <c r="B1361" s="788"/>
      <c r="C1361" s="788"/>
      <c r="D1361" s="788"/>
      <c r="E1361" s="788"/>
      <c r="F1361" s="788"/>
      <c r="G1361" s="788"/>
    </row>
    <row r="1362" spans="1:7">
      <c r="A1362" s="788"/>
      <c r="B1362" s="788"/>
      <c r="C1362" s="788"/>
      <c r="D1362" s="788"/>
      <c r="E1362" s="788"/>
      <c r="F1362" s="788"/>
      <c r="G1362" s="788"/>
    </row>
    <row r="1363" spans="1:7">
      <c r="A1363" s="788"/>
      <c r="B1363" s="788"/>
      <c r="C1363" s="788"/>
      <c r="D1363" s="788"/>
      <c r="E1363" s="788"/>
      <c r="F1363" s="788"/>
      <c r="G1363" s="788"/>
    </row>
    <row r="1364" spans="1:7">
      <c r="A1364" s="788"/>
      <c r="B1364" s="788"/>
      <c r="C1364" s="788"/>
      <c r="D1364" s="788"/>
      <c r="E1364" s="788"/>
      <c r="F1364" s="788"/>
      <c r="G1364" s="788"/>
    </row>
    <row r="1365" spans="1:7">
      <c r="A1365" s="788"/>
      <c r="B1365" s="788"/>
      <c r="C1365" s="788"/>
      <c r="D1365" s="788"/>
      <c r="E1365" s="788"/>
      <c r="F1365" s="788"/>
      <c r="G1365" s="788"/>
    </row>
    <row r="1366" spans="1:7">
      <c r="A1366" s="788"/>
      <c r="B1366" s="788"/>
      <c r="C1366" s="788"/>
      <c r="D1366" s="788"/>
      <c r="E1366" s="788"/>
      <c r="F1366" s="788"/>
      <c r="G1366" s="788"/>
    </row>
    <row r="1367" spans="1:7">
      <c r="A1367" s="788"/>
      <c r="B1367" s="788"/>
      <c r="C1367" s="788"/>
      <c r="D1367" s="788"/>
      <c r="E1367" s="788"/>
      <c r="F1367" s="788"/>
      <c r="G1367" s="788"/>
    </row>
    <row r="1368" spans="1:7">
      <c r="A1368" s="788"/>
      <c r="B1368" s="788"/>
      <c r="C1368" s="788"/>
      <c r="D1368" s="788"/>
      <c r="E1368" s="788"/>
      <c r="F1368" s="788"/>
      <c r="G1368" s="788"/>
    </row>
    <row r="1369" spans="1:7">
      <c r="A1369" s="788"/>
      <c r="B1369" s="788"/>
      <c r="C1369" s="788"/>
      <c r="D1369" s="788"/>
      <c r="E1369" s="788"/>
      <c r="F1369" s="788"/>
      <c r="G1369" s="788"/>
    </row>
    <row r="1370" spans="1:7">
      <c r="A1370" s="788"/>
      <c r="B1370" s="788"/>
      <c r="C1370" s="788"/>
      <c r="D1370" s="788"/>
      <c r="E1370" s="788"/>
      <c r="F1370" s="788"/>
      <c r="G1370" s="788"/>
    </row>
    <row r="1371" spans="1:7">
      <c r="A1371" s="788"/>
      <c r="B1371" s="788"/>
      <c r="C1371" s="788"/>
      <c r="D1371" s="788"/>
      <c r="E1371" s="788"/>
      <c r="F1371" s="788"/>
      <c r="G1371" s="788"/>
    </row>
    <row r="1372" spans="1:7">
      <c r="A1372" s="788"/>
      <c r="B1372" s="788"/>
      <c r="C1372" s="788"/>
      <c r="D1372" s="788"/>
      <c r="E1372" s="788"/>
      <c r="F1372" s="788"/>
      <c r="G1372" s="788"/>
    </row>
    <row r="1373" spans="1:7">
      <c r="A1373" s="788"/>
      <c r="B1373" s="788"/>
      <c r="C1373" s="788"/>
      <c r="D1373" s="788"/>
      <c r="E1373" s="788"/>
      <c r="F1373" s="788"/>
      <c r="G1373" s="788"/>
    </row>
    <row r="1374" spans="1:7">
      <c r="A1374" s="788"/>
      <c r="B1374" s="788"/>
      <c r="C1374" s="788"/>
      <c r="D1374" s="788"/>
      <c r="E1374" s="788"/>
      <c r="F1374" s="788"/>
      <c r="G1374" s="788"/>
    </row>
    <row r="1375" spans="1:7"/>
    <row r="1376" spans="1:7"/>
    <row r="1377" spans="1:7">
      <c r="A1377" s="788"/>
      <c r="B1377" s="788"/>
      <c r="C1377" s="788"/>
      <c r="D1377" s="788"/>
      <c r="E1377" s="788"/>
      <c r="F1377" s="788"/>
      <c r="G1377" s="788"/>
    </row>
    <row r="1378" spans="1:7">
      <c r="A1378" s="788"/>
      <c r="B1378" s="788"/>
      <c r="C1378" s="788"/>
      <c r="D1378" s="788"/>
      <c r="E1378" s="788"/>
      <c r="F1378" s="788"/>
      <c r="G1378" s="788"/>
    </row>
    <row r="1379" spans="1:7">
      <c r="A1379" s="788"/>
      <c r="B1379" s="788"/>
      <c r="C1379" s="788"/>
      <c r="D1379" s="788"/>
      <c r="E1379" s="788"/>
      <c r="F1379" s="788"/>
      <c r="G1379" s="788"/>
    </row>
    <row r="1380" spans="1:7">
      <c r="A1380" s="788"/>
      <c r="B1380" s="788"/>
      <c r="C1380" s="788"/>
      <c r="D1380" s="788"/>
      <c r="E1380" s="788"/>
      <c r="F1380" s="788"/>
      <c r="G1380" s="788"/>
    </row>
    <row r="1381" spans="1:7">
      <c r="A1381" s="788"/>
      <c r="B1381" s="788"/>
      <c r="C1381" s="788"/>
      <c r="D1381" s="788"/>
      <c r="E1381" s="788"/>
      <c r="F1381" s="788"/>
      <c r="G1381" s="788"/>
    </row>
    <row r="1382" spans="1:7">
      <c r="A1382" s="788"/>
      <c r="B1382" s="788"/>
      <c r="C1382" s="788"/>
      <c r="D1382" s="788"/>
      <c r="E1382" s="788"/>
      <c r="F1382" s="788"/>
      <c r="G1382" s="788"/>
    </row>
    <row r="1383" spans="1:7">
      <c r="A1383" s="788"/>
      <c r="B1383" s="788"/>
      <c r="C1383" s="788"/>
      <c r="D1383" s="788"/>
      <c r="E1383" s="788"/>
      <c r="F1383" s="788"/>
      <c r="G1383" s="788"/>
    </row>
    <row r="1384" spans="1:7">
      <c r="A1384" s="788"/>
      <c r="B1384" s="788"/>
      <c r="C1384" s="788"/>
      <c r="D1384" s="788"/>
      <c r="E1384" s="788"/>
      <c r="F1384" s="788"/>
      <c r="G1384" s="788"/>
    </row>
    <row r="1385" spans="1:7">
      <c r="A1385" s="788"/>
      <c r="B1385" s="788"/>
      <c r="C1385" s="788"/>
      <c r="D1385" s="788"/>
      <c r="E1385" s="788"/>
      <c r="F1385" s="788"/>
      <c r="G1385" s="788"/>
    </row>
    <row r="1386" spans="1:7">
      <c r="A1386" s="788"/>
      <c r="B1386" s="788"/>
      <c r="C1386" s="788"/>
      <c r="D1386" s="788"/>
      <c r="E1386" s="788"/>
      <c r="F1386" s="788"/>
      <c r="G1386" s="788"/>
    </row>
    <row r="1387" spans="1:7">
      <c r="A1387" s="788"/>
      <c r="B1387" s="788"/>
      <c r="C1387" s="788"/>
      <c r="D1387" s="788"/>
      <c r="E1387" s="788"/>
      <c r="F1387" s="788"/>
      <c r="G1387" s="788"/>
    </row>
    <row r="1388" spans="1:7">
      <c r="A1388" s="788"/>
      <c r="B1388" s="788"/>
      <c r="C1388" s="788"/>
      <c r="D1388" s="788"/>
      <c r="E1388" s="788"/>
      <c r="F1388" s="788"/>
      <c r="G1388" s="788"/>
    </row>
    <row r="1389" spans="1:7">
      <c r="A1389" s="788"/>
      <c r="B1389" s="788"/>
      <c r="C1389" s="788"/>
      <c r="D1389" s="788"/>
      <c r="E1389" s="788"/>
      <c r="F1389" s="788"/>
      <c r="G1389" s="788"/>
    </row>
    <row r="1390" spans="1:7">
      <c r="A1390" s="788"/>
      <c r="B1390" s="788"/>
      <c r="C1390" s="788"/>
      <c r="D1390" s="788"/>
      <c r="E1390" s="788"/>
      <c r="F1390" s="788"/>
      <c r="G1390" s="788"/>
    </row>
    <row r="1391" spans="1:7">
      <c r="A1391" s="788"/>
      <c r="B1391" s="788"/>
      <c r="C1391" s="788"/>
      <c r="D1391" s="788"/>
      <c r="E1391" s="788"/>
      <c r="F1391" s="788"/>
      <c r="G1391" s="788"/>
    </row>
    <row r="1392" spans="1:7">
      <c r="A1392" s="788"/>
      <c r="B1392" s="788"/>
      <c r="C1392" s="788"/>
      <c r="D1392" s="788"/>
      <c r="E1392" s="788"/>
      <c r="F1392" s="788"/>
      <c r="G1392" s="788"/>
    </row>
    <row r="1393" spans="1:7">
      <c r="A1393" s="788"/>
      <c r="B1393" s="788"/>
      <c r="C1393" s="788"/>
      <c r="D1393" s="788"/>
      <c r="E1393" s="788"/>
      <c r="F1393" s="788"/>
      <c r="G1393" s="788"/>
    </row>
    <row r="1394" spans="1:7">
      <c r="A1394" s="788"/>
      <c r="B1394" s="788"/>
      <c r="C1394" s="788"/>
      <c r="D1394" s="788"/>
      <c r="E1394" s="788"/>
      <c r="F1394" s="788"/>
      <c r="G1394" s="788"/>
    </row>
    <row r="1395" spans="1:7">
      <c r="A1395" s="788"/>
      <c r="B1395" s="788"/>
      <c r="C1395" s="788"/>
      <c r="D1395" s="788"/>
      <c r="E1395" s="788"/>
      <c r="F1395" s="788"/>
      <c r="G1395" s="788"/>
    </row>
    <row r="1396" spans="1:7">
      <c r="A1396" s="788"/>
      <c r="B1396" s="788"/>
      <c r="C1396" s="788"/>
      <c r="D1396" s="788"/>
      <c r="E1396" s="788"/>
      <c r="F1396" s="788"/>
      <c r="G1396" s="788"/>
    </row>
    <row r="1397" spans="1:7">
      <c r="A1397" s="788"/>
      <c r="B1397" s="788"/>
      <c r="C1397" s="788"/>
      <c r="D1397" s="788"/>
      <c r="E1397" s="788"/>
      <c r="F1397" s="788"/>
      <c r="G1397" s="788"/>
    </row>
    <row r="1398" spans="1:7">
      <c r="A1398" s="788"/>
      <c r="B1398" s="788"/>
      <c r="C1398" s="788"/>
      <c r="D1398" s="788"/>
      <c r="E1398" s="788"/>
      <c r="F1398" s="788"/>
      <c r="G1398" s="788"/>
    </row>
    <row r="1399" spans="1:7">
      <c r="A1399" s="788"/>
      <c r="B1399" s="788"/>
      <c r="C1399" s="788"/>
      <c r="D1399" s="788"/>
      <c r="E1399" s="788"/>
      <c r="F1399" s="788"/>
      <c r="G1399" s="788"/>
    </row>
    <row r="1400" spans="1:7">
      <c r="A1400" s="788"/>
      <c r="B1400" s="788"/>
      <c r="C1400" s="788"/>
      <c r="D1400" s="788"/>
      <c r="E1400" s="788"/>
      <c r="F1400" s="788"/>
      <c r="G1400" s="788"/>
    </row>
    <row r="1401" spans="1:7">
      <c r="A1401" s="788"/>
      <c r="B1401" s="788"/>
      <c r="C1401" s="788"/>
      <c r="D1401" s="788"/>
      <c r="E1401" s="788"/>
      <c r="F1401" s="788"/>
      <c r="G1401" s="788"/>
    </row>
    <row r="1402" spans="1:7">
      <c r="A1402" s="788"/>
      <c r="B1402" s="788"/>
      <c r="C1402" s="788"/>
      <c r="D1402" s="788"/>
      <c r="E1402" s="788"/>
      <c r="F1402" s="788"/>
      <c r="G1402" s="788"/>
    </row>
    <row r="1403" spans="1:7">
      <c r="A1403" s="788"/>
      <c r="B1403" s="788"/>
      <c r="C1403" s="788"/>
      <c r="D1403" s="788"/>
      <c r="E1403" s="788"/>
      <c r="F1403" s="788"/>
      <c r="G1403" s="788"/>
    </row>
    <row r="1404" spans="1:7">
      <c r="A1404" s="788"/>
      <c r="B1404" s="788"/>
      <c r="C1404" s="788"/>
      <c r="D1404" s="788"/>
      <c r="E1404" s="788"/>
      <c r="F1404" s="788"/>
      <c r="G1404" s="788"/>
    </row>
    <row r="1405" spans="1:7">
      <c r="A1405" s="788"/>
      <c r="B1405" s="788"/>
      <c r="C1405" s="788"/>
      <c r="D1405" s="788"/>
      <c r="E1405" s="788"/>
      <c r="F1405" s="788"/>
      <c r="G1405" s="788"/>
    </row>
    <row r="1406" spans="1:7">
      <c r="A1406" s="788"/>
      <c r="B1406" s="788"/>
      <c r="C1406" s="788"/>
      <c r="D1406" s="788"/>
      <c r="E1406" s="788"/>
      <c r="F1406" s="788"/>
      <c r="G1406" s="788"/>
    </row>
    <row r="1407" spans="1:7">
      <c r="A1407" s="788"/>
      <c r="B1407" s="788"/>
      <c r="C1407" s="788"/>
      <c r="D1407" s="788"/>
      <c r="E1407" s="788"/>
      <c r="F1407" s="788"/>
      <c r="G1407" s="788"/>
    </row>
    <row r="1408" spans="1:7">
      <c r="A1408" s="788"/>
      <c r="B1408" s="788"/>
      <c r="C1408" s="788"/>
      <c r="D1408" s="788"/>
      <c r="E1408" s="788"/>
      <c r="F1408" s="788"/>
      <c r="G1408" s="788"/>
    </row>
    <row r="1409" spans="1:7">
      <c r="A1409" s="788"/>
      <c r="B1409" s="788"/>
      <c r="C1409" s="788"/>
      <c r="D1409" s="788"/>
      <c r="E1409" s="788"/>
      <c r="F1409" s="788"/>
      <c r="G1409" s="788"/>
    </row>
    <row r="1410" spans="1:7">
      <c r="A1410" s="788"/>
      <c r="B1410" s="788"/>
      <c r="C1410" s="788"/>
      <c r="D1410" s="788"/>
      <c r="E1410" s="788"/>
      <c r="F1410" s="788"/>
      <c r="G1410" s="788"/>
    </row>
    <row r="1411" spans="1:7">
      <c r="A1411" s="788"/>
      <c r="B1411" s="788"/>
      <c r="C1411" s="788"/>
      <c r="D1411" s="788"/>
      <c r="E1411" s="788"/>
      <c r="F1411" s="788"/>
      <c r="G1411" s="788"/>
    </row>
    <row r="1412" spans="1:7">
      <c r="A1412" s="788"/>
      <c r="B1412" s="788"/>
      <c r="C1412" s="788"/>
      <c r="D1412" s="788"/>
      <c r="E1412" s="788"/>
      <c r="F1412" s="788"/>
      <c r="G1412" s="788"/>
    </row>
    <row r="1413" spans="1:7">
      <c r="A1413" s="788"/>
      <c r="B1413" s="788"/>
      <c r="C1413" s="788"/>
      <c r="D1413" s="788"/>
      <c r="E1413" s="788"/>
      <c r="F1413" s="788"/>
      <c r="G1413" s="788"/>
    </row>
    <row r="1414" spans="1:7">
      <c r="A1414" s="788"/>
      <c r="B1414" s="788"/>
      <c r="C1414" s="788"/>
      <c r="D1414" s="788"/>
      <c r="E1414" s="788"/>
      <c r="F1414" s="788"/>
      <c r="G1414" s="788"/>
    </row>
    <row r="1415" spans="1:7">
      <c r="A1415" s="788"/>
      <c r="B1415" s="788"/>
      <c r="C1415" s="788"/>
      <c r="D1415" s="788"/>
      <c r="E1415" s="788"/>
      <c r="F1415" s="788"/>
      <c r="G1415" s="788"/>
    </row>
    <row r="1416" spans="1:7">
      <c r="A1416" s="788"/>
      <c r="B1416" s="788"/>
      <c r="C1416" s="788"/>
      <c r="D1416" s="788"/>
      <c r="E1416" s="788"/>
      <c r="F1416" s="788"/>
      <c r="G1416" s="788"/>
    </row>
    <row r="1417" spans="1:7">
      <c r="A1417" s="788"/>
      <c r="B1417" s="788"/>
      <c r="C1417" s="788"/>
      <c r="D1417" s="788"/>
      <c r="E1417" s="788"/>
      <c r="F1417" s="788"/>
      <c r="G1417" s="788"/>
    </row>
    <row r="1418" spans="1:7">
      <c r="A1418" s="788"/>
      <c r="B1418" s="788"/>
      <c r="C1418" s="788"/>
      <c r="D1418" s="788"/>
      <c r="E1418" s="788"/>
      <c r="F1418" s="788"/>
      <c r="G1418" s="788"/>
    </row>
    <row r="1419" spans="1:7">
      <c r="A1419" s="788"/>
      <c r="B1419" s="788"/>
      <c r="C1419" s="788"/>
      <c r="D1419" s="788"/>
      <c r="E1419" s="788"/>
      <c r="F1419" s="788"/>
      <c r="G1419" s="788"/>
    </row>
    <row r="1420" spans="1:7">
      <c r="A1420" s="788"/>
      <c r="B1420" s="788"/>
      <c r="C1420" s="788"/>
      <c r="D1420" s="788"/>
      <c r="E1420" s="788"/>
      <c r="F1420" s="788"/>
      <c r="G1420" s="788"/>
    </row>
    <row r="1421" spans="1:7">
      <c r="A1421" s="788"/>
      <c r="B1421" s="788"/>
      <c r="C1421" s="788"/>
      <c r="D1421" s="788"/>
      <c r="E1421" s="788"/>
      <c r="F1421" s="788"/>
      <c r="G1421" s="788"/>
    </row>
    <row r="1422" spans="1:7">
      <c r="A1422" s="788"/>
      <c r="B1422" s="788"/>
      <c r="C1422" s="788"/>
      <c r="D1422" s="788"/>
      <c r="E1422" s="788"/>
      <c r="F1422" s="788"/>
      <c r="G1422" s="788"/>
    </row>
    <row r="1423" spans="1:7">
      <c r="A1423" s="788"/>
      <c r="B1423" s="788"/>
      <c r="C1423" s="788"/>
      <c r="D1423" s="788"/>
      <c r="E1423" s="788"/>
      <c r="F1423" s="788"/>
      <c r="G1423" s="788"/>
    </row>
    <row r="1424" spans="1:7">
      <c r="A1424" s="788"/>
      <c r="B1424" s="788"/>
      <c r="C1424" s="788"/>
      <c r="D1424" s="788"/>
      <c r="E1424" s="788"/>
      <c r="F1424" s="788"/>
      <c r="G1424" s="788"/>
    </row>
    <row r="1425" spans="1:7">
      <c r="A1425" s="788"/>
      <c r="B1425" s="788"/>
      <c r="C1425" s="788"/>
      <c r="D1425" s="788"/>
      <c r="E1425" s="788"/>
      <c r="F1425" s="788"/>
      <c r="G1425" s="788"/>
    </row>
    <row r="1426" spans="1:7">
      <c r="A1426" s="788"/>
      <c r="B1426" s="788"/>
      <c r="C1426" s="788"/>
      <c r="D1426" s="788"/>
      <c r="E1426" s="788"/>
      <c r="F1426" s="788"/>
      <c r="G1426" s="788"/>
    </row>
    <row r="1427" spans="1:7">
      <c r="A1427" s="788"/>
      <c r="B1427" s="788"/>
      <c r="C1427" s="788"/>
      <c r="D1427" s="788"/>
      <c r="E1427" s="788"/>
      <c r="F1427" s="788"/>
      <c r="G1427" s="788"/>
    </row>
    <row r="1428" spans="1:7">
      <c r="A1428" s="788"/>
      <c r="B1428" s="788"/>
      <c r="C1428" s="788"/>
      <c r="D1428" s="788"/>
      <c r="E1428" s="788"/>
      <c r="F1428" s="788"/>
      <c r="G1428" s="788"/>
    </row>
    <row r="1429" spans="1:7">
      <c r="A1429" s="788"/>
      <c r="B1429" s="788"/>
      <c r="C1429" s="788"/>
      <c r="D1429" s="788"/>
      <c r="E1429" s="788"/>
      <c r="F1429" s="788"/>
      <c r="G1429" s="788"/>
    </row>
    <row r="1430" spans="1:7">
      <c r="A1430" s="788"/>
      <c r="B1430" s="788"/>
      <c r="C1430" s="788"/>
      <c r="D1430" s="788"/>
      <c r="E1430" s="788"/>
      <c r="F1430" s="788"/>
      <c r="G1430" s="788"/>
    </row>
    <row r="1431" spans="1:7">
      <c r="A1431" s="788"/>
      <c r="B1431" s="788"/>
      <c r="C1431" s="788"/>
      <c r="D1431" s="788"/>
      <c r="E1431" s="788"/>
      <c r="F1431" s="788"/>
      <c r="G1431" s="788"/>
    </row>
    <row r="1432" spans="1:7">
      <c r="A1432" s="788"/>
      <c r="B1432" s="788"/>
      <c r="C1432" s="788"/>
      <c r="D1432" s="788"/>
      <c r="E1432" s="788"/>
      <c r="F1432" s="788"/>
      <c r="G1432" s="788"/>
    </row>
    <row r="1433" spans="1:7">
      <c r="A1433" s="788"/>
      <c r="B1433" s="788"/>
      <c r="C1433" s="788"/>
      <c r="D1433" s="788"/>
      <c r="E1433" s="788"/>
      <c r="F1433" s="788"/>
      <c r="G1433" s="788"/>
    </row>
    <row r="1434" spans="1:7">
      <c r="A1434" s="788"/>
      <c r="B1434" s="788"/>
      <c r="C1434" s="788"/>
      <c r="D1434" s="788"/>
      <c r="E1434" s="788"/>
      <c r="F1434" s="788"/>
      <c r="G1434" s="788"/>
    </row>
    <row r="1435" spans="1:7">
      <c r="A1435" s="788"/>
      <c r="B1435" s="788"/>
      <c r="C1435" s="788"/>
      <c r="D1435" s="788"/>
      <c r="E1435" s="788"/>
      <c r="F1435" s="788"/>
      <c r="G1435" s="788"/>
    </row>
    <row r="1436" spans="1:7">
      <c r="A1436" s="788"/>
      <c r="B1436" s="788"/>
      <c r="C1436" s="788"/>
      <c r="D1436" s="788"/>
      <c r="E1436" s="788"/>
      <c r="F1436" s="788"/>
      <c r="G1436" s="788"/>
    </row>
    <row r="1437" spans="1:7">
      <c r="A1437" s="788"/>
      <c r="B1437" s="788"/>
      <c r="C1437" s="788"/>
      <c r="D1437" s="788"/>
      <c r="E1437" s="788"/>
      <c r="F1437" s="788"/>
      <c r="G1437" s="788"/>
    </row>
    <row r="1438" spans="1:7">
      <c r="A1438" s="788"/>
      <c r="B1438" s="788"/>
      <c r="C1438" s="788"/>
      <c r="D1438" s="788"/>
      <c r="E1438" s="788"/>
      <c r="F1438" s="788"/>
      <c r="G1438" s="788"/>
    </row>
    <row r="1439" spans="1:7">
      <c r="A1439" s="788"/>
      <c r="B1439" s="788"/>
      <c r="C1439" s="788"/>
      <c r="D1439" s="788"/>
      <c r="E1439" s="788"/>
      <c r="F1439" s="788"/>
      <c r="G1439" s="788"/>
    </row>
    <row r="1440" spans="1:7">
      <c r="A1440" s="788"/>
      <c r="B1440" s="788"/>
      <c r="C1440" s="788"/>
      <c r="D1440" s="788"/>
      <c r="E1440" s="788"/>
      <c r="F1440" s="788"/>
      <c r="G1440" s="788"/>
    </row>
    <row r="1441" spans="1:7">
      <c r="A1441" s="788"/>
      <c r="B1441" s="788"/>
      <c r="C1441" s="788"/>
      <c r="D1441" s="788"/>
      <c r="E1441" s="788"/>
      <c r="F1441" s="788"/>
      <c r="G1441" s="788"/>
    </row>
    <row r="1442" spans="1:7">
      <c r="A1442" s="788"/>
      <c r="B1442" s="788"/>
      <c r="C1442" s="788"/>
      <c r="D1442" s="788"/>
      <c r="E1442" s="788"/>
      <c r="F1442" s="788"/>
      <c r="G1442" s="788"/>
    </row>
    <row r="1443" spans="1:7">
      <c r="A1443" s="788"/>
      <c r="B1443" s="788"/>
      <c r="C1443" s="788"/>
      <c r="D1443" s="788"/>
      <c r="E1443" s="788"/>
      <c r="F1443" s="788"/>
      <c r="G1443" s="788"/>
    </row>
    <row r="1444" spans="1:7">
      <c r="A1444" s="788"/>
      <c r="B1444" s="788"/>
      <c r="C1444" s="788"/>
      <c r="D1444" s="788"/>
      <c r="E1444" s="788"/>
      <c r="F1444" s="788"/>
      <c r="G1444" s="788"/>
    </row>
    <row r="1445" spans="1:7">
      <c r="A1445" s="788"/>
      <c r="B1445" s="788"/>
      <c r="C1445" s="788"/>
      <c r="D1445" s="788"/>
      <c r="E1445" s="788"/>
      <c r="F1445" s="788"/>
      <c r="G1445" s="788"/>
    </row>
    <row r="1446" spans="1:7">
      <c r="A1446" s="788"/>
      <c r="B1446" s="788"/>
      <c r="C1446" s="788"/>
      <c r="D1446" s="788"/>
      <c r="E1446" s="788"/>
      <c r="F1446" s="788"/>
      <c r="G1446" s="788"/>
    </row>
    <row r="1447" spans="1:7">
      <c r="A1447" s="788"/>
      <c r="B1447" s="788"/>
      <c r="C1447" s="788"/>
      <c r="D1447" s="788"/>
      <c r="E1447" s="788"/>
      <c r="F1447" s="788"/>
      <c r="G1447" s="788"/>
    </row>
    <row r="1448" spans="1:7">
      <c r="A1448" s="788"/>
      <c r="B1448" s="788"/>
      <c r="C1448" s="788"/>
      <c r="D1448" s="788"/>
      <c r="E1448" s="788"/>
      <c r="F1448" s="788"/>
      <c r="G1448" s="788"/>
    </row>
    <row r="1449" spans="1:7">
      <c r="A1449" s="788"/>
      <c r="B1449" s="788"/>
      <c r="C1449" s="788"/>
      <c r="D1449" s="788"/>
      <c r="E1449" s="788"/>
      <c r="F1449" s="788"/>
      <c r="G1449" s="788"/>
    </row>
    <row r="1450" spans="1:7">
      <c r="A1450" s="788"/>
      <c r="B1450" s="788"/>
      <c r="C1450" s="788"/>
      <c r="D1450" s="788"/>
      <c r="E1450" s="788"/>
      <c r="F1450" s="788"/>
      <c r="G1450" s="788"/>
    </row>
    <row r="1451" spans="1:7">
      <c r="A1451" s="788"/>
      <c r="B1451" s="788"/>
      <c r="C1451" s="788"/>
      <c r="D1451" s="788"/>
      <c r="E1451" s="788"/>
      <c r="F1451" s="788"/>
      <c r="G1451" s="788"/>
    </row>
    <row r="1452" spans="1:7">
      <c r="A1452" s="788"/>
      <c r="B1452" s="788"/>
      <c r="C1452" s="788"/>
      <c r="D1452" s="788"/>
      <c r="E1452" s="788"/>
      <c r="F1452" s="788"/>
      <c r="G1452" s="788"/>
    </row>
    <row r="1453" spans="1:7">
      <c r="A1453" s="788"/>
      <c r="B1453" s="788"/>
      <c r="C1453" s="788"/>
      <c r="D1453" s="788"/>
      <c r="E1453" s="788"/>
      <c r="F1453" s="788"/>
      <c r="G1453" s="788"/>
    </row>
    <row r="1454" spans="1:7">
      <c r="A1454" s="788"/>
      <c r="B1454" s="788"/>
      <c r="C1454" s="788"/>
      <c r="D1454" s="788"/>
      <c r="E1454" s="788"/>
      <c r="F1454" s="788"/>
      <c r="G1454" s="788"/>
    </row>
    <row r="1455" spans="1:7">
      <c r="A1455" s="788"/>
      <c r="B1455" s="788"/>
      <c r="C1455" s="788"/>
      <c r="D1455" s="788"/>
      <c r="E1455" s="788"/>
      <c r="F1455" s="788"/>
      <c r="G1455" s="788"/>
    </row>
    <row r="1456" spans="1:7">
      <c r="A1456" s="788"/>
      <c r="B1456" s="788"/>
      <c r="C1456" s="788"/>
      <c r="D1456" s="788"/>
      <c r="E1456" s="788"/>
      <c r="F1456" s="788"/>
      <c r="G1456" s="788"/>
    </row>
    <row r="1457" spans="1:7">
      <c r="A1457" s="788"/>
      <c r="B1457" s="788"/>
      <c r="C1457" s="788"/>
      <c r="D1457" s="788"/>
      <c r="E1457" s="788"/>
      <c r="F1457" s="788"/>
      <c r="G1457" s="788"/>
    </row>
    <row r="1458" spans="1:7">
      <c r="A1458" s="788"/>
      <c r="B1458" s="788"/>
      <c r="C1458" s="788"/>
      <c r="D1458" s="788"/>
      <c r="E1458" s="788"/>
      <c r="F1458" s="788"/>
      <c r="G1458" s="788"/>
    </row>
    <row r="1459" spans="1:7">
      <c r="A1459" s="788"/>
      <c r="B1459" s="788"/>
      <c r="C1459" s="788"/>
      <c r="D1459" s="788"/>
      <c r="E1459" s="788"/>
      <c r="F1459" s="788"/>
      <c r="G1459" s="788"/>
    </row>
    <row r="1460" spans="1:7">
      <c r="A1460" s="788"/>
      <c r="B1460" s="788"/>
      <c r="C1460" s="788"/>
      <c r="D1460" s="788"/>
      <c r="E1460" s="788"/>
      <c r="F1460" s="788"/>
      <c r="G1460" s="788"/>
    </row>
    <row r="1461" spans="1:7">
      <c r="A1461" s="788"/>
      <c r="B1461" s="788"/>
      <c r="C1461" s="788"/>
      <c r="D1461" s="788"/>
      <c r="E1461" s="788"/>
      <c r="F1461" s="788"/>
      <c r="G1461" s="788"/>
    </row>
    <row r="1462" spans="1:7">
      <c r="A1462" s="788"/>
      <c r="B1462" s="788"/>
      <c r="C1462" s="788"/>
      <c r="D1462" s="788"/>
      <c r="E1462" s="788"/>
      <c r="F1462" s="788"/>
      <c r="G1462" s="788"/>
    </row>
    <row r="1463" spans="1:7">
      <c r="A1463" s="788"/>
      <c r="B1463" s="788"/>
      <c r="C1463" s="788"/>
      <c r="D1463" s="788"/>
      <c r="E1463" s="788"/>
      <c r="F1463" s="788"/>
      <c r="G1463" s="788"/>
    </row>
    <row r="1464" spans="1:7">
      <c r="A1464" s="788"/>
      <c r="B1464" s="788"/>
      <c r="C1464" s="788"/>
      <c r="D1464" s="788"/>
      <c r="E1464" s="788"/>
      <c r="F1464" s="788"/>
      <c r="G1464" s="788"/>
    </row>
    <row r="1465" spans="1:7">
      <c r="A1465" s="788"/>
      <c r="B1465" s="788"/>
      <c r="C1465" s="788"/>
      <c r="D1465" s="788"/>
      <c r="E1465" s="788"/>
      <c r="F1465" s="788"/>
      <c r="G1465" s="788"/>
    </row>
    <row r="1466" spans="1:7">
      <c r="A1466" s="788"/>
      <c r="B1466" s="788"/>
      <c r="C1466" s="788"/>
      <c r="D1466" s="788"/>
      <c r="E1466" s="788"/>
      <c r="F1466" s="788"/>
      <c r="G1466" s="788"/>
    </row>
    <row r="1467" spans="1:7">
      <c r="A1467" s="788"/>
      <c r="B1467" s="788"/>
      <c r="C1467" s="788"/>
      <c r="D1467" s="788"/>
      <c r="E1467" s="788"/>
      <c r="F1467" s="788"/>
      <c r="G1467" s="788"/>
    </row>
    <row r="1468" spans="1:7">
      <c r="A1468" s="788"/>
      <c r="B1468" s="788"/>
      <c r="C1468" s="788"/>
      <c r="D1468" s="788"/>
      <c r="E1468" s="788"/>
      <c r="F1468" s="788"/>
      <c r="G1468" s="788"/>
    </row>
    <row r="1469" spans="1:7">
      <c r="A1469" s="788"/>
      <c r="B1469" s="788"/>
      <c r="C1469" s="788"/>
      <c r="D1469" s="788"/>
      <c r="E1469" s="788"/>
      <c r="F1469" s="788"/>
      <c r="G1469" s="788"/>
    </row>
    <row r="1470" spans="1:7">
      <c r="A1470" s="788"/>
      <c r="B1470" s="788"/>
      <c r="C1470" s="788"/>
      <c r="D1470" s="788"/>
      <c r="E1470" s="788"/>
      <c r="F1470" s="788"/>
      <c r="G1470" s="788"/>
    </row>
    <row r="1471" spans="1:7">
      <c r="A1471" s="788"/>
      <c r="B1471" s="788"/>
      <c r="C1471" s="788"/>
      <c r="D1471" s="788"/>
      <c r="E1471" s="788"/>
      <c r="F1471" s="788"/>
      <c r="G1471" s="788"/>
    </row>
    <row r="1472" spans="1:7">
      <c r="A1472" s="788"/>
      <c r="B1472" s="788"/>
      <c r="C1472" s="788"/>
      <c r="D1472" s="788"/>
      <c r="E1472" s="788"/>
      <c r="F1472" s="788"/>
      <c r="G1472" s="788"/>
    </row>
    <row r="1473" spans="1:7">
      <c r="A1473" s="788"/>
      <c r="B1473" s="788"/>
      <c r="C1473" s="788"/>
      <c r="D1473" s="788"/>
      <c r="E1473" s="788"/>
      <c r="F1473" s="788"/>
      <c r="G1473" s="788"/>
    </row>
    <row r="1474" spans="1:7">
      <c r="A1474" s="788"/>
      <c r="B1474" s="788"/>
      <c r="C1474" s="788"/>
      <c r="D1474" s="788"/>
      <c r="E1474" s="788"/>
      <c r="F1474" s="788"/>
      <c r="G1474" s="788"/>
    </row>
    <row r="1475" spans="1:7">
      <c r="A1475" s="788"/>
      <c r="B1475" s="788"/>
      <c r="C1475" s="788"/>
      <c r="D1475" s="788"/>
      <c r="E1475" s="788"/>
      <c r="F1475" s="788"/>
      <c r="G1475" s="788"/>
    </row>
    <row r="1476" spans="1:7">
      <c r="A1476" s="788"/>
      <c r="B1476" s="788"/>
      <c r="C1476" s="788"/>
      <c r="D1476" s="788"/>
      <c r="E1476" s="788"/>
      <c r="F1476" s="788"/>
      <c r="G1476" s="788"/>
    </row>
    <row r="1477" spans="1:7">
      <c r="A1477" s="788"/>
      <c r="B1477" s="788"/>
      <c r="C1477" s="788"/>
      <c r="D1477" s="788"/>
      <c r="E1477" s="788"/>
      <c r="F1477" s="788"/>
      <c r="G1477" s="788"/>
    </row>
    <row r="1478" spans="1:7">
      <c r="A1478" s="788"/>
      <c r="B1478" s="788"/>
      <c r="C1478" s="788"/>
      <c r="D1478" s="788"/>
      <c r="E1478" s="788"/>
      <c r="F1478" s="788"/>
      <c r="G1478" s="788"/>
    </row>
    <row r="1479" spans="1:7">
      <c r="A1479" s="788"/>
      <c r="B1479" s="788"/>
      <c r="C1479" s="788"/>
      <c r="D1479" s="788"/>
      <c r="E1479" s="788"/>
      <c r="F1479" s="788"/>
      <c r="G1479" s="788"/>
    </row>
    <row r="1480" spans="1:7">
      <c r="A1480" s="788"/>
      <c r="B1480" s="788"/>
      <c r="C1480" s="788"/>
      <c r="D1480" s="788"/>
      <c r="E1480" s="788"/>
      <c r="F1480" s="788"/>
      <c r="G1480" s="788"/>
    </row>
    <row r="1481" spans="1:7">
      <c r="A1481" s="788"/>
      <c r="B1481" s="788"/>
      <c r="C1481" s="788"/>
      <c r="D1481" s="788"/>
      <c r="E1481" s="788"/>
      <c r="F1481" s="788"/>
      <c r="G1481" s="788"/>
    </row>
    <row r="1482" spans="1:7">
      <c r="A1482" s="788"/>
      <c r="B1482" s="788"/>
      <c r="C1482" s="788"/>
      <c r="D1482" s="788"/>
      <c r="E1482" s="788"/>
      <c r="F1482" s="788"/>
      <c r="G1482" s="788"/>
    </row>
    <row r="1483" spans="1:7">
      <c r="A1483" s="788"/>
      <c r="B1483" s="788"/>
      <c r="C1483" s="788"/>
      <c r="D1483" s="788"/>
      <c r="E1483" s="788"/>
      <c r="F1483" s="788"/>
      <c r="G1483" s="788"/>
    </row>
    <row r="1484" spans="1:7">
      <c r="A1484" s="788"/>
      <c r="B1484" s="788"/>
      <c r="C1484" s="788"/>
      <c r="D1484" s="788"/>
      <c r="E1484" s="788"/>
      <c r="F1484" s="788"/>
      <c r="G1484" s="788"/>
    </row>
    <row r="1485" spans="1:7">
      <c r="A1485" s="788"/>
      <c r="B1485" s="788"/>
      <c r="C1485" s="788"/>
      <c r="D1485" s="788"/>
      <c r="E1485" s="788"/>
      <c r="F1485" s="788"/>
      <c r="G1485" s="788"/>
    </row>
    <row r="1486" spans="1:7">
      <c r="A1486" s="788"/>
      <c r="B1486" s="788"/>
      <c r="C1486" s="788"/>
      <c r="D1486" s="788"/>
      <c r="E1486" s="788"/>
      <c r="F1486" s="788"/>
      <c r="G1486" s="788"/>
    </row>
    <row r="1487" spans="1:7">
      <c r="A1487" s="788"/>
      <c r="B1487" s="788"/>
      <c r="C1487" s="788"/>
      <c r="D1487" s="788"/>
      <c r="E1487" s="788"/>
      <c r="F1487" s="788"/>
      <c r="G1487" s="788"/>
    </row>
    <row r="1488" spans="1:7">
      <c r="A1488" s="788"/>
      <c r="B1488" s="788"/>
      <c r="C1488" s="788"/>
      <c r="D1488" s="788"/>
      <c r="E1488" s="788"/>
      <c r="F1488" s="788"/>
      <c r="G1488" s="788"/>
    </row>
    <row r="1489" spans="1:7">
      <c r="A1489" s="788"/>
      <c r="B1489" s="788"/>
      <c r="C1489" s="788"/>
      <c r="D1489" s="788"/>
      <c r="E1489" s="788"/>
      <c r="F1489" s="788"/>
      <c r="G1489" s="788"/>
    </row>
    <row r="1490" spans="1:7">
      <c r="A1490" s="788"/>
      <c r="B1490" s="788"/>
      <c r="C1490" s="788"/>
      <c r="D1490" s="788"/>
      <c r="E1490" s="788"/>
      <c r="F1490" s="788"/>
      <c r="G1490" s="788"/>
    </row>
    <row r="1491" spans="1:7">
      <c r="A1491" s="788"/>
      <c r="B1491" s="788"/>
      <c r="C1491" s="788"/>
      <c r="D1491" s="788"/>
      <c r="E1491" s="788"/>
      <c r="F1491" s="788"/>
      <c r="G1491" s="788"/>
    </row>
    <row r="1492" spans="1:7">
      <c r="A1492" s="788"/>
      <c r="B1492" s="788"/>
      <c r="C1492" s="788"/>
      <c r="D1492" s="788"/>
      <c r="E1492" s="788"/>
      <c r="F1492" s="788"/>
      <c r="G1492" s="788"/>
    </row>
    <row r="1493" spans="1:7">
      <c r="A1493" s="788"/>
      <c r="B1493" s="788"/>
      <c r="C1493" s="788"/>
      <c r="D1493" s="788"/>
      <c r="E1493" s="788"/>
      <c r="F1493" s="788"/>
      <c r="G1493" s="788"/>
    </row>
    <row r="1494" spans="1:7">
      <c r="A1494" s="788"/>
      <c r="B1494" s="788"/>
      <c r="C1494" s="788"/>
      <c r="D1494" s="788"/>
      <c r="E1494" s="788"/>
      <c r="F1494" s="788"/>
      <c r="G1494" s="788"/>
    </row>
    <row r="1495" spans="1:7">
      <c r="A1495" s="788"/>
      <c r="B1495" s="788"/>
      <c r="C1495" s="788"/>
      <c r="D1495" s="788"/>
      <c r="E1495" s="788"/>
      <c r="F1495" s="788"/>
      <c r="G1495" s="788"/>
    </row>
    <row r="1496" spans="1:7">
      <c r="A1496" s="788"/>
      <c r="B1496" s="788"/>
      <c r="C1496" s="788"/>
      <c r="D1496" s="788"/>
      <c r="E1496" s="788"/>
      <c r="F1496" s="788"/>
      <c r="G1496" s="788"/>
    </row>
    <row r="1497" spans="1:7">
      <c r="A1497" s="788"/>
      <c r="B1497" s="788"/>
      <c r="C1497" s="788"/>
      <c r="D1497" s="788"/>
      <c r="E1497" s="788"/>
      <c r="F1497" s="788"/>
      <c r="G1497" s="788"/>
    </row>
    <row r="1498" spans="1:7">
      <c r="A1498" s="788"/>
      <c r="B1498" s="788"/>
      <c r="C1498" s="788"/>
      <c r="D1498" s="788"/>
      <c r="E1498" s="788"/>
      <c r="F1498" s="788"/>
      <c r="G1498" s="788"/>
    </row>
    <row r="1499" spans="1:7">
      <c r="A1499" s="788"/>
      <c r="B1499" s="788"/>
      <c r="C1499" s="788"/>
      <c r="D1499" s="788"/>
      <c r="E1499" s="788"/>
      <c r="F1499" s="788"/>
      <c r="G1499" s="788"/>
    </row>
    <row r="1500" spans="1:7">
      <c r="A1500" s="788"/>
      <c r="B1500" s="788"/>
      <c r="C1500" s="788"/>
      <c r="D1500" s="788"/>
      <c r="E1500" s="788"/>
      <c r="F1500" s="788"/>
      <c r="G1500" s="788"/>
    </row>
    <row r="1501" spans="1:7">
      <c r="A1501" s="788"/>
      <c r="B1501" s="788"/>
      <c r="C1501" s="788"/>
      <c r="D1501" s="788"/>
      <c r="E1501" s="788"/>
      <c r="F1501" s="788"/>
      <c r="G1501" s="788"/>
    </row>
    <row r="1502" spans="1:7">
      <c r="A1502" s="788"/>
      <c r="B1502" s="788"/>
      <c r="C1502" s="788"/>
      <c r="D1502" s="788"/>
      <c r="E1502" s="788"/>
      <c r="F1502" s="788"/>
      <c r="G1502" s="788"/>
    </row>
    <row r="1503" spans="1:7">
      <c r="A1503" s="788"/>
      <c r="B1503" s="788"/>
      <c r="C1503" s="788"/>
      <c r="D1503" s="788"/>
      <c r="E1503" s="788"/>
      <c r="F1503" s="788"/>
      <c r="G1503" s="788"/>
    </row>
    <row r="1504" spans="1:7">
      <c r="A1504" s="788"/>
      <c r="B1504" s="788"/>
      <c r="C1504" s="788"/>
      <c r="D1504" s="788"/>
      <c r="E1504" s="788"/>
      <c r="F1504" s="788"/>
      <c r="G1504" s="788"/>
    </row>
    <row r="1505" spans="1:7">
      <c r="A1505" s="788"/>
      <c r="B1505" s="788"/>
      <c r="C1505" s="788"/>
      <c r="D1505" s="788"/>
      <c r="E1505" s="788"/>
      <c r="F1505" s="788"/>
      <c r="G1505" s="788"/>
    </row>
    <row r="1506" spans="1:7">
      <c r="A1506" s="788"/>
      <c r="B1506" s="788"/>
      <c r="C1506" s="788"/>
      <c r="D1506" s="788"/>
      <c r="E1506" s="788"/>
      <c r="F1506" s="788"/>
      <c r="G1506" s="788"/>
    </row>
    <row r="1507" spans="1:7">
      <c r="A1507" s="788"/>
      <c r="B1507" s="788"/>
      <c r="C1507" s="788"/>
      <c r="D1507" s="788"/>
      <c r="E1507" s="788"/>
      <c r="F1507" s="788"/>
      <c r="G1507" s="788"/>
    </row>
    <row r="1508" spans="1:7">
      <c r="A1508" s="788"/>
      <c r="B1508" s="788"/>
      <c r="C1508" s="788"/>
      <c r="D1508" s="788"/>
      <c r="E1508" s="788"/>
      <c r="F1508" s="788"/>
      <c r="G1508" s="788"/>
    </row>
    <row r="1509" spans="1:7">
      <c r="A1509" s="788"/>
      <c r="B1509" s="788"/>
      <c r="C1509" s="788"/>
      <c r="D1509" s="788"/>
      <c r="E1509" s="788"/>
      <c r="F1509" s="788"/>
      <c r="G1509" s="788"/>
    </row>
    <row r="1510" spans="1:7">
      <c r="A1510" s="788"/>
      <c r="B1510" s="788"/>
      <c r="C1510" s="788"/>
      <c r="D1510" s="788"/>
      <c r="E1510" s="788"/>
      <c r="F1510" s="788"/>
      <c r="G1510" s="788"/>
    </row>
    <row r="1511" spans="1:7">
      <c r="A1511" s="788"/>
      <c r="B1511" s="788"/>
      <c r="C1511" s="788"/>
      <c r="D1511" s="788"/>
      <c r="E1511" s="788"/>
      <c r="F1511" s="788"/>
      <c r="G1511" s="788"/>
    </row>
    <row r="1512" spans="1:7">
      <c r="A1512" s="788"/>
      <c r="B1512" s="788"/>
      <c r="C1512" s="788"/>
      <c r="D1512" s="788"/>
      <c r="E1512" s="788"/>
      <c r="F1512" s="788"/>
      <c r="G1512" s="788"/>
    </row>
    <row r="1513" spans="1:7">
      <c r="A1513" s="788"/>
      <c r="B1513" s="788"/>
      <c r="C1513" s="788"/>
      <c r="D1513" s="788"/>
      <c r="E1513" s="788"/>
      <c r="F1513" s="788"/>
      <c r="G1513" s="788"/>
    </row>
    <row r="1514" spans="1:7">
      <c r="A1514" s="788"/>
      <c r="B1514" s="788"/>
      <c r="C1514" s="788"/>
      <c r="D1514" s="788"/>
      <c r="E1514" s="788"/>
      <c r="F1514" s="788"/>
      <c r="G1514" s="788"/>
    </row>
    <row r="1515" spans="1:7">
      <c r="A1515" s="788"/>
      <c r="B1515" s="788"/>
      <c r="C1515" s="788"/>
      <c r="D1515" s="788"/>
      <c r="E1515" s="788"/>
      <c r="F1515" s="788"/>
      <c r="G1515" s="788"/>
    </row>
    <row r="1516" spans="1:7">
      <c r="A1516" s="788"/>
      <c r="B1516" s="788"/>
      <c r="C1516" s="788"/>
      <c r="D1516" s="788"/>
      <c r="E1516" s="788"/>
      <c r="F1516" s="788"/>
      <c r="G1516" s="788"/>
    </row>
    <row r="1517" spans="1:7">
      <c r="A1517" s="788"/>
      <c r="B1517" s="788"/>
      <c r="C1517" s="788"/>
      <c r="D1517" s="788"/>
      <c r="E1517" s="788"/>
      <c r="F1517" s="788"/>
      <c r="G1517" s="788"/>
    </row>
    <row r="1518" spans="1:7">
      <c r="A1518" s="788"/>
      <c r="B1518" s="788"/>
      <c r="C1518" s="788"/>
      <c r="D1518" s="788"/>
      <c r="E1518" s="788"/>
      <c r="F1518" s="788"/>
      <c r="G1518" s="788"/>
    </row>
    <row r="1519" spans="1:7">
      <c r="A1519" s="788"/>
      <c r="B1519" s="788"/>
      <c r="C1519" s="788"/>
      <c r="D1519" s="788"/>
      <c r="E1519" s="788"/>
      <c r="F1519" s="788"/>
      <c r="G1519" s="788"/>
    </row>
    <row r="1520" spans="1:7"/>
    <row r="1521" spans="7:9"/>
    <row r="1522" spans="7:9"/>
    <row r="1523" spans="7:9">
      <c r="G1523" s="1858"/>
      <c r="H1523" s="1858"/>
      <c r="I1523" s="1858"/>
    </row>
    <row r="1524" spans="7:9"/>
    <row r="1525" spans="7:9"/>
    <row r="1526" spans="7:9"/>
    <row r="1527" spans="7:9"/>
    <row r="1528" spans="7:9"/>
    <row r="1529" spans="7:9"/>
    <row r="1530" spans="7:9"/>
    <row r="1531" spans="7:9"/>
    <row r="1532" spans="7:9"/>
    <row r="1533" spans="7:9"/>
    <row r="1534" spans="7:9"/>
    <row r="1535" spans="7:9"/>
    <row r="1536" spans="7: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sheetData>
  <sheetProtection algorithmName="SHA-512" hashValue="C0sxkTwbl4wN6IV0lzK03XDmk2s29BPTNgfgGVa6fbYTcdrdvlao1LYloQ9bAgDAdUSZqfR5OEDTYZ+A4qk3xQ==" saltValue="0XQahLYcGQvur1hxJ66qBA==" spinCount="100000" sheet="1" objects="1" scenarios="1"/>
  <mergeCells count="298">
    <mergeCell ref="D20:F21"/>
    <mergeCell ref="D1105:F1108"/>
    <mergeCell ref="A2:I2"/>
    <mergeCell ref="A3:I3"/>
    <mergeCell ref="I353:I357"/>
    <mergeCell ref="D520:F521"/>
    <mergeCell ref="D465:F467"/>
    <mergeCell ref="D421:F425"/>
    <mergeCell ref="D507:F507"/>
    <mergeCell ref="D237:F241"/>
    <mergeCell ref="D243:F245"/>
    <mergeCell ref="D257:F258"/>
    <mergeCell ref="D248:F252"/>
    <mergeCell ref="D282:F283"/>
    <mergeCell ref="D269:F274"/>
    <mergeCell ref="D295:F296"/>
    <mergeCell ref="A280:G280"/>
    <mergeCell ref="D486:F490"/>
    <mergeCell ref="D492:F492"/>
    <mergeCell ref="D502:F505"/>
    <mergeCell ref="A494:G494"/>
    <mergeCell ref="D373:F376"/>
    <mergeCell ref="D355:F357"/>
    <mergeCell ref="D516:F516"/>
    <mergeCell ref="D808:F813"/>
    <mergeCell ref="D725:F728"/>
    <mergeCell ref="D657:F660"/>
    <mergeCell ref="D300:F300"/>
    <mergeCell ref="D311:F312"/>
    <mergeCell ref="D314:F314"/>
    <mergeCell ref="D316:F330"/>
    <mergeCell ref="D305:F309"/>
    <mergeCell ref="D350:F350"/>
    <mergeCell ref="D469:F470"/>
    <mergeCell ref="D509:F510"/>
    <mergeCell ref="D358:F358"/>
    <mergeCell ref="D360:F371"/>
    <mergeCell ref="D512:F512"/>
    <mergeCell ref="D472:F485"/>
    <mergeCell ref="D662:F670"/>
    <mergeCell ref="D651:F655"/>
    <mergeCell ref="D646:F649"/>
    <mergeCell ref="D529:F530"/>
    <mergeCell ref="D427:F430"/>
    <mergeCell ref="D431:F431"/>
    <mergeCell ref="D566:F566"/>
    <mergeCell ref="D546:F547"/>
    <mergeCell ref="D794:F799"/>
    <mergeCell ref="D790:F792"/>
    <mergeCell ref="D225:F225"/>
    <mergeCell ref="D285:F285"/>
    <mergeCell ref="D286:F286"/>
    <mergeCell ref="D288:F289"/>
    <mergeCell ref="D291:F293"/>
    <mergeCell ref="D226:F229"/>
    <mergeCell ref="D801:F806"/>
    <mergeCell ref="D538:F538"/>
    <mergeCell ref="D539:F539"/>
    <mergeCell ref="D549:F550"/>
    <mergeCell ref="D552:F554"/>
    <mergeCell ref="D556:F557"/>
    <mergeCell ref="D562:F562"/>
    <mergeCell ref="D563:F563"/>
    <mergeCell ref="D541:F541"/>
    <mergeCell ref="D559:F560"/>
    <mergeCell ref="D496:F496"/>
    <mergeCell ref="D497:F497"/>
    <mergeCell ref="D262:F262"/>
    <mergeCell ref="D264:F264"/>
    <mergeCell ref="D276:F278"/>
    <mergeCell ref="A767:G767"/>
    <mergeCell ref="D769:F769"/>
    <mergeCell ref="D231:F235"/>
    <mergeCell ref="D760:F761"/>
    <mergeCell ref="D763:F765"/>
    <mergeCell ref="D613:F614"/>
    <mergeCell ref="D616:F617"/>
    <mergeCell ref="D721:F723"/>
    <mergeCell ref="D737:F737"/>
    <mergeCell ref="D698:F699"/>
    <mergeCell ref="D717:F719"/>
    <mergeCell ref="A622:G622"/>
    <mergeCell ref="A641:G641"/>
    <mergeCell ref="D751:F754"/>
    <mergeCell ref="D756:F758"/>
    <mergeCell ref="D741:F741"/>
    <mergeCell ref="D742:F742"/>
    <mergeCell ref="D744:F749"/>
    <mergeCell ref="A532:G532"/>
    <mergeCell ref="A260:G260"/>
    <mergeCell ref="A514:G514"/>
    <mergeCell ref="D301:F301"/>
    <mergeCell ref="D525:F527"/>
    <mergeCell ref="D433:F463"/>
    <mergeCell ref="D353:F353"/>
    <mergeCell ref="D303:F303"/>
    <mergeCell ref="D208:F208"/>
    <mergeCell ref="D193:F193"/>
    <mergeCell ref="D222:F222"/>
    <mergeCell ref="B186:F186"/>
    <mergeCell ref="A189:G189"/>
    <mergeCell ref="A220:G220"/>
    <mergeCell ref="D211:F211"/>
    <mergeCell ref="D212:F212"/>
    <mergeCell ref="E213:F213"/>
    <mergeCell ref="A6:G6"/>
    <mergeCell ref="A7:G7"/>
    <mergeCell ref="D196:F196"/>
    <mergeCell ref="A184:G184"/>
    <mergeCell ref="D175:F178"/>
    <mergeCell ref="E197:F197"/>
    <mergeCell ref="D103:F117"/>
    <mergeCell ref="D119:F126"/>
    <mergeCell ref="D581:F581"/>
    <mergeCell ref="D11:F12"/>
    <mergeCell ref="D13:F13"/>
    <mergeCell ref="D15:F17"/>
    <mergeCell ref="D24:F25"/>
    <mergeCell ref="D27:F31"/>
    <mergeCell ref="D33:F34"/>
    <mergeCell ref="D36:F39"/>
    <mergeCell ref="D41:F45"/>
    <mergeCell ref="E209:F209"/>
    <mergeCell ref="D342:F345"/>
    <mergeCell ref="D204:F204"/>
    <mergeCell ref="D68:F70"/>
    <mergeCell ref="D72:F73"/>
    <mergeCell ref="D77:F77"/>
    <mergeCell ref="D191:F192"/>
    <mergeCell ref="D52:F54"/>
    <mergeCell ref="D56:F57"/>
    <mergeCell ref="D61:F63"/>
    <mergeCell ref="D65:F66"/>
    <mergeCell ref="D199:F199"/>
    <mergeCell ref="D200:F200"/>
    <mergeCell ref="E201:F201"/>
    <mergeCell ref="D203:F203"/>
    <mergeCell ref="E205:F205"/>
    <mergeCell ref="D80:F87"/>
    <mergeCell ref="D89:F90"/>
    <mergeCell ref="D100:F101"/>
    <mergeCell ref="D96:F97"/>
    <mergeCell ref="D92:F94"/>
    <mergeCell ref="D195:F195"/>
    <mergeCell ref="D78:F78"/>
    <mergeCell ref="D180:F182"/>
    <mergeCell ref="D128:F129"/>
    <mergeCell ref="D131:F135"/>
    <mergeCell ref="D137:F149"/>
    <mergeCell ref="A4:G4"/>
    <mergeCell ref="D170:G170"/>
    <mergeCell ref="D151:F168"/>
    <mergeCell ref="D169:F169"/>
    <mergeCell ref="D171:F173"/>
    <mergeCell ref="D215:F218"/>
    <mergeCell ref="D47:F50"/>
    <mergeCell ref="A75:G75"/>
    <mergeCell ref="G1523:I1523"/>
    <mergeCell ref="D730:F736"/>
    <mergeCell ref="D714:F715"/>
    <mergeCell ref="D619:F620"/>
    <mergeCell ref="D624:F624"/>
    <mergeCell ref="D633:F634"/>
    <mergeCell ref="D636:F638"/>
    <mergeCell ref="D639:F639"/>
    <mergeCell ref="D675:F675"/>
    <mergeCell ref="D691:F696"/>
    <mergeCell ref="D701:F713"/>
    <mergeCell ref="D674:F674"/>
    <mergeCell ref="D676:F676"/>
    <mergeCell ref="D678:F678"/>
    <mergeCell ref="A5:G5"/>
    <mergeCell ref="A9:G9"/>
    <mergeCell ref="A815:G815"/>
    <mergeCell ref="D223:F223"/>
    <mergeCell ref="D571:F574"/>
    <mergeCell ref="D770:F770"/>
    <mergeCell ref="A576:G576"/>
    <mergeCell ref="D567:F569"/>
    <mergeCell ref="D683:F685"/>
    <mergeCell ref="D687:F687"/>
    <mergeCell ref="D688:F688"/>
    <mergeCell ref="A672:G672"/>
    <mergeCell ref="D643:F643"/>
    <mergeCell ref="D644:F644"/>
    <mergeCell ref="D601:F601"/>
    <mergeCell ref="D609:F610"/>
    <mergeCell ref="D385:F388"/>
    <mergeCell ref="D390:F398"/>
    <mergeCell ref="D399:F416"/>
    <mergeCell ref="D332:F340"/>
    <mergeCell ref="D418:F419"/>
    <mergeCell ref="D349:F349"/>
    <mergeCell ref="D265:F266"/>
    <mergeCell ref="D499:F500"/>
    <mergeCell ref="D583:F586"/>
    <mergeCell ref="D587:F590"/>
    <mergeCell ref="D600:F600"/>
    <mergeCell ref="D611:F611"/>
    <mergeCell ref="D592:F593"/>
    <mergeCell ref="D679:F679"/>
    <mergeCell ref="D595:F596"/>
    <mergeCell ref="A598:G598"/>
    <mergeCell ref="A739:G739"/>
    <mergeCell ref="D603:F604"/>
    <mergeCell ref="D626:F627"/>
    <mergeCell ref="D629:F631"/>
    <mergeCell ref="A298:G298"/>
    <mergeCell ref="D838:F839"/>
    <mergeCell ref="D840:F845"/>
    <mergeCell ref="D847:F847"/>
    <mergeCell ref="D848:F848"/>
    <mergeCell ref="D851:F854"/>
    <mergeCell ref="D858:F858"/>
    <mergeCell ref="D859:F859"/>
    <mergeCell ref="D861:F861"/>
    <mergeCell ref="D817:F817"/>
    <mergeCell ref="D818:F818"/>
    <mergeCell ref="D820:F820"/>
    <mergeCell ref="D823:F832"/>
    <mergeCell ref="D834:F836"/>
    <mergeCell ref="D772:F774"/>
    <mergeCell ref="D776:F778"/>
    <mergeCell ref="D780:F782"/>
    <mergeCell ref="D784:F789"/>
    <mergeCell ref="D578:F578"/>
    <mergeCell ref="D579:F579"/>
    <mergeCell ref="A607:G607"/>
    <mergeCell ref="B534:F534"/>
    <mergeCell ref="A536:G536"/>
    <mergeCell ref="D543:F544"/>
    <mergeCell ref="D864:F865"/>
    <mergeCell ref="D867:F868"/>
    <mergeCell ref="D869:F874"/>
    <mergeCell ref="D876:F876"/>
    <mergeCell ref="D877:F877"/>
    <mergeCell ref="D880:F883"/>
    <mergeCell ref="D938:F943"/>
    <mergeCell ref="D894:F895"/>
    <mergeCell ref="D908:F909"/>
    <mergeCell ref="D911:F914"/>
    <mergeCell ref="D916:F916"/>
    <mergeCell ref="D918:F918"/>
    <mergeCell ref="A885:G885"/>
    <mergeCell ref="D891:F891"/>
    <mergeCell ref="D892:F892"/>
    <mergeCell ref="D899:F906"/>
    <mergeCell ref="D920:F928"/>
    <mergeCell ref="D930:F936"/>
    <mergeCell ref="D1005:F1006"/>
    <mergeCell ref="D1008:F1008"/>
    <mergeCell ref="D1010:F1010"/>
    <mergeCell ref="D955:F955"/>
    <mergeCell ref="D956:F956"/>
    <mergeCell ref="D958:F958"/>
    <mergeCell ref="D959:F973"/>
    <mergeCell ref="A975:G975"/>
    <mergeCell ref="D977:F977"/>
    <mergeCell ref="D978:F978"/>
    <mergeCell ref="D983:F986"/>
    <mergeCell ref="D980:F981"/>
    <mergeCell ref="D1087:F1088"/>
    <mergeCell ref="D1090:F1095"/>
    <mergeCell ref="D1097:F1099"/>
    <mergeCell ref="D1101:F1103"/>
    <mergeCell ref="D1032:F1032"/>
    <mergeCell ref="D1040:F1043"/>
    <mergeCell ref="D1050:F1054"/>
    <mergeCell ref="A1056:G1056"/>
    <mergeCell ref="D1066:F1069"/>
    <mergeCell ref="A1035:G1035"/>
    <mergeCell ref="D1073:F1077"/>
    <mergeCell ref="A1080:G1080"/>
    <mergeCell ref="D1083:F1085"/>
    <mergeCell ref="D1027:F1027"/>
    <mergeCell ref="D1028:F1028"/>
    <mergeCell ref="D1026:F1026"/>
    <mergeCell ref="D887:F887"/>
    <mergeCell ref="D1022:F1022"/>
    <mergeCell ref="A1024:G1024"/>
    <mergeCell ref="D1030:F1030"/>
    <mergeCell ref="D1031:F1031"/>
    <mergeCell ref="A1015:G1015"/>
    <mergeCell ref="D1017:F1017"/>
    <mergeCell ref="D1018:F1018"/>
    <mergeCell ref="D1020:F1020"/>
    <mergeCell ref="D1021:F1021"/>
    <mergeCell ref="D1023:F1023"/>
    <mergeCell ref="D1012:F1013"/>
    <mergeCell ref="D988:F991"/>
    <mergeCell ref="D993:F994"/>
    <mergeCell ref="D996:F996"/>
    <mergeCell ref="D998:F998"/>
    <mergeCell ref="D950:F953"/>
    <mergeCell ref="D896:F897"/>
    <mergeCell ref="D945:F947"/>
    <mergeCell ref="D1000:F1000"/>
    <mergeCell ref="D1002:F1003"/>
  </mergeCells>
  <dataValidations count="2">
    <dataValidation type="list" allowBlank="1" showInputMessage="1" showErrorMessage="1" sqref="WVJ215 WLN215 WBR215 VRV215 VHZ215 UYD215 UOH215 UEL215 TUP215 TKT215 TAX215 SRB215 SHF215 RXJ215 RNN215 RDR215 QTV215 QJZ215 QAD215 PQH215 PGL215 OWP215 OMT215 OCX215 NTB215 NJF215 MZJ215 MPN215 MFR215 LVV215 LLZ215 LCD215 KSH215 KIL215 JYP215 JOT215 JEX215 IVB215 ILF215 IBJ215 HRN215 HHR215 GXV215 GNZ215 GED215 FUH215 FKL215 FAP215 EQT215 EGX215 DXB215 DNF215 DDJ215 CTN215 CJR215 BZV215 BPZ215 BGD215 AWH215 AML215 ACP215 ST215 IX215" xr:uid="{00000000-0002-0000-0300-000000000000}">
      <formula1>$I$2:$I$4</formula1>
    </dataValidation>
    <dataValidation type="list" allowBlank="1" showInputMessage="1" showErrorMessage="1" sqref="B15 B1105 B24 B27 B33 B36 B41 B47 B52 B56 B61 B65 B68 B72 B80 B89 B103 B119 B128 B131 B137 B151 B171 B175 B180 B207 B215 B226 B254 B248 B257 B265 B269 B276 B288 B291 B295 B303 B305 B311 B314 B316 B332 B342 B358 B360 B373 B385 B418 B421 B427 B433 B353 B465 B469 B472 B476 B479 B484 B486 B492 B499 B502 B507 B509 B512 B520 B529 B541 B543 B546 B549 B552 B556 B559 B562 B566 B571 B581 B583 B587 B592 B595 B603 B613 B616 B619 B626 B633 B636 B639 B646 B651 B657 B662 B678 B683 B687 B691 B698 B701 B714 B717 B721 B725 B730 B744 B751 B756 B760 B763 B243 B523:B524 B100 B96 B92 B203 B199 B195 B211 B231 B772 B776 B780 B784 B794 B801 B808 B820 B823 B834 B838 B847 B851 B861 B864 B867 B876 B880 B899 B920 B930 B950 B894 B908 B911 B916 B918 B945 B956 B959 B980 B988 B993 B996 B998 B1000 B1002 B1005 B1008 B1010 B1012 B889 B1027 B1032 B1021 B1040 B1048 B1050 B1059 B1062 B1065 B1073 B1097 B1087 B1101 B1090 B1083 B378 B938 B20" xr:uid="{00000000-0002-0000-0300-000001000000}">
      <formula1>"(select one),Need to Provide,Provided,Not Applicable"</formula1>
    </dataValidation>
  </dataValidations>
  <hyperlinks>
    <hyperlink ref="D169" r:id="rId1" xr:uid="{00000000-0004-0000-0300-000001000000}"/>
    <hyperlink ref="D431" r:id="rId2" xr:uid="{00000000-0004-0000-0300-000003000000}"/>
  </hyperlinks>
  <printOptions horizontalCentered="1"/>
  <pageMargins left="0.75" right="0.5" top="1" bottom="1" header="0.5" footer="0.5"/>
  <pageSetup scale="77" fitToHeight="20" orientation="portrait" r:id="rId3"/>
  <headerFooter alignWithMargins="0"/>
  <rowBreaks count="32" manualBreakCount="32">
    <brk id="67" max="8" man="1"/>
    <brk id="74" max="8" man="1"/>
    <brk id="183" max="8" man="1"/>
    <brk id="188" max="8" man="1"/>
    <brk id="219" max="8" man="1"/>
    <brk id="259" max="8" man="1"/>
    <brk id="279" max="8" man="1"/>
    <brk id="297" max="8" man="1"/>
    <brk id="348" max="8" man="1"/>
    <brk id="405" max="8" man="1"/>
    <brk id="468" max="8" man="1"/>
    <brk id="493" max="8" man="1"/>
    <brk id="513" max="8" man="1"/>
    <brk id="531" max="8" man="1"/>
    <brk id="535" max="8" man="1"/>
    <brk id="575" max="8" man="1"/>
    <brk id="597" max="8" man="1"/>
    <brk id="606" max="8" man="1"/>
    <brk id="621" max="8" man="1"/>
    <brk id="640" max="8" man="1"/>
    <brk id="671" max="8" man="1"/>
    <brk id="766" max="8" man="1"/>
    <brk id="814" max="8" man="1"/>
    <brk id="855" max="8" man="1"/>
    <brk id="884" max="8" man="1"/>
    <brk id="948" max="8" man="1"/>
    <brk id="974" max="8" man="1"/>
    <brk id="1014" max="8" man="1"/>
    <brk id="1023" max="8" man="1"/>
    <brk id="1034" max="8" man="1"/>
    <brk id="1055" max="8" man="1"/>
    <brk id="1079"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087"/>
  <sheetViews>
    <sheetView showGridLines="0" showZeros="0" tabSelected="1" topLeftCell="A155" zoomScaleNormal="100" zoomScaleSheetLayoutView="80" workbookViewId="0">
      <selection activeCell="E189" sqref="E189"/>
    </sheetView>
  </sheetViews>
  <sheetFormatPr defaultColWidth="0" defaultRowHeight="0" customHeight="1" zeroHeight="1"/>
  <cols>
    <col min="1" max="36" width="2.5703125" style="12" customWidth="1"/>
    <col min="37" max="37" width="2.85546875" style="12" customWidth="1"/>
    <col min="38" max="38" width="2.5703125" style="12" customWidth="1"/>
    <col min="39" max="45" width="2.5703125" style="39" customWidth="1"/>
    <col min="46" max="51" width="3.7109375" style="39" hidden="1"/>
    <col min="52" max="76" width="3.7109375" style="12" hidden="1"/>
    <col min="77" max="95" width="0" style="12" hidden="1"/>
    <col min="96" max="96" width="0" style="25" hidden="1"/>
    <col min="97" max="16383" width="0" style="12" hidden="1"/>
    <col min="16384" max="16384" width="3.7109375" style="12" hidden="1"/>
  </cols>
  <sheetData>
    <row r="1" spans="1:96" ht="12.75">
      <c r="A1" s="25"/>
      <c r="B1" s="25"/>
      <c r="C1" s="25"/>
      <c r="D1" s="25"/>
      <c r="E1" s="25"/>
      <c r="F1" s="25"/>
      <c r="G1" s="3"/>
      <c r="H1" s="25"/>
      <c r="I1" s="25"/>
      <c r="J1" s="156"/>
      <c r="K1" s="25"/>
      <c r="L1" s="25"/>
      <c r="M1" s="25"/>
      <c r="N1" s="25"/>
      <c r="O1" s="25"/>
      <c r="P1" s="25"/>
      <c r="Q1" s="25"/>
      <c r="R1" s="25"/>
      <c r="S1" s="25"/>
      <c r="T1" s="25"/>
      <c r="U1" s="25"/>
      <c r="V1" s="25"/>
      <c r="W1" s="25"/>
      <c r="X1" s="25"/>
      <c r="Y1" s="25"/>
      <c r="Z1" s="25"/>
      <c r="AA1" s="25"/>
      <c r="AB1" s="25"/>
      <c r="AC1" s="25"/>
      <c r="AD1" s="25"/>
      <c r="AE1" s="25"/>
      <c r="AF1" s="25"/>
      <c r="AG1" s="25"/>
      <c r="AH1" s="25"/>
      <c r="AI1" s="25"/>
      <c r="AK1" s="3"/>
      <c r="AL1" s="3"/>
      <c r="AM1" s="679"/>
      <c r="AN1" s="679"/>
      <c r="AO1" s="679"/>
      <c r="AP1" s="679"/>
      <c r="AQ1" s="679"/>
      <c r="AR1" s="679"/>
      <c r="AS1" s="1753">
        <v>4</v>
      </c>
      <c r="AT1" s="679"/>
      <c r="AU1" s="679"/>
      <c r="AV1" s="679"/>
      <c r="AW1" s="679"/>
      <c r="AX1" s="679"/>
      <c r="AY1" s="679"/>
    </row>
    <row r="2" spans="1:96" ht="12.7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K2" s="3"/>
      <c r="AL2" s="3"/>
      <c r="AM2" s="679"/>
      <c r="AN2" s="679"/>
      <c r="AO2" s="679"/>
      <c r="AP2" s="679"/>
      <c r="AQ2" s="679"/>
      <c r="AR2" s="679"/>
      <c r="AS2" s="679"/>
      <c r="AT2" s="679"/>
      <c r="AU2" s="679"/>
      <c r="AV2" s="679"/>
      <c r="AW2" s="679"/>
      <c r="AX2" s="679"/>
      <c r="AY2" s="679"/>
    </row>
    <row r="3" spans="1:96" ht="12.75">
      <c r="A3" s="25"/>
      <c r="B3" s="25"/>
      <c r="C3" s="25"/>
      <c r="D3" s="25"/>
      <c r="E3" s="25"/>
      <c r="F3" s="25"/>
      <c r="G3" s="3"/>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K3" s="3"/>
      <c r="AL3" s="3"/>
      <c r="AM3" s="679"/>
      <c r="AN3" s="679"/>
      <c r="AO3" s="679"/>
      <c r="AP3" s="679"/>
      <c r="AQ3" s="679"/>
      <c r="AR3" s="679"/>
      <c r="AS3" s="679"/>
      <c r="AT3" s="679"/>
      <c r="AU3" s="679"/>
      <c r="AV3" s="679"/>
      <c r="AW3" s="679"/>
      <c r="AX3" s="679"/>
      <c r="AY3" s="679"/>
    </row>
    <row r="4" spans="1:96" ht="12.75">
      <c r="A4" s="25"/>
      <c r="B4" s="25"/>
      <c r="C4" s="25"/>
      <c r="D4" s="25"/>
      <c r="E4" s="25"/>
      <c r="F4" s="25"/>
      <c r="G4" s="25"/>
      <c r="H4" s="25"/>
      <c r="I4" s="25"/>
      <c r="J4" s="25"/>
      <c r="K4" s="25"/>
      <c r="L4" s="25"/>
      <c r="M4" s="25"/>
      <c r="N4" s="25"/>
      <c r="O4" s="25"/>
      <c r="P4" s="25"/>
      <c r="Q4" s="25"/>
      <c r="R4" s="25"/>
      <c r="S4" s="25"/>
      <c r="T4" s="25"/>
      <c r="U4" s="25"/>
      <c r="V4" s="25"/>
      <c r="W4" s="25"/>
      <c r="X4" s="25"/>
    </row>
    <row r="5" spans="1:96" ht="12.75">
      <c r="A5" s="25"/>
      <c r="B5" s="25"/>
      <c r="C5" s="25"/>
      <c r="D5" s="25"/>
      <c r="E5" s="25"/>
      <c r="F5" s="25"/>
      <c r="G5" s="3"/>
      <c r="H5" s="25"/>
      <c r="I5" s="25"/>
      <c r="J5" s="25"/>
      <c r="K5" s="25"/>
      <c r="L5" s="25"/>
      <c r="M5" s="25"/>
      <c r="N5" s="25"/>
      <c r="O5" s="25"/>
      <c r="P5" s="25"/>
      <c r="Q5" s="25"/>
      <c r="R5" s="25"/>
      <c r="S5" s="25"/>
      <c r="T5" s="25"/>
      <c r="U5" s="25"/>
      <c r="V5" s="25"/>
      <c r="W5" s="25"/>
      <c r="X5" s="25"/>
    </row>
    <row r="6" spans="1:96" ht="12.7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K6" s="3"/>
      <c r="AL6" s="3"/>
      <c r="AM6" s="679"/>
      <c r="AN6" s="679"/>
      <c r="AO6" s="679"/>
      <c r="AP6" s="679"/>
      <c r="AQ6" s="679"/>
      <c r="AR6" s="679"/>
      <c r="AS6" s="679"/>
      <c r="AT6" s="679"/>
      <c r="AU6" s="679"/>
      <c r="AV6" s="679"/>
      <c r="AW6" s="679"/>
      <c r="AX6" s="679"/>
      <c r="AY6" s="679"/>
    </row>
    <row r="7" spans="1:96" ht="12.75"/>
    <row r="8" spans="1:96" ht="18.75">
      <c r="A8" s="2244" t="s">
        <v>105</v>
      </c>
      <c r="B8" s="2244"/>
      <c r="C8" s="2244"/>
      <c r="D8" s="2244"/>
      <c r="E8" s="2244"/>
      <c r="F8" s="2244"/>
      <c r="G8" s="2244"/>
      <c r="H8" s="2244"/>
      <c r="I8" s="2244"/>
      <c r="J8" s="2244"/>
      <c r="K8" s="2244"/>
      <c r="L8" s="2244"/>
      <c r="M8" s="2244"/>
      <c r="N8" s="2244"/>
      <c r="O8" s="2244"/>
      <c r="P8" s="2244"/>
      <c r="Q8" s="2244"/>
      <c r="R8" s="2244"/>
      <c r="S8" s="2244"/>
      <c r="T8" s="2244"/>
      <c r="U8" s="2244"/>
      <c r="V8" s="2244"/>
      <c r="W8" s="2244"/>
      <c r="X8" s="2244"/>
      <c r="Y8" s="2244"/>
      <c r="Z8" s="2244"/>
      <c r="AA8" s="2244"/>
      <c r="AB8" s="2244"/>
      <c r="AC8" s="2244"/>
      <c r="AD8" s="2244"/>
      <c r="AE8" s="2244"/>
      <c r="AF8" s="2244"/>
      <c r="AG8" s="2244"/>
      <c r="AH8" s="2244"/>
      <c r="AI8" s="2244"/>
      <c r="AJ8" s="2244"/>
      <c r="AK8" s="2244"/>
      <c r="AL8" s="2244"/>
      <c r="AM8" s="1475"/>
      <c r="AN8" s="1475"/>
      <c r="AO8" s="1475"/>
      <c r="AP8" s="1475"/>
      <c r="AQ8" s="1475"/>
      <c r="AR8" s="1475"/>
      <c r="AS8" s="1475"/>
      <c r="AT8" s="1475"/>
      <c r="AU8" s="1475"/>
      <c r="AV8" s="1475"/>
      <c r="AW8" s="1475"/>
      <c r="AX8" s="1475"/>
      <c r="AY8" s="1475"/>
    </row>
    <row r="9" spans="1:96" s="717" customFormat="1" ht="12.75">
      <c r="A9" s="2391" t="s">
        <v>1943</v>
      </c>
      <c r="B9" s="2391"/>
      <c r="C9" s="2391"/>
      <c r="D9" s="2391"/>
      <c r="E9" s="2391"/>
      <c r="F9" s="2391"/>
      <c r="G9" s="2391"/>
      <c r="H9" s="2391"/>
      <c r="I9" s="2391"/>
      <c r="J9" s="2391"/>
      <c r="K9" s="2391"/>
      <c r="L9" s="2391"/>
      <c r="M9" s="2391"/>
      <c r="N9" s="2391"/>
      <c r="O9" s="2391"/>
      <c r="P9" s="2391"/>
      <c r="Q9" s="2391"/>
      <c r="R9" s="2391"/>
      <c r="S9" s="2391"/>
      <c r="T9" s="2391"/>
      <c r="U9" s="2391"/>
      <c r="V9" s="2391"/>
      <c r="W9" s="2391"/>
      <c r="X9" s="2391"/>
      <c r="Y9" s="2391"/>
      <c r="Z9" s="2391"/>
      <c r="AA9" s="2391"/>
      <c r="AB9" s="2391"/>
      <c r="AC9" s="2391"/>
      <c r="AD9" s="2391"/>
      <c r="AE9" s="2391"/>
      <c r="AF9" s="2391"/>
      <c r="AG9" s="2391"/>
      <c r="AH9" s="2391"/>
      <c r="AI9" s="2391"/>
      <c r="AJ9" s="2391"/>
      <c r="AK9" s="2391"/>
      <c r="AL9" s="2391"/>
      <c r="AM9" s="1459"/>
      <c r="AN9" s="1459"/>
      <c r="AO9" s="1459"/>
      <c r="AP9" s="1459"/>
      <c r="AQ9" s="1459"/>
      <c r="AR9" s="1459"/>
      <c r="AS9" s="1459"/>
      <c r="AT9" s="1459"/>
      <c r="AU9" s="1459"/>
      <c r="AV9" s="1459"/>
      <c r="AW9" s="1459"/>
      <c r="AX9" s="1459"/>
      <c r="AY9" s="1459"/>
      <c r="CR9" s="25"/>
    </row>
    <row r="10" spans="1:96" ht="15" customHeight="1">
      <c r="A10" s="2308" t="s">
        <v>2447</v>
      </c>
      <c r="B10" s="2308"/>
      <c r="C10" s="2308"/>
      <c r="D10" s="2308"/>
      <c r="E10" s="2308"/>
      <c r="F10" s="2308"/>
      <c r="G10" s="2308"/>
      <c r="H10" s="2308"/>
      <c r="I10" s="2308"/>
      <c r="J10" s="2308"/>
      <c r="K10" s="2308"/>
      <c r="L10" s="2308"/>
      <c r="M10" s="2308"/>
      <c r="N10" s="2308"/>
      <c r="O10" s="2308"/>
      <c r="P10" s="2308"/>
      <c r="Q10" s="2308"/>
      <c r="R10" s="2308"/>
      <c r="S10" s="2308"/>
      <c r="T10" s="2308"/>
      <c r="U10" s="2308"/>
      <c r="V10" s="2308"/>
      <c r="W10" s="2308"/>
      <c r="X10" s="2308"/>
      <c r="Y10" s="2308"/>
      <c r="Z10" s="2308"/>
      <c r="AA10" s="2308"/>
      <c r="AB10" s="2308"/>
      <c r="AC10" s="2308"/>
      <c r="AD10" s="2308"/>
      <c r="AE10" s="2308"/>
      <c r="AF10" s="2308"/>
      <c r="AG10" s="2308"/>
      <c r="AH10" s="2308"/>
      <c r="AI10" s="2308"/>
      <c r="AJ10" s="2308"/>
      <c r="AK10" s="2308"/>
      <c r="AL10" s="2308"/>
      <c r="AM10" s="20"/>
      <c r="AN10" s="20"/>
      <c r="AO10" s="20"/>
      <c r="AP10" s="20"/>
      <c r="AQ10" s="20"/>
      <c r="AR10" s="20"/>
      <c r="AS10" s="20"/>
      <c r="AT10" s="20"/>
      <c r="AU10" s="20"/>
      <c r="AV10" s="20"/>
      <c r="AW10" s="20"/>
      <c r="AX10" s="20"/>
      <c r="AY10" s="20"/>
    </row>
    <row r="11" spans="1:96" ht="15" customHeight="1">
      <c r="A11" s="2391" t="s">
        <v>1963</v>
      </c>
      <c r="B11" s="2391"/>
      <c r="C11" s="2391"/>
      <c r="D11" s="2391"/>
      <c r="E11" s="2391"/>
      <c r="F11" s="2391"/>
      <c r="G11" s="2391"/>
      <c r="H11" s="2391"/>
      <c r="I11" s="2391"/>
      <c r="J11" s="2391"/>
      <c r="K11" s="2391"/>
      <c r="L11" s="2391"/>
      <c r="M11" s="2391"/>
      <c r="N11" s="2391"/>
      <c r="O11" s="2391"/>
      <c r="P11" s="2391"/>
      <c r="Q11" s="2391"/>
      <c r="R11" s="2391"/>
      <c r="S11" s="2391"/>
      <c r="T11" s="2391"/>
      <c r="U11" s="2391"/>
      <c r="V11" s="2391"/>
      <c r="W11" s="2391"/>
      <c r="X11" s="2391"/>
      <c r="Y11" s="2391"/>
      <c r="Z11" s="2391"/>
      <c r="AA11" s="2391"/>
      <c r="AB11" s="2391"/>
      <c r="AC11" s="2391"/>
      <c r="AD11" s="2391"/>
      <c r="AE11" s="2391"/>
      <c r="AF11" s="2391"/>
      <c r="AG11" s="2391"/>
      <c r="AH11" s="2391"/>
      <c r="AI11" s="2391"/>
      <c r="AJ11" s="2391"/>
      <c r="AK11" s="2391"/>
      <c r="AL11" s="2391"/>
      <c r="AM11" s="1459"/>
      <c r="AN11" s="1459"/>
      <c r="AO11" s="1459"/>
      <c r="AP11" s="1459"/>
      <c r="AQ11" s="1459"/>
      <c r="AR11" s="1459"/>
      <c r="AS11" s="1459"/>
      <c r="AT11" s="1459"/>
      <c r="AU11" s="1459"/>
      <c r="AV11" s="1459"/>
      <c r="AW11" s="1459"/>
      <c r="AX11" s="1459"/>
      <c r="AY11" s="1459"/>
    </row>
    <row r="12" spans="1:96" ht="12.75">
      <c r="A12" s="2405" t="s">
        <v>2481</v>
      </c>
      <c r="B12" s="2406"/>
      <c r="C12" s="2406"/>
      <c r="D12" s="2406"/>
      <c r="E12" s="2406"/>
      <c r="F12" s="2406"/>
      <c r="G12" s="2406"/>
      <c r="H12" s="2406"/>
      <c r="I12" s="2406"/>
      <c r="J12" s="2406"/>
      <c r="K12" s="2406"/>
      <c r="L12" s="2406"/>
      <c r="M12" s="2406"/>
      <c r="N12" s="2406"/>
      <c r="O12" s="2406"/>
      <c r="P12" s="2406"/>
      <c r="Q12" s="2406"/>
      <c r="R12" s="2406"/>
      <c r="S12" s="2406"/>
      <c r="T12" s="2406"/>
      <c r="U12" s="2406"/>
      <c r="V12" s="2406"/>
      <c r="W12" s="2406"/>
      <c r="X12" s="2406"/>
      <c r="Y12" s="2406"/>
      <c r="Z12" s="2406"/>
      <c r="AA12" s="2406"/>
      <c r="AB12" s="2406"/>
      <c r="AC12" s="2406"/>
      <c r="AD12" s="2406"/>
      <c r="AE12" s="2406"/>
      <c r="AF12" s="2406"/>
      <c r="AG12" s="2406"/>
      <c r="AH12" s="2406"/>
      <c r="AI12" s="2406"/>
      <c r="AJ12" s="2406"/>
      <c r="AK12" s="2406"/>
      <c r="AL12" s="2406"/>
      <c r="AM12" s="1465"/>
      <c r="AN12" s="1465"/>
      <c r="AO12" s="1465"/>
      <c r="AP12" s="1465"/>
      <c r="AQ12" s="1465"/>
      <c r="AR12" s="1465"/>
      <c r="AS12" s="1465"/>
      <c r="AT12" s="1465"/>
      <c r="AU12" s="1465"/>
      <c r="AV12" s="1465"/>
      <c r="AW12" s="1465"/>
      <c r="AX12" s="1465"/>
      <c r="AY12" s="1465"/>
    </row>
    <row r="13" spans="1:96" ht="12.75">
      <c r="A13" s="1817" t="s">
        <v>1383</v>
      </c>
      <c r="B13" s="1817"/>
      <c r="C13" s="1817"/>
      <c r="D13" s="1817"/>
      <c r="E13" s="1817"/>
      <c r="F13" s="1817"/>
      <c r="G13" s="1817"/>
      <c r="H13" s="1817"/>
      <c r="I13" s="1817"/>
      <c r="J13" s="1817"/>
      <c r="K13" s="1817"/>
      <c r="L13" s="1817"/>
      <c r="M13" s="1817"/>
      <c r="N13" s="1817"/>
      <c r="O13" s="1817"/>
      <c r="P13" s="1817"/>
      <c r="Q13" s="1817"/>
      <c r="R13" s="1817"/>
      <c r="S13" s="1817"/>
      <c r="T13" s="1817"/>
      <c r="U13" s="1817"/>
      <c r="V13" s="1817"/>
      <c r="W13" s="1817"/>
      <c r="X13" s="1817"/>
      <c r="Y13" s="1817"/>
      <c r="Z13" s="1817"/>
      <c r="AA13" s="1817"/>
      <c r="AB13" s="1817"/>
      <c r="AC13" s="1817"/>
      <c r="AD13" s="1817"/>
      <c r="AE13" s="1817"/>
      <c r="AF13" s="1817"/>
      <c r="AG13" s="1817"/>
      <c r="AH13" s="1817"/>
      <c r="AI13" s="1817"/>
      <c r="AJ13" s="1817"/>
      <c r="AK13" s="1817"/>
      <c r="AL13" s="1817"/>
      <c r="AM13" s="1476"/>
      <c r="AN13" s="1476"/>
      <c r="AO13" s="1476"/>
      <c r="AP13" s="1476"/>
      <c r="AQ13" s="1476"/>
      <c r="AR13" s="1476"/>
      <c r="AS13" s="1476"/>
      <c r="AT13" s="1476"/>
      <c r="AU13" s="1476"/>
      <c r="AV13" s="1476"/>
      <c r="AW13" s="1476"/>
      <c r="AX13" s="1476"/>
      <c r="AY13" s="1476"/>
    </row>
    <row r="14" spans="1:96" ht="12.75" customHeight="1" thickBot="1">
      <c r="A14" s="1818"/>
      <c r="B14" s="1818"/>
      <c r="C14" s="1818"/>
      <c r="D14" s="1818"/>
      <c r="E14" s="1818"/>
      <c r="F14" s="1818"/>
      <c r="G14" s="1818"/>
      <c r="H14" s="1818"/>
      <c r="I14" s="1818"/>
      <c r="J14" s="1818"/>
      <c r="K14" s="1818"/>
      <c r="L14" s="1818"/>
      <c r="M14" s="1818"/>
      <c r="N14" s="1818"/>
      <c r="O14" s="1818"/>
      <c r="P14" s="1818"/>
      <c r="Q14" s="1818"/>
      <c r="R14" s="1818"/>
      <c r="S14" s="1818"/>
      <c r="T14" s="1818"/>
      <c r="U14" s="1818"/>
      <c r="V14" s="1818"/>
      <c r="W14" s="1818"/>
      <c r="X14" s="1818"/>
      <c r="Y14" s="1818"/>
      <c r="Z14" s="1818"/>
      <c r="AA14" s="1818"/>
      <c r="AB14" s="1818"/>
      <c r="AC14" s="1818"/>
      <c r="AD14" s="1818"/>
      <c r="AE14" s="1818"/>
      <c r="AF14" s="1818"/>
      <c r="AG14" s="1818"/>
      <c r="AH14" s="1818"/>
      <c r="AI14" s="1818"/>
      <c r="AJ14" s="1818"/>
      <c r="AK14" s="1818"/>
      <c r="AL14" s="1818"/>
      <c r="AM14" s="1476"/>
      <c r="AN14" s="1476"/>
      <c r="AO14" s="1476"/>
      <c r="AP14" s="1476"/>
      <c r="AQ14" s="1476"/>
      <c r="AR14" s="1476"/>
      <c r="AS14" s="1476"/>
      <c r="AT14" s="1476"/>
      <c r="AU14" s="1476"/>
      <c r="AV14" s="1476"/>
      <c r="AW14" s="1476"/>
      <c r="AX14" s="1476"/>
      <c r="AY14" s="1476"/>
    </row>
    <row r="15" spans="1:96" ht="12.75" customHeight="1" thickTop="1">
      <c r="A15" s="145"/>
      <c r="B15" s="145"/>
      <c r="C15" s="145"/>
      <c r="D15" s="145"/>
      <c r="E15" s="145"/>
      <c r="F15" s="145"/>
      <c r="G15" s="145"/>
      <c r="AC15" s="145"/>
      <c r="AD15" s="145"/>
      <c r="AE15" s="145"/>
      <c r="AF15" s="145"/>
      <c r="AG15" s="145"/>
      <c r="AH15" s="145"/>
      <c r="AI15" s="145"/>
      <c r="AJ15" s="145"/>
      <c r="AK15" s="145"/>
      <c r="AL15" s="145"/>
      <c r="AM15" s="1477"/>
      <c r="AN15" s="1477"/>
      <c r="AO15" s="1477"/>
      <c r="AP15" s="1477"/>
      <c r="AQ15" s="1477"/>
      <c r="AR15" s="1477"/>
      <c r="AS15" s="1477"/>
      <c r="AT15" s="1477"/>
      <c r="AU15" s="1477"/>
      <c r="AV15" s="1477"/>
      <c r="AW15" s="1477"/>
      <c r="AX15" s="1477"/>
      <c r="AY15" s="1477"/>
    </row>
    <row r="16" spans="1:96" ht="12.75" customHeight="1">
      <c r="A16" s="134" t="s">
        <v>1371</v>
      </c>
      <c r="C16" s="7"/>
      <c r="D16" s="7"/>
      <c r="E16" s="7"/>
      <c r="F16" s="7"/>
      <c r="G16" s="7"/>
      <c r="H16" s="2408" t="s">
        <v>2523</v>
      </c>
      <c r="I16" s="2385"/>
      <c r="J16" s="2385"/>
      <c r="K16" s="2385"/>
      <c r="L16" s="2385"/>
      <c r="M16" s="2385"/>
      <c r="N16" s="2385"/>
      <c r="O16" s="2385"/>
      <c r="P16" s="2385"/>
      <c r="Q16" s="2385"/>
      <c r="R16" s="2385"/>
      <c r="S16" s="2385"/>
      <c r="T16" s="2385"/>
      <c r="U16" s="2385"/>
      <c r="V16" s="2385"/>
      <c r="W16" s="2385"/>
      <c r="X16" s="2385"/>
      <c r="Y16" s="2385"/>
      <c r="Z16" s="2385"/>
      <c r="AA16" s="2385"/>
      <c r="AB16" s="2385"/>
      <c r="AC16" s="2385"/>
      <c r="AD16" s="2385"/>
      <c r="AE16" s="2385"/>
      <c r="AF16" s="2385"/>
      <c r="AG16" s="2385"/>
      <c r="AH16" s="2385"/>
      <c r="AI16" s="2385"/>
      <c r="AJ16" s="2385"/>
    </row>
    <row r="17" spans="1:96" ht="12.75" customHeight="1"/>
    <row r="18" spans="1:96" ht="12.75" customHeight="1">
      <c r="A18" s="134" t="s">
        <v>106</v>
      </c>
      <c r="C18" s="7"/>
      <c r="D18" s="7"/>
      <c r="E18" s="7"/>
      <c r="F18" s="7"/>
      <c r="G18" s="7"/>
      <c r="H18" s="2295" t="s">
        <v>2524</v>
      </c>
      <c r="I18" s="2295"/>
      <c r="J18" s="2295"/>
      <c r="K18" s="2295"/>
      <c r="L18" s="2295"/>
      <c r="M18" s="2295"/>
      <c r="N18" s="2295"/>
      <c r="O18" s="2295"/>
      <c r="P18" s="2295"/>
      <c r="Q18" s="2295"/>
      <c r="R18" s="2295"/>
      <c r="S18" s="2295"/>
      <c r="T18" s="2295"/>
      <c r="U18" s="2295"/>
      <c r="V18" s="2295"/>
      <c r="W18" s="2295"/>
      <c r="X18" s="2295"/>
      <c r="Y18" s="2295"/>
      <c r="Z18" s="2295"/>
      <c r="AA18" s="2295"/>
      <c r="AB18" s="2295"/>
      <c r="AC18" s="2295"/>
      <c r="AD18" s="2295"/>
      <c r="AE18" s="2295"/>
      <c r="AF18" s="2295"/>
      <c r="AG18" s="2295"/>
      <c r="AH18" s="2295"/>
      <c r="AI18" s="2295"/>
      <c r="AJ18" s="2295"/>
    </row>
    <row r="19" spans="1:96" ht="12.75" customHeight="1"/>
    <row r="20" spans="1:96" ht="14.25" customHeight="1">
      <c r="A20" s="2399" t="s">
        <v>936</v>
      </c>
      <c r="B20" s="2399"/>
      <c r="C20" s="2399"/>
      <c r="D20" s="2399"/>
      <c r="E20" s="2399"/>
      <c r="F20" s="2399"/>
      <c r="G20" s="2399"/>
      <c r="H20" s="2399"/>
      <c r="I20" s="2399"/>
      <c r="J20" s="2399"/>
      <c r="K20" s="2399"/>
      <c r="L20" s="2399"/>
      <c r="M20" s="2399"/>
      <c r="N20" s="2399"/>
      <c r="O20" s="2399"/>
      <c r="P20" s="2399"/>
      <c r="Q20" s="2399"/>
      <c r="R20" s="2399"/>
      <c r="S20" s="2399"/>
      <c r="T20" s="2399"/>
      <c r="U20" s="2399"/>
      <c r="V20" s="2399"/>
      <c r="W20" s="2399"/>
      <c r="X20" s="2399"/>
      <c r="Y20" s="2399"/>
      <c r="Z20" s="2399"/>
      <c r="AA20" s="2399"/>
      <c r="AB20" s="2399"/>
      <c r="AC20" s="2399"/>
      <c r="AD20" s="2399"/>
      <c r="AE20" s="2399"/>
      <c r="AF20" s="2399"/>
      <c r="AG20" s="2399"/>
      <c r="AH20" s="2399"/>
      <c r="AI20" s="2399"/>
      <c r="AJ20" s="2399"/>
      <c r="AK20" s="2399"/>
      <c r="AL20" s="2399"/>
      <c r="AM20" s="1478"/>
      <c r="AN20" s="1478"/>
      <c r="AO20" s="1478"/>
      <c r="AP20" s="1478"/>
      <c r="AQ20" s="1478"/>
      <c r="AR20" s="1478"/>
      <c r="AS20" s="1478"/>
      <c r="AT20" s="1478"/>
      <c r="AU20" s="1478"/>
      <c r="AV20" s="1478"/>
      <c r="AW20" s="1478"/>
      <c r="AX20" s="1478"/>
      <c r="AY20" s="1478"/>
    </row>
    <row r="21" spans="1:96" ht="12.75" customHeight="1">
      <c r="A21" s="2409" t="s">
        <v>1113</v>
      </c>
      <c r="B21" s="2409"/>
      <c r="C21" s="2409"/>
      <c r="D21" s="2409"/>
      <c r="E21" s="2409"/>
      <c r="F21" s="2409"/>
      <c r="G21" s="2409"/>
      <c r="H21" s="2409"/>
      <c r="I21" s="2409"/>
      <c r="J21" s="2409"/>
      <c r="K21" s="2409"/>
      <c r="L21" s="2409"/>
      <c r="M21" s="2409"/>
      <c r="N21" s="2409"/>
      <c r="O21" s="2409"/>
      <c r="P21" s="2409"/>
      <c r="Q21" s="2409"/>
      <c r="R21" s="2409"/>
      <c r="S21" s="2409"/>
      <c r="T21" s="2409"/>
      <c r="U21" s="2409"/>
      <c r="V21" s="2409"/>
      <c r="W21" s="2409"/>
      <c r="X21" s="2409"/>
      <c r="Y21" s="2409"/>
      <c r="Z21" s="2409"/>
      <c r="AA21" s="2409"/>
      <c r="AB21" s="2409"/>
      <c r="AC21" s="2409"/>
      <c r="AD21" s="2409"/>
      <c r="AE21" s="2409"/>
      <c r="AF21" s="2409"/>
      <c r="AG21" s="2409"/>
      <c r="AH21" s="2409"/>
      <c r="AI21" s="2409"/>
      <c r="AJ21" s="2409"/>
      <c r="AK21" s="2409"/>
      <c r="AL21" s="2409"/>
      <c r="AM21" s="1479"/>
      <c r="AN21" s="1479"/>
      <c r="AO21" s="1479"/>
      <c r="AP21" s="1479"/>
      <c r="AQ21" s="1479"/>
      <c r="AR21" s="1479"/>
      <c r="AS21" s="1479"/>
      <c r="AT21" s="1479"/>
      <c r="AU21" s="1479"/>
      <c r="AV21" s="1479"/>
      <c r="AW21" s="1479"/>
      <c r="AX21" s="1479"/>
      <c r="AY21" s="1479"/>
    </row>
    <row r="22" spans="1:96" ht="12.75" customHeight="1">
      <c r="A22" s="2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row>
    <row r="23" spans="1:96" ht="12.75" customHeight="1">
      <c r="A23" s="180" t="s">
        <v>1374</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28"/>
      <c r="AB23" s="28"/>
      <c r="AC23" s="28"/>
      <c r="AD23" s="28"/>
      <c r="AE23" s="28"/>
      <c r="AF23" s="28"/>
      <c r="AG23" s="28"/>
      <c r="AH23" s="28"/>
      <c r="AI23" s="28"/>
      <c r="AJ23" s="28"/>
      <c r="AK23" s="28"/>
      <c r="AL23" s="28"/>
      <c r="AM23" s="1480"/>
      <c r="AN23" s="1480"/>
      <c r="AO23" s="1480"/>
      <c r="AP23" s="1480"/>
      <c r="AQ23" s="1480"/>
      <c r="AR23" s="1480"/>
      <c r="AS23" s="1480"/>
      <c r="AT23" s="1480"/>
      <c r="AU23" s="1480"/>
      <c r="AV23" s="1480"/>
      <c r="AW23" s="1480"/>
      <c r="AX23" s="1480"/>
      <c r="AY23" s="1480"/>
      <c r="AZ23" s="28"/>
    </row>
    <row r="24" spans="1:96" ht="12.75" customHeight="1">
      <c r="A24" s="173" t="s">
        <v>1068</v>
      </c>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28"/>
      <c r="AB24" s="28"/>
      <c r="AC24" s="28"/>
      <c r="AD24" s="28"/>
      <c r="AE24" s="28"/>
      <c r="AF24" s="28"/>
      <c r="AG24" s="28"/>
      <c r="AH24" s="28"/>
      <c r="AI24" s="28"/>
      <c r="AJ24" s="28"/>
      <c r="AK24" s="28"/>
      <c r="AL24" s="28"/>
      <c r="AM24" s="1480"/>
      <c r="AN24" s="1480"/>
      <c r="AO24" s="1480"/>
      <c r="AP24" s="1480"/>
      <c r="AQ24" s="1480"/>
      <c r="AR24" s="1480"/>
      <c r="AS24" s="1480"/>
      <c r="AT24" s="1480"/>
      <c r="AU24" s="1480"/>
      <c r="AV24" s="1480"/>
      <c r="AW24" s="1480"/>
      <c r="AX24" s="1480"/>
      <c r="AY24" s="1480"/>
      <c r="AZ24" s="28"/>
    </row>
    <row r="25" spans="1:96" ht="12.75" customHeight="1">
      <c r="A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7"/>
    </row>
    <row r="26" spans="1:96" ht="12.75" customHeight="1">
      <c r="A26" s="7"/>
      <c r="C26" s="7"/>
      <c r="D26" s="7"/>
      <c r="E26" s="7"/>
      <c r="F26" s="7"/>
      <c r="G26" s="7"/>
      <c r="H26" s="7"/>
      <c r="I26" s="7"/>
      <c r="J26" s="7"/>
      <c r="K26" s="7"/>
      <c r="L26" s="7"/>
      <c r="M26" s="2407">
        <f>'Basis &amp; Credits'!AB56</f>
        <v>3300695</v>
      </c>
      <c r="N26" s="2407"/>
      <c r="O26" s="2407"/>
      <c r="P26" s="2407"/>
      <c r="Q26" s="2407"/>
      <c r="R26" s="7" t="s">
        <v>817</v>
      </c>
      <c r="S26" s="7"/>
      <c r="T26" s="7"/>
      <c r="U26" s="7"/>
      <c r="V26" s="7"/>
      <c r="W26" s="7"/>
      <c r="X26" s="7"/>
      <c r="Y26" s="7"/>
      <c r="Z26" s="7"/>
      <c r="AF26" s="7"/>
      <c r="AG26" s="7"/>
      <c r="AH26" s="7"/>
      <c r="AI26" s="7"/>
      <c r="AJ26" s="7"/>
      <c r="AK26" s="7"/>
    </row>
    <row r="27" spans="1:96" ht="12.75" customHeight="1">
      <c r="A27" s="7"/>
      <c r="C27" s="7"/>
      <c r="D27" s="7"/>
      <c r="E27" s="7"/>
      <c r="F27" s="7"/>
      <c r="G27" s="7"/>
      <c r="H27" s="7"/>
      <c r="I27" s="7"/>
      <c r="J27" s="7"/>
      <c r="K27" s="7"/>
      <c r="L27" s="7"/>
      <c r="M27" s="1986">
        <f>'Basis &amp; Credits'!AB77</f>
        <v>17750000</v>
      </c>
      <c r="N27" s="1986"/>
      <c r="O27" s="1986"/>
      <c r="P27" s="1986"/>
      <c r="Q27" s="1986"/>
      <c r="R27" s="58" t="s">
        <v>1494</v>
      </c>
      <c r="S27" s="7"/>
      <c r="T27" s="7"/>
      <c r="U27" s="7"/>
      <c r="V27" s="7"/>
      <c r="W27" s="7"/>
      <c r="X27" s="7"/>
      <c r="Y27" s="7"/>
      <c r="Z27" s="7"/>
      <c r="AF27" s="7"/>
      <c r="AG27" s="7"/>
      <c r="AH27" s="7"/>
      <c r="AI27" s="7"/>
      <c r="AJ27" s="7"/>
      <c r="AK27" s="7"/>
    </row>
    <row r="28" spans="1:96" ht="12.75" customHeight="1">
      <c r="A28" s="7"/>
      <c r="C28" s="7"/>
      <c r="D28" s="7"/>
      <c r="E28" s="7"/>
      <c r="F28" s="7"/>
      <c r="G28" s="7"/>
      <c r="H28" s="7"/>
      <c r="I28" s="7"/>
      <c r="J28" s="7"/>
      <c r="K28" s="7"/>
      <c r="L28" s="7"/>
      <c r="M28" s="30"/>
      <c r="N28" s="7"/>
      <c r="O28" s="7"/>
      <c r="P28" s="7"/>
      <c r="Q28" s="7"/>
      <c r="R28" s="7"/>
      <c r="S28" s="7"/>
      <c r="T28" s="7"/>
      <c r="U28" s="7"/>
      <c r="V28" s="7"/>
      <c r="W28" s="7"/>
      <c r="X28" s="7"/>
      <c r="Y28" s="7"/>
      <c r="Z28" s="7"/>
      <c r="AF28" s="7"/>
      <c r="AG28" s="7"/>
      <c r="AH28" s="7"/>
      <c r="AI28" s="7"/>
      <c r="AJ28" s="7"/>
      <c r="AK28" s="7"/>
    </row>
    <row r="29" spans="1:96" ht="12.75" customHeight="1">
      <c r="A29" s="7" t="s">
        <v>799</v>
      </c>
      <c r="C29" s="7"/>
      <c r="D29" s="7"/>
      <c r="E29" s="7"/>
      <c r="F29" s="7"/>
      <c r="G29" s="7"/>
      <c r="H29" s="7"/>
      <c r="I29" s="7"/>
      <c r="J29" s="7"/>
      <c r="K29" s="7"/>
      <c r="L29" s="7"/>
      <c r="M29" s="30"/>
      <c r="N29" s="7"/>
      <c r="O29" s="7"/>
      <c r="P29" s="7"/>
      <c r="Q29" s="7"/>
      <c r="R29" s="7"/>
      <c r="S29" s="7"/>
      <c r="T29" s="7"/>
      <c r="U29" s="7"/>
      <c r="V29" s="7"/>
      <c r="W29" s="7"/>
      <c r="X29" s="7"/>
      <c r="Y29" s="7"/>
      <c r="Z29" s="7"/>
      <c r="AF29" s="7"/>
      <c r="AG29" s="7"/>
      <c r="AH29" s="7"/>
      <c r="AI29" s="7"/>
      <c r="AJ29" s="7"/>
      <c r="AK29" s="7"/>
    </row>
    <row r="30" spans="1:96" ht="12.75" customHeight="1">
      <c r="A30" s="7" t="s">
        <v>800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Z30" s="31"/>
    </row>
    <row r="31" spans="1:96" ht="12.75" customHeight="1">
      <c r="A31" s="138" t="s">
        <v>801</v>
      </c>
      <c r="C31" s="138"/>
      <c r="D31" s="138"/>
      <c r="E31" s="138"/>
      <c r="F31" s="138"/>
      <c r="G31" s="138"/>
      <c r="H31" s="138"/>
      <c r="I31" s="138"/>
      <c r="J31" s="138"/>
      <c r="K31" s="138"/>
      <c r="L31" s="138"/>
      <c r="M31" s="138"/>
      <c r="N31" s="138"/>
      <c r="O31" s="138"/>
      <c r="P31" s="138"/>
      <c r="Q31" s="138"/>
      <c r="R31" s="138"/>
      <c r="S31" s="138"/>
      <c r="T31" s="278"/>
      <c r="U31" s="278"/>
      <c r="V31" s="278"/>
      <c r="W31" s="278"/>
      <c r="X31" s="278"/>
      <c r="Y31" s="278"/>
      <c r="Z31" s="278"/>
      <c r="AA31" s="279"/>
      <c r="AB31" s="279"/>
      <c r="AC31" s="279"/>
      <c r="AD31" s="279"/>
      <c r="AE31" s="279"/>
      <c r="AF31" s="31"/>
      <c r="AG31" s="31"/>
      <c r="AH31" s="31"/>
      <c r="AI31" s="31"/>
      <c r="AJ31" s="31"/>
      <c r="AK31" s="31"/>
      <c r="AL31" s="31"/>
      <c r="AM31" s="279"/>
      <c r="AN31" s="279"/>
      <c r="AO31" s="279"/>
      <c r="AP31" s="279"/>
      <c r="AQ31" s="279"/>
      <c r="AR31" s="279"/>
      <c r="AS31" s="279"/>
      <c r="AT31" s="279"/>
      <c r="AU31" s="279"/>
      <c r="AV31" s="279"/>
      <c r="AW31" s="279"/>
      <c r="AX31" s="279"/>
      <c r="AY31" s="279"/>
      <c r="AZ31" s="31"/>
    </row>
    <row r="32" spans="1:96" s="39" customFormat="1" ht="12.75" customHeight="1">
      <c r="A32" s="138"/>
      <c r="B32" s="12"/>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31"/>
      <c r="AB32" s="31"/>
      <c r="AC32" s="31"/>
      <c r="AD32" s="31"/>
      <c r="AE32" s="31"/>
      <c r="AF32" s="31"/>
      <c r="AG32" s="31"/>
      <c r="AH32" s="31"/>
      <c r="AI32" s="31"/>
      <c r="AJ32" s="31"/>
      <c r="AK32" s="31"/>
      <c r="AL32" s="31"/>
      <c r="AM32" s="279"/>
      <c r="AN32" s="279"/>
      <c r="AO32" s="279"/>
      <c r="AP32" s="279"/>
      <c r="AQ32" s="279"/>
      <c r="AR32" s="279"/>
      <c r="AS32" s="279"/>
      <c r="AT32" s="279"/>
      <c r="AU32" s="279"/>
      <c r="AV32" s="279"/>
      <c r="AW32" s="279"/>
      <c r="AX32" s="279"/>
      <c r="AY32" s="279"/>
      <c r="AZ32" s="279"/>
      <c r="CR32" s="679"/>
    </row>
    <row r="33" spans="1:96" s="39" customFormat="1" ht="12.75" customHeight="1">
      <c r="A33" s="896" t="s">
        <v>1507</v>
      </c>
      <c r="C33" s="896"/>
      <c r="D33" s="896"/>
      <c r="E33" s="896"/>
      <c r="F33" s="896"/>
      <c r="G33" s="896"/>
      <c r="H33" s="896"/>
      <c r="I33" s="896"/>
      <c r="J33" s="896"/>
      <c r="K33" s="896"/>
      <c r="L33" s="896"/>
      <c r="M33" s="896"/>
      <c r="N33" s="896"/>
      <c r="O33" s="1991" t="s">
        <v>578</v>
      </c>
      <c r="P33" s="1991"/>
      <c r="Q33" s="896" t="s">
        <v>1508</v>
      </c>
      <c r="S33" s="896"/>
      <c r="T33" s="896"/>
      <c r="U33" s="896"/>
      <c r="V33" s="896"/>
      <c r="W33" s="896"/>
      <c r="X33" s="896"/>
      <c r="Y33" s="896"/>
      <c r="Z33" s="896"/>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36"/>
      <c r="CR33" s="679"/>
    </row>
    <row r="34" spans="1:96" s="39" customFormat="1" ht="12.75" customHeight="1">
      <c r="A34" s="239" t="s">
        <v>1510</v>
      </c>
      <c r="C34" s="896"/>
      <c r="D34" s="896"/>
      <c r="E34" s="896"/>
      <c r="F34" s="896"/>
      <c r="G34" s="896"/>
      <c r="H34" s="896"/>
      <c r="I34" s="896"/>
      <c r="J34" s="896"/>
      <c r="K34" s="896"/>
      <c r="L34" s="896"/>
      <c r="M34" s="896"/>
      <c r="N34" s="896"/>
      <c r="O34" s="896"/>
      <c r="P34" s="896"/>
      <c r="Q34" s="896"/>
      <c r="R34" s="896"/>
      <c r="S34" s="896"/>
      <c r="T34" s="896"/>
      <c r="U34" s="896"/>
      <c r="V34" s="896"/>
      <c r="W34" s="896"/>
      <c r="X34" s="896"/>
      <c r="Y34" s="896"/>
      <c r="Z34" s="896"/>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CR34" s="679"/>
    </row>
    <row r="35" spans="1:96" s="39" customFormat="1" ht="12.75" customHeight="1">
      <c r="A35" s="239" t="s">
        <v>1509</v>
      </c>
      <c r="C35" s="896"/>
      <c r="D35" s="896"/>
      <c r="E35" s="896"/>
      <c r="F35" s="896"/>
      <c r="G35" s="896"/>
      <c r="H35" s="896"/>
      <c r="I35" s="896"/>
      <c r="J35" s="896"/>
      <c r="K35" s="896"/>
      <c r="L35" s="896"/>
      <c r="M35" s="896"/>
      <c r="N35" s="896"/>
      <c r="O35" s="896"/>
      <c r="P35" s="896"/>
      <c r="Q35" s="896"/>
      <c r="R35" s="896"/>
      <c r="S35" s="896"/>
      <c r="T35" s="896"/>
      <c r="U35" s="896"/>
      <c r="V35" s="896"/>
      <c r="W35" s="896"/>
      <c r="X35" s="896"/>
      <c r="Y35" s="896"/>
      <c r="Z35" s="896"/>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CR35" s="679"/>
    </row>
    <row r="36" spans="1:96" ht="12.75" customHeight="1">
      <c r="A36" s="897" t="s">
        <v>1511</v>
      </c>
      <c r="B36" s="39"/>
      <c r="C36" s="896"/>
      <c r="D36" s="896"/>
      <c r="E36" s="896"/>
      <c r="F36" s="896"/>
      <c r="G36" s="896"/>
      <c r="H36" s="896"/>
      <c r="I36" s="896"/>
      <c r="J36" s="896"/>
      <c r="K36" s="896"/>
      <c r="L36" s="896"/>
      <c r="M36" s="896"/>
      <c r="N36" s="896"/>
      <c r="O36" s="896"/>
      <c r="P36" s="896"/>
      <c r="Q36" s="896"/>
      <c r="R36" s="896"/>
      <c r="S36" s="896"/>
      <c r="T36" s="896"/>
      <c r="U36" s="896"/>
      <c r="V36" s="896"/>
      <c r="W36" s="896"/>
      <c r="X36" s="896"/>
      <c r="Y36" s="896"/>
      <c r="Z36" s="896"/>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31"/>
    </row>
    <row r="37" spans="1:96" ht="12.75" customHeight="1">
      <c r="A37" s="58" t="s">
        <v>1512</v>
      </c>
      <c r="AZ37" s="31"/>
    </row>
    <row r="38" spans="1:96" ht="12.75" customHeight="1">
      <c r="A38" s="58" t="s">
        <v>1513</v>
      </c>
      <c r="AZ38" s="31"/>
    </row>
    <row r="39" spans="1:96" ht="12.75" customHeight="1">
      <c r="AZ39" s="31"/>
    </row>
    <row r="40" spans="1:96" ht="12.75" customHeight="1">
      <c r="A40" s="896" t="s">
        <v>1539</v>
      </c>
      <c r="B40" s="39"/>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31"/>
    </row>
    <row r="41" spans="1:96" ht="12.75" customHeight="1">
      <c r="A41" s="906" t="s">
        <v>1540</v>
      </c>
      <c r="B41" s="39"/>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31"/>
    </row>
    <row r="42" spans="1:96" ht="12.75" customHeight="1">
      <c r="A42" s="906" t="s">
        <v>1541</v>
      </c>
      <c r="B42" s="39"/>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c r="AA42" s="279"/>
      <c r="AB42" s="279"/>
      <c r="AC42" s="279"/>
      <c r="AD42" s="279"/>
      <c r="AE42" s="279"/>
      <c r="AF42" s="279"/>
      <c r="AG42" s="279"/>
      <c r="AH42" s="279"/>
      <c r="AI42" s="279"/>
      <c r="AJ42" s="279"/>
      <c r="AK42" s="280"/>
      <c r="AL42" s="236"/>
      <c r="AM42" s="1460"/>
      <c r="AN42" s="1460"/>
      <c r="AO42" s="1460"/>
      <c r="AP42" s="1460"/>
      <c r="AQ42" s="1460"/>
      <c r="AR42" s="1460"/>
      <c r="AS42" s="1460"/>
      <c r="AT42" s="1460"/>
      <c r="AU42" s="1460"/>
      <c r="AV42" s="1460"/>
      <c r="AW42" s="1460"/>
      <c r="AX42" s="1460"/>
      <c r="AY42" s="1460"/>
      <c r="AZ42" s="31"/>
    </row>
    <row r="43" spans="1:96" ht="12.75" customHeight="1">
      <c r="A43" s="906" t="s">
        <v>1542</v>
      </c>
      <c r="B43" s="39"/>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31"/>
    </row>
    <row r="44" spans="1:96" ht="12.75" customHeight="1">
      <c r="A44" s="907" t="s">
        <v>1543</v>
      </c>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31"/>
      <c r="AB44" s="31"/>
      <c r="AC44" s="31"/>
      <c r="AD44" s="31"/>
      <c r="AE44" s="31"/>
      <c r="AF44" s="31"/>
      <c r="AG44" s="31"/>
      <c r="AH44" s="31"/>
      <c r="AI44" s="31"/>
      <c r="AJ44" s="31"/>
      <c r="AK44" s="31"/>
      <c r="AL44" s="31"/>
      <c r="AM44" s="279"/>
      <c r="AN44" s="279"/>
      <c r="AO44" s="279"/>
      <c r="AP44" s="279"/>
      <c r="AQ44" s="279"/>
      <c r="AR44" s="279"/>
      <c r="AS44" s="279"/>
      <c r="AT44" s="279"/>
      <c r="AU44" s="279"/>
      <c r="AV44" s="279"/>
      <c r="AW44" s="279"/>
      <c r="AX44" s="279"/>
      <c r="AY44" s="279"/>
      <c r="AZ44" s="31"/>
    </row>
    <row r="45" spans="1:96" ht="12.75" customHeight="1">
      <c r="A45" s="907" t="s">
        <v>1544</v>
      </c>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31"/>
      <c r="AB45" s="31"/>
      <c r="AC45" s="31"/>
      <c r="AD45" s="31"/>
      <c r="AE45" s="31"/>
      <c r="AF45" s="31"/>
      <c r="AG45" s="31"/>
      <c r="AH45" s="31"/>
      <c r="AI45" s="31"/>
      <c r="AJ45" s="31"/>
      <c r="AK45" s="31"/>
      <c r="AL45" s="31"/>
      <c r="AM45" s="279"/>
      <c r="AN45" s="279"/>
      <c r="AO45" s="279"/>
      <c r="AP45" s="279"/>
      <c r="AQ45" s="279"/>
      <c r="AR45" s="279"/>
      <c r="AS45" s="279"/>
      <c r="AT45" s="279"/>
      <c r="AU45" s="279"/>
      <c r="AV45" s="279"/>
      <c r="AW45" s="279"/>
      <c r="AX45" s="279"/>
      <c r="AY45" s="279"/>
      <c r="AZ45" s="32"/>
    </row>
    <row r="46" spans="1:96" ht="12.75" customHeight="1">
      <c r="A46" s="907" t="s">
        <v>1545</v>
      </c>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31"/>
      <c r="AB46" s="31"/>
      <c r="AC46" s="31"/>
      <c r="AD46" s="31"/>
      <c r="AE46" s="31"/>
      <c r="AF46" s="31"/>
      <c r="AG46" s="31"/>
      <c r="AH46" s="31"/>
      <c r="AI46" s="31"/>
      <c r="AJ46" s="31"/>
      <c r="AK46" s="31"/>
      <c r="AL46" s="31"/>
      <c r="AM46" s="279"/>
      <c r="AN46" s="279"/>
      <c r="AO46" s="279"/>
      <c r="AP46" s="279"/>
      <c r="AQ46" s="279"/>
      <c r="AR46" s="279"/>
      <c r="AS46" s="279"/>
      <c r="AT46" s="279"/>
      <c r="AU46" s="279"/>
      <c r="AV46" s="279"/>
      <c r="AW46" s="279"/>
      <c r="AX46" s="279"/>
      <c r="AY46" s="279"/>
      <c r="AZ46" s="31"/>
    </row>
    <row r="47" spans="1:96" ht="12.75" customHeight="1">
      <c r="A47" s="175"/>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31"/>
      <c r="AB47" s="31"/>
      <c r="AC47" s="31"/>
      <c r="AD47" s="31"/>
      <c r="AE47" s="31"/>
      <c r="AF47" s="31"/>
      <c r="AG47" s="31"/>
      <c r="AH47" s="31"/>
      <c r="AI47" s="31"/>
      <c r="AJ47" s="31"/>
      <c r="AK47" s="31"/>
      <c r="AL47" s="31"/>
      <c r="AM47" s="279"/>
      <c r="AN47" s="279"/>
      <c r="AO47" s="279"/>
      <c r="AP47" s="279"/>
      <c r="AQ47" s="279"/>
      <c r="AR47" s="279"/>
      <c r="AS47" s="279"/>
      <c r="AT47" s="279"/>
      <c r="AU47" s="279"/>
      <c r="AV47" s="279"/>
      <c r="AW47" s="279"/>
      <c r="AX47" s="279"/>
      <c r="AY47" s="279"/>
      <c r="AZ47" s="31"/>
    </row>
    <row r="48" spans="1:96" ht="12.75" customHeight="1">
      <c r="A48" s="908" t="s">
        <v>1546</v>
      </c>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31"/>
      <c r="AB48" s="31"/>
      <c r="AC48" s="31"/>
      <c r="AD48" s="31"/>
      <c r="AE48" s="31"/>
      <c r="AF48" s="31"/>
      <c r="AG48" s="31"/>
      <c r="AH48" s="31"/>
      <c r="AI48" s="31"/>
      <c r="AJ48" s="31"/>
      <c r="AK48" s="31"/>
      <c r="AL48" s="31"/>
      <c r="AM48" s="279"/>
      <c r="AN48" s="279"/>
      <c r="AO48" s="279"/>
      <c r="AP48" s="279"/>
      <c r="AQ48" s="279"/>
      <c r="AR48" s="279"/>
      <c r="AS48" s="279"/>
      <c r="AT48" s="279"/>
      <c r="AU48" s="279"/>
      <c r="AV48" s="279"/>
      <c r="AW48" s="279"/>
      <c r="AX48" s="279"/>
      <c r="AY48" s="279"/>
      <c r="AZ48" s="31"/>
    </row>
    <row r="49" spans="1:52" ht="12.75" customHeight="1">
      <c r="A49" s="905" t="s">
        <v>1547</v>
      </c>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31"/>
      <c r="AB49" s="31"/>
      <c r="AC49" s="31"/>
      <c r="AD49" s="31"/>
      <c r="AE49" s="31"/>
      <c r="AF49" s="31"/>
      <c r="AG49" s="31"/>
      <c r="AH49" s="31"/>
      <c r="AI49" s="31"/>
      <c r="AJ49" s="31"/>
      <c r="AK49" s="31"/>
      <c r="AL49" s="31"/>
      <c r="AM49" s="279"/>
      <c r="AN49" s="279"/>
      <c r="AO49" s="279"/>
      <c r="AP49" s="279"/>
      <c r="AQ49" s="279"/>
      <c r="AR49" s="279"/>
      <c r="AS49" s="279"/>
      <c r="AT49" s="279"/>
      <c r="AU49" s="279"/>
      <c r="AV49" s="279"/>
      <c r="AW49" s="279"/>
      <c r="AX49" s="279"/>
      <c r="AY49" s="279"/>
      <c r="AZ49" s="31"/>
    </row>
    <row r="50" spans="1:52" ht="12.75" customHeight="1">
      <c r="A50" s="905" t="s">
        <v>1548</v>
      </c>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31"/>
      <c r="AB50" s="31"/>
      <c r="AC50" s="31"/>
      <c r="AD50" s="31"/>
      <c r="AE50" s="31"/>
      <c r="AF50" s="31"/>
      <c r="AG50" s="31"/>
      <c r="AH50" s="31"/>
      <c r="AI50" s="31"/>
      <c r="AJ50" s="31"/>
      <c r="AK50" s="31"/>
      <c r="AL50" s="31"/>
      <c r="AM50" s="279"/>
      <c r="AN50" s="279"/>
      <c r="AO50" s="279"/>
      <c r="AP50" s="279"/>
      <c r="AQ50" s="279"/>
      <c r="AR50" s="279"/>
      <c r="AS50" s="279"/>
      <c r="AT50" s="279"/>
      <c r="AU50" s="279"/>
      <c r="AV50" s="279"/>
      <c r="AW50" s="279"/>
      <c r="AX50" s="279"/>
      <c r="AY50" s="279"/>
      <c r="AZ50" s="31"/>
    </row>
    <row r="51" spans="1:52" ht="12.75" customHeight="1">
      <c r="A51" s="905" t="s">
        <v>1549</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31"/>
      <c r="AB51" s="31"/>
      <c r="AC51" s="31"/>
      <c r="AD51" s="31"/>
      <c r="AE51" s="31"/>
      <c r="AF51" s="31"/>
      <c r="AG51" s="31"/>
      <c r="AH51" s="31"/>
      <c r="AI51" s="31"/>
      <c r="AJ51" s="31"/>
      <c r="AK51" s="31"/>
      <c r="AL51" s="31"/>
      <c r="AM51" s="279"/>
      <c r="AN51" s="279"/>
      <c r="AO51" s="279"/>
      <c r="AP51" s="279"/>
      <c r="AQ51" s="279"/>
      <c r="AR51" s="279"/>
      <c r="AS51" s="279"/>
      <c r="AT51" s="279"/>
      <c r="AU51" s="279"/>
      <c r="AV51" s="279"/>
      <c r="AW51" s="279"/>
      <c r="AX51" s="279"/>
      <c r="AY51" s="279"/>
      <c r="AZ51" s="31"/>
    </row>
    <row r="52" spans="1:52" ht="12.75" customHeight="1">
      <c r="A52" s="905" t="s">
        <v>1550</v>
      </c>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31"/>
      <c r="AB52" s="31"/>
      <c r="AC52" s="31"/>
      <c r="AD52" s="31"/>
      <c r="AE52" s="31"/>
      <c r="AF52" s="31"/>
      <c r="AG52" s="31"/>
      <c r="AH52" s="31"/>
      <c r="AI52" s="31"/>
      <c r="AJ52" s="31"/>
      <c r="AK52" s="31"/>
      <c r="AL52" s="31"/>
      <c r="AM52" s="279"/>
      <c r="AN52" s="279"/>
      <c r="AO52" s="279"/>
      <c r="AP52" s="279"/>
      <c r="AQ52" s="279"/>
      <c r="AR52" s="279"/>
      <c r="AS52" s="279"/>
      <c r="AT52" s="279"/>
      <c r="AU52" s="279"/>
      <c r="AV52" s="279"/>
      <c r="AW52" s="279"/>
      <c r="AX52" s="279"/>
      <c r="AY52" s="279"/>
      <c r="AZ52" s="31"/>
    </row>
    <row r="53" spans="1:52" ht="12.75" customHeight="1">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31"/>
      <c r="AB53" s="31"/>
      <c r="AC53" s="31"/>
      <c r="AD53" s="31"/>
      <c r="AE53" s="31"/>
      <c r="AF53" s="31"/>
      <c r="AG53" s="31"/>
      <c r="AH53" s="31"/>
      <c r="AI53" s="31"/>
      <c r="AJ53" s="31"/>
      <c r="AK53" s="31"/>
      <c r="AL53" s="31"/>
      <c r="AM53" s="279"/>
      <c r="AN53" s="279"/>
      <c r="AO53" s="279"/>
      <c r="AP53" s="279"/>
      <c r="AQ53" s="279"/>
      <c r="AR53" s="279"/>
      <c r="AS53" s="279"/>
      <c r="AT53" s="279"/>
      <c r="AU53" s="279"/>
      <c r="AV53" s="279"/>
      <c r="AW53" s="279"/>
      <c r="AX53" s="279"/>
      <c r="AY53" s="279"/>
      <c r="AZ53" s="31"/>
    </row>
    <row r="54" spans="1:52" ht="12.75" customHeight="1">
      <c r="A54" s="889" t="s">
        <v>74</v>
      </c>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31"/>
      <c r="AB54" s="31"/>
      <c r="AC54" s="31"/>
      <c r="AD54" s="31"/>
      <c r="AE54" s="31"/>
      <c r="AF54" s="31"/>
      <c r="AG54" s="31"/>
      <c r="AH54" s="31"/>
      <c r="AI54" s="31"/>
      <c r="AJ54" s="31"/>
      <c r="AK54" s="31"/>
      <c r="AL54" s="31"/>
      <c r="AM54" s="279"/>
      <c r="AN54" s="279"/>
      <c r="AO54" s="279"/>
      <c r="AP54" s="279"/>
      <c r="AQ54" s="279"/>
      <c r="AR54" s="279"/>
      <c r="AS54" s="279"/>
      <c r="AT54" s="279"/>
      <c r="AU54" s="279"/>
      <c r="AV54" s="279"/>
      <c r="AW54" s="279"/>
      <c r="AX54" s="279"/>
      <c r="AY54" s="279"/>
      <c r="AZ54" s="33"/>
    </row>
    <row r="55" spans="1:52" ht="12.75" customHeight="1">
      <c r="A55" s="138" t="s">
        <v>992</v>
      </c>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31"/>
      <c r="AB55" s="31"/>
      <c r="AC55" s="31"/>
      <c r="AD55" s="31"/>
      <c r="AE55" s="31"/>
      <c r="AF55" s="31"/>
      <c r="AG55" s="31"/>
      <c r="AH55" s="31"/>
      <c r="AI55" s="31"/>
      <c r="AJ55" s="31"/>
      <c r="AK55" s="30"/>
      <c r="AL55" s="32"/>
      <c r="AM55" s="1460"/>
      <c r="AN55" s="1460"/>
      <c r="AO55" s="1460"/>
      <c r="AP55" s="1460"/>
      <c r="AQ55" s="1460"/>
      <c r="AR55" s="1460"/>
      <c r="AS55" s="1460"/>
      <c r="AT55" s="1460"/>
      <c r="AU55" s="1460"/>
      <c r="AV55" s="1460"/>
      <c r="AW55" s="1460"/>
      <c r="AX55" s="1460"/>
      <c r="AY55" s="1460"/>
      <c r="AZ55" s="33"/>
    </row>
    <row r="56" spans="1:52" ht="12.75" customHeight="1">
      <c r="A56" s="138" t="s">
        <v>874</v>
      </c>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31"/>
      <c r="AB56" s="31"/>
      <c r="AC56" s="31"/>
      <c r="AD56" s="31"/>
      <c r="AE56" s="31"/>
      <c r="AF56" s="31"/>
      <c r="AG56" s="31"/>
      <c r="AH56" s="31"/>
      <c r="AI56" s="31"/>
      <c r="AJ56" s="31"/>
      <c r="AK56" s="30"/>
      <c r="AL56" s="32"/>
      <c r="AM56" s="1460"/>
      <c r="AN56" s="1460"/>
      <c r="AO56" s="1460"/>
      <c r="AP56" s="1460"/>
      <c r="AQ56" s="1460"/>
      <c r="AR56" s="1460"/>
      <c r="AS56" s="1460"/>
      <c r="AT56" s="1460"/>
      <c r="AU56" s="1460"/>
      <c r="AV56" s="1460"/>
      <c r="AW56" s="1460"/>
      <c r="AX56" s="1460"/>
      <c r="AY56" s="1460"/>
      <c r="AZ56" s="32"/>
    </row>
    <row r="57" spans="1:52" ht="12.75">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31"/>
      <c r="AB57" s="31"/>
      <c r="AC57" s="31"/>
      <c r="AD57" s="31"/>
      <c r="AE57" s="31"/>
      <c r="AF57" s="31"/>
      <c r="AG57" s="31"/>
      <c r="AH57" s="31"/>
      <c r="AI57" s="31"/>
      <c r="AJ57" s="31"/>
      <c r="AK57" s="30"/>
      <c r="AL57" s="32"/>
      <c r="AM57" s="1460"/>
      <c r="AN57" s="1460"/>
      <c r="AO57" s="1460"/>
      <c r="AP57" s="1460"/>
      <c r="AQ57" s="1460"/>
      <c r="AR57" s="1460"/>
      <c r="AS57" s="1460"/>
      <c r="AT57" s="1460"/>
      <c r="AU57" s="1460"/>
      <c r="AV57" s="1460"/>
      <c r="AW57" s="1460"/>
      <c r="AX57" s="1460"/>
      <c r="AY57" s="1460"/>
      <c r="AZ57" s="32"/>
    </row>
    <row r="58" spans="1:52" ht="12.75">
      <c r="A58" s="138" t="s">
        <v>1071</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31"/>
      <c r="AB58" s="31"/>
      <c r="AC58" s="31"/>
      <c r="AD58" s="31"/>
      <c r="AE58" s="31"/>
      <c r="AF58" s="31"/>
      <c r="AG58" s="31"/>
      <c r="AH58" s="31"/>
      <c r="AI58" s="31"/>
      <c r="AJ58" s="31"/>
      <c r="AK58" s="30"/>
      <c r="AL58" s="32"/>
      <c r="AM58" s="1460"/>
      <c r="AN58" s="1460"/>
      <c r="AO58" s="1460"/>
      <c r="AP58" s="1460"/>
      <c r="AQ58" s="1460"/>
      <c r="AR58" s="1460"/>
      <c r="AS58" s="1460"/>
      <c r="AT58" s="1460"/>
      <c r="AU58" s="1460"/>
      <c r="AV58" s="1460"/>
      <c r="AW58" s="1460"/>
      <c r="AX58" s="1460"/>
      <c r="AY58" s="1460"/>
      <c r="AZ58" s="32"/>
    </row>
    <row r="59" spans="1:52" ht="12.75">
      <c r="A59" s="175" t="s">
        <v>1072</v>
      </c>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31"/>
      <c r="AB59" s="31"/>
      <c r="AC59" s="31"/>
      <c r="AD59" s="31"/>
      <c r="AE59" s="31"/>
      <c r="AF59" s="31"/>
      <c r="AG59" s="31"/>
      <c r="AH59" s="31"/>
      <c r="AI59" s="31"/>
      <c r="AJ59" s="31"/>
      <c r="AK59" s="31"/>
      <c r="AL59" s="31"/>
      <c r="AM59" s="279"/>
      <c r="AN59" s="279"/>
      <c r="AO59" s="279"/>
      <c r="AP59" s="279"/>
      <c r="AQ59" s="279"/>
      <c r="AR59" s="279"/>
      <c r="AS59" s="279"/>
      <c r="AT59" s="279"/>
      <c r="AU59" s="279"/>
      <c r="AV59" s="279"/>
      <c r="AW59" s="279"/>
      <c r="AX59" s="279"/>
      <c r="AY59" s="279"/>
      <c r="AZ59" s="31"/>
    </row>
    <row r="60" spans="1:52" ht="12.75" customHeight="1">
      <c r="A60" s="175" t="s">
        <v>1073</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31"/>
      <c r="AB60" s="31"/>
      <c r="AC60" s="31"/>
      <c r="AD60" s="31"/>
      <c r="AE60" s="31"/>
      <c r="AF60" s="31"/>
      <c r="AG60" s="31"/>
      <c r="AH60" s="31"/>
      <c r="AI60" s="31"/>
      <c r="AJ60" s="31"/>
      <c r="AK60" s="31"/>
      <c r="AL60" s="31"/>
      <c r="AM60" s="279"/>
      <c r="AN60" s="279"/>
      <c r="AO60" s="279"/>
      <c r="AP60" s="279"/>
      <c r="AQ60" s="279"/>
      <c r="AR60" s="279"/>
      <c r="AS60" s="279"/>
      <c r="AT60" s="279"/>
      <c r="AU60" s="279"/>
      <c r="AV60" s="279"/>
      <c r="AW60" s="279"/>
      <c r="AX60" s="279"/>
      <c r="AY60" s="279"/>
      <c r="AZ60" s="31"/>
    </row>
    <row r="61" spans="1:52" ht="12.75">
      <c r="A61" s="175" t="s">
        <v>1074</v>
      </c>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31"/>
      <c r="AB61" s="31"/>
      <c r="AC61" s="31"/>
      <c r="AD61" s="31"/>
      <c r="AE61" s="31"/>
      <c r="AF61" s="31"/>
      <c r="AG61" s="31"/>
      <c r="AH61" s="31"/>
      <c r="AI61" s="31"/>
      <c r="AJ61" s="31"/>
      <c r="AK61" s="31"/>
      <c r="AL61" s="31"/>
      <c r="AM61" s="279"/>
      <c r="AN61" s="279"/>
      <c r="AO61" s="279"/>
      <c r="AP61" s="279"/>
      <c r="AQ61" s="279"/>
      <c r="AR61" s="279"/>
      <c r="AS61" s="279"/>
      <c r="AT61" s="279"/>
      <c r="AU61" s="279"/>
      <c r="AV61" s="279"/>
      <c r="AW61" s="279"/>
      <c r="AX61" s="279"/>
      <c r="AY61" s="279"/>
      <c r="AZ61" s="31"/>
    </row>
    <row r="62" spans="1:52" ht="12.75">
      <c r="A62" s="138" t="s">
        <v>1075</v>
      </c>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31"/>
      <c r="AB62" s="31"/>
      <c r="AC62" s="31"/>
      <c r="AD62" s="31"/>
      <c r="AE62" s="31"/>
      <c r="AF62" s="31"/>
      <c r="AG62" s="31"/>
      <c r="AH62" s="31"/>
      <c r="AI62" s="31"/>
      <c r="AJ62" s="31"/>
      <c r="AK62" s="31"/>
      <c r="AL62" s="31"/>
      <c r="AM62" s="279"/>
      <c r="AN62" s="279"/>
      <c r="AO62" s="279"/>
      <c r="AP62" s="279"/>
      <c r="AQ62" s="279"/>
      <c r="AR62" s="279"/>
      <c r="AS62" s="279"/>
      <c r="AT62" s="279"/>
      <c r="AU62" s="279"/>
      <c r="AV62" s="279"/>
      <c r="AW62" s="279"/>
      <c r="AX62" s="279"/>
      <c r="AY62" s="279"/>
      <c r="AZ62" s="31"/>
    </row>
    <row r="63" spans="1:52" ht="12.75" customHeight="1">
      <c r="A63" s="138" t="s">
        <v>1076</v>
      </c>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31"/>
      <c r="AB63" s="31"/>
      <c r="AC63" s="31"/>
      <c r="AD63" s="31"/>
      <c r="AE63" s="31"/>
      <c r="AF63" s="31"/>
      <c r="AG63" s="31"/>
      <c r="AH63" s="31"/>
      <c r="AI63" s="31"/>
      <c r="AJ63" s="31"/>
      <c r="AK63" s="31"/>
      <c r="AL63" s="31"/>
      <c r="AM63" s="279"/>
      <c r="AN63" s="279"/>
      <c r="AO63" s="279"/>
      <c r="AP63" s="279"/>
      <c r="AQ63" s="279"/>
      <c r="AR63" s="279"/>
      <c r="AS63" s="279"/>
      <c r="AT63" s="279"/>
      <c r="AU63" s="279"/>
      <c r="AV63" s="279"/>
      <c r="AW63" s="279"/>
      <c r="AX63" s="279"/>
      <c r="AY63" s="279"/>
      <c r="AZ63" s="31"/>
    </row>
    <row r="64" spans="1:52" ht="12.75">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31"/>
      <c r="AB64" s="31"/>
      <c r="AC64" s="31"/>
      <c r="AD64" s="31"/>
      <c r="AE64" s="31"/>
      <c r="AF64" s="31"/>
      <c r="AG64" s="31"/>
      <c r="AH64" s="31"/>
      <c r="AI64" s="31"/>
      <c r="AJ64" s="31"/>
      <c r="AK64" s="31"/>
      <c r="AL64" s="31"/>
      <c r="AM64" s="279"/>
      <c r="AN64" s="279"/>
      <c r="AO64" s="279"/>
      <c r="AP64" s="279"/>
      <c r="AQ64" s="279"/>
      <c r="AR64" s="279"/>
      <c r="AS64" s="279"/>
      <c r="AT64" s="279"/>
      <c r="AU64" s="279"/>
      <c r="AV64" s="279"/>
      <c r="AW64" s="279"/>
      <c r="AX64" s="279"/>
      <c r="AY64" s="279"/>
      <c r="AZ64" s="31"/>
    </row>
    <row r="65" spans="1:52" ht="12.75">
      <c r="A65" s="175" t="s">
        <v>1031</v>
      </c>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33"/>
      <c r="AB65" s="33"/>
      <c r="AC65" s="33"/>
      <c r="AD65" s="33"/>
      <c r="AE65" s="33"/>
      <c r="AF65" s="33"/>
      <c r="AG65" s="33"/>
      <c r="AH65" s="33"/>
      <c r="AI65" s="33"/>
      <c r="AJ65" s="33"/>
      <c r="AK65" s="33"/>
      <c r="AL65" s="33"/>
      <c r="AM65" s="1481"/>
      <c r="AN65" s="1481"/>
      <c r="AO65" s="1481"/>
      <c r="AP65" s="1481"/>
      <c r="AQ65" s="1481"/>
      <c r="AR65" s="1481"/>
      <c r="AS65" s="1481"/>
      <c r="AT65" s="1481"/>
      <c r="AU65" s="1481"/>
      <c r="AV65" s="1481"/>
      <c r="AW65" s="1481"/>
      <c r="AX65" s="1481"/>
      <c r="AY65" s="1481"/>
      <c r="AZ65" s="31"/>
    </row>
    <row r="66" spans="1:52" ht="12.75">
      <c r="A66" s="175" t="s">
        <v>993</v>
      </c>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33"/>
      <c r="AB66" s="33"/>
      <c r="AC66" s="33"/>
      <c r="AD66" s="33"/>
      <c r="AE66" s="33"/>
      <c r="AF66" s="33"/>
      <c r="AG66" s="33"/>
      <c r="AH66" s="33"/>
      <c r="AI66" s="33"/>
      <c r="AJ66" s="33"/>
      <c r="AK66" s="33"/>
      <c r="AL66" s="33"/>
      <c r="AM66" s="1481"/>
      <c r="AN66" s="1481"/>
      <c r="AO66" s="1481"/>
      <c r="AP66" s="1481"/>
      <c r="AQ66" s="1481"/>
      <c r="AR66" s="1481"/>
      <c r="AS66" s="1481"/>
      <c r="AT66" s="1481"/>
      <c r="AU66" s="1481"/>
      <c r="AV66" s="1481"/>
      <c r="AW66" s="1481"/>
      <c r="AX66" s="1481"/>
      <c r="AY66" s="1481"/>
      <c r="AZ66" s="31"/>
    </row>
    <row r="67" spans="1:52" ht="12.75" customHeight="1">
      <c r="C67" s="30"/>
      <c r="D67" s="30"/>
      <c r="E67" s="30"/>
      <c r="F67" s="30"/>
      <c r="G67" s="30"/>
      <c r="H67" s="30"/>
      <c r="I67" s="30"/>
      <c r="J67" s="30"/>
      <c r="K67" s="30"/>
      <c r="L67" s="30"/>
      <c r="M67" s="30"/>
      <c r="N67" s="30"/>
      <c r="O67" s="30"/>
      <c r="P67" s="30"/>
      <c r="Q67" s="30"/>
      <c r="R67" s="30"/>
      <c r="S67" s="30"/>
      <c r="T67" s="30"/>
      <c r="U67" s="30"/>
      <c r="V67" s="30"/>
      <c r="W67" s="30"/>
      <c r="X67" s="30"/>
      <c r="Y67" s="30"/>
      <c r="Z67" s="30"/>
      <c r="AA67" s="32"/>
      <c r="AB67" s="32"/>
      <c r="AC67" s="32"/>
      <c r="AD67" s="32"/>
      <c r="AE67" s="32"/>
      <c r="AF67" s="32"/>
      <c r="AG67" s="32"/>
      <c r="AH67" s="32"/>
      <c r="AI67" s="32"/>
      <c r="AJ67" s="32"/>
      <c r="AK67" s="32"/>
      <c r="AL67" s="32"/>
      <c r="AM67" s="1460"/>
      <c r="AN67" s="1460"/>
      <c r="AO67" s="1460"/>
      <c r="AP67" s="1460"/>
      <c r="AQ67" s="1460"/>
      <c r="AR67" s="1460"/>
      <c r="AS67" s="1460"/>
      <c r="AT67" s="1460"/>
      <c r="AU67" s="1460"/>
      <c r="AV67" s="1460"/>
      <c r="AW67" s="1460"/>
      <c r="AX67" s="1460"/>
      <c r="AY67" s="1460"/>
      <c r="AZ67" s="31"/>
    </row>
    <row r="68" spans="1:52" ht="12.75" customHeight="1">
      <c r="A68" s="135" t="s">
        <v>489</v>
      </c>
      <c r="C68" s="30"/>
      <c r="D68" s="30"/>
      <c r="E68" s="30"/>
      <c r="F68" s="30"/>
      <c r="G68" s="30"/>
      <c r="H68" s="30"/>
      <c r="I68" s="30"/>
      <c r="J68" s="30"/>
      <c r="K68" s="30"/>
      <c r="L68" s="30"/>
      <c r="M68" s="30"/>
      <c r="N68" s="30"/>
      <c r="O68" s="30"/>
      <c r="P68" s="30"/>
      <c r="Q68" s="30"/>
      <c r="R68" s="30"/>
      <c r="S68" s="30"/>
      <c r="T68" s="30"/>
      <c r="U68" s="30"/>
      <c r="V68" s="30"/>
      <c r="W68" s="30"/>
      <c r="X68" s="30"/>
      <c r="Y68" s="30"/>
      <c r="Z68" s="30"/>
      <c r="AA68" s="32"/>
      <c r="AB68" s="32"/>
      <c r="AC68" s="32"/>
      <c r="AD68" s="32"/>
      <c r="AE68" s="32"/>
      <c r="AF68" s="32"/>
      <c r="AG68" s="32"/>
      <c r="AH68" s="32"/>
      <c r="AI68" s="32"/>
      <c r="AJ68" s="32"/>
      <c r="AK68" s="32"/>
      <c r="AL68" s="32"/>
      <c r="AM68" s="1460"/>
      <c r="AN68" s="1460"/>
      <c r="AO68" s="1460"/>
      <c r="AP68" s="1460"/>
      <c r="AQ68" s="1460"/>
      <c r="AR68" s="1460"/>
      <c r="AS68" s="1460"/>
      <c r="AT68" s="1460"/>
      <c r="AU68" s="1460"/>
      <c r="AV68" s="1460"/>
      <c r="AW68" s="1460"/>
      <c r="AX68" s="1460"/>
      <c r="AY68" s="1460"/>
      <c r="AZ68" s="31"/>
    </row>
    <row r="69" spans="1:52" ht="12.75" customHeight="1">
      <c r="A69" s="135" t="s">
        <v>802</v>
      </c>
      <c r="C69" s="30"/>
      <c r="D69" s="30"/>
      <c r="E69" s="30"/>
      <c r="F69" s="30"/>
      <c r="G69" s="30"/>
      <c r="H69" s="30"/>
      <c r="I69" s="30"/>
      <c r="J69" s="30"/>
      <c r="K69" s="30"/>
      <c r="L69" s="30"/>
      <c r="M69" s="30"/>
      <c r="N69" s="30"/>
      <c r="O69" s="30"/>
      <c r="P69" s="30"/>
      <c r="Q69" s="30"/>
      <c r="R69" s="30"/>
      <c r="S69" s="30"/>
      <c r="T69" s="30"/>
      <c r="U69" s="30"/>
      <c r="V69" s="30"/>
      <c r="W69" s="30"/>
      <c r="X69" s="30"/>
      <c r="Y69" s="30"/>
      <c r="Z69" s="30"/>
      <c r="AA69" s="32"/>
      <c r="AB69" s="32"/>
      <c r="AC69" s="32"/>
      <c r="AD69" s="32"/>
      <c r="AE69" s="32"/>
      <c r="AF69" s="32"/>
      <c r="AG69" s="32"/>
      <c r="AH69" s="32"/>
      <c r="AI69" s="32"/>
      <c r="AJ69" s="32"/>
      <c r="AK69" s="32"/>
      <c r="AL69" s="32"/>
      <c r="AM69" s="1460"/>
      <c r="AN69" s="1460"/>
      <c r="AO69" s="1460"/>
      <c r="AP69" s="1460"/>
      <c r="AQ69" s="1460"/>
      <c r="AR69" s="1460"/>
      <c r="AS69" s="1460"/>
      <c r="AT69" s="1460"/>
      <c r="AU69" s="1460"/>
      <c r="AV69" s="1460"/>
      <c r="AW69" s="1460"/>
      <c r="AX69" s="1460"/>
      <c r="AY69" s="1460"/>
      <c r="AZ69" s="31"/>
    </row>
    <row r="70" spans="1:52" ht="12.75" customHeight="1">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31"/>
      <c r="AB70" s="31"/>
      <c r="AC70" s="31"/>
      <c r="AD70" s="31"/>
      <c r="AE70" s="31"/>
      <c r="AF70" s="31"/>
      <c r="AG70" s="31"/>
      <c r="AH70" s="31"/>
      <c r="AI70" s="31"/>
      <c r="AJ70" s="31"/>
      <c r="AK70" s="31"/>
      <c r="AL70" s="31"/>
      <c r="AM70" s="279"/>
      <c r="AN70" s="279"/>
      <c r="AO70" s="279"/>
      <c r="AP70" s="279"/>
      <c r="AQ70" s="279"/>
      <c r="AR70" s="279"/>
      <c r="AS70" s="279"/>
      <c r="AT70" s="279"/>
      <c r="AU70" s="279"/>
      <c r="AV70" s="279"/>
      <c r="AW70" s="279"/>
      <c r="AX70" s="279"/>
      <c r="AY70" s="279"/>
      <c r="AZ70" s="31"/>
    </row>
    <row r="71" spans="1:52" ht="12.75">
      <c r="A71" s="175" t="s">
        <v>603</v>
      </c>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31"/>
      <c r="AB71" s="31"/>
      <c r="AC71" s="31"/>
      <c r="AD71" s="31"/>
      <c r="AE71" s="31"/>
      <c r="AF71" s="31"/>
      <c r="AG71" s="31"/>
      <c r="AH71" s="31"/>
      <c r="AI71" s="31"/>
      <c r="AJ71" s="31"/>
      <c r="AK71" s="31"/>
      <c r="AL71" s="31"/>
      <c r="AM71" s="279"/>
      <c r="AN71" s="279"/>
      <c r="AO71" s="279"/>
      <c r="AP71" s="279"/>
      <c r="AQ71" s="279"/>
      <c r="AR71" s="279"/>
      <c r="AS71" s="279"/>
      <c r="AT71" s="279"/>
      <c r="AU71" s="279"/>
      <c r="AV71" s="279"/>
      <c r="AW71" s="279"/>
      <c r="AX71" s="279"/>
      <c r="AY71" s="279"/>
      <c r="AZ71" s="31"/>
    </row>
    <row r="72" spans="1:52" ht="12.75">
      <c r="A72" s="142" t="s">
        <v>477</v>
      </c>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31"/>
      <c r="AB72" s="31"/>
      <c r="AC72" s="31"/>
      <c r="AD72" s="31"/>
      <c r="AE72" s="31"/>
      <c r="AF72" s="31"/>
      <c r="AG72" s="31"/>
      <c r="AH72" s="31"/>
      <c r="AI72" s="31"/>
      <c r="AJ72" s="31"/>
      <c r="AK72" s="31"/>
      <c r="AL72" s="31"/>
      <c r="AM72" s="279"/>
      <c r="AN72" s="279"/>
      <c r="AO72" s="279"/>
      <c r="AP72" s="279"/>
      <c r="AQ72" s="279"/>
      <c r="AR72" s="279"/>
      <c r="AS72" s="279"/>
      <c r="AT72" s="279"/>
      <c r="AU72" s="279"/>
      <c r="AV72" s="279"/>
      <c r="AW72" s="279"/>
      <c r="AX72" s="279"/>
      <c r="AY72" s="279"/>
      <c r="AZ72" s="31"/>
    </row>
    <row r="73" spans="1:52" ht="12.75">
      <c r="A73" s="176" t="s">
        <v>803</v>
      </c>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31"/>
      <c r="AB73" s="31"/>
      <c r="AC73" s="31"/>
      <c r="AD73" s="31"/>
      <c r="AE73" s="31"/>
      <c r="AF73" s="31"/>
      <c r="AG73" s="31"/>
      <c r="AH73" s="31"/>
      <c r="AI73" s="31"/>
      <c r="AJ73" s="31"/>
      <c r="AK73" s="31"/>
      <c r="AL73" s="31"/>
      <c r="AM73" s="279"/>
      <c r="AN73" s="279"/>
      <c r="AO73" s="279"/>
      <c r="AP73" s="279"/>
      <c r="AQ73" s="279"/>
      <c r="AR73" s="279"/>
      <c r="AS73" s="279"/>
      <c r="AT73" s="279"/>
      <c r="AU73" s="279"/>
      <c r="AV73" s="279"/>
      <c r="AW73" s="279"/>
      <c r="AX73" s="279"/>
      <c r="AY73" s="279"/>
      <c r="AZ73" s="31"/>
    </row>
    <row r="74" spans="1:52" ht="12.75" customHeight="1">
      <c r="A74" s="175" t="s">
        <v>804</v>
      </c>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31"/>
      <c r="AB74" s="31"/>
      <c r="AC74" s="31"/>
      <c r="AD74" s="31"/>
      <c r="AE74" s="31"/>
      <c r="AF74" s="31"/>
      <c r="AG74" s="31"/>
      <c r="AH74" s="31"/>
      <c r="AI74" s="31"/>
      <c r="AJ74" s="31"/>
      <c r="AK74" s="31"/>
      <c r="AL74" s="31"/>
      <c r="AM74" s="279"/>
      <c r="AN74" s="279"/>
      <c r="AO74" s="279"/>
      <c r="AP74" s="279"/>
      <c r="AQ74" s="279"/>
      <c r="AR74" s="279"/>
      <c r="AS74" s="279"/>
      <c r="AT74" s="279"/>
      <c r="AU74" s="279"/>
      <c r="AV74" s="279"/>
      <c r="AW74" s="279"/>
      <c r="AX74" s="279"/>
      <c r="AY74" s="279"/>
      <c r="AZ74" s="31"/>
    </row>
    <row r="75" spans="1:52" ht="13.7" customHeight="1">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31"/>
      <c r="AB75" s="31"/>
      <c r="AC75" s="31"/>
      <c r="AD75" s="31"/>
      <c r="AE75" s="31"/>
      <c r="AF75" s="31"/>
      <c r="AG75" s="31"/>
      <c r="AH75" s="31"/>
      <c r="AI75" s="31"/>
      <c r="AJ75" s="31"/>
      <c r="AK75" s="31"/>
      <c r="AL75" s="31"/>
      <c r="AM75" s="279"/>
      <c r="AN75" s="279"/>
      <c r="AO75" s="279"/>
      <c r="AP75" s="279"/>
      <c r="AQ75" s="279"/>
      <c r="AR75" s="279"/>
      <c r="AS75" s="279"/>
      <c r="AT75" s="279"/>
      <c r="AU75" s="279"/>
      <c r="AV75" s="279"/>
      <c r="AW75" s="279"/>
      <c r="AX75" s="279"/>
      <c r="AY75" s="279"/>
      <c r="AZ75" s="31"/>
    </row>
    <row r="76" spans="1:52" ht="13.7" customHeight="1">
      <c r="A76" s="175" t="s">
        <v>805</v>
      </c>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31"/>
      <c r="AB76" s="31"/>
      <c r="AC76" s="31"/>
      <c r="AD76" s="31"/>
      <c r="AE76" s="31"/>
      <c r="AF76" s="31"/>
      <c r="AG76" s="31"/>
      <c r="AH76" s="31"/>
      <c r="AI76" s="31"/>
      <c r="AJ76" s="31"/>
      <c r="AK76" s="31"/>
      <c r="AL76" s="31"/>
      <c r="AM76" s="279"/>
      <c r="AN76" s="279"/>
      <c r="AO76" s="279"/>
      <c r="AP76" s="279"/>
      <c r="AQ76" s="279"/>
      <c r="AR76" s="279"/>
      <c r="AS76" s="279"/>
      <c r="AT76" s="279"/>
      <c r="AU76" s="279"/>
      <c r="AV76" s="279"/>
      <c r="AW76" s="279"/>
      <c r="AX76" s="279"/>
      <c r="AY76" s="279"/>
      <c r="AZ76" s="27"/>
    </row>
    <row r="77" spans="1:52" ht="12.75" customHeight="1">
      <c r="A77" s="175" t="s">
        <v>806</v>
      </c>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31"/>
      <c r="AB77" s="31"/>
      <c r="AC77" s="31"/>
      <c r="AD77" s="31"/>
      <c r="AE77" s="31"/>
      <c r="AF77" s="31"/>
      <c r="AG77" s="31"/>
      <c r="AH77" s="31"/>
      <c r="AI77" s="31"/>
      <c r="AJ77" s="31"/>
      <c r="AK77" s="31"/>
      <c r="AL77" s="31"/>
      <c r="AM77" s="279"/>
      <c r="AN77" s="279"/>
      <c r="AO77" s="279"/>
      <c r="AP77" s="279"/>
      <c r="AQ77" s="279"/>
      <c r="AR77" s="279"/>
      <c r="AS77" s="279"/>
      <c r="AT77" s="279"/>
      <c r="AU77" s="279"/>
      <c r="AV77" s="279"/>
      <c r="AW77" s="279"/>
      <c r="AX77" s="279"/>
      <c r="AY77" s="279"/>
      <c r="AZ77" s="27"/>
    </row>
    <row r="78" spans="1:52" ht="12.75">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31"/>
      <c r="AB78" s="31"/>
      <c r="AC78" s="31"/>
      <c r="AD78" s="31"/>
      <c r="AE78" s="31"/>
      <c r="AF78" s="31"/>
      <c r="AG78" s="31"/>
      <c r="AH78" s="31"/>
      <c r="AI78" s="31"/>
      <c r="AJ78" s="31"/>
      <c r="AK78" s="31"/>
      <c r="AL78" s="31"/>
      <c r="AM78" s="279"/>
      <c r="AN78" s="279"/>
      <c r="AO78" s="279"/>
      <c r="AP78" s="279"/>
      <c r="AQ78" s="279"/>
      <c r="AR78" s="279"/>
      <c r="AS78" s="279"/>
      <c r="AT78" s="279"/>
      <c r="AU78" s="279"/>
      <c r="AV78" s="279"/>
      <c r="AW78" s="279"/>
      <c r="AX78" s="279"/>
      <c r="AY78" s="279"/>
      <c r="AZ78" s="27"/>
    </row>
    <row r="79" spans="1:52" ht="12.75">
      <c r="A79" s="138" t="s">
        <v>743</v>
      </c>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31"/>
      <c r="AB79" s="31"/>
      <c r="AC79" s="31"/>
      <c r="AD79" s="31"/>
      <c r="AE79" s="31"/>
      <c r="AF79" s="31"/>
      <c r="AG79" s="31"/>
      <c r="AH79" s="31"/>
      <c r="AI79" s="31"/>
      <c r="AJ79" s="31"/>
      <c r="AK79" s="31"/>
      <c r="AL79" s="31"/>
      <c r="AM79" s="279"/>
      <c r="AN79" s="279"/>
      <c r="AO79" s="279"/>
      <c r="AP79" s="279"/>
      <c r="AQ79" s="279"/>
      <c r="AR79" s="279"/>
      <c r="AS79" s="279"/>
      <c r="AT79" s="279"/>
      <c r="AU79" s="279"/>
      <c r="AV79" s="279"/>
      <c r="AW79" s="279"/>
      <c r="AX79" s="279"/>
      <c r="AY79" s="279"/>
      <c r="AZ79" s="31"/>
    </row>
    <row r="80" spans="1:52" ht="12.75" customHeight="1">
      <c r="A80" s="138" t="s">
        <v>744</v>
      </c>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31"/>
      <c r="AB80" s="31"/>
      <c r="AC80" s="31"/>
      <c r="AD80" s="31"/>
      <c r="AE80" s="31"/>
      <c r="AF80" s="31"/>
      <c r="AG80" s="31"/>
      <c r="AH80" s="31"/>
      <c r="AI80" s="31"/>
      <c r="AJ80" s="31"/>
      <c r="AK80" s="31"/>
      <c r="AL80" s="31"/>
      <c r="AM80" s="279"/>
      <c r="AN80" s="279"/>
      <c r="AO80" s="279"/>
      <c r="AP80" s="279"/>
      <c r="AQ80" s="279"/>
      <c r="AR80" s="279"/>
      <c r="AS80" s="279"/>
      <c r="AT80" s="279"/>
      <c r="AU80" s="279"/>
      <c r="AV80" s="279"/>
      <c r="AW80" s="279"/>
      <c r="AX80" s="279"/>
      <c r="AY80" s="279"/>
      <c r="AZ80" s="31"/>
    </row>
    <row r="81" spans="1:96" ht="12.75">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31"/>
      <c r="AB81" s="31"/>
      <c r="AC81" s="31"/>
      <c r="AD81" s="31"/>
      <c r="AE81" s="31"/>
      <c r="AF81" s="31"/>
      <c r="AG81" s="31"/>
      <c r="AH81" s="31"/>
      <c r="AI81" s="31"/>
      <c r="AJ81" s="31"/>
      <c r="AK81" s="31"/>
      <c r="AL81" s="31"/>
      <c r="AM81" s="279"/>
      <c r="AN81" s="279"/>
      <c r="AO81" s="279"/>
      <c r="AP81" s="279"/>
      <c r="AQ81" s="279"/>
      <c r="AR81" s="279"/>
      <c r="AS81" s="279"/>
      <c r="AT81" s="279"/>
      <c r="AU81" s="279"/>
      <c r="AV81" s="279"/>
      <c r="AW81" s="279"/>
      <c r="AX81" s="279"/>
      <c r="AY81" s="279"/>
      <c r="AZ81" s="31"/>
    </row>
    <row r="82" spans="1:96" ht="12.75">
      <c r="A82" s="175" t="s">
        <v>1117</v>
      </c>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31"/>
      <c r="AB82" s="31"/>
      <c r="AC82" s="31"/>
      <c r="AD82" s="31"/>
      <c r="AE82" s="31"/>
      <c r="AF82" s="31"/>
      <c r="AG82" s="31"/>
      <c r="AH82" s="31"/>
      <c r="AI82" s="31"/>
      <c r="AJ82" s="31"/>
      <c r="AK82" s="31"/>
      <c r="AL82" s="31"/>
      <c r="AM82" s="279"/>
      <c r="AN82" s="279"/>
      <c r="AO82" s="279"/>
      <c r="AP82" s="279"/>
      <c r="AQ82" s="279"/>
      <c r="AR82" s="279"/>
      <c r="AS82" s="279"/>
      <c r="AT82" s="279"/>
      <c r="AU82" s="279"/>
      <c r="AV82" s="279"/>
      <c r="AW82" s="279"/>
      <c r="AX82" s="279"/>
      <c r="AY82" s="279"/>
      <c r="AZ82" s="31"/>
    </row>
    <row r="83" spans="1:96" ht="12.75">
      <c r="A83" s="138" t="s">
        <v>1078</v>
      </c>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31"/>
      <c r="AB83" s="31"/>
      <c r="AC83" s="31"/>
      <c r="AD83" s="31"/>
      <c r="AE83" s="31"/>
      <c r="AF83" s="31"/>
      <c r="AG83" s="31"/>
      <c r="AH83" s="31"/>
      <c r="AI83" s="31"/>
      <c r="AJ83" s="31"/>
      <c r="AK83" s="31"/>
      <c r="AL83" s="31"/>
      <c r="AM83" s="279"/>
      <c r="AN83" s="279"/>
      <c r="AO83" s="279"/>
      <c r="AP83" s="279"/>
      <c r="AQ83" s="279"/>
      <c r="AR83" s="279"/>
      <c r="AS83" s="279"/>
      <c r="AT83" s="279"/>
      <c r="AU83" s="279"/>
      <c r="AV83" s="279"/>
      <c r="AW83" s="279"/>
      <c r="AX83" s="279"/>
      <c r="AY83" s="279"/>
      <c r="AZ83" s="31"/>
    </row>
    <row r="84" spans="1:96" ht="12.75" customHeight="1">
      <c r="A84" s="138" t="s">
        <v>1077</v>
      </c>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31"/>
      <c r="AB84" s="31"/>
      <c r="AC84" s="31"/>
      <c r="AD84" s="31"/>
      <c r="AE84" s="31"/>
      <c r="AF84" s="31"/>
      <c r="AG84" s="31"/>
      <c r="AH84" s="31"/>
      <c r="AI84" s="31"/>
      <c r="AJ84" s="31"/>
      <c r="AK84" s="31"/>
      <c r="AL84" s="31"/>
      <c r="AM84" s="279"/>
      <c r="AN84" s="279"/>
      <c r="AO84" s="279"/>
      <c r="AP84" s="279"/>
      <c r="AQ84" s="279"/>
      <c r="AR84" s="279"/>
      <c r="AS84" s="279"/>
      <c r="AT84" s="279"/>
      <c r="AU84" s="279"/>
      <c r="AV84" s="279"/>
      <c r="AW84" s="279"/>
      <c r="AX84" s="279"/>
      <c r="AY84" s="279"/>
      <c r="AZ84" s="31"/>
    </row>
    <row r="85" spans="1:96" ht="12.75">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31"/>
      <c r="AB85" s="31"/>
      <c r="AC85" s="31"/>
      <c r="AD85" s="31"/>
      <c r="AE85" s="31"/>
      <c r="AF85" s="31"/>
      <c r="AG85" s="31"/>
      <c r="AH85" s="31"/>
      <c r="AI85" s="31"/>
      <c r="AJ85" s="31"/>
      <c r="AK85" s="31"/>
      <c r="AL85" s="31"/>
      <c r="AM85" s="279"/>
      <c r="AN85" s="279"/>
      <c r="AO85" s="279"/>
      <c r="AP85" s="279"/>
      <c r="AQ85" s="279"/>
      <c r="AR85" s="279"/>
      <c r="AS85" s="279"/>
      <c r="AT85" s="279"/>
      <c r="AU85" s="279"/>
      <c r="AV85" s="279"/>
      <c r="AW85" s="279"/>
      <c r="AX85" s="279"/>
      <c r="AY85" s="279"/>
      <c r="AZ85" s="31"/>
    </row>
    <row r="86" spans="1:96" ht="12.75">
      <c r="A86" s="175" t="s">
        <v>1070</v>
      </c>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31"/>
      <c r="AB86" s="31"/>
      <c r="AC86" s="31"/>
      <c r="AD86" s="31"/>
      <c r="AE86" s="31"/>
      <c r="AF86" s="31"/>
      <c r="AG86" s="31"/>
      <c r="AH86" s="31"/>
      <c r="AI86" s="31"/>
      <c r="AJ86" s="31"/>
      <c r="AK86" s="31"/>
      <c r="AL86" s="31"/>
      <c r="AM86" s="279"/>
      <c r="AN86" s="279"/>
      <c r="AO86" s="279"/>
      <c r="AP86" s="279"/>
      <c r="AQ86" s="279"/>
      <c r="AR86" s="279"/>
      <c r="AS86" s="279"/>
      <c r="AT86" s="279"/>
      <c r="AU86" s="279"/>
      <c r="AV86" s="279"/>
      <c r="AW86" s="279"/>
      <c r="AX86" s="279"/>
      <c r="AY86" s="279"/>
      <c r="AZ86" s="31"/>
    </row>
    <row r="87" spans="1:96" ht="12.75">
      <c r="A87" s="138" t="s">
        <v>1069</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31"/>
      <c r="AB87" s="31"/>
      <c r="AC87" s="31"/>
      <c r="AD87" s="31"/>
      <c r="AE87" s="31"/>
      <c r="AF87" s="31"/>
      <c r="AG87" s="31"/>
      <c r="AH87" s="31"/>
      <c r="AI87" s="31"/>
      <c r="AJ87" s="31"/>
      <c r="AK87" s="31"/>
      <c r="AL87" s="31"/>
      <c r="AM87" s="279"/>
      <c r="AN87" s="279"/>
      <c r="AO87" s="279"/>
      <c r="AP87" s="279"/>
      <c r="AQ87" s="279"/>
      <c r="AR87" s="279"/>
      <c r="AS87" s="279"/>
      <c r="AT87" s="279"/>
      <c r="AU87" s="279"/>
      <c r="AV87" s="279"/>
      <c r="AW87" s="279"/>
      <c r="AX87" s="279"/>
      <c r="AY87" s="279"/>
      <c r="AZ87" s="31"/>
    </row>
    <row r="88" spans="1:96" ht="12.75" customHeight="1">
      <c r="A88" s="138" t="s">
        <v>807</v>
      </c>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31"/>
      <c r="AB88" s="31"/>
      <c r="AC88" s="31"/>
      <c r="AD88" s="31"/>
      <c r="AE88" s="31"/>
      <c r="AF88" s="31"/>
      <c r="AG88" s="31"/>
      <c r="AH88" s="31"/>
      <c r="AI88" s="31"/>
      <c r="AJ88" s="31"/>
      <c r="AK88" s="31"/>
      <c r="AL88" s="31"/>
      <c r="AM88" s="279"/>
      <c r="AN88" s="279"/>
      <c r="AO88" s="279"/>
      <c r="AP88" s="279"/>
      <c r="AQ88" s="279"/>
      <c r="AR88" s="279"/>
      <c r="AS88" s="279"/>
      <c r="AT88" s="279"/>
      <c r="AU88" s="279"/>
      <c r="AV88" s="279"/>
      <c r="AW88" s="279"/>
      <c r="AX88" s="279"/>
      <c r="AY88" s="279"/>
      <c r="AZ88" s="31"/>
    </row>
    <row r="89" spans="1:96" s="39" customFormat="1" ht="12.75">
      <c r="B89" s="12"/>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27"/>
      <c r="AB89" s="27"/>
      <c r="AC89" s="27"/>
      <c r="AD89" s="27"/>
      <c r="AE89" s="27"/>
      <c r="AF89" s="27"/>
      <c r="AG89" s="27"/>
      <c r="AH89" s="27"/>
      <c r="AI89" s="27"/>
      <c r="AJ89" s="27"/>
      <c r="AK89" s="27"/>
      <c r="AL89" s="27"/>
      <c r="AM89" s="1482"/>
      <c r="AN89" s="1482"/>
      <c r="AO89" s="1482"/>
      <c r="AP89" s="1482"/>
      <c r="AQ89" s="1482"/>
      <c r="AR89" s="1482"/>
      <c r="AS89" s="1482"/>
      <c r="AT89" s="1482"/>
      <c r="AU89" s="1482"/>
      <c r="AV89" s="1482"/>
      <c r="AW89" s="1482"/>
      <c r="AX89" s="1482"/>
      <c r="AY89" s="1482"/>
      <c r="AZ89" s="279"/>
      <c r="CR89" s="679"/>
    </row>
    <row r="90" spans="1:96" s="39" customFormat="1" ht="12.75">
      <c r="A90" s="138" t="s">
        <v>808</v>
      </c>
      <c r="B90" s="12"/>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27"/>
      <c r="AB90" s="27"/>
      <c r="AC90" s="27"/>
      <c r="AD90" s="27"/>
      <c r="AE90" s="27"/>
      <c r="AF90" s="27"/>
      <c r="AG90" s="27"/>
      <c r="AH90" s="27"/>
      <c r="AI90" s="27"/>
      <c r="AJ90" s="27"/>
      <c r="AK90" s="27"/>
      <c r="AL90" s="27"/>
      <c r="AM90" s="1482"/>
      <c r="AN90" s="1482"/>
      <c r="AO90" s="1482"/>
      <c r="AP90" s="1482"/>
      <c r="AQ90" s="1482"/>
      <c r="AR90" s="1482"/>
      <c r="AS90" s="1482"/>
      <c r="AT90" s="1482"/>
      <c r="AU90" s="1482"/>
      <c r="AV90" s="1482"/>
      <c r="AW90" s="1482"/>
      <c r="AX90" s="1482"/>
      <c r="AY90" s="1482"/>
      <c r="AZ90" s="279"/>
      <c r="CR90" s="679"/>
    </row>
    <row r="91" spans="1:96" s="39" customFormat="1" ht="12.75" customHeight="1">
      <c r="A91" s="138" t="s">
        <v>809</v>
      </c>
      <c r="B91" s="12"/>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27"/>
      <c r="AB91" s="27"/>
      <c r="AC91" s="27"/>
      <c r="AD91" s="27"/>
      <c r="AE91" s="27"/>
      <c r="AF91" s="27"/>
      <c r="AG91" s="27"/>
      <c r="AH91" s="27"/>
      <c r="AI91" s="27"/>
      <c r="AJ91" s="27"/>
      <c r="AK91" s="27"/>
      <c r="AL91" s="27"/>
      <c r="AM91" s="1482"/>
      <c r="AN91" s="1482"/>
      <c r="AO91" s="1482"/>
      <c r="AP91" s="1482"/>
      <c r="AQ91" s="1482"/>
      <c r="AR91" s="1482"/>
      <c r="AS91" s="1482"/>
      <c r="AT91" s="1482"/>
      <c r="AU91" s="1482"/>
      <c r="AV91" s="1482"/>
      <c r="AW91" s="1482"/>
      <c r="AX91" s="1482"/>
      <c r="AY91" s="1482"/>
      <c r="AZ91" s="279"/>
      <c r="CR91" s="679"/>
    </row>
    <row r="92" spans="1:96" s="39" customFormat="1" ht="12.75">
      <c r="B92" s="12"/>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31"/>
      <c r="AB92" s="31"/>
      <c r="AC92" s="31"/>
      <c r="AD92" s="31"/>
      <c r="AE92" s="31"/>
      <c r="AF92" s="31"/>
      <c r="AG92" s="31"/>
      <c r="AH92" s="31"/>
      <c r="AI92" s="31"/>
      <c r="AJ92" s="31"/>
      <c r="AK92" s="31"/>
      <c r="AL92" s="31"/>
      <c r="AM92" s="279"/>
      <c r="AN92" s="279"/>
      <c r="AO92" s="279"/>
      <c r="AP92" s="279"/>
      <c r="AQ92" s="279"/>
      <c r="AR92" s="279"/>
      <c r="AS92" s="279"/>
      <c r="AT92" s="279"/>
      <c r="AU92" s="279"/>
      <c r="AV92" s="279"/>
      <c r="AW92" s="279"/>
      <c r="AX92" s="279"/>
      <c r="AY92" s="279"/>
      <c r="AZ92" s="279"/>
      <c r="CR92" s="679"/>
    </row>
    <row r="93" spans="1:96" s="39" customFormat="1" ht="12.75">
      <c r="A93" s="206" t="s">
        <v>1081</v>
      </c>
      <c r="B93" s="12"/>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31"/>
      <c r="AB93" s="31"/>
      <c r="AC93" s="31"/>
      <c r="AD93" s="31"/>
      <c r="AE93" s="31"/>
      <c r="AF93" s="31"/>
      <c r="AG93" s="31"/>
      <c r="AH93" s="31"/>
      <c r="AI93" s="31"/>
      <c r="AJ93" s="31"/>
      <c r="AK93" s="31"/>
      <c r="AL93" s="31"/>
      <c r="AM93" s="279"/>
      <c r="AN93" s="279"/>
      <c r="AO93" s="279"/>
      <c r="AP93" s="279"/>
      <c r="AQ93" s="279"/>
      <c r="AR93" s="279"/>
      <c r="AS93" s="279"/>
      <c r="AT93" s="279"/>
      <c r="AU93" s="279"/>
      <c r="AV93" s="279"/>
      <c r="AW93" s="279"/>
      <c r="AX93" s="279"/>
      <c r="AY93" s="279"/>
      <c r="AZ93" s="279"/>
      <c r="CR93" s="679"/>
    </row>
    <row r="94" spans="1:96" s="39" customFormat="1" ht="12.75">
      <c r="A94" s="173" t="s">
        <v>1080</v>
      </c>
      <c r="B94" s="12"/>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31"/>
      <c r="AB94" s="31"/>
      <c r="AC94" s="31"/>
      <c r="AD94" s="31"/>
      <c r="AE94" s="31"/>
      <c r="AF94" s="31"/>
      <c r="AG94" s="31"/>
      <c r="AH94" s="31"/>
      <c r="AI94" s="31"/>
      <c r="AJ94" s="31"/>
      <c r="AK94" s="31"/>
      <c r="AL94" s="31"/>
      <c r="AM94" s="279"/>
      <c r="AN94" s="279"/>
      <c r="AO94" s="279"/>
      <c r="AP94" s="279"/>
      <c r="AQ94" s="279"/>
      <c r="AR94" s="279"/>
      <c r="AS94" s="279"/>
      <c r="AT94" s="279"/>
      <c r="AU94" s="279"/>
      <c r="AV94" s="279"/>
      <c r="AW94" s="279"/>
      <c r="AX94" s="279"/>
      <c r="AY94" s="279"/>
      <c r="AZ94" s="279"/>
      <c r="CR94" s="679"/>
    </row>
    <row r="95" spans="1:96" s="39" customFormat="1" ht="12.75">
      <c r="A95" s="138" t="s">
        <v>1079</v>
      </c>
      <c r="B95" s="12"/>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31"/>
      <c r="AB95" s="31"/>
      <c r="AC95" s="31"/>
      <c r="AD95" s="31"/>
      <c r="AE95" s="31"/>
      <c r="AF95" s="31"/>
      <c r="AG95" s="31"/>
      <c r="AH95" s="31"/>
      <c r="AI95" s="31"/>
      <c r="AJ95" s="31"/>
      <c r="AK95" s="31"/>
      <c r="AL95" s="31"/>
      <c r="AM95" s="279"/>
      <c r="AN95" s="279"/>
      <c r="AO95" s="279"/>
      <c r="AP95" s="279"/>
      <c r="AQ95" s="279"/>
      <c r="AR95" s="279"/>
      <c r="AS95" s="279"/>
      <c r="AT95" s="279"/>
      <c r="AU95" s="279"/>
      <c r="AV95" s="279"/>
      <c r="AW95" s="279"/>
      <c r="AX95" s="279"/>
      <c r="AY95" s="279"/>
      <c r="AZ95" s="279"/>
      <c r="CR95" s="679"/>
    </row>
    <row r="96" spans="1:96" s="39" customFormat="1" ht="12.75">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CR96" s="679"/>
    </row>
    <row r="97" spans="1:96" s="39" customFormat="1" ht="12.75">
      <c r="A97" s="175" t="s">
        <v>810</v>
      </c>
      <c r="C97" s="278"/>
      <c r="D97" s="278"/>
      <c r="E97" s="278"/>
      <c r="F97" s="278"/>
      <c r="G97" s="278"/>
      <c r="H97" s="278"/>
      <c r="I97" s="278"/>
      <c r="J97" s="278"/>
      <c r="K97" s="278"/>
      <c r="L97" s="278"/>
      <c r="M97" s="278"/>
      <c r="N97" s="278"/>
      <c r="O97" s="278"/>
      <c r="P97" s="278"/>
      <c r="Q97" s="278"/>
      <c r="R97" s="278"/>
      <c r="S97" s="278"/>
      <c r="T97" s="278"/>
      <c r="U97" s="278"/>
      <c r="V97" s="278"/>
      <c r="W97" s="278"/>
      <c r="X97" s="278"/>
      <c r="Y97" s="278"/>
      <c r="Z97" s="278"/>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CR97" s="679"/>
    </row>
    <row r="98" spans="1:96" s="39" customFormat="1" ht="12.75">
      <c r="A98" s="175" t="s">
        <v>956</v>
      </c>
      <c r="C98" s="278"/>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CR98" s="679"/>
    </row>
    <row r="99" spans="1:96" s="39" customFormat="1" ht="12.75">
      <c r="C99" s="278"/>
      <c r="D99" s="278"/>
      <c r="E99" s="278"/>
      <c r="F99" s="278"/>
      <c r="G99" s="278"/>
      <c r="H99" s="278"/>
      <c r="I99" s="278"/>
      <c r="J99" s="278"/>
      <c r="K99" s="278"/>
      <c r="L99" s="278"/>
      <c r="M99" s="278"/>
      <c r="N99" s="278"/>
      <c r="O99" s="278"/>
      <c r="P99" s="278"/>
      <c r="Q99" s="278"/>
      <c r="R99" s="278"/>
      <c r="S99" s="278"/>
      <c r="T99" s="278"/>
      <c r="U99" s="278"/>
      <c r="V99" s="278"/>
      <c r="W99" s="278"/>
      <c r="X99" s="278"/>
      <c r="Y99" s="278"/>
      <c r="Z99" s="278"/>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CR99" s="679"/>
    </row>
    <row r="100" spans="1:96" s="39" customFormat="1" ht="12.75">
      <c r="A100" s="878" t="s">
        <v>1459</v>
      </c>
      <c r="C100" s="278"/>
      <c r="D100" s="278"/>
      <c r="E100" s="278"/>
      <c r="F100" s="278"/>
      <c r="G100" s="278"/>
      <c r="H100" s="278"/>
      <c r="I100" s="278"/>
      <c r="J100" s="278"/>
      <c r="K100" s="278"/>
      <c r="L100" s="278"/>
      <c r="M100" s="278"/>
      <c r="N100" s="278"/>
      <c r="O100" s="278"/>
      <c r="P100" s="278"/>
      <c r="Q100" s="278"/>
      <c r="R100" s="278"/>
      <c r="S100" s="278"/>
      <c r="T100" s="278"/>
      <c r="U100" s="278"/>
      <c r="V100" s="278"/>
      <c r="W100" s="278"/>
      <c r="X100" s="278"/>
      <c r="Y100" s="278"/>
      <c r="Z100" s="278"/>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CR100" s="679"/>
    </row>
    <row r="101" spans="1:96" s="39" customFormat="1" ht="12.75">
      <c r="A101" s="39" t="s">
        <v>1460</v>
      </c>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CR101" s="679"/>
    </row>
    <row r="102" spans="1:96" s="39" customFormat="1" ht="12.75">
      <c r="A102" s="679" t="s">
        <v>1461</v>
      </c>
      <c r="C102" s="278"/>
      <c r="D102" s="278"/>
      <c r="E102" s="278"/>
      <c r="F102" s="278"/>
      <c r="G102" s="278"/>
      <c r="H102" s="278"/>
      <c r="I102" s="278"/>
      <c r="J102" s="278"/>
      <c r="K102" s="278"/>
      <c r="L102" s="278"/>
      <c r="M102" s="278"/>
      <c r="N102" s="278"/>
      <c r="O102" s="278"/>
      <c r="P102" s="278"/>
      <c r="Q102" s="278"/>
      <c r="R102" s="278"/>
      <c r="S102" s="278"/>
      <c r="T102" s="278"/>
      <c r="U102" s="278"/>
      <c r="V102" s="278"/>
      <c r="W102" s="278"/>
      <c r="X102" s="278"/>
      <c r="Y102" s="278"/>
      <c r="Z102" s="278"/>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CR102" s="679"/>
    </row>
    <row r="103" spans="1:96" ht="12.75">
      <c r="A103" s="879" t="s">
        <v>1462</v>
      </c>
      <c r="B103" s="39"/>
      <c r="C103" s="278"/>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row>
    <row r="104" spans="1:96" ht="12.75">
      <c r="A104" s="1" t="s">
        <v>1463</v>
      </c>
      <c r="B104" s="39"/>
      <c r="C104" s="278"/>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row>
    <row r="105" spans="1:96" ht="12.75">
      <c r="A105" s="879" t="s">
        <v>1464</v>
      </c>
      <c r="B105" s="39"/>
      <c r="C105" s="278"/>
      <c r="D105" s="278"/>
      <c r="E105" s="278"/>
      <c r="F105" s="278"/>
      <c r="G105" s="278"/>
      <c r="H105" s="278"/>
      <c r="I105" s="278"/>
      <c r="J105" s="278"/>
      <c r="K105" s="278"/>
      <c r="L105" s="278"/>
      <c r="M105" s="278"/>
      <c r="N105" s="278"/>
      <c r="O105" s="278"/>
      <c r="P105" s="278"/>
      <c r="Q105" s="278"/>
      <c r="R105" s="278"/>
      <c r="S105" s="278"/>
      <c r="T105" s="278"/>
      <c r="U105" s="278"/>
      <c r="V105" s="278"/>
      <c r="W105" s="278"/>
      <c r="X105" s="278"/>
      <c r="Y105" s="278"/>
      <c r="Z105" s="278"/>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row>
    <row r="106" spans="1:96" ht="12.75">
      <c r="A106" s="879" t="s">
        <v>1465</v>
      </c>
      <c r="B106" s="39"/>
      <c r="C106" s="278"/>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8"/>
      <c r="Z106" s="278"/>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row>
    <row r="107" spans="1:96" ht="12.75">
      <c r="A107" s="879" t="s">
        <v>1466</v>
      </c>
      <c r="B107" s="39"/>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row>
    <row r="108" spans="1:96" ht="12.75">
      <c r="A108" s="879" t="s">
        <v>1467</v>
      </c>
      <c r="B108" s="39"/>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row>
    <row r="109" spans="1:96" ht="12.75">
      <c r="B109" s="39"/>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row>
    <row r="110" spans="1:96" ht="12.75">
      <c r="A110" s="880" t="s">
        <v>1126</v>
      </c>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31"/>
      <c r="AB110" s="31"/>
      <c r="AC110" s="31"/>
      <c r="AD110" s="31"/>
      <c r="AE110" s="31"/>
      <c r="AF110" s="31"/>
      <c r="AG110" s="31"/>
      <c r="AH110" s="31"/>
      <c r="AI110" s="31"/>
      <c r="AJ110" s="31"/>
      <c r="AK110" s="31"/>
      <c r="AL110" s="31"/>
      <c r="AM110" s="279"/>
      <c r="AN110" s="279"/>
      <c r="AO110" s="279"/>
      <c r="AP110" s="279"/>
      <c r="AQ110" s="279"/>
      <c r="AR110" s="279"/>
      <c r="AS110" s="279"/>
      <c r="AT110" s="279"/>
      <c r="AU110" s="279"/>
      <c r="AV110" s="279"/>
      <c r="AW110" s="279"/>
      <c r="AX110" s="279"/>
      <c r="AY110" s="279"/>
    </row>
    <row r="111" spans="1:96" s="39" customFormat="1" ht="12.75">
      <c r="A111" s="452" t="s">
        <v>1127</v>
      </c>
      <c r="B111" s="12"/>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31"/>
      <c r="AB111" s="31"/>
      <c r="AC111" s="31"/>
      <c r="AD111" s="31"/>
      <c r="AE111" s="31"/>
      <c r="AF111" s="31"/>
      <c r="AG111" s="31"/>
      <c r="AH111" s="31"/>
      <c r="AI111" s="31"/>
      <c r="AJ111" s="31"/>
      <c r="AK111" s="31"/>
      <c r="AL111" s="31"/>
      <c r="AM111" s="279"/>
      <c r="AN111" s="279"/>
      <c r="AO111" s="279"/>
      <c r="AP111" s="279"/>
      <c r="AQ111" s="279"/>
      <c r="AR111" s="279"/>
      <c r="AS111" s="279"/>
      <c r="AT111" s="279"/>
      <c r="AU111" s="279"/>
      <c r="AV111" s="279"/>
      <c r="AW111" s="279"/>
      <c r="AX111" s="279"/>
      <c r="AY111" s="279"/>
      <c r="CR111" s="679"/>
    </row>
    <row r="112" spans="1:96" ht="12.75">
      <c r="A112" s="451" t="s">
        <v>1129</v>
      </c>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31"/>
      <c r="AB112" s="31"/>
      <c r="AC112" s="31"/>
      <c r="AD112" s="31"/>
      <c r="AE112" s="31"/>
      <c r="AF112" s="31"/>
      <c r="AG112" s="31"/>
      <c r="AH112" s="31"/>
      <c r="AI112" s="31"/>
      <c r="AJ112" s="31"/>
      <c r="AK112" s="31"/>
      <c r="AL112" s="31"/>
      <c r="AM112" s="279"/>
      <c r="AN112" s="279"/>
      <c r="AO112" s="279"/>
      <c r="AP112" s="279"/>
      <c r="AQ112" s="279"/>
      <c r="AR112" s="279"/>
      <c r="AS112" s="279"/>
      <c r="AT112" s="279"/>
      <c r="AU112" s="279"/>
      <c r="AV112" s="279"/>
      <c r="AW112" s="279"/>
      <c r="AX112" s="279"/>
      <c r="AY112" s="279"/>
    </row>
    <row r="113" spans="1:96" ht="12.75">
      <c r="A113" s="451" t="s">
        <v>1128</v>
      </c>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31"/>
      <c r="AB113" s="31"/>
      <c r="AC113" s="31"/>
      <c r="AD113" s="31"/>
      <c r="AE113" s="31"/>
      <c r="AF113" s="31"/>
      <c r="AG113" s="31"/>
      <c r="AH113" s="31"/>
      <c r="AI113" s="31"/>
      <c r="AJ113" s="31"/>
      <c r="AK113" s="31"/>
      <c r="AL113" s="31"/>
      <c r="AM113" s="279"/>
      <c r="AN113" s="279"/>
      <c r="AO113" s="279"/>
      <c r="AP113" s="279"/>
      <c r="AQ113" s="279"/>
      <c r="AR113" s="279"/>
      <c r="AS113" s="279"/>
      <c r="AT113" s="279"/>
      <c r="AU113" s="279"/>
      <c r="AV113" s="279"/>
      <c r="AW113" s="279"/>
      <c r="AX113" s="279"/>
      <c r="AY113" s="279"/>
    </row>
    <row r="114" spans="1:96" ht="12.75">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31"/>
      <c r="AB114" s="31"/>
      <c r="AC114" s="31"/>
      <c r="AD114" s="31"/>
      <c r="AE114" s="31"/>
      <c r="AF114" s="31"/>
      <c r="AG114" s="31"/>
      <c r="AH114" s="31"/>
      <c r="AI114" s="31"/>
      <c r="AJ114" s="31"/>
      <c r="AK114" s="31"/>
      <c r="AL114" s="31"/>
      <c r="AM114" s="279"/>
      <c r="AN114" s="279"/>
      <c r="AO114" s="279"/>
      <c r="AP114" s="279"/>
      <c r="AQ114" s="279"/>
      <c r="AR114" s="279"/>
      <c r="AS114" s="279"/>
      <c r="AT114" s="279"/>
      <c r="AU114" s="279"/>
      <c r="AV114" s="279"/>
      <c r="AW114" s="279"/>
      <c r="AX114" s="279"/>
      <c r="AY114" s="279"/>
    </row>
    <row r="115" spans="1:96" ht="12.75">
      <c r="A115" s="175" t="s">
        <v>811</v>
      </c>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31"/>
      <c r="AB115" s="31"/>
      <c r="AC115" s="31"/>
      <c r="AD115" s="31"/>
      <c r="AE115" s="31"/>
      <c r="AF115" s="31"/>
      <c r="AG115" s="31"/>
      <c r="AH115" s="31"/>
      <c r="AI115" s="31"/>
      <c r="AJ115" s="31"/>
      <c r="AK115" s="31"/>
      <c r="AL115" s="31"/>
      <c r="AM115" s="279"/>
      <c r="AN115" s="279"/>
      <c r="AO115" s="279"/>
      <c r="AP115" s="279"/>
      <c r="AQ115" s="279"/>
      <c r="AR115" s="279"/>
      <c r="AS115" s="279"/>
      <c r="AT115" s="279"/>
      <c r="AU115" s="279"/>
      <c r="AV115" s="279"/>
      <c r="AW115" s="279"/>
      <c r="AX115" s="279"/>
      <c r="AY115" s="279"/>
    </row>
    <row r="116" spans="1:96" ht="12.75">
      <c r="A116" s="138" t="s">
        <v>812</v>
      </c>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31"/>
      <c r="AB116" s="31"/>
      <c r="AC116" s="31"/>
      <c r="AD116" s="31"/>
      <c r="AE116" s="31"/>
      <c r="AF116" s="31"/>
      <c r="AG116" s="31"/>
      <c r="AH116" s="31"/>
      <c r="AI116" s="31"/>
      <c r="AJ116" s="31"/>
      <c r="AK116" s="31"/>
      <c r="AL116" s="31"/>
      <c r="AM116" s="279"/>
      <c r="AN116" s="279"/>
      <c r="AO116" s="279"/>
      <c r="AP116" s="279"/>
      <c r="AQ116" s="279"/>
      <c r="AR116" s="279"/>
      <c r="AS116" s="279"/>
      <c r="AT116" s="279"/>
      <c r="AU116" s="279"/>
      <c r="AV116" s="279"/>
      <c r="AW116" s="279"/>
      <c r="AX116" s="279"/>
      <c r="AY116" s="279"/>
    </row>
    <row r="117" spans="1:96" ht="12.75">
      <c r="A117" s="138" t="s">
        <v>813</v>
      </c>
      <c r="B117" s="35"/>
      <c r="C117" s="35"/>
    </row>
    <row r="118" spans="1:96" ht="12.75"/>
    <row r="119" spans="1:96" ht="12.75" customHeight="1">
      <c r="A119" s="138" t="s">
        <v>814</v>
      </c>
      <c r="B119" s="58"/>
      <c r="D119" s="39"/>
      <c r="E119" s="239"/>
      <c r="F119" s="239"/>
      <c r="J119" s="239"/>
      <c r="K119" s="39"/>
      <c r="P119" s="239"/>
      <c r="Q119" s="239"/>
      <c r="R119" s="239"/>
      <c r="S119" s="58"/>
      <c r="T119" s="58"/>
      <c r="U119" s="58"/>
      <c r="V119" s="58"/>
      <c r="W119" s="58"/>
      <c r="AL119" s="58"/>
      <c r="AM119" s="239"/>
      <c r="AN119" s="239"/>
      <c r="AO119" s="239"/>
      <c r="AP119" s="239"/>
      <c r="AQ119" s="239"/>
      <c r="AR119" s="239"/>
      <c r="AS119" s="239"/>
      <c r="AT119" s="239"/>
      <c r="AU119" s="239"/>
      <c r="AV119" s="239"/>
      <c r="AW119" s="239"/>
      <c r="AX119" s="239"/>
      <c r="AY119" s="239"/>
    </row>
    <row r="120" spans="1:96" ht="12.75">
      <c r="A120" s="138" t="s">
        <v>815</v>
      </c>
      <c r="B120" s="58"/>
      <c r="P120" s="58"/>
      <c r="Q120" s="58"/>
      <c r="R120" s="58"/>
      <c r="S120" s="58"/>
      <c r="T120" s="58"/>
      <c r="U120" s="58"/>
      <c r="V120" s="58"/>
      <c r="W120" s="58"/>
      <c r="AL120" s="58"/>
      <c r="AM120" s="239"/>
      <c r="AN120" s="239"/>
      <c r="AO120" s="239"/>
      <c r="AP120" s="239"/>
      <c r="AQ120" s="239"/>
      <c r="AR120" s="239"/>
      <c r="AS120" s="239"/>
      <c r="AT120" s="239"/>
      <c r="AU120" s="239"/>
      <c r="AV120" s="239"/>
      <c r="AW120" s="239"/>
      <c r="AX120" s="239"/>
      <c r="AY120" s="239"/>
    </row>
    <row r="121" spans="1:96" ht="12.75">
      <c r="A121" s="58"/>
      <c r="B121" s="58"/>
      <c r="P121" s="58"/>
      <c r="Q121" s="58"/>
      <c r="R121" s="58"/>
      <c r="S121" s="58"/>
      <c r="T121" s="58"/>
      <c r="U121" s="58"/>
      <c r="V121" s="58"/>
      <c r="W121" s="58"/>
      <c r="AL121" s="58"/>
      <c r="AM121" s="239"/>
      <c r="AN121" s="239"/>
      <c r="AO121" s="239"/>
      <c r="AP121" s="239"/>
      <c r="AQ121" s="239"/>
      <c r="AR121" s="239"/>
      <c r="AS121" s="239"/>
      <c r="AT121" s="239"/>
      <c r="AU121" s="239"/>
      <c r="AV121" s="239"/>
      <c r="AW121" s="239"/>
      <c r="AX121" s="239"/>
      <c r="AY121" s="239"/>
    </row>
    <row r="122" spans="1:96" ht="12.75">
      <c r="A122" s="58"/>
      <c r="B122" s="58"/>
      <c r="C122" s="239" t="s">
        <v>186</v>
      </c>
      <c r="G122" s="2390"/>
      <c r="H122" s="2390"/>
      <c r="I122" s="239" t="s">
        <v>187</v>
      </c>
      <c r="L122" s="2390"/>
      <c r="M122" s="2390"/>
      <c r="N122" s="2390"/>
      <c r="O122" s="2527" t="s">
        <v>1495</v>
      </c>
      <c r="P122" s="2527"/>
      <c r="Q122" s="2527"/>
      <c r="R122" s="2527"/>
      <c r="S122" s="58"/>
      <c r="T122" s="58"/>
      <c r="U122" s="58"/>
      <c r="V122" s="58"/>
      <c r="W122" s="58"/>
      <c r="AL122" s="58"/>
      <c r="AM122" s="239"/>
      <c r="AN122" s="239"/>
      <c r="AO122" s="239"/>
      <c r="AP122" s="239"/>
      <c r="AQ122" s="239"/>
      <c r="AR122" s="239"/>
      <c r="AS122" s="239"/>
      <c r="AT122" s="239"/>
      <c r="AU122" s="239"/>
      <c r="AV122" s="239"/>
      <c r="AW122" s="239"/>
      <c r="AX122" s="239"/>
      <c r="AY122" s="239"/>
    </row>
    <row r="123" spans="1:96" s="39" customFormat="1" ht="12.75">
      <c r="A123" s="239"/>
      <c r="B123" s="239"/>
      <c r="M123" s="58"/>
      <c r="Q123" s="239"/>
      <c r="R123" s="239"/>
      <c r="S123" s="239"/>
      <c r="T123" s="239"/>
      <c r="U123" s="239"/>
      <c r="V123" s="239"/>
      <c r="W123" s="239"/>
      <c r="AL123" s="239"/>
      <c r="AM123" s="239"/>
      <c r="AN123" s="239"/>
      <c r="AO123" s="239"/>
      <c r="AP123" s="239"/>
      <c r="AQ123" s="239"/>
      <c r="AR123" s="239"/>
      <c r="AS123" s="239"/>
      <c r="AT123" s="239"/>
      <c r="AU123" s="239"/>
      <c r="AV123" s="239"/>
      <c r="AW123" s="239"/>
      <c r="AX123" s="239"/>
      <c r="AY123" s="239"/>
      <c r="CR123" s="679"/>
    </row>
    <row r="124" spans="1:96" ht="12.75">
      <c r="A124" s="58"/>
      <c r="B124" s="58"/>
      <c r="C124" s="2418"/>
      <c r="D124" s="2418"/>
      <c r="E124" s="2418"/>
      <c r="F124" s="2418"/>
      <c r="G124" s="2418"/>
      <c r="H124" s="2418"/>
      <c r="I124" s="2418"/>
      <c r="J124" s="2418"/>
      <c r="K124" s="2418"/>
      <c r="L124" s="323" t="s">
        <v>662</v>
      </c>
      <c r="S124" s="58"/>
      <c r="T124" s="58"/>
      <c r="U124" s="58"/>
      <c r="V124" s="58"/>
      <c r="W124" s="58"/>
      <c r="X124" s="58"/>
      <c r="Y124" s="58"/>
      <c r="AA124" s="58"/>
      <c r="AB124" s="58"/>
      <c r="AC124" s="58"/>
      <c r="AD124" s="58"/>
      <c r="AE124" s="58"/>
      <c r="AF124" s="58"/>
      <c r="AG124" s="58"/>
      <c r="AH124" s="58"/>
      <c r="AI124" s="58"/>
      <c r="AJ124" s="58"/>
      <c r="AK124" s="58"/>
      <c r="AL124" s="58"/>
      <c r="AM124" s="239"/>
      <c r="AN124" s="239"/>
      <c r="AO124" s="239"/>
      <c r="AP124" s="239"/>
      <c r="AQ124" s="239"/>
      <c r="AR124" s="239"/>
      <c r="AS124" s="239"/>
      <c r="AT124" s="239"/>
      <c r="AU124" s="239"/>
      <c r="AV124" s="239"/>
      <c r="AW124" s="239"/>
      <c r="AX124" s="239"/>
      <c r="AY124" s="239"/>
    </row>
    <row r="125" spans="1:96" ht="12.75">
      <c r="A125" s="58"/>
      <c r="B125" s="58"/>
      <c r="S125" s="58"/>
      <c r="T125" s="58"/>
      <c r="U125" s="58"/>
      <c r="V125" s="58"/>
      <c r="W125" s="58"/>
      <c r="AL125" s="58"/>
      <c r="AM125" s="239"/>
      <c r="AN125" s="239"/>
      <c r="AO125" s="239"/>
      <c r="AP125" s="239"/>
      <c r="AQ125" s="239"/>
      <c r="AR125" s="239"/>
      <c r="AS125" s="239"/>
      <c r="AT125" s="239"/>
      <c r="AU125" s="239"/>
      <c r="AV125" s="239"/>
      <c r="AW125" s="239"/>
      <c r="AX125" s="239"/>
      <c r="AY125" s="239"/>
    </row>
    <row r="126" spans="1:96" ht="12.75">
      <c r="X126" s="239" t="s">
        <v>663</v>
      </c>
      <c r="Y126" s="2390"/>
      <c r="Z126" s="2390"/>
      <c r="AA126" s="2390"/>
      <c r="AB126" s="2390"/>
      <c r="AC126" s="2390"/>
      <c r="AD126" s="2390"/>
      <c r="AE126" s="2390"/>
      <c r="AF126" s="2390"/>
      <c r="AG126" s="2390"/>
      <c r="AH126" s="2390"/>
      <c r="AI126" s="2390"/>
      <c r="AJ126" s="2390"/>
      <c r="AK126" s="2390"/>
    </row>
    <row r="127" spans="1:96" ht="12.75">
      <c r="A127" s="178"/>
      <c r="B127" s="178"/>
      <c r="R127" s="178"/>
      <c r="S127" s="178"/>
      <c r="T127" s="178"/>
      <c r="U127" s="178"/>
      <c r="V127" s="178"/>
      <c r="W127" s="178"/>
      <c r="X127" s="58"/>
      <c r="Y127" s="58"/>
      <c r="Z127" s="58" t="s">
        <v>664</v>
      </c>
      <c r="AA127" s="58"/>
      <c r="AB127" s="58"/>
      <c r="AC127" s="58"/>
      <c r="AD127" s="58"/>
      <c r="AE127" s="58"/>
      <c r="AF127" s="58"/>
      <c r="AG127" s="58"/>
      <c r="AH127" s="58"/>
      <c r="AI127" s="58"/>
      <c r="AJ127" s="58"/>
      <c r="AK127" s="58"/>
      <c r="AL127" s="178"/>
      <c r="AM127" s="237"/>
      <c r="AN127" s="237"/>
      <c r="AO127" s="237"/>
      <c r="AP127" s="237"/>
      <c r="AQ127" s="237"/>
      <c r="AR127" s="237"/>
      <c r="AS127" s="237"/>
      <c r="AT127" s="237"/>
      <c r="AU127" s="237"/>
      <c r="AV127" s="237"/>
      <c r="AW127" s="237"/>
      <c r="AX127" s="237"/>
      <c r="AY127" s="237"/>
    </row>
    <row r="128" spans="1:96" ht="12.75">
      <c r="A128" s="695"/>
      <c r="B128" s="25"/>
      <c r="R128" s="25"/>
      <c r="S128" s="25"/>
      <c r="T128" s="25"/>
      <c r="U128" s="25"/>
      <c r="V128" s="25"/>
      <c r="W128" s="25"/>
      <c r="X128" s="58"/>
      <c r="AL128" s="695"/>
      <c r="AM128" s="1483"/>
      <c r="AN128" s="1483"/>
      <c r="AO128" s="1483"/>
      <c r="AP128" s="1483"/>
      <c r="AQ128" s="1483"/>
      <c r="AR128" s="1483"/>
      <c r="AS128" s="1483"/>
      <c r="AT128" s="1483"/>
      <c r="AU128" s="1483"/>
      <c r="AV128" s="1483"/>
      <c r="AW128" s="1483"/>
      <c r="AX128" s="1483"/>
      <c r="AY128" s="1483"/>
    </row>
    <row r="129" spans="1:96" ht="12.75">
      <c r="A129" s="695"/>
      <c r="B129" s="150"/>
      <c r="R129" s="265"/>
      <c r="S129" s="265"/>
      <c r="T129" s="265"/>
      <c r="U129" s="265"/>
      <c r="V129" s="265"/>
      <c r="W129" s="265"/>
      <c r="X129" s="58"/>
      <c r="Y129" s="2390"/>
      <c r="Z129" s="2390"/>
      <c r="AA129" s="2390"/>
      <c r="AB129" s="2390"/>
      <c r="AC129" s="2390"/>
      <c r="AD129" s="2390"/>
      <c r="AE129" s="2390"/>
      <c r="AF129" s="2390"/>
      <c r="AG129" s="2390"/>
      <c r="AH129" s="2390"/>
      <c r="AI129" s="2390"/>
      <c r="AJ129" s="2390"/>
      <c r="AK129" s="2390"/>
      <c r="AL129" s="695"/>
      <c r="AM129" s="1483"/>
      <c r="AN129" s="1483"/>
      <c r="AO129" s="1483"/>
      <c r="AP129" s="1483"/>
      <c r="AQ129" s="1483"/>
      <c r="AR129" s="1483"/>
      <c r="AS129" s="1483"/>
      <c r="AT129" s="1483"/>
      <c r="AU129" s="1483"/>
      <c r="AV129" s="1483"/>
      <c r="AW129" s="1483"/>
      <c r="AX129" s="1483"/>
      <c r="AY129" s="1483"/>
    </row>
    <row r="130" spans="1:96" ht="12.75">
      <c r="A130" s="177"/>
      <c r="B130" s="147"/>
      <c r="C130" s="265"/>
      <c r="R130" s="265"/>
      <c r="S130" s="265"/>
      <c r="T130" s="265"/>
      <c r="U130" s="265"/>
      <c r="V130" s="265"/>
      <c r="W130" s="265"/>
      <c r="X130" s="58"/>
      <c r="Y130" s="58"/>
      <c r="Z130" s="58" t="s">
        <v>665</v>
      </c>
      <c r="AA130" s="58"/>
      <c r="AB130" s="58"/>
      <c r="AC130" s="58"/>
      <c r="AD130" s="58"/>
      <c r="AE130" s="58"/>
      <c r="AF130" s="58"/>
      <c r="AG130" s="58"/>
      <c r="AH130" s="58"/>
      <c r="AI130" s="58"/>
      <c r="AJ130" s="58"/>
      <c r="AK130" s="58"/>
      <c r="AL130" s="177"/>
      <c r="AM130" s="240"/>
      <c r="AN130" s="240"/>
      <c r="AO130" s="240"/>
      <c r="AP130" s="240"/>
      <c r="AQ130" s="240"/>
      <c r="AR130" s="240"/>
      <c r="AS130" s="240"/>
      <c r="AT130" s="240"/>
      <c r="AU130" s="240"/>
      <c r="AV130" s="240"/>
      <c r="AW130" s="240"/>
      <c r="AX130" s="240"/>
      <c r="AY130" s="240"/>
    </row>
    <row r="131" spans="1:96" ht="12.75" customHeight="1">
      <c r="A131" s="177"/>
      <c r="B131" s="25"/>
      <c r="C131" s="25"/>
      <c r="R131" s="25"/>
      <c r="S131" s="25"/>
      <c r="T131" s="25"/>
      <c r="U131" s="25"/>
      <c r="V131" s="25"/>
      <c r="W131" s="25"/>
      <c r="AL131" s="177"/>
      <c r="AM131" s="240"/>
      <c r="AN131" s="240"/>
      <c r="AO131" s="240"/>
      <c r="AP131" s="240"/>
      <c r="AQ131" s="240"/>
      <c r="AR131" s="240"/>
      <c r="AS131" s="240"/>
      <c r="AT131" s="240"/>
      <c r="AU131" s="240"/>
      <c r="AV131" s="240"/>
      <c r="AW131" s="240"/>
      <c r="AX131" s="240"/>
      <c r="AY131" s="240"/>
    </row>
    <row r="132" spans="1:96" ht="12.75" customHeight="1">
      <c r="A132" s="177"/>
      <c r="B132" s="177"/>
      <c r="C132" s="177"/>
      <c r="D132" s="177"/>
      <c r="E132" s="25"/>
      <c r="F132" s="895"/>
      <c r="G132" s="895"/>
      <c r="H132" s="895"/>
      <c r="I132" s="895"/>
      <c r="J132" s="895"/>
      <c r="K132" s="895"/>
      <c r="L132" s="895"/>
      <c r="M132" s="895"/>
      <c r="N132" s="177"/>
      <c r="O132" s="25"/>
      <c r="P132" s="177"/>
      <c r="Q132" s="177"/>
      <c r="R132" s="25"/>
      <c r="S132" s="25"/>
      <c r="T132" s="25"/>
      <c r="U132" s="177"/>
      <c r="V132" s="177"/>
      <c r="W132" s="177"/>
      <c r="X132" s="177"/>
      <c r="Y132" s="2390"/>
      <c r="Z132" s="2390"/>
      <c r="AA132" s="2390"/>
      <c r="AB132" s="2390"/>
      <c r="AC132" s="2390"/>
      <c r="AD132" s="2390"/>
      <c r="AE132" s="2390"/>
      <c r="AF132" s="2390"/>
      <c r="AG132" s="2390"/>
      <c r="AH132" s="2390"/>
      <c r="AI132" s="2390"/>
      <c r="AJ132" s="2390"/>
      <c r="AK132" s="2390"/>
      <c r="AL132" s="177"/>
      <c r="AM132" s="240"/>
      <c r="AN132" s="240"/>
      <c r="AO132" s="240"/>
      <c r="AP132" s="240"/>
      <c r="AQ132" s="240"/>
      <c r="AR132" s="240"/>
      <c r="AS132" s="240"/>
      <c r="AT132" s="240"/>
      <c r="AU132" s="240"/>
      <c r="AV132" s="240"/>
      <c r="AW132" s="240"/>
      <c r="AX132" s="240"/>
      <c r="AY132" s="240"/>
    </row>
    <row r="133" spans="1:96" ht="12.75" customHeight="1">
      <c r="A133" s="177"/>
      <c r="B133" s="25"/>
      <c r="C133" s="25"/>
      <c r="D133" s="25"/>
      <c r="E133" s="25"/>
      <c r="F133" s="25"/>
      <c r="G133" s="25"/>
      <c r="H133" s="25"/>
      <c r="I133" s="25"/>
      <c r="J133" s="25"/>
      <c r="K133" s="25"/>
      <c r="L133" s="25"/>
      <c r="M133" s="25"/>
      <c r="N133" s="25"/>
      <c r="O133" s="25"/>
      <c r="P133" s="25"/>
      <c r="Q133" s="25"/>
      <c r="R133" s="25"/>
      <c r="S133" s="25"/>
      <c r="T133" s="25"/>
      <c r="U133" s="25"/>
      <c r="V133" s="25"/>
      <c r="W133" s="177"/>
      <c r="X133" s="177"/>
      <c r="Y133" s="177"/>
      <c r="Z133" s="58" t="s">
        <v>666</v>
      </c>
      <c r="AA133" s="177"/>
      <c r="AB133" s="177"/>
      <c r="AC133" s="177"/>
      <c r="AD133" s="177"/>
      <c r="AE133" s="177"/>
      <c r="AF133" s="177"/>
      <c r="AG133" s="177"/>
      <c r="AH133" s="177"/>
      <c r="AI133" s="177"/>
      <c r="AJ133" s="177"/>
      <c r="AK133" s="177"/>
      <c r="AL133" s="177"/>
      <c r="AM133" s="240"/>
      <c r="AN133" s="240"/>
      <c r="AO133" s="240"/>
      <c r="AP133" s="240"/>
      <c r="AQ133" s="240"/>
      <c r="AR133" s="240"/>
      <c r="AS133" s="240"/>
      <c r="AT133" s="240"/>
      <c r="AU133" s="240"/>
      <c r="AV133" s="240"/>
      <c r="AW133" s="240"/>
      <c r="AX133" s="240"/>
      <c r="AY133" s="240"/>
    </row>
    <row r="134" spans="1:96" s="717" customFormat="1" ht="12.75" customHeight="1">
      <c r="A134" s="177"/>
      <c r="B134" s="177"/>
      <c r="C134" s="177"/>
      <c r="D134" s="177"/>
      <c r="E134" s="177"/>
      <c r="F134" s="25"/>
      <c r="G134" s="178"/>
      <c r="H134" s="178"/>
      <c r="I134" s="178"/>
      <c r="J134" s="178"/>
      <c r="K134" s="178"/>
      <c r="L134" s="178"/>
      <c r="M134" s="178"/>
      <c r="N134" s="178"/>
      <c r="O134" s="177"/>
      <c r="P134" s="177"/>
      <c r="Q134" s="25"/>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240"/>
      <c r="AN134" s="240"/>
      <c r="AO134" s="240"/>
      <c r="AP134" s="240"/>
      <c r="AQ134" s="240"/>
      <c r="AR134" s="240"/>
      <c r="AS134" s="240"/>
      <c r="AT134" s="240"/>
      <c r="AU134" s="240"/>
      <c r="AV134" s="240"/>
      <c r="AW134" s="240"/>
      <c r="AX134" s="240"/>
      <c r="AY134" s="240"/>
      <c r="CR134" s="25"/>
    </row>
    <row r="135" spans="1:96" s="717" customFormat="1" ht="12.75" customHeight="1">
      <c r="A135" s="177"/>
      <c r="B135" s="25"/>
      <c r="C135" s="25"/>
      <c r="D135" s="25"/>
      <c r="E135" s="25"/>
      <c r="F135" s="25"/>
      <c r="G135" s="25"/>
      <c r="H135" s="25"/>
      <c r="I135" s="25"/>
      <c r="J135" s="25"/>
      <c r="K135" s="25"/>
      <c r="L135" s="25"/>
      <c r="M135" s="177"/>
      <c r="N135" s="177"/>
      <c r="O135" s="178"/>
      <c r="P135" s="25"/>
      <c r="Q135" s="25"/>
      <c r="R135" s="25"/>
      <c r="S135" s="25"/>
      <c r="T135" s="25"/>
      <c r="U135" s="25"/>
      <c r="V135" s="25"/>
      <c r="W135" s="25"/>
      <c r="X135" s="25"/>
      <c r="Y135" s="25"/>
      <c r="Z135" s="25"/>
      <c r="AA135" s="25"/>
      <c r="AB135" s="25"/>
      <c r="AC135" s="25"/>
      <c r="AD135" s="25"/>
      <c r="AE135" s="25"/>
      <c r="AF135" s="25"/>
      <c r="AG135" s="25"/>
      <c r="AH135" s="25"/>
      <c r="AI135" s="25"/>
      <c r="AJ135" s="25"/>
      <c r="AK135" s="177"/>
      <c r="AL135" s="177"/>
      <c r="AM135" s="240"/>
      <c r="AN135" s="240"/>
      <c r="AO135" s="240"/>
      <c r="AP135" s="240"/>
      <c r="AQ135" s="240"/>
      <c r="AR135" s="240"/>
      <c r="AS135" s="240"/>
      <c r="AT135" s="240"/>
      <c r="AU135" s="240"/>
      <c r="AV135" s="240"/>
      <c r="AW135" s="240"/>
      <c r="AX135" s="240"/>
      <c r="AY135" s="240"/>
      <c r="CR135" s="25"/>
    </row>
    <row r="136" spans="1:96" s="717" customFormat="1" ht="12.75" customHeight="1">
      <c r="A136" s="177"/>
      <c r="B136" s="177"/>
      <c r="C136" s="25"/>
      <c r="D136" s="178"/>
      <c r="E136" s="178"/>
      <c r="F136" s="178"/>
      <c r="G136" s="178"/>
      <c r="H136" s="178"/>
      <c r="I136" s="178"/>
      <c r="J136" s="178"/>
      <c r="K136" s="178"/>
      <c r="L136" s="177"/>
      <c r="M136" s="25"/>
      <c r="N136" s="25"/>
      <c r="O136" s="25"/>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7"/>
      <c r="AL136" s="177"/>
      <c r="AM136" s="240"/>
      <c r="AN136" s="240"/>
      <c r="AO136" s="240"/>
      <c r="AP136" s="240"/>
      <c r="AQ136" s="240"/>
      <c r="AR136" s="240"/>
      <c r="AS136" s="240"/>
      <c r="AT136" s="240"/>
      <c r="AU136" s="240"/>
      <c r="AV136" s="240"/>
      <c r="AW136" s="240"/>
      <c r="AX136" s="240"/>
      <c r="AY136" s="240"/>
      <c r="CR136" s="25"/>
    </row>
    <row r="137" spans="1:96" s="717" customFormat="1" ht="12.75" customHeight="1">
      <c r="A137" s="177"/>
      <c r="B137" s="177"/>
      <c r="C137" s="25"/>
      <c r="D137" s="25"/>
      <c r="E137" s="25"/>
      <c r="F137" s="25"/>
      <c r="G137" s="25"/>
      <c r="H137" s="25"/>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7"/>
      <c r="AL137" s="177"/>
      <c r="AM137" s="240"/>
      <c r="AN137" s="240"/>
      <c r="AO137" s="240"/>
      <c r="AP137" s="240"/>
      <c r="AQ137" s="240"/>
      <c r="AR137" s="240"/>
      <c r="AS137" s="240"/>
      <c r="AT137" s="240"/>
      <c r="AU137" s="240"/>
      <c r="AV137" s="240"/>
      <c r="AW137" s="240"/>
      <c r="AX137" s="240"/>
      <c r="AY137" s="240"/>
      <c r="CR137" s="25"/>
    </row>
    <row r="138" spans="1:96" s="717" customFormat="1" ht="12.75" customHeight="1">
      <c r="A138" s="177"/>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7"/>
      <c r="AL138" s="177"/>
      <c r="AM138" s="240"/>
      <c r="AN138" s="240"/>
      <c r="AO138" s="240"/>
      <c r="AP138" s="240"/>
      <c r="AQ138" s="240"/>
      <c r="AR138" s="240"/>
      <c r="AS138" s="240"/>
      <c r="AT138" s="240"/>
      <c r="AU138" s="240"/>
      <c r="AV138" s="240"/>
      <c r="AW138" s="240"/>
      <c r="AX138" s="240"/>
      <c r="AY138" s="240"/>
      <c r="CR138" s="25"/>
    </row>
    <row r="139" spans="1:96" s="717" customFormat="1" ht="12.75" customHeight="1">
      <c r="A139" s="177"/>
      <c r="B139" s="178"/>
      <c r="C139" s="178"/>
      <c r="D139" s="178"/>
      <c r="E139" s="178"/>
      <c r="F139" s="178"/>
      <c r="G139" s="178"/>
      <c r="H139" s="178"/>
      <c r="I139" s="178"/>
      <c r="J139" s="178"/>
      <c r="K139" s="178"/>
      <c r="L139" s="178"/>
      <c r="M139" s="178"/>
      <c r="N139" s="178"/>
      <c r="O139" s="178"/>
      <c r="P139" s="178"/>
      <c r="Q139" s="178"/>
      <c r="R139" s="178"/>
      <c r="S139" s="179"/>
      <c r="T139" s="885"/>
      <c r="U139" s="885"/>
      <c r="V139" s="885"/>
      <c r="W139" s="885"/>
      <c r="X139" s="885"/>
      <c r="Y139" s="885"/>
      <c r="Z139" s="885"/>
      <c r="AA139" s="885"/>
      <c r="AB139" s="885"/>
      <c r="AC139" s="885"/>
      <c r="AD139" s="885"/>
      <c r="AE139" s="885"/>
      <c r="AF139" s="885"/>
      <c r="AG139" s="885"/>
      <c r="AH139" s="885"/>
      <c r="AI139" s="885"/>
      <c r="AJ139" s="885"/>
      <c r="AK139" s="177"/>
      <c r="AL139" s="177"/>
      <c r="AM139" s="240"/>
      <c r="AN139" s="240"/>
      <c r="AO139" s="240"/>
      <c r="AP139" s="240"/>
      <c r="AQ139" s="240"/>
      <c r="AR139" s="240"/>
      <c r="AS139" s="240"/>
      <c r="AT139" s="240"/>
      <c r="AU139" s="240"/>
      <c r="AV139" s="240"/>
      <c r="AW139" s="240"/>
      <c r="AX139" s="240"/>
      <c r="AY139" s="240"/>
      <c r="CR139" s="25"/>
    </row>
    <row r="140" spans="1:96" s="717" customFormat="1" ht="12.75" customHeight="1">
      <c r="A140" s="177"/>
      <c r="B140" s="886"/>
      <c r="C140" s="885"/>
      <c r="D140" s="885"/>
      <c r="E140" s="885"/>
      <c r="F140" s="885"/>
      <c r="G140" s="885"/>
      <c r="H140" s="885"/>
      <c r="I140" s="885"/>
      <c r="J140" s="885"/>
      <c r="K140" s="885"/>
      <c r="L140" s="885"/>
      <c r="M140" s="885"/>
      <c r="N140" s="885"/>
      <c r="O140" s="885"/>
      <c r="P140" s="885"/>
      <c r="Q140" s="885"/>
      <c r="R140" s="885"/>
      <c r="S140" s="885"/>
      <c r="T140" s="885"/>
      <c r="U140" s="885"/>
      <c r="V140" s="885"/>
      <c r="W140" s="885"/>
      <c r="X140" s="885"/>
      <c r="Y140" s="885"/>
      <c r="Z140" s="885"/>
      <c r="AA140" s="885"/>
      <c r="AB140" s="885"/>
      <c r="AC140" s="885"/>
      <c r="AD140" s="885"/>
      <c r="AE140" s="885"/>
      <c r="AF140" s="885"/>
      <c r="AG140" s="885"/>
      <c r="AH140" s="885"/>
      <c r="AI140" s="885"/>
      <c r="AJ140" s="885"/>
      <c r="AK140" s="177"/>
      <c r="AL140" s="177"/>
      <c r="AM140" s="240"/>
      <c r="AN140" s="240"/>
      <c r="AO140" s="240"/>
      <c r="AP140" s="240"/>
      <c r="AQ140" s="240"/>
      <c r="AR140" s="240"/>
      <c r="AS140" s="240"/>
      <c r="AT140" s="240"/>
      <c r="AU140" s="240"/>
      <c r="AV140" s="240"/>
      <c r="AW140" s="240"/>
      <c r="AX140" s="240"/>
      <c r="AY140" s="240"/>
      <c r="CR140" s="25"/>
    </row>
    <row r="141" spans="1:96" s="717" customFormat="1" ht="12.75" customHeight="1">
      <c r="A141" s="177"/>
      <c r="B141" s="886"/>
      <c r="C141" s="885"/>
      <c r="D141" s="885"/>
      <c r="E141" s="885"/>
      <c r="F141" s="885"/>
      <c r="G141" s="885"/>
      <c r="H141" s="885"/>
      <c r="I141" s="885"/>
      <c r="J141" s="885"/>
      <c r="K141" s="885"/>
      <c r="L141" s="885"/>
      <c r="M141" s="885"/>
      <c r="N141" s="885"/>
      <c r="O141" s="885"/>
      <c r="P141" s="885"/>
      <c r="Q141" s="885"/>
      <c r="R141" s="885"/>
      <c r="S141" s="885"/>
      <c r="T141" s="885"/>
      <c r="U141" s="885"/>
      <c r="V141" s="885"/>
      <c r="W141" s="885"/>
      <c r="X141" s="885"/>
      <c r="Y141" s="885"/>
      <c r="Z141" s="885"/>
      <c r="AA141" s="885"/>
      <c r="AB141" s="885"/>
      <c r="AC141" s="885"/>
      <c r="AD141" s="885"/>
      <c r="AE141" s="885"/>
      <c r="AF141" s="885"/>
      <c r="AG141" s="885"/>
      <c r="AH141" s="885"/>
      <c r="AI141" s="885"/>
      <c r="AJ141" s="885"/>
      <c r="AK141" s="177"/>
      <c r="AL141" s="177"/>
      <c r="AM141" s="240"/>
      <c r="AN141" s="240"/>
      <c r="AO141" s="240"/>
      <c r="AP141" s="240"/>
      <c r="AQ141" s="240"/>
      <c r="AR141" s="240"/>
      <c r="AS141" s="240"/>
      <c r="AT141" s="240"/>
      <c r="AU141" s="240"/>
      <c r="AV141" s="240"/>
      <c r="AW141" s="240"/>
      <c r="AX141" s="240"/>
      <c r="AY141" s="240"/>
      <c r="CR141" s="25"/>
    </row>
    <row r="142" spans="1:96" s="717" customFormat="1" ht="12.75" customHeight="1">
      <c r="A142" s="177"/>
      <c r="B142" s="886"/>
      <c r="C142" s="887"/>
      <c r="D142" s="887"/>
      <c r="E142" s="887"/>
      <c r="F142" s="887"/>
      <c r="G142" s="887"/>
      <c r="H142" s="887"/>
      <c r="I142" s="887"/>
      <c r="J142" s="887"/>
      <c r="K142" s="887"/>
      <c r="L142" s="887"/>
      <c r="M142" s="887"/>
      <c r="N142" s="887"/>
      <c r="O142" s="887"/>
      <c r="P142" s="887"/>
      <c r="Q142" s="887"/>
      <c r="R142" s="887"/>
      <c r="S142" s="887"/>
      <c r="T142" s="887"/>
      <c r="U142" s="887"/>
      <c r="V142" s="887"/>
      <c r="W142" s="887"/>
      <c r="X142" s="887"/>
      <c r="Y142" s="887"/>
      <c r="Z142" s="887"/>
      <c r="AA142" s="887"/>
      <c r="AB142" s="887"/>
      <c r="AC142" s="887"/>
      <c r="AD142" s="887"/>
      <c r="AE142" s="887"/>
      <c r="AF142" s="887"/>
      <c r="AG142" s="887"/>
      <c r="AH142" s="887"/>
      <c r="AI142" s="887"/>
      <c r="AJ142" s="887"/>
      <c r="AK142" s="177"/>
      <c r="AL142" s="177"/>
      <c r="AM142" s="240"/>
      <c r="AN142" s="240"/>
      <c r="AO142" s="240"/>
      <c r="AP142" s="240"/>
      <c r="AQ142" s="240"/>
      <c r="AR142" s="240"/>
      <c r="AS142" s="240"/>
      <c r="AT142" s="240"/>
      <c r="AU142" s="240"/>
      <c r="AV142" s="240"/>
      <c r="AW142" s="240"/>
      <c r="AX142" s="240"/>
      <c r="AY142" s="240"/>
      <c r="CR142" s="25"/>
    </row>
    <row r="143" spans="1:96" s="717" customFormat="1" ht="12.75" customHeight="1">
      <c r="A143" s="177"/>
      <c r="B143" s="25"/>
      <c r="C143" s="25"/>
      <c r="D143" s="887"/>
      <c r="E143" s="887"/>
      <c r="F143" s="887"/>
      <c r="G143" s="887"/>
      <c r="H143" s="887"/>
      <c r="I143" s="887"/>
      <c r="J143" s="887"/>
      <c r="K143" s="887"/>
      <c r="L143" s="887"/>
      <c r="M143" s="887"/>
      <c r="N143" s="887"/>
      <c r="O143" s="887"/>
      <c r="P143" s="887"/>
      <c r="Q143" s="887"/>
      <c r="R143" s="887"/>
      <c r="S143" s="887"/>
      <c r="T143" s="887"/>
      <c r="U143" s="887"/>
      <c r="V143" s="887"/>
      <c r="W143" s="887"/>
      <c r="X143" s="887"/>
      <c r="Y143" s="887"/>
      <c r="Z143" s="887"/>
      <c r="AA143" s="887"/>
      <c r="AB143" s="887"/>
      <c r="AC143" s="887"/>
      <c r="AD143" s="887"/>
      <c r="AE143" s="887"/>
      <c r="AF143" s="887"/>
      <c r="AG143" s="887"/>
      <c r="AH143" s="887"/>
      <c r="AI143" s="887"/>
      <c r="AJ143" s="887"/>
      <c r="AK143" s="177"/>
      <c r="AL143" s="177"/>
      <c r="AM143" s="240"/>
      <c r="AN143" s="240"/>
      <c r="AO143" s="240"/>
      <c r="AP143" s="240"/>
      <c r="AQ143" s="240"/>
      <c r="AR143" s="240"/>
      <c r="AS143" s="240"/>
      <c r="AT143" s="240"/>
      <c r="AU143" s="240"/>
      <c r="AV143" s="240"/>
      <c r="AW143" s="240"/>
      <c r="AX143" s="240"/>
      <c r="AY143" s="240"/>
      <c r="CR143" s="25"/>
    </row>
    <row r="144" spans="1:96" s="717" customFormat="1" ht="12.75" customHeight="1">
      <c r="A144" s="177"/>
      <c r="B144" s="888"/>
      <c r="C144" s="887"/>
      <c r="D144" s="887"/>
      <c r="E144" s="887"/>
      <c r="F144" s="887"/>
      <c r="G144" s="887"/>
      <c r="H144" s="887"/>
      <c r="I144" s="887"/>
      <c r="J144" s="88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887"/>
      <c r="AJ144" s="887"/>
      <c r="AK144" s="177"/>
      <c r="AL144" s="177"/>
      <c r="AM144" s="240"/>
      <c r="AN144" s="240"/>
      <c r="AO144" s="240"/>
      <c r="AP144" s="240"/>
      <c r="AQ144" s="240"/>
      <c r="AR144" s="240"/>
      <c r="AS144" s="240"/>
      <c r="AT144" s="240"/>
      <c r="AU144" s="240"/>
      <c r="AV144" s="240"/>
      <c r="AW144" s="240"/>
      <c r="AX144" s="240"/>
      <c r="AY144" s="240"/>
      <c r="CR144" s="25"/>
    </row>
    <row r="145" spans="1:96" s="717" customFormat="1" ht="12.75" customHeight="1">
      <c r="A145" s="177"/>
      <c r="B145" s="178"/>
      <c r="C145" s="887"/>
      <c r="D145" s="887"/>
      <c r="E145" s="887"/>
      <c r="F145" s="887"/>
      <c r="G145" s="887"/>
      <c r="H145" s="887"/>
      <c r="I145" s="887"/>
      <c r="J145" s="88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887"/>
      <c r="AJ145" s="887"/>
      <c r="AK145" s="177"/>
      <c r="AL145" s="177"/>
      <c r="AM145" s="240"/>
      <c r="AN145" s="240"/>
      <c r="AO145" s="240"/>
      <c r="AP145" s="240"/>
      <c r="AQ145" s="240"/>
      <c r="AR145" s="240"/>
      <c r="AS145" s="240"/>
      <c r="AT145" s="240"/>
      <c r="AU145" s="240"/>
      <c r="AV145" s="240"/>
      <c r="AW145" s="240"/>
      <c r="AX145" s="240"/>
      <c r="AY145" s="240"/>
      <c r="CR145" s="25"/>
    </row>
    <row r="146" spans="1:96" s="717" customFormat="1" ht="12.75" customHeight="1">
      <c r="A146" s="177"/>
      <c r="B146" s="25"/>
      <c r="C146" s="25"/>
      <c r="D146" s="887"/>
      <c r="E146" s="887"/>
      <c r="F146" s="887"/>
      <c r="G146" s="887"/>
      <c r="H146" s="887"/>
      <c r="I146" s="887"/>
      <c r="J146" s="88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887"/>
      <c r="AJ146" s="887"/>
      <c r="AK146" s="177"/>
      <c r="AL146" s="177"/>
      <c r="AM146" s="240"/>
      <c r="AN146" s="240"/>
      <c r="AO146" s="240"/>
      <c r="AP146" s="240"/>
      <c r="AQ146" s="240"/>
      <c r="AR146" s="240"/>
      <c r="AS146" s="240"/>
      <c r="AT146" s="240"/>
      <c r="AU146" s="240"/>
      <c r="AV146" s="240"/>
      <c r="AW146" s="240"/>
      <c r="AX146" s="240"/>
      <c r="AY146" s="240"/>
      <c r="CR146" s="25"/>
    </row>
    <row r="147" spans="1:96" s="717" customFormat="1" ht="12.75" customHeight="1">
      <c r="A147" s="177"/>
      <c r="B147" s="888"/>
      <c r="C147" s="25"/>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240"/>
      <c r="AN147" s="240"/>
      <c r="AO147" s="240"/>
      <c r="AP147" s="240"/>
      <c r="AQ147" s="240"/>
      <c r="AR147" s="240"/>
      <c r="AS147" s="240"/>
      <c r="AT147" s="240"/>
      <c r="AU147" s="240"/>
      <c r="AV147" s="240"/>
      <c r="AW147" s="240"/>
      <c r="AX147" s="240"/>
      <c r="AY147" s="240"/>
      <c r="CR147" s="25"/>
    </row>
    <row r="148" spans="1:96" s="717" customFormat="1" ht="12.75" customHeight="1">
      <c r="A148" s="177"/>
      <c r="B148" s="177"/>
      <c r="C148" s="25"/>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c r="AK148" s="177"/>
      <c r="AL148" s="177"/>
      <c r="AM148" s="240"/>
      <c r="AN148" s="240"/>
      <c r="AO148" s="240"/>
      <c r="AP148" s="240"/>
      <c r="AQ148" s="240"/>
      <c r="AR148" s="240"/>
      <c r="AS148" s="240"/>
      <c r="AT148" s="240"/>
      <c r="AU148" s="240"/>
      <c r="AV148" s="240"/>
      <c r="AW148" s="240"/>
      <c r="AX148" s="240"/>
      <c r="AY148" s="240"/>
      <c r="CR148" s="25"/>
    </row>
    <row r="149" spans="1:96" s="717" customFormat="1" ht="12.75" customHeight="1">
      <c r="A149" s="177"/>
      <c r="B149" s="177"/>
      <c r="C149" s="25"/>
      <c r="D149" s="177"/>
      <c r="E149" s="177"/>
      <c r="F149" s="25"/>
      <c r="G149" s="25"/>
      <c r="H149" s="25"/>
      <c r="I149" s="25"/>
      <c r="J149" s="25"/>
      <c r="K149" s="25"/>
      <c r="L149" s="25"/>
      <c r="M149" s="25"/>
      <c r="N149" s="25"/>
      <c r="O149" s="25"/>
      <c r="P149" s="25"/>
      <c r="Q149" s="25"/>
      <c r="R149" s="25"/>
      <c r="S149" s="25"/>
      <c r="T149" s="25"/>
      <c r="U149" s="177"/>
      <c r="V149" s="177"/>
      <c r="W149" s="177"/>
      <c r="X149" s="177"/>
      <c r="Y149" s="177"/>
      <c r="Z149" s="177"/>
      <c r="AA149" s="177"/>
      <c r="AB149" s="177"/>
      <c r="AC149" s="177"/>
      <c r="AD149" s="177"/>
      <c r="AE149" s="177"/>
      <c r="AF149" s="177"/>
      <c r="AG149" s="177"/>
      <c r="AH149" s="177"/>
      <c r="AI149" s="177"/>
      <c r="AJ149" s="177"/>
      <c r="AK149" s="177"/>
      <c r="AL149" s="177"/>
      <c r="AM149" s="240"/>
      <c r="AN149" s="240"/>
      <c r="AO149" s="240"/>
      <c r="AP149" s="240"/>
      <c r="AQ149" s="240"/>
      <c r="AR149" s="240"/>
      <c r="AS149" s="240"/>
      <c r="AT149" s="240"/>
      <c r="AU149" s="240"/>
      <c r="AV149" s="240"/>
      <c r="AW149" s="240"/>
      <c r="AX149" s="240"/>
      <c r="AY149" s="240"/>
      <c r="CR149" s="25"/>
    </row>
    <row r="150" spans="1:96" s="717" customFormat="1" ht="12.75" customHeight="1">
      <c r="A150" s="177"/>
      <c r="B150" s="177"/>
      <c r="C150" s="25"/>
      <c r="D150" s="177"/>
      <c r="E150" s="177"/>
      <c r="F150" s="2410"/>
      <c r="G150" s="2410"/>
      <c r="H150" s="2410"/>
      <c r="I150" s="2410"/>
      <c r="J150" s="2410"/>
      <c r="K150" s="2410"/>
      <c r="L150" s="2410"/>
      <c r="M150" s="2410"/>
      <c r="N150" s="2410"/>
      <c r="O150" s="2410"/>
      <c r="P150" s="2410"/>
      <c r="Q150" s="2410"/>
      <c r="R150" s="2410"/>
      <c r="S150" s="2410"/>
      <c r="T150" s="2410"/>
      <c r="U150" s="177"/>
      <c r="V150" s="177"/>
      <c r="W150" s="177"/>
      <c r="X150" s="177"/>
      <c r="Y150" s="177"/>
      <c r="Z150" s="177"/>
      <c r="AA150" s="177"/>
      <c r="AB150" s="177"/>
      <c r="AC150" s="177"/>
      <c r="AD150" s="177"/>
      <c r="AE150" s="177"/>
      <c r="AF150" s="177"/>
      <c r="AG150" s="177"/>
      <c r="AH150" s="177"/>
      <c r="AI150" s="177"/>
      <c r="AJ150" s="177"/>
      <c r="AK150" s="177"/>
      <c r="AL150" s="177"/>
      <c r="AM150" s="240"/>
      <c r="AN150" s="240"/>
      <c r="AO150" s="240"/>
      <c r="AP150" s="240"/>
      <c r="AQ150" s="240"/>
      <c r="AR150" s="240"/>
      <c r="AS150" s="240"/>
      <c r="AT150" s="240"/>
      <c r="AU150" s="240"/>
      <c r="AV150" s="240"/>
      <c r="AW150" s="240"/>
      <c r="AX150" s="240"/>
      <c r="AY150" s="240"/>
      <c r="CR150" s="25"/>
    </row>
    <row r="151" spans="1:96" ht="12.75" customHeight="1">
      <c r="A151" s="177"/>
      <c r="B151" s="177"/>
      <c r="C151" s="25"/>
      <c r="D151" s="177"/>
      <c r="E151" s="177"/>
      <c r="F151" s="4"/>
      <c r="G151" s="4"/>
      <c r="H151" s="4"/>
      <c r="I151" s="4"/>
      <c r="J151" s="4"/>
      <c r="K151" s="4"/>
      <c r="L151" s="4"/>
      <c r="M151" s="4"/>
      <c r="N151" s="4"/>
      <c r="O151" s="4"/>
      <c r="P151" s="4"/>
      <c r="Q151" s="4"/>
      <c r="R151" s="4"/>
      <c r="S151" s="4"/>
      <c r="T151" s="4"/>
      <c r="U151" s="177"/>
      <c r="V151" s="177"/>
      <c r="W151" s="177"/>
      <c r="X151" s="177"/>
      <c r="Y151" s="177"/>
      <c r="Z151" s="177"/>
      <c r="AA151" s="177"/>
      <c r="AB151" s="177"/>
      <c r="AC151" s="177"/>
      <c r="AD151" s="177"/>
      <c r="AE151" s="177"/>
      <c r="AF151" s="177"/>
      <c r="AG151" s="177"/>
      <c r="AH151" s="177"/>
      <c r="AI151" s="177"/>
      <c r="AJ151" s="177"/>
      <c r="AK151" s="177"/>
      <c r="AL151" s="177"/>
      <c r="AM151" s="240"/>
      <c r="AN151" s="240"/>
      <c r="AO151" s="240"/>
      <c r="AP151" s="240"/>
      <c r="AQ151" s="240"/>
      <c r="AR151" s="240"/>
      <c r="AS151" s="240"/>
      <c r="AT151" s="240"/>
      <c r="AU151" s="240"/>
      <c r="AV151" s="240"/>
      <c r="AW151" s="240"/>
      <c r="AX151" s="240"/>
      <c r="AY151" s="240"/>
    </row>
    <row r="152" spans="1:96" ht="12.75" customHeight="1">
      <c r="K152" s="3"/>
      <c r="L152" s="3"/>
      <c r="M152" s="3"/>
      <c r="N152" s="3"/>
      <c r="O152" s="3"/>
      <c r="P152" s="3"/>
      <c r="Q152" s="3"/>
      <c r="R152" s="3"/>
      <c r="S152" s="3"/>
      <c r="T152" s="3"/>
      <c r="U152" s="3"/>
      <c r="V152" s="3"/>
      <c r="W152" s="3"/>
      <c r="X152" s="3"/>
      <c r="Y152" s="3"/>
      <c r="Z152" s="3"/>
      <c r="AA152" s="3"/>
      <c r="AB152" s="3"/>
    </row>
    <row r="153" spans="1:96" ht="12.75">
      <c r="D153" s="32" t="s">
        <v>680</v>
      </c>
      <c r="F153" s="32"/>
      <c r="G153" s="32"/>
      <c r="H153" s="32"/>
      <c r="I153" s="32"/>
      <c r="J153" s="32"/>
      <c r="K153" s="32"/>
      <c r="L153" s="32"/>
      <c r="M153" s="32"/>
      <c r="N153" s="32"/>
      <c r="O153" s="2295" t="s">
        <v>2555</v>
      </c>
      <c r="P153" s="2295"/>
      <c r="Q153" s="2295"/>
      <c r="R153" s="2295"/>
      <c r="S153" s="2295"/>
      <c r="T153" s="2295"/>
      <c r="U153" s="2295"/>
      <c r="V153" s="2295"/>
      <c r="W153" s="2295"/>
      <c r="X153" s="2295"/>
      <c r="Y153" s="2295"/>
      <c r="Z153" s="2295"/>
      <c r="AA153" s="2295"/>
      <c r="AB153" s="2295"/>
      <c r="AC153" s="2295"/>
      <c r="AD153" s="2295"/>
      <c r="AE153" s="2295"/>
      <c r="AF153" s="2295"/>
      <c r="AG153" s="2295"/>
      <c r="AH153" s="2295"/>
    </row>
    <row r="154" spans="1:96" ht="12.75" customHeight="1">
      <c r="D154" s="466" t="s">
        <v>462</v>
      </c>
      <c r="F154" s="32"/>
      <c r="G154" s="32"/>
      <c r="H154" s="32"/>
      <c r="I154" s="32"/>
      <c r="J154" s="32"/>
      <c r="K154" s="32"/>
      <c r="L154" s="32"/>
      <c r="M154" s="32"/>
      <c r="N154" s="32"/>
      <c r="O154" s="1992" t="s">
        <v>2566</v>
      </c>
      <c r="P154" s="1992"/>
      <c r="Q154" s="1992"/>
      <c r="R154" s="1992"/>
      <c r="S154" s="1992"/>
      <c r="T154" s="1992"/>
      <c r="U154" s="1992"/>
      <c r="V154" s="1992"/>
      <c r="W154" s="1992"/>
      <c r="X154" s="1992"/>
      <c r="Y154" s="1992"/>
      <c r="Z154" s="1992"/>
      <c r="AA154" s="1992"/>
      <c r="AB154" s="1992"/>
      <c r="AC154" s="1992"/>
      <c r="AD154" s="1992"/>
      <c r="AE154" s="1992"/>
      <c r="AF154" s="1992"/>
      <c r="AG154" s="1992"/>
      <c r="AH154" s="1992"/>
      <c r="AZ154" s="25"/>
    </row>
    <row r="155" spans="1:96" ht="12.75">
      <c r="D155" s="13" t="s">
        <v>464</v>
      </c>
      <c r="F155" s="13"/>
      <c r="G155" s="13"/>
      <c r="H155" s="13"/>
      <c r="I155" s="13"/>
      <c r="J155" s="13"/>
      <c r="K155" s="13"/>
      <c r="L155" s="13"/>
      <c r="M155" s="13"/>
      <c r="N155" s="13"/>
      <c r="O155" s="2392" t="s">
        <v>463</v>
      </c>
      <c r="P155" s="2392"/>
      <c r="Q155" s="2392"/>
      <c r="R155" s="2392"/>
      <c r="S155" s="2392"/>
      <c r="T155" s="2392"/>
      <c r="U155" s="2392"/>
      <c r="V155" s="2392"/>
      <c r="W155" s="2392"/>
      <c r="X155" s="2392"/>
      <c r="Y155" s="2392"/>
      <c r="Z155" s="2392"/>
      <c r="AA155" s="2392"/>
      <c r="AB155" s="2392"/>
      <c r="AC155" s="2392"/>
      <c r="AD155" s="2392"/>
      <c r="AE155" s="2392"/>
      <c r="AF155" s="2392"/>
      <c r="AG155" s="2392"/>
      <c r="AH155" s="2392"/>
      <c r="AZ155" s="25"/>
    </row>
    <row r="156" spans="1:96" ht="12.75">
      <c r="D156" s="32" t="s">
        <v>322</v>
      </c>
      <c r="F156" s="32"/>
      <c r="G156" s="32"/>
      <c r="H156" s="32"/>
      <c r="I156" s="32"/>
      <c r="J156" s="32"/>
      <c r="K156" s="32"/>
      <c r="L156" s="32"/>
      <c r="M156" s="32"/>
      <c r="N156" s="32"/>
      <c r="O156" s="2013" t="s">
        <v>2567</v>
      </c>
      <c r="P156" s="2013"/>
      <c r="Q156" s="2013"/>
      <c r="R156" s="2013"/>
      <c r="S156" s="2013"/>
      <c r="T156" s="2013"/>
      <c r="U156" s="2013"/>
      <c r="V156" s="2013"/>
      <c r="W156" s="2013"/>
      <c r="X156" s="2013"/>
      <c r="Y156" s="2013"/>
      <c r="Z156" s="2013"/>
      <c r="AA156" s="2013"/>
      <c r="AB156" s="2013"/>
      <c r="AC156" s="2013"/>
      <c r="AD156" s="2013"/>
      <c r="AE156" s="2013"/>
      <c r="AF156" s="2013"/>
      <c r="AG156" s="2013"/>
      <c r="AH156" s="2013"/>
      <c r="BT156" s="12" t="s">
        <v>316</v>
      </c>
    </row>
    <row r="157" spans="1:96" ht="12.75">
      <c r="D157" s="32" t="s">
        <v>323</v>
      </c>
      <c r="F157" s="32"/>
      <c r="G157" s="32"/>
      <c r="H157" s="32"/>
      <c r="I157" s="32"/>
      <c r="J157" s="32"/>
      <c r="K157" s="32"/>
      <c r="L157" s="32"/>
      <c r="M157" s="32"/>
      <c r="N157" s="32"/>
      <c r="O157" s="2251" t="s">
        <v>58</v>
      </c>
      <c r="P157" s="2295"/>
      <c r="Q157" s="2295"/>
      <c r="R157" s="2295"/>
      <c r="S157" s="2295"/>
      <c r="T157" s="2295"/>
      <c r="U157" s="2295"/>
      <c r="V157" s="2295"/>
      <c r="W157" s="2295"/>
      <c r="X157" s="2295"/>
      <c r="Y157" s="14"/>
      <c r="Z157" s="14"/>
      <c r="AA157" s="14"/>
      <c r="AB157" s="14"/>
      <c r="AC157" s="14"/>
      <c r="AD157" s="14"/>
      <c r="AE157" s="14"/>
      <c r="AF157" s="14"/>
      <c r="BN157" s="36" t="s">
        <v>671</v>
      </c>
      <c r="BT157" s="12" t="s">
        <v>509</v>
      </c>
    </row>
    <row r="158" spans="1:96" ht="12.75">
      <c r="D158" s="32" t="s">
        <v>324</v>
      </c>
      <c r="F158" s="32"/>
      <c r="G158" s="32"/>
      <c r="H158" s="32"/>
      <c r="I158" s="32"/>
      <c r="J158" s="32"/>
      <c r="K158" s="32"/>
      <c r="L158" s="32"/>
      <c r="M158" s="32"/>
      <c r="N158" s="32"/>
      <c r="O158" s="2393">
        <v>95340</v>
      </c>
      <c r="P158" s="2393"/>
      <c r="Q158" s="2393"/>
      <c r="R158" s="2393"/>
      <c r="S158" s="15"/>
      <c r="T158" s="15"/>
      <c r="U158" s="15"/>
      <c r="V158" s="15"/>
      <c r="W158" s="15"/>
      <c r="X158" s="15"/>
      <c r="Y158" s="15"/>
      <c r="Z158" s="15"/>
      <c r="AA158" s="15"/>
      <c r="AB158" s="15"/>
      <c r="AC158" s="15"/>
      <c r="AD158" s="15"/>
      <c r="AE158" s="15"/>
      <c r="AF158" s="15"/>
      <c r="BN158" s="36" t="s">
        <v>672</v>
      </c>
      <c r="BT158" s="12" t="s">
        <v>510</v>
      </c>
    </row>
    <row r="159" spans="1:96" ht="12.75">
      <c r="D159" s="32" t="s">
        <v>325</v>
      </c>
      <c r="F159" s="32"/>
      <c r="G159" s="32"/>
      <c r="H159" s="32"/>
      <c r="I159" s="32"/>
      <c r="J159" s="32"/>
      <c r="K159" s="32"/>
      <c r="L159" s="32"/>
      <c r="M159" s="32"/>
      <c r="N159" s="32"/>
      <c r="O159" s="2395" t="s">
        <v>2568</v>
      </c>
      <c r="P159" s="2395"/>
      <c r="Q159" s="2395"/>
      <c r="R159" s="2395"/>
      <c r="S159" s="2395"/>
      <c r="T159" s="2395"/>
      <c r="V159" s="146" t="s">
        <v>277</v>
      </c>
      <c r="W159" s="2394"/>
      <c r="X159" s="2394"/>
      <c r="Y159" s="16"/>
      <c r="Z159" s="16"/>
      <c r="AA159" s="16"/>
      <c r="AB159" s="16"/>
      <c r="AC159" s="16"/>
      <c r="AD159" s="16"/>
      <c r="AE159" s="16"/>
      <c r="AF159" s="16"/>
      <c r="BN159" s="36" t="s">
        <v>349</v>
      </c>
      <c r="BT159" s="12" t="s">
        <v>511</v>
      </c>
    </row>
    <row r="160" spans="1:96" ht="12.75">
      <c r="D160" s="32" t="s">
        <v>326</v>
      </c>
      <c r="F160" s="32"/>
      <c r="G160" s="32"/>
      <c r="H160" s="32"/>
      <c r="I160" s="32"/>
      <c r="J160" s="32"/>
      <c r="K160" s="32"/>
      <c r="L160" s="32"/>
      <c r="M160" s="32"/>
      <c r="N160" s="32"/>
      <c r="O160" s="2395" t="s">
        <v>2569</v>
      </c>
      <c r="P160" s="2395"/>
      <c r="Q160" s="2395"/>
      <c r="R160" s="2395"/>
      <c r="S160" s="2395"/>
      <c r="T160" s="2395"/>
      <c r="U160" s="16"/>
      <c r="V160" s="16"/>
      <c r="W160" s="16"/>
      <c r="X160" s="16"/>
      <c r="Y160" s="16"/>
      <c r="Z160" s="16"/>
      <c r="AA160" s="16"/>
      <c r="AB160" s="16"/>
      <c r="AC160" s="16"/>
      <c r="AD160" s="16"/>
      <c r="AE160" s="16"/>
      <c r="AF160" s="16"/>
      <c r="BN160" s="36" t="s">
        <v>697</v>
      </c>
      <c r="BT160" s="12" t="s">
        <v>512</v>
      </c>
    </row>
    <row r="161" spans="1:72" ht="12.75">
      <c r="D161" s="32" t="s">
        <v>327</v>
      </c>
      <c r="F161" s="32"/>
      <c r="G161" s="32"/>
      <c r="H161" s="32"/>
      <c r="I161" s="32"/>
      <c r="J161" s="32"/>
      <c r="K161" s="32"/>
      <c r="L161" s="32"/>
      <c r="M161" s="32"/>
      <c r="N161" s="32"/>
      <c r="O161" s="2306" t="s">
        <v>2570</v>
      </c>
      <c r="P161" s="2306"/>
      <c r="Q161" s="2306"/>
      <c r="R161" s="2306"/>
      <c r="S161" s="2306"/>
      <c r="T161" s="2306"/>
      <c r="U161" s="2306"/>
      <c r="V161" s="2306"/>
      <c r="W161" s="2306"/>
      <c r="X161" s="2306"/>
      <c r="Y161" s="2306"/>
      <c r="Z161" s="2306"/>
      <c r="AA161" s="2306"/>
      <c r="AB161" s="2306"/>
      <c r="AC161" s="2306"/>
      <c r="AD161" s="2306"/>
      <c r="AE161" s="2306"/>
      <c r="AF161" s="2306"/>
      <c r="AG161" s="2306"/>
      <c r="AH161" s="2306"/>
      <c r="BJ161" s="12" t="s">
        <v>706</v>
      </c>
      <c r="BN161" s="36" t="s">
        <v>698</v>
      </c>
      <c r="BT161" s="12" t="s">
        <v>513</v>
      </c>
    </row>
    <row r="162" spans="1:72" ht="12.75">
      <c r="D162" s="236"/>
      <c r="E162" s="39"/>
      <c r="F162" s="236"/>
      <c r="G162" s="236"/>
      <c r="H162" s="236"/>
      <c r="I162" s="236"/>
      <c r="J162" s="236"/>
      <c r="K162" s="236"/>
      <c r="L162" s="236"/>
      <c r="M162" s="236"/>
      <c r="N162" s="236"/>
      <c r="O162" s="242"/>
      <c r="P162" s="242"/>
      <c r="Q162" s="242"/>
      <c r="R162" s="242"/>
      <c r="S162" s="242"/>
      <c r="T162" s="242"/>
      <c r="U162" s="242"/>
      <c r="V162" s="242"/>
      <c r="W162" s="242"/>
      <c r="X162" s="242"/>
      <c r="Y162" s="242"/>
      <c r="Z162" s="242"/>
      <c r="AA162" s="242"/>
      <c r="AB162" s="242"/>
      <c r="AC162" s="242"/>
      <c r="AD162" s="242"/>
      <c r="AE162" s="242"/>
      <c r="AF162" s="242"/>
      <c r="AG162" s="242"/>
      <c r="AH162" s="242"/>
      <c r="AI162" s="39"/>
      <c r="AJ162" s="39"/>
      <c r="AK162" s="39"/>
      <c r="AL162" s="39"/>
      <c r="BJ162" s="12" t="s">
        <v>578</v>
      </c>
      <c r="BN162" s="36" t="s">
        <v>699</v>
      </c>
      <c r="BT162" s="12" t="s">
        <v>514</v>
      </c>
    </row>
    <row r="163" spans="1:72" ht="12.75">
      <c r="C163" s="141" t="s">
        <v>86</v>
      </c>
      <c r="D163" s="236" t="s">
        <v>87</v>
      </c>
      <c r="E163" s="39"/>
      <c r="F163" s="236"/>
      <c r="G163" s="236"/>
      <c r="H163" s="236"/>
      <c r="I163" s="236"/>
      <c r="J163" s="236"/>
      <c r="K163" s="236"/>
      <c r="L163" s="236"/>
      <c r="M163" s="236"/>
      <c r="N163" s="236"/>
      <c r="O163" s="242"/>
      <c r="P163" s="242"/>
      <c r="Q163" s="242"/>
      <c r="R163" s="242"/>
      <c r="S163" s="242"/>
      <c r="T163" s="242"/>
      <c r="U163" s="242"/>
      <c r="V163" s="242"/>
      <c r="W163" s="242"/>
      <c r="X163" s="242"/>
      <c r="Y163" s="242"/>
      <c r="Z163" s="242"/>
      <c r="AA163" s="242"/>
      <c r="AB163" s="242"/>
      <c r="AC163" s="242"/>
      <c r="AD163" s="242"/>
      <c r="AE163" s="242"/>
      <c r="AF163" s="242"/>
      <c r="AG163" s="242"/>
      <c r="AH163" s="242"/>
      <c r="AI163" s="39"/>
      <c r="AJ163" s="39"/>
      <c r="AK163" s="39"/>
      <c r="AL163" s="39"/>
      <c r="BN163" s="36" t="s">
        <v>700</v>
      </c>
      <c r="BT163" s="12" t="s">
        <v>515</v>
      </c>
    </row>
    <row r="164" spans="1:72" ht="12.75">
      <c r="C164" s="141"/>
      <c r="D164" s="2419" t="s">
        <v>1451</v>
      </c>
      <c r="E164" s="2419"/>
      <c r="F164" s="2419"/>
      <c r="G164" s="2419"/>
      <c r="H164" s="2419"/>
      <c r="I164" s="2419"/>
      <c r="J164" s="2419"/>
      <c r="K164" s="2419"/>
      <c r="L164" s="2419"/>
      <c r="M164" s="2419"/>
      <c r="N164" s="2419"/>
      <c r="O164" s="2419"/>
      <c r="P164" s="2419"/>
      <c r="Q164" s="2419"/>
      <c r="R164" s="2419"/>
      <c r="S164" s="2419"/>
      <c r="T164" s="2419"/>
      <c r="U164" s="2419"/>
      <c r="V164" s="2419"/>
      <c r="W164" s="2419"/>
      <c r="X164" s="2419"/>
      <c r="Y164" s="2419"/>
      <c r="Z164" s="2419"/>
      <c r="AA164" s="2419"/>
      <c r="AB164" s="2419"/>
      <c r="AC164" s="2419"/>
      <c r="AD164" s="2419"/>
      <c r="AE164" s="2419"/>
      <c r="AF164" s="2419"/>
      <c r="AG164" s="2419"/>
      <c r="AH164" s="2419"/>
      <c r="AI164" s="39"/>
      <c r="AJ164" s="39"/>
      <c r="AK164" s="39"/>
      <c r="AL164" s="39"/>
      <c r="BN164" s="36" t="s">
        <v>701</v>
      </c>
      <c r="BT164" s="12" t="s">
        <v>516</v>
      </c>
    </row>
    <row r="165" spans="1:72" ht="12.75">
      <c r="C165" s="141"/>
      <c r="D165" s="243"/>
      <c r="E165" s="244"/>
      <c r="F165" s="243"/>
      <c r="G165" s="243"/>
      <c r="H165" s="243"/>
      <c r="I165" s="243"/>
      <c r="J165" s="243"/>
      <c r="K165" s="243"/>
      <c r="L165" s="243"/>
      <c r="M165" s="243"/>
      <c r="N165" s="243"/>
      <c r="O165" s="245"/>
      <c r="P165" s="245"/>
      <c r="Q165" s="245"/>
      <c r="R165" s="245"/>
      <c r="S165" s="245"/>
      <c r="T165" s="245"/>
      <c r="U165" s="245"/>
      <c r="V165" s="245"/>
      <c r="W165" s="245"/>
      <c r="X165" s="245"/>
      <c r="Y165" s="245"/>
      <c r="Z165" s="245"/>
      <c r="AA165" s="242"/>
      <c r="AB165" s="242"/>
      <c r="AC165" s="242"/>
      <c r="AD165" s="242"/>
      <c r="AE165" s="242"/>
      <c r="AF165" s="242"/>
      <c r="AG165" s="242"/>
      <c r="AH165" s="242"/>
      <c r="AI165" s="39"/>
      <c r="AJ165" s="39"/>
      <c r="AK165" s="39"/>
      <c r="AL165" s="39"/>
      <c r="BN165" s="36" t="s">
        <v>702</v>
      </c>
      <c r="BT165" s="12" t="s">
        <v>517</v>
      </c>
    </row>
    <row r="166" spans="1:72" ht="12.75">
      <c r="B166" s="50"/>
      <c r="C166" s="141"/>
      <c r="D166" s="243"/>
      <c r="E166" s="244"/>
      <c r="F166" s="243"/>
      <c r="G166" s="243"/>
      <c r="H166" s="243"/>
      <c r="I166" s="243"/>
      <c r="J166" s="243"/>
      <c r="K166" s="243"/>
      <c r="L166" s="243"/>
      <c r="M166" s="243"/>
      <c r="N166" s="243"/>
      <c r="O166" s="245"/>
      <c r="P166" s="245"/>
      <c r="Q166" s="245"/>
      <c r="R166" s="245"/>
      <c r="S166" s="245"/>
      <c r="T166" s="245"/>
      <c r="U166" s="245"/>
      <c r="V166" s="245"/>
      <c r="W166" s="245"/>
      <c r="X166" s="245"/>
      <c r="Y166" s="245"/>
      <c r="Z166" s="245"/>
      <c r="AA166" s="242"/>
      <c r="AB166" s="242"/>
      <c r="AC166" s="242"/>
      <c r="AD166" s="242"/>
      <c r="AE166" s="242"/>
      <c r="AF166" s="242"/>
      <c r="AG166" s="242"/>
      <c r="AH166" s="242"/>
      <c r="AI166" s="39"/>
      <c r="AJ166" s="39"/>
      <c r="AK166" s="39"/>
      <c r="AL166" s="39"/>
      <c r="BN166" s="36" t="s">
        <v>704</v>
      </c>
      <c r="BT166" s="12" t="s">
        <v>518</v>
      </c>
    </row>
    <row r="167" spans="1:72" ht="12.75">
      <c r="B167" s="50"/>
      <c r="C167" s="141"/>
      <c r="D167" s="243"/>
      <c r="E167" s="244"/>
      <c r="F167" s="243"/>
      <c r="G167" s="243"/>
      <c r="H167" s="243"/>
      <c r="I167" s="243"/>
      <c r="J167" s="243"/>
      <c r="K167" s="243"/>
      <c r="L167" s="243"/>
      <c r="M167" s="243"/>
      <c r="N167" s="243"/>
      <c r="O167" s="245"/>
      <c r="P167" s="245"/>
      <c r="Q167" s="245"/>
      <c r="R167" s="245"/>
      <c r="S167" s="245"/>
      <c r="T167" s="245"/>
      <c r="U167" s="245"/>
      <c r="V167" s="245"/>
      <c r="W167" s="245"/>
      <c r="X167" s="245"/>
      <c r="Y167" s="245"/>
      <c r="Z167" s="245"/>
      <c r="AA167" s="242"/>
      <c r="AB167" s="242"/>
      <c r="AC167" s="242"/>
      <c r="AD167" s="242"/>
      <c r="AE167" s="242"/>
      <c r="AF167" s="242"/>
      <c r="AG167" s="242"/>
      <c r="AH167" s="242"/>
      <c r="AI167" s="39"/>
      <c r="AJ167" s="39"/>
      <c r="AK167" s="39"/>
      <c r="AL167" s="39"/>
      <c r="BN167" s="36" t="s">
        <v>707</v>
      </c>
      <c r="BT167" s="12" t="s">
        <v>519</v>
      </c>
    </row>
    <row r="168" spans="1:72" ht="12.75">
      <c r="D168" s="236"/>
      <c r="E168" s="39"/>
      <c r="F168" s="236"/>
      <c r="G168" s="236"/>
      <c r="H168" s="236"/>
      <c r="I168" s="236"/>
      <c r="J168" s="236"/>
      <c r="K168" s="236"/>
      <c r="L168" s="236"/>
      <c r="M168" s="236"/>
      <c r="N168" s="236"/>
      <c r="O168" s="242"/>
      <c r="P168" s="242"/>
      <c r="Q168" s="242"/>
      <c r="R168" s="242"/>
      <c r="S168" s="242"/>
      <c r="T168" s="242"/>
      <c r="U168" s="242"/>
      <c r="V168" s="242"/>
      <c r="W168" s="242"/>
      <c r="X168" s="242"/>
      <c r="Y168" s="242"/>
      <c r="Z168" s="242"/>
      <c r="AA168" s="242"/>
      <c r="AB168" s="242"/>
      <c r="AC168" s="242"/>
      <c r="AD168" s="242"/>
      <c r="AE168" s="242"/>
      <c r="AF168" s="242"/>
      <c r="AG168" s="242"/>
      <c r="AH168" s="242"/>
      <c r="AI168" s="39"/>
      <c r="AJ168" s="39"/>
      <c r="AK168" s="39"/>
      <c r="AL168" s="39"/>
      <c r="BN168" s="36" t="s">
        <v>708</v>
      </c>
      <c r="BT168" s="12" t="s">
        <v>520</v>
      </c>
    </row>
    <row r="169" spans="1:72" ht="12.75">
      <c r="A169" s="2336" t="s">
        <v>572</v>
      </c>
      <c r="B169" s="2336"/>
      <c r="C169" s="2336"/>
      <c r="D169" s="2336"/>
      <c r="E169" s="2336"/>
      <c r="F169" s="2336"/>
      <c r="G169" s="2336"/>
      <c r="H169" s="2336"/>
      <c r="I169" s="2336"/>
      <c r="J169" s="2336"/>
      <c r="K169" s="2336"/>
      <c r="L169" s="2336"/>
      <c r="M169" s="2336"/>
      <c r="N169" s="2336"/>
      <c r="O169" s="2336"/>
      <c r="P169" s="2336"/>
      <c r="Q169" s="2336"/>
      <c r="R169" s="2336"/>
      <c r="S169" s="2336"/>
      <c r="T169" s="2336"/>
      <c r="U169" s="2336"/>
      <c r="V169" s="2336"/>
      <c r="W169" s="2336"/>
      <c r="X169" s="2336"/>
      <c r="Y169" s="2336"/>
      <c r="Z169" s="2336"/>
      <c r="AA169" s="2336"/>
      <c r="AB169" s="2336"/>
      <c r="AC169" s="2336"/>
      <c r="AD169" s="2336"/>
      <c r="AE169" s="2336"/>
      <c r="AF169" s="2336"/>
      <c r="AG169" s="2336"/>
      <c r="AH169" s="2336"/>
      <c r="AI169" s="2336"/>
      <c r="AJ169" s="2336"/>
      <c r="AK169" s="2336"/>
      <c r="AL169" s="2336"/>
      <c r="AM169" s="144"/>
      <c r="AN169" s="144"/>
      <c r="AO169" s="144"/>
      <c r="AP169" s="144"/>
      <c r="AQ169" s="144"/>
      <c r="AR169" s="144"/>
      <c r="AS169" s="144"/>
      <c r="AT169" s="144"/>
      <c r="AU169" s="144"/>
      <c r="AV169" s="144"/>
      <c r="AW169" s="144"/>
      <c r="AX169" s="144"/>
      <c r="AY169" s="144"/>
      <c r="BN169" s="36" t="s">
        <v>710</v>
      </c>
      <c r="BT169" s="12" t="s">
        <v>521</v>
      </c>
    </row>
    <row r="170" spans="1:72" ht="13.5" thickBot="1">
      <c r="A170" s="2337"/>
      <c r="B170" s="2337"/>
      <c r="C170" s="2337"/>
      <c r="D170" s="2337"/>
      <c r="E170" s="2337"/>
      <c r="F170" s="2337"/>
      <c r="G170" s="2337"/>
      <c r="H170" s="2337"/>
      <c r="I170" s="2337"/>
      <c r="J170" s="2337"/>
      <c r="K170" s="2337"/>
      <c r="L170" s="2337"/>
      <c r="M170" s="2337"/>
      <c r="N170" s="2337"/>
      <c r="O170" s="2337"/>
      <c r="P170" s="2337"/>
      <c r="Q170" s="2337"/>
      <c r="R170" s="2337"/>
      <c r="S170" s="2337"/>
      <c r="T170" s="2337"/>
      <c r="U170" s="2337"/>
      <c r="V170" s="2337"/>
      <c r="W170" s="2337"/>
      <c r="X170" s="2337"/>
      <c r="Y170" s="2337"/>
      <c r="Z170" s="2337"/>
      <c r="AA170" s="2337"/>
      <c r="AB170" s="2337"/>
      <c r="AC170" s="2337"/>
      <c r="AD170" s="2337"/>
      <c r="AE170" s="2337"/>
      <c r="AF170" s="2337"/>
      <c r="AG170" s="2337"/>
      <c r="AH170" s="2337"/>
      <c r="AI170" s="2337"/>
      <c r="AJ170" s="2337"/>
      <c r="AK170" s="2337"/>
      <c r="AL170" s="2337"/>
      <c r="AM170" s="144"/>
      <c r="AN170" s="144"/>
      <c r="AO170" s="144"/>
      <c r="AP170" s="144"/>
      <c r="AQ170" s="144"/>
      <c r="AR170" s="144"/>
      <c r="AS170" s="144"/>
      <c r="AT170" s="144"/>
      <c r="AU170" s="144"/>
      <c r="AV170" s="144"/>
      <c r="AW170" s="144"/>
      <c r="AX170" s="144"/>
      <c r="AY170" s="144"/>
      <c r="BN170" s="36" t="s">
        <v>711</v>
      </c>
      <c r="BT170" s="12" t="s">
        <v>522</v>
      </c>
    </row>
    <row r="171" spans="1:72" ht="12.75" customHeight="1" thickTop="1">
      <c r="A171" s="25"/>
      <c r="B171" s="25"/>
      <c r="C171" s="25"/>
      <c r="D171" s="25"/>
      <c r="E171" s="25"/>
      <c r="F171" s="25"/>
      <c r="G171" s="3"/>
      <c r="H171" s="25"/>
      <c r="AK171" s="3"/>
      <c r="AL171" s="3"/>
      <c r="AM171" s="679"/>
      <c r="AN171" s="679"/>
      <c r="AO171" s="679"/>
      <c r="AP171" s="679"/>
      <c r="AQ171" s="679"/>
      <c r="AR171" s="679"/>
      <c r="AS171" s="679"/>
      <c r="AT171" s="679"/>
      <c r="AU171" s="679"/>
      <c r="AV171" s="679"/>
      <c r="AW171" s="679"/>
      <c r="AX171" s="679"/>
      <c r="AY171" s="679"/>
      <c r="BN171" s="36" t="s">
        <v>217</v>
      </c>
      <c r="BT171" s="12" t="s">
        <v>523</v>
      </c>
    </row>
    <row r="172" spans="1:72" ht="12.75">
      <c r="A172" s="37" t="s">
        <v>328</v>
      </c>
      <c r="C172" s="37" t="s">
        <v>329</v>
      </c>
      <c r="D172" s="3"/>
      <c r="E172" s="3"/>
      <c r="F172" s="3"/>
      <c r="G172" s="3"/>
      <c r="H172" s="3"/>
      <c r="I172" s="3"/>
      <c r="T172" s="3"/>
      <c r="U172" s="3"/>
      <c r="V172" s="3"/>
      <c r="W172" s="3"/>
      <c r="X172" s="3"/>
      <c r="Y172" s="3"/>
      <c r="Z172" s="3"/>
      <c r="AA172" s="3"/>
      <c r="AB172" s="3"/>
      <c r="AC172" s="3"/>
      <c r="AD172" s="3"/>
      <c r="AE172" s="3"/>
      <c r="AF172" s="3"/>
      <c r="AH172" s="3"/>
      <c r="AJ172" s="3"/>
      <c r="AK172" s="3"/>
      <c r="AL172" s="3"/>
      <c r="AM172" s="679"/>
      <c r="AN172" s="679"/>
      <c r="AO172" s="679"/>
      <c r="AP172" s="679"/>
      <c r="AQ172" s="679"/>
      <c r="AR172" s="679"/>
      <c r="AS172" s="679"/>
      <c r="AT172" s="679"/>
      <c r="AU172" s="679"/>
      <c r="AV172" s="679"/>
      <c r="AW172" s="679"/>
      <c r="AX172" s="679"/>
      <c r="AY172" s="679"/>
      <c r="BN172" s="36" t="s">
        <v>219</v>
      </c>
      <c r="BT172" s="12" t="s">
        <v>524</v>
      </c>
    </row>
    <row r="173" spans="1:72" ht="12.75">
      <c r="A173" s="25"/>
      <c r="C173" s="38"/>
      <c r="D173" s="39" t="s">
        <v>330</v>
      </c>
      <c r="J173" s="2411" t="s">
        <v>389</v>
      </c>
      <c r="K173" s="2411"/>
      <c r="L173" s="2411"/>
      <c r="M173" s="2411"/>
      <c r="N173" s="2411"/>
      <c r="O173" s="2411"/>
      <c r="P173" s="2411"/>
      <c r="Q173" s="2411"/>
      <c r="R173" s="2411"/>
      <c r="S173" s="2411"/>
      <c r="U173" s="40"/>
      <c r="X173" s="40"/>
      <c r="AF173" s="25"/>
      <c r="AH173" s="25"/>
      <c r="AJ173" s="3"/>
      <c r="AK173" s="3"/>
      <c r="AL173" s="3"/>
      <c r="AM173" s="679"/>
      <c r="AN173" s="679"/>
      <c r="AO173" s="679"/>
      <c r="AP173" s="679"/>
      <c r="AQ173" s="679"/>
      <c r="AR173" s="679"/>
      <c r="AS173" s="679"/>
      <c r="AT173" s="679"/>
      <c r="AU173" s="679"/>
      <c r="AV173" s="679"/>
      <c r="AW173" s="679"/>
      <c r="AX173" s="679"/>
      <c r="AY173" s="679"/>
      <c r="BN173" s="36" t="s">
        <v>220</v>
      </c>
      <c r="BT173" s="12" t="s">
        <v>525</v>
      </c>
    </row>
    <row r="174" spans="1:72" ht="12.75">
      <c r="A174" s="25"/>
      <c r="C174" s="38"/>
      <c r="D174" s="58" t="s">
        <v>1406</v>
      </c>
      <c r="E174" s="25"/>
      <c r="F174" s="25"/>
      <c r="G174" s="25"/>
      <c r="H174" s="25"/>
      <c r="I174" s="25"/>
      <c r="J174" s="2013" t="s">
        <v>2525</v>
      </c>
      <c r="K174" s="2013"/>
      <c r="L174" s="2013"/>
      <c r="M174" s="2013"/>
      <c r="N174" s="2013"/>
      <c r="O174" s="2013"/>
      <c r="P174" s="2013"/>
      <c r="Q174" s="2013"/>
      <c r="R174" s="2013"/>
      <c r="S174" s="2013"/>
      <c r="T174" s="2013"/>
      <c r="U174" s="2013"/>
      <c r="V174" s="2013"/>
      <c r="W174" s="2013"/>
      <c r="X174" s="2013"/>
      <c r="Y174" s="2013"/>
      <c r="Z174" s="2013"/>
      <c r="AA174" s="3"/>
      <c r="AH174" s="25"/>
      <c r="AJ174" s="3"/>
      <c r="AK174" s="3"/>
      <c r="AL174" s="3"/>
      <c r="AM174" s="679"/>
      <c r="AN174" s="679"/>
      <c r="AO174" s="679"/>
      <c r="AP174" s="679"/>
      <c r="AQ174" s="679"/>
      <c r="AR174" s="679"/>
      <c r="AS174" s="679"/>
      <c r="AT174" s="679"/>
      <c r="AU174" s="679"/>
      <c r="AV174" s="679"/>
      <c r="AW174" s="679"/>
      <c r="AX174" s="679"/>
      <c r="AY174" s="679"/>
      <c r="BN174" s="36" t="s">
        <v>222</v>
      </c>
      <c r="BT174" s="12" t="s">
        <v>526</v>
      </c>
    </row>
    <row r="175" spans="1:72" ht="12.75">
      <c r="A175" s="25"/>
      <c r="C175" s="13"/>
      <c r="D175" s="58" t="s">
        <v>331</v>
      </c>
      <c r="F175" s="717"/>
      <c r="G175" s="717"/>
      <c r="H175" s="717"/>
      <c r="I175" s="717"/>
      <c r="J175" s="717"/>
      <c r="K175" s="717"/>
      <c r="L175" s="717"/>
      <c r="M175" s="717"/>
      <c r="N175" s="717"/>
      <c r="O175" s="42"/>
      <c r="Q175" s="25"/>
      <c r="R175" s="25"/>
      <c r="T175" s="717"/>
      <c r="U175" s="1991" t="s">
        <v>578</v>
      </c>
      <c r="V175" s="1991"/>
      <c r="Z175" s="25"/>
      <c r="AC175" s="25"/>
      <c r="AD175" s="25"/>
      <c r="AE175" s="25"/>
      <c r="AF175" s="25"/>
      <c r="AH175" s="25"/>
      <c r="AJ175" s="3"/>
      <c r="AK175" s="3"/>
      <c r="AL175" s="3"/>
      <c r="AM175" s="679"/>
      <c r="AN175" s="679"/>
      <c r="AO175" s="679"/>
      <c r="AP175" s="679"/>
      <c r="AQ175" s="679"/>
      <c r="AR175" s="679"/>
      <c r="AS175" s="679"/>
      <c r="AT175" s="679"/>
      <c r="AU175" s="679"/>
      <c r="AV175" s="679"/>
      <c r="AW175" s="679"/>
      <c r="AX175" s="679"/>
      <c r="AY175" s="679"/>
      <c r="BN175" s="36" t="s">
        <v>223</v>
      </c>
      <c r="BT175" s="12" t="s">
        <v>527</v>
      </c>
    </row>
    <row r="176" spans="1:72" ht="12.75">
      <c r="A176" s="25"/>
      <c r="C176" s="13"/>
      <c r="D176" s="41"/>
      <c r="E176" s="717" t="s">
        <v>312</v>
      </c>
      <c r="F176" s="717"/>
      <c r="G176" s="717"/>
      <c r="H176" s="717"/>
      <c r="I176" s="717"/>
      <c r="J176" s="717"/>
      <c r="K176" s="717"/>
      <c r="L176" s="717"/>
      <c r="M176" s="717"/>
      <c r="N176" s="717"/>
      <c r="O176" s="42"/>
      <c r="P176" s="25" t="s">
        <v>313</v>
      </c>
      <c r="Q176" s="25"/>
      <c r="R176" s="25"/>
      <c r="S176" s="25" t="s">
        <v>314</v>
      </c>
      <c r="T176" s="717"/>
      <c r="U176" s="2005">
        <v>21</v>
      </c>
      <c r="V176" s="2005"/>
      <c r="W176" s="4" t="s">
        <v>315</v>
      </c>
      <c r="X176" s="2414">
        <v>689</v>
      </c>
      <c r="Y176" s="2414"/>
      <c r="AC176" s="25"/>
      <c r="AD176" s="25"/>
      <c r="AE176" s="25"/>
      <c r="AF176" s="25"/>
      <c r="AH176" s="25"/>
      <c r="AJ176" s="3"/>
      <c r="AK176" s="3"/>
      <c r="AL176" s="3"/>
      <c r="AM176" s="679"/>
      <c r="AN176" s="679"/>
      <c r="AO176" s="679"/>
      <c r="AP176" s="679"/>
      <c r="AQ176" s="679"/>
      <c r="AR176" s="679"/>
      <c r="AS176" s="679"/>
      <c r="AT176" s="679"/>
      <c r="AU176" s="679"/>
      <c r="AV176" s="679"/>
      <c r="AW176" s="679"/>
      <c r="AX176" s="679"/>
      <c r="AY176" s="679"/>
      <c r="BN176" s="36" t="s">
        <v>225</v>
      </c>
      <c r="BT176" s="12" t="s">
        <v>528</v>
      </c>
    </row>
    <row r="177" spans="1:96" s="717" customFormat="1" ht="12.75">
      <c r="A177" s="25"/>
      <c r="B177" s="12"/>
      <c r="C177" s="43"/>
      <c r="D177" s="25" t="s">
        <v>255</v>
      </c>
      <c r="E177" s="12"/>
      <c r="F177" s="12"/>
      <c r="G177" s="12"/>
      <c r="H177" s="12"/>
      <c r="I177" s="12"/>
      <c r="J177" s="12"/>
      <c r="K177" s="12"/>
      <c r="L177" s="12"/>
      <c r="M177" s="25"/>
      <c r="N177" s="12"/>
      <c r="O177" s="12"/>
      <c r="P177" s="12"/>
      <c r="Q177" s="12"/>
      <c r="R177" s="1991" t="s">
        <v>706</v>
      </c>
      <c r="S177" s="1991"/>
      <c r="T177" s="3"/>
      <c r="V177" s="12"/>
      <c r="W177" s="3"/>
      <c r="X177" s="3"/>
      <c r="Y177" s="3"/>
      <c r="AD177" s="25"/>
      <c r="AF177" s="25"/>
      <c r="AH177" s="25"/>
      <c r="AJ177" s="679"/>
      <c r="AK177" s="679"/>
      <c r="AL177" s="679"/>
      <c r="AM177" s="679"/>
      <c r="AN177" s="679"/>
      <c r="AO177" s="679"/>
      <c r="AP177" s="679"/>
      <c r="AQ177" s="679"/>
      <c r="AR177" s="679"/>
      <c r="AS177" s="679"/>
      <c r="AT177" s="679"/>
      <c r="AU177" s="679"/>
      <c r="AV177" s="679"/>
      <c r="AW177" s="679"/>
      <c r="AX177" s="679"/>
      <c r="AY177" s="679"/>
      <c r="BN177" s="36" t="s">
        <v>226</v>
      </c>
      <c r="BT177" s="717" t="s">
        <v>529</v>
      </c>
      <c r="CR177" s="25"/>
    </row>
    <row r="178" spans="1:96" s="717" customFormat="1" ht="12.75">
      <c r="A178" s="25"/>
      <c r="B178" s="12"/>
      <c r="C178" s="43"/>
      <c r="D178" s="58" t="s">
        <v>1407</v>
      </c>
      <c r="E178" s="12"/>
      <c r="F178" s="12"/>
      <c r="G178" s="12"/>
      <c r="H178" s="12"/>
      <c r="I178" s="12"/>
      <c r="J178" s="12"/>
      <c r="K178" s="12"/>
      <c r="L178" s="12"/>
      <c r="M178" s="12"/>
      <c r="N178" s="12"/>
      <c r="P178" s="25"/>
      <c r="R178" s="12"/>
      <c r="S178" s="12"/>
      <c r="T178" s="12"/>
      <c r="U178" s="12"/>
      <c r="V178" s="12"/>
      <c r="W178" s="12"/>
      <c r="X178" s="12"/>
      <c r="Y178" s="12"/>
      <c r="AA178" s="25" t="s">
        <v>313</v>
      </c>
      <c r="AC178" s="25"/>
      <c r="AD178" s="25" t="s">
        <v>314</v>
      </c>
      <c r="AF178" s="2252"/>
      <c r="AG178" s="2252"/>
      <c r="AH178" s="4" t="s">
        <v>315</v>
      </c>
      <c r="AI178" s="2300"/>
      <c r="AJ178" s="2300"/>
      <c r="AK178" s="2300"/>
      <c r="AL178" s="679"/>
      <c r="AM178" s="679"/>
      <c r="AN178" s="679"/>
      <c r="AO178" s="679"/>
      <c r="AP178" s="679"/>
      <c r="AQ178" s="679"/>
      <c r="AR178" s="679"/>
      <c r="AS178" s="679"/>
      <c r="AT178" s="679"/>
      <c r="AU178" s="679"/>
      <c r="AV178" s="679"/>
      <c r="AW178" s="679"/>
      <c r="AX178" s="679"/>
      <c r="AY178" s="679"/>
      <c r="BN178" s="36" t="s">
        <v>227</v>
      </c>
      <c r="BT178" s="717" t="s">
        <v>56</v>
      </c>
      <c r="CR178" s="25"/>
    </row>
    <row r="179" spans="1:96" s="717" customFormat="1" ht="12.75">
      <c r="A179" s="25"/>
      <c r="B179" s="12"/>
      <c r="C179" s="43"/>
      <c r="AL179" s="679"/>
      <c r="AM179" s="679"/>
      <c r="AN179" s="679"/>
      <c r="AO179" s="679"/>
      <c r="AP179" s="679"/>
      <c r="AQ179" s="679"/>
      <c r="AR179" s="679"/>
      <c r="AS179" s="679"/>
      <c r="AT179" s="679"/>
      <c r="AU179" s="679"/>
      <c r="AV179" s="679"/>
      <c r="AW179" s="679"/>
      <c r="AX179" s="679"/>
      <c r="AY179" s="679"/>
      <c r="BN179" s="36" t="s">
        <v>228</v>
      </c>
      <c r="BT179" s="717" t="s">
        <v>57</v>
      </c>
      <c r="CR179" s="25"/>
    </row>
    <row r="180" spans="1:96" s="717" customFormat="1" ht="12.75">
      <c r="A180" s="25"/>
      <c r="B180" s="12"/>
      <c r="C180" s="43"/>
      <c r="D180" s="679" t="s">
        <v>465</v>
      </c>
      <c r="E180" s="25"/>
      <c r="X180" s="1991"/>
      <c r="Y180" s="1991"/>
      <c r="Z180" s="875"/>
      <c r="AK180" s="679"/>
      <c r="AL180" s="679"/>
      <c r="AM180" s="679"/>
      <c r="AN180" s="679"/>
      <c r="AO180" s="679"/>
      <c r="AP180" s="679"/>
      <c r="AQ180" s="679"/>
      <c r="AR180" s="679"/>
      <c r="AS180" s="679"/>
      <c r="AT180" s="679"/>
      <c r="AU180" s="679"/>
      <c r="AV180" s="679"/>
      <c r="AW180" s="679"/>
      <c r="AX180" s="679"/>
      <c r="AY180" s="679"/>
      <c r="BN180" s="36" t="s">
        <v>230</v>
      </c>
      <c r="BT180" s="717" t="s">
        <v>58</v>
      </c>
      <c r="CR180" s="25"/>
    </row>
    <row r="181" spans="1:96" s="717" customFormat="1" ht="12.95" customHeight="1">
      <c r="A181" s="25"/>
      <c r="B181" s="12"/>
      <c r="C181" s="44"/>
      <c r="E181" s="7" t="s">
        <v>1055</v>
      </c>
      <c r="Z181" s="25"/>
      <c r="AA181" s="25"/>
      <c r="AJ181" s="679"/>
      <c r="AK181" s="679"/>
      <c r="AL181" s="679"/>
      <c r="AM181" s="679"/>
      <c r="AN181" s="679"/>
      <c r="AO181" s="679"/>
      <c r="AP181" s="679"/>
      <c r="AQ181" s="679"/>
      <c r="AR181" s="679"/>
      <c r="AS181" s="679"/>
      <c r="AT181" s="679"/>
      <c r="AU181" s="679"/>
      <c r="AV181" s="679"/>
      <c r="AW181" s="679"/>
      <c r="AX181" s="679"/>
      <c r="AY181" s="679"/>
      <c r="BN181" s="36" t="s">
        <v>231</v>
      </c>
      <c r="BT181" s="717" t="s">
        <v>59</v>
      </c>
      <c r="CR181" s="25"/>
    </row>
    <row r="182" spans="1:96" ht="12.75">
      <c r="A182" s="3"/>
      <c r="C182" s="912"/>
      <c r="D182" s="25"/>
      <c r="E182" s="25"/>
      <c r="F182" s="25"/>
      <c r="G182" s="25"/>
      <c r="H182" s="25"/>
      <c r="I182" s="25"/>
      <c r="J182" s="25"/>
      <c r="S182" s="25"/>
      <c r="T182" s="25"/>
      <c r="Z182" s="25"/>
      <c r="AA182" s="25"/>
      <c r="AD182" s="25"/>
      <c r="AE182" s="25"/>
      <c r="AF182" s="25"/>
      <c r="AH182" s="25"/>
      <c r="AJ182" s="3"/>
      <c r="AK182" s="3"/>
      <c r="AL182" s="3"/>
      <c r="AM182" s="679"/>
      <c r="AN182" s="679"/>
      <c r="AO182" s="679"/>
      <c r="AP182" s="679"/>
      <c r="AQ182" s="679"/>
      <c r="AR182" s="679"/>
      <c r="AS182" s="679"/>
      <c r="AT182" s="679"/>
      <c r="AU182" s="679"/>
      <c r="AV182" s="679"/>
      <c r="AW182" s="679"/>
      <c r="AX182" s="679"/>
      <c r="AY182" s="679"/>
      <c r="BN182" s="36" t="s">
        <v>232</v>
      </c>
      <c r="BT182" s="12" t="s">
        <v>63</v>
      </c>
    </row>
    <row r="183" spans="1:96" ht="12.75">
      <c r="A183" s="37" t="s">
        <v>611</v>
      </c>
      <c r="C183" s="37" t="s">
        <v>612</v>
      </c>
      <c r="D183" s="3"/>
      <c r="E183" s="3"/>
      <c r="F183" s="3"/>
      <c r="G183" s="3"/>
      <c r="H183" s="3"/>
      <c r="I183" s="3"/>
      <c r="J183" s="3"/>
      <c r="K183" s="3"/>
      <c r="L183" s="3"/>
      <c r="M183" s="3"/>
      <c r="N183" s="3"/>
      <c r="O183" s="3"/>
      <c r="P183" s="3"/>
      <c r="W183" s="25"/>
      <c r="X183" s="25"/>
      <c r="Y183" s="25"/>
      <c r="Z183" s="25"/>
      <c r="AD183" s="3"/>
      <c r="AE183" s="3"/>
      <c r="AF183" s="3"/>
      <c r="AH183" s="3"/>
      <c r="AJ183" s="3"/>
      <c r="AK183" s="3"/>
      <c r="AL183" s="3"/>
      <c r="AM183" s="679"/>
      <c r="AN183" s="679"/>
      <c r="AO183" s="679"/>
      <c r="AP183" s="679"/>
      <c r="AQ183" s="679"/>
      <c r="AR183" s="679"/>
      <c r="AS183" s="679"/>
      <c r="AT183" s="679"/>
      <c r="AU183" s="679"/>
      <c r="AV183" s="679"/>
      <c r="AW183" s="679"/>
      <c r="AX183" s="679"/>
      <c r="AY183" s="679"/>
      <c r="BN183" s="36" t="s">
        <v>234</v>
      </c>
      <c r="BT183" s="12" t="s">
        <v>64</v>
      </c>
    </row>
    <row r="184" spans="1:96" ht="12.75">
      <c r="A184" s="25"/>
      <c r="C184" s="45"/>
      <c r="D184" s="25" t="s">
        <v>613</v>
      </c>
      <c r="E184" s="25"/>
      <c r="F184" s="25"/>
      <c r="G184" s="25"/>
      <c r="H184" s="25"/>
      <c r="I184" s="1981" t="str">
        <f>H18</f>
        <v>Devonwood Apartments</v>
      </c>
      <c r="J184" s="1981"/>
      <c r="K184" s="1981"/>
      <c r="L184" s="1981"/>
      <c r="M184" s="1981"/>
      <c r="N184" s="1981"/>
      <c r="O184" s="1981"/>
      <c r="P184" s="1981"/>
      <c r="Q184" s="1981"/>
      <c r="R184" s="1981"/>
      <c r="S184" s="1981"/>
      <c r="T184" s="1981"/>
      <c r="U184" s="1981"/>
      <c r="V184" s="1981"/>
      <c r="W184" s="1981"/>
      <c r="X184" s="1981"/>
      <c r="Y184" s="1981"/>
      <c r="Z184" s="1981"/>
      <c r="AA184" s="1981"/>
      <c r="AB184" s="1981"/>
      <c r="AC184" s="1981"/>
      <c r="AD184" s="1981"/>
      <c r="AE184" s="1981"/>
      <c r="AF184" s="25"/>
      <c r="AH184" s="25"/>
      <c r="AJ184" s="3"/>
      <c r="AK184" s="3"/>
      <c r="AL184" s="3"/>
      <c r="AM184" s="679"/>
      <c r="AN184" s="679"/>
      <c r="AO184" s="679"/>
      <c r="AP184" s="679"/>
      <c r="AQ184" s="679"/>
      <c r="AR184" s="679"/>
      <c r="AS184" s="679"/>
      <c r="AT184" s="679"/>
      <c r="AU184" s="679"/>
      <c r="AV184" s="679"/>
      <c r="AW184" s="679"/>
      <c r="AX184" s="679"/>
      <c r="AY184" s="679"/>
      <c r="BC184" s="25" t="s">
        <v>622</v>
      </c>
      <c r="BN184" s="36" t="s">
        <v>236</v>
      </c>
      <c r="BT184" s="12" t="s">
        <v>65</v>
      </c>
    </row>
    <row r="185" spans="1:96" ht="12.75">
      <c r="A185" s="25"/>
      <c r="C185" s="45"/>
      <c r="D185" s="25" t="s">
        <v>614</v>
      </c>
      <c r="E185" s="25"/>
      <c r="F185" s="25"/>
      <c r="G185" s="25"/>
      <c r="H185" s="25"/>
      <c r="I185" s="1993" t="s">
        <v>2557</v>
      </c>
      <c r="J185" s="1993"/>
      <c r="K185" s="1993"/>
      <c r="L185" s="1993"/>
      <c r="M185" s="1993"/>
      <c r="N185" s="1993"/>
      <c r="O185" s="1993"/>
      <c r="P185" s="1993"/>
      <c r="Q185" s="1993"/>
      <c r="R185" s="1993"/>
      <c r="S185" s="1993"/>
      <c r="T185" s="1993"/>
      <c r="U185" s="1993"/>
      <c r="V185" s="1993"/>
      <c r="W185" s="1993"/>
      <c r="X185" s="1993"/>
      <c r="Y185" s="1993"/>
      <c r="Z185" s="1993"/>
      <c r="AA185" s="1993"/>
      <c r="AB185" s="1993"/>
      <c r="AC185" s="1993"/>
      <c r="AD185" s="1993"/>
      <c r="AE185" s="1993"/>
      <c r="AF185" s="25"/>
      <c r="AH185" s="25"/>
      <c r="AJ185" s="3"/>
      <c r="AK185" s="3"/>
      <c r="AL185" s="3"/>
      <c r="AM185" s="679"/>
      <c r="AN185" s="679"/>
      <c r="AO185" s="679"/>
      <c r="AP185" s="679"/>
      <c r="AQ185" s="679"/>
      <c r="AR185" s="679"/>
      <c r="AS185" s="679"/>
      <c r="AT185" s="679"/>
      <c r="AU185" s="679"/>
      <c r="AV185" s="679"/>
      <c r="AW185" s="679"/>
      <c r="AX185" s="679"/>
      <c r="AY185" s="679"/>
      <c r="BC185" s="25" t="s">
        <v>623</v>
      </c>
      <c r="BN185" s="36" t="s">
        <v>237</v>
      </c>
      <c r="BT185" s="12" t="s">
        <v>66</v>
      </c>
    </row>
    <row r="186" spans="1:96" ht="12.75">
      <c r="A186" s="25"/>
      <c r="C186" s="45"/>
      <c r="D186" s="25"/>
      <c r="E186" s="25" t="s">
        <v>173</v>
      </c>
      <c r="F186" s="25"/>
      <c r="G186" s="25"/>
      <c r="H186" s="25"/>
      <c r="I186" s="25"/>
      <c r="J186" s="25"/>
      <c r="K186" s="25"/>
      <c r="L186" s="25"/>
      <c r="M186" s="25"/>
      <c r="N186" s="25"/>
      <c r="O186" s="25"/>
      <c r="P186" s="25"/>
      <c r="S186" s="25"/>
      <c r="T186" s="25"/>
      <c r="AF186" s="25"/>
      <c r="AH186" s="25"/>
      <c r="AJ186" s="3"/>
      <c r="AK186" s="3"/>
      <c r="AL186" s="3"/>
      <c r="AM186" s="679"/>
      <c r="AN186" s="679"/>
      <c r="AO186" s="679"/>
      <c r="AP186" s="679"/>
      <c r="AQ186" s="679"/>
      <c r="AR186" s="679"/>
      <c r="AS186" s="679"/>
      <c r="AT186" s="679"/>
      <c r="AU186" s="679"/>
      <c r="AV186" s="679"/>
      <c r="AW186" s="679"/>
      <c r="AX186" s="679"/>
      <c r="AY186" s="679"/>
      <c r="BN186" s="36" t="s">
        <v>238</v>
      </c>
      <c r="BT186" s="12" t="s">
        <v>67</v>
      </c>
    </row>
    <row r="187" spans="1:96" ht="12.75">
      <c r="A187" s="25"/>
      <c r="C187" s="45"/>
      <c r="D187" s="25"/>
      <c r="E187" s="2403" t="s">
        <v>2662</v>
      </c>
      <c r="F187" s="2403"/>
      <c r="G187" s="2403"/>
      <c r="H187" s="2403"/>
      <c r="I187" s="2403"/>
      <c r="J187" s="2403"/>
      <c r="K187" s="2403"/>
      <c r="L187" s="2403"/>
      <c r="M187" s="2403"/>
      <c r="N187" s="2403"/>
      <c r="O187" s="2403"/>
      <c r="P187" s="2403"/>
      <c r="Q187" s="2403"/>
      <c r="R187" s="2403"/>
      <c r="S187" s="2403"/>
      <c r="T187" s="2403"/>
      <c r="U187" s="2403"/>
      <c r="V187" s="2403"/>
      <c r="W187" s="2403"/>
      <c r="X187" s="2403"/>
      <c r="Y187" s="2403"/>
      <c r="Z187" s="2403"/>
      <c r="AA187" s="2403"/>
      <c r="AB187" s="2403"/>
      <c r="AC187" s="2403"/>
      <c r="AD187" s="2403"/>
      <c r="AE187" s="2403"/>
      <c r="AF187" s="25"/>
      <c r="AH187" s="25"/>
      <c r="AJ187" s="3"/>
      <c r="AK187" s="3"/>
      <c r="AL187" s="3"/>
      <c r="AM187" s="679"/>
      <c r="AN187" s="679"/>
      <c r="AO187" s="679"/>
      <c r="AP187" s="679"/>
      <c r="AQ187" s="679"/>
      <c r="AR187" s="679"/>
      <c r="AS187" s="679"/>
      <c r="AT187" s="679"/>
      <c r="AU187" s="679"/>
      <c r="AV187" s="679"/>
      <c r="AW187" s="679"/>
      <c r="AX187" s="679"/>
      <c r="AY187" s="679"/>
      <c r="BN187" s="36" t="s">
        <v>239</v>
      </c>
      <c r="BT187" s="12" t="s">
        <v>68</v>
      </c>
    </row>
    <row r="188" spans="1:96" ht="12.75">
      <c r="A188" s="25"/>
      <c r="C188" s="45"/>
      <c r="D188" s="25"/>
      <c r="E188" s="2404"/>
      <c r="F188" s="2404"/>
      <c r="G188" s="2404"/>
      <c r="H188" s="2404"/>
      <c r="I188" s="2404"/>
      <c r="J188" s="2404"/>
      <c r="K188" s="2404"/>
      <c r="L188" s="2404"/>
      <c r="M188" s="2404"/>
      <c r="N188" s="2404"/>
      <c r="O188" s="2404"/>
      <c r="P188" s="2404"/>
      <c r="Q188" s="2404"/>
      <c r="R188" s="2404"/>
      <c r="S188" s="2404"/>
      <c r="T188" s="2404"/>
      <c r="U188" s="2404"/>
      <c r="V188" s="2404"/>
      <c r="W188" s="2404"/>
      <c r="X188" s="2404"/>
      <c r="Y188" s="2404"/>
      <c r="Z188" s="2404"/>
      <c r="AA188" s="2404"/>
      <c r="AB188" s="2404"/>
      <c r="AC188" s="2404"/>
      <c r="AD188" s="2404"/>
      <c r="AE188" s="2404"/>
      <c r="AF188" s="25"/>
      <c r="AH188" s="25"/>
      <c r="AJ188" s="3"/>
      <c r="AK188" s="3"/>
      <c r="AL188" s="3"/>
      <c r="AM188" s="679"/>
      <c r="AN188" s="679"/>
      <c r="AO188" s="679"/>
      <c r="AP188" s="679"/>
      <c r="AQ188" s="679"/>
      <c r="AR188" s="679"/>
      <c r="AS188" s="679"/>
      <c r="AT188" s="679"/>
      <c r="AU188" s="679"/>
      <c r="AV188" s="679"/>
      <c r="AW188" s="679"/>
      <c r="AX188" s="679"/>
      <c r="AY188" s="679"/>
      <c r="BN188" s="36" t="s">
        <v>241</v>
      </c>
      <c r="BT188" s="12" t="s">
        <v>69</v>
      </c>
    </row>
    <row r="189" spans="1:96" ht="12.75">
      <c r="A189" s="25"/>
      <c r="C189" s="45"/>
      <c r="D189" s="25" t="s">
        <v>615</v>
      </c>
      <c r="E189" s="25"/>
      <c r="I189" s="2013" t="s">
        <v>58</v>
      </c>
      <c r="J189" s="2013"/>
      <c r="K189" s="2013"/>
      <c r="L189" s="2013"/>
      <c r="M189" s="2013"/>
      <c r="N189" s="2013"/>
      <c r="O189" s="2013"/>
      <c r="P189" s="2013"/>
      <c r="Q189" s="25" t="s">
        <v>617</v>
      </c>
      <c r="T189" s="2013" t="s">
        <v>58</v>
      </c>
      <c r="U189" s="2013"/>
      <c r="V189" s="2013"/>
      <c r="W189" s="2013"/>
      <c r="X189" s="2013"/>
      <c r="Y189" s="2013"/>
      <c r="Z189" s="2013"/>
      <c r="AA189" s="2013"/>
      <c r="AB189" s="2013"/>
      <c r="AC189" s="2013"/>
      <c r="AD189" s="2013"/>
      <c r="AE189" s="2013"/>
      <c r="AH189" s="25"/>
      <c r="AJ189" s="3"/>
      <c r="AK189" s="3"/>
      <c r="AL189" s="3"/>
      <c r="AM189" s="679"/>
      <c r="AN189" s="679"/>
      <c r="AO189" s="679"/>
      <c r="AP189" s="679"/>
      <c r="AQ189" s="679"/>
      <c r="AR189" s="679"/>
      <c r="AS189" s="679"/>
      <c r="AT189" s="679"/>
      <c r="AU189" s="679"/>
      <c r="AV189" s="679"/>
      <c r="AW189" s="679"/>
      <c r="AX189" s="679"/>
      <c r="AY189" s="679"/>
      <c r="BC189" s="717" t="s">
        <v>316</v>
      </c>
      <c r="BH189" s="58" t="s">
        <v>626</v>
      </c>
      <c r="BN189" s="36" t="s">
        <v>242</v>
      </c>
      <c r="BT189" s="12" t="s">
        <v>70</v>
      </c>
    </row>
    <row r="190" spans="1:96" ht="12.75">
      <c r="A190" s="25"/>
      <c r="C190" s="46"/>
      <c r="D190" s="25" t="s">
        <v>618</v>
      </c>
      <c r="E190" s="25"/>
      <c r="F190" s="25"/>
      <c r="G190" s="25"/>
      <c r="I190" s="1993">
        <v>93548</v>
      </c>
      <c r="J190" s="1993"/>
      <c r="K190" s="1993"/>
      <c r="L190" s="1993"/>
      <c r="M190" s="1993"/>
      <c r="N190" s="1993"/>
      <c r="O190" s="25" t="s">
        <v>620</v>
      </c>
      <c r="P190" s="25"/>
      <c r="Q190" s="25"/>
      <c r="R190" s="25"/>
      <c r="S190" s="25"/>
      <c r="T190" s="2401">
        <v>10.029999999999999</v>
      </c>
      <c r="U190" s="2401"/>
      <c r="V190" s="2401"/>
      <c r="W190" s="2401"/>
      <c r="X190" s="2401"/>
      <c r="Y190" s="2401"/>
      <c r="Z190" s="2401"/>
      <c r="AA190" s="2401"/>
      <c r="AB190" s="2401"/>
      <c r="AC190" s="2401"/>
      <c r="AD190" s="2401"/>
      <c r="AE190" s="2401"/>
      <c r="AF190" s="25"/>
      <c r="AH190" s="25"/>
      <c r="AJ190" s="3"/>
      <c r="AK190" s="3"/>
      <c r="AL190" s="3"/>
      <c r="AM190" s="679"/>
      <c r="AN190" s="679"/>
      <c r="AO190" s="679"/>
      <c r="AP190" s="679"/>
      <c r="AQ190" s="679"/>
      <c r="AR190" s="679"/>
      <c r="AS190" s="679"/>
      <c r="AT190" s="679"/>
      <c r="AU190" s="679"/>
      <c r="AV190" s="679"/>
      <c r="AW190" s="679"/>
      <c r="AX190" s="679"/>
      <c r="AY190" s="679"/>
      <c r="BC190" s="717" t="s">
        <v>1152</v>
      </c>
      <c r="BH190" s="717" t="s">
        <v>1152</v>
      </c>
      <c r="BN190" s="36" t="s">
        <v>670</v>
      </c>
      <c r="BT190" s="12" t="s">
        <v>71</v>
      </c>
    </row>
    <row r="191" spans="1:96" ht="12.75">
      <c r="A191" s="25"/>
      <c r="C191" s="46"/>
      <c r="D191" s="25" t="s">
        <v>495</v>
      </c>
      <c r="E191" s="25"/>
      <c r="F191" s="25"/>
      <c r="G191" s="25"/>
      <c r="H191" s="25"/>
      <c r="I191" s="25"/>
      <c r="J191" s="25"/>
      <c r="K191" s="25"/>
      <c r="L191" s="25"/>
      <c r="M191" s="25"/>
      <c r="N191" s="2403" t="s">
        <v>2558</v>
      </c>
      <c r="O191" s="2403"/>
      <c r="P191" s="2403"/>
      <c r="Q191" s="2403"/>
      <c r="R191" s="2403"/>
      <c r="S191" s="2403"/>
      <c r="T191" s="2403"/>
      <c r="U191" s="2403"/>
      <c r="V191" s="2403"/>
      <c r="W191" s="2403"/>
      <c r="X191" s="2403"/>
      <c r="Y191" s="2403"/>
      <c r="Z191" s="2403"/>
      <c r="AA191" s="2403"/>
      <c r="AB191" s="2403"/>
      <c r="AC191" s="2403"/>
      <c r="AD191" s="2403"/>
      <c r="AE191" s="2403"/>
      <c r="AF191" s="25"/>
      <c r="AH191" s="25"/>
      <c r="AJ191" s="3"/>
      <c r="AK191" s="3"/>
      <c r="AL191" s="3"/>
      <c r="AM191" s="679"/>
      <c r="AN191" s="679"/>
      <c r="AO191" s="679"/>
      <c r="AP191" s="679"/>
      <c r="AQ191" s="679"/>
      <c r="AR191" s="679"/>
      <c r="AS191" s="679"/>
      <c r="AT191" s="679"/>
      <c r="AU191" s="679"/>
      <c r="AV191" s="679"/>
      <c r="AW191" s="679"/>
      <c r="AX191" s="679"/>
      <c r="AY191" s="679"/>
      <c r="BC191" s="717" t="s">
        <v>1151</v>
      </c>
      <c r="BH191" s="717" t="s">
        <v>1151</v>
      </c>
      <c r="BN191" s="36" t="s">
        <v>726</v>
      </c>
      <c r="BT191" s="12" t="s">
        <v>768</v>
      </c>
    </row>
    <row r="192" spans="1:96" ht="12.75">
      <c r="A192" s="25"/>
      <c r="C192" s="46"/>
      <c r="D192" s="25"/>
      <c r="E192" s="25"/>
      <c r="F192" s="25"/>
      <c r="G192" s="25"/>
      <c r="H192" s="25"/>
      <c r="I192" s="25"/>
      <c r="J192" s="25"/>
      <c r="K192" s="25"/>
      <c r="L192" s="25"/>
      <c r="M192" s="170"/>
      <c r="N192" s="2404"/>
      <c r="O192" s="2404"/>
      <c r="P192" s="2404"/>
      <c r="Q192" s="2404"/>
      <c r="R192" s="2404"/>
      <c r="S192" s="2404"/>
      <c r="T192" s="2404"/>
      <c r="U192" s="2404"/>
      <c r="V192" s="2404"/>
      <c r="W192" s="2404"/>
      <c r="X192" s="2404"/>
      <c r="Y192" s="2404"/>
      <c r="Z192" s="2404"/>
      <c r="AA192" s="2404"/>
      <c r="AB192" s="2404"/>
      <c r="AC192" s="2404"/>
      <c r="AD192" s="2404"/>
      <c r="AE192" s="2404"/>
      <c r="AF192" s="25"/>
      <c r="AH192" s="25"/>
      <c r="AJ192" s="3"/>
      <c r="AK192" s="3"/>
      <c r="AL192" s="3"/>
      <c r="AM192" s="679"/>
      <c r="AN192" s="679"/>
      <c r="AO192" s="679"/>
      <c r="AP192" s="679"/>
      <c r="AQ192" s="679"/>
      <c r="AR192" s="679"/>
      <c r="AS192" s="679"/>
      <c r="AT192" s="679"/>
      <c r="AU192" s="679"/>
      <c r="AV192" s="679"/>
      <c r="AW192" s="679"/>
      <c r="AX192" s="679"/>
      <c r="AY192" s="679"/>
      <c r="BC192" s="717" t="s">
        <v>1154</v>
      </c>
      <c r="BH192" s="58" t="s">
        <v>1929</v>
      </c>
      <c r="BN192" s="36" t="s">
        <v>727</v>
      </c>
      <c r="BT192" s="12" t="s">
        <v>769</v>
      </c>
    </row>
    <row r="193" spans="1:96" ht="12.75">
      <c r="A193" s="25"/>
      <c r="B193" s="717"/>
      <c r="C193" s="46"/>
      <c r="D193" s="685" t="s">
        <v>1965</v>
      </c>
      <c r="E193" s="25"/>
      <c r="F193" s="25"/>
      <c r="G193" s="25"/>
      <c r="H193" s="25"/>
      <c r="I193" s="25"/>
      <c r="J193" s="25"/>
      <c r="K193" s="25"/>
      <c r="L193" s="25"/>
      <c r="M193" s="170"/>
      <c r="N193" s="1467"/>
      <c r="O193" s="1467"/>
      <c r="P193" s="1467"/>
      <c r="Q193" s="1467"/>
      <c r="R193" s="1467"/>
      <c r="S193" s="1467"/>
      <c r="T193" s="2415" t="s">
        <v>2556</v>
      </c>
      <c r="U193" s="2415"/>
      <c r="V193" s="2415"/>
      <c r="W193" s="2415"/>
      <c r="X193" s="2415"/>
      <c r="Y193" s="2415"/>
      <c r="Z193" s="2415"/>
      <c r="AA193" s="2415"/>
      <c r="AB193" s="2415"/>
      <c r="AC193" s="2415"/>
      <c r="AD193" s="2415"/>
      <c r="AE193" s="2415"/>
      <c r="AF193" s="2415"/>
      <c r="AG193" s="2415"/>
      <c r="AH193" s="2415"/>
      <c r="AI193" s="2415"/>
      <c r="AJ193" s="679"/>
      <c r="AK193" s="679"/>
      <c r="AL193" s="679"/>
      <c r="AM193" s="679"/>
      <c r="AN193" s="679"/>
      <c r="AO193" s="679"/>
      <c r="AP193" s="679"/>
      <c r="AQ193" s="679"/>
      <c r="AR193" s="679"/>
      <c r="AS193" s="679"/>
      <c r="AT193" s="679"/>
      <c r="AU193" s="679"/>
      <c r="AV193" s="679"/>
      <c r="AW193" s="679"/>
      <c r="AX193" s="679"/>
      <c r="AY193" s="679"/>
      <c r="BC193" s="717" t="s">
        <v>1153</v>
      </c>
      <c r="BH193" s="58" t="s">
        <v>1930</v>
      </c>
      <c r="BN193" s="36" t="s">
        <v>728</v>
      </c>
      <c r="BT193" s="12" t="s">
        <v>770</v>
      </c>
    </row>
    <row r="194" spans="1:96" ht="12.75">
      <c r="A194" s="25"/>
      <c r="C194" s="46"/>
      <c r="D194" s="25" t="s">
        <v>340</v>
      </c>
      <c r="E194" s="25"/>
      <c r="F194" s="25"/>
      <c r="G194" s="25"/>
      <c r="H194" s="25"/>
      <c r="I194" s="25"/>
      <c r="J194" s="25"/>
      <c r="K194" s="25"/>
      <c r="L194" s="25"/>
      <c r="M194" s="25"/>
      <c r="N194" s="25"/>
      <c r="O194" s="25"/>
      <c r="P194" s="25"/>
      <c r="Q194" s="25"/>
      <c r="R194" s="25"/>
      <c r="T194" s="1991" t="s">
        <v>706</v>
      </c>
      <c r="U194" s="1991"/>
      <c r="W194" s="25" t="s">
        <v>722</v>
      </c>
      <c r="X194" s="25"/>
      <c r="Y194" s="25"/>
      <c r="Z194" s="25"/>
      <c r="AA194" s="25"/>
      <c r="AB194" s="25"/>
      <c r="AC194" s="25"/>
      <c r="AD194" s="25"/>
      <c r="AE194" s="25"/>
      <c r="AF194" s="25"/>
      <c r="AG194" s="25"/>
      <c r="AH194" s="1991">
        <v>16</v>
      </c>
      <c r="AI194" s="1991"/>
      <c r="AJ194" s="3"/>
      <c r="AK194" s="3"/>
      <c r="AL194" s="3"/>
      <c r="AM194" s="679"/>
      <c r="AN194" s="679"/>
      <c r="AO194" s="679"/>
      <c r="AP194" s="679"/>
      <c r="AQ194" s="679"/>
      <c r="AR194" s="679"/>
      <c r="AS194" s="679"/>
      <c r="AT194" s="679"/>
      <c r="AU194" s="679"/>
      <c r="AV194" s="679"/>
      <c r="AW194" s="679"/>
      <c r="AX194" s="679"/>
      <c r="AY194" s="679"/>
      <c r="BC194" s="717" t="s">
        <v>1627</v>
      </c>
      <c r="BN194" s="36" t="s">
        <v>729</v>
      </c>
      <c r="BT194" s="12" t="s">
        <v>771</v>
      </c>
    </row>
    <row r="195" spans="1:96" s="717" customFormat="1" ht="12.75">
      <c r="A195" s="25"/>
      <c r="B195" s="12"/>
      <c r="C195" s="46"/>
      <c r="D195" s="25" t="s">
        <v>404</v>
      </c>
      <c r="E195" s="25"/>
      <c r="F195" s="25"/>
      <c r="G195" s="25"/>
      <c r="H195" s="25"/>
      <c r="I195" s="25"/>
      <c r="J195" s="25"/>
      <c r="K195" s="25"/>
      <c r="L195" s="25"/>
      <c r="M195" s="25"/>
      <c r="N195" s="25"/>
      <c r="O195" s="25"/>
      <c r="P195" s="25"/>
      <c r="Q195" s="25"/>
      <c r="R195" s="25"/>
      <c r="S195" s="12"/>
      <c r="T195" s="2158" t="s">
        <v>578</v>
      </c>
      <c r="U195" s="2158"/>
      <c r="V195" s="12"/>
      <c r="W195" s="25" t="s">
        <v>723</v>
      </c>
      <c r="X195" s="25"/>
      <c r="Y195" s="25"/>
      <c r="Z195" s="25"/>
      <c r="AA195" s="25"/>
      <c r="AB195" s="25"/>
      <c r="AC195" s="25"/>
      <c r="AD195" s="25"/>
      <c r="AE195" s="25"/>
      <c r="AF195" s="25"/>
      <c r="AG195" s="25"/>
      <c r="AH195" s="1991">
        <v>21</v>
      </c>
      <c r="AI195" s="1991"/>
      <c r="AJ195" s="3"/>
      <c r="AK195" s="3"/>
      <c r="AL195" s="3"/>
      <c r="AM195" s="679"/>
      <c r="AN195" s="679"/>
      <c r="AO195" s="679"/>
      <c r="AP195" s="679"/>
      <c r="AQ195" s="679"/>
      <c r="AR195" s="679"/>
      <c r="AS195" s="679"/>
      <c r="AT195" s="679"/>
      <c r="AU195" s="679"/>
      <c r="AV195" s="679"/>
      <c r="AW195" s="679"/>
      <c r="AX195" s="679"/>
      <c r="AY195" s="679"/>
      <c r="BC195" s="717" t="s">
        <v>2300</v>
      </c>
      <c r="BN195" s="36" t="s">
        <v>248</v>
      </c>
      <c r="BT195" s="12" t="s">
        <v>772</v>
      </c>
      <c r="CR195" s="25"/>
    </row>
    <row r="196" spans="1:96" ht="12.75">
      <c r="A196" s="25"/>
      <c r="C196" s="46"/>
      <c r="D196" s="177" t="s">
        <v>174</v>
      </c>
      <c r="E196" s="25"/>
      <c r="F196" s="25"/>
      <c r="G196" s="25"/>
      <c r="H196" s="25"/>
      <c r="I196" s="25"/>
      <c r="J196" s="25"/>
      <c r="K196" s="25"/>
      <c r="L196" s="25"/>
      <c r="M196" s="25"/>
      <c r="N196" s="25"/>
      <c r="O196" s="25"/>
      <c r="P196" s="25"/>
      <c r="Q196" s="25"/>
      <c r="R196" s="25"/>
      <c r="T196" s="2158" t="s">
        <v>706</v>
      </c>
      <c r="U196" s="2158"/>
      <c r="W196" s="25" t="s">
        <v>724</v>
      </c>
      <c r="X196" s="25"/>
      <c r="Y196" s="25"/>
      <c r="Z196" s="25"/>
      <c r="AA196" s="25"/>
      <c r="AB196" s="25"/>
      <c r="AC196" s="25"/>
      <c r="AD196" s="25"/>
      <c r="AE196" s="25"/>
      <c r="AF196" s="25"/>
      <c r="AG196" s="25"/>
      <c r="AH196" s="1991">
        <v>12</v>
      </c>
      <c r="AI196" s="1991"/>
      <c r="AJ196" s="3"/>
      <c r="AK196" s="3"/>
      <c r="AL196" s="3"/>
      <c r="AM196" s="679"/>
      <c r="AN196" s="679"/>
      <c r="AO196" s="679"/>
      <c r="AP196" s="679"/>
      <c r="AQ196" s="679"/>
      <c r="AR196" s="679"/>
      <c r="AS196" s="679"/>
      <c r="AT196" s="679"/>
      <c r="AU196" s="679"/>
      <c r="AV196" s="679"/>
      <c r="AW196" s="679"/>
      <c r="AX196" s="679"/>
      <c r="AY196" s="679"/>
      <c r="BN196" s="36" t="s">
        <v>249</v>
      </c>
      <c r="BT196" s="12" t="s">
        <v>72</v>
      </c>
    </row>
    <row r="197" spans="1:96" ht="12.75" customHeight="1">
      <c r="A197" s="25"/>
      <c r="B197" s="717"/>
      <c r="C197" s="46"/>
      <c r="D197" s="240" t="s">
        <v>1957</v>
      </c>
      <c r="E197" s="25"/>
      <c r="F197" s="25"/>
      <c r="G197" s="25"/>
      <c r="H197" s="25"/>
      <c r="I197" s="25"/>
      <c r="J197" s="25"/>
      <c r="K197" s="25"/>
      <c r="L197" s="25"/>
      <c r="M197" s="25"/>
      <c r="N197" s="25"/>
      <c r="O197" s="25"/>
      <c r="P197" s="25"/>
      <c r="Q197" s="25"/>
      <c r="R197" s="25"/>
      <c r="S197" s="717"/>
      <c r="T197" s="2504" t="s">
        <v>2531</v>
      </c>
      <c r="U197" s="2158"/>
      <c r="V197" s="717"/>
      <c r="W197" s="25"/>
      <c r="X197" s="25"/>
      <c r="Y197" s="25"/>
      <c r="Z197" s="25"/>
      <c r="AA197" s="25"/>
      <c r="AB197" s="25"/>
      <c r="AC197" s="25"/>
      <c r="AD197" s="25"/>
      <c r="AE197" s="25"/>
      <c r="AF197" s="25"/>
      <c r="AG197" s="25"/>
      <c r="AH197" s="51"/>
      <c r="AI197" s="51"/>
      <c r="AJ197" s="679"/>
      <c r="AK197" s="679"/>
      <c r="AL197" s="679"/>
      <c r="AM197" s="679"/>
      <c r="AN197" s="679"/>
      <c r="AO197" s="679"/>
      <c r="AP197" s="679"/>
      <c r="AQ197" s="679"/>
      <c r="AR197" s="679"/>
      <c r="AS197" s="679"/>
      <c r="AT197" s="679"/>
      <c r="AU197" s="679"/>
      <c r="AV197" s="679"/>
      <c r="AW197" s="679"/>
      <c r="AX197" s="679"/>
      <c r="AY197" s="679"/>
      <c r="BC197" s="680" t="s">
        <v>316</v>
      </c>
      <c r="BD197" s="678"/>
      <c r="BN197" s="36" t="s">
        <v>250</v>
      </c>
      <c r="BT197" s="12" t="s">
        <v>73</v>
      </c>
    </row>
    <row r="198" spans="1:96" s="51" customFormat="1" ht="12.75" customHeight="1">
      <c r="A198" s="25"/>
      <c r="B198" s="12"/>
      <c r="C198" s="46"/>
      <c r="E198" s="25"/>
      <c r="F198" s="25"/>
      <c r="G198" s="25"/>
      <c r="H198" s="25"/>
      <c r="I198" s="25"/>
      <c r="J198" s="25"/>
      <c r="K198" s="25"/>
      <c r="L198" s="25"/>
      <c r="M198" s="25"/>
      <c r="N198" s="25"/>
      <c r="O198" s="25"/>
      <c r="P198" s="25"/>
      <c r="Q198" s="25"/>
      <c r="R198" s="25"/>
      <c r="S198" s="12"/>
      <c r="T198" s="12"/>
      <c r="U198" s="12"/>
      <c r="V198" s="12"/>
      <c r="W198" s="25"/>
      <c r="X198" s="1754" t="s">
        <v>2482</v>
      </c>
      <c r="Y198" s="1991" t="s">
        <v>706</v>
      </c>
      <c r="Z198" s="1991"/>
      <c r="AA198" s="25"/>
      <c r="AB198" s="25"/>
      <c r="AC198" s="25"/>
      <c r="AD198" s="25"/>
      <c r="AE198" s="25"/>
      <c r="AF198" s="25"/>
      <c r="AG198" s="25"/>
      <c r="AJ198" s="679"/>
      <c r="AK198" s="679"/>
      <c r="AL198" s="679"/>
      <c r="AM198" s="679"/>
      <c r="AN198" s="679"/>
      <c r="AO198" s="679"/>
      <c r="AP198" s="679"/>
      <c r="AQ198" s="679"/>
      <c r="AR198" s="679"/>
      <c r="AS198" s="679"/>
      <c r="AT198" s="679"/>
      <c r="AU198" s="679"/>
      <c r="AV198" s="679"/>
      <c r="AW198" s="679"/>
      <c r="AX198" s="679"/>
      <c r="AY198" s="679"/>
      <c r="AZ198" s="52"/>
      <c r="BA198" s="52"/>
      <c r="BB198" s="21"/>
      <c r="BC198" s="685" t="s">
        <v>940</v>
      </c>
      <c r="BD198" s="678"/>
      <c r="BE198" s="21"/>
      <c r="BF198" s="21"/>
      <c r="BN198" s="36" t="s">
        <v>736</v>
      </c>
      <c r="BO198" s="12"/>
      <c r="BP198" s="12"/>
      <c r="BQ198" s="12"/>
      <c r="BR198" s="12"/>
      <c r="BS198" s="12"/>
      <c r="BT198" s="12" t="s">
        <v>197</v>
      </c>
      <c r="BU198" s="12"/>
      <c r="BV198" s="53"/>
      <c r="CR198" s="112"/>
    </row>
    <row r="199" spans="1:96" s="51" customFormat="1" ht="12.75" customHeight="1">
      <c r="A199" s="25"/>
      <c r="B199" s="12"/>
      <c r="C199" s="46"/>
      <c r="D199" s="3" t="s">
        <v>721</v>
      </c>
      <c r="E199" s="25"/>
      <c r="F199" s="25"/>
      <c r="G199" s="25"/>
      <c r="H199" s="25"/>
      <c r="I199" s="25"/>
      <c r="J199" s="25"/>
      <c r="K199" s="25"/>
      <c r="L199" s="25"/>
      <c r="M199" s="25"/>
      <c r="N199" s="25"/>
      <c r="O199" s="25"/>
      <c r="P199" s="25"/>
      <c r="Q199" s="25"/>
      <c r="R199" s="25"/>
      <c r="S199" s="39"/>
      <c r="T199" s="235"/>
      <c r="U199" s="235"/>
      <c r="V199" s="39"/>
      <c r="W199" s="25"/>
      <c r="X199" s="25"/>
      <c r="Y199" s="25"/>
      <c r="Z199" s="25"/>
      <c r="AA199" s="25"/>
      <c r="AB199" s="25"/>
      <c r="AC199" s="25"/>
      <c r="AD199" s="25"/>
      <c r="AE199" s="25"/>
      <c r="AF199" s="25"/>
      <c r="AG199" s="679"/>
      <c r="AH199" s="1684"/>
      <c r="AI199" s="1684"/>
      <c r="AJ199" s="679"/>
      <c r="AK199" s="679"/>
      <c r="AL199" s="679"/>
      <c r="AM199" s="679"/>
      <c r="AN199" s="679"/>
      <c r="AO199" s="679"/>
      <c r="AP199" s="679"/>
      <c r="AQ199" s="679"/>
      <c r="AR199" s="679"/>
      <c r="AS199" s="679"/>
      <c r="AT199" s="679"/>
      <c r="AU199" s="679"/>
      <c r="AV199" s="679"/>
      <c r="AW199" s="679"/>
      <c r="AX199" s="679"/>
      <c r="AY199" s="679"/>
      <c r="AZ199" s="52"/>
      <c r="BA199" s="52"/>
      <c r="BB199" s="21"/>
      <c r="BC199" s="684" t="s">
        <v>939</v>
      </c>
      <c r="BD199" s="715"/>
      <c r="BE199" s="21"/>
      <c r="BF199" s="21"/>
      <c r="BN199" s="36" t="s">
        <v>737</v>
      </c>
      <c r="BO199" s="717"/>
      <c r="BP199" s="717"/>
      <c r="BQ199" s="717"/>
      <c r="BR199" s="717"/>
      <c r="BS199" s="717"/>
      <c r="BT199" s="54" t="s">
        <v>198</v>
      </c>
      <c r="BU199" s="717"/>
      <c r="BV199" s="53"/>
      <c r="CR199" s="112"/>
    </row>
    <row r="200" spans="1:96" s="51" customFormat="1" ht="12.75" customHeight="1">
      <c r="A200" s="25"/>
      <c r="B200" s="12"/>
      <c r="C200" s="46"/>
      <c r="D200" s="333" t="s">
        <v>995</v>
      </c>
      <c r="E200" s="25"/>
      <c r="F200" s="25"/>
      <c r="G200" s="25"/>
      <c r="H200" s="25"/>
      <c r="I200" s="25"/>
      <c r="J200" s="25"/>
      <c r="K200" s="25"/>
      <c r="L200" s="25"/>
      <c r="M200" s="25"/>
      <c r="N200" s="25"/>
      <c r="O200" s="25"/>
      <c r="P200" s="25"/>
      <c r="Q200" s="25"/>
      <c r="R200" s="25"/>
      <c r="S200" s="39"/>
      <c r="T200" s="235"/>
      <c r="U200" s="235"/>
      <c r="V200" s="39"/>
      <c r="W200" s="333" t="s">
        <v>994</v>
      </c>
      <c r="X200" s="25"/>
      <c r="Y200" s="25"/>
      <c r="Z200" s="25"/>
      <c r="AA200" s="25"/>
      <c r="AB200" s="25"/>
      <c r="AC200" s="25"/>
      <c r="AD200" s="25"/>
      <c r="AE200" s="25"/>
      <c r="AF200" s="25"/>
      <c r="AG200" s="3"/>
      <c r="AH200" s="235"/>
      <c r="AI200" s="235"/>
      <c r="AJ200" s="3"/>
      <c r="AK200" s="3"/>
      <c r="AL200" s="3"/>
      <c r="AM200" s="679"/>
      <c r="AN200" s="679"/>
      <c r="AO200" s="679"/>
      <c r="AP200" s="679"/>
      <c r="AQ200" s="679"/>
      <c r="AR200" s="679"/>
      <c r="AS200" s="679"/>
      <c r="AT200" s="679"/>
      <c r="AU200" s="679"/>
      <c r="AV200" s="679"/>
      <c r="AW200" s="679"/>
      <c r="AX200" s="679"/>
      <c r="AY200" s="679"/>
      <c r="AZ200" s="52"/>
      <c r="BA200" s="52"/>
      <c r="BB200" s="21"/>
      <c r="BC200" s="684" t="s">
        <v>1177</v>
      </c>
      <c r="BD200" s="681"/>
      <c r="BE200" s="21"/>
      <c r="BF200" s="21"/>
      <c r="BN200" s="36" t="s">
        <v>738</v>
      </c>
      <c r="BO200" s="12"/>
      <c r="BP200" s="12"/>
      <c r="BQ200" s="12"/>
      <c r="BR200" s="12"/>
      <c r="BS200" s="12"/>
      <c r="BT200" s="54" t="s">
        <v>199</v>
      </c>
      <c r="BU200" s="12"/>
      <c r="CR200" s="112"/>
    </row>
    <row r="201" spans="1:96" s="51" customFormat="1" ht="12.75">
      <c r="A201" s="25"/>
      <c r="B201" s="12"/>
      <c r="C201" s="46"/>
      <c r="D201" s="910"/>
      <c r="E201" s="12"/>
      <c r="F201" s="12"/>
      <c r="G201" s="12"/>
      <c r="H201" s="12"/>
      <c r="I201" s="12"/>
      <c r="J201" s="12"/>
      <c r="K201" s="12"/>
      <c r="L201" s="12"/>
      <c r="M201" s="12"/>
      <c r="N201" s="12"/>
      <c r="O201" s="12"/>
      <c r="P201" s="12"/>
      <c r="Q201" s="25"/>
      <c r="R201" s="25"/>
      <c r="S201" s="39"/>
      <c r="T201" s="3"/>
      <c r="U201" s="3"/>
      <c r="V201" s="3"/>
      <c r="W201" s="25"/>
      <c r="X201" s="12"/>
      <c r="Y201" s="25"/>
      <c r="Z201" s="12"/>
      <c r="AA201" s="3"/>
      <c r="AB201" s="25"/>
      <c r="AC201" s="25"/>
      <c r="AD201" s="25"/>
      <c r="AE201" s="25"/>
      <c r="AF201" s="25"/>
      <c r="AG201" s="25"/>
      <c r="AH201" s="12"/>
      <c r="AI201" s="25"/>
      <c r="AJ201" s="3"/>
      <c r="AK201" s="3"/>
      <c r="AL201" s="3"/>
      <c r="AM201" s="679"/>
      <c r="AN201" s="679"/>
      <c r="AO201" s="679"/>
      <c r="AP201" s="679"/>
      <c r="AQ201" s="679"/>
      <c r="AR201" s="679"/>
      <c r="AS201" s="679"/>
      <c r="AT201" s="679"/>
      <c r="AU201" s="679"/>
      <c r="AV201" s="679"/>
      <c r="AW201" s="679"/>
      <c r="AX201" s="679"/>
      <c r="AY201" s="679"/>
      <c r="AZ201" s="52"/>
      <c r="BA201" s="52"/>
      <c r="BB201" s="21"/>
      <c r="BC201" s="682" t="s">
        <v>646</v>
      </c>
      <c r="BD201" s="681"/>
      <c r="BE201" s="21"/>
      <c r="BF201" s="21"/>
      <c r="BN201" s="36" t="s">
        <v>739</v>
      </c>
      <c r="BO201" s="53"/>
      <c r="BP201" s="54"/>
      <c r="BQ201" s="54"/>
      <c r="BR201" s="54"/>
      <c r="BS201" s="54"/>
      <c r="BT201" s="55" t="s">
        <v>200</v>
      </c>
      <c r="BU201" s="12"/>
      <c r="BV201" s="56"/>
      <c r="BW201" s="56"/>
      <c r="BX201" s="56"/>
      <c r="BY201" s="56"/>
      <c r="BZ201" s="56"/>
      <c r="CA201" s="56"/>
      <c r="CR201" s="112"/>
    </row>
    <row r="202" spans="1:96" ht="12.75" customHeight="1">
      <c r="A202" s="37" t="s">
        <v>621</v>
      </c>
      <c r="C202" s="37" t="s">
        <v>141</v>
      </c>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H202" s="3"/>
      <c r="AJ202" s="3"/>
      <c r="AK202" s="3"/>
      <c r="AL202" s="3"/>
      <c r="AM202" s="679"/>
      <c r="AN202" s="679"/>
      <c r="AO202" s="679"/>
      <c r="AP202" s="679"/>
      <c r="AQ202" s="679"/>
      <c r="AR202" s="679"/>
      <c r="AS202" s="679"/>
      <c r="AT202" s="679"/>
      <c r="AU202" s="679"/>
      <c r="AV202" s="679"/>
      <c r="AW202" s="679"/>
      <c r="AX202" s="679"/>
      <c r="AY202" s="679"/>
      <c r="BC202" s="682" t="s">
        <v>1178</v>
      </c>
      <c r="BD202" s="681"/>
      <c r="BN202" s="36" t="s">
        <v>740</v>
      </c>
      <c r="BO202" s="51"/>
      <c r="BP202" s="54"/>
      <c r="BQ202" s="54"/>
      <c r="BR202" s="54"/>
      <c r="BS202" s="54"/>
      <c r="BT202" s="55" t="s">
        <v>201</v>
      </c>
    </row>
    <row r="203" spans="1:96" ht="12.75" customHeight="1">
      <c r="A203" s="25"/>
      <c r="C203" s="25"/>
      <c r="D203" s="1981" t="s">
        <v>403</v>
      </c>
      <c r="E203" s="1981"/>
      <c r="F203" s="1981"/>
      <c r="G203" s="1981"/>
      <c r="H203" s="1981"/>
      <c r="I203" s="1981"/>
      <c r="J203" s="1981"/>
      <c r="K203" s="1981"/>
      <c r="L203" s="1981"/>
      <c r="M203" s="1981"/>
      <c r="P203" s="2397">
        <f>M26</f>
        <v>3300695</v>
      </c>
      <c r="Q203" s="2398"/>
      <c r="R203" s="2398"/>
      <c r="S203" s="2398"/>
      <c r="T203" s="2398"/>
      <c r="U203" s="2398"/>
      <c r="V203" s="25"/>
      <c r="W203" s="25"/>
      <c r="X203" s="25"/>
      <c r="Y203" s="25"/>
      <c r="Z203" s="2412" t="s">
        <v>2526</v>
      </c>
      <c r="AA203" s="2412"/>
      <c r="AB203" s="2412"/>
      <c r="AC203" s="2412"/>
      <c r="AD203" s="2412"/>
      <c r="AE203" s="2412"/>
      <c r="AF203" s="2412"/>
      <c r="AG203" s="25"/>
      <c r="AH203" s="25"/>
      <c r="AI203" s="25"/>
      <c r="AJ203" s="3"/>
      <c r="AK203" s="3"/>
      <c r="AL203" s="3"/>
      <c r="AM203" s="679"/>
      <c r="AN203" s="679"/>
      <c r="AO203" s="679"/>
      <c r="AP203" s="679"/>
      <c r="AQ203" s="679"/>
      <c r="AR203" s="679"/>
      <c r="AS203" s="679"/>
      <c r="AT203" s="679"/>
      <c r="AU203" s="679"/>
      <c r="AV203" s="679"/>
      <c r="AW203" s="679"/>
      <c r="AX203" s="679"/>
      <c r="AY203" s="679"/>
      <c r="BC203" s="679" t="s">
        <v>1179</v>
      </c>
      <c r="BD203" s="678"/>
      <c r="BN203" s="36" t="s">
        <v>741</v>
      </c>
      <c r="BO203" s="51"/>
      <c r="BP203" s="54"/>
      <c r="BQ203" s="54"/>
      <c r="BR203" s="54"/>
      <c r="BS203" s="55"/>
      <c r="BT203" s="55" t="s">
        <v>202</v>
      </c>
    </row>
    <row r="204" spans="1:96" ht="12.75" customHeight="1">
      <c r="A204" s="25"/>
      <c r="C204" s="45"/>
      <c r="D204" s="2416" t="s">
        <v>1472</v>
      </c>
      <c r="E204" s="1981"/>
      <c r="F204" s="1981"/>
      <c r="G204" s="1981"/>
      <c r="H204" s="1981"/>
      <c r="I204" s="1981"/>
      <c r="J204" s="1981"/>
      <c r="K204" s="1981"/>
      <c r="L204" s="1981"/>
      <c r="M204" s="1981"/>
      <c r="P204" s="2398">
        <f>M27</f>
        <v>17750000</v>
      </c>
      <c r="Q204" s="2398"/>
      <c r="R204" s="2398"/>
      <c r="S204" s="2398"/>
      <c r="T204" s="2398"/>
      <c r="U204" s="2398"/>
      <c r="V204" s="47"/>
      <c r="W204" s="58" t="s">
        <v>2148</v>
      </c>
      <c r="Z204" s="2412"/>
      <c r="AA204" s="2412"/>
      <c r="AB204" s="2412"/>
      <c r="AC204" s="2412"/>
      <c r="AD204" s="2412"/>
      <c r="AE204" s="2412"/>
      <c r="AF204" s="2412"/>
      <c r="AG204" s="25" t="s">
        <v>1473</v>
      </c>
      <c r="AH204" s="25"/>
      <c r="AI204" s="25"/>
      <c r="AJ204" s="25"/>
      <c r="AK204" s="25"/>
      <c r="AL204" s="25"/>
      <c r="AM204" s="25"/>
      <c r="AN204" s="25"/>
      <c r="AO204" s="25"/>
      <c r="AP204" s="1991" t="s">
        <v>706</v>
      </c>
      <c r="AQ204" s="1991"/>
      <c r="AR204" s="679"/>
      <c r="AS204" s="679"/>
      <c r="AT204" s="679"/>
      <c r="AU204" s="679"/>
      <c r="AV204" s="679"/>
      <c r="AW204" s="679"/>
      <c r="AX204" s="679"/>
      <c r="AY204" s="679"/>
      <c r="BC204" s="682" t="s">
        <v>645</v>
      </c>
      <c r="BD204" s="678"/>
      <c r="BN204" s="36" t="s">
        <v>742</v>
      </c>
      <c r="BT204" s="55" t="s">
        <v>203</v>
      </c>
      <c r="BU204" s="51"/>
    </row>
    <row r="205" spans="1:96" ht="12.75" customHeight="1">
      <c r="A205" s="25"/>
      <c r="C205" s="25"/>
      <c r="D205" s="48"/>
      <c r="E205" s="48"/>
      <c r="F205" s="48"/>
      <c r="G205" s="48"/>
      <c r="H205" s="48"/>
      <c r="I205" s="48"/>
      <c r="J205" s="48"/>
      <c r="K205" s="48"/>
      <c r="L205" s="48"/>
      <c r="M205" s="48"/>
      <c r="N205" s="48"/>
      <c r="O205" s="48"/>
      <c r="P205" s="48"/>
      <c r="Q205" s="25"/>
      <c r="R205" s="25"/>
      <c r="S205" s="25"/>
      <c r="T205" s="25"/>
      <c r="U205" s="25"/>
      <c r="V205" s="25"/>
      <c r="W205" s="25"/>
      <c r="X205" s="25"/>
      <c r="Y205" s="25"/>
      <c r="Z205" s="2413"/>
      <c r="AA205" s="2413"/>
      <c r="AB205" s="2413"/>
      <c r="AC205" s="2413"/>
      <c r="AD205" s="2413"/>
      <c r="AE205" s="2413"/>
      <c r="AF205" s="2413"/>
      <c r="AH205" s="25"/>
      <c r="AJ205" s="3"/>
      <c r="AK205" s="3"/>
      <c r="AL205" s="3"/>
      <c r="AM205" s="679"/>
      <c r="AN205" s="679"/>
      <c r="AO205" s="679"/>
      <c r="AP205" s="679"/>
      <c r="AQ205" s="679"/>
      <c r="AR205" s="679"/>
      <c r="AS205" s="679"/>
      <c r="AT205" s="679"/>
      <c r="AU205" s="679"/>
      <c r="AV205" s="679"/>
      <c r="AW205" s="679"/>
      <c r="AX205" s="679"/>
      <c r="AY205" s="679"/>
      <c r="BC205" s="682" t="s">
        <v>1136</v>
      </c>
      <c r="BD205" s="678"/>
      <c r="BN205" s="36" t="s">
        <v>114</v>
      </c>
      <c r="BT205" s="55" t="s">
        <v>179</v>
      </c>
      <c r="BU205" s="51"/>
    </row>
    <row r="206" spans="1:96" ht="12.75">
      <c r="A206" s="49" t="s">
        <v>624</v>
      </c>
      <c r="C206" s="49" t="s">
        <v>584</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H206" s="25"/>
      <c r="AJ206" s="3"/>
      <c r="AK206" s="3"/>
      <c r="AL206" s="3"/>
      <c r="AM206" s="679"/>
      <c r="AN206" s="679"/>
      <c r="AO206" s="679"/>
      <c r="AP206" s="679"/>
      <c r="AQ206" s="679"/>
      <c r="AR206" s="679"/>
      <c r="AS206" s="679"/>
      <c r="AT206" s="679"/>
      <c r="AU206" s="679"/>
      <c r="AV206" s="679"/>
      <c r="AW206" s="679"/>
      <c r="AX206" s="679"/>
      <c r="AY206" s="679"/>
      <c r="BC206" s="683" t="s">
        <v>1180</v>
      </c>
      <c r="BD206" s="678"/>
      <c r="BN206" s="36" t="s">
        <v>115</v>
      </c>
      <c r="BT206" s="55" t="s">
        <v>204</v>
      </c>
      <c r="BU206" s="56"/>
    </row>
    <row r="207" spans="1:96" ht="12.75">
      <c r="A207" s="25"/>
      <c r="C207" s="45"/>
      <c r="D207" s="2295" t="s">
        <v>2527</v>
      </c>
      <c r="E207" s="2295"/>
      <c r="F207" s="2295"/>
      <c r="G207" s="2295"/>
      <c r="H207" s="2295"/>
      <c r="I207" s="2295"/>
      <c r="J207" s="2295"/>
      <c r="K207" s="2295"/>
      <c r="L207" s="2295"/>
      <c r="M207" s="2295"/>
      <c r="N207" s="25"/>
      <c r="O207" s="25"/>
      <c r="P207" s="25"/>
      <c r="Q207" s="25"/>
      <c r="R207" s="25"/>
      <c r="S207" s="25"/>
      <c r="T207" s="25"/>
      <c r="U207" s="25"/>
      <c r="V207" s="25"/>
      <c r="W207" s="25"/>
      <c r="X207" s="25"/>
      <c r="Y207" s="25"/>
      <c r="Z207" s="25"/>
      <c r="AA207" s="25"/>
      <c r="AB207" s="25"/>
      <c r="AC207" s="25"/>
      <c r="AD207" s="25"/>
      <c r="AE207" s="25"/>
      <c r="AF207" s="25"/>
      <c r="AH207" s="25"/>
      <c r="AJ207" s="3"/>
      <c r="AK207" s="3"/>
      <c r="AL207" s="3"/>
      <c r="AM207" s="679"/>
      <c r="AN207" s="679"/>
      <c r="AO207" s="679"/>
      <c r="AP207" s="679"/>
      <c r="AQ207" s="679"/>
      <c r="AR207" s="679"/>
      <c r="AS207" s="679"/>
      <c r="AT207" s="679"/>
      <c r="AU207" s="679"/>
      <c r="AV207" s="679"/>
      <c r="AW207" s="679"/>
      <c r="AX207" s="679"/>
      <c r="AY207" s="679"/>
      <c r="BC207" s="684" t="s">
        <v>1423</v>
      </c>
      <c r="BD207" s="678"/>
      <c r="BN207" s="36" t="s">
        <v>48</v>
      </c>
      <c r="BT207" s="55" t="s">
        <v>205</v>
      </c>
    </row>
    <row r="208" spans="1:96" ht="12.75">
      <c r="T208" s="25"/>
      <c r="U208" s="25"/>
      <c r="V208" s="25"/>
      <c r="W208" s="25"/>
      <c r="X208" s="25"/>
      <c r="Y208" s="25"/>
      <c r="Z208" s="25"/>
      <c r="AA208" s="25"/>
      <c r="AB208" s="25"/>
      <c r="AC208" s="25"/>
      <c r="AD208" s="25"/>
      <c r="AE208" s="25"/>
      <c r="AF208" s="25"/>
      <c r="AG208" s="717"/>
      <c r="AH208" s="25"/>
      <c r="AI208" s="717"/>
      <c r="AJ208" s="679"/>
      <c r="AK208" s="679"/>
      <c r="AL208" s="679"/>
      <c r="AM208" s="679"/>
      <c r="AN208" s="679"/>
      <c r="AO208" s="679"/>
      <c r="AP208" s="679"/>
      <c r="AQ208" s="679"/>
      <c r="AR208" s="679"/>
      <c r="AS208" s="679"/>
      <c r="AT208" s="679"/>
      <c r="AU208" s="679"/>
      <c r="AV208" s="679"/>
      <c r="AW208" s="679"/>
      <c r="AX208" s="679"/>
      <c r="AY208" s="679"/>
      <c r="BC208" s="679" t="s">
        <v>1181</v>
      </c>
      <c r="BD208" s="678"/>
      <c r="BN208" s="36" t="s">
        <v>49</v>
      </c>
      <c r="BT208" s="55" t="s">
        <v>206</v>
      </c>
    </row>
    <row r="209" spans="1:96" ht="12.75">
      <c r="A209" s="50" t="s">
        <v>625</v>
      </c>
      <c r="C209" s="50" t="s">
        <v>406</v>
      </c>
      <c r="Z209" s="717"/>
      <c r="AA209" s="25"/>
      <c r="AB209" s="25"/>
      <c r="AC209" s="25"/>
      <c r="AD209" s="25"/>
      <c r="AE209" s="25"/>
      <c r="AF209" s="25"/>
      <c r="AG209" s="717"/>
      <c r="AH209" s="717"/>
      <c r="AI209" s="717"/>
      <c r="AJ209" s="679"/>
      <c r="AK209" s="679"/>
      <c r="AL209" s="679"/>
      <c r="AM209" s="679"/>
      <c r="AN209" s="679"/>
      <c r="AO209" s="679"/>
      <c r="AP209" s="679"/>
      <c r="AQ209" s="679"/>
      <c r="AR209" s="679"/>
      <c r="AS209" s="679"/>
      <c r="AT209" s="679"/>
      <c r="AU209" s="679"/>
      <c r="AV209" s="679"/>
      <c r="AW209" s="679"/>
      <c r="AX209" s="679"/>
      <c r="AY209" s="679"/>
      <c r="BC209" s="682" t="s">
        <v>696</v>
      </c>
      <c r="BD209" s="678"/>
      <c r="BN209" s="36" t="s">
        <v>50</v>
      </c>
      <c r="BT209" s="55" t="s">
        <v>207</v>
      </c>
    </row>
    <row r="210" spans="1:96" ht="12.75">
      <c r="C210" s="45"/>
      <c r="D210" s="2295" t="s">
        <v>1152</v>
      </c>
      <c r="E210" s="2295"/>
      <c r="F210" s="2295"/>
      <c r="G210" s="2295"/>
      <c r="H210" s="2295"/>
      <c r="I210" s="2295"/>
      <c r="J210" s="2295"/>
      <c r="K210" s="2295"/>
      <c r="L210" s="2295"/>
      <c r="M210" s="2295"/>
      <c r="O210" s="717"/>
      <c r="P210" s="717"/>
      <c r="Q210" s="717"/>
      <c r="R210" s="717"/>
      <c r="S210" s="717"/>
      <c r="T210" s="717"/>
      <c r="U210" s="717"/>
      <c r="V210" s="717"/>
      <c r="W210" s="717"/>
      <c r="X210" s="717"/>
      <c r="Y210" s="717"/>
      <c r="Z210" s="717"/>
      <c r="AA210" s="717"/>
      <c r="AB210" s="717"/>
      <c r="AC210" s="717"/>
      <c r="AD210" s="717"/>
      <c r="AE210" s="717"/>
      <c r="AF210" s="717"/>
      <c r="AG210" s="717"/>
      <c r="AH210" s="88"/>
      <c r="AI210" s="88"/>
      <c r="AJ210" s="679"/>
      <c r="AK210" s="679"/>
      <c r="AL210" s="679"/>
      <c r="AM210" s="679"/>
      <c r="AN210" s="679"/>
      <c r="AO210" s="679"/>
      <c r="AP210" s="679"/>
      <c r="AQ210" s="679"/>
      <c r="AR210" s="679"/>
      <c r="AS210" s="679"/>
      <c r="AT210" s="679"/>
      <c r="AU210" s="679"/>
      <c r="AV210" s="679"/>
      <c r="AW210" s="679"/>
      <c r="AX210" s="679"/>
      <c r="AY210" s="679"/>
      <c r="BD210" s="678"/>
      <c r="BN210" s="36" t="s">
        <v>51</v>
      </c>
      <c r="BT210" s="55" t="s">
        <v>208</v>
      </c>
    </row>
    <row r="211" spans="1:96" ht="12.75">
      <c r="A211" s="717"/>
      <c r="B211" s="717"/>
      <c r="C211" s="45"/>
      <c r="D211" s="717" t="s">
        <v>1458</v>
      </c>
      <c r="E211" s="717"/>
      <c r="F211" s="717"/>
      <c r="G211" s="717"/>
      <c r="H211" s="717"/>
      <c r="I211" s="717"/>
      <c r="J211" s="717"/>
      <c r="K211" s="717"/>
      <c r="L211" s="717"/>
      <c r="M211" s="717"/>
      <c r="N211" s="717"/>
      <c r="O211" s="717"/>
      <c r="P211" s="717"/>
      <c r="Q211" s="717"/>
      <c r="R211" s="717"/>
      <c r="S211" s="717"/>
      <c r="T211" s="717"/>
      <c r="U211" s="717"/>
      <c r="V211" s="717"/>
      <c r="W211" s="717"/>
      <c r="X211" s="717"/>
      <c r="Y211" s="1991"/>
      <c r="Z211" s="1991"/>
      <c r="AA211" s="717"/>
      <c r="AB211" s="717"/>
      <c r="AC211" s="717"/>
      <c r="AD211" s="717"/>
      <c r="AE211" s="717"/>
      <c r="AF211" s="717"/>
      <c r="AG211" s="717"/>
      <c r="AH211" s="717"/>
      <c r="AI211" s="717"/>
      <c r="AJ211" s="679"/>
      <c r="AK211" s="679"/>
      <c r="AL211" s="679"/>
      <c r="AM211" s="679"/>
      <c r="AN211" s="679"/>
      <c r="AO211" s="679"/>
      <c r="AP211" s="679"/>
      <c r="AQ211" s="679"/>
      <c r="AR211" s="679"/>
      <c r="AS211" s="679"/>
      <c r="AT211" s="679"/>
      <c r="AU211" s="679"/>
      <c r="AV211" s="679"/>
      <c r="AW211" s="679"/>
      <c r="AX211" s="679"/>
      <c r="AY211" s="679"/>
      <c r="BN211" s="36" t="s">
        <v>134</v>
      </c>
      <c r="BT211" s="55" t="s">
        <v>135</v>
      </c>
    </row>
    <row r="212" spans="1:96" ht="12.75">
      <c r="D212" s="58" t="s">
        <v>1928</v>
      </c>
      <c r="E212" s="717"/>
      <c r="F212" s="717"/>
      <c r="G212" s="717"/>
      <c r="H212" s="717"/>
      <c r="I212" s="717"/>
      <c r="J212" s="717"/>
      <c r="K212" s="717"/>
      <c r="L212" s="717"/>
      <c r="M212" s="717"/>
      <c r="N212" s="717"/>
      <c r="O212" s="717"/>
      <c r="P212" s="717"/>
      <c r="Q212" s="717"/>
      <c r="R212" s="717"/>
      <c r="S212" s="717"/>
      <c r="T212" s="717"/>
      <c r="U212" s="717"/>
      <c r="V212" s="717"/>
      <c r="W212" s="717"/>
      <c r="X212" s="717"/>
      <c r="Y212" s="717"/>
      <c r="Z212" s="717"/>
      <c r="AG212" s="3"/>
      <c r="AJ212" s="3"/>
      <c r="AK212" s="3"/>
      <c r="AL212" s="3"/>
      <c r="AM212" s="679"/>
      <c r="AN212" s="679"/>
      <c r="AO212" s="679"/>
      <c r="AP212" s="679"/>
      <c r="AQ212" s="679"/>
      <c r="AR212" s="679"/>
      <c r="AS212" s="679"/>
      <c r="AT212" s="679"/>
      <c r="AU212" s="679"/>
      <c r="AV212" s="679"/>
      <c r="AW212" s="679"/>
      <c r="AX212" s="679"/>
      <c r="AY212" s="679"/>
      <c r="BC212" s="479" t="s">
        <v>316</v>
      </c>
      <c r="BN212" s="36" t="s">
        <v>52</v>
      </c>
      <c r="BT212" s="55" t="s">
        <v>209</v>
      </c>
    </row>
    <row r="213" spans="1:96" s="717" customFormat="1" ht="12.75">
      <c r="D213" s="2505" t="s">
        <v>626</v>
      </c>
      <c r="E213" s="2505"/>
      <c r="F213" s="2505"/>
      <c r="G213" s="2505"/>
      <c r="H213" s="2505"/>
      <c r="I213" s="2505"/>
      <c r="J213" s="2505"/>
      <c r="K213" s="2505"/>
      <c r="L213" s="2505"/>
      <c r="M213" s="2505"/>
      <c r="N213" s="2505"/>
      <c r="O213" s="2505"/>
      <c r="P213" s="2505"/>
      <c r="Q213" s="2505"/>
      <c r="R213" s="2505"/>
      <c r="S213" s="2505"/>
      <c r="T213" s="2505"/>
      <c r="U213" s="2505"/>
      <c r="V213" s="2505"/>
      <c r="W213" s="2505"/>
      <c r="X213" s="2505"/>
      <c r="Y213" s="2505"/>
      <c r="Z213" s="2505"/>
      <c r="AG213" s="679"/>
      <c r="AJ213" s="679"/>
      <c r="AK213" s="679"/>
      <c r="AL213" s="679"/>
      <c r="AM213" s="679"/>
      <c r="AN213" s="679"/>
      <c r="AO213" s="679"/>
      <c r="AP213" s="679"/>
      <c r="AQ213" s="679"/>
      <c r="AR213" s="679"/>
      <c r="AS213" s="679"/>
      <c r="AT213" s="679"/>
      <c r="AU213" s="679"/>
      <c r="AV213" s="679"/>
      <c r="AW213" s="679"/>
      <c r="AX213" s="679"/>
      <c r="AY213" s="679"/>
      <c r="BC213" s="12" t="s">
        <v>559</v>
      </c>
      <c r="BN213" s="36" t="s">
        <v>53</v>
      </c>
      <c r="BT213" s="55" t="s">
        <v>210</v>
      </c>
      <c r="CR213" s="25"/>
    </row>
    <row r="214" spans="1:96" ht="12.75">
      <c r="A214" s="717"/>
      <c r="B214" s="717"/>
      <c r="C214" s="717"/>
      <c r="D214" s="58" t="s">
        <v>1958</v>
      </c>
      <c r="E214" s="717"/>
      <c r="F214" s="717"/>
      <c r="G214" s="717"/>
      <c r="H214" s="717"/>
      <c r="I214" s="717"/>
      <c r="J214" s="717"/>
      <c r="K214" s="717"/>
      <c r="L214" s="717"/>
      <c r="M214" s="717"/>
      <c r="N214" s="717"/>
      <c r="O214" s="717"/>
      <c r="P214" s="717"/>
      <c r="Q214" s="717"/>
      <c r="R214" s="717"/>
      <c r="S214" s="717"/>
      <c r="T214" s="717"/>
      <c r="U214" s="717"/>
      <c r="V214" s="717"/>
      <c r="W214" s="717"/>
      <c r="X214" s="717"/>
      <c r="Y214" s="717"/>
      <c r="Z214" s="69"/>
      <c r="AA214" s="717"/>
      <c r="AB214" s="2483" t="s">
        <v>626</v>
      </c>
      <c r="AC214" s="2483"/>
      <c r="AD214" s="2483"/>
      <c r="AE214" s="2483"/>
      <c r="AF214" s="2483"/>
      <c r="AG214" s="2483"/>
      <c r="AH214" s="2483"/>
      <c r="AI214" s="2483"/>
      <c r="AJ214" s="2483"/>
      <c r="AK214" s="2483"/>
      <c r="AL214" s="2483"/>
      <c r="AM214" s="46"/>
      <c r="AN214" s="46"/>
      <c r="AO214" s="46"/>
      <c r="AP214" s="46"/>
      <c r="AQ214" s="46"/>
      <c r="AR214" s="46"/>
      <c r="AS214" s="46"/>
      <c r="AT214" s="46"/>
      <c r="AU214" s="46"/>
      <c r="AV214" s="46"/>
      <c r="AW214" s="46"/>
      <c r="AX214" s="46"/>
      <c r="AY214" s="46"/>
      <c r="AZ214" s="717"/>
      <c r="BA214" s="717"/>
      <c r="BC214" s="12" t="s">
        <v>563</v>
      </c>
      <c r="BN214" s="36" t="s">
        <v>335</v>
      </c>
      <c r="BT214" s="55" t="s">
        <v>211</v>
      </c>
    </row>
    <row r="215" spans="1:96" s="717" customFormat="1" ht="12.75" customHeight="1">
      <c r="A215" s="12"/>
      <c r="B215" s="12"/>
      <c r="C215" s="12"/>
      <c r="D215" s="58" t="s">
        <v>1956</v>
      </c>
      <c r="Z215" s="69"/>
      <c r="AB215" s="2483" t="s">
        <v>626</v>
      </c>
      <c r="AC215" s="2483"/>
      <c r="AD215" s="2483"/>
      <c r="AE215" s="2483"/>
      <c r="AF215" s="2483"/>
      <c r="AG215" s="2483"/>
      <c r="AH215" s="2483"/>
      <c r="AI215" s="2483"/>
      <c r="AJ215" s="2483"/>
      <c r="AK215" s="2483"/>
      <c r="AL215" s="2483"/>
      <c r="AM215" s="46"/>
      <c r="AN215" s="46"/>
      <c r="AO215" s="46"/>
      <c r="AP215" s="46"/>
      <c r="AQ215" s="46"/>
      <c r="AR215" s="46"/>
      <c r="AS215" s="46"/>
      <c r="AT215" s="46"/>
      <c r="AU215" s="46"/>
      <c r="AV215" s="46"/>
      <c r="AW215" s="46"/>
      <c r="AX215" s="46"/>
      <c r="AY215" s="46"/>
      <c r="BC215" s="39" t="s">
        <v>560</v>
      </c>
      <c r="CR215" s="25"/>
    </row>
    <row r="216" spans="1:96" s="717" customFormat="1" ht="12.75" customHeight="1">
      <c r="D216" s="58"/>
      <c r="Z216" s="69"/>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BC216" s="12" t="s">
        <v>599</v>
      </c>
      <c r="CR216" s="25"/>
    </row>
    <row r="217" spans="1:96" s="717" customFormat="1" ht="12.75">
      <c r="A217" s="502" t="s">
        <v>627</v>
      </c>
      <c r="B217" s="39"/>
      <c r="C217" s="502" t="s">
        <v>1432</v>
      </c>
      <c r="D217" s="865"/>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679"/>
      <c r="AH217" s="39"/>
      <c r="AI217" s="39"/>
      <c r="AJ217" s="679"/>
      <c r="AK217" s="679"/>
      <c r="AL217" s="679"/>
      <c r="AM217" s="679"/>
      <c r="AN217" s="679"/>
      <c r="AO217" s="679"/>
      <c r="AP217" s="679"/>
      <c r="AQ217" s="679"/>
      <c r="AR217" s="679"/>
      <c r="AS217" s="679"/>
      <c r="AT217" s="679"/>
      <c r="AU217" s="679"/>
      <c r="AV217" s="679"/>
      <c r="AW217" s="679"/>
      <c r="AX217" s="679"/>
      <c r="AY217" s="679"/>
      <c r="BC217" s="12" t="s">
        <v>561</v>
      </c>
      <c r="CR217" s="25"/>
    </row>
    <row r="218" spans="1:96" ht="12.75">
      <c r="A218" s="50"/>
      <c r="C218" s="50"/>
      <c r="D218" s="7" t="s">
        <v>1084</v>
      </c>
      <c r="AA218" s="717"/>
      <c r="AB218" s="717"/>
      <c r="AC218" s="717"/>
      <c r="AD218" s="717"/>
      <c r="AE218" s="717"/>
      <c r="AF218" s="717"/>
      <c r="AG218" s="679"/>
      <c r="AH218" s="717"/>
      <c r="AI218" s="717"/>
      <c r="AJ218" s="679"/>
      <c r="AK218" s="679"/>
      <c r="AL218" s="679"/>
      <c r="AM218" s="679"/>
      <c r="AN218" s="679"/>
      <c r="AO218" s="679"/>
      <c r="AP218" s="679"/>
      <c r="AQ218" s="679"/>
      <c r="AR218" s="679"/>
      <c r="AS218" s="679"/>
      <c r="AT218" s="679"/>
      <c r="AU218" s="679"/>
      <c r="AV218" s="679"/>
      <c r="AW218" s="679"/>
      <c r="AX218" s="679"/>
      <c r="AY218" s="679"/>
      <c r="AZ218" s="717"/>
      <c r="BC218" s="12" t="s">
        <v>562</v>
      </c>
    </row>
    <row r="219" spans="1:96" s="39" customFormat="1" ht="12.75" customHeight="1">
      <c r="A219" s="50"/>
      <c r="B219" s="12"/>
      <c r="C219" s="50"/>
      <c r="D219" s="2295" t="s">
        <v>1177</v>
      </c>
      <c r="E219" s="2295"/>
      <c r="F219" s="2295"/>
      <c r="G219" s="2295"/>
      <c r="H219" s="2295"/>
      <c r="I219" s="2295"/>
      <c r="J219" s="2295"/>
      <c r="K219" s="2295"/>
      <c r="L219" s="2295"/>
      <c r="M219" s="2295"/>
      <c r="N219" s="2295"/>
      <c r="O219" s="2295"/>
      <c r="P219" s="2295"/>
      <c r="Q219" s="2295"/>
      <c r="R219" s="2295"/>
      <c r="S219" s="2295"/>
      <c r="T219" s="2295"/>
      <c r="U219" s="2295"/>
      <c r="V219" s="2295"/>
      <c r="W219" s="2295"/>
      <c r="X219" s="2295"/>
      <c r="Y219" s="2295"/>
      <c r="Z219" s="2295"/>
      <c r="AA219" s="717"/>
      <c r="AB219" s="717"/>
      <c r="AC219" s="717"/>
      <c r="AD219" s="717"/>
      <c r="AE219" s="717"/>
      <c r="AF219" s="717"/>
      <c r="AG219" s="679"/>
      <c r="AH219" s="717"/>
      <c r="AI219" s="717"/>
      <c r="AJ219" s="679"/>
      <c r="AK219" s="679"/>
      <c r="AL219" s="679"/>
      <c r="AM219" s="679"/>
      <c r="AN219" s="679"/>
      <c r="AO219" s="679"/>
      <c r="AP219" s="679"/>
      <c r="AQ219" s="679"/>
      <c r="AR219" s="679"/>
      <c r="AS219" s="679"/>
      <c r="AT219" s="679"/>
      <c r="AU219" s="679"/>
      <c r="AV219" s="679"/>
      <c r="AW219" s="679"/>
      <c r="AX219" s="679"/>
      <c r="AY219" s="679"/>
      <c r="AZ219" s="239"/>
      <c r="BA219" s="239"/>
      <c r="BC219" s="12" t="s">
        <v>395</v>
      </c>
      <c r="CR219" s="679"/>
    </row>
    <row r="220" spans="1:96" ht="12.75">
      <c r="A220" s="50"/>
      <c r="B220" s="51"/>
      <c r="C220" s="50"/>
      <c r="AA220" s="717"/>
      <c r="AB220" s="717"/>
      <c r="AC220" s="717"/>
      <c r="AD220" s="717"/>
      <c r="AE220" s="717"/>
      <c r="AF220" s="717"/>
      <c r="AG220" s="679"/>
      <c r="AH220" s="717"/>
      <c r="AI220" s="717"/>
      <c r="AJ220" s="679"/>
      <c r="AK220" s="679"/>
      <c r="AL220" s="679"/>
      <c r="AM220" s="679"/>
      <c r="AN220" s="679"/>
      <c r="AO220" s="679"/>
      <c r="AP220" s="679"/>
      <c r="AQ220" s="679"/>
      <c r="AR220" s="679"/>
      <c r="AS220" s="679"/>
      <c r="AT220" s="679"/>
      <c r="AU220" s="679"/>
      <c r="AV220" s="679"/>
      <c r="AW220" s="679"/>
      <c r="AX220" s="679"/>
      <c r="AY220" s="679"/>
      <c r="BA220" s="58"/>
      <c r="BC220" s="12" t="s">
        <v>308</v>
      </c>
    </row>
    <row r="221" spans="1:96" ht="12.75">
      <c r="A221" s="2336" t="s">
        <v>573</v>
      </c>
      <c r="B221" s="2336"/>
      <c r="C221" s="2336"/>
      <c r="D221" s="2336"/>
      <c r="E221" s="2336"/>
      <c r="F221" s="2336"/>
      <c r="G221" s="2336"/>
      <c r="H221" s="2336"/>
      <c r="I221" s="2336"/>
      <c r="J221" s="2336"/>
      <c r="K221" s="2336"/>
      <c r="L221" s="2336"/>
      <c r="M221" s="2336"/>
      <c r="N221" s="2336"/>
      <c r="O221" s="2336"/>
      <c r="P221" s="2336"/>
      <c r="Q221" s="2336"/>
      <c r="R221" s="2336"/>
      <c r="S221" s="2336"/>
      <c r="T221" s="2336"/>
      <c r="U221" s="2336"/>
      <c r="V221" s="2336"/>
      <c r="W221" s="2336"/>
      <c r="X221" s="2336"/>
      <c r="Y221" s="2336"/>
      <c r="Z221" s="2336"/>
      <c r="AA221" s="2336"/>
      <c r="AB221" s="2336"/>
      <c r="AC221" s="2336"/>
      <c r="AD221" s="2336"/>
      <c r="AE221" s="2336"/>
      <c r="AF221" s="2336"/>
      <c r="AG221" s="2336"/>
      <c r="AH221" s="2336"/>
      <c r="AI221" s="2336"/>
      <c r="AJ221" s="2336"/>
      <c r="AK221" s="2336"/>
      <c r="AL221" s="2336"/>
      <c r="AM221" s="144"/>
      <c r="AN221" s="144"/>
      <c r="AO221" s="144"/>
      <c r="AP221" s="144"/>
      <c r="AQ221" s="144"/>
      <c r="AR221" s="144"/>
      <c r="AS221" s="144"/>
      <c r="AT221" s="144"/>
      <c r="AU221" s="144"/>
      <c r="AV221" s="144"/>
      <c r="AW221" s="144"/>
      <c r="AX221" s="144"/>
      <c r="AY221" s="144"/>
      <c r="BA221" s="58"/>
    </row>
    <row r="222" spans="1:96" ht="13.5" thickBot="1">
      <c r="A222" s="2337"/>
      <c r="B222" s="2337"/>
      <c r="C222" s="2337"/>
      <c r="D222" s="2337"/>
      <c r="E222" s="2337"/>
      <c r="F222" s="2337"/>
      <c r="G222" s="2337"/>
      <c r="H222" s="2337"/>
      <c r="I222" s="2337"/>
      <c r="J222" s="2337"/>
      <c r="K222" s="2337"/>
      <c r="L222" s="2337"/>
      <c r="M222" s="2337"/>
      <c r="N222" s="2337"/>
      <c r="O222" s="2337"/>
      <c r="P222" s="2337"/>
      <c r="Q222" s="2337"/>
      <c r="R222" s="2337"/>
      <c r="S222" s="2337"/>
      <c r="T222" s="2337"/>
      <c r="U222" s="2337"/>
      <c r="V222" s="2337"/>
      <c r="W222" s="2337"/>
      <c r="X222" s="2337"/>
      <c r="Y222" s="2337"/>
      <c r="Z222" s="2337"/>
      <c r="AA222" s="2337"/>
      <c r="AB222" s="2337"/>
      <c r="AC222" s="2337"/>
      <c r="AD222" s="2337"/>
      <c r="AE222" s="2337"/>
      <c r="AF222" s="2337"/>
      <c r="AG222" s="2337"/>
      <c r="AH222" s="2337"/>
      <c r="AI222" s="2337"/>
      <c r="AJ222" s="2337"/>
      <c r="AK222" s="2337"/>
      <c r="AL222" s="2337"/>
      <c r="AM222" s="144"/>
      <c r="AN222" s="144"/>
      <c r="AO222" s="144"/>
      <c r="AP222" s="144"/>
      <c r="AQ222" s="144"/>
      <c r="AR222" s="144"/>
      <c r="AS222" s="144"/>
      <c r="AT222" s="144"/>
      <c r="AU222" s="144"/>
      <c r="AV222" s="144"/>
      <c r="AW222" s="144"/>
      <c r="AX222" s="144"/>
      <c r="AY222" s="144"/>
      <c r="AZ222" s="58"/>
      <c r="BA222" s="58"/>
      <c r="BP222" s="61"/>
    </row>
    <row r="223" spans="1:96" ht="13.5" thickTop="1">
      <c r="A223" s="25"/>
      <c r="B223" s="25"/>
      <c r="C223" s="25"/>
      <c r="D223" s="25"/>
      <c r="E223" s="25"/>
      <c r="F223" s="25"/>
      <c r="G223" s="3"/>
      <c r="H223" s="25"/>
      <c r="BA223" s="58"/>
      <c r="BB223" s="58"/>
      <c r="BQ223" s="61"/>
    </row>
    <row r="224" spans="1:96" ht="12.75">
      <c r="A224" s="50" t="s">
        <v>328</v>
      </c>
      <c r="B224" s="50"/>
      <c r="C224" s="50" t="s">
        <v>1372</v>
      </c>
      <c r="D224" s="50"/>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57"/>
      <c r="AJ224" s="57"/>
      <c r="AZ224" s="7"/>
      <c r="BA224" s="58"/>
      <c r="BB224" s="58"/>
      <c r="BQ224" s="61"/>
    </row>
    <row r="225" spans="1:69" ht="12.75">
      <c r="B225" s="30"/>
      <c r="D225" s="7" t="s">
        <v>642</v>
      </c>
      <c r="E225" s="30"/>
      <c r="F225" s="30"/>
      <c r="G225" s="30"/>
      <c r="H225" s="30"/>
      <c r="I225" s="30"/>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1991" t="s">
        <v>626</v>
      </c>
      <c r="AJ225" s="1991"/>
      <c r="AL225" s="58"/>
      <c r="AM225" s="239"/>
      <c r="AN225" s="239"/>
      <c r="AO225" s="239"/>
      <c r="AP225" s="239"/>
      <c r="AQ225" s="239"/>
      <c r="AR225" s="239"/>
      <c r="AS225" s="239"/>
      <c r="AT225" s="239"/>
      <c r="AU225" s="239"/>
      <c r="AV225" s="239"/>
      <c r="AW225" s="239"/>
      <c r="AX225" s="239"/>
      <c r="AY225" s="239"/>
      <c r="BO225" s="61"/>
    </row>
    <row r="226" spans="1:69" ht="12.75">
      <c r="B226" s="30"/>
      <c r="D226" s="7" t="s">
        <v>587</v>
      </c>
      <c r="E226" s="30"/>
      <c r="F226" s="30"/>
      <c r="G226" s="30"/>
      <c r="H226" s="30"/>
      <c r="I226" s="30"/>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1991" t="s">
        <v>578</v>
      </c>
      <c r="AJ226" s="1991"/>
      <c r="AL226" s="58"/>
      <c r="AM226" s="239"/>
      <c r="AN226" s="239"/>
      <c r="AO226" s="239"/>
      <c r="AP226" s="239"/>
      <c r="AQ226" s="239"/>
      <c r="AR226" s="239"/>
      <c r="AS226" s="239"/>
      <c r="AT226" s="239"/>
      <c r="AU226" s="239"/>
      <c r="AV226" s="239"/>
      <c r="AW226" s="239"/>
      <c r="AX226" s="239"/>
      <c r="AY226" s="239"/>
      <c r="AZ226" s="7"/>
      <c r="BB226" s="382" t="s">
        <v>571</v>
      </c>
      <c r="BG226" s="389">
        <f>IF(AND(AND($M$248="for profit",$M$256="for profit",$M$264="nonprofit")),2,0)</f>
        <v>0</v>
      </c>
      <c r="BO226" s="61"/>
    </row>
    <row r="227" spans="1:69" ht="12.75" customHeight="1">
      <c r="B227" s="30"/>
      <c r="D227" s="7" t="s">
        <v>172</v>
      </c>
      <c r="E227" s="30"/>
      <c r="F227" s="30"/>
      <c r="G227" s="30"/>
      <c r="H227" s="30"/>
      <c r="I227" s="30"/>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1991" t="s">
        <v>626</v>
      </c>
      <c r="AJ227" s="1991"/>
      <c r="AL227" s="58"/>
      <c r="AM227" s="239"/>
      <c r="AN227" s="239"/>
      <c r="AO227" s="239"/>
      <c r="AP227" s="239"/>
      <c r="AQ227" s="239"/>
      <c r="AR227" s="239"/>
      <c r="AS227" s="239"/>
      <c r="AT227" s="239"/>
      <c r="AU227" s="239"/>
      <c r="AV227" s="239"/>
      <c r="AW227" s="239"/>
      <c r="AX227" s="239"/>
      <c r="AY227" s="239"/>
      <c r="BA227" s="58"/>
      <c r="BB227" s="382" t="s">
        <v>571</v>
      </c>
      <c r="BG227" s="389">
        <f>IF(AND(AND($M$248="for profit",$M$256="nonprofit",$M$264="for profit")),2,0)</f>
        <v>0</v>
      </c>
      <c r="BQ227" s="61"/>
    </row>
    <row r="228" spans="1:69" ht="12.75">
      <c r="B228" s="30"/>
      <c r="D228" s="7" t="s">
        <v>302</v>
      </c>
      <c r="E228" s="30"/>
      <c r="F228" s="30"/>
      <c r="G228" s="30"/>
      <c r="H228" s="30"/>
      <c r="I228" s="30"/>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1991" t="s">
        <v>626</v>
      </c>
      <c r="AJ228" s="1991"/>
      <c r="AL228" s="58"/>
      <c r="AM228" s="239"/>
      <c r="AN228" s="239"/>
      <c r="AO228" s="239"/>
      <c r="AP228" s="239"/>
      <c r="AQ228" s="239"/>
      <c r="AR228" s="239"/>
      <c r="AS228" s="239"/>
      <c r="AT228" s="239"/>
      <c r="AU228" s="239"/>
      <c r="AV228" s="239"/>
      <c r="AW228" s="239"/>
      <c r="AX228" s="239"/>
      <c r="AY228" s="239"/>
      <c r="AZ228" s="7"/>
      <c r="BA228" s="58"/>
      <c r="BB228" s="383" t="s">
        <v>571</v>
      </c>
      <c r="BG228" s="389">
        <f>IF(AND(AND($M$248="nonprofit",$M$256="for profit",$M$264="for profit")),2,0)</f>
        <v>0</v>
      </c>
      <c r="BQ228" s="61"/>
    </row>
    <row r="229" spans="1:69" ht="12.75">
      <c r="B229" s="30"/>
      <c r="D229" s="7"/>
      <c r="E229" s="30"/>
      <c r="F229" s="30"/>
      <c r="G229" s="30"/>
      <c r="H229" s="30"/>
      <c r="I229" s="30"/>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L229" s="58"/>
      <c r="AM229" s="239"/>
      <c r="AN229" s="239"/>
      <c r="AO229" s="239"/>
      <c r="AP229" s="239"/>
      <c r="AQ229" s="239"/>
      <c r="AR229" s="239"/>
      <c r="AS229" s="239"/>
      <c r="AT229" s="239"/>
      <c r="AU229" s="239"/>
      <c r="AV229" s="239"/>
      <c r="AW229" s="239"/>
      <c r="AX229" s="239"/>
      <c r="AY229" s="239"/>
      <c r="BA229" s="58"/>
      <c r="BB229" s="383" t="s">
        <v>571</v>
      </c>
      <c r="BG229" s="389">
        <f>IF(AND(AND($M$248="for profit",$M$256="nonprofit",$M$264="(select one)")),2,0)</f>
        <v>2</v>
      </c>
      <c r="BO229" s="61"/>
    </row>
    <row r="230" spans="1:69" ht="12.75">
      <c r="A230" s="50" t="s">
        <v>611</v>
      </c>
      <c r="B230" s="30"/>
      <c r="C230" s="50" t="s">
        <v>1373</v>
      </c>
      <c r="D230" s="7"/>
      <c r="E230" s="30"/>
      <c r="F230" s="30"/>
      <c r="G230" s="30"/>
      <c r="H230" s="30"/>
      <c r="I230" s="30"/>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L230" s="58"/>
      <c r="AM230" s="239"/>
      <c r="AN230" s="239"/>
      <c r="AO230" s="239"/>
      <c r="AP230" s="239"/>
      <c r="AQ230" s="239"/>
      <c r="AR230" s="239"/>
      <c r="AS230" s="239"/>
      <c r="AT230" s="239"/>
      <c r="AU230" s="239"/>
      <c r="AV230" s="239"/>
      <c r="AW230" s="239"/>
      <c r="AX230" s="239"/>
      <c r="AY230" s="239"/>
      <c r="BA230" s="58"/>
      <c r="BB230" s="383" t="s">
        <v>571</v>
      </c>
      <c r="BG230" s="388">
        <f>IF(AND(AND($M$248="nonprofit",$M$256="for profit",$M$264="(select one)")),2,0)</f>
        <v>0</v>
      </c>
      <c r="BO230" s="61"/>
    </row>
    <row r="231" spans="1:69" ht="12.75">
      <c r="D231" s="57" t="s">
        <v>503</v>
      </c>
      <c r="E231" s="57"/>
      <c r="F231" s="57"/>
      <c r="G231" s="57"/>
      <c r="H231" s="57"/>
      <c r="I231" s="57"/>
      <c r="J231" s="57"/>
      <c r="K231" s="7"/>
      <c r="M231" s="2402" t="str">
        <f>H16</f>
        <v>Devonwood, LP</v>
      </c>
      <c r="N231" s="2402"/>
      <c r="O231" s="2402"/>
      <c r="P231" s="2402"/>
      <c r="Q231" s="2402"/>
      <c r="R231" s="2402"/>
      <c r="S231" s="2402"/>
      <c r="T231" s="2402"/>
      <c r="U231" s="2402"/>
      <c r="V231" s="2402"/>
      <c r="W231" s="2402"/>
      <c r="X231" s="2402"/>
      <c r="Y231" s="2402"/>
      <c r="Z231" s="2402"/>
      <c r="AA231" s="2402"/>
      <c r="AB231" s="2402"/>
      <c r="AC231" s="2402"/>
      <c r="AD231" s="2402"/>
      <c r="AE231" s="2402"/>
      <c r="AF231" s="2402"/>
      <c r="AG231" s="2402"/>
      <c r="AH231" s="2402"/>
      <c r="AI231" s="2402"/>
      <c r="AJ231" s="2402"/>
      <c r="AK231" s="2402"/>
      <c r="BA231" s="58"/>
      <c r="BB231" s="384"/>
      <c r="BG231" s="387"/>
      <c r="BQ231" s="61"/>
    </row>
    <row r="232" spans="1:69" ht="12.75">
      <c r="D232" s="57" t="s">
        <v>90</v>
      </c>
      <c r="E232" s="57"/>
      <c r="F232" s="57"/>
      <c r="G232" s="57"/>
      <c r="H232" s="57"/>
      <c r="I232" s="57"/>
      <c r="J232" s="57"/>
      <c r="K232" s="7"/>
      <c r="M232" s="2295" t="s">
        <v>2571</v>
      </c>
      <c r="N232" s="2295"/>
      <c r="O232" s="2295"/>
      <c r="P232" s="2295"/>
      <c r="Q232" s="2295"/>
      <c r="R232" s="2295"/>
      <c r="S232" s="2295"/>
      <c r="T232" s="2295"/>
      <c r="U232" s="2295"/>
      <c r="V232" s="2295"/>
      <c r="W232" s="2295"/>
      <c r="X232" s="2295"/>
      <c r="Y232" s="2295"/>
      <c r="Z232" s="2295"/>
      <c r="AA232" s="2295"/>
      <c r="AB232" s="2295"/>
      <c r="AC232" s="2295"/>
      <c r="AD232" s="2295"/>
      <c r="AE232" s="2295"/>
      <c r="AZ232" s="7"/>
      <c r="BA232" s="58"/>
      <c r="BB232" s="334" t="s">
        <v>571</v>
      </c>
      <c r="BG232" s="389">
        <f>IF(AND(AND($M$248="nonprofit",$M$256="nonprofit",$M$264="for profit")),2,0)</f>
        <v>0</v>
      </c>
      <c r="BQ232" s="61"/>
    </row>
    <row r="233" spans="1:69" ht="12.75">
      <c r="D233" s="57" t="s">
        <v>615</v>
      </c>
      <c r="E233" s="57"/>
      <c r="M233" s="2295" t="s">
        <v>527</v>
      </c>
      <c r="N233" s="2295"/>
      <c r="O233" s="2295"/>
      <c r="P233" s="2295"/>
      <c r="Q233" s="2295"/>
      <c r="R233" s="2295"/>
      <c r="S233" s="2295"/>
      <c r="T233" s="2295"/>
      <c r="V233" s="59" t="s">
        <v>91</v>
      </c>
      <c r="W233" s="2025" t="s">
        <v>2572</v>
      </c>
      <c r="X233" s="1992"/>
      <c r="Y233" s="57" t="s">
        <v>618</v>
      </c>
      <c r="AC233" s="2295">
        <v>90064</v>
      </c>
      <c r="AD233" s="2295"/>
      <c r="AE233" s="2295"/>
      <c r="BB233" s="334" t="s">
        <v>571</v>
      </c>
      <c r="BG233" s="389">
        <f>IF(AND(AND($M$248="nonprofit",$M$256="for profit",$M$264="nonprofit")),2,0)</f>
        <v>0</v>
      </c>
    </row>
    <row r="234" spans="1:69" ht="12.75">
      <c r="D234" s="60" t="s">
        <v>92</v>
      </c>
      <c r="E234" s="7"/>
      <c r="F234" s="7"/>
      <c r="G234" s="7"/>
      <c r="H234" s="7"/>
      <c r="I234" s="7"/>
      <c r="J234" s="7"/>
      <c r="K234" s="29"/>
      <c r="M234" s="2295" t="s">
        <v>2573</v>
      </c>
      <c r="N234" s="2295"/>
      <c r="O234" s="2295"/>
      <c r="P234" s="2295"/>
      <c r="Q234" s="2295"/>
      <c r="R234" s="2295"/>
      <c r="S234" s="2295"/>
      <c r="T234" s="2295"/>
      <c r="U234" s="2295"/>
      <c r="V234" s="2295"/>
      <c r="W234" s="2295"/>
      <c r="X234" s="2295"/>
      <c r="Y234" s="2295"/>
      <c r="Z234" s="2295"/>
      <c r="AA234" s="2295"/>
      <c r="AB234" s="2295"/>
      <c r="AC234" s="2295"/>
      <c r="AD234" s="2295"/>
      <c r="AE234" s="2295"/>
      <c r="AI234" s="7"/>
      <c r="AJ234" s="7"/>
      <c r="AK234" s="7"/>
      <c r="AL234" s="7"/>
      <c r="AM234" s="130"/>
      <c r="AN234" s="130"/>
      <c r="AO234" s="130"/>
      <c r="AP234" s="130"/>
      <c r="AQ234" s="130"/>
      <c r="AR234" s="130"/>
      <c r="AS234" s="130"/>
      <c r="AT234" s="130"/>
      <c r="AU234" s="130"/>
      <c r="AV234" s="130"/>
      <c r="AW234" s="130"/>
      <c r="AX234" s="130"/>
      <c r="AY234" s="130"/>
      <c r="AZ234" s="7"/>
      <c r="BB234" s="334" t="s">
        <v>571</v>
      </c>
      <c r="BG234" s="388">
        <f>IF(AND(AND($M$248="for profit",$M$256="nonprofit",$M$264="nonprofit")),2,0)</f>
        <v>0</v>
      </c>
      <c r="BO234" s="61"/>
    </row>
    <row r="235" spans="1:69" ht="12.75">
      <c r="D235" s="60" t="s">
        <v>93</v>
      </c>
      <c r="E235" s="7"/>
      <c r="F235" s="7"/>
      <c r="M235" s="2036" t="s">
        <v>2574</v>
      </c>
      <c r="N235" s="2036"/>
      <c r="O235" s="2036"/>
      <c r="P235" s="2036"/>
      <c r="Q235" s="2036"/>
      <c r="R235" s="2036"/>
      <c r="S235" s="7" t="s">
        <v>212</v>
      </c>
      <c r="T235" s="7"/>
      <c r="U235" s="1992">
        <v>109</v>
      </c>
      <c r="V235" s="1992"/>
      <c r="W235" s="1992"/>
      <c r="X235" s="7" t="s">
        <v>94</v>
      </c>
      <c r="Z235" s="2036" t="s">
        <v>2575</v>
      </c>
      <c r="AA235" s="2036"/>
      <c r="AB235" s="2036"/>
      <c r="AC235" s="2036"/>
      <c r="AD235" s="2036"/>
      <c r="AE235" s="2036"/>
      <c r="BB235" s="385"/>
      <c r="BG235" s="386"/>
    </row>
    <row r="236" spans="1:69" ht="12.75">
      <c r="D236" s="60" t="s">
        <v>95</v>
      </c>
      <c r="E236" s="7"/>
      <c r="F236" s="7"/>
      <c r="M236" s="2306" t="s">
        <v>2576</v>
      </c>
      <c r="N236" s="2306"/>
      <c r="O236" s="2306"/>
      <c r="P236" s="2306"/>
      <c r="Q236" s="2306"/>
      <c r="R236" s="2306"/>
      <c r="S236" s="2306"/>
      <c r="T236" s="2306"/>
      <c r="U236" s="2306"/>
      <c r="V236" s="2306"/>
      <c r="W236" s="2306"/>
      <c r="X236" s="2306"/>
      <c r="Y236" s="2306"/>
      <c r="Z236" s="2306"/>
      <c r="AA236" s="2306"/>
      <c r="AB236" s="2306"/>
      <c r="AC236" s="2306"/>
      <c r="AD236" s="2306"/>
      <c r="AE236" s="2306"/>
      <c r="AF236" s="7"/>
      <c r="AG236" s="7"/>
      <c r="AH236" s="7"/>
      <c r="AI236" s="7"/>
      <c r="AJ236" s="7"/>
      <c r="AK236" s="7"/>
      <c r="AL236" s="7"/>
      <c r="AM236" s="130"/>
      <c r="AN236" s="130"/>
      <c r="AO236" s="130"/>
      <c r="AP236" s="130"/>
      <c r="AQ236" s="130"/>
      <c r="AR236" s="130"/>
      <c r="AS236" s="130"/>
      <c r="AT236" s="130"/>
      <c r="AU236" s="130"/>
      <c r="AV236" s="130"/>
      <c r="AW236" s="130"/>
      <c r="AX236" s="130"/>
      <c r="AY236" s="130"/>
      <c r="AZ236" s="7"/>
      <c r="BB236" s="383" t="s">
        <v>570</v>
      </c>
      <c r="BG236" s="389">
        <f>IF(AND(AND($M$248="nonprofit",$M$256="nonprofit",$M$264="(select one)")),1,0)</f>
        <v>0</v>
      </c>
    </row>
    <row r="237" spans="1:69" ht="12.75">
      <c r="A237" s="50" t="s">
        <v>621</v>
      </c>
      <c r="C237" s="37" t="s">
        <v>558</v>
      </c>
      <c r="M237" s="1993" t="s">
        <v>561</v>
      </c>
      <c r="N237" s="1993"/>
      <c r="O237" s="1993"/>
      <c r="P237" s="1993"/>
      <c r="Q237" s="1993"/>
      <c r="R237" s="1993"/>
      <c r="S237" s="1993"/>
      <c r="T237" s="1993"/>
      <c r="U237" s="387" t="s">
        <v>975</v>
      </c>
      <c r="V237" s="325"/>
      <c r="W237" s="325"/>
      <c r="X237" s="325"/>
      <c r="Y237" s="325"/>
      <c r="Z237" s="325"/>
      <c r="AA237" s="2386"/>
      <c r="AB237" s="2387"/>
      <c r="AC237" s="2387"/>
      <c r="AD237" s="2387"/>
      <c r="AE237" s="2387"/>
      <c r="AF237" s="2387"/>
      <c r="AG237" s="2387"/>
      <c r="AH237" s="2387"/>
      <c r="AI237" s="2387"/>
      <c r="AJ237" s="2387"/>
      <c r="AK237" s="2387"/>
      <c r="AL237" s="58"/>
      <c r="AM237" s="239"/>
      <c r="AN237" s="239"/>
      <c r="AO237" s="239"/>
      <c r="AP237" s="239"/>
      <c r="AQ237" s="239"/>
      <c r="AR237" s="239"/>
      <c r="AS237" s="239"/>
      <c r="AT237" s="239"/>
      <c r="AU237" s="239"/>
      <c r="AV237" s="239"/>
      <c r="AW237" s="239"/>
      <c r="AX237" s="239"/>
      <c r="AY237" s="239"/>
      <c r="BB237" s="383" t="s">
        <v>570</v>
      </c>
      <c r="BG237" s="389">
        <f>IF(AND(AND($M$248="nonprofit",$M$256="nonprofit",$M$264="nonprofit")),1,0)</f>
        <v>0</v>
      </c>
    </row>
    <row r="238" spans="1:69" ht="12.75">
      <c r="D238" s="12" t="s">
        <v>564</v>
      </c>
      <c r="M238" s="2013"/>
      <c r="N238" s="2013"/>
      <c r="O238" s="2013"/>
      <c r="P238" s="2013"/>
      <c r="Q238" s="2013"/>
      <c r="R238" s="2013"/>
      <c r="S238" s="2013"/>
      <c r="T238" s="2013"/>
      <c r="U238" s="2013"/>
      <c r="V238" s="2013"/>
      <c r="W238" s="2013"/>
      <c r="X238" s="2013"/>
      <c r="Y238" s="2013"/>
      <c r="Z238" s="2013"/>
      <c r="AA238" s="2013"/>
      <c r="AB238" s="2013"/>
      <c r="AC238" s="2013"/>
      <c r="AD238" s="2013"/>
      <c r="AE238" s="2013"/>
      <c r="AF238" s="7"/>
      <c r="AG238" s="7"/>
      <c r="AH238" s="7"/>
      <c r="AI238" s="7"/>
      <c r="AJ238" s="7"/>
      <c r="AK238" s="58"/>
      <c r="AL238" s="58"/>
      <c r="AM238" s="239"/>
      <c r="AN238" s="239"/>
      <c r="AO238" s="239"/>
      <c r="AP238" s="239"/>
      <c r="AQ238" s="239"/>
      <c r="AR238" s="239"/>
      <c r="AS238" s="239"/>
      <c r="AT238" s="239"/>
      <c r="AU238" s="239"/>
      <c r="AV238" s="239"/>
      <c r="AW238" s="239"/>
      <c r="AX238" s="239"/>
      <c r="AY238" s="239"/>
      <c r="BB238" s="383" t="s">
        <v>570</v>
      </c>
      <c r="BG238" s="389">
        <f>IF(AND(AND($M$248="nonprofit",$M$256="(select one)",$M$264="(select one)")),1,0)</f>
        <v>0</v>
      </c>
      <c r="BN238" s="61"/>
    </row>
    <row r="239" spans="1:69" ht="12.75">
      <c r="D239" s="60"/>
      <c r="K239" s="3"/>
      <c r="BB239" s="383" t="s">
        <v>942</v>
      </c>
      <c r="BG239" s="389">
        <f>IF(AND(AND($M$248="for profit",$M$256="for profit",$M$264="(select one)")),3,0)</f>
        <v>0</v>
      </c>
    </row>
    <row r="240" spans="1:69" ht="12.75">
      <c r="A240" s="50" t="s">
        <v>624</v>
      </c>
      <c r="C240" s="50" t="s">
        <v>1380</v>
      </c>
      <c r="D240" s="60"/>
      <c r="K240" s="3"/>
      <c r="L240" s="14"/>
      <c r="M240" s="14"/>
      <c r="N240" s="14"/>
      <c r="BB240" s="383" t="s">
        <v>942</v>
      </c>
      <c r="BG240" s="389">
        <f>IF(AND(AND($M$248="for profit",$M$256="for profit",$M$264="for profit")),3,0)</f>
        <v>0</v>
      </c>
    </row>
    <row r="241" spans="1:72" ht="12.75">
      <c r="D241" s="60"/>
      <c r="K241" s="3"/>
      <c r="L241" s="14"/>
      <c r="M241" s="14"/>
      <c r="N241" s="14"/>
      <c r="O241" s="14"/>
      <c r="P241" s="14"/>
      <c r="Q241" s="14"/>
      <c r="R241" s="14"/>
      <c r="S241" s="14"/>
      <c r="T241" s="14"/>
      <c r="U241" s="14"/>
      <c r="V241" s="14"/>
      <c r="W241" s="14"/>
      <c r="X241" s="14"/>
      <c r="Y241" s="14"/>
      <c r="Z241" s="14"/>
      <c r="AA241" s="14"/>
      <c r="AB241" s="14"/>
      <c r="AC241" s="14"/>
      <c r="AD241" s="14"/>
      <c r="AE241" s="7"/>
      <c r="AF241" s="7"/>
      <c r="AG241" s="7"/>
      <c r="AH241" s="7"/>
      <c r="AI241" s="7"/>
      <c r="AJ241" s="7"/>
      <c r="AK241" s="58"/>
      <c r="AL241" s="58"/>
      <c r="AM241" s="239"/>
      <c r="AN241" s="239"/>
      <c r="AO241" s="239"/>
      <c r="AP241" s="239"/>
      <c r="AQ241" s="239"/>
      <c r="AR241" s="239"/>
      <c r="AS241" s="239"/>
      <c r="AT241" s="239"/>
      <c r="AU241" s="239"/>
      <c r="AV241" s="239"/>
      <c r="AW241" s="239"/>
      <c r="AX241" s="239"/>
      <c r="AY241" s="239"/>
      <c r="BB241" s="383" t="s">
        <v>942</v>
      </c>
      <c r="BG241" s="389">
        <f>IF(AND(AND($M$248="for profit",$M$256="(select one)",$M$264="(select one)")),3,0)</f>
        <v>0</v>
      </c>
    </row>
    <row r="242" spans="1:72" ht="12.75">
      <c r="A242" s="29"/>
      <c r="B242" s="7"/>
      <c r="C242" s="136" t="s">
        <v>506</v>
      </c>
      <c r="D242" s="57" t="s">
        <v>565</v>
      </c>
      <c r="E242" s="57"/>
      <c r="F242" s="57"/>
      <c r="G242" s="57"/>
      <c r="H242" s="57"/>
      <c r="I242" s="57"/>
      <c r="J242" s="57"/>
      <c r="K242" s="57"/>
      <c r="L242" s="7"/>
      <c r="M242" s="2408" t="s">
        <v>2528</v>
      </c>
      <c r="N242" s="2385"/>
      <c r="O242" s="2385"/>
      <c r="P242" s="2385"/>
      <c r="Q242" s="2385"/>
      <c r="R242" s="2385"/>
      <c r="S242" s="2385"/>
      <c r="T242" s="2385"/>
      <c r="U242" s="2385"/>
      <c r="V242" s="2385"/>
      <c r="W242" s="2385"/>
      <c r="X242" s="2385"/>
      <c r="Y242" s="2385"/>
      <c r="Z242" s="2385"/>
      <c r="AA242" s="2385"/>
      <c r="AB242" s="2385"/>
      <c r="AC242" s="2385"/>
      <c r="AD242" s="2385"/>
      <c r="AE242" s="2385"/>
      <c r="AF242" s="2385" t="s">
        <v>2577</v>
      </c>
      <c r="AG242" s="2385"/>
      <c r="AH242" s="2385"/>
      <c r="AI242" s="2385"/>
      <c r="AJ242" s="2385"/>
      <c r="AK242" s="2385"/>
      <c r="BM242" s="25"/>
      <c r="BN242" s="3"/>
      <c r="BO242" s="390"/>
      <c r="BP242" s="380"/>
      <c r="BQ242" s="380"/>
      <c r="BR242" s="380"/>
      <c r="BS242" s="380"/>
      <c r="BT242" s="25"/>
    </row>
    <row r="243" spans="1:72" ht="12.75">
      <c r="A243" s="29"/>
      <c r="B243" s="7"/>
      <c r="C243" s="7"/>
      <c r="D243" s="57" t="s">
        <v>90</v>
      </c>
      <c r="E243" s="57"/>
      <c r="F243" s="57"/>
      <c r="G243" s="57"/>
      <c r="H243" s="57"/>
      <c r="I243" s="57"/>
      <c r="J243" s="57"/>
      <c r="K243" s="57"/>
      <c r="L243" s="7"/>
      <c r="M243" s="2295" t="s">
        <v>2571</v>
      </c>
      <c r="N243" s="2295"/>
      <c r="O243" s="2295"/>
      <c r="P243" s="2295"/>
      <c r="Q243" s="2295"/>
      <c r="R243" s="2295"/>
      <c r="S243" s="2295"/>
      <c r="T243" s="2295"/>
      <c r="U243" s="2295"/>
      <c r="V243" s="2295"/>
      <c r="W243" s="2295"/>
      <c r="X243" s="2295"/>
      <c r="Y243" s="2295"/>
      <c r="Z243" s="2295"/>
      <c r="AA243" s="2295"/>
      <c r="AB243" s="2295"/>
      <c r="AC243" s="2295"/>
      <c r="AD243" s="2295"/>
      <c r="AE243" s="2295"/>
      <c r="AF243" s="58" t="s">
        <v>1376</v>
      </c>
      <c r="AG243" s="717"/>
      <c r="AH243" s="717"/>
      <c r="AI243" s="717"/>
      <c r="AJ243" s="717"/>
      <c r="AK243" s="717"/>
      <c r="AL243" s="7"/>
      <c r="AM243" s="130"/>
      <c r="AN243" s="130"/>
      <c r="AO243" s="130"/>
      <c r="AP243" s="130"/>
      <c r="AQ243" s="130"/>
      <c r="AR243" s="130"/>
      <c r="AS243" s="130"/>
      <c r="AT243" s="130"/>
      <c r="AU243" s="130"/>
      <c r="AV243" s="130"/>
      <c r="AW243" s="130"/>
      <c r="AX243" s="130"/>
      <c r="AY243" s="130"/>
      <c r="BG243" s="12">
        <f>SUM(BG226:BG241)</f>
        <v>2</v>
      </c>
      <c r="BM243" s="25"/>
      <c r="BN243" s="3"/>
      <c r="BO243" s="3"/>
    </row>
    <row r="244" spans="1:72" ht="12.75">
      <c r="A244" s="29"/>
      <c r="B244" s="7"/>
      <c r="C244" s="7"/>
      <c r="D244" s="57" t="s">
        <v>615</v>
      </c>
      <c r="E244" s="57"/>
      <c r="M244" s="2295" t="s">
        <v>527</v>
      </c>
      <c r="N244" s="2295"/>
      <c r="O244" s="2295"/>
      <c r="P244" s="2295"/>
      <c r="Q244" s="2295"/>
      <c r="R244" s="2295"/>
      <c r="S244" s="2295"/>
      <c r="T244" s="2295"/>
      <c r="V244" s="59" t="s">
        <v>91</v>
      </c>
      <c r="W244" s="2025" t="s">
        <v>2572</v>
      </c>
      <c r="X244" s="1992"/>
      <c r="Y244" s="57" t="s">
        <v>618</v>
      </c>
      <c r="AC244" s="2295">
        <v>90064</v>
      </c>
      <c r="AD244" s="2295"/>
      <c r="AE244" s="2295"/>
      <c r="AF244" s="58" t="s">
        <v>1377</v>
      </c>
      <c r="AG244" s="717"/>
      <c r="AH244" s="717"/>
      <c r="AI244" s="717"/>
      <c r="AJ244" s="717"/>
      <c r="AK244" s="717"/>
      <c r="BB244" s="12" t="s">
        <v>316</v>
      </c>
      <c r="BG244" s="12">
        <v>1</v>
      </c>
      <c r="BH244" s="12" t="s">
        <v>567</v>
      </c>
      <c r="BM244" s="25"/>
      <c r="BN244" s="3"/>
      <c r="BO244" s="3"/>
    </row>
    <row r="245" spans="1:72" ht="12.75">
      <c r="A245" s="29"/>
      <c r="B245" s="7"/>
      <c r="C245" s="7"/>
      <c r="D245" s="60" t="s">
        <v>92</v>
      </c>
      <c r="E245" s="7"/>
      <c r="F245" s="7"/>
      <c r="G245" s="7"/>
      <c r="H245" s="7"/>
      <c r="I245" s="7"/>
      <c r="J245" s="7"/>
      <c r="K245" s="7"/>
      <c r="L245" s="29"/>
      <c r="M245" s="2251" t="s">
        <v>2573</v>
      </c>
      <c r="N245" s="2295"/>
      <c r="O245" s="2295"/>
      <c r="P245" s="2295"/>
      <c r="Q245" s="2295"/>
      <c r="R245" s="2295"/>
      <c r="S245" s="2295"/>
      <c r="T245" s="2295"/>
      <c r="U245" s="2295"/>
      <c r="V245" s="2295"/>
      <c r="W245" s="2295"/>
      <c r="X245" s="2295"/>
      <c r="Y245" s="2295"/>
      <c r="Z245" s="2295"/>
      <c r="AA245" s="2295"/>
      <c r="AB245" s="2295"/>
      <c r="AC245" s="2295"/>
      <c r="AD245" s="2295"/>
      <c r="AE245" s="2295"/>
      <c r="AH245" s="2396">
        <v>5.1000000000000004E-3</v>
      </c>
      <c r="AI245" s="2396"/>
      <c r="AJ245" s="2396"/>
      <c r="AK245" s="2396"/>
      <c r="AL245" s="7"/>
      <c r="AM245" s="130"/>
      <c r="AN245" s="130"/>
      <c r="AO245" s="130"/>
      <c r="AP245" s="130"/>
      <c r="AQ245" s="130"/>
      <c r="AR245" s="130"/>
      <c r="AS245" s="130"/>
      <c r="AT245" s="130"/>
      <c r="AU245" s="130"/>
      <c r="AV245" s="130"/>
      <c r="AW245" s="130"/>
      <c r="AX245" s="130"/>
      <c r="AY245" s="130"/>
      <c r="BB245" s="7" t="s">
        <v>286</v>
      </c>
      <c r="BG245" s="12">
        <v>2</v>
      </c>
      <c r="BH245" s="12" t="s">
        <v>599</v>
      </c>
      <c r="BN245" s="3"/>
      <c r="BO245" s="381" t="str">
        <f>VLOOKUP(BG243,BG244:BH246,2,FALSE)</f>
        <v>Joint Venture</v>
      </c>
    </row>
    <row r="246" spans="1:72" ht="12.75">
      <c r="A246" s="29"/>
      <c r="B246" s="7"/>
      <c r="C246" s="7"/>
      <c r="D246" s="60" t="s">
        <v>93</v>
      </c>
      <c r="E246" s="7"/>
      <c r="F246" s="7"/>
      <c r="M246" s="2036" t="s">
        <v>2574</v>
      </c>
      <c r="N246" s="2036"/>
      <c r="O246" s="2036"/>
      <c r="P246" s="2036"/>
      <c r="Q246" s="2036"/>
      <c r="R246" s="2036"/>
      <c r="S246" s="7" t="s">
        <v>212</v>
      </c>
      <c r="T246" s="7"/>
      <c r="U246" s="1992">
        <v>109</v>
      </c>
      <c r="V246" s="1992"/>
      <c r="W246" s="1992"/>
      <c r="X246" s="7" t="s">
        <v>94</v>
      </c>
      <c r="Z246" s="2036" t="s">
        <v>2575</v>
      </c>
      <c r="AA246" s="2036"/>
      <c r="AB246" s="2036"/>
      <c r="AC246" s="2036"/>
      <c r="AD246" s="2036"/>
      <c r="AE246" s="2036"/>
      <c r="BB246" s="7" t="s">
        <v>178</v>
      </c>
      <c r="BG246" s="12">
        <v>3</v>
      </c>
      <c r="BH246" s="12" t="s">
        <v>569</v>
      </c>
      <c r="BN246" s="390"/>
      <c r="BO246" s="39"/>
    </row>
    <row r="247" spans="1:72" ht="12.75">
      <c r="A247" s="29"/>
      <c r="B247" s="7"/>
      <c r="C247" s="7"/>
      <c r="D247" s="60" t="s">
        <v>95</v>
      </c>
      <c r="E247" s="7"/>
      <c r="F247" s="7"/>
      <c r="M247" s="2306" t="s">
        <v>2576</v>
      </c>
      <c r="N247" s="2306"/>
      <c r="O247" s="2306"/>
      <c r="P247" s="2306"/>
      <c r="Q247" s="2306"/>
      <c r="R247" s="2306"/>
      <c r="S247" s="2306"/>
      <c r="T247" s="2306"/>
      <c r="U247" s="2306"/>
      <c r="V247" s="2306"/>
      <c r="W247" s="2306"/>
      <c r="X247" s="2306"/>
      <c r="Y247" s="2306"/>
      <c r="Z247" s="2306"/>
      <c r="AA247" s="2306"/>
      <c r="AB247" s="2306"/>
      <c r="AC247" s="2306"/>
      <c r="AD247" s="2306"/>
      <c r="AE247" s="2306"/>
      <c r="AG247" s="7"/>
      <c r="AH247" s="7"/>
      <c r="AI247" s="7"/>
      <c r="AJ247" s="7"/>
      <c r="AK247" s="7"/>
      <c r="AL247" s="7"/>
      <c r="AM247" s="130"/>
      <c r="AN247" s="130"/>
      <c r="AO247" s="130"/>
      <c r="AP247" s="130"/>
      <c r="AQ247" s="130"/>
      <c r="AR247" s="130"/>
      <c r="AS247" s="130"/>
      <c r="AT247" s="130"/>
      <c r="AU247" s="130"/>
      <c r="AV247" s="130"/>
      <c r="AW247" s="130"/>
      <c r="AX247" s="130"/>
      <c r="AY247" s="130"/>
      <c r="BN247" s="61"/>
    </row>
    <row r="248" spans="1:72" ht="12.75">
      <c r="A248" s="23"/>
      <c r="B248" s="7"/>
      <c r="C248" s="136"/>
      <c r="D248" s="60" t="s">
        <v>568</v>
      </c>
      <c r="E248" s="7"/>
      <c r="F248" s="7"/>
      <c r="G248" s="7"/>
      <c r="H248" s="7"/>
      <c r="I248" s="7"/>
      <c r="J248" s="7"/>
      <c r="K248" s="7"/>
      <c r="L248" s="7"/>
      <c r="M248" s="1993" t="s">
        <v>569</v>
      </c>
      <c r="N248" s="1993"/>
      <c r="O248" s="1993"/>
      <c r="P248" s="1993"/>
      <c r="Q248" s="1993"/>
      <c r="R248" s="1993"/>
      <c r="S248" s="1993"/>
      <c r="T248" s="1993"/>
      <c r="U248" s="387" t="s">
        <v>975</v>
      </c>
      <c r="V248" s="325"/>
      <c r="W248" s="325"/>
      <c r="X248" s="325"/>
      <c r="Y248" s="325"/>
      <c r="Z248" s="325"/>
      <c r="AA248" s="2386" t="s">
        <v>2530</v>
      </c>
      <c r="AB248" s="2387"/>
      <c r="AC248" s="2387"/>
      <c r="AD248" s="2387"/>
      <c r="AE248" s="2387"/>
      <c r="AF248" s="2387"/>
      <c r="AG248" s="2387"/>
      <c r="AH248" s="2387"/>
      <c r="AI248" s="2387"/>
      <c r="AJ248" s="2387"/>
      <c r="AK248" s="2387"/>
      <c r="BN248" s="61"/>
    </row>
    <row r="249" spans="1:72" ht="12.75">
      <c r="A249" s="29"/>
      <c r="B249" s="7"/>
      <c r="C249" s="7"/>
      <c r="D249" s="7"/>
      <c r="E249" s="7"/>
      <c r="F249" s="7"/>
      <c r="G249" s="7"/>
      <c r="H249" s="7"/>
      <c r="I249" s="7"/>
      <c r="J249" s="7"/>
      <c r="K249" s="7"/>
      <c r="L249" s="7"/>
      <c r="AG249" s="7"/>
      <c r="AH249" s="7"/>
      <c r="AI249" s="7"/>
      <c r="AJ249" s="57"/>
      <c r="BN249" s="61"/>
    </row>
    <row r="250" spans="1:72" ht="12.75">
      <c r="A250" s="102"/>
      <c r="B250" s="7"/>
      <c r="C250" s="136" t="s">
        <v>103</v>
      </c>
      <c r="D250" s="57" t="s">
        <v>1034</v>
      </c>
      <c r="E250" s="57"/>
      <c r="F250" s="57"/>
      <c r="G250" s="57"/>
      <c r="H250" s="57"/>
      <c r="I250" s="57"/>
      <c r="J250" s="57"/>
      <c r="K250" s="57"/>
      <c r="L250" s="7"/>
      <c r="M250" s="2385" t="s">
        <v>2529</v>
      </c>
      <c r="N250" s="2385"/>
      <c r="O250" s="2385"/>
      <c r="P250" s="2385"/>
      <c r="Q250" s="2385"/>
      <c r="R250" s="2385"/>
      <c r="S250" s="2385"/>
      <c r="T250" s="2385"/>
      <c r="U250" s="2385"/>
      <c r="V250" s="2385"/>
      <c r="W250" s="2385"/>
      <c r="X250" s="2385"/>
      <c r="Y250" s="2385"/>
      <c r="Z250" s="2385"/>
      <c r="AA250" s="2385"/>
      <c r="AB250" s="2385"/>
      <c r="AC250" s="2385"/>
      <c r="AD250" s="2385"/>
      <c r="AE250" s="2385"/>
      <c r="AF250" s="2385" t="s">
        <v>2579</v>
      </c>
      <c r="AG250" s="2385"/>
      <c r="AH250" s="2385"/>
      <c r="AI250" s="2385"/>
      <c r="AJ250" s="2385"/>
      <c r="AK250" s="2385"/>
      <c r="BN250" s="61"/>
    </row>
    <row r="251" spans="1:72" ht="12.75">
      <c r="A251" s="29"/>
      <c r="B251" s="7"/>
      <c r="C251" s="7"/>
      <c r="D251" s="57" t="s">
        <v>90</v>
      </c>
      <c r="E251" s="57"/>
      <c r="F251" s="57"/>
      <c r="G251" s="57"/>
      <c r="H251" s="57"/>
      <c r="I251" s="57"/>
      <c r="J251" s="57"/>
      <c r="K251" s="57"/>
      <c r="L251" s="7"/>
      <c r="M251" s="2295" t="s">
        <v>2578</v>
      </c>
      <c r="N251" s="2295"/>
      <c r="O251" s="2295"/>
      <c r="P251" s="2295"/>
      <c r="Q251" s="2295"/>
      <c r="R251" s="2295"/>
      <c r="S251" s="2295"/>
      <c r="T251" s="2295"/>
      <c r="U251" s="2295"/>
      <c r="V251" s="2295"/>
      <c r="W251" s="2295"/>
      <c r="X251" s="2295"/>
      <c r="Y251" s="2295"/>
      <c r="Z251" s="2295"/>
      <c r="AA251" s="2295"/>
      <c r="AB251" s="2295"/>
      <c r="AC251" s="2295"/>
      <c r="AD251" s="2295"/>
      <c r="AE251" s="2295"/>
      <c r="AF251" s="58" t="s">
        <v>1376</v>
      </c>
      <c r="AG251" s="717"/>
      <c r="AH251" s="717"/>
      <c r="AI251" s="717"/>
      <c r="AJ251" s="717"/>
      <c r="AK251" s="717"/>
      <c r="AL251" s="7"/>
      <c r="AM251" s="130"/>
      <c r="AN251" s="130"/>
      <c r="AO251" s="130"/>
      <c r="AP251" s="130"/>
      <c r="AQ251" s="130"/>
      <c r="AR251" s="130"/>
      <c r="AS251" s="130"/>
      <c r="AT251" s="130"/>
      <c r="AU251" s="130"/>
      <c r="AV251" s="130"/>
      <c r="AW251" s="130"/>
      <c r="AX251" s="130"/>
      <c r="AY251" s="130"/>
      <c r="BN251" s="61"/>
    </row>
    <row r="252" spans="1:72" ht="12.75">
      <c r="A252" s="29"/>
      <c r="B252" s="7"/>
      <c r="C252" s="7"/>
      <c r="D252" s="57" t="s">
        <v>615</v>
      </c>
      <c r="E252" s="57"/>
      <c r="M252" s="2251" t="s">
        <v>2580</v>
      </c>
      <c r="N252" s="2295"/>
      <c r="O252" s="2295"/>
      <c r="P252" s="2295"/>
      <c r="Q252" s="2295"/>
      <c r="R252" s="2295"/>
      <c r="S252" s="2295"/>
      <c r="T252" s="2295"/>
      <c r="V252" s="59" t="s">
        <v>91</v>
      </c>
      <c r="W252" s="2025" t="s">
        <v>2572</v>
      </c>
      <c r="X252" s="1992"/>
      <c r="Y252" s="57" t="s">
        <v>618</v>
      </c>
      <c r="AC252" s="2295">
        <v>92626</v>
      </c>
      <c r="AD252" s="2295"/>
      <c r="AE252" s="2295"/>
      <c r="AF252" s="58" t="s">
        <v>1377</v>
      </c>
      <c r="AG252" s="717"/>
      <c r="AH252" s="717"/>
      <c r="AI252" s="717"/>
      <c r="AJ252" s="717"/>
      <c r="AK252" s="717"/>
      <c r="BN252" s="61"/>
    </row>
    <row r="253" spans="1:72" ht="12.75">
      <c r="A253" s="29"/>
      <c r="B253" s="7"/>
      <c r="C253" s="7"/>
      <c r="D253" s="60" t="s">
        <v>92</v>
      </c>
      <c r="E253" s="7"/>
      <c r="F253" s="7"/>
      <c r="G253" s="7"/>
      <c r="H253" s="7"/>
      <c r="I253" s="7"/>
      <c r="J253" s="7"/>
      <c r="K253" s="7"/>
      <c r="L253" s="29"/>
      <c r="M253" s="2295" t="s">
        <v>2581</v>
      </c>
      <c r="N253" s="2295"/>
      <c r="O253" s="2295"/>
      <c r="P253" s="2295"/>
      <c r="Q253" s="2295"/>
      <c r="R253" s="2295"/>
      <c r="S253" s="2295"/>
      <c r="T253" s="2295"/>
      <c r="U253" s="2295"/>
      <c r="V253" s="2295"/>
      <c r="W253" s="2295"/>
      <c r="X253" s="2295"/>
      <c r="Y253" s="2295"/>
      <c r="Z253" s="2295"/>
      <c r="AA253" s="2295"/>
      <c r="AB253" s="2295"/>
      <c r="AC253" s="2295"/>
      <c r="AD253" s="2295"/>
      <c r="AE253" s="2295"/>
      <c r="AF253" s="717"/>
      <c r="AG253" s="717"/>
      <c r="AH253" s="2396">
        <v>4.8999999999999998E-3</v>
      </c>
      <c r="AI253" s="2396"/>
      <c r="AJ253" s="2396"/>
      <c r="AK253" s="2396"/>
      <c r="AL253" s="7"/>
      <c r="AM253" s="130"/>
      <c r="AN253" s="130"/>
      <c r="AO253" s="130"/>
      <c r="AP253" s="130"/>
      <c r="AQ253" s="130"/>
      <c r="AR253" s="130"/>
      <c r="AS253" s="130"/>
      <c r="AT253" s="130"/>
      <c r="AU253" s="130"/>
      <c r="AV253" s="130"/>
      <c r="AW253" s="130"/>
      <c r="AX253" s="130"/>
      <c r="AY253" s="130"/>
      <c r="BN253" s="61"/>
    </row>
    <row r="254" spans="1:72" ht="12.75">
      <c r="A254" s="29"/>
      <c r="B254" s="7"/>
      <c r="C254" s="7"/>
      <c r="D254" s="60" t="s">
        <v>93</v>
      </c>
      <c r="E254" s="7"/>
      <c r="F254" s="7"/>
      <c r="M254" s="2036" t="s">
        <v>2582</v>
      </c>
      <c r="N254" s="2036"/>
      <c r="O254" s="2036"/>
      <c r="P254" s="2036"/>
      <c r="Q254" s="2036"/>
      <c r="R254" s="2036"/>
      <c r="S254" s="7" t="s">
        <v>212</v>
      </c>
      <c r="T254" s="7"/>
      <c r="U254" s="1992">
        <v>301</v>
      </c>
      <c r="V254" s="1992"/>
      <c r="W254" s="1992"/>
      <c r="X254" s="7" t="s">
        <v>94</v>
      </c>
      <c r="Z254" s="2036" t="s">
        <v>2583</v>
      </c>
      <c r="AA254" s="2036"/>
      <c r="AB254" s="2036"/>
      <c r="AC254" s="2036"/>
      <c r="AD254" s="2036"/>
      <c r="AE254" s="2036"/>
    </row>
    <row r="255" spans="1:72" ht="12.75">
      <c r="A255" s="29"/>
      <c r="B255" s="7"/>
      <c r="C255" s="7"/>
      <c r="D255" s="60" t="s">
        <v>95</v>
      </c>
      <c r="E255" s="7"/>
      <c r="F255" s="7"/>
      <c r="M255" s="2306" t="s">
        <v>2584</v>
      </c>
      <c r="N255" s="2306"/>
      <c r="O255" s="2306"/>
      <c r="P255" s="2306"/>
      <c r="Q255" s="2306"/>
      <c r="R255" s="2306"/>
      <c r="S255" s="2306"/>
      <c r="T255" s="2306"/>
      <c r="U255" s="2306"/>
      <c r="V255" s="2306"/>
      <c r="W255" s="2306"/>
      <c r="X255" s="2306"/>
      <c r="Y255" s="2306"/>
      <c r="Z255" s="2306"/>
      <c r="AA255" s="2306"/>
      <c r="AB255" s="2306"/>
      <c r="AC255" s="2306"/>
      <c r="AD255" s="2306"/>
      <c r="AE255" s="2306"/>
      <c r="AG255" s="7"/>
      <c r="AH255" s="7"/>
      <c r="AI255" s="7"/>
      <c r="AJ255" s="7"/>
      <c r="AK255" s="7"/>
      <c r="AL255" s="7"/>
      <c r="AM255" s="130"/>
      <c r="AN255" s="130"/>
      <c r="AO255" s="130"/>
      <c r="AP255" s="130"/>
      <c r="AQ255" s="130"/>
      <c r="AR255" s="130"/>
      <c r="AS255" s="130"/>
      <c r="AT255" s="130"/>
      <c r="AU255" s="130"/>
      <c r="AV255" s="130"/>
      <c r="AW255" s="130"/>
      <c r="AX255" s="130"/>
      <c r="AY255" s="130"/>
      <c r="BN255" s="61"/>
    </row>
    <row r="256" spans="1:72" ht="12.75">
      <c r="A256" s="23"/>
      <c r="B256" s="7"/>
      <c r="C256" s="136"/>
      <c r="D256" s="60" t="s">
        <v>568</v>
      </c>
      <c r="E256" s="7"/>
      <c r="F256" s="7"/>
      <c r="G256" s="7"/>
      <c r="H256" s="7"/>
      <c r="I256" s="7"/>
      <c r="J256" s="7"/>
      <c r="K256" s="7"/>
      <c r="L256" s="7"/>
      <c r="M256" s="1993" t="s">
        <v>567</v>
      </c>
      <c r="N256" s="1993"/>
      <c r="O256" s="1993"/>
      <c r="P256" s="1993"/>
      <c r="Q256" s="1993"/>
      <c r="R256" s="1993"/>
      <c r="S256" s="1993"/>
      <c r="T256" s="1993"/>
      <c r="U256" s="387" t="s">
        <v>975</v>
      </c>
      <c r="V256" s="325"/>
      <c r="W256" s="325"/>
      <c r="X256" s="325"/>
      <c r="Y256" s="325"/>
      <c r="Z256" s="325"/>
      <c r="AA256" s="2387" t="s">
        <v>2585</v>
      </c>
      <c r="AB256" s="2387"/>
      <c r="AC256" s="2387"/>
      <c r="AD256" s="2387"/>
      <c r="AE256" s="2387"/>
      <c r="AF256" s="2387"/>
      <c r="AG256" s="2387"/>
      <c r="AH256" s="2387"/>
      <c r="AI256" s="2387"/>
      <c r="AJ256" s="2387"/>
      <c r="AK256" s="2387"/>
      <c r="AL256" s="58"/>
      <c r="AM256" s="239"/>
      <c r="AN256" s="239"/>
      <c r="AO256" s="239"/>
      <c r="AP256" s="239"/>
      <c r="AQ256" s="239"/>
      <c r="AR256" s="239"/>
      <c r="AS256" s="239"/>
      <c r="AT256" s="239"/>
      <c r="AU256" s="239"/>
      <c r="AV256" s="239"/>
      <c r="AW256" s="239"/>
      <c r="AX256" s="239"/>
      <c r="AY256" s="239"/>
      <c r="BN256" s="61"/>
    </row>
    <row r="257" spans="1:66" ht="12.75" customHeight="1">
      <c r="A257" s="23"/>
      <c r="B257" s="7"/>
      <c r="C257" s="136"/>
      <c r="D257" s="60"/>
      <c r="E257" s="7"/>
      <c r="F257" s="7"/>
      <c r="G257" s="7"/>
      <c r="H257" s="7"/>
      <c r="I257" s="7"/>
      <c r="J257" s="7"/>
      <c r="K257" s="7"/>
      <c r="L257" s="130"/>
      <c r="M257" s="14"/>
      <c r="N257" s="14"/>
      <c r="O257" s="14"/>
      <c r="P257" s="14"/>
      <c r="Q257" s="14"/>
      <c r="R257" s="14"/>
      <c r="S257" s="14"/>
      <c r="T257" s="14"/>
      <c r="U257" s="254"/>
      <c r="V257" s="254"/>
      <c r="W257" s="254"/>
      <c r="X257" s="254"/>
      <c r="Y257" s="254"/>
      <c r="Z257" s="254"/>
      <c r="AA257" s="254"/>
      <c r="AB257" s="254"/>
      <c r="AC257" s="254"/>
      <c r="AD257" s="254"/>
      <c r="AE257" s="7"/>
      <c r="AF257" s="7"/>
      <c r="AG257" s="7"/>
      <c r="AH257" s="7"/>
      <c r="AI257" s="7"/>
      <c r="AJ257" s="7"/>
      <c r="AK257" s="7"/>
      <c r="AL257" s="58"/>
      <c r="AM257" s="239"/>
      <c r="AN257" s="239"/>
      <c r="AO257" s="239"/>
      <c r="AP257" s="239"/>
      <c r="AQ257" s="239"/>
      <c r="AR257" s="239"/>
      <c r="AS257" s="239"/>
      <c r="AT257" s="239"/>
      <c r="AU257" s="239"/>
      <c r="AV257" s="239"/>
      <c r="AW257" s="239"/>
      <c r="AX257" s="239"/>
      <c r="AY257" s="239"/>
      <c r="BN257" s="61"/>
    </row>
    <row r="258" spans="1:66" ht="12.75" customHeight="1">
      <c r="A258" s="23"/>
      <c r="B258" s="7"/>
      <c r="C258" s="136" t="s">
        <v>941</v>
      </c>
      <c r="D258" s="57" t="s">
        <v>565</v>
      </c>
      <c r="E258" s="57"/>
      <c r="F258" s="57"/>
      <c r="G258" s="57"/>
      <c r="H258" s="57"/>
      <c r="I258" s="57"/>
      <c r="J258" s="57"/>
      <c r="K258" s="57"/>
      <c r="L258" s="7"/>
      <c r="M258" s="2385"/>
      <c r="N258" s="2385"/>
      <c r="O258" s="2385"/>
      <c r="P258" s="2385"/>
      <c r="Q258" s="2385"/>
      <c r="R258" s="2385"/>
      <c r="S258" s="2385"/>
      <c r="T258" s="2385"/>
      <c r="U258" s="2385"/>
      <c r="V258" s="2385"/>
      <c r="W258" s="2385"/>
      <c r="X258" s="2385"/>
      <c r="Y258" s="2385"/>
      <c r="Z258" s="2385"/>
      <c r="AA258" s="2385"/>
      <c r="AB258" s="2385"/>
      <c r="AC258" s="2385"/>
      <c r="AD258" s="2385"/>
      <c r="AE258" s="2385"/>
      <c r="AF258" s="2385" t="s">
        <v>316</v>
      </c>
      <c r="AG258" s="2385"/>
      <c r="AH258" s="2385"/>
      <c r="AI258" s="2385"/>
      <c r="AJ258" s="2385"/>
      <c r="AK258" s="2385"/>
      <c r="AL258" s="58"/>
      <c r="AM258" s="239"/>
      <c r="AN258" s="239"/>
      <c r="AO258" s="239"/>
      <c r="AP258" s="239"/>
      <c r="AQ258" s="239"/>
      <c r="AR258" s="239"/>
      <c r="AS258" s="239"/>
      <c r="AT258" s="239"/>
      <c r="AU258" s="239"/>
      <c r="AV258" s="239"/>
      <c r="AW258" s="239"/>
      <c r="AX258" s="239"/>
      <c r="AY258" s="239"/>
      <c r="BN258" s="61"/>
    </row>
    <row r="259" spans="1:66" ht="12.75" customHeight="1">
      <c r="A259" s="23"/>
      <c r="B259" s="7"/>
      <c r="C259" s="7"/>
      <c r="D259" s="57" t="s">
        <v>90</v>
      </c>
      <c r="E259" s="57"/>
      <c r="F259" s="57"/>
      <c r="G259" s="57"/>
      <c r="H259" s="57"/>
      <c r="I259" s="57"/>
      <c r="J259" s="57"/>
      <c r="K259" s="57"/>
      <c r="L259" s="7"/>
      <c r="M259" s="2295"/>
      <c r="N259" s="2295"/>
      <c r="O259" s="2295"/>
      <c r="P259" s="2295"/>
      <c r="Q259" s="2295"/>
      <c r="R259" s="2295"/>
      <c r="S259" s="2295"/>
      <c r="T259" s="2295"/>
      <c r="U259" s="2295"/>
      <c r="V259" s="2295"/>
      <c r="W259" s="2295"/>
      <c r="X259" s="2295"/>
      <c r="Y259" s="2295"/>
      <c r="Z259" s="2295"/>
      <c r="AA259" s="2295"/>
      <c r="AB259" s="2295"/>
      <c r="AC259" s="2295"/>
      <c r="AD259" s="2295"/>
      <c r="AE259" s="2295"/>
      <c r="AF259" s="58" t="s">
        <v>1376</v>
      </c>
      <c r="AG259" s="717"/>
      <c r="AH259" s="717"/>
      <c r="AI259" s="717"/>
      <c r="AJ259" s="717"/>
      <c r="AK259" s="717"/>
      <c r="AL259" s="58"/>
      <c r="AM259" s="239"/>
      <c r="AN259" s="239"/>
      <c r="AO259" s="239"/>
      <c r="AP259" s="239"/>
      <c r="AQ259" s="239"/>
      <c r="AR259" s="239"/>
      <c r="AS259" s="239"/>
      <c r="AT259" s="239"/>
      <c r="AU259" s="239"/>
      <c r="AV259" s="239"/>
      <c r="AW259" s="239"/>
      <c r="AX259" s="239"/>
      <c r="AY259" s="239"/>
      <c r="BN259" s="61"/>
    </row>
    <row r="260" spans="1:66" ht="12.75" customHeight="1">
      <c r="A260" s="23"/>
      <c r="B260" s="7"/>
      <c r="C260" s="7"/>
      <c r="D260" s="57" t="s">
        <v>615</v>
      </c>
      <c r="E260" s="57"/>
      <c r="M260" s="2295"/>
      <c r="N260" s="2295"/>
      <c r="O260" s="2295"/>
      <c r="P260" s="2295"/>
      <c r="Q260" s="2295"/>
      <c r="R260" s="2295"/>
      <c r="S260" s="2295"/>
      <c r="T260" s="2295"/>
      <c r="V260" s="59" t="s">
        <v>91</v>
      </c>
      <c r="W260" s="1992"/>
      <c r="X260" s="1992"/>
      <c r="Y260" s="57" t="s">
        <v>618</v>
      </c>
      <c r="AC260" s="2295"/>
      <c r="AD260" s="2295"/>
      <c r="AE260" s="2295"/>
      <c r="AF260" s="58" t="s">
        <v>1377</v>
      </c>
      <c r="AG260" s="717"/>
      <c r="AH260" s="717"/>
      <c r="AI260" s="717"/>
      <c r="AJ260" s="717"/>
      <c r="AK260" s="717"/>
      <c r="AL260" s="58"/>
      <c r="AM260" s="239"/>
      <c r="AN260" s="239"/>
      <c r="AO260" s="239"/>
      <c r="AP260" s="239"/>
      <c r="AQ260" s="239"/>
      <c r="AR260" s="239"/>
      <c r="AS260" s="239"/>
      <c r="AT260" s="239"/>
      <c r="AU260" s="239"/>
      <c r="AV260" s="239"/>
      <c r="AW260" s="239"/>
      <c r="AX260" s="239"/>
      <c r="AY260" s="239"/>
      <c r="BN260" s="61"/>
    </row>
    <row r="261" spans="1:66" ht="12.75">
      <c r="A261" s="23"/>
      <c r="B261" s="7"/>
      <c r="C261" s="7"/>
      <c r="D261" s="60" t="s">
        <v>92</v>
      </c>
      <c r="E261" s="7"/>
      <c r="F261" s="7"/>
      <c r="G261" s="7"/>
      <c r="H261" s="7"/>
      <c r="I261" s="7"/>
      <c r="J261" s="7"/>
      <c r="K261" s="7"/>
      <c r="L261" s="29"/>
      <c r="M261" s="2295"/>
      <c r="N261" s="2295"/>
      <c r="O261" s="2295"/>
      <c r="P261" s="2295"/>
      <c r="Q261" s="2295"/>
      <c r="R261" s="2295"/>
      <c r="S261" s="2295"/>
      <c r="T261" s="2295"/>
      <c r="U261" s="2295"/>
      <c r="V261" s="2295"/>
      <c r="W261" s="2295"/>
      <c r="X261" s="2295"/>
      <c r="Y261" s="2295"/>
      <c r="Z261" s="2295"/>
      <c r="AA261" s="2295"/>
      <c r="AB261" s="2295"/>
      <c r="AC261" s="2295"/>
      <c r="AD261" s="2295"/>
      <c r="AE261" s="2295"/>
      <c r="AF261" s="717"/>
      <c r="AG261" s="717"/>
      <c r="AH261" s="2396"/>
      <c r="AI261" s="2396"/>
      <c r="AJ261" s="2396"/>
      <c r="AK261" s="2396"/>
      <c r="AL261" s="58"/>
      <c r="AM261" s="239"/>
      <c r="AN261" s="239"/>
      <c r="AO261" s="239"/>
      <c r="AP261" s="239"/>
      <c r="AQ261" s="239"/>
      <c r="AR261" s="239"/>
      <c r="AS261" s="239"/>
      <c r="AT261" s="239"/>
      <c r="AU261" s="239"/>
      <c r="AV261" s="239"/>
      <c r="AW261" s="239"/>
      <c r="AX261" s="239"/>
      <c r="AY261" s="239"/>
      <c r="BN261" s="61"/>
    </row>
    <row r="262" spans="1:66" ht="12.75">
      <c r="A262" s="23"/>
      <c r="B262" s="7"/>
      <c r="C262" s="7"/>
      <c r="D262" s="60" t="s">
        <v>93</v>
      </c>
      <c r="E262" s="7"/>
      <c r="F262" s="7"/>
      <c r="M262" s="2036"/>
      <c r="N262" s="2036"/>
      <c r="O262" s="2036"/>
      <c r="P262" s="2036"/>
      <c r="Q262" s="2036"/>
      <c r="R262" s="2036"/>
      <c r="S262" s="7" t="s">
        <v>212</v>
      </c>
      <c r="T262" s="7"/>
      <c r="U262" s="1992"/>
      <c r="V262" s="1992"/>
      <c r="W262" s="1992"/>
      <c r="X262" s="7" t="s">
        <v>94</v>
      </c>
      <c r="Z262" s="2036"/>
      <c r="AA262" s="2036"/>
      <c r="AB262" s="2036"/>
      <c r="AC262" s="2036"/>
      <c r="AD262" s="2036"/>
      <c r="AE262" s="2036"/>
      <c r="AL262" s="58"/>
      <c r="AM262" s="239"/>
      <c r="AN262" s="239"/>
      <c r="AO262" s="239"/>
      <c r="AP262" s="239"/>
      <c r="AQ262" s="239"/>
      <c r="AR262" s="239"/>
      <c r="AS262" s="239"/>
      <c r="AT262" s="239"/>
      <c r="AU262" s="239"/>
      <c r="AV262" s="239"/>
      <c r="AW262" s="239"/>
      <c r="AX262" s="239"/>
      <c r="AY262" s="239"/>
      <c r="BN262" s="61"/>
    </row>
    <row r="263" spans="1:66" ht="12.75">
      <c r="A263" s="23"/>
      <c r="B263" s="7"/>
      <c r="C263" s="7"/>
      <c r="D263" s="60" t="s">
        <v>95</v>
      </c>
      <c r="E263" s="7"/>
      <c r="F263" s="7"/>
      <c r="M263" s="2306"/>
      <c r="N263" s="2306"/>
      <c r="O263" s="2306"/>
      <c r="P263" s="2306"/>
      <c r="Q263" s="2306"/>
      <c r="R263" s="2306"/>
      <c r="S263" s="2306"/>
      <c r="T263" s="2306"/>
      <c r="U263" s="2306"/>
      <c r="V263" s="2306"/>
      <c r="W263" s="2306"/>
      <c r="X263" s="2306"/>
      <c r="Y263" s="2306"/>
      <c r="Z263" s="2306"/>
      <c r="AA263" s="2417"/>
      <c r="AB263" s="2417"/>
      <c r="AC263" s="2417"/>
      <c r="AD263" s="2417"/>
      <c r="AE263" s="2417"/>
      <c r="AG263" s="7"/>
      <c r="AH263" s="7"/>
      <c r="AI263" s="7"/>
      <c r="AJ263" s="7"/>
      <c r="AK263" s="7"/>
      <c r="AL263" s="58"/>
      <c r="AM263" s="239"/>
      <c r="AN263" s="239"/>
      <c r="AO263" s="239"/>
      <c r="AP263" s="239"/>
      <c r="AQ263" s="239"/>
      <c r="AR263" s="239"/>
      <c r="AS263" s="239"/>
      <c r="AT263" s="239"/>
      <c r="AU263" s="239"/>
      <c r="AV263" s="239"/>
      <c r="AW263" s="239"/>
      <c r="AX263" s="239"/>
      <c r="AY263" s="239"/>
      <c r="BN263" s="61"/>
    </row>
    <row r="264" spans="1:66" ht="12.75">
      <c r="A264" s="23"/>
      <c r="B264" s="7"/>
      <c r="C264" s="136"/>
      <c r="D264" s="60" t="s">
        <v>568</v>
      </c>
      <c r="E264" s="7"/>
      <c r="F264" s="7"/>
      <c r="G264" s="7"/>
      <c r="H264" s="7"/>
      <c r="I264" s="7"/>
      <c r="J264" s="7"/>
      <c r="K264" s="7"/>
      <c r="L264" s="7"/>
      <c r="M264" s="1993" t="s">
        <v>316</v>
      </c>
      <c r="N264" s="1993"/>
      <c r="O264" s="1993"/>
      <c r="P264" s="1993"/>
      <c r="Q264" s="1993"/>
      <c r="R264" s="1993"/>
      <c r="S264" s="1993"/>
      <c r="T264" s="1993"/>
      <c r="U264" s="387" t="s">
        <v>975</v>
      </c>
      <c r="V264" s="325"/>
      <c r="W264" s="325"/>
      <c r="X264" s="325"/>
      <c r="Y264" s="325"/>
      <c r="Z264" s="325"/>
      <c r="AA264" s="2400"/>
      <c r="AB264" s="2400"/>
      <c r="AC264" s="2400"/>
      <c r="AD264" s="2400"/>
      <c r="AE264" s="2400"/>
      <c r="AF264" s="2400"/>
      <c r="AG264" s="2400"/>
      <c r="AH264" s="2400"/>
      <c r="AI264" s="2400"/>
      <c r="AJ264" s="2400"/>
      <c r="AK264" s="2400"/>
      <c r="AL264" s="58"/>
      <c r="AM264" s="239"/>
      <c r="AN264" s="239"/>
      <c r="AO264" s="239"/>
      <c r="AP264" s="239"/>
      <c r="AQ264" s="239"/>
      <c r="AR264" s="239"/>
      <c r="AS264" s="239"/>
      <c r="AT264" s="239"/>
      <c r="AU264" s="239"/>
      <c r="AV264" s="239"/>
      <c r="AW264" s="239"/>
      <c r="AX264" s="239"/>
      <c r="AY264" s="239"/>
      <c r="BN264" s="61"/>
    </row>
    <row r="265" spans="1:66" ht="12.75">
      <c r="A265" s="29"/>
      <c r="B265" s="7"/>
      <c r="C265" s="7"/>
      <c r="D265" s="60"/>
      <c r="E265" s="7"/>
      <c r="F265" s="7"/>
      <c r="J265" s="242"/>
      <c r="K265" s="254"/>
      <c r="L265" s="254"/>
      <c r="M265" s="254"/>
      <c r="N265" s="254"/>
      <c r="O265" s="254"/>
      <c r="P265" s="254"/>
      <c r="Q265" s="254"/>
      <c r="R265" s="254"/>
      <c r="S265" s="254"/>
      <c r="T265" s="254"/>
      <c r="U265" s="254"/>
      <c r="V265" s="254"/>
      <c r="W265" s="254"/>
      <c r="X265" s="254"/>
      <c r="Y265" s="254"/>
      <c r="AD265" s="80"/>
      <c r="AE265" s="80"/>
      <c r="BN265" s="61"/>
    </row>
    <row r="266" spans="1:66" ht="12.75">
      <c r="A266" s="134" t="s">
        <v>625</v>
      </c>
      <c r="B266" s="7"/>
      <c r="C266" s="50" t="s">
        <v>303</v>
      </c>
      <c r="D266" s="7"/>
      <c r="E266" s="7"/>
      <c r="F266" s="7"/>
      <c r="G266" s="7"/>
      <c r="H266" s="7"/>
      <c r="I266" s="7"/>
      <c r="J266" s="7"/>
      <c r="K266" s="7"/>
      <c r="L266" s="7"/>
      <c r="M266" s="147"/>
      <c r="N266" s="147"/>
      <c r="O266" s="147"/>
      <c r="P266" s="147"/>
      <c r="Q266" s="147"/>
      <c r="T266" s="2388" t="str">
        <f>BO245</f>
        <v>Joint Venture</v>
      </c>
      <c r="U266" s="2388"/>
      <c r="V266" s="2388"/>
      <c r="W266" s="2388"/>
      <c r="X266" s="2388"/>
      <c r="Z266" s="480" t="s">
        <v>1033</v>
      </c>
      <c r="AA266" s="481"/>
      <c r="AB266" s="481"/>
      <c r="AC266" s="481"/>
      <c r="AD266" s="161"/>
      <c r="AE266" s="161"/>
      <c r="AF266" s="161"/>
      <c r="AG266" s="161"/>
      <c r="AH266" s="161"/>
      <c r="AI266" s="161"/>
      <c r="AJ266" s="161"/>
      <c r="AK266" s="482"/>
      <c r="AL266" s="94"/>
      <c r="AM266" s="679"/>
      <c r="AN266" s="679"/>
      <c r="AO266" s="679"/>
      <c r="AP266" s="679"/>
      <c r="AQ266" s="679"/>
      <c r="AR266" s="679"/>
      <c r="AS266" s="679"/>
      <c r="AT266" s="679"/>
      <c r="AU266" s="679"/>
      <c r="AV266" s="679"/>
      <c r="AW266" s="679"/>
      <c r="AX266" s="679"/>
      <c r="AY266" s="679"/>
      <c r="BN266" s="61"/>
    </row>
    <row r="267" spans="1:66" ht="12.75">
      <c r="A267" s="50"/>
      <c r="B267" s="7"/>
      <c r="C267" s="50"/>
      <c r="I267" s="7"/>
      <c r="J267" s="7"/>
      <c r="K267" s="7"/>
      <c r="L267" s="7"/>
      <c r="M267" s="147"/>
      <c r="N267" s="147"/>
      <c r="O267" s="147"/>
      <c r="P267" s="147"/>
      <c r="Q267" s="147"/>
      <c r="T267" s="7"/>
      <c r="U267" s="7"/>
      <c r="V267" s="7"/>
      <c r="W267" s="62"/>
      <c r="Z267" s="483" t="s">
        <v>866</v>
      </c>
      <c r="AA267" s="25"/>
      <c r="AB267" s="25"/>
      <c r="AC267" s="25"/>
      <c r="AD267" s="25"/>
      <c r="AE267" s="25"/>
      <c r="AF267" s="57"/>
      <c r="AG267" s="57"/>
      <c r="AH267" s="57"/>
      <c r="AI267" s="57"/>
      <c r="AJ267" s="57"/>
      <c r="AK267" s="25"/>
      <c r="AL267" s="101"/>
      <c r="AM267" s="679"/>
      <c r="AN267" s="679"/>
      <c r="AO267" s="679"/>
      <c r="AP267" s="679"/>
      <c r="AQ267" s="679"/>
      <c r="AR267" s="679"/>
      <c r="AS267" s="679"/>
      <c r="AT267" s="679"/>
      <c r="AU267" s="679"/>
      <c r="AV267" s="679"/>
      <c r="AW267" s="679"/>
      <c r="AX267" s="679"/>
      <c r="AY267" s="679"/>
      <c r="BN267" s="61"/>
    </row>
    <row r="268" spans="1:66" ht="12.75">
      <c r="A268" s="50" t="s">
        <v>627</v>
      </c>
      <c r="B268" s="7"/>
      <c r="C268" s="50" t="s">
        <v>177</v>
      </c>
      <c r="D268" s="7"/>
      <c r="E268" s="7"/>
      <c r="F268" s="7"/>
      <c r="G268" s="7"/>
      <c r="H268" s="7"/>
      <c r="I268" s="7"/>
      <c r="J268" s="7"/>
      <c r="K268" s="7"/>
      <c r="L268" s="7"/>
      <c r="M268" s="7"/>
      <c r="N268" s="7"/>
      <c r="O268" s="7"/>
      <c r="P268" s="7"/>
      <c r="Q268" s="7"/>
      <c r="R268" s="7"/>
      <c r="S268" s="7"/>
      <c r="T268" s="7"/>
      <c r="U268" s="7"/>
      <c r="V268" s="7"/>
      <c r="W268" s="7"/>
      <c r="Z268" s="484" t="s">
        <v>1032</v>
      </c>
      <c r="AA268" s="80"/>
      <c r="AB268" s="80"/>
      <c r="AC268" s="80"/>
      <c r="AD268" s="80"/>
      <c r="AE268" s="80"/>
      <c r="AF268" s="160"/>
      <c r="AG268" s="160"/>
      <c r="AH268" s="160"/>
      <c r="AI268" s="160"/>
      <c r="AJ268" s="160"/>
      <c r="AK268" s="80"/>
      <c r="AL268" s="81"/>
      <c r="AM268" s="679"/>
      <c r="AN268" s="679"/>
      <c r="AO268" s="679"/>
      <c r="AP268" s="679"/>
      <c r="AQ268" s="679"/>
      <c r="AR268" s="679"/>
      <c r="AS268" s="679"/>
      <c r="AT268" s="679"/>
      <c r="AU268" s="679"/>
      <c r="AV268" s="679"/>
      <c r="AW268" s="679"/>
      <c r="AX268" s="679"/>
      <c r="AY268" s="679"/>
      <c r="BN268" s="61"/>
    </row>
    <row r="269" spans="1:66" ht="12.75">
      <c r="A269" s="57"/>
      <c r="B269" s="63">
        <v>0</v>
      </c>
      <c r="D269" s="2295" t="s">
        <v>286</v>
      </c>
      <c r="E269" s="2295"/>
      <c r="F269" s="2295"/>
      <c r="G269" s="2295"/>
      <c r="H269" s="2295"/>
      <c r="J269" s="12" t="s">
        <v>285</v>
      </c>
      <c r="X269" s="2275"/>
      <c r="Y269" s="2275"/>
      <c r="Z269" s="2275"/>
      <c r="AA269" s="2275"/>
      <c r="AB269" s="2275"/>
      <c r="AC269" s="2275"/>
      <c r="BN269" s="61"/>
    </row>
    <row r="270" spans="1:66" ht="12.75">
      <c r="A270" s="7"/>
      <c r="B270" s="29"/>
      <c r="D270" s="64" t="s">
        <v>287</v>
      </c>
      <c r="E270" s="7"/>
      <c r="F270" s="7"/>
      <c r="G270" s="7"/>
      <c r="H270" s="7"/>
      <c r="I270" s="7"/>
      <c r="J270" s="7"/>
      <c r="K270" s="7"/>
      <c r="L270" s="7"/>
      <c r="M270" s="7"/>
      <c r="N270" s="7"/>
      <c r="O270" s="7"/>
      <c r="P270" s="7"/>
      <c r="Q270" s="7"/>
      <c r="R270" s="7"/>
      <c r="S270" s="7"/>
      <c r="T270" s="7"/>
      <c r="U270" s="7"/>
      <c r="V270" s="7"/>
      <c r="W270" s="7"/>
      <c r="X270" s="7"/>
      <c r="Y270" s="7"/>
      <c r="Z270" s="7"/>
      <c r="AA270" s="7"/>
      <c r="AH270" s="7"/>
      <c r="AI270" s="7"/>
      <c r="AJ270" s="7"/>
      <c r="AK270" s="58"/>
      <c r="AL270" s="58"/>
      <c r="AM270" s="239"/>
      <c r="AN270" s="239"/>
      <c r="AO270" s="239"/>
      <c r="AP270" s="239"/>
      <c r="AQ270" s="239"/>
      <c r="AR270" s="239"/>
      <c r="AS270" s="239"/>
      <c r="AT270" s="239"/>
      <c r="AU270" s="239"/>
      <c r="AV270" s="239"/>
      <c r="AW270" s="239"/>
      <c r="AX270" s="239"/>
      <c r="AY270" s="239"/>
      <c r="BN270" s="61"/>
    </row>
    <row r="271" spans="1:66" ht="12.75">
      <c r="A271" s="62"/>
      <c r="B271" s="62"/>
      <c r="C271" s="62"/>
      <c r="D271" s="62"/>
      <c r="E271" s="62"/>
      <c r="F271" s="62"/>
      <c r="G271" s="62"/>
      <c r="H271" s="62"/>
      <c r="I271" s="62"/>
      <c r="J271" s="62"/>
      <c r="K271" s="62"/>
      <c r="L271" s="62"/>
      <c r="M271" s="62"/>
      <c r="N271" s="62"/>
      <c r="O271" s="62"/>
      <c r="P271" s="62"/>
      <c r="Q271" s="62"/>
      <c r="R271" s="62"/>
      <c r="S271" s="62"/>
      <c r="T271" s="62"/>
      <c r="U271" s="60"/>
      <c r="V271" s="60"/>
      <c r="W271" s="63"/>
      <c r="X271" s="60"/>
      <c r="Y271" s="60"/>
      <c r="Z271" s="19"/>
      <c r="AA271" s="19"/>
      <c r="AB271" s="19"/>
      <c r="AC271" s="19"/>
      <c r="AD271" s="19"/>
      <c r="AE271" s="60"/>
      <c r="AK271" s="58"/>
      <c r="AL271" s="58"/>
      <c r="AM271" s="239"/>
      <c r="AN271" s="239"/>
      <c r="AO271" s="239"/>
      <c r="AP271" s="239"/>
      <c r="AQ271" s="239"/>
      <c r="AR271" s="239"/>
      <c r="AS271" s="239"/>
      <c r="AT271" s="239"/>
      <c r="AU271" s="239"/>
      <c r="AV271" s="239"/>
      <c r="AW271" s="239"/>
      <c r="AX271" s="239"/>
      <c r="AY271" s="239"/>
      <c r="BN271" s="61"/>
    </row>
    <row r="272" spans="1:66" ht="12.75" customHeight="1">
      <c r="A272" s="50" t="s">
        <v>500</v>
      </c>
      <c r="B272" s="50"/>
      <c r="C272" s="50" t="s">
        <v>657</v>
      </c>
      <c r="D272" s="7"/>
      <c r="E272" s="7"/>
      <c r="F272" s="7"/>
      <c r="G272" s="7"/>
      <c r="H272" s="7"/>
      <c r="I272" s="7"/>
      <c r="J272" s="7"/>
      <c r="K272" s="7"/>
      <c r="L272" s="7"/>
      <c r="M272" s="7"/>
      <c r="N272" s="7"/>
      <c r="O272" s="7"/>
      <c r="P272" s="7"/>
      <c r="Q272" s="7"/>
      <c r="R272" s="7"/>
      <c r="S272" s="7"/>
      <c r="T272" s="7"/>
      <c r="BN272" s="61"/>
    </row>
    <row r="273" spans="1:66" ht="12.75">
      <c r="D273" s="57" t="s">
        <v>304</v>
      </c>
      <c r="E273" s="57"/>
      <c r="F273" s="57"/>
      <c r="G273" s="57"/>
      <c r="H273" s="57"/>
      <c r="I273" s="57"/>
      <c r="J273" s="57"/>
      <c r="K273" s="7"/>
      <c r="L273" s="2385" t="s">
        <v>2530</v>
      </c>
      <c r="M273" s="2385"/>
      <c r="N273" s="2385"/>
      <c r="O273" s="2385"/>
      <c r="P273" s="2385"/>
      <c r="Q273" s="2385"/>
      <c r="R273" s="2385"/>
      <c r="S273" s="2385"/>
      <c r="T273" s="2385"/>
      <c r="U273" s="2385"/>
      <c r="V273" s="2385"/>
      <c r="W273" s="2385"/>
      <c r="X273" s="2385"/>
      <c r="Y273" s="2385"/>
      <c r="Z273" s="2385"/>
      <c r="AA273" s="2385"/>
      <c r="AB273" s="2385"/>
      <c r="AC273" s="2385"/>
      <c r="AD273" s="2385"/>
      <c r="AE273" s="2385"/>
      <c r="AF273" s="2385"/>
      <c r="AG273" s="2385"/>
      <c r="AH273" s="2385"/>
      <c r="AI273" s="2385"/>
      <c r="AJ273" s="2385"/>
      <c r="AK273" s="58"/>
      <c r="AL273" s="58"/>
      <c r="AM273" s="239"/>
      <c r="AN273" s="239"/>
      <c r="AO273" s="239"/>
      <c r="AP273" s="239"/>
      <c r="AQ273" s="239"/>
      <c r="AR273" s="239"/>
      <c r="AS273" s="239"/>
      <c r="AT273" s="239"/>
      <c r="AU273" s="239"/>
      <c r="AV273" s="239"/>
      <c r="AW273" s="239"/>
      <c r="AX273" s="239"/>
      <c r="AY273" s="239"/>
      <c r="BN273" s="61"/>
    </row>
    <row r="274" spans="1:66" ht="12.75">
      <c r="D274" s="57" t="s">
        <v>90</v>
      </c>
      <c r="E274" s="57"/>
      <c r="F274" s="57"/>
      <c r="G274" s="57"/>
      <c r="H274" s="57"/>
      <c r="I274" s="57"/>
      <c r="J274" s="57"/>
      <c r="K274" s="7"/>
      <c r="L274" s="2295" t="s">
        <v>2571</v>
      </c>
      <c r="M274" s="2295"/>
      <c r="N274" s="2295"/>
      <c r="O274" s="2295"/>
      <c r="P274" s="2295"/>
      <c r="Q274" s="2295"/>
      <c r="R274" s="2295"/>
      <c r="S274" s="2295"/>
      <c r="T274" s="2295"/>
      <c r="U274" s="2295"/>
      <c r="V274" s="2295"/>
      <c r="W274" s="2295"/>
      <c r="X274" s="2295"/>
      <c r="Y274" s="2295"/>
      <c r="Z274" s="2295"/>
      <c r="AA274" s="2295"/>
      <c r="AB274" s="2295"/>
      <c r="AC274" s="2295"/>
      <c r="AD274" s="2295"/>
      <c r="AK274" s="58"/>
      <c r="AL274" s="58"/>
      <c r="AM274" s="239"/>
      <c r="AN274" s="239"/>
      <c r="AO274" s="239"/>
      <c r="AP274" s="239"/>
      <c r="AQ274" s="239"/>
      <c r="AR274" s="239"/>
      <c r="AS274" s="239"/>
      <c r="AT274" s="239"/>
      <c r="AU274" s="239"/>
      <c r="AV274" s="239"/>
      <c r="AW274" s="239"/>
      <c r="AX274" s="239"/>
      <c r="AY274" s="239"/>
      <c r="BN274" s="61"/>
    </row>
    <row r="275" spans="1:66" ht="12.75">
      <c r="D275" s="57" t="s">
        <v>615</v>
      </c>
      <c r="E275" s="57"/>
      <c r="L275" s="2295" t="s">
        <v>527</v>
      </c>
      <c r="M275" s="2295"/>
      <c r="N275" s="2295"/>
      <c r="O275" s="2295"/>
      <c r="P275" s="2295"/>
      <c r="Q275" s="2295"/>
      <c r="R275" s="2295"/>
      <c r="S275" s="2295"/>
      <c r="U275" s="59" t="s">
        <v>91</v>
      </c>
      <c r="V275" s="2025" t="s">
        <v>2572</v>
      </c>
      <c r="W275" s="1992"/>
      <c r="X275" s="57" t="s">
        <v>618</v>
      </c>
      <c r="AB275" s="2295">
        <v>90064</v>
      </c>
      <c r="AC275" s="2295"/>
      <c r="AD275" s="2295"/>
      <c r="AK275" s="58"/>
      <c r="AL275" s="58"/>
      <c r="AM275" s="239"/>
      <c r="AN275" s="239"/>
      <c r="AO275" s="239"/>
      <c r="AP275" s="239"/>
      <c r="AQ275" s="239"/>
      <c r="AR275" s="239"/>
      <c r="AS275" s="239"/>
      <c r="AT275" s="239"/>
      <c r="AU275" s="239"/>
      <c r="AV275" s="239"/>
      <c r="AW275" s="239"/>
      <c r="AX275" s="239"/>
      <c r="AY275" s="239"/>
      <c r="BN275" s="61"/>
    </row>
    <row r="276" spans="1:66" ht="12.75" customHeight="1">
      <c r="D276" s="60" t="s">
        <v>92</v>
      </c>
      <c r="E276" s="7"/>
      <c r="F276" s="7"/>
      <c r="G276" s="7"/>
      <c r="H276" s="7"/>
      <c r="I276" s="7"/>
      <c r="J276" s="7"/>
      <c r="K276" s="29"/>
      <c r="L276" s="2251" t="s">
        <v>2573</v>
      </c>
      <c r="M276" s="2295"/>
      <c r="N276" s="2295"/>
      <c r="O276" s="2295"/>
      <c r="P276" s="2295"/>
      <c r="Q276" s="2295"/>
      <c r="R276" s="2295"/>
      <c r="S276" s="2295"/>
      <c r="T276" s="2295"/>
      <c r="U276" s="2295"/>
      <c r="V276" s="2295"/>
      <c r="W276" s="2295"/>
      <c r="X276" s="2295"/>
      <c r="Y276" s="2295"/>
      <c r="Z276" s="2295"/>
      <c r="AA276" s="2295"/>
      <c r="AB276" s="2295"/>
      <c r="AC276" s="2295"/>
      <c r="AD276" s="2295"/>
      <c r="AI276" s="7"/>
      <c r="AJ276" s="7"/>
      <c r="AK276" s="58"/>
      <c r="AL276" s="58"/>
      <c r="AM276" s="239"/>
      <c r="AN276" s="239"/>
      <c r="AO276" s="239"/>
      <c r="AP276" s="239"/>
      <c r="AQ276" s="239"/>
      <c r="AR276" s="239"/>
      <c r="AS276" s="239"/>
      <c r="AT276" s="239"/>
      <c r="AU276" s="239"/>
      <c r="AV276" s="239"/>
      <c r="AW276" s="239"/>
      <c r="AX276" s="239"/>
      <c r="AY276" s="239"/>
      <c r="BN276" s="61"/>
    </row>
    <row r="277" spans="1:66" ht="12.75">
      <c r="D277" s="60" t="s">
        <v>93</v>
      </c>
      <c r="E277" s="7"/>
      <c r="F277" s="7"/>
      <c r="L277" s="2036" t="s">
        <v>2574</v>
      </c>
      <c r="M277" s="2036"/>
      <c r="N277" s="2036"/>
      <c r="O277" s="2036"/>
      <c r="P277" s="2036"/>
      <c r="Q277" s="2036"/>
      <c r="R277" s="7" t="s">
        <v>212</v>
      </c>
      <c r="S277" s="7"/>
      <c r="T277" s="1992">
        <v>109</v>
      </c>
      <c r="U277" s="1992"/>
      <c r="V277" s="1992"/>
      <c r="W277" s="7" t="s">
        <v>94</v>
      </c>
      <c r="Y277" s="2036" t="s">
        <v>2575</v>
      </c>
      <c r="Z277" s="2036"/>
      <c r="AA277" s="2036"/>
      <c r="AB277" s="2036"/>
      <c r="AC277" s="2036"/>
      <c r="AD277" s="2036"/>
      <c r="BN277" s="61"/>
    </row>
    <row r="278" spans="1:66" ht="12.75">
      <c r="D278" s="60" t="s">
        <v>95</v>
      </c>
      <c r="E278" s="7"/>
      <c r="F278" s="7"/>
      <c r="L278" s="2306" t="s">
        <v>2576</v>
      </c>
      <c r="M278" s="2306"/>
      <c r="N278" s="2306"/>
      <c r="O278" s="2306"/>
      <c r="P278" s="2306"/>
      <c r="Q278" s="2306"/>
      <c r="R278" s="2306"/>
      <c r="S278" s="2306"/>
      <c r="T278" s="2306"/>
      <c r="U278" s="2306"/>
      <c r="V278" s="2306"/>
      <c r="W278" s="2306"/>
      <c r="X278" s="2306"/>
      <c r="Y278" s="2306"/>
      <c r="Z278" s="2306"/>
      <c r="AA278" s="2306"/>
      <c r="AB278" s="2306"/>
      <c r="AC278" s="2306"/>
      <c r="AD278" s="2306"/>
      <c r="AF278" s="7"/>
      <c r="AG278" s="7"/>
      <c r="AH278" s="7"/>
      <c r="AI278" s="7"/>
      <c r="AJ278" s="7"/>
      <c r="BN278" s="61"/>
    </row>
    <row r="279" spans="1:66" ht="12.75">
      <c r="D279" s="58" t="s">
        <v>658</v>
      </c>
      <c r="E279" s="58"/>
      <c r="F279" s="58"/>
      <c r="G279" s="58"/>
      <c r="H279" s="58"/>
      <c r="I279" s="58"/>
      <c r="L279" s="2025" t="s">
        <v>2586</v>
      </c>
      <c r="M279" s="2025"/>
      <c r="N279" s="2025"/>
      <c r="O279" s="2025"/>
      <c r="P279" s="2025"/>
      <c r="Q279" s="2025"/>
      <c r="R279" s="2025"/>
      <c r="S279" s="2025"/>
      <c r="T279" s="2025"/>
      <c r="U279" s="2025"/>
      <c r="V279" s="2025"/>
      <c r="W279" s="2025"/>
      <c r="X279" s="2025"/>
      <c r="Y279" s="2025"/>
      <c r="Z279" s="2025"/>
      <c r="AA279" s="2025"/>
      <c r="AB279" s="2025"/>
      <c r="AC279" s="2025"/>
      <c r="AD279" s="2025"/>
      <c r="AK279" s="58"/>
      <c r="AL279" s="58"/>
      <c r="AM279" s="239"/>
      <c r="AN279" s="239"/>
      <c r="AO279" s="239"/>
      <c r="AP279" s="239"/>
      <c r="AQ279" s="239"/>
      <c r="AR279" s="239"/>
      <c r="AS279" s="239"/>
      <c r="AT279" s="239"/>
      <c r="AU279" s="239"/>
      <c r="AV279" s="239"/>
      <c r="AW279" s="239"/>
      <c r="AX279" s="239"/>
      <c r="AY279" s="239"/>
      <c r="BN279" s="61"/>
    </row>
    <row r="280" spans="1:66" ht="12.75">
      <c r="L280" s="35" t="s">
        <v>659</v>
      </c>
      <c r="BN280" s="61"/>
    </row>
    <row r="281" spans="1:66" ht="12.75">
      <c r="A281" s="2336" t="s">
        <v>574</v>
      </c>
      <c r="B281" s="2336"/>
      <c r="C281" s="2336"/>
      <c r="D281" s="2336"/>
      <c r="E281" s="2336"/>
      <c r="F281" s="2336"/>
      <c r="G281" s="2336"/>
      <c r="H281" s="2336"/>
      <c r="I281" s="2336"/>
      <c r="J281" s="2336"/>
      <c r="K281" s="2336"/>
      <c r="L281" s="2336"/>
      <c r="M281" s="2336"/>
      <c r="N281" s="2336"/>
      <c r="O281" s="2336"/>
      <c r="P281" s="2336"/>
      <c r="Q281" s="2336"/>
      <c r="R281" s="2336"/>
      <c r="S281" s="2336"/>
      <c r="T281" s="2336"/>
      <c r="U281" s="2336"/>
      <c r="V281" s="2336"/>
      <c r="W281" s="2336"/>
      <c r="X281" s="2336"/>
      <c r="Y281" s="2336"/>
      <c r="Z281" s="2336"/>
      <c r="AA281" s="2336"/>
      <c r="AB281" s="2336"/>
      <c r="AC281" s="2336"/>
      <c r="AD281" s="2336"/>
      <c r="AE281" s="2336"/>
      <c r="AF281" s="2336"/>
      <c r="AG281" s="2336"/>
      <c r="AH281" s="2336"/>
      <c r="AI281" s="2336"/>
      <c r="AJ281" s="2336"/>
      <c r="AK281" s="2336"/>
      <c r="AL281" s="2336"/>
      <c r="AM281" s="144"/>
      <c r="AN281" s="144"/>
      <c r="AO281" s="144"/>
      <c r="AP281" s="144"/>
      <c r="AQ281" s="144"/>
      <c r="AR281" s="144"/>
      <c r="AS281" s="144"/>
      <c r="AT281" s="144"/>
      <c r="AU281" s="144"/>
      <c r="AV281" s="144"/>
      <c r="AW281" s="144"/>
      <c r="AX281" s="144"/>
      <c r="AY281" s="144"/>
      <c r="BN281" s="61"/>
    </row>
    <row r="282" spans="1:66" ht="13.5" thickBot="1">
      <c r="A282" s="2337"/>
      <c r="B282" s="2337"/>
      <c r="C282" s="2337"/>
      <c r="D282" s="2337"/>
      <c r="E282" s="2337"/>
      <c r="F282" s="2337"/>
      <c r="G282" s="2337"/>
      <c r="H282" s="2337"/>
      <c r="I282" s="2337"/>
      <c r="J282" s="2337"/>
      <c r="K282" s="2337"/>
      <c r="L282" s="2337"/>
      <c r="M282" s="2337"/>
      <c r="N282" s="2337"/>
      <c r="O282" s="2337"/>
      <c r="P282" s="2337"/>
      <c r="Q282" s="2337"/>
      <c r="R282" s="2337"/>
      <c r="S282" s="2337"/>
      <c r="T282" s="2337"/>
      <c r="U282" s="2337"/>
      <c r="V282" s="2337"/>
      <c r="W282" s="2337"/>
      <c r="X282" s="2337"/>
      <c r="Y282" s="2337"/>
      <c r="Z282" s="2337"/>
      <c r="AA282" s="2337"/>
      <c r="AB282" s="2337"/>
      <c r="AC282" s="2337"/>
      <c r="AD282" s="2337"/>
      <c r="AE282" s="2337"/>
      <c r="AF282" s="2337"/>
      <c r="AG282" s="2337"/>
      <c r="AH282" s="2337"/>
      <c r="AI282" s="2337"/>
      <c r="AJ282" s="2337"/>
      <c r="AK282" s="2337"/>
      <c r="AL282" s="2337"/>
      <c r="AM282" s="144"/>
      <c r="AN282" s="144"/>
      <c r="AO282" s="144"/>
      <c r="AP282" s="144"/>
      <c r="AQ282" s="144"/>
      <c r="AR282" s="144"/>
      <c r="AS282" s="144"/>
      <c r="AT282" s="144"/>
      <c r="AU282" s="144"/>
      <c r="AV282" s="144"/>
      <c r="AW282" s="144"/>
      <c r="AX282" s="144"/>
      <c r="AY282" s="144"/>
      <c r="BN282" s="61"/>
    </row>
    <row r="283" spans="1:66" ht="13.5" thickTop="1">
      <c r="A283" s="25"/>
      <c r="B283" s="25"/>
      <c r="C283" s="25"/>
      <c r="D283" s="25"/>
      <c r="E283" s="25"/>
      <c r="F283" s="25"/>
      <c r="G283" s="3"/>
      <c r="H283" s="25"/>
      <c r="I283" s="66"/>
      <c r="J283" s="6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0"/>
      <c r="AL283" s="66"/>
      <c r="AM283" s="66"/>
      <c r="AN283" s="66"/>
      <c r="AO283" s="66"/>
      <c r="AP283" s="66"/>
      <c r="AQ283" s="66"/>
      <c r="AR283" s="66"/>
      <c r="AS283" s="66"/>
      <c r="AT283" s="66"/>
      <c r="AU283" s="66"/>
      <c r="AV283" s="66"/>
      <c r="AW283" s="66"/>
      <c r="AX283" s="66"/>
      <c r="AY283" s="66"/>
      <c r="BN283" s="61"/>
    </row>
    <row r="284" spans="1:66" ht="12.75">
      <c r="A284" s="50" t="s">
        <v>328</v>
      </c>
      <c r="C284" s="50" t="s">
        <v>660</v>
      </c>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BN284" s="61"/>
    </row>
    <row r="285" spans="1:66" ht="12.75" customHeight="1">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BN285" s="61"/>
    </row>
    <row r="286" spans="1:66" ht="12.75">
      <c r="B286" s="58" t="s">
        <v>661</v>
      </c>
      <c r="C286" s="58"/>
      <c r="D286" s="58"/>
      <c r="E286" s="58"/>
      <c r="F286" s="58"/>
      <c r="H286" s="2013" t="s">
        <v>2530</v>
      </c>
      <c r="I286" s="2013"/>
      <c r="J286" s="2013"/>
      <c r="K286" s="2013"/>
      <c r="L286" s="2013"/>
      <c r="M286" s="2013"/>
      <c r="N286" s="2013"/>
      <c r="O286" s="2013"/>
      <c r="P286" s="2013"/>
      <c r="Q286" s="2013"/>
      <c r="R286" s="2013"/>
      <c r="T286" s="58" t="s">
        <v>600</v>
      </c>
      <c r="V286" s="58"/>
      <c r="W286" s="58"/>
      <c r="X286" s="58"/>
      <c r="Y286" s="58"/>
      <c r="AA286" s="2251" t="s">
        <v>2587</v>
      </c>
      <c r="AB286" s="2013"/>
      <c r="AC286" s="2013"/>
      <c r="AD286" s="2013"/>
      <c r="AE286" s="2013"/>
      <c r="AF286" s="2013"/>
      <c r="AG286" s="2013"/>
      <c r="AH286" s="2013"/>
      <c r="AI286" s="2013"/>
      <c r="AJ286" s="2013"/>
      <c r="AK286" s="2013"/>
      <c r="BN286" s="61"/>
    </row>
    <row r="287" spans="1:66" ht="12.75">
      <c r="B287" s="58" t="s">
        <v>504</v>
      </c>
      <c r="C287" s="58"/>
      <c r="D287" s="58"/>
      <c r="E287" s="58"/>
      <c r="F287" s="58"/>
      <c r="H287" s="1993" t="s">
        <v>2571</v>
      </c>
      <c r="I287" s="1993"/>
      <c r="J287" s="1993"/>
      <c r="K287" s="1993"/>
      <c r="L287" s="1993"/>
      <c r="M287" s="1993"/>
      <c r="N287" s="1993"/>
      <c r="O287" s="1993"/>
      <c r="P287" s="1993"/>
      <c r="Q287" s="1993"/>
      <c r="R287" s="1993"/>
      <c r="T287" s="58" t="s">
        <v>504</v>
      </c>
      <c r="V287" s="58"/>
      <c r="W287" s="58"/>
      <c r="X287" s="58"/>
      <c r="Y287" s="58"/>
      <c r="AA287" s="2025" t="s">
        <v>2590</v>
      </c>
      <c r="AB287" s="1993"/>
      <c r="AC287" s="1993"/>
      <c r="AD287" s="1993"/>
      <c r="AE287" s="1993"/>
      <c r="AF287" s="1993"/>
      <c r="AG287" s="1993"/>
      <c r="AH287" s="1993"/>
      <c r="AI287" s="1993"/>
      <c r="AJ287" s="1993"/>
      <c r="AK287" s="1993"/>
      <c r="BN287" s="61"/>
    </row>
    <row r="288" spans="1:66" ht="12.75">
      <c r="B288" s="58" t="s">
        <v>505</v>
      </c>
      <c r="C288" s="58"/>
      <c r="D288" s="58"/>
      <c r="E288" s="58"/>
      <c r="F288" s="58"/>
      <c r="H288" s="1993" t="s">
        <v>527</v>
      </c>
      <c r="I288" s="1993"/>
      <c r="J288" s="1993"/>
      <c r="K288" s="1993"/>
      <c r="L288" s="1993"/>
      <c r="M288" s="1993"/>
      <c r="N288" s="1993"/>
      <c r="O288" s="1993"/>
      <c r="P288" s="1993"/>
      <c r="Q288" s="1993"/>
      <c r="R288" s="1993"/>
      <c r="T288" s="58" t="s">
        <v>79</v>
      </c>
      <c r="V288" s="58"/>
      <c r="W288" s="58"/>
      <c r="X288" s="58"/>
      <c r="Y288" s="58"/>
      <c r="AA288" s="2025" t="s">
        <v>2591</v>
      </c>
      <c r="AB288" s="1993"/>
      <c r="AC288" s="1993"/>
      <c r="AD288" s="1993"/>
      <c r="AE288" s="1993"/>
      <c r="AF288" s="1993"/>
      <c r="AG288" s="1993"/>
      <c r="AH288" s="1993"/>
      <c r="AI288" s="1993"/>
      <c r="AJ288" s="1993"/>
      <c r="AK288" s="1993"/>
      <c r="BN288" s="61"/>
    </row>
    <row r="289" spans="2:66" ht="12.75" customHeight="1">
      <c r="B289" s="58" t="s">
        <v>92</v>
      </c>
      <c r="C289" s="58"/>
      <c r="D289" s="58"/>
      <c r="E289" s="58"/>
      <c r="F289" s="58"/>
      <c r="H289" s="1993" t="s">
        <v>2573</v>
      </c>
      <c r="I289" s="1993"/>
      <c r="J289" s="1993"/>
      <c r="K289" s="1993"/>
      <c r="L289" s="1993"/>
      <c r="M289" s="1993"/>
      <c r="N289" s="1993"/>
      <c r="O289" s="1993"/>
      <c r="P289" s="1993"/>
      <c r="Q289" s="1993"/>
      <c r="R289" s="1993"/>
      <c r="T289" s="58" t="s">
        <v>92</v>
      </c>
      <c r="V289" s="58"/>
      <c r="W289" s="58"/>
      <c r="X289" s="58"/>
      <c r="Y289" s="58"/>
      <c r="AA289" s="2025" t="s">
        <v>2588</v>
      </c>
      <c r="AB289" s="1993"/>
      <c r="AC289" s="1993"/>
      <c r="AD289" s="1993"/>
      <c r="AE289" s="1993"/>
      <c r="AF289" s="1993"/>
      <c r="AG289" s="1993"/>
      <c r="AH289" s="1993"/>
      <c r="AI289" s="1993"/>
      <c r="AJ289" s="1993"/>
      <c r="AK289" s="1993"/>
      <c r="BN289" s="61"/>
    </row>
    <row r="290" spans="2:66" ht="12.75" customHeight="1">
      <c r="B290" s="58" t="s">
        <v>93</v>
      </c>
      <c r="C290" s="58"/>
      <c r="D290" s="58"/>
      <c r="E290" s="58"/>
      <c r="F290" s="58"/>
      <c r="G290" s="58"/>
      <c r="H290" s="2296" t="s">
        <v>2574</v>
      </c>
      <c r="I290" s="2296"/>
      <c r="J290" s="2296"/>
      <c r="K290" s="2296"/>
      <c r="L290" s="2296"/>
      <c r="M290" s="2296"/>
      <c r="N290" s="7" t="s">
        <v>212</v>
      </c>
      <c r="O290" s="7"/>
      <c r="P290" s="2295">
        <v>109</v>
      </c>
      <c r="Q290" s="2295"/>
      <c r="R290" s="2295"/>
      <c r="S290" s="58"/>
      <c r="T290" s="58" t="s">
        <v>93</v>
      </c>
      <c r="V290" s="58"/>
      <c r="W290" s="58"/>
      <c r="X290" s="58"/>
      <c r="Y290" s="58"/>
      <c r="AA290" s="2389" t="s">
        <v>2589</v>
      </c>
      <c r="AB290" s="2296"/>
      <c r="AC290" s="2296"/>
      <c r="AD290" s="2296"/>
      <c r="AE290" s="2296"/>
      <c r="AF290" s="2296"/>
      <c r="AG290" s="7" t="s">
        <v>212</v>
      </c>
      <c r="AH290" s="7"/>
      <c r="AI290" s="2295"/>
      <c r="AJ290" s="2295"/>
      <c r="AK290" s="2295"/>
      <c r="BN290" s="61"/>
    </row>
    <row r="291" spans="2:66" ht="12.75" customHeight="1">
      <c r="B291" s="58" t="s">
        <v>94</v>
      </c>
      <c r="C291" s="58"/>
      <c r="D291" s="58"/>
      <c r="E291" s="58"/>
      <c r="F291" s="58"/>
      <c r="G291" s="58"/>
      <c r="H291" s="2036" t="s">
        <v>2575</v>
      </c>
      <c r="I291" s="2036"/>
      <c r="J291" s="2036"/>
      <c r="K291" s="2036"/>
      <c r="L291" s="2036"/>
      <c r="M291" s="2036"/>
      <c r="N291" s="60"/>
      <c r="O291" s="60"/>
      <c r="P291" s="62"/>
      <c r="Q291" s="62"/>
      <c r="R291" s="62"/>
      <c r="S291" s="58"/>
      <c r="T291" s="58" t="s">
        <v>94</v>
      </c>
      <c r="V291" s="58"/>
      <c r="W291" s="58"/>
      <c r="X291" s="58"/>
      <c r="Y291" s="58"/>
      <c r="AA291" s="2036"/>
      <c r="AB291" s="2036"/>
      <c r="AC291" s="2036"/>
      <c r="AD291" s="2036"/>
      <c r="AE291" s="2036"/>
      <c r="AF291" s="2036"/>
      <c r="AG291" s="60"/>
      <c r="AH291" s="60"/>
      <c r="AI291" s="62"/>
      <c r="AJ291" s="62"/>
      <c r="AK291" s="62"/>
      <c r="BN291" s="61"/>
    </row>
    <row r="292" spans="2:66" ht="12.75" customHeight="1">
      <c r="B292" s="58" t="s">
        <v>80</v>
      </c>
      <c r="C292" s="58"/>
      <c r="D292" s="58"/>
      <c r="E292" s="58"/>
      <c r="F292" s="58"/>
      <c r="G292" s="58"/>
      <c r="H292" s="1993" t="s">
        <v>2576</v>
      </c>
      <c r="I292" s="1993"/>
      <c r="J292" s="1993"/>
      <c r="K292" s="1993"/>
      <c r="L292" s="1993"/>
      <c r="M292" s="1993"/>
      <c r="N292" s="2013"/>
      <c r="O292" s="2013"/>
      <c r="P292" s="2013"/>
      <c r="Q292" s="2013"/>
      <c r="R292" s="2013"/>
      <c r="S292" s="58"/>
      <c r="T292" s="58" t="s">
        <v>80</v>
      </c>
      <c r="V292" s="58"/>
      <c r="W292" s="58"/>
      <c r="X292" s="58"/>
      <c r="Y292" s="58"/>
      <c r="AA292" s="2025" t="s">
        <v>2592</v>
      </c>
      <c r="AB292" s="1993"/>
      <c r="AC292" s="1993"/>
      <c r="AD292" s="1993"/>
      <c r="AE292" s="1993"/>
      <c r="AF292" s="1993"/>
      <c r="AG292" s="2013"/>
      <c r="AH292" s="2013"/>
      <c r="AI292" s="2013"/>
      <c r="AJ292" s="2013"/>
      <c r="AK292" s="2013"/>
      <c r="BN292" s="61"/>
    </row>
    <row r="293" spans="2:66" ht="12.75">
      <c r="B293" s="58"/>
      <c r="C293" s="58"/>
      <c r="D293" s="58"/>
      <c r="E293" s="58"/>
      <c r="F293" s="58"/>
      <c r="G293" s="58"/>
      <c r="H293" s="58"/>
      <c r="I293" s="58"/>
      <c r="J293" s="58"/>
      <c r="K293" s="58"/>
      <c r="L293" s="58"/>
      <c r="M293" s="58"/>
      <c r="N293" s="58"/>
      <c r="O293" s="58"/>
      <c r="P293" s="58"/>
      <c r="Q293" s="58"/>
      <c r="R293" s="58"/>
      <c r="S293" s="58"/>
      <c r="T293" s="58"/>
      <c r="V293" s="58"/>
      <c r="W293" s="58"/>
      <c r="X293" s="58"/>
      <c r="Y293" s="58"/>
      <c r="AA293" s="58"/>
      <c r="AB293" s="58"/>
      <c r="AC293" s="58"/>
      <c r="AD293" s="58"/>
      <c r="AE293" s="58"/>
      <c r="AF293" s="58"/>
      <c r="AG293" s="58"/>
      <c r="AH293" s="58"/>
      <c r="AI293" s="58"/>
      <c r="AJ293" s="58"/>
      <c r="AK293" s="58"/>
      <c r="BN293" s="61"/>
    </row>
    <row r="294" spans="2:66" ht="12.75">
      <c r="B294" s="58" t="s">
        <v>332</v>
      </c>
      <c r="C294" s="58"/>
      <c r="D294" s="58"/>
      <c r="E294" s="58"/>
      <c r="F294" s="58"/>
      <c r="H294" s="2013" t="s">
        <v>2593</v>
      </c>
      <c r="I294" s="2013"/>
      <c r="J294" s="2013"/>
      <c r="K294" s="2013"/>
      <c r="L294" s="2013"/>
      <c r="M294" s="2013"/>
      <c r="N294" s="2013"/>
      <c r="O294" s="2013"/>
      <c r="P294" s="2013"/>
      <c r="Q294" s="2013"/>
      <c r="R294" s="2013"/>
      <c r="T294" s="58" t="s">
        <v>374</v>
      </c>
      <c r="V294" s="58"/>
      <c r="W294" s="58"/>
      <c r="X294" s="58"/>
      <c r="Y294" s="58"/>
      <c r="AA294" s="2013" t="s">
        <v>2599</v>
      </c>
      <c r="AB294" s="2013"/>
      <c r="AC294" s="2013"/>
      <c r="AD294" s="2013"/>
      <c r="AE294" s="2013"/>
      <c r="AF294" s="2013"/>
      <c r="AG294" s="2013"/>
      <c r="AH294" s="2013"/>
      <c r="AI294" s="2013"/>
      <c r="AJ294" s="2013"/>
      <c r="AK294" s="2013"/>
      <c r="BN294" s="61"/>
    </row>
    <row r="295" spans="2:66" ht="12.75">
      <c r="B295" s="58" t="s">
        <v>504</v>
      </c>
      <c r="C295" s="58"/>
      <c r="D295" s="58"/>
      <c r="E295" s="58"/>
      <c r="F295" s="58"/>
      <c r="H295" s="1993" t="s">
        <v>2594</v>
      </c>
      <c r="I295" s="1993"/>
      <c r="J295" s="1993"/>
      <c r="K295" s="1993"/>
      <c r="L295" s="1993"/>
      <c r="M295" s="1993"/>
      <c r="N295" s="1993"/>
      <c r="O295" s="1993"/>
      <c r="P295" s="1993"/>
      <c r="Q295" s="1993"/>
      <c r="R295" s="1993"/>
      <c r="T295" s="58" t="s">
        <v>504</v>
      </c>
      <c r="V295" s="58"/>
      <c r="W295" s="58"/>
      <c r="X295" s="58"/>
      <c r="Y295" s="58"/>
      <c r="AA295" s="1993" t="s">
        <v>2600</v>
      </c>
      <c r="AB295" s="1993"/>
      <c r="AC295" s="1993"/>
      <c r="AD295" s="1993"/>
      <c r="AE295" s="1993"/>
      <c r="AF295" s="1993"/>
      <c r="AG295" s="1993"/>
      <c r="AH295" s="1993"/>
      <c r="AI295" s="1993"/>
      <c r="AJ295" s="1993"/>
      <c r="AK295" s="1993"/>
      <c r="BN295" s="61"/>
    </row>
    <row r="296" spans="2:66" ht="12.75">
      <c r="B296" s="58" t="s">
        <v>505</v>
      </c>
      <c r="C296" s="58"/>
      <c r="D296" s="58"/>
      <c r="E296" s="58"/>
      <c r="F296" s="58"/>
      <c r="H296" s="1993" t="s">
        <v>2595</v>
      </c>
      <c r="I296" s="1993"/>
      <c r="J296" s="1993"/>
      <c r="K296" s="1993"/>
      <c r="L296" s="1993"/>
      <c r="M296" s="1993"/>
      <c r="N296" s="1993"/>
      <c r="O296" s="1993"/>
      <c r="P296" s="1993"/>
      <c r="Q296" s="1993"/>
      <c r="R296" s="1993"/>
      <c r="T296" s="58" t="s">
        <v>79</v>
      </c>
      <c r="V296" s="58"/>
      <c r="W296" s="58"/>
      <c r="X296" s="58"/>
      <c r="Y296" s="58"/>
      <c r="AA296" s="1993" t="s">
        <v>2601</v>
      </c>
      <c r="AB296" s="1993"/>
      <c r="AC296" s="1993"/>
      <c r="AD296" s="1993"/>
      <c r="AE296" s="1993"/>
      <c r="AF296" s="1993"/>
      <c r="AG296" s="1993"/>
      <c r="AH296" s="1993"/>
      <c r="AI296" s="1993"/>
      <c r="AJ296" s="1993"/>
      <c r="AK296" s="1993"/>
      <c r="BN296" s="61"/>
    </row>
    <row r="297" spans="2:66" ht="12.75">
      <c r="B297" s="58" t="s">
        <v>92</v>
      </c>
      <c r="C297" s="58"/>
      <c r="D297" s="58"/>
      <c r="E297" s="58"/>
      <c r="F297" s="58"/>
      <c r="H297" s="1993" t="s">
        <v>2596</v>
      </c>
      <c r="I297" s="1993"/>
      <c r="J297" s="1993"/>
      <c r="K297" s="1993"/>
      <c r="L297" s="1993"/>
      <c r="M297" s="1993"/>
      <c r="N297" s="1993"/>
      <c r="O297" s="1993"/>
      <c r="P297" s="1993"/>
      <c r="Q297" s="1993"/>
      <c r="R297" s="1993"/>
      <c r="T297" s="58" t="s">
        <v>92</v>
      </c>
      <c r="V297" s="58"/>
      <c r="W297" s="58"/>
      <c r="X297" s="58"/>
      <c r="Y297" s="58"/>
      <c r="AA297" s="1993" t="s">
        <v>2602</v>
      </c>
      <c r="AB297" s="1993"/>
      <c r="AC297" s="1993"/>
      <c r="AD297" s="1993"/>
      <c r="AE297" s="1993"/>
      <c r="AF297" s="1993"/>
      <c r="AG297" s="1993"/>
      <c r="AH297" s="1993"/>
      <c r="AI297" s="1993"/>
      <c r="AJ297" s="1993"/>
      <c r="AK297" s="1993"/>
      <c r="BN297" s="61"/>
    </row>
    <row r="298" spans="2:66" ht="12.75">
      <c r="B298" s="58" t="s">
        <v>93</v>
      </c>
      <c r="C298" s="58"/>
      <c r="D298" s="58"/>
      <c r="E298" s="58"/>
      <c r="F298" s="58"/>
      <c r="G298" s="58"/>
      <c r="H298" s="2296" t="s">
        <v>2597</v>
      </c>
      <c r="I298" s="2296"/>
      <c r="J298" s="2296"/>
      <c r="K298" s="2296"/>
      <c r="L298" s="2296"/>
      <c r="M298" s="2296"/>
      <c r="N298" s="7" t="s">
        <v>212</v>
      </c>
      <c r="O298" s="7"/>
      <c r="P298" s="2295"/>
      <c r="Q298" s="2295"/>
      <c r="R298" s="2295"/>
      <c r="S298" s="58"/>
      <c r="T298" s="58" t="s">
        <v>93</v>
      </c>
      <c r="V298" s="58"/>
      <c r="W298" s="58"/>
      <c r="X298" s="58"/>
      <c r="Y298" s="58"/>
      <c r="AA298" s="2296" t="s">
        <v>2603</v>
      </c>
      <c r="AB298" s="2296"/>
      <c r="AC298" s="2296"/>
      <c r="AD298" s="2296"/>
      <c r="AE298" s="2296"/>
      <c r="AF298" s="2296"/>
      <c r="AG298" s="7" t="s">
        <v>212</v>
      </c>
      <c r="AH298" s="7"/>
      <c r="AI298" s="2295"/>
      <c r="AJ298" s="2295"/>
      <c r="AK298" s="2295"/>
      <c r="BN298" s="61"/>
    </row>
    <row r="299" spans="2:66" ht="12.75" customHeight="1">
      <c r="B299" s="58" t="s">
        <v>94</v>
      </c>
      <c r="C299" s="58"/>
      <c r="D299" s="58"/>
      <c r="E299" s="58"/>
      <c r="F299" s="58"/>
      <c r="G299" s="58"/>
      <c r="H299" s="2036"/>
      <c r="I299" s="2036"/>
      <c r="J299" s="2036"/>
      <c r="K299" s="2036"/>
      <c r="L299" s="2036"/>
      <c r="M299" s="2036"/>
      <c r="N299" s="60"/>
      <c r="O299" s="60"/>
      <c r="P299" s="62"/>
      <c r="Q299" s="62"/>
      <c r="R299" s="62"/>
      <c r="S299" s="58"/>
      <c r="T299" s="58" t="s">
        <v>94</v>
      </c>
      <c r="V299" s="58"/>
      <c r="W299" s="58"/>
      <c r="X299" s="58"/>
      <c r="Y299" s="58"/>
      <c r="AA299" s="2036"/>
      <c r="AB299" s="2036"/>
      <c r="AC299" s="2036"/>
      <c r="AD299" s="2036"/>
      <c r="AE299" s="2036"/>
      <c r="AF299" s="2036"/>
      <c r="AG299" s="60"/>
      <c r="AH299" s="60"/>
      <c r="AI299" s="62"/>
      <c r="AJ299" s="62"/>
      <c r="AK299" s="62"/>
      <c r="BN299" s="61"/>
    </row>
    <row r="300" spans="2:66" ht="12.75" customHeight="1">
      <c r="B300" s="58" t="s">
        <v>80</v>
      </c>
      <c r="C300" s="58"/>
      <c r="D300" s="58"/>
      <c r="E300" s="58"/>
      <c r="F300" s="58"/>
      <c r="G300" s="58"/>
      <c r="H300" s="1993" t="s">
        <v>2598</v>
      </c>
      <c r="I300" s="1993"/>
      <c r="J300" s="1993"/>
      <c r="K300" s="1993"/>
      <c r="L300" s="1993"/>
      <c r="M300" s="1993"/>
      <c r="N300" s="2013"/>
      <c r="O300" s="2013"/>
      <c r="P300" s="2013"/>
      <c r="Q300" s="2013"/>
      <c r="R300" s="2013"/>
      <c r="S300" s="58"/>
      <c r="T300" s="58" t="s">
        <v>80</v>
      </c>
      <c r="V300" s="58"/>
      <c r="W300" s="58"/>
      <c r="X300" s="58"/>
      <c r="Y300" s="58"/>
      <c r="AA300" s="1993" t="s">
        <v>2604</v>
      </c>
      <c r="AB300" s="1993"/>
      <c r="AC300" s="1993"/>
      <c r="AD300" s="1993"/>
      <c r="AE300" s="1993"/>
      <c r="AF300" s="1993"/>
      <c r="AG300" s="2013"/>
      <c r="AH300" s="2013"/>
      <c r="AI300" s="2013"/>
      <c r="AJ300" s="2013"/>
      <c r="AK300" s="2013"/>
      <c r="BN300" s="61"/>
    </row>
    <row r="301" spans="2:66" ht="12.75" customHeight="1">
      <c r="BN301" s="61"/>
    </row>
    <row r="302" spans="2:66" ht="12.75" customHeight="1">
      <c r="B302" s="58" t="s">
        <v>81</v>
      </c>
      <c r="C302" s="58"/>
      <c r="D302" s="58"/>
      <c r="E302" s="58"/>
      <c r="F302" s="58"/>
      <c r="H302" s="2013" t="s">
        <v>2605</v>
      </c>
      <c r="I302" s="2013"/>
      <c r="J302" s="2013"/>
      <c r="K302" s="2013"/>
      <c r="L302" s="2013"/>
      <c r="M302" s="2013"/>
      <c r="N302" s="2013"/>
      <c r="O302" s="2013"/>
      <c r="P302" s="2013"/>
      <c r="Q302" s="2013"/>
      <c r="R302" s="2013"/>
      <c r="T302" s="7" t="s">
        <v>943</v>
      </c>
      <c r="V302" s="58"/>
      <c r="W302" s="58"/>
      <c r="X302" s="58"/>
      <c r="Y302" s="58"/>
      <c r="AA302" s="2251" t="s">
        <v>626</v>
      </c>
      <c r="AB302" s="2013"/>
      <c r="AC302" s="2013"/>
      <c r="AD302" s="2013"/>
      <c r="AE302" s="2013"/>
      <c r="AF302" s="2013"/>
      <c r="AG302" s="2013"/>
      <c r="AH302" s="2013"/>
      <c r="AI302" s="2013"/>
      <c r="AJ302" s="2013"/>
      <c r="AK302" s="2013"/>
      <c r="BN302" s="61"/>
    </row>
    <row r="303" spans="2:66" ht="12.75">
      <c r="B303" s="58" t="s">
        <v>504</v>
      </c>
      <c r="C303" s="58"/>
      <c r="D303" s="58"/>
      <c r="E303" s="58"/>
      <c r="F303" s="58"/>
      <c r="H303" s="1993" t="s">
        <v>2606</v>
      </c>
      <c r="I303" s="1993"/>
      <c r="J303" s="1993"/>
      <c r="K303" s="1993"/>
      <c r="L303" s="1993"/>
      <c r="M303" s="1993"/>
      <c r="N303" s="1993"/>
      <c r="O303" s="1993"/>
      <c r="P303" s="1993"/>
      <c r="Q303" s="1993"/>
      <c r="R303" s="1993"/>
      <c r="T303" s="58" t="s">
        <v>504</v>
      </c>
      <c r="V303" s="58"/>
      <c r="W303" s="58"/>
      <c r="X303" s="58"/>
      <c r="Y303" s="58"/>
      <c r="AA303" s="1993"/>
      <c r="AB303" s="1993"/>
      <c r="AC303" s="1993"/>
      <c r="AD303" s="1993"/>
      <c r="AE303" s="1993"/>
      <c r="AF303" s="1993"/>
      <c r="AG303" s="1993"/>
      <c r="AH303" s="1993"/>
      <c r="AI303" s="1993"/>
      <c r="AJ303" s="1993"/>
      <c r="AK303" s="1993"/>
      <c r="BN303" s="61"/>
    </row>
    <row r="304" spans="2:66" ht="12.75">
      <c r="B304" s="58" t="s">
        <v>505</v>
      </c>
      <c r="C304" s="58"/>
      <c r="D304" s="58"/>
      <c r="E304" s="58"/>
      <c r="F304" s="58"/>
      <c r="H304" s="1993" t="s">
        <v>2607</v>
      </c>
      <c r="I304" s="1993"/>
      <c r="J304" s="1993"/>
      <c r="K304" s="1993"/>
      <c r="L304" s="1993"/>
      <c r="M304" s="1993"/>
      <c r="N304" s="1993"/>
      <c r="O304" s="1993"/>
      <c r="P304" s="1993"/>
      <c r="Q304" s="1993"/>
      <c r="R304" s="1993"/>
      <c r="T304" s="58" t="s">
        <v>79</v>
      </c>
      <c r="V304" s="58"/>
      <c r="W304" s="58"/>
      <c r="X304" s="58"/>
      <c r="Y304" s="58"/>
      <c r="AA304" s="1993"/>
      <c r="AB304" s="1993"/>
      <c r="AC304" s="1993"/>
      <c r="AD304" s="1993"/>
      <c r="AE304" s="1993"/>
      <c r="AF304" s="1993"/>
      <c r="AG304" s="1993"/>
      <c r="AH304" s="1993"/>
      <c r="AI304" s="1993"/>
      <c r="AJ304" s="1993"/>
      <c r="AK304" s="1993"/>
      <c r="BN304" s="61"/>
    </row>
    <row r="305" spans="2:66" ht="12.75">
      <c r="B305" s="58" t="s">
        <v>92</v>
      </c>
      <c r="C305" s="58"/>
      <c r="D305" s="58"/>
      <c r="E305" s="58"/>
      <c r="F305" s="58"/>
      <c r="H305" s="1993" t="s">
        <v>2608</v>
      </c>
      <c r="I305" s="1993"/>
      <c r="J305" s="1993"/>
      <c r="K305" s="1993"/>
      <c r="L305" s="1993"/>
      <c r="M305" s="1993"/>
      <c r="N305" s="1993"/>
      <c r="O305" s="1993"/>
      <c r="P305" s="1993"/>
      <c r="Q305" s="1993"/>
      <c r="R305" s="1993"/>
      <c r="T305" s="58" t="s">
        <v>92</v>
      </c>
      <c r="V305" s="58"/>
      <c r="W305" s="58"/>
      <c r="X305" s="58"/>
      <c r="Y305" s="58"/>
      <c r="AA305" s="1993"/>
      <c r="AB305" s="1993"/>
      <c r="AC305" s="1993"/>
      <c r="AD305" s="1993"/>
      <c r="AE305" s="1993"/>
      <c r="AF305" s="1993"/>
      <c r="AG305" s="1993"/>
      <c r="AH305" s="1993"/>
      <c r="AI305" s="1993"/>
      <c r="AJ305" s="1993"/>
      <c r="AK305" s="1993"/>
      <c r="BN305" s="61"/>
    </row>
    <row r="306" spans="2:66" ht="12.75">
      <c r="B306" s="58" t="s">
        <v>93</v>
      </c>
      <c r="C306" s="58"/>
      <c r="D306" s="58"/>
      <c r="E306" s="58"/>
      <c r="F306" s="58"/>
      <c r="G306" s="58"/>
      <c r="H306" s="2296" t="s">
        <v>2609</v>
      </c>
      <c r="I306" s="2296"/>
      <c r="J306" s="2296"/>
      <c r="K306" s="2296"/>
      <c r="L306" s="2296"/>
      <c r="M306" s="2296"/>
      <c r="N306" s="7" t="s">
        <v>212</v>
      </c>
      <c r="O306" s="7"/>
      <c r="P306" s="2295"/>
      <c r="Q306" s="2295"/>
      <c r="R306" s="2295"/>
      <c r="S306" s="58"/>
      <c r="T306" s="58" t="s">
        <v>93</v>
      </c>
      <c r="V306" s="58"/>
      <c r="W306" s="58"/>
      <c r="X306" s="58"/>
      <c r="Y306" s="58"/>
      <c r="AA306" s="2296"/>
      <c r="AB306" s="2296"/>
      <c r="AC306" s="2296"/>
      <c r="AD306" s="2296"/>
      <c r="AE306" s="2296"/>
      <c r="AF306" s="2296"/>
      <c r="AG306" s="7" t="s">
        <v>212</v>
      </c>
      <c r="AH306" s="7"/>
      <c r="AI306" s="2295"/>
      <c r="AJ306" s="2295"/>
      <c r="AK306" s="2295"/>
      <c r="BN306" s="61"/>
    </row>
    <row r="307" spans="2:66" ht="12.75">
      <c r="B307" s="58" t="s">
        <v>94</v>
      </c>
      <c r="C307" s="58"/>
      <c r="D307" s="58"/>
      <c r="E307" s="58"/>
      <c r="F307" s="58"/>
      <c r="G307" s="58"/>
      <c r="H307" s="2036"/>
      <c r="I307" s="2036"/>
      <c r="J307" s="2036"/>
      <c r="K307" s="2036"/>
      <c r="L307" s="2036"/>
      <c r="M307" s="2036"/>
      <c r="N307" s="60"/>
      <c r="O307" s="60"/>
      <c r="P307" s="62"/>
      <c r="Q307" s="62"/>
      <c r="R307" s="62"/>
      <c r="S307" s="58"/>
      <c r="T307" s="58" t="s">
        <v>94</v>
      </c>
      <c r="V307" s="58"/>
      <c r="W307" s="58"/>
      <c r="X307" s="58"/>
      <c r="Y307" s="58"/>
      <c r="AA307" s="2036"/>
      <c r="AB307" s="2036"/>
      <c r="AC307" s="2036"/>
      <c r="AD307" s="2036"/>
      <c r="AE307" s="2036"/>
      <c r="AF307" s="2036"/>
      <c r="AG307" s="60"/>
      <c r="AH307" s="60"/>
      <c r="AI307" s="62"/>
      <c r="AJ307" s="62"/>
      <c r="AK307" s="62"/>
      <c r="BN307" s="61"/>
    </row>
    <row r="308" spans="2:66" ht="12.75">
      <c r="B308" s="58" t="s">
        <v>80</v>
      </c>
      <c r="C308" s="58"/>
      <c r="D308" s="58"/>
      <c r="E308" s="58"/>
      <c r="F308" s="58"/>
      <c r="G308" s="58"/>
      <c r="H308" s="1993" t="s">
        <v>2610</v>
      </c>
      <c r="I308" s="1993"/>
      <c r="J308" s="1993"/>
      <c r="K308" s="1993"/>
      <c r="L308" s="1993"/>
      <c r="M308" s="1993"/>
      <c r="N308" s="2013"/>
      <c r="O308" s="2013"/>
      <c r="P308" s="2013"/>
      <c r="Q308" s="2013"/>
      <c r="R308" s="2013"/>
      <c r="S308" s="58"/>
      <c r="T308" s="58" t="s">
        <v>80</v>
      </c>
      <c r="V308" s="58"/>
      <c r="W308" s="58"/>
      <c r="X308" s="58"/>
      <c r="Y308" s="58"/>
      <c r="AA308" s="1993"/>
      <c r="AB308" s="1993"/>
      <c r="AC308" s="1993"/>
      <c r="AD308" s="1993"/>
      <c r="AE308" s="1993"/>
      <c r="AF308" s="1993"/>
      <c r="AG308" s="2013"/>
      <c r="AH308" s="2013"/>
      <c r="AI308" s="2013"/>
      <c r="AJ308" s="2013"/>
      <c r="AK308" s="2013"/>
      <c r="BN308" s="61"/>
    </row>
    <row r="309" spans="2:66" ht="12.75">
      <c r="B309" s="58"/>
      <c r="C309" s="58"/>
      <c r="D309" s="58"/>
      <c r="E309" s="58"/>
      <c r="F309" s="58"/>
      <c r="G309" s="239"/>
      <c r="H309" s="14"/>
      <c r="I309" s="14"/>
      <c r="J309" s="14"/>
      <c r="K309" s="14"/>
      <c r="L309" s="14"/>
      <c r="M309" s="14"/>
      <c r="N309" s="14"/>
      <c r="O309" s="14"/>
      <c r="P309" s="14"/>
      <c r="Q309" s="14"/>
      <c r="R309" s="14"/>
      <c r="S309" s="239"/>
      <c r="T309" s="58"/>
      <c r="V309" s="58"/>
      <c r="W309" s="58"/>
      <c r="X309" s="58"/>
      <c r="Y309" s="58"/>
      <c r="AA309" s="14"/>
      <c r="AB309" s="14"/>
      <c r="AC309" s="14"/>
      <c r="AD309" s="14"/>
      <c r="AE309" s="14"/>
      <c r="AF309" s="14"/>
      <c r="AG309" s="14"/>
      <c r="AH309" s="14"/>
      <c r="AI309" s="14"/>
      <c r="AJ309" s="14"/>
      <c r="AK309" s="14"/>
      <c r="BN309" s="61"/>
    </row>
    <row r="310" spans="2:66" ht="12.75">
      <c r="B310" s="7" t="s">
        <v>976</v>
      </c>
      <c r="C310" s="58"/>
      <c r="D310" s="58"/>
      <c r="E310" s="58"/>
      <c r="F310" s="58"/>
      <c r="H310" s="2013" t="s">
        <v>2605</v>
      </c>
      <c r="I310" s="2013"/>
      <c r="J310" s="2013"/>
      <c r="K310" s="2013"/>
      <c r="L310" s="2013"/>
      <c r="M310" s="2013"/>
      <c r="N310" s="2013"/>
      <c r="O310" s="2013"/>
      <c r="P310" s="2013"/>
      <c r="Q310" s="2013"/>
      <c r="R310" s="2013"/>
      <c r="S310" s="58"/>
      <c r="T310" s="58" t="s">
        <v>375</v>
      </c>
      <c r="V310" s="58"/>
      <c r="W310" s="58"/>
      <c r="X310" s="58"/>
      <c r="Y310" s="58"/>
      <c r="AA310" s="2013" t="s">
        <v>2611</v>
      </c>
      <c r="AB310" s="2013"/>
      <c r="AC310" s="2013"/>
      <c r="AD310" s="2013"/>
      <c r="AE310" s="2013"/>
      <c r="AF310" s="2013"/>
      <c r="AG310" s="2013"/>
      <c r="AH310" s="2013"/>
      <c r="AI310" s="2013"/>
      <c r="AJ310" s="2013"/>
      <c r="AK310" s="2013"/>
      <c r="BN310" s="61"/>
    </row>
    <row r="311" spans="2:66" ht="12.75">
      <c r="B311" s="58" t="s">
        <v>504</v>
      </c>
      <c r="C311" s="58"/>
      <c r="D311" s="58"/>
      <c r="E311" s="58"/>
      <c r="F311" s="58"/>
      <c r="H311" s="1993" t="s">
        <v>2606</v>
      </c>
      <c r="I311" s="1993"/>
      <c r="J311" s="1993"/>
      <c r="K311" s="1993"/>
      <c r="L311" s="1993"/>
      <c r="M311" s="1993"/>
      <c r="N311" s="1993"/>
      <c r="O311" s="1993"/>
      <c r="P311" s="1993"/>
      <c r="Q311" s="1993"/>
      <c r="R311" s="1993"/>
      <c r="S311" s="58"/>
      <c r="T311" s="58" t="s">
        <v>504</v>
      </c>
      <c r="V311" s="58"/>
      <c r="W311" s="58"/>
      <c r="X311" s="58"/>
      <c r="Y311" s="58"/>
      <c r="AA311" s="1993" t="s">
        <v>2612</v>
      </c>
      <c r="AB311" s="1993"/>
      <c r="AC311" s="1993"/>
      <c r="AD311" s="1993"/>
      <c r="AE311" s="1993"/>
      <c r="AF311" s="1993"/>
      <c r="AG311" s="1993"/>
      <c r="AH311" s="1993"/>
      <c r="AI311" s="1993"/>
      <c r="AJ311" s="1993"/>
      <c r="AK311" s="1993"/>
      <c r="BN311" s="61"/>
    </row>
    <row r="312" spans="2:66" ht="12.75" customHeight="1">
      <c r="B312" s="58" t="s">
        <v>505</v>
      </c>
      <c r="C312" s="58"/>
      <c r="D312" s="58"/>
      <c r="E312" s="58"/>
      <c r="F312" s="58"/>
      <c r="H312" s="1993" t="s">
        <v>2607</v>
      </c>
      <c r="I312" s="1993"/>
      <c r="J312" s="1993"/>
      <c r="K312" s="1993"/>
      <c r="L312" s="1993"/>
      <c r="M312" s="1993"/>
      <c r="N312" s="1993"/>
      <c r="O312" s="1993"/>
      <c r="P312" s="1993"/>
      <c r="Q312" s="1993"/>
      <c r="R312" s="1993"/>
      <c r="S312" s="58"/>
      <c r="T312" s="58" t="s">
        <v>79</v>
      </c>
      <c r="V312" s="58"/>
      <c r="W312" s="58"/>
      <c r="X312" s="58"/>
      <c r="Y312" s="58"/>
      <c r="AA312" s="1993" t="s">
        <v>2613</v>
      </c>
      <c r="AB312" s="1993"/>
      <c r="AC312" s="1993"/>
      <c r="AD312" s="1993"/>
      <c r="AE312" s="1993"/>
      <c r="AF312" s="1993"/>
      <c r="AG312" s="1993"/>
      <c r="AH312" s="1993"/>
      <c r="AI312" s="1993"/>
      <c r="AJ312" s="1993"/>
      <c r="AK312" s="1993"/>
      <c r="BN312" s="61"/>
    </row>
    <row r="313" spans="2:66" ht="12.75">
      <c r="B313" s="58" t="s">
        <v>92</v>
      </c>
      <c r="C313" s="58"/>
      <c r="D313" s="58"/>
      <c r="E313" s="58"/>
      <c r="F313" s="58"/>
      <c r="H313" s="1993" t="s">
        <v>2608</v>
      </c>
      <c r="I313" s="1993"/>
      <c r="J313" s="1993"/>
      <c r="K313" s="1993"/>
      <c r="L313" s="1993"/>
      <c r="M313" s="1993"/>
      <c r="N313" s="1993"/>
      <c r="O313" s="1993"/>
      <c r="P313" s="1993"/>
      <c r="Q313" s="1993"/>
      <c r="R313" s="1993"/>
      <c r="S313" s="58"/>
      <c r="T313" s="58" t="s">
        <v>92</v>
      </c>
      <c r="V313" s="58"/>
      <c r="W313" s="58"/>
      <c r="X313" s="58"/>
      <c r="Y313" s="58"/>
      <c r="AA313" s="1993" t="s">
        <v>2614</v>
      </c>
      <c r="AB313" s="1993"/>
      <c r="AC313" s="1993"/>
      <c r="AD313" s="1993"/>
      <c r="AE313" s="1993"/>
      <c r="AF313" s="1993"/>
      <c r="AG313" s="1993"/>
      <c r="AH313" s="1993"/>
      <c r="AI313" s="1993"/>
      <c r="AJ313" s="1993"/>
      <c r="AK313" s="1993"/>
      <c r="BN313" s="61"/>
    </row>
    <row r="314" spans="2:66" ht="12.75">
      <c r="B314" s="58" t="s">
        <v>93</v>
      </c>
      <c r="C314" s="58"/>
      <c r="D314" s="58"/>
      <c r="E314" s="58"/>
      <c r="F314" s="58"/>
      <c r="G314" s="58"/>
      <c r="H314" s="2296" t="s">
        <v>2609</v>
      </c>
      <c r="I314" s="2296"/>
      <c r="J314" s="2296"/>
      <c r="K314" s="2296"/>
      <c r="L314" s="2296"/>
      <c r="M314" s="2296"/>
      <c r="N314" s="7" t="s">
        <v>212</v>
      </c>
      <c r="O314" s="7"/>
      <c r="P314" s="2295"/>
      <c r="Q314" s="2295"/>
      <c r="R314" s="2295"/>
      <c r="S314" s="58"/>
      <c r="T314" s="58" t="s">
        <v>93</v>
      </c>
      <c r="V314" s="58"/>
      <c r="W314" s="58"/>
      <c r="X314" s="58"/>
      <c r="Y314" s="58"/>
      <c r="AA314" s="2296" t="s">
        <v>2615</v>
      </c>
      <c r="AB314" s="2296"/>
      <c r="AC314" s="2296"/>
      <c r="AD314" s="2296"/>
      <c r="AE314" s="2296"/>
      <c r="AF314" s="2296"/>
      <c r="AG314" s="7" t="s">
        <v>212</v>
      </c>
      <c r="AH314" s="7"/>
      <c r="AI314" s="2295"/>
      <c r="AJ314" s="2295"/>
      <c r="AK314" s="2295"/>
      <c r="BN314" s="61"/>
    </row>
    <row r="315" spans="2:66" ht="12.75">
      <c r="B315" s="58" t="s">
        <v>94</v>
      </c>
      <c r="C315" s="58"/>
      <c r="D315" s="58"/>
      <c r="E315" s="58"/>
      <c r="F315" s="58"/>
      <c r="G315" s="58"/>
      <c r="H315" s="2036"/>
      <c r="I315" s="2036"/>
      <c r="J315" s="2036"/>
      <c r="K315" s="2036"/>
      <c r="L315" s="2036"/>
      <c r="M315" s="2036"/>
      <c r="N315" s="60"/>
      <c r="O315" s="60"/>
      <c r="P315" s="62"/>
      <c r="Q315" s="62"/>
      <c r="R315" s="62"/>
      <c r="S315" s="58"/>
      <c r="T315" s="58" t="s">
        <v>94</v>
      </c>
      <c r="V315" s="58"/>
      <c r="W315" s="58"/>
      <c r="X315" s="58"/>
      <c r="Y315" s="58"/>
      <c r="AA315" s="2036"/>
      <c r="AB315" s="2036"/>
      <c r="AC315" s="2036"/>
      <c r="AD315" s="2036"/>
      <c r="AE315" s="2036"/>
      <c r="AF315" s="2036"/>
      <c r="AG315" s="60"/>
      <c r="AH315" s="60"/>
      <c r="AI315" s="62"/>
      <c r="AJ315" s="62"/>
      <c r="AK315" s="62"/>
      <c r="BN315" s="61"/>
    </row>
    <row r="316" spans="2:66" ht="12.75">
      <c r="B316" s="58" t="s">
        <v>80</v>
      </c>
      <c r="C316" s="58"/>
      <c r="D316" s="58"/>
      <c r="E316" s="58"/>
      <c r="F316" s="58"/>
      <c r="G316" s="58"/>
      <c r="H316" s="1993" t="s">
        <v>2610</v>
      </c>
      <c r="I316" s="1993"/>
      <c r="J316" s="1993"/>
      <c r="K316" s="1993"/>
      <c r="L316" s="1993"/>
      <c r="M316" s="1993"/>
      <c r="N316" s="2013"/>
      <c r="O316" s="2013"/>
      <c r="P316" s="2013"/>
      <c r="Q316" s="2013"/>
      <c r="R316" s="2013"/>
      <c r="S316" s="58"/>
      <c r="T316" s="58" t="s">
        <v>80</v>
      </c>
      <c r="V316" s="58"/>
      <c r="W316" s="58"/>
      <c r="X316" s="58"/>
      <c r="Y316" s="58"/>
      <c r="AA316" s="1993" t="s">
        <v>2616</v>
      </c>
      <c r="AB316" s="1993"/>
      <c r="AC316" s="1993"/>
      <c r="AD316" s="1993"/>
      <c r="AE316" s="1993"/>
      <c r="AF316" s="1993"/>
      <c r="AG316" s="2013"/>
      <c r="AH316" s="2013"/>
      <c r="AI316" s="2013"/>
      <c r="AJ316" s="2013"/>
      <c r="AK316" s="2013"/>
      <c r="BN316" s="61"/>
    </row>
    <row r="317" spans="2:66" ht="12.75">
      <c r="BN317" s="61"/>
    </row>
    <row r="318" spans="2:66" ht="12.75">
      <c r="B318" s="7" t="s">
        <v>977</v>
      </c>
      <c r="C318" s="58"/>
      <c r="D318" s="58"/>
      <c r="E318" s="58"/>
      <c r="F318" s="58"/>
      <c r="H318" s="2251" t="s">
        <v>626</v>
      </c>
      <c r="I318" s="2013"/>
      <c r="J318" s="2013"/>
      <c r="K318" s="2013"/>
      <c r="L318" s="2013"/>
      <c r="M318" s="2013"/>
      <c r="N318" s="2013"/>
      <c r="O318" s="2013"/>
      <c r="P318" s="2013"/>
      <c r="Q318" s="2013"/>
      <c r="R318" s="2013"/>
      <c r="T318" s="58" t="s">
        <v>376</v>
      </c>
      <c r="V318" s="58"/>
      <c r="W318" s="58"/>
      <c r="X318" s="58"/>
      <c r="Y318" s="58"/>
      <c r="AA318" s="2013" t="s">
        <v>2617</v>
      </c>
      <c r="AB318" s="2013"/>
      <c r="AC318" s="2013"/>
      <c r="AD318" s="2013"/>
      <c r="AE318" s="2013"/>
      <c r="AF318" s="2013"/>
      <c r="AG318" s="2013"/>
      <c r="AH318" s="2013"/>
      <c r="AI318" s="2013"/>
      <c r="AJ318" s="2013"/>
      <c r="AK318" s="2013"/>
      <c r="BN318" s="61"/>
    </row>
    <row r="319" spans="2:66" ht="12.75">
      <c r="B319" s="58" t="s">
        <v>504</v>
      </c>
      <c r="C319" s="58"/>
      <c r="D319" s="58"/>
      <c r="E319" s="58"/>
      <c r="F319" s="58"/>
      <c r="H319" s="1993"/>
      <c r="I319" s="1993"/>
      <c r="J319" s="1993"/>
      <c r="K319" s="1993"/>
      <c r="L319" s="1993"/>
      <c r="M319" s="1993"/>
      <c r="N319" s="1993"/>
      <c r="O319" s="1993"/>
      <c r="P319" s="1993"/>
      <c r="Q319" s="1993"/>
      <c r="R319" s="1993"/>
      <c r="T319" s="58" t="s">
        <v>504</v>
      </c>
      <c r="V319" s="58"/>
      <c r="W319" s="58"/>
      <c r="X319" s="58"/>
      <c r="Y319" s="58"/>
      <c r="AA319" s="1993" t="s">
        <v>2618</v>
      </c>
      <c r="AB319" s="1993"/>
      <c r="AC319" s="1993"/>
      <c r="AD319" s="1993"/>
      <c r="AE319" s="1993"/>
      <c r="AF319" s="1993"/>
      <c r="AG319" s="1993"/>
      <c r="AH319" s="1993"/>
      <c r="AI319" s="1993"/>
      <c r="AJ319" s="1993"/>
      <c r="AK319" s="1993"/>
      <c r="BN319" s="61"/>
    </row>
    <row r="320" spans="2:66" ht="12.75">
      <c r="B320" s="58" t="s">
        <v>505</v>
      </c>
      <c r="C320" s="58"/>
      <c r="D320" s="58"/>
      <c r="E320" s="58"/>
      <c r="F320" s="58"/>
      <c r="H320" s="1993"/>
      <c r="I320" s="1993"/>
      <c r="J320" s="1993"/>
      <c r="K320" s="1993"/>
      <c r="L320" s="1993"/>
      <c r="M320" s="1993"/>
      <c r="N320" s="1993"/>
      <c r="O320" s="1993"/>
      <c r="P320" s="1993"/>
      <c r="Q320" s="1993"/>
      <c r="R320" s="1993"/>
      <c r="T320" s="58" t="s">
        <v>79</v>
      </c>
      <c r="V320" s="58"/>
      <c r="W320" s="58"/>
      <c r="X320" s="58"/>
      <c r="Y320" s="58"/>
      <c r="AA320" s="1993" t="s">
        <v>2619</v>
      </c>
      <c r="AB320" s="1993"/>
      <c r="AC320" s="1993"/>
      <c r="AD320" s="1993"/>
      <c r="AE320" s="1993"/>
      <c r="AF320" s="1993"/>
      <c r="AG320" s="1993"/>
      <c r="AH320" s="1993"/>
      <c r="AI320" s="1993"/>
      <c r="AJ320" s="1993"/>
      <c r="AK320" s="1993"/>
      <c r="BN320" s="61"/>
    </row>
    <row r="321" spans="1:66" ht="12.75" customHeight="1">
      <c r="A321" s="39"/>
      <c r="B321" s="58" t="s">
        <v>92</v>
      </c>
      <c r="C321" s="58"/>
      <c r="D321" s="58"/>
      <c r="E321" s="58"/>
      <c r="F321" s="58"/>
      <c r="H321" s="1993"/>
      <c r="I321" s="1993"/>
      <c r="J321" s="1993"/>
      <c r="K321" s="1993"/>
      <c r="L321" s="1993"/>
      <c r="M321" s="1993"/>
      <c r="N321" s="1993"/>
      <c r="O321" s="1993"/>
      <c r="P321" s="1993"/>
      <c r="Q321" s="1993"/>
      <c r="R321" s="1993"/>
      <c r="T321" s="58" t="s">
        <v>92</v>
      </c>
      <c r="V321" s="58"/>
      <c r="W321" s="58"/>
      <c r="X321" s="58"/>
      <c r="Y321" s="58"/>
      <c r="AA321" s="1993" t="s">
        <v>2620</v>
      </c>
      <c r="AB321" s="1993"/>
      <c r="AC321" s="1993"/>
      <c r="AD321" s="1993"/>
      <c r="AE321" s="1993"/>
      <c r="AF321" s="1993"/>
      <c r="AG321" s="1993"/>
      <c r="AH321" s="1993"/>
      <c r="AI321" s="1993"/>
      <c r="AJ321" s="1993"/>
      <c r="AK321" s="1993"/>
      <c r="AL321" s="39"/>
      <c r="BN321" s="61"/>
    </row>
    <row r="322" spans="1:66" ht="12.75">
      <c r="A322" s="39"/>
      <c r="B322" s="58" t="s">
        <v>93</v>
      </c>
      <c r="C322" s="58"/>
      <c r="D322" s="58"/>
      <c r="E322" s="58"/>
      <c r="F322" s="58"/>
      <c r="G322" s="58"/>
      <c r="H322" s="2296"/>
      <c r="I322" s="2296"/>
      <c r="J322" s="2296"/>
      <c r="K322" s="2296"/>
      <c r="L322" s="2296"/>
      <c r="M322" s="2296"/>
      <c r="N322" s="7" t="s">
        <v>212</v>
      </c>
      <c r="O322" s="7"/>
      <c r="P322" s="2295"/>
      <c r="Q322" s="2295"/>
      <c r="R322" s="2295"/>
      <c r="S322" s="58"/>
      <c r="T322" s="58" t="s">
        <v>93</v>
      </c>
      <c r="V322" s="58"/>
      <c r="W322" s="58"/>
      <c r="X322" s="58"/>
      <c r="Y322" s="58"/>
      <c r="AA322" s="2296" t="s">
        <v>2621</v>
      </c>
      <c r="AB322" s="2296"/>
      <c r="AC322" s="2296"/>
      <c r="AD322" s="2296"/>
      <c r="AE322" s="2296"/>
      <c r="AF322" s="2296"/>
      <c r="AG322" s="7" t="s">
        <v>212</v>
      </c>
      <c r="AH322" s="7"/>
      <c r="AI322" s="2295"/>
      <c r="AJ322" s="2295"/>
      <c r="AK322" s="2295"/>
      <c r="AL322" s="39"/>
      <c r="BN322" s="61"/>
    </row>
    <row r="323" spans="1:66" ht="12.75" customHeight="1">
      <c r="A323" s="39"/>
      <c r="B323" s="58" t="s">
        <v>94</v>
      </c>
      <c r="C323" s="58"/>
      <c r="D323" s="58"/>
      <c r="E323" s="58"/>
      <c r="F323" s="58"/>
      <c r="G323" s="58"/>
      <c r="H323" s="2036"/>
      <c r="I323" s="2036"/>
      <c r="J323" s="2036"/>
      <c r="K323" s="2036"/>
      <c r="L323" s="2036"/>
      <c r="M323" s="2036"/>
      <c r="N323" s="60"/>
      <c r="O323" s="60"/>
      <c r="P323" s="62"/>
      <c r="Q323" s="62"/>
      <c r="R323" s="62"/>
      <c r="S323" s="58"/>
      <c r="T323" s="58" t="s">
        <v>94</v>
      </c>
      <c r="V323" s="58"/>
      <c r="W323" s="58"/>
      <c r="X323" s="58"/>
      <c r="Y323" s="58"/>
      <c r="AA323" s="2036"/>
      <c r="AB323" s="2036"/>
      <c r="AC323" s="2036"/>
      <c r="AD323" s="2036"/>
      <c r="AE323" s="2036"/>
      <c r="AF323" s="2036"/>
      <c r="AG323" s="60"/>
      <c r="AH323" s="60"/>
      <c r="AI323" s="62"/>
      <c r="AJ323" s="62"/>
      <c r="AK323" s="62"/>
      <c r="AL323" s="39"/>
    </row>
    <row r="324" spans="1:66" ht="12.75">
      <c r="A324" s="39"/>
      <c r="B324" s="58" t="s">
        <v>80</v>
      </c>
      <c r="C324" s="58"/>
      <c r="D324" s="58"/>
      <c r="E324" s="58"/>
      <c r="F324" s="58"/>
      <c r="G324" s="58"/>
      <c r="H324" s="1993"/>
      <c r="I324" s="1993"/>
      <c r="J324" s="1993"/>
      <c r="K324" s="1993"/>
      <c r="L324" s="1993"/>
      <c r="M324" s="1993"/>
      <c r="N324" s="2013"/>
      <c r="O324" s="2013"/>
      <c r="P324" s="2013"/>
      <c r="Q324" s="2013"/>
      <c r="R324" s="2013"/>
      <c r="S324" s="58"/>
      <c r="T324" s="58" t="s">
        <v>80</v>
      </c>
      <c r="V324" s="58"/>
      <c r="W324" s="58"/>
      <c r="X324" s="58"/>
      <c r="Y324" s="58"/>
      <c r="AA324" s="1993" t="s">
        <v>2622</v>
      </c>
      <c r="AB324" s="1993"/>
      <c r="AC324" s="1993"/>
      <c r="AD324" s="1993"/>
      <c r="AE324" s="1993"/>
      <c r="AF324" s="1993"/>
      <c r="AG324" s="2013"/>
      <c r="AH324" s="2013"/>
      <c r="AI324" s="2013"/>
      <c r="AJ324" s="2013"/>
      <c r="AK324" s="2013"/>
      <c r="AL324" s="39"/>
    </row>
    <row r="325" spans="1:66" ht="12.75">
      <c r="A325" s="39"/>
      <c r="B325" s="239"/>
      <c r="C325" s="239"/>
      <c r="D325" s="239"/>
      <c r="E325" s="239"/>
      <c r="F325" s="239"/>
      <c r="G325" s="239"/>
      <c r="H325" s="39"/>
      <c r="I325" s="39"/>
      <c r="J325" s="39"/>
      <c r="K325" s="39"/>
      <c r="L325" s="39"/>
      <c r="M325" s="39"/>
      <c r="N325" s="39"/>
      <c r="O325" s="39"/>
      <c r="P325" s="238"/>
      <c r="Q325" s="238"/>
      <c r="R325" s="238"/>
      <c r="S325" s="238"/>
      <c r="T325" s="238"/>
      <c r="U325" s="238"/>
      <c r="V325" s="130"/>
      <c r="W325" s="130"/>
      <c r="X325" s="62"/>
      <c r="Y325" s="62"/>
      <c r="Z325" s="62"/>
      <c r="AA325" s="39"/>
      <c r="AB325" s="39"/>
      <c r="AC325" s="39"/>
      <c r="AD325" s="39"/>
      <c r="AE325" s="39"/>
      <c r="AF325" s="39"/>
      <c r="AG325" s="39"/>
      <c r="AH325" s="39"/>
      <c r="AI325" s="39"/>
      <c r="AJ325" s="39"/>
      <c r="AK325" s="39"/>
      <c r="AL325" s="39"/>
    </row>
    <row r="326" spans="1:66" ht="12.75">
      <c r="A326" s="39"/>
      <c r="B326" s="58" t="s">
        <v>377</v>
      </c>
      <c r="C326" s="58"/>
      <c r="D326" s="58"/>
      <c r="E326" s="58"/>
      <c r="F326" s="58"/>
      <c r="H326" s="2251" t="s">
        <v>626</v>
      </c>
      <c r="I326" s="2013"/>
      <c r="J326" s="2013"/>
      <c r="K326" s="2013"/>
      <c r="L326" s="2013"/>
      <c r="M326" s="2013"/>
      <c r="N326" s="2013"/>
      <c r="O326" s="2013"/>
      <c r="P326" s="2013"/>
      <c r="Q326" s="2013"/>
      <c r="R326" s="2013"/>
      <c r="T326" s="58" t="s">
        <v>378</v>
      </c>
      <c r="V326" s="58"/>
      <c r="W326" s="58"/>
      <c r="X326" s="58"/>
      <c r="Y326" s="58"/>
      <c r="AA326" s="2251" t="s">
        <v>626</v>
      </c>
      <c r="AB326" s="2013"/>
      <c r="AC326" s="2013"/>
      <c r="AD326" s="2013"/>
      <c r="AE326" s="2013"/>
      <c r="AF326" s="2013"/>
      <c r="AG326" s="2013"/>
      <c r="AH326" s="2013"/>
      <c r="AI326" s="2013"/>
      <c r="AJ326" s="2013"/>
      <c r="AK326" s="2013"/>
      <c r="AL326" s="39"/>
    </row>
    <row r="327" spans="1:66" ht="12.75">
      <c r="A327" s="39"/>
      <c r="B327" s="58" t="s">
        <v>504</v>
      </c>
      <c r="C327" s="58"/>
      <c r="D327" s="58"/>
      <c r="E327" s="58"/>
      <c r="F327" s="58"/>
      <c r="H327" s="1993"/>
      <c r="I327" s="1993"/>
      <c r="J327" s="1993"/>
      <c r="K327" s="1993"/>
      <c r="L327" s="1993"/>
      <c r="M327" s="1993"/>
      <c r="N327" s="1993"/>
      <c r="O327" s="1993"/>
      <c r="P327" s="1993"/>
      <c r="Q327" s="1993"/>
      <c r="R327" s="1993"/>
      <c r="T327" s="58" t="s">
        <v>504</v>
      </c>
      <c r="V327" s="58"/>
      <c r="W327" s="58"/>
      <c r="X327" s="58"/>
      <c r="Y327" s="58"/>
      <c r="AA327" s="1993"/>
      <c r="AB327" s="1993"/>
      <c r="AC327" s="1993"/>
      <c r="AD327" s="1993"/>
      <c r="AE327" s="1993"/>
      <c r="AF327" s="1993"/>
      <c r="AG327" s="1993"/>
      <c r="AH327" s="1993"/>
      <c r="AI327" s="1993"/>
      <c r="AJ327" s="1993"/>
      <c r="AK327" s="1993"/>
      <c r="AL327" s="39"/>
    </row>
    <row r="328" spans="1:66" ht="12.75">
      <c r="A328" s="39"/>
      <c r="B328" s="58" t="s">
        <v>505</v>
      </c>
      <c r="C328" s="58"/>
      <c r="D328" s="58"/>
      <c r="E328" s="58"/>
      <c r="F328" s="58"/>
      <c r="H328" s="1993"/>
      <c r="I328" s="1993"/>
      <c r="J328" s="1993"/>
      <c r="K328" s="1993"/>
      <c r="L328" s="1993"/>
      <c r="M328" s="1993"/>
      <c r="N328" s="1993"/>
      <c r="O328" s="1993"/>
      <c r="P328" s="1993"/>
      <c r="Q328" s="1993"/>
      <c r="R328" s="1993"/>
      <c r="T328" s="58" t="s">
        <v>79</v>
      </c>
      <c r="V328" s="58"/>
      <c r="W328" s="58"/>
      <c r="X328" s="58"/>
      <c r="Y328" s="58"/>
      <c r="AA328" s="1993"/>
      <c r="AB328" s="1993"/>
      <c r="AC328" s="1993"/>
      <c r="AD328" s="1993"/>
      <c r="AE328" s="1993"/>
      <c r="AF328" s="1993"/>
      <c r="AG328" s="1993"/>
      <c r="AH328" s="1993"/>
      <c r="AI328" s="1993"/>
      <c r="AJ328" s="1993"/>
      <c r="AK328" s="1993"/>
      <c r="AL328" s="39"/>
    </row>
    <row r="329" spans="1:66" ht="12.75">
      <c r="A329" s="39"/>
      <c r="B329" s="58" t="s">
        <v>92</v>
      </c>
      <c r="C329" s="58"/>
      <c r="D329" s="58"/>
      <c r="E329" s="58"/>
      <c r="F329" s="58"/>
      <c r="H329" s="1993"/>
      <c r="I329" s="1993"/>
      <c r="J329" s="1993"/>
      <c r="K329" s="1993"/>
      <c r="L329" s="1993"/>
      <c r="M329" s="1993"/>
      <c r="N329" s="1993"/>
      <c r="O329" s="1993"/>
      <c r="P329" s="1993"/>
      <c r="Q329" s="1993"/>
      <c r="R329" s="1993"/>
      <c r="T329" s="58" t="s">
        <v>92</v>
      </c>
      <c r="V329" s="58"/>
      <c r="W329" s="58"/>
      <c r="X329" s="58"/>
      <c r="Y329" s="58"/>
      <c r="AA329" s="1993"/>
      <c r="AB329" s="1993"/>
      <c r="AC329" s="1993"/>
      <c r="AD329" s="1993"/>
      <c r="AE329" s="1993"/>
      <c r="AF329" s="1993"/>
      <c r="AG329" s="1993"/>
      <c r="AH329" s="1993"/>
      <c r="AI329" s="1993"/>
      <c r="AJ329" s="1993"/>
      <c r="AK329" s="1993"/>
      <c r="AL329" s="39"/>
    </row>
    <row r="330" spans="1:66" ht="12.75" customHeight="1">
      <c r="A330" s="39"/>
      <c r="B330" s="58" t="s">
        <v>93</v>
      </c>
      <c r="C330" s="58"/>
      <c r="D330" s="58"/>
      <c r="E330" s="58"/>
      <c r="F330" s="58"/>
      <c r="G330" s="58"/>
      <c r="H330" s="2296"/>
      <c r="I330" s="2296"/>
      <c r="J330" s="2296"/>
      <c r="K330" s="2296"/>
      <c r="L330" s="2296"/>
      <c r="M330" s="2296"/>
      <c r="N330" s="7" t="s">
        <v>212</v>
      </c>
      <c r="O330" s="7"/>
      <c r="P330" s="2295"/>
      <c r="Q330" s="2295"/>
      <c r="R330" s="2295"/>
      <c r="S330" s="58"/>
      <c r="T330" s="58" t="s">
        <v>93</v>
      </c>
      <c r="V330" s="58"/>
      <c r="W330" s="58"/>
      <c r="X330" s="58"/>
      <c r="Y330" s="58"/>
      <c r="AA330" s="2296"/>
      <c r="AB330" s="2296"/>
      <c r="AC330" s="2296"/>
      <c r="AD330" s="2296"/>
      <c r="AE330" s="2296"/>
      <c r="AF330" s="2296"/>
      <c r="AG330" s="7" t="s">
        <v>212</v>
      </c>
      <c r="AH330" s="7"/>
      <c r="AI330" s="2295"/>
      <c r="AJ330" s="2295"/>
      <c r="AK330" s="2295"/>
      <c r="AL330" s="39"/>
    </row>
    <row r="331" spans="1:66" ht="12.75">
      <c r="A331" s="39"/>
      <c r="B331" s="58" t="s">
        <v>94</v>
      </c>
      <c r="C331" s="58"/>
      <c r="D331" s="58"/>
      <c r="E331" s="58"/>
      <c r="F331" s="58"/>
      <c r="G331" s="58"/>
      <c r="H331" s="2036"/>
      <c r="I331" s="2036"/>
      <c r="J331" s="2036"/>
      <c r="K331" s="2036"/>
      <c r="L331" s="2036"/>
      <c r="M331" s="2036"/>
      <c r="N331" s="60"/>
      <c r="O331" s="60"/>
      <c r="P331" s="62"/>
      <c r="Q331" s="62"/>
      <c r="R331" s="62"/>
      <c r="S331" s="58"/>
      <c r="T331" s="58" t="s">
        <v>94</v>
      </c>
      <c r="V331" s="58"/>
      <c r="W331" s="58"/>
      <c r="X331" s="58"/>
      <c r="Y331" s="58"/>
      <c r="AA331" s="2036"/>
      <c r="AB331" s="2036"/>
      <c r="AC331" s="2036"/>
      <c r="AD331" s="2036"/>
      <c r="AE331" s="2036"/>
      <c r="AF331" s="2036"/>
      <c r="AG331" s="60"/>
      <c r="AH331" s="60"/>
      <c r="AI331" s="62"/>
      <c r="AJ331" s="62"/>
      <c r="AK331" s="62"/>
      <c r="AL331" s="39"/>
    </row>
    <row r="332" spans="1:66" ht="12.75">
      <c r="A332" s="39"/>
      <c r="B332" s="58" t="s">
        <v>80</v>
      </c>
      <c r="C332" s="58"/>
      <c r="D332" s="58"/>
      <c r="E332" s="58"/>
      <c r="F332" s="58"/>
      <c r="G332" s="58"/>
      <c r="H332" s="1993"/>
      <c r="I332" s="1993"/>
      <c r="J332" s="1993"/>
      <c r="K332" s="1993"/>
      <c r="L332" s="1993"/>
      <c r="M332" s="1993"/>
      <c r="N332" s="2013"/>
      <c r="O332" s="2013"/>
      <c r="P332" s="2013"/>
      <c r="Q332" s="2013"/>
      <c r="R332" s="2013"/>
      <c r="S332" s="58"/>
      <c r="T332" s="58" t="s">
        <v>80</v>
      </c>
      <c r="V332" s="58"/>
      <c r="W332" s="58"/>
      <c r="X332" s="58"/>
      <c r="Y332" s="58"/>
      <c r="AA332" s="1993"/>
      <c r="AB332" s="1993"/>
      <c r="AC332" s="1993"/>
      <c r="AD332" s="1993"/>
      <c r="AE332" s="1993"/>
      <c r="AF332" s="1993"/>
      <c r="AG332" s="2013"/>
      <c r="AH332" s="2013"/>
      <c r="AI332" s="2013"/>
      <c r="AJ332" s="2013"/>
      <c r="AK332" s="2013"/>
      <c r="AL332" s="39"/>
    </row>
    <row r="333" spans="1:66" ht="12.75" customHeight="1">
      <c r="A333" s="39"/>
      <c r="B333" s="239"/>
      <c r="C333" s="239"/>
      <c r="D333" s="239"/>
      <c r="E333" s="239"/>
      <c r="F333" s="239"/>
      <c r="G333" s="239"/>
      <c r="H333" s="39"/>
      <c r="I333" s="39"/>
      <c r="J333" s="39"/>
      <c r="K333" s="39"/>
      <c r="L333" s="39"/>
      <c r="M333" s="39"/>
      <c r="N333" s="39"/>
      <c r="O333" s="39"/>
      <c r="P333" s="238"/>
      <c r="Q333" s="238"/>
      <c r="R333" s="238"/>
      <c r="S333" s="238"/>
      <c r="T333" s="238"/>
      <c r="U333" s="238"/>
      <c r="V333" s="130"/>
      <c r="W333" s="130"/>
      <c r="X333" s="62"/>
      <c r="Y333" s="62"/>
      <c r="Z333" s="62"/>
      <c r="AA333" s="39"/>
      <c r="AB333" s="39"/>
      <c r="AC333" s="39"/>
      <c r="AD333" s="39"/>
      <c r="AE333" s="39"/>
      <c r="AF333" s="39"/>
      <c r="AG333" s="39"/>
      <c r="AH333" s="39"/>
      <c r="AI333" s="39"/>
      <c r="AJ333" s="39"/>
      <c r="AK333" s="39"/>
      <c r="AL333" s="39"/>
    </row>
    <row r="334" spans="1:66" ht="12.75" customHeight="1">
      <c r="B334" s="58" t="s">
        <v>338</v>
      </c>
      <c r="C334" s="181"/>
      <c r="D334" s="181"/>
      <c r="E334" s="181"/>
      <c r="F334" s="181"/>
      <c r="G334" s="32"/>
      <c r="H334" s="2013" t="s">
        <v>2623</v>
      </c>
      <c r="I334" s="2013"/>
      <c r="J334" s="2013"/>
      <c r="K334" s="2013"/>
      <c r="L334" s="2013"/>
      <c r="M334" s="2013"/>
      <c r="N334" s="2013"/>
      <c r="O334" s="2013"/>
      <c r="P334" s="2013"/>
      <c r="Q334" s="2013"/>
      <c r="R334" s="2013"/>
      <c r="T334" s="405" t="s">
        <v>952</v>
      </c>
      <c r="V334" s="58"/>
      <c r="W334" s="58"/>
      <c r="X334" s="58"/>
      <c r="Y334" s="58"/>
      <c r="AA334" s="2251" t="s">
        <v>2655</v>
      </c>
      <c r="AB334" s="2013"/>
      <c r="AC334" s="2013"/>
      <c r="AD334" s="2013"/>
      <c r="AE334" s="2013"/>
      <c r="AF334" s="2013"/>
      <c r="AG334" s="2013"/>
      <c r="AH334" s="2013"/>
      <c r="AI334" s="2013"/>
      <c r="AJ334" s="2013"/>
      <c r="AK334" s="2013"/>
      <c r="AL334" s="39"/>
    </row>
    <row r="335" spans="1:66" ht="12.75" customHeight="1">
      <c r="B335" s="58" t="s">
        <v>504</v>
      </c>
      <c r="C335" s="240"/>
      <c r="D335" s="240"/>
      <c r="E335" s="240"/>
      <c r="F335" s="240"/>
      <c r="G335" s="3"/>
      <c r="H335" s="1993" t="s">
        <v>2624</v>
      </c>
      <c r="I335" s="1993"/>
      <c r="J335" s="1993"/>
      <c r="K335" s="1993"/>
      <c r="L335" s="1993"/>
      <c r="M335" s="1993"/>
      <c r="N335" s="1993"/>
      <c r="O335" s="1993"/>
      <c r="P335" s="1993"/>
      <c r="Q335" s="1993"/>
      <c r="R335" s="1993"/>
      <c r="T335" s="58" t="s">
        <v>504</v>
      </c>
      <c r="V335" s="58"/>
      <c r="W335" s="58"/>
      <c r="X335" s="58"/>
      <c r="Y335" s="58"/>
      <c r="AA335" s="1993" t="s">
        <v>2630</v>
      </c>
      <c r="AB335" s="1993"/>
      <c r="AC335" s="1993"/>
      <c r="AD335" s="1993"/>
      <c r="AE335" s="1993"/>
      <c r="AF335" s="1993"/>
      <c r="AG335" s="1993"/>
      <c r="AH335" s="1993"/>
      <c r="AI335" s="1993"/>
      <c r="AJ335" s="1993"/>
      <c r="AK335" s="1993"/>
      <c r="AL335" s="39"/>
    </row>
    <row r="336" spans="1:66" ht="12.75" customHeight="1">
      <c r="B336" s="58" t="s">
        <v>79</v>
      </c>
      <c r="C336" s="240"/>
      <c r="D336" s="240"/>
      <c r="E336" s="240"/>
      <c r="F336" s="240"/>
      <c r="G336" s="3"/>
      <c r="H336" s="1993" t="s">
        <v>2625</v>
      </c>
      <c r="I336" s="1993"/>
      <c r="J336" s="1993"/>
      <c r="K336" s="1993"/>
      <c r="L336" s="1993"/>
      <c r="M336" s="1993"/>
      <c r="N336" s="1993"/>
      <c r="O336" s="1993"/>
      <c r="P336" s="1993"/>
      <c r="Q336" s="1993"/>
      <c r="R336" s="1993"/>
      <c r="T336" s="58" t="s">
        <v>79</v>
      </c>
      <c r="V336" s="58"/>
      <c r="W336" s="58"/>
      <c r="X336" s="58"/>
      <c r="Y336" s="58"/>
      <c r="AA336" s="1993" t="s">
        <v>2631</v>
      </c>
      <c r="AB336" s="1993"/>
      <c r="AC336" s="1993"/>
      <c r="AD336" s="1993"/>
      <c r="AE336" s="1993"/>
      <c r="AF336" s="1993"/>
      <c r="AG336" s="1993"/>
      <c r="AH336" s="1993"/>
      <c r="AI336" s="1993"/>
      <c r="AJ336" s="1993"/>
      <c r="AK336" s="1993"/>
      <c r="AL336" s="39"/>
    </row>
    <row r="337" spans="1:66" ht="12.75" customHeight="1">
      <c r="A337" s="39"/>
      <c r="B337" s="58" t="s">
        <v>92</v>
      </c>
      <c r="C337" s="240"/>
      <c r="D337" s="240"/>
      <c r="E337" s="240"/>
      <c r="F337" s="240"/>
      <c r="G337" s="240"/>
      <c r="H337" s="1993" t="s">
        <v>2626</v>
      </c>
      <c r="I337" s="1993"/>
      <c r="J337" s="1993"/>
      <c r="K337" s="1993"/>
      <c r="L337" s="1993"/>
      <c r="M337" s="1993"/>
      <c r="N337" s="1993"/>
      <c r="O337" s="1993"/>
      <c r="P337" s="1993"/>
      <c r="Q337" s="1993"/>
      <c r="R337" s="1993"/>
      <c r="T337" s="58" t="s">
        <v>92</v>
      </c>
      <c r="V337" s="58"/>
      <c r="W337" s="58"/>
      <c r="X337" s="58"/>
      <c r="Y337" s="58"/>
      <c r="AA337" s="1993" t="s">
        <v>2632</v>
      </c>
      <c r="AB337" s="1993"/>
      <c r="AC337" s="1993"/>
      <c r="AD337" s="1993"/>
      <c r="AE337" s="1993"/>
      <c r="AF337" s="1993"/>
      <c r="AG337" s="1993"/>
      <c r="AH337" s="1993"/>
      <c r="AI337" s="1993"/>
      <c r="AJ337" s="1993"/>
      <c r="AK337" s="1993"/>
      <c r="AL337" s="39"/>
    </row>
    <row r="338" spans="1:66" ht="12.75" customHeight="1">
      <c r="A338" s="39"/>
      <c r="B338" s="58" t="s">
        <v>93</v>
      </c>
      <c r="C338" s="240"/>
      <c r="D338" s="240"/>
      <c r="E338" s="240"/>
      <c r="F338" s="240"/>
      <c r="G338" s="240"/>
      <c r="H338" s="2296" t="s">
        <v>2627</v>
      </c>
      <c r="I338" s="2296"/>
      <c r="J338" s="2296"/>
      <c r="K338" s="2296"/>
      <c r="L338" s="2296"/>
      <c r="M338" s="2296"/>
      <c r="N338" s="7" t="s">
        <v>212</v>
      </c>
      <c r="O338" s="7"/>
      <c r="P338" s="2295"/>
      <c r="Q338" s="2295"/>
      <c r="R338" s="2295"/>
      <c r="S338" s="58"/>
      <c r="T338" s="58" t="s">
        <v>93</v>
      </c>
      <c r="V338" s="58"/>
      <c r="W338" s="58"/>
      <c r="X338" s="58"/>
      <c r="Y338" s="58"/>
      <c r="AA338" s="2296" t="s">
        <v>2633</v>
      </c>
      <c r="AB338" s="2296"/>
      <c r="AC338" s="2296"/>
      <c r="AD338" s="2296"/>
      <c r="AE338" s="2296"/>
      <c r="AF338" s="2296"/>
      <c r="AG338" s="7" t="s">
        <v>212</v>
      </c>
      <c r="AH338" s="7"/>
      <c r="AI338" s="2295"/>
      <c r="AJ338" s="2295"/>
      <c r="AK338" s="2295"/>
      <c r="AL338" s="39"/>
    </row>
    <row r="339" spans="1:66" ht="12.75">
      <c r="A339" s="39"/>
      <c r="B339" s="58" t="s">
        <v>94</v>
      </c>
      <c r="C339" s="240"/>
      <c r="D339" s="240"/>
      <c r="E339" s="240"/>
      <c r="F339" s="240"/>
      <c r="G339" s="240"/>
      <c r="H339" s="2036" t="s">
        <v>2628</v>
      </c>
      <c r="I339" s="2036"/>
      <c r="J339" s="2036"/>
      <c r="K339" s="2036"/>
      <c r="L339" s="2036"/>
      <c r="M339" s="2036"/>
      <c r="N339" s="60"/>
      <c r="O339" s="60"/>
      <c r="P339" s="62"/>
      <c r="Q339" s="62"/>
      <c r="R339" s="62"/>
      <c r="S339" s="58"/>
      <c r="T339" s="58" t="s">
        <v>94</v>
      </c>
      <c r="V339" s="58"/>
      <c r="W339" s="58"/>
      <c r="X339" s="58"/>
      <c r="Y339" s="58"/>
      <c r="AA339" s="2036"/>
      <c r="AB339" s="2036"/>
      <c r="AC339" s="2036"/>
      <c r="AD339" s="2036"/>
      <c r="AE339" s="2036"/>
      <c r="AF339" s="2036"/>
      <c r="AG339" s="60"/>
      <c r="AH339" s="60"/>
      <c r="AI339" s="62"/>
      <c r="AJ339" s="62"/>
      <c r="AK339" s="62"/>
      <c r="AL339" s="39"/>
    </row>
    <row r="340" spans="1:66" ht="12.75">
      <c r="A340" s="39"/>
      <c r="B340" s="58" t="s">
        <v>80</v>
      </c>
      <c r="C340" s="237"/>
      <c r="D340" s="237"/>
      <c r="E340" s="237"/>
      <c r="F340" s="237"/>
      <c r="G340" s="237"/>
      <c r="H340" s="1993" t="s">
        <v>2629</v>
      </c>
      <c r="I340" s="1993"/>
      <c r="J340" s="1993"/>
      <c r="K340" s="1993"/>
      <c r="L340" s="1993"/>
      <c r="M340" s="1993"/>
      <c r="N340" s="2013"/>
      <c r="O340" s="2013"/>
      <c r="P340" s="2013"/>
      <c r="Q340" s="2013"/>
      <c r="R340" s="2013"/>
      <c r="S340" s="58"/>
      <c r="T340" s="58" t="s">
        <v>80</v>
      </c>
      <c r="V340" s="58"/>
      <c r="W340" s="58"/>
      <c r="X340" s="58"/>
      <c r="Y340" s="58"/>
      <c r="AA340" s="1993" t="s">
        <v>2634</v>
      </c>
      <c r="AB340" s="1993"/>
      <c r="AC340" s="1993"/>
      <c r="AD340" s="1993"/>
      <c r="AE340" s="1993"/>
      <c r="AF340" s="1993"/>
      <c r="AG340" s="2013"/>
      <c r="AH340" s="2013"/>
      <c r="AI340" s="2013"/>
      <c r="AJ340" s="2013"/>
      <c r="AK340" s="2013"/>
      <c r="AL340" s="39"/>
    </row>
    <row r="341" spans="1:66" ht="12.75" customHeight="1">
      <c r="A341" s="39"/>
      <c r="B341" s="239"/>
      <c r="C341" s="237"/>
      <c r="D341" s="237"/>
      <c r="E341" s="237"/>
      <c r="F341" s="237"/>
      <c r="G341" s="237"/>
      <c r="H341" s="14"/>
      <c r="I341" s="14"/>
      <c r="J341" s="14"/>
      <c r="K341" s="14"/>
      <c r="L341" s="14"/>
      <c r="M341" s="14"/>
      <c r="N341" s="14"/>
      <c r="O341" s="14"/>
      <c r="P341" s="14"/>
      <c r="Q341" s="14"/>
      <c r="R341" s="14"/>
      <c r="S341" s="239"/>
      <c r="T341" s="239"/>
      <c r="U341" s="39"/>
      <c r="V341" s="239"/>
      <c r="W341" s="239"/>
      <c r="X341" s="239"/>
      <c r="Y341" s="239"/>
      <c r="Z341" s="39"/>
      <c r="AA341" s="14"/>
      <c r="AB341" s="14"/>
      <c r="AC341" s="14"/>
      <c r="AD341" s="14"/>
      <c r="AE341" s="14"/>
      <c r="AF341" s="14"/>
      <c r="AG341" s="14"/>
      <c r="AH341" s="14"/>
      <c r="AI341" s="14"/>
      <c r="AJ341" s="14"/>
      <c r="AK341" s="14"/>
      <c r="AL341" s="39"/>
    </row>
    <row r="342" spans="1:66" ht="12.75">
      <c r="A342" s="3"/>
      <c r="B342" s="240"/>
      <c r="C342" s="406"/>
      <c r="D342" s="406"/>
      <c r="E342" s="406"/>
      <c r="F342" s="406"/>
      <c r="G342" s="88"/>
      <c r="H342" s="88"/>
      <c r="I342" s="405" t="s">
        <v>953</v>
      </c>
      <c r="P342" s="2013"/>
      <c r="Q342" s="2013"/>
      <c r="R342" s="2013"/>
      <c r="S342" s="2013"/>
      <c r="T342" s="2013"/>
      <c r="U342" s="2013"/>
      <c r="V342" s="2013"/>
      <c r="W342" s="2013"/>
      <c r="X342" s="2013"/>
      <c r="Y342" s="2013"/>
      <c r="Z342" s="2013"/>
      <c r="AA342" s="2013"/>
      <c r="AB342" s="2013"/>
      <c r="AC342" s="2013"/>
      <c r="AD342" s="2013"/>
      <c r="AE342" s="2013"/>
      <c r="AF342" s="88"/>
      <c r="AG342" s="88"/>
      <c r="AH342" s="88"/>
      <c r="AI342" s="88"/>
      <c r="AJ342" s="88"/>
      <c r="AK342" s="88"/>
      <c r="AL342" s="39"/>
      <c r="BN342" s="12" t="s">
        <v>626</v>
      </c>
    </row>
    <row r="343" spans="1:66" ht="12.75">
      <c r="A343" s="3"/>
      <c r="B343" s="60"/>
      <c r="C343" s="60"/>
      <c r="D343" s="60"/>
      <c r="E343" s="60"/>
      <c r="F343" s="60"/>
      <c r="G343" s="3"/>
      <c r="H343" s="88"/>
      <c r="I343" s="7" t="s">
        <v>504</v>
      </c>
      <c r="P343" s="1993"/>
      <c r="Q343" s="1993"/>
      <c r="R343" s="1993"/>
      <c r="S343" s="1993"/>
      <c r="T343" s="1993"/>
      <c r="U343" s="1993"/>
      <c r="V343" s="1993"/>
      <c r="W343" s="1993"/>
      <c r="X343" s="1993"/>
      <c r="Y343" s="1993"/>
      <c r="Z343" s="1993"/>
      <c r="AA343" s="1993"/>
      <c r="AB343" s="1993"/>
      <c r="AC343" s="1993"/>
      <c r="AD343" s="1993"/>
      <c r="AE343" s="1993"/>
      <c r="AF343" s="88"/>
      <c r="AG343" s="88"/>
      <c r="AH343" s="88"/>
      <c r="AI343" s="88"/>
      <c r="AJ343" s="88"/>
      <c r="AK343" s="88"/>
      <c r="AL343" s="39"/>
      <c r="BN343" s="12" t="s">
        <v>706</v>
      </c>
    </row>
    <row r="344" spans="1:66" ht="12.75">
      <c r="A344" s="3"/>
      <c r="B344" s="60"/>
      <c r="C344" s="60"/>
      <c r="D344" s="60"/>
      <c r="E344" s="60"/>
      <c r="F344" s="60"/>
      <c r="G344" s="3"/>
      <c r="H344" s="88"/>
      <c r="I344" s="7" t="s">
        <v>79</v>
      </c>
      <c r="P344" s="1993"/>
      <c r="Q344" s="1993"/>
      <c r="R344" s="1993"/>
      <c r="S344" s="1993"/>
      <c r="T344" s="1993"/>
      <c r="U344" s="1993"/>
      <c r="V344" s="1993"/>
      <c r="W344" s="1993"/>
      <c r="X344" s="1993"/>
      <c r="Y344" s="1993"/>
      <c r="Z344" s="1993"/>
      <c r="AA344" s="1993"/>
      <c r="AB344" s="1993"/>
      <c r="AC344" s="1993"/>
      <c r="AD344" s="1993"/>
      <c r="AE344" s="1993"/>
      <c r="AF344" s="88"/>
      <c r="AG344" s="88"/>
      <c r="AH344" s="88"/>
      <c r="AI344" s="88"/>
      <c r="AJ344" s="88"/>
      <c r="AK344" s="88"/>
      <c r="AL344" s="39"/>
      <c r="BN344" s="12" t="s">
        <v>578</v>
      </c>
    </row>
    <row r="345" spans="1:66" ht="12.75">
      <c r="A345" s="3"/>
      <c r="B345" s="60"/>
      <c r="C345" s="60"/>
      <c r="D345" s="60"/>
      <c r="E345" s="60"/>
      <c r="F345" s="60"/>
      <c r="G345" s="60"/>
      <c r="H345" s="88"/>
      <c r="I345" s="7" t="s">
        <v>92</v>
      </c>
      <c r="P345" s="1993"/>
      <c r="Q345" s="1993"/>
      <c r="R345" s="1993"/>
      <c r="S345" s="1993"/>
      <c r="T345" s="1993"/>
      <c r="U345" s="1993"/>
      <c r="V345" s="1993"/>
      <c r="W345" s="1993"/>
      <c r="X345" s="1993"/>
      <c r="Y345" s="1993"/>
      <c r="Z345" s="1993"/>
      <c r="AA345" s="1993"/>
      <c r="AB345" s="1993"/>
      <c r="AC345" s="1993"/>
      <c r="AD345" s="1993"/>
      <c r="AE345" s="1993"/>
      <c r="AF345" s="88"/>
      <c r="AG345" s="88"/>
      <c r="AH345" s="88"/>
      <c r="AI345" s="88"/>
      <c r="AJ345" s="88"/>
      <c r="AK345" s="88"/>
      <c r="AL345" s="39"/>
    </row>
    <row r="346" spans="1:66" ht="12.75">
      <c r="A346" s="3"/>
      <c r="B346" s="60"/>
      <c r="C346" s="60"/>
      <c r="D346" s="60"/>
      <c r="E346" s="60"/>
      <c r="F346" s="60"/>
      <c r="G346" s="60"/>
      <c r="H346" s="465"/>
      <c r="I346" s="7" t="s">
        <v>93</v>
      </c>
      <c r="P346" s="2036"/>
      <c r="Q346" s="2036"/>
      <c r="R346" s="2036"/>
      <c r="S346" s="2036"/>
      <c r="T346" s="2036"/>
      <c r="U346" s="2036"/>
      <c r="V346" s="2036"/>
      <c r="W346" s="2036"/>
      <c r="X346" s="2036"/>
      <c r="Y346" s="2036"/>
      <c r="Z346" s="2036"/>
      <c r="AA346" s="7" t="s">
        <v>212</v>
      </c>
      <c r="AB346" s="7"/>
      <c r="AC346" s="1992"/>
      <c r="AD346" s="1992"/>
      <c r="AE346" s="1992"/>
      <c r="AF346" s="465"/>
      <c r="AG346" s="60"/>
      <c r="AH346" s="60"/>
      <c r="AI346" s="406"/>
      <c r="AJ346" s="406"/>
      <c r="AK346" s="406"/>
      <c r="AL346" s="39"/>
    </row>
    <row r="347" spans="1:66" ht="12.75" customHeight="1">
      <c r="A347" s="3"/>
      <c r="B347" s="60"/>
      <c r="C347" s="60"/>
      <c r="D347" s="60"/>
      <c r="E347" s="60"/>
      <c r="F347" s="60"/>
      <c r="G347" s="60"/>
      <c r="H347" s="465"/>
      <c r="I347" s="7" t="s">
        <v>94</v>
      </c>
      <c r="P347" s="2036"/>
      <c r="Q347" s="2036"/>
      <c r="R347" s="2036"/>
      <c r="S347" s="2036"/>
      <c r="T347" s="2036"/>
      <c r="U347" s="2036"/>
      <c r="V347" s="2036"/>
      <c r="W347" s="2036"/>
      <c r="X347" s="2036"/>
      <c r="Y347" s="2036"/>
      <c r="Z347" s="2036"/>
      <c r="AF347" s="465"/>
      <c r="AG347" s="60"/>
      <c r="AH347" s="60"/>
      <c r="AI347" s="62"/>
      <c r="AJ347" s="62"/>
      <c r="AK347" s="62"/>
      <c r="AL347" s="39"/>
    </row>
    <row r="348" spans="1:66" ht="12.75">
      <c r="A348" s="3"/>
      <c r="B348" s="60"/>
      <c r="C348" s="406"/>
      <c r="D348" s="406"/>
      <c r="E348" s="406"/>
      <c r="F348" s="406"/>
      <c r="G348" s="406"/>
      <c r="H348" s="88"/>
      <c r="I348" s="7" t="s">
        <v>80</v>
      </c>
      <c r="P348" s="2013"/>
      <c r="Q348" s="2013"/>
      <c r="R348" s="2013"/>
      <c r="S348" s="2013"/>
      <c r="T348" s="2013"/>
      <c r="U348" s="2013"/>
      <c r="V348" s="2013"/>
      <c r="W348" s="2013"/>
      <c r="X348" s="2013"/>
      <c r="Y348" s="2013"/>
      <c r="Z348" s="2013"/>
      <c r="AA348" s="2013"/>
      <c r="AB348" s="2013"/>
      <c r="AC348" s="2013"/>
      <c r="AD348" s="2013"/>
      <c r="AE348" s="2013"/>
      <c r="AF348" s="88"/>
      <c r="AG348" s="88"/>
      <c r="AH348" s="88"/>
      <c r="AI348" s="88"/>
      <c r="AJ348" s="88"/>
      <c r="AK348" s="88"/>
      <c r="AL348" s="39"/>
    </row>
    <row r="349" spans="1:66" ht="12.75" customHeight="1">
      <c r="A349" s="3"/>
      <c r="B349" s="3"/>
      <c r="C349" s="3"/>
      <c r="D349" s="3"/>
      <c r="E349" s="3"/>
      <c r="F349" s="3"/>
      <c r="G349" s="3"/>
      <c r="H349" s="3"/>
      <c r="I349" s="3"/>
      <c r="J349" s="3"/>
      <c r="K349" s="3"/>
      <c r="L349" s="3"/>
      <c r="M349" s="3"/>
      <c r="N349" s="3"/>
      <c r="O349" s="3"/>
      <c r="P349" s="3"/>
      <c r="Q349" s="3"/>
      <c r="R349" s="3"/>
      <c r="S349" s="3"/>
      <c r="T349" s="14"/>
      <c r="U349" s="14"/>
      <c r="V349" s="14"/>
      <c r="W349" s="14"/>
      <c r="X349" s="14"/>
      <c r="Y349" s="14"/>
      <c r="Z349" s="14"/>
    </row>
    <row r="350" spans="1:66" ht="12.75">
      <c r="A350" s="2336" t="s">
        <v>575</v>
      </c>
      <c r="B350" s="2336"/>
      <c r="C350" s="2336"/>
      <c r="D350" s="2336"/>
      <c r="E350" s="2336"/>
      <c r="F350" s="2336"/>
      <c r="G350" s="2336"/>
      <c r="H350" s="2336"/>
      <c r="I350" s="2336"/>
      <c r="J350" s="2336"/>
      <c r="K350" s="2336"/>
      <c r="L350" s="2336"/>
      <c r="M350" s="2336"/>
      <c r="N350" s="2336"/>
      <c r="O350" s="2336"/>
      <c r="P350" s="2336"/>
      <c r="Q350" s="2336"/>
      <c r="R350" s="2336"/>
      <c r="S350" s="2336"/>
      <c r="T350" s="2336"/>
      <c r="U350" s="2336"/>
      <c r="V350" s="2336"/>
      <c r="W350" s="2336"/>
      <c r="X350" s="2336"/>
      <c r="Y350" s="2336"/>
      <c r="Z350" s="2336"/>
      <c r="AA350" s="2336"/>
      <c r="AB350" s="2336"/>
      <c r="AC350" s="2336"/>
      <c r="AD350" s="2336"/>
      <c r="AE350" s="2336"/>
      <c r="AF350" s="2336"/>
      <c r="AG350" s="2336"/>
      <c r="AH350" s="2336"/>
      <c r="AI350" s="2336"/>
      <c r="AJ350" s="2336"/>
      <c r="AK350" s="2336"/>
      <c r="AL350" s="2336"/>
      <c r="AM350" s="144"/>
      <c r="AN350" s="144"/>
      <c r="AO350" s="144"/>
      <c r="AP350" s="144"/>
      <c r="AQ350" s="144"/>
      <c r="AR350" s="144"/>
      <c r="AS350" s="144"/>
      <c r="AT350" s="144"/>
      <c r="AU350" s="144"/>
      <c r="AV350" s="144"/>
      <c r="AW350" s="144"/>
      <c r="AX350" s="144"/>
      <c r="AY350" s="144"/>
    </row>
    <row r="351" spans="1:66" ht="13.5" thickBot="1">
      <c r="A351" s="2337"/>
      <c r="B351" s="2337"/>
      <c r="C351" s="2337"/>
      <c r="D351" s="2337"/>
      <c r="E351" s="2337"/>
      <c r="F351" s="2337"/>
      <c r="G351" s="2337"/>
      <c r="H351" s="2337"/>
      <c r="I351" s="2337"/>
      <c r="J351" s="2337"/>
      <c r="K351" s="2337"/>
      <c r="L351" s="2337"/>
      <c r="M351" s="2337"/>
      <c r="N351" s="2337"/>
      <c r="O351" s="2337"/>
      <c r="P351" s="2337"/>
      <c r="Q351" s="2337"/>
      <c r="R351" s="2337"/>
      <c r="S351" s="2337"/>
      <c r="T351" s="2337"/>
      <c r="U351" s="2337"/>
      <c r="V351" s="2337"/>
      <c r="W351" s="2337"/>
      <c r="X351" s="2337"/>
      <c r="Y351" s="2337"/>
      <c r="Z351" s="2337"/>
      <c r="AA351" s="2337"/>
      <c r="AB351" s="2337"/>
      <c r="AC351" s="2337"/>
      <c r="AD351" s="2337"/>
      <c r="AE351" s="2337"/>
      <c r="AF351" s="2337"/>
      <c r="AG351" s="2337"/>
      <c r="AH351" s="2337"/>
      <c r="AI351" s="2337"/>
      <c r="AJ351" s="2337"/>
      <c r="AK351" s="2337"/>
      <c r="AL351" s="2337"/>
      <c r="AM351" s="144"/>
      <c r="AN351" s="144"/>
      <c r="AO351" s="144"/>
      <c r="AP351" s="144"/>
      <c r="AQ351" s="144"/>
      <c r="AR351" s="144"/>
      <c r="AS351" s="144"/>
      <c r="AT351" s="144"/>
      <c r="AU351" s="144"/>
      <c r="AV351" s="144"/>
      <c r="AW351" s="144"/>
      <c r="AX351" s="144"/>
      <c r="AY351" s="144"/>
    </row>
    <row r="352" spans="1:66" ht="13.5" thickTop="1">
      <c r="A352" s="25"/>
      <c r="B352" s="25"/>
      <c r="C352" s="25"/>
      <c r="D352" s="25"/>
      <c r="E352" s="25"/>
      <c r="F352" s="25"/>
      <c r="G352" s="3"/>
      <c r="H352" s="25"/>
      <c r="I352" s="60"/>
      <c r="J352" s="60"/>
      <c r="K352" s="66"/>
      <c r="L352" s="66"/>
      <c r="M352" s="66"/>
      <c r="N352" s="66"/>
      <c r="O352" s="66"/>
      <c r="P352" s="66"/>
      <c r="Q352" s="66"/>
      <c r="R352" s="66"/>
      <c r="S352" s="66"/>
      <c r="T352" s="66"/>
      <c r="U352" s="66"/>
      <c r="V352" s="66"/>
      <c r="W352" s="66"/>
      <c r="X352" s="66"/>
      <c r="Y352" s="66"/>
      <c r="Z352" s="66"/>
      <c r="AA352" s="66"/>
      <c r="AB352" s="66"/>
      <c r="AC352" s="66"/>
      <c r="AD352" s="66"/>
      <c r="AE352" s="66"/>
      <c r="AF352" s="66"/>
      <c r="AG352" s="66"/>
      <c r="AH352" s="66"/>
      <c r="AI352" s="66"/>
      <c r="AJ352" s="66"/>
      <c r="AK352" s="60"/>
      <c r="AL352" s="66"/>
      <c r="AM352" s="66"/>
      <c r="AN352" s="66"/>
      <c r="AO352" s="66"/>
      <c r="AP352" s="66"/>
      <c r="AQ352" s="66"/>
      <c r="AR352" s="66"/>
      <c r="AS352" s="66"/>
      <c r="AT352" s="66"/>
      <c r="AU352" s="66"/>
      <c r="AV352" s="66"/>
      <c r="AW352" s="66"/>
      <c r="AX352" s="66"/>
      <c r="AY352" s="66"/>
    </row>
    <row r="353" spans="1:37" ht="12.75" customHeight="1">
      <c r="A353" s="50" t="s">
        <v>328</v>
      </c>
      <c r="B353" s="50"/>
      <c r="C353" s="50" t="s">
        <v>840</v>
      </c>
      <c r="K353" s="25"/>
      <c r="L353" s="25"/>
    </row>
    <row r="354" spans="1:37" ht="12.75" customHeight="1">
      <c r="D354" s="12" t="s">
        <v>379</v>
      </c>
      <c r="M354" s="1991" t="s">
        <v>578</v>
      </c>
      <c r="N354" s="1991"/>
      <c r="P354" s="12" t="s">
        <v>1955</v>
      </c>
      <c r="AJ354" s="1991" t="s">
        <v>626</v>
      </c>
      <c r="AK354" s="1991"/>
    </row>
    <row r="355" spans="1:37" ht="12.75" customHeight="1">
      <c r="D355" s="58" t="s">
        <v>1944</v>
      </c>
      <c r="M355" s="1991" t="s">
        <v>626</v>
      </c>
      <c r="N355" s="1991"/>
      <c r="P355" s="58" t="s">
        <v>2147</v>
      </c>
      <c r="AJ355" s="2302" t="s">
        <v>2531</v>
      </c>
      <c r="AK355" s="2000"/>
    </row>
    <row r="356" spans="1:37" ht="12.75" customHeight="1">
      <c r="D356" s="12" t="s">
        <v>745</v>
      </c>
      <c r="M356" s="1991" t="s">
        <v>626</v>
      </c>
      <c r="N356" s="1991"/>
      <c r="P356" s="717" t="s">
        <v>1954</v>
      </c>
      <c r="AJ356" s="1991" t="s">
        <v>626</v>
      </c>
      <c r="AK356" s="1991"/>
    </row>
    <row r="357" spans="1:37" ht="12.75" customHeight="1">
      <c r="D357" s="12" t="s">
        <v>746</v>
      </c>
      <c r="M357" s="1991" t="s">
        <v>626</v>
      </c>
      <c r="N357" s="1991"/>
      <c r="Q357" s="7"/>
    </row>
    <row r="358" spans="1:37" ht="12.75" customHeight="1">
      <c r="Q358" s="7"/>
    </row>
    <row r="359" spans="1:37" ht="12.75" customHeight="1">
      <c r="Q359" s="7"/>
    </row>
    <row r="360" spans="1:37" ht="12.75" customHeight="1">
      <c r="A360" s="50" t="s">
        <v>611</v>
      </c>
      <c r="B360" s="50"/>
      <c r="C360" s="50" t="s">
        <v>585</v>
      </c>
      <c r="D360" s="50"/>
    </row>
    <row r="361" spans="1:37" ht="12.75" customHeight="1">
      <c r="D361" s="68" t="s">
        <v>190</v>
      </c>
      <c r="E361" s="69"/>
      <c r="F361" s="69"/>
      <c r="G361" s="69"/>
      <c r="H361" s="69"/>
      <c r="I361" s="69"/>
      <c r="J361" s="69"/>
      <c r="K361" s="69"/>
      <c r="L361" s="69"/>
      <c r="M361" s="69"/>
      <c r="N361" s="70"/>
      <c r="O361" s="70"/>
      <c r="P361" s="69"/>
      <c r="Q361" s="69"/>
      <c r="R361" s="69"/>
      <c r="S361" s="69"/>
      <c r="T361" s="69"/>
      <c r="U361" s="69"/>
      <c r="V361" s="69"/>
      <c r="W361" s="69"/>
      <c r="X361" s="69"/>
      <c r="Y361" s="69"/>
      <c r="Z361" s="69"/>
      <c r="AA361" s="69"/>
      <c r="AB361" s="69"/>
      <c r="AC361" s="69"/>
      <c r="AD361" s="69"/>
      <c r="AE361" s="69"/>
    </row>
    <row r="362" spans="1:37" ht="12.75" customHeight="1">
      <c r="D362" s="68" t="s">
        <v>191</v>
      </c>
      <c r="E362" s="69"/>
      <c r="F362" s="69"/>
      <c r="G362" s="69"/>
      <c r="H362" s="69"/>
      <c r="I362" s="69"/>
      <c r="J362" s="69"/>
      <c r="K362" s="69"/>
      <c r="L362" s="69"/>
      <c r="M362" s="69"/>
      <c r="N362" s="1991" t="s">
        <v>626</v>
      </c>
      <c r="O362" s="1991"/>
      <c r="P362" s="69"/>
      <c r="Q362" s="69"/>
      <c r="R362" s="69"/>
      <c r="S362" s="69"/>
      <c r="T362" s="69"/>
      <c r="U362" s="69"/>
      <c r="V362" s="69"/>
      <c r="W362" s="69"/>
      <c r="X362" s="69"/>
      <c r="Y362" s="70"/>
      <c r="Z362" s="70"/>
      <c r="AC362" s="69"/>
      <c r="AD362" s="69"/>
      <c r="AE362" s="69"/>
    </row>
    <row r="363" spans="1:37" ht="12.75" customHeight="1">
      <c r="E363" s="12" t="s">
        <v>381</v>
      </c>
      <c r="Y363" s="1991" t="s">
        <v>626</v>
      </c>
      <c r="Z363" s="1991"/>
    </row>
    <row r="364" spans="1:37" ht="12.75" customHeight="1">
      <c r="D364" s="7" t="s">
        <v>1059</v>
      </c>
      <c r="Q364" s="2013" t="s">
        <v>626</v>
      </c>
      <c r="R364" s="2013"/>
      <c r="S364" s="2013"/>
      <c r="T364" s="2013"/>
      <c r="U364" s="2013"/>
      <c r="V364" s="2013"/>
      <c r="W364" s="2013"/>
      <c r="X364" s="2013"/>
      <c r="Y364" s="2013"/>
      <c r="Z364" s="2013"/>
      <c r="AA364" s="2013"/>
      <c r="AB364" s="2013"/>
      <c r="AC364" s="2013"/>
      <c r="AD364" s="2013"/>
      <c r="AE364" s="2013"/>
      <c r="AF364" s="2013"/>
      <c r="AG364" s="2013"/>
    </row>
    <row r="365" spans="1:37" ht="12.75" customHeight="1">
      <c r="D365" s="12" t="s">
        <v>193</v>
      </c>
      <c r="E365" s="69"/>
      <c r="F365" s="69"/>
      <c r="G365" s="69"/>
      <c r="H365" s="69"/>
      <c r="I365" s="69"/>
      <c r="J365" s="70"/>
      <c r="K365" s="70"/>
      <c r="L365" s="69"/>
      <c r="M365" s="69"/>
      <c r="N365" s="69"/>
      <c r="O365" s="69"/>
      <c r="P365" s="69"/>
      <c r="Q365" s="69"/>
      <c r="R365" s="69"/>
      <c r="S365" s="69"/>
      <c r="T365" s="69"/>
      <c r="U365" s="69"/>
      <c r="V365" s="69"/>
      <c r="W365" s="69"/>
      <c r="X365" s="69"/>
      <c r="Y365" s="69"/>
      <c r="Z365" s="69"/>
      <c r="AA365" s="69"/>
      <c r="AB365" s="69"/>
      <c r="AC365" s="69"/>
      <c r="AD365" s="69"/>
      <c r="AE365" s="69"/>
    </row>
    <row r="366" spans="1:37" ht="12.75" customHeight="1">
      <c r="D366" s="12" t="s">
        <v>194</v>
      </c>
      <c r="E366" s="69"/>
      <c r="F366" s="69"/>
      <c r="G366" s="69"/>
      <c r="H366" s="69"/>
      <c r="I366" s="69"/>
      <c r="J366" s="1991" t="s">
        <v>626</v>
      </c>
      <c r="K366" s="1991"/>
      <c r="L366" s="69"/>
      <c r="M366" s="69"/>
      <c r="N366" s="69"/>
      <c r="O366" s="69"/>
      <c r="P366" s="69"/>
      <c r="Q366" s="69"/>
      <c r="R366" s="69"/>
      <c r="S366" s="69"/>
      <c r="T366" s="69"/>
      <c r="U366" s="69"/>
      <c r="V366" s="69"/>
      <c r="W366" s="69"/>
      <c r="X366" s="69"/>
      <c r="Y366" s="69"/>
      <c r="Z366" s="69"/>
      <c r="AC366" s="69"/>
      <c r="AD366" s="69"/>
      <c r="AE366" s="69"/>
    </row>
    <row r="367" spans="1:37" ht="12.75" customHeight="1">
      <c r="E367" s="2305" t="s">
        <v>747</v>
      </c>
      <c r="F367" s="2305"/>
      <c r="G367" s="2305"/>
      <c r="H367" s="2305"/>
      <c r="I367" s="2305"/>
      <c r="J367" s="2305"/>
      <c r="K367" s="2305"/>
      <c r="L367" s="2305"/>
      <c r="M367" s="2305"/>
      <c r="N367" s="2305"/>
      <c r="O367" s="2305"/>
      <c r="P367" s="2305"/>
      <c r="Q367" s="2305"/>
      <c r="R367" s="2305"/>
      <c r="S367" s="2305"/>
      <c r="T367" s="2305"/>
      <c r="U367" s="2305"/>
      <c r="V367" s="2305"/>
      <c r="W367" s="2305"/>
      <c r="X367" s="2305"/>
      <c r="Y367" s="2305"/>
      <c r="Z367" s="2305"/>
      <c r="AA367" s="2305"/>
      <c r="AB367" s="2305"/>
      <c r="AC367" s="2305"/>
      <c r="AD367" s="2305"/>
      <c r="AE367" s="2305"/>
      <c r="AF367" s="2305"/>
      <c r="AG367" s="2305"/>
      <c r="AH367" s="2305"/>
    </row>
    <row r="368" spans="1:37" ht="12.75" customHeight="1">
      <c r="E368" s="2305"/>
      <c r="F368" s="2305"/>
      <c r="G368" s="2305"/>
      <c r="H368" s="2305"/>
      <c r="I368" s="2305"/>
      <c r="J368" s="2305"/>
      <c r="K368" s="2305"/>
      <c r="L368" s="2305"/>
      <c r="M368" s="2305"/>
      <c r="N368" s="2305"/>
      <c r="O368" s="2305"/>
      <c r="P368" s="2305"/>
      <c r="Q368" s="2305"/>
      <c r="R368" s="2305"/>
      <c r="S368" s="2305"/>
      <c r="T368" s="2305"/>
      <c r="U368" s="2305"/>
      <c r="V368" s="2305"/>
      <c r="W368" s="2305"/>
      <c r="X368" s="2305"/>
      <c r="Y368" s="2305"/>
      <c r="Z368" s="2305"/>
      <c r="AA368" s="2305"/>
      <c r="AB368" s="2305"/>
      <c r="AC368" s="2305"/>
      <c r="AD368" s="2305"/>
      <c r="AE368" s="2305"/>
      <c r="AF368" s="2305"/>
      <c r="AG368" s="2305"/>
      <c r="AH368" s="2305"/>
    </row>
    <row r="369" spans="1:36" ht="12.75" customHeight="1">
      <c r="E369" s="7" t="s">
        <v>479</v>
      </c>
      <c r="F369" s="7"/>
      <c r="G369" s="7"/>
      <c r="H369" s="7"/>
      <c r="I369" s="7"/>
      <c r="J369" s="7"/>
      <c r="K369" s="7"/>
      <c r="L369" s="7"/>
      <c r="N369" s="2301"/>
      <c r="O369" s="2301"/>
      <c r="P369" s="2301"/>
      <c r="Q369" s="2301"/>
      <c r="R369" s="7"/>
      <c r="U369" s="7" t="s">
        <v>480</v>
      </c>
      <c r="V369" s="7"/>
      <c r="W369" s="7"/>
      <c r="X369" s="7"/>
      <c r="Y369" s="7"/>
      <c r="Z369" s="7"/>
      <c r="AA369" s="7"/>
      <c r="AB369" s="7"/>
      <c r="AC369" s="2301"/>
      <c r="AD369" s="2301"/>
      <c r="AE369" s="2301"/>
      <c r="AF369" s="2301"/>
    </row>
    <row r="370" spans="1:36" ht="12.75" customHeight="1">
      <c r="E370" s="7" t="s">
        <v>481</v>
      </c>
      <c r="F370" s="7"/>
      <c r="G370" s="7"/>
      <c r="H370" s="7"/>
      <c r="I370" s="7"/>
      <c r="J370" s="7"/>
      <c r="K370" s="7"/>
      <c r="L370" s="7"/>
      <c r="N370" s="2301"/>
      <c r="O370" s="2301"/>
      <c r="P370" s="2301"/>
      <c r="Q370" s="2301"/>
      <c r="R370" s="7"/>
      <c r="U370" s="7" t="s">
        <v>0</v>
      </c>
      <c r="V370" s="7"/>
      <c r="W370" s="7"/>
      <c r="X370" s="7"/>
      <c r="Y370" s="7"/>
      <c r="Z370" s="7"/>
      <c r="AA370" s="7"/>
      <c r="AB370" s="7"/>
      <c r="AC370" s="2301"/>
      <c r="AD370" s="2301"/>
      <c r="AE370" s="2301"/>
      <c r="AF370" s="2301"/>
    </row>
    <row r="371" spans="1:36" ht="12.75" customHeight="1">
      <c r="E371" s="7" t="s">
        <v>1</v>
      </c>
      <c r="F371" s="7"/>
      <c r="G371" s="7"/>
      <c r="H371" s="7"/>
      <c r="I371" s="7"/>
      <c r="J371" s="7"/>
      <c r="K371" s="7"/>
      <c r="L371" s="7"/>
      <c r="N371" s="2301"/>
      <c r="O371" s="2301"/>
      <c r="P371" s="2301"/>
      <c r="Q371" s="2301"/>
      <c r="R371" s="7"/>
      <c r="V371" s="7"/>
      <c r="W371" s="7"/>
      <c r="X371" s="7"/>
      <c r="Y371" s="7"/>
      <c r="Z371" s="7"/>
      <c r="AA371" s="7"/>
      <c r="AB371" s="7"/>
    </row>
    <row r="372" spans="1:36" ht="12.75" customHeight="1">
      <c r="E372" s="7" t="s">
        <v>2</v>
      </c>
      <c r="F372" s="7"/>
      <c r="G372" s="7"/>
      <c r="H372" s="7"/>
      <c r="I372" s="7"/>
      <c r="J372" s="7"/>
      <c r="K372" s="7"/>
      <c r="L372" s="7"/>
      <c r="N372" s="2513"/>
      <c r="O372" s="2513"/>
      <c r="P372" s="2513"/>
      <c r="Q372" s="2513"/>
      <c r="R372" s="2513"/>
      <c r="S372" s="2513"/>
      <c r="T372" s="2513"/>
      <c r="U372" s="2513"/>
      <c r="V372" s="2513"/>
      <c r="W372" s="2513"/>
      <c r="X372" s="2513"/>
      <c r="Y372" s="2513"/>
      <c r="Z372" s="2513"/>
      <c r="AA372" s="2513"/>
      <c r="AB372" s="2513"/>
      <c r="AC372" s="2513"/>
      <c r="AD372" s="2513"/>
      <c r="AE372" s="2513"/>
      <c r="AF372" s="2513"/>
    </row>
    <row r="373" spans="1:36" ht="12.75" customHeight="1">
      <c r="E373" s="7"/>
      <c r="F373" s="7"/>
      <c r="G373" s="7"/>
      <c r="H373" s="7"/>
      <c r="I373" s="7"/>
      <c r="J373" s="7"/>
      <c r="K373" s="7"/>
      <c r="L373" s="7"/>
      <c r="N373" s="2514"/>
      <c r="O373" s="2514"/>
      <c r="P373" s="2514"/>
      <c r="Q373" s="2514"/>
      <c r="R373" s="2514"/>
      <c r="S373" s="2514"/>
      <c r="T373" s="2514"/>
      <c r="U373" s="2514"/>
      <c r="V373" s="2514"/>
      <c r="W373" s="2514"/>
      <c r="X373" s="2514"/>
      <c r="Y373" s="2514"/>
      <c r="Z373" s="2514"/>
      <c r="AA373" s="2514"/>
      <c r="AB373" s="2514"/>
      <c r="AC373" s="2514"/>
      <c r="AD373" s="2514"/>
      <c r="AE373" s="2514"/>
      <c r="AF373" s="2514"/>
    </row>
    <row r="374" spans="1:36" ht="12.75" customHeight="1">
      <c r="C374" s="910"/>
      <c r="E374" s="7"/>
      <c r="F374" s="7"/>
      <c r="G374" s="7"/>
      <c r="H374" s="7"/>
      <c r="I374" s="7"/>
      <c r="J374" s="7"/>
      <c r="K374" s="7"/>
      <c r="L374" s="7"/>
    </row>
    <row r="375" spans="1:36" ht="12.75" customHeight="1">
      <c r="D375" s="50" t="s">
        <v>1054</v>
      </c>
      <c r="E375" s="50"/>
      <c r="F375" s="7"/>
      <c r="G375" s="7"/>
      <c r="H375" s="7"/>
      <c r="I375" s="7"/>
      <c r="J375" s="7"/>
      <c r="K375" s="7"/>
      <c r="L375" s="7"/>
    </row>
    <row r="376" spans="1:36" ht="12.75" customHeight="1">
      <c r="E376" s="7" t="s">
        <v>1056</v>
      </c>
      <c r="F376" s="7"/>
      <c r="G376" s="7"/>
      <c r="H376" s="7"/>
      <c r="I376" s="7"/>
      <c r="J376" s="7"/>
      <c r="K376" s="7"/>
      <c r="L376" s="7"/>
      <c r="N376" s="25" t="s">
        <v>313</v>
      </c>
      <c r="P376" s="25"/>
      <c r="Q376" s="25" t="s">
        <v>314</v>
      </c>
      <c r="S376" s="2384"/>
      <c r="T376" s="2384"/>
      <c r="U376" s="4" t="s">
        <v>315</v>
      </c>
      <c r="V376" s="2384"/>
      <c r="W376" s="2384"/>
      <c r="Y376" s="25" t="s">
        <v>313</v>
      </c>
      <c r="AA376" s="25"/>
      <c r="AB376" s="25" t="s">
        <v>314</v>
      </c>
      <c r="AD376" s="2384"/>
      <c r="AE376" s="2384"/>
      <c r="AF376" s="4" t="s">
        <v>315</v>
      </c>
      <c r="AG376" s="2384"/>
      <c r="AH376" s="2384"/>
    </row>
    <row r="377" spans="1:36" ht="12.75" customHeight="1">
      <c r="E377" s="7" t="s">
        <v>1087</v>
      </c>
      <c r="F377" s="7"/>
      <c r="G377" s="7"/>
      <c r="H377" s="7"/>
      <c r="I377" s="7"/>
      <c r="J377" s="7"/>
      <c r="K377" s="7"/>
      <c r="L377" s="7"/>
      <c r="N377" s="2384"/>
      <c r="O377" s="2384"/>
      <c r="P377" s="2384"/>
    </row>
    <row r="378" spans="1:36" ht="12.75" customHeight="1">
      <c r="E378" s="382" t="s">
        <v>1088</v>
      </c>
      <c r="F378" s="7"/>
      <c r="G378" s="7"/>
      <c r="H378" s="7"/>
      <c r="I378" s="7"/>
      <c r="J378" s="7"/>
      <c r="K378" s="7"/>
      <c r="L378" s="7"/>
      <c r="AG378" s="2300" t="s">
        <v>626</v>
      </c>
      <c r="AH378" s="2300"/>
    </row>
    <row r="379" spans="1:36" ht="12.75" customHeight="1">
      <c r="E379" s="7"/>
      <c r="F379" s="7"/>
      <c r="G379" s="7" t="s">
        <v>1109</v>
      </c>
      <c r="H379" s="7"/>
      <c r="I379" s="7"/>
      <c r="J379" s="7"/>
      <c r="K379" s="7"/>
      <c r="L379" s="7"/>
      <c r="AG379" s="2300" t="s">
        <v>626</v>
      </c>
      <c r="AH379" s="2300"/>
    </row>
    <row r="380" spans="1:36" ht="12.75" customHeight="1">
      <c r="E380" s="7"/>
      <c r="F380" s="7"/>
      <c r="G380" s="507" t="s">
        <v>1089</v>
      </c>
      <c r="H380" s="7"/>
      <c r="I380" s="7"/>
      <c r="J380" s="7"/>
      <c r="K380" s="7"/>
      <c r="L380" s="7"/>
      <c r="V380" s="1991" t="s">
        <v>626</v>
      </c>
      <c r="W380" s="1991"/>
      <c r="Y380" s="35" t="s">
        <v>1061</v>
      </c>
    </row>
    <row r="381" spans="1:36" ht="12.75" customHeight="1">
      <c r="E381" s="7" t="s">
        <v>1062</v>
      </c>
      <c r="F381" s="7"/>
      <c r="G381" s="7"/>
      <c r="H381" s="7"/>
      <c r="I381" s="7"/>
      <c r="J381" s="7"/>
      <c r="K381" s="7"/>
      <c r="L381" s="7"/>
      <c r="V381" s="1991" t="s">
        <v>626</v>
      </c>
      <c r="W381" s="1991"/>
      <c r="Y381" s="7" t="s">
        <v>1063</v>
      </c>
    </row>
    <row r="382" spans="1:36" ht="12.75" customHeight="1"/>
    <row r="383" spans="1:36" ht="12.75" customHeight="1">
      <c r="A383" s="50" t="s">
        <v>82</v>
      </c>
      <c r="B383" s="50"/>
    </row>
    <row r="384" spans="1:36" ht="12.75" customHeight="1">
      <c r="D384" s="12" t="s">
        <v>449</v>
      </c>
      <c r="J384" s="2013" t="s">
        <v>2532</v>
      </c>
      <c r="K384" s="2013"/>
      <c r="L384" s="2013"/>
      <c r="M384" s="2013"/>
      <c r="N384" s="2013"/>
      <c r="O384" s="2013"/>
      <c r="P384" s="2013"/>
      <c r="Q384" s="2013"/>
      <c r="R384" s="2013"/>
      <c r="S384" s="2013"/>
      <c r="T384" s="2013"/>
      <c r="U384" s="2013"/>
      <c r="V384" s="14" t="s">
        <v>88</v>
      </c>
      <c r="W384" s="14"/>
      <c r="X384" s="14"/>
      <c r="Y384" s="14"/>
      <c r="Z384" s="14"/>
      <c r="AA384" s="14"/>
      <c r="AB384" s="14"/>
      <c r="AC384" s="2013" t="s">
        <v>2533</v>
      </c>
      <c r="AD384" s="2013"/>
      <c r="AE384" s="2013"/>
      <c r="AF384" s="2013"/>
      <c r="AG384" s="2013"/>
      <c r="AH384" s="2013"/>
      <c r="AI384" s="2013"/>
      <c r="AJ384" s="2013"/>
    </row>
    <row r="385" spans="1:96" ht="12.75" customHeight="1">
      <c r="A385" s="717"/>
      <c r="B385" s="717"/>
      <c r="C385" s="717"/>
      <c r="D385" s="58" t="s">
        <v>1379</v>
      </c>
      <c r="E385" s="717"/>
      <c r="F385" s="717"/>
      <c r="G385" s="717"/>
      <c r="H385" s="717"/>
      <c r="I385" s="717"/>
      <c r="J385" s="1993" t="s">
        <v>2533</v>
      </c>
      <c r="K385" s="1993"/>
      <c r="L385" s="1993"/>
      <c r="M385" s="1993"/>
      <c r="N385" s="1993"/>
      <c r="O385" s="1993"/>
      <c r="P385" s="1993"/>
      <c r="Q385" s="1993"/>
      <c r="R385" s="1993"/>
      <c r="S385" s="1993"/>
      <c r="T385" s="1993"/>
      <c r="U385" s="1993"/>
      <c r="V385" s="58" t="s">
        <v>1379</v>
      </c>
      <c r="W385" s="14"/>
      <c r="X385" s="14"/>
      <c r="Y385" s="14"/>
      <c r="Z385" s="14"/>
      <c r="AA385" s="14"/>
      <c r="AB385" s="14"/>
      <c r="AC385" s="2013" t="s">
        <v>2533</v>
      </c>
      <c r="AD385" s="2013"/>
      <c r="AE385" s="2013"/>
      <c r="AF385" s="2013"/>
      <c r="AG385" s="2013"/>
      <c r="AH385" s="2013"/>
      <c r="AI385" s="2013"/>
      <c r="AJ385" s="2013"/>
      <c r="AK385" s="717"/>
      <c r="AL385" s="717"/>
    </row>
    <row r="386" spans="1:96" ht="12.75" customHeight="1">
      <c r="A386" s="717"/>
      <c r="B386" s="717"/>
      <c r="C386" s="717"/>
      <c r="D386" s="58" t="s">
        <v>464</v>
      </c>
      <c r="E386" s="717"/>
      <c r="F386" s="717"/>
      <c r="G386" s="717"/>
      <c r="H386" s="717"/>
      <c r="I386" s="717"/>
      <c r="J386" s="1993" t="s">
        <v>2534</v>
      </c>
      <c r="K386" s="1993"/>
      <c r="L386" s="1993"/>
      <c r="M386" s="1993"/>
      <c r="N386" s="1993"/>
      <c r="O386" s="1993"/>
      <c r="P386" s="1993"/>
      <c r="Q386" s="1993"/>
      <c r="R386" s="1993"/>
      <c r="S386" s="1993"/>
      <c r="T386" s="1993"/>
      <c r="U386" s="1993"/>
      <c r="V386" s="58" t="s">
        <v>464</v>
      </c>
      <c r="W386" s="14"/>
      <c r="X386" s="14"/>
      <c r="Y386" s="14"/>
      <c r="Z386" s="14"/>
      <c r="AA386" s="14"/>
      <c r="AB386" s="14"/>
      <c r="AC386" s="2013" t="s">
        <v>2534</v>
      </c>
      <c r="AD386" s="2013"/>
      <c r="AE386" s="2013"/>
      <c r="AF386" s="2013"/>
      <c r="AG386" s="2013"/>
      <c r="AH386" s="2013"/>
      <c r="AI386" s="2013"/>
      <c r="AJ386" s="2013"/>
      <c r="AK386" s="717"/>
      <c r="AL386" s="717"/>
    </row>
    <row r="387" spans="1:96" ht="12.75" customHeight="1">
      <c r="A387" s="717"/>
      <c r="B387" s="717"/>
      <c r="C387" s="717"/>
      <c r="D387" s="479" t="s">
        <v>1375</v>
      </c>
      <c r="E387" s="717"/>
      <c r="F387" s="717"/>
      <c r="G387" s="717"/>
      <c r="H387" s="717"/>
      <c r="I387" s="88"/>
      <c r="J387" s="2158" t="s">
        <v>2559</v>
      </c>
      <c r="K387" s="2158"/>
      <c r="L387" s="2158"/>
      <c r="M387" s="2158"/>
      <c r="N387" s="2158"/>
      <c r="O387" s="2158"/>
      <c r="P387" s="2158"/>
      <c r="Q387" s="2158"/>
      <c r="R387" s="2158"/>
      <c r="S387" s="2158"/>
      <c r="T387" s="2158"/>
      <c r="U387" s="2158"/>
      <c r="V387" s="2013" t="s">
        <v>2560</v>
      </c>
      <c r="W387" s="2013"/>
      <c r="X387" s="2013"/>
      <c r="Y387" s="2013"/>
      <c r="Z387" s="2013"/>
      <c r="AA387" s="2013"/>
      <c r="AB387" s="2013"/>
      <c r="AC387" s="2013"/>
      <c r="AD387" s="2013"/>
      <c r="AE387" s="2013"/>
      <c r="AF387" s="2013"/>
      <c r="AG387" s="2013"/>
      <c r="AH387" s="2013"/>
      <c r="AI387" s="2013"/>
      <c r="AJ387" s="2013"/>
      <c r="AK387" s="717"/>
      <c r="AL387" s="717"/>
    </row>
    <row r="388" spans="1:96" ht="12.75" customHeight="1">
      <c r="D388" s="12" t="s">
        <v>4</v>
      </c>
      <c r="Q388" s="2381">
        <v>44369</v>
      </c>
      <c r="R388" s="2381"/>
      <c r="S388" s="2381"/>
      <c r="T388" s="2381"/>
      <c r="U388" s="2381"/>
      <c r="V388" s="12" t="s">
        <v>318</v>
      </c>
      <c r="AI388" s="1991" t="s">
        <v>706</v>
      </c>
      <c r="AJ388" s="1991"/>
    </row>
    <row r="389" spans="1:96" ht="12.75" customHeight="1">
      <c r="D389" s="12" t="s">
        <v>5</v>
      </c>
      <c r="Q389" s="2180">
        <v>44730</v>
      </c>
      <c r="R389" s="2304"/>
      <c r="S389" s="2304"/>
      <c r="T389" s="2304"/>
      <c r="U389" s="2304"/>
      <c r="W389" s="33" t="s">
        <v>78</v>
      </c>
      <c r="AG389" s="2382"/>
      <c r="AH389" s="2382"/>
      <c r="AI389" s="2382"/>
      <c r="AJ389" s="2382"/>
    </row>
    <row r="390" spans="1:96" ht="12.75" customHeight="1">
      <c r="D390" s="12" t="s">
        <v>448</v>
      </c>
      <c r="Q390" s="2383">
        <v>2200000</v>
      </c>
      <c r="R390" s="2383"/>
      <c r="S390" s="2383"/>
      <c r="T390" s="2383"/>
      <c r="U390" s="2383"/>
      <c r="V390" s="58" t="s">
        <v>1378</v>
      </c>
      <c r="AG390" s="2512">
        <v>44791</v>
      </c>
      <c r="AH390" s="2512"/>
      <c r="AI390" s="2512"/>
      <c r="AJ390" s="2512"/>
    </row>
    <row r="391" spans="1:96" ht="12.75" customHeight="1">
      <c r="D391" s="12" t="s">
        <v>93</v>
      </c>
      <c r="I391" s="2296" t="s">
        <v>2635</v>
      </c>
      <c r="J391" s="2296"/>
      <c r="K391" s="2296"/>
      <c r="L391" s="2296"/>
      <c r="M391" s="2296"/>
      <c r="N391" s="2296"/>
      <c r="Q391" s="57" t="s">
        <v>212</v>
      </c>
      <c r="S391" s="2380"/>
      <c r="T391" s="2380"/>
      <c r="U391" s="2380"/>
      <c r="V391" s="12" t="s">
        <v>77</v>
      </c>
      <c r="AI391" s="1991" t="s">
        <v>706</v>
      </c>
      <c r="AJ391" s="1991"/>
    </row>
    <row r="392" spans="1:96" ht="12.75" customHeight="1">
      <c r="D392" s="12" t="s">
        <v>319</v>
      </c>
      <c r="Q392" s="2164">
        <f>AG392/12</f>
        <v>11562.5</v>
      </c>
      <c r="R392" s="2164"/>
      <c r="S392" s="2164"/>
      <c r="T392" s="2164"/>
      <c r="U392" s="2164"/>
      <c r="V392" s="12" t="s">
        <v>320</v>
      </c>
      <c r="AG392" s="2382">
        <f>'Sources and Uses Budget'!C13</f>
        <v>138750</v>
      </c>
      <c r="AH392" s="2382"/>
      <c r="AI392" s="2382"/>
      <c r="AJ392" s="2382"/>
    </row>
    <row r="393" spans="1:96" ht="12.75" customHeight="1">
      <c r="D393" s="12" t="s">
        <v>321</v>
      </c>
      <c r="Q393" s="2452">
        <v>0.01</v>
      </c>
      <c r="R393" s="2452"/>
      <c r="S393" s="2452"/>
      <c r="T393" s="2452"/>
      <c r="U393" s="2452"/>
      <c r="V393" s="717" t="s">
        <v>1355</v>
      </c>
      <c r="AG393" s="2382"/>
      <c r="AH393" s="2382"/>
      <c r="AI393" s="2382"/>
      <c r="AJ393" s="2382"/>
    </row>
    <row r="394" spans="1:96" ht="12.75">
      <c r="D394" s="717" t="s">
        <v>1354</v>
      </c>
      <c r="V394" s="717"/>
      <c r="AG394" s="2382"/>
      <c r="AH394" s="2382"/>
      <c r="AI394" s="2382"/>
      <c r="AJ394" s="2382"/>
    </row>
    <row r="395" spans="1:96" s="717" customFormat="1" ht="12.75">
      <c r="AG395" s="746"/>
      <c r="AH395" s="746"/>
      <c r="AI395" s="746"/>
      <c r="AJ395" s="746"/>
      <c r="AM395" s="39"/>
      <c r="AN395" s="39"/>
      <c r="AO395" s="39"/>
      <c r="AP395" s="39"/>
      <c r="AQ395" s="39"/>
      <c r="AR395" s="39"/>
      <c r="AS395" s="39"/>
      <c r="AT395" s="39"/>
      <c r="AU395" s="39"/>
      <c r="AV395" s="39"/>
      <c r="AW395" s="39"/>
      <c r="AX395" s="39"/>
      <c r="AY395" s="39"/>
      <c r="CR395" s="25"/>
    </row>
    <row r="396" spans="1:96" s="717" customFormat="1" ht="12.75">
      <c r="D396" s="58" t="s">
        <v>1973</v>
      </c>
      <c r="AG396" s="746"/>
      <c r="AH396" s="746"/>
      <c r="AI396" s="1991" t="s">
        <v>706</v>
      </c>
      <c r="AJ396" s="1991"/>
      <c r="AM396" s="39"/>
      <c r="AN396" s="39"/>
      <c r="AO396" s="39"/>
      <c r="AP396" s="39"/>
      <c r="AQ396" s="39"/>
      <c r="AR396" s="39"/>
      <c r="AS396" s="39"/>
      <c r="AT396" s="39"/>
      <c r="AU396" s="39"/>
      <c r="AV396" s="39"/>
      <c r="AW396" s="39"/>
      <c r="AX396" s="39"/>
      <c r="AY396" s="39"/>
      <c r="CR396" s="25"/>
    </row>
    <row r="397" spans="1:96" s="717" customFormat="1" ht="12.75">
      <c r="D397" s="58" t="s">
        <v>1975</v>
      </c>
      <c r="T397" s="2489" t="s">
        <v>626</v>
      </c>
      <c r="U397" s="2489"/>
      <c r="V397" s="2489"/>
      <c r="W397" s="2489"/>
      <c r="X397" s="2489"/>
      <c r="Y397" s="2489"/>
      <c r="Z397" s="2489"/>
      <c r="AA397" s="2489"/>
      <c r="AB397" s="2489"/>
      <c r="AC397" s="2489"/>
      <c r="AD397" s="2489"/>
      <c r="AE397" s="2489"/>
      <c r="AF397" s="2489"/>
      <c r="AG397" s="2489"/>
      <c r="AH397" s="2489"/>
      <c r="AI397" s="2489"/>
      <c r="AJ397" s="2489"/>
      <c r="AM397" s="39"/>
      <c r="AN397" s="39"/>
      <c r="AO397" s="39"/>
      <c r="AP397" s="39"/>
      <c r="AQ397" s="39"/>
      <c r="AR397" s="39"/>
      <c r="AS397" s="39"/>
      <c r="AT397" s="39"/>
      <c r="AU397" s="39"/>
      <c r="AV397" s="39"/>
      <c r="AW397" s="39"/>
      <c r="AX397" s="39"/>
      <c r="AY397" s="39"/>
      <c r="CR397" s="25"/>
    </row>
    <row r="398" spans="1:96" s="717" customFormat="1" ht="12.75">
      <c r="D398" s="58" t="s">
        <v>1974</v>
      </c>
      <c r="T398" s="2489"/>
      <c r="U398" s="2489"/>
      <c r="V398" s="2489"/>
      <c r="W398" s="2489"/>
      <c r="X398" s="2489"/>
      <c r="Y398" s="2489"/>
      <c r="Z398" s="2489"/>
      <c r="AA398" s="2489"/>
      <c r="AB398" s="2489"/>
      <c r="AC398" s="2489"/>
      <c r="AD398" s="2489"/>
      <c r="AE398" s="2489"/>
      <c r="AF398" s="2489"/>
      <c r="AG398" s="2489"/>
      <c r="AH398" s="2489"/>
      <c r="AI398" s="2489"/>
      <c r="AJ398" s="2489"/>
      <c r="AM398" s="39"/>
      <c r="AN398" s="39"/>
      <c r="AO398" s="39"/>
      <c r="AP398" s="39"/>
      <c r="AQ398" s="39"/>
      <c r="AR398" s="39"/>
      <c r="AS398" s="39"/>
      <c r="AT398" s="39"/>
      <c r="AU398" s="39"/>
      <c r="AV398" s="39"/>
      <c r="AW398" s="39"/>
      <c r="AX398" s="39"/>
      <c r="AY398" s="39"/>
      <c r="CR398" s="25"/>
    </row>
    <row r="399" spans="1:96" ht="12.75">
      <c r="A399" s="717"/>
      <c r="B399" s="717"/>
      <c r="C399" s="717"/>
      <c r="D399" s="717"/>
      <c r="E399" s="717"/>
      <c r="F399" s="717"/>
      <c r="G399" s="717"/>
      <c r="H399" s="717"/>
      <c r="I399" s="717"/>
      <c r="J399" s="717"/>
      <c r="K399" s="717"/>
      <c r="L399" s="717"/>
      <c r="M399" s="717"/>
      <c r="N399" s="717"/>
      <c r="O399" s="717"/>
      <c r="P399" s="717"/>
      <c r="Q399" s="717"/>
      <c r="R399" s="717"/>
      <c r="S399" s="717"/>
      <c r="T399" s="717"/>
      <c r="U399" s="717"/>
      <c r="V399" s="717"/>
      <c r="W399" s="717"/>
      <c r="X399" s="717"/>
      <c r="Y399" s="717"/>
      <c r="Z399" s="717"/>
      <c r="AA399" s="717"/>
      <c r="AB399" s="39"/>
      <c r="AC399" s="39"/>
      <c r="AD399" s="39"/>
      <c r="AE399" s="39"/>
      <c r="AF399" s="39"/>
      <c r="AG399" s="746"/>
      <c r="AH399" s="746"/>
      <c r="AI399" s="746"/>
      <c r="AJ399" s="746"/>
      <c r="AK399" s="39"/>
      <c r="AL399" s="717"/>
    </row>
    <row r="400" spans="1:96" ht="12.75">
      <c r="A400" s="717"/>
      <c r="B400" s="717"/>
      <c r="C400" s="717"/>
      <c r="D400" s="58" t="s">
        <v>1967</v>
      </c>
      <c r="E400" s="717"/>
      <c r="F400" s="717"/>
      <c r="G400" s="717"/>
      <c r="H400" s="717"/>
      <c r="I400" s="717"/>
      <c r="J400" s="717"/>
      <c r="K400" s="717"/>
      <c r="L400" s="717"/>
      <c r="M400" s="717"/>
      <c r="N400" s="717"/>
      <c r="O400" s="717"/>
      <c r="P400" s="717"/>
      <c r="Q400" s="717"/>
      <c r="R400" s="717"/>
      <c r="S400" s="2489" t="s">
        <v>706</v>
      </c>
      <c r="T400" s="2489"/>
      <c r="U400" s="2489"/>
      <c r="V400" s="479" t="s">
        <v>1968</v>
      </c>
      <c r="W400" s="717"/>
      <c r="X400" s="717"/>
      <c r="Y400" s="717"/>
      <c r="Z400" s="717"/>
      <c r="AA400" s="717"/>
      <c r="AB400" s="39"/>
      <c r="AC400" s="39"/>
      <c r="AD400" s="39"/>
      <c r="AE400" s="39"/>
      <c r="AF400" s="39"/>
      <c r="AG400" s="2478"/>
      <c r="AH400" s="2478"/>
      <c r="AI400" s="2478"/>
      <c r="AJ400" s="2478"/>
      <c r="AK400" s="39"/>
      <c r="AL400" s="717"/>
    </row>
    <row r="401" spans="1:96" s="717" customFormat="1" ht="12.75">
      <c r="D401" s="58" t="s">
        <v>1964</v>
      </c>
      <c r="S401" s="2489" t="s">
        <v>626</v>
      </c>
      <c r="T401" s="2489"/>
      <c r="U401" s="2489"/>
      <c r="V401" s="479" t="s">
        <v>1970</v>
      </c>
      <c r="AB401" s="39"/>
      <c r="AC401" s="39"/>
      <c r="AD401" s="39"/>
      <c r="AE401" s="2482"/>
      <c r="AF401" s="2482"/>
      <c r="AG401" s="2482"/>
      <c r="AH401" s="2482"/>
      <c r="AI401" s="2482"/>
      <c r="AJ401" s="2482"/>
      <c r="AK401" s="39"/>
      <c r="AM401" s="39"/>
      <c r="AN401" s="39"/>
      <c r="AO401" s="39"/>
      <c r="AP401" s="39"/>
      <c r="AQ401" s="39"/>
      <c r="AR401" s="39"/>
      <c r="AS401" s="39"/>
      <c r="AT401" s="39"/>
      <c r="AU401" s="39"/>
      <c r="AV401" s="39"/>
      <c r="AW401" s="39"/>
      <c r="AX401" s="39"/>
      <c r="AY401" s="39"/>
      <c r="CR401" s="25"/>
    </row>
    <row r="402" spans="1:96" s="717" customFormat="1" ht="12.75">
      <c r="D402" s="58" t="s">
        <v>1966</v>
      </c>
      <c r="K402" s="2483"/>
      <c r="L402" s="2483"/>
      <c r="M402" s="2483"/>
      <c r="N402" s="2483"/>
      <c r="O402" s="2483"/>
      <c r="P402" s="2483"/>
      <c r="Q402" s="2483"/>
      <c r="R402" s="2483"/>
      <c r="S402" s="2483"/>
      <c r="T402" s="2483"/>
      <c r="U402" s="2483"/>
      <c r="V402" s="2483"/>
      <c r="W402" s="2483"/>
      <c r="X402" s="2483"/>
      <c r="Y402" s="2483"/>
      <c r="Z402" s="2483"/>
      <c r="AA402" s="2483"/>
      <c r="AB402" s="2483"/>
      <c r="AC402" s="2483"/>
      <c r="AD402" s="2483"/>
      <c r="AE402" s="2483"/>
      <c r="AF402" s="2483"/>
      <c r="AG402" s="2483"/>
      <c r="AH402" s="2483"/>
      <c r="AI402" s="2483"/>
      <c r="AJ402" s="2483"/>
      <c r="AK402" s="39"/>
      <c r="AM402" s="39"/>
      <c r="AN402" s="39"/>
      <c r="AO402" s="39"/>
      <c r="AP402" s="39"/>
      <c r="AQ402" s="39"/>
      <c r="AR402" s="39"/>
      <c r="AS402" s="39"/>
      <c r="AT402" s="39"/>
      <c r="AU402" s="39"/>
      <c r="AV402" s="39"/>
      <c r="AW402" s="39"/>
      <c r="AX402" s="39"/>
      <c r="AY402" s="39"/>
      <c r="CR402" s="25"/>
    </row>
    <row r="403" spans="1:96" s="717" customFormat="1" ht="12.75">
      <c r="D403" s="58" t="s">
        <v>1969</v>
      </c>
      <c r="K403" s="2483"/>
      <c r="L403" s="2483"/>
      <c r="M403" s="2483"/>
      <c r="N403" s="2483"/>
      <c r="O403" s="2483"/>
      <c r="P403" s="2483"/>
      <c r="Q403" s="2483"/>
      <c r="R403" s="2483"/>
      <c r="S403" s="2483"/>
      <c r="T403" s="2483"/>
      <c r="U403" s="2483"/>
      <c r="V403" s="2483"/>
      <c r="W403" s="2483"/>
      <c r="X403" s="2483"/>
      <c r="Y403" s="2483"/>
      <c r="Z403" s="2483"/>
      <c r="AA403" s="2483"/>
      <c r="AB403" s="2483"/>
      <c r="AC403" s="2483"/>
      <c r="AD403" s="2483"/>
      <c r="AE403" s="2483"/>
      <c r="AF403" s="2483"/>
      <c r="AG403" s="2483"/>
      <c r="AH403" s="2483"/>
      <c r="AI403" s="2483"/>
      <c r="AJ403" s="2483"/>
      <c r="AK403" s="39"/>
      <c r="AM403" s="39"/>
      <c r="AN403" s="39"/>
      <c r="AO403" s="39"/>
      <c r="AP403" s="39"/>
      <c r="AQ403" s="39"/>
      <c r="AR403" s="39"/>
      <c r="AS403" s="39"/>
      <c r="AT403" s="39"/>
      <c r="AU403" s="39"/>
      <c r="AV403" s="39"/>
      <c r="AW403" s="39"/>
      <c r="AX403" s="39"/>
      <c r="AY403" s="39"/>
      <c r="CR403" s="25"/>
    </row>
    <row r="404" spans="1:96" s="717" customFormat="1" ht="12.75" customHeight="1">
      <c r="D404" s="181" t="s">
        <v>1972</v>
      </c>
      <c r="E404" s="1468"/>
      <c r="F404" s="1468"/>
      <c r="G404" s="1468"/>
      <c r="H404" s="1468"/>
      <c r="I404" s="1468"/>
      <c r="J404" s="1468"/>
      <c r="K404" s="1468"/>
      <c r="L404" s="1468"/>
      <c r="M404" s="1468"/>
      <c r="N404" s="1468"/>
      <c r="O404" s="1468"/>
      <c r="P404" s="1468"/>
      <c r="Q404" s="1468"/>
      <c r="R404" s="1468"/>
      <c r="S404" s="2485" t="s">
        <v>1381</v>
      </c>
      <c r="T404" s="2485"/>
      <c r="U404" s="2485"/>
      <c r="V404" s="2485"/>
      <c r="W404" s="2485"/>
      <c r="X404" s="2485"/>
      <c r="Y404" s="2485"/>
      <c r="Z404" s="2485"/>
      <c r="AA404" s="2485"/>
      <c r="AB404" s="2485"/>
      <c r="AC404" s="2485"/>
      <c r="AD404" s="2485"/>
      <c r="AE404" s="2485"/>
      <c r="AF404" s="2485"/>
      <c r="AG404" s="2485"/>
      <c r="AH404" s="2485"/>
      <c r="AI404" s="2485"/>
      <c r="AJ404" s="2485"/>
      <c r="AK404" s="39"/>
      <c r="AL404" s="39"/>
      <c r="AM404" s="39"/>
      <c r="AN404" s="39"/>
      <c r="AO404" s="39"/>
      <c r="AP404" s="39"/>
      <c r="AQ404" s="39"/>
      <c r="AR404" s="39"/>
      <c r="AS404" s="39"/>
      <c r="AT404" s="39"/>
      <c r="AU404" s="39"/>
      <c r="AV404" s="39"/>
      <c r="AW404" s="39"/>
      <c r="AX404" s="39"/>
      <c r="AY404" s="39"/>
      <c r="CR404" s="25"/>
    </row>
    <row r="405" spans="1:96" s="717" customFormat="1" ht="12.75">
      <c r="D405" s="2484" t="s">
        <v>1971</v>
      </c>
      <c r="E405" s="2484"/>
      <c r="F405" s="2484"/>
      <c r="G405" s="2484"/>
      <c r="H405" s="2484"/>
      <c r="I405" s="2484"/>
      <c r="J405" s="2484"/>
      <c r="K405" s="2484"/>
      <c r="L405" s="2484"/>
      <c r="M405" s="2484"/>
      <c r="N405" s="2484"/>
      <c r="O405" s="2484"/>
      <c r="P405" s="2484"/>
      <c r="Q405" s="2484"/>
      <c r="R405" s="2484"/>
      <c r="S405" s="2484"/>
      <c r="T405" s="2484"/>
      <c r="U405" s="2484"/>
      <c r="V405" s="2484"/>
      <c r="W405" s="2484"/>
      <c r="X405" s="2484"/>
      <c r="Y405" s="2484"/>
      <c r="Z405" s="2484"/>
      <c r="AA405" s="2484"/>
      <c r="AB405" s="2484"/>
      <c r="AC405" s="2484"/>
      <c r="AD405" s="2484"/>
      <c r="AE405" s="2484"/>
      <c r="AF405" s="2484"/>
      <c r="AG405" s="2484"/>
      <c r="AH405" s="2484"/>
      <c r="AI405" s="2484"/>
      <c r="AJ405" s="2484"/>
      <c r="AK405" s="39"/>
      <c r="AL405" s="39"/>
      <c r="AM405" s="39"/>
      <c r="AN405" s="39"/>
      <c r="AO405" s="39"/>
      <c r="AP405" s="39"/>
      <c r="AQ405" s="39"/>
      <c r="AR405" s="39"/>
      <c r="AS405" s="39"/>
      <c r="AT405" s="39"/>
      <c r="AU405" s="39"/>
      <c r="AV405" s="39"/>
      <c r="AW405" s="39"/>
      <c r="AX405" s="39"/>
      <c r="AY405" s="39"/>
      <c r="CR405" s="25"/>
    </row>
    <row r="406" spans="1:96" s="717" customFormat="1" ht="12.75">
      <c r="D406" s="2484"/>
      <c r="E406" s="2484"/>
      <c r="F406" s="2484"/>
      <c r="G406" s="2484"/>
      <c r="H406" s="2484"/>
      <c r="I406" s="2484"/>
      <c r="J406" s="2484"/>
      <c r="K406" s="2484"/>
      <c r="L406" s="2484"/>
      <c r="M406" s="2484"/>
      <c r="N406" s="2484"/>
      <c r="O406" s="2484"/>
      <c r="P406" s="2484"/>
      <c r="Q406" s="2484"/>
      <c r="R406" s="2484"/>
      <c r="S406" s="2484"/>
      <c r="T406" s="2484"/>
      <c r="U406" s="2484"/>
      <c r="V406" s="2484"/>
      <c r="W406" s="2484"/>
      <c r="X406" s="2484"/>
      <c r="Y406" s="2484"/>
      <c r="Z406" s="2484"/>
      <c r="AA406" s="2484"/>
      <c r="AB406" s="2484"/>
      <c r="AC406" s="2484"/>
      <c r="AD406" s="2484"/>
      <c r="AE406" s="2484"/>
      <c r="AF406" s="2484"/>
      <c r="AG406" s="2484"/>
      <c r="AH406" s="2484"/>
      <c r="AI406" s="2484"/>
      <c r="AJ406" s="2484"/>
      <c r="AK406" s="39"/>
      <c r="AL406" s="39"/>
      <c r="AM406" s="39"/>
      <c r="AN406" s="39"/>
      <c r="AO406" s="39"/>
      <c r="AP406" s="39"/>
      <c r="AQ406" s="39"/>
      <c r="AR406" s="39"/>
      <c r="AS406" s="39"/>
      <c r="AT406" s="39"/>
      <c r="AU406" s="39"/>
      <c r="AV406" s="39"/>
      <c r="AW406" s="39"/>
      <c r="AX406" s="39"/>
      <c r="AY406" s="39"/>
      <c r="CR406" s="25"/>
    </row>
    <row r="407" spans="1:96" s="717" customFormat="1" ht="12.7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746"/>
      <c r="AH407" s="746"/>
      <c r="AI407" s="746"/>
      <c r="AJ407" s="746"/>
      <c r="AK407" s="39"/>
      <c r="AL407" s="39"/>
      <c r="AM407" s="39"/>
      <c r="AN407" s="39"/>
      <c r="AO407" s="39"/>
      <c r="AP407" s="39"/>
      <c r="AQ407" s="39"/>
      <c r="AR407" s="39"/>
      <c r="AS407" s="39"/>
      <c r="AT407" s="39"/>
      <c r="AU407" s="39"/>
      <c r="AV407" s="39"/>
      <c r="AW407" s="39"/>
      <c r="AX407" s="39"/>
      <c r="AY407" s="39"/>
      <c r="AZ407" s="39"/>
      <c r="BA407" s="39"/>
      <c r="CR407" s="25"/>
    </row>
    <row r="408" spans="1:96" s="717" customFormat="1" ht="12.75">
      <c r="A408" s="50" t="s">
        <v>624</v>
      </c>
      <c r="B408" s="50"/>
      <c r="C408" s="50" t="s">
        <v>116</v>
      </c>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39"/>
      <c r="AN408" s="39"/>
      <c r="AO408" s="39"/>
      <c r="AP408" s="39"/>
      <c r="AQ408" s="39"/>
      <c r="AR408" s="39"/>
      <c r="AS408" s="39"/>
      <c r="AT408" s="39"/>
      <c r="AU408" s="39"/>
      <c r="AV408" s="39"/>
      <c r="AW408" s="39"/>
      <c r="AX408" s="39"/>
      <c r="AY408" s="39"/>
      <c r="AZ408" s="39"/>
      <c r="BA408" s="39"/>
      <c r="CR408" s="25"/>
    </row>
    <row r="409" spans="1:96" ht="12.75" customHeight="1">
      <c r="B409" s="50"/>
      <c r="C409" s="50"/>
      <c r="D409" s="50" t="s">
        <v>1408</v>
      </c>
      <c r="I409" s="2251" t="s">
        <v>2535</v>
      </c>
      <c r="J409" s="2251"/>
      <c r="K409" s="2251"/>
      <c r="L409" s="2251"/>
      <c r="M409" s="2251"/>
      <c r="N409" s="2251"/>
      <c r="O409" s="2251"/>
      <c r="P409" s="2251"/>
      <c r="Q409" s="2251"/>
      <c r="R409" s="2251"/>
      <c r="S409" s="2251"/>
      <c r="T409" s="2251"/>
      <c r="U409" s="2251"/>
      <c r="V409" s="2251"/>
      <c r="W409" s="2251"/>
      <c r="X409" s="2251"/>
      <c r="Y409" s="2251"/>
      <c r="Z409" s="2251"/>
      <c r="AA409" s="2251"/>
      <c r="AB409" s="2251"/>
      <c r="AC409" s="2251"/>
      <c r="AD409" s="2251"/>
      <c r="AE409" s="2251"/>
    </row>
    <row r="410" spans="1:96" ht="12.75" customHeight="1">
      <c r="C410" s="25"/>
      <c r="D410" s="25"/>
      <c r="E410" s="12" t="s">
        <v>111</v>
      </c>
      <c r="F410" s="25"/>
      <c r="G410" s="25"/>
      <c r="H410" s="25"/>
      <c r="I410" s="25"/>
      <c r="J410" s="25"/>
      <c r="K410" s="25"/>
      <c r="L410" s="25"/>
      <c r="M410" s="25"/>
      <c r="N410" s="25"/>
      <c r="O410" s="25"/>
      <c r="P410" s="717"/>
      <c r="Q410" s="717"/>
      <c r="R410" s="1991" t="s">
        <v>626</v>
      </c>
      <c r="S410" s="1991"/>
      <c r="T410" s="12" t="s">
        <v>604</v>
      </c>
      <c r="U410" s="717"/>
      <c r="V410" s="717"/>
      <c r="W410" s="717"/>
      <c r="X410" s="717"/>
      <c r="Y410" s="717"/>
      <c r="Z410" s="717"/>
      <c r="AA410" s="717"/>
      <c r="AB410" s="717"/>
      <c r="AC410" s="717"/>
      <c r="AD410" s="2301">
        <v>0</v>
      </c>
      <c r="AE410" s="2301"/>
      <c r="AF410" s="717"/>
    </row>
    <row r="411" spans="1:96" ht="12.75">
      <c r="C411" s="25"/>
      <c r="E411" s="12" t="s">
        <v>112</v>
      </c>
      <c r="F411" s="717"/>
      <c r="G411" s="717"/>
      <c r="H411" s="717"/>
      <c r="I411" s="717"/>
      <c r="J411" s="717"/>
      <c r="K411" s="717"/>
      <c r="L411" s="717"/>
      <c r="M411" s="717"/>
      <c r="N411" s="25"/>
      <c r="O411" s="25"/>
      <c r="P411" s="717"/>
      <c r="Q411" s="717"/>
      <c r="R411" s="1991" t="s">
        <v>578</v>
      </c>
      <c r="S411" s="1991"/>
      <c r="T411" s="12" t="s">
        <v>604</v>
      </c>
      <c r="U411" s="717"/>
      <c r="V411" s="717"/>
      <c r="W411" s="717"/>
      <c r="X411" s="717"/>
      <c r="Y411" s="717"/>
      <c r="Z411" s="717"/>
      <c r="AA411" s="717"/>
      <c r="AB411" s="717"/>
      <c r="AC411" s="717"/>
      <c r="AD411" s="2301">
        <v>3</v>
      </c>
      <c r="AE411" s="2301"/>
      <c r="AF411" s="717"/>
    </row>
    <row r="412" spans="1:96" ht="12.75" customHeight="1">
      <c r="C412" s="25"/>
      <c r="E412" s="12" t="s">
        <v>113</v>
      </c>
      <c r="F412" s="717"/>
      <c r="G412" s="717"/>
      <c r="H412" s="717"/>
      <c r="I412" s="717"/>
      <c r="J412" s="717"/>
      <c r="K412" s="717"/>
      <c r="L412" s="717"/>
      <c r="M412" s="717"/>
      <c r="N412" s="25"/>
      <c r="O412" s="25"/>
      <c r="P412" s="717"/>
      <c r="Q412" s="717"/>
      <c r="R412" s="717"/>
      <c r="S412" s="1991" t="s">
        <v>626</v>
      </c>
      <c r="T412" s="1991"/>
      <c r="U412" s="717"/>
      <c r="V412" s="717"/>
      <c r="W412" s="717"/>
      <c r="X412" s="717"/>
      <c r="Y412" s="717"/>
      <c r="Z412" s="717"/>
      <c r="AA412" s="717"/>
      <c r="AB412" s="717"/>
      <c r="AC412" s="717"/>
      <c r="AD412" s="717"/>
      <c r="AE412" s="717"/>
      <c r="AF412" s="717"/>
    </row>
    <row r="413" spans="1:96" ht="12.75" customHeight="1">
      <c r="E413" s="12" t="s">
        <v>175</v>
      </c>
      <c r="F413" s="717"/>
      <c r="G413" s="717"/>
      <c r="H413" s="2450" t="s">
        <v>2636</v>
      </c>
      <c r="I413" s="2450"/>
      <c r="J413" s="2450"/>
      <c r="K413" s="2450"/>
      <c r="L413" s="2450"/>
      <c r="M413" s="2450"/>
      <c r="N413" s="2450"/>
      <c r="O413" s="2450"/>
      <c r="P413" s="2450"/>
      <c r="Q413" s="2450"/>
      <c r="R413" s="2450"/>
      <c r="S413" s="2450"/>
      <c r="T413" s="2450"/>
      <c r="U413" s="2450"/>
      <c r="V413" s="2450"/>
      <c r="W413" s="2450"/>
      <c r="X413" s="2450"/>
      <c r="Y413" s="2450"/>
      <c r="Z413" s="2450"/>
      <c r="AA413" s="2450"/>
      <c r="AB413" s="2450"/>
      <c r="AC413" s="2450"/>
      <c r="AD413" s="2450"/>
      <c r="AE413" s="2450"/>
      <c r="AF413" s="717"/>
    </row>
    <row r="414" spans="1:96" ht="12.75" customHeight="1">
      <c r="E414" s="25"/>
      <c r="F414" s="717"/>
      <c r="G414" s="717"/>
      <c r="H414" s="2451"/>
      <c r="I414" s="2451"/>
      <c r="J414" s="2451"/>
      <c r="K414" s="2451"/>
      <c r="L414" s="2451"/>
      <c r="M414" s="2451"/>
      <c r="N414" s="2451"/>
      <c r="O414" s="2451"/>
      <c r="P414" s="2451"/>
      <c r="Q414" s="2451"/>
      <c r="R414" s="2451"/>
      <c r="S414" s="2451"/>
      <c r="T414" s="2451"/>
      <c r="U414" s="2451"/>
      <c r="V414" s="2451"/>
      <c r="W414" s="2451"/>
      <c r="X414" s="2451"/>
      <c r="Y414" s="2451"/>
      <c r="Z414" s="2451"/>
      <c r="AA414" s="2451"/>
      <c r="AB414" s="2451"/>
      <c r="AC414" s="2451"/>
      <c r="AD414" s="2451"/>
      <c r="AE414" s="2451"/>
      <c r="AF414" s="717"/>
    </row>
    <row r="415" spans="1:96" ht="12.75" customHeight="1"/>
    <row r="416" spans="1:96" ht="12.75" customHeight="1">
      <c r="A416" s="50" t="s">
        <v>625</v>
      </c>
      <c r="B416" s="50"/>
      <c r="C416" s="50"/>
      <c r="D416" s="50" t="s">
        <v>119</v>
      </c>
      <c r="AF416" s="50" t="s">
        <v>1036</v>
      </c>
    </row>
    <row r="417" spans="1:96" ht="12.75" customHeight="1">
      <c r="E417" s="2384"/>
      <c r="F417" s="2384"/>
      <c r="G417" s="2384"/>
      <c r="H417" s="23" t="s">
        <v>120</v>
      </c>
      <c r="I417" s="2384"/>
      <c r="J417" s="2384"/>
      <c r="K417" s="2384"/>
      <c r="L417" s="12" t="s">
        <v>121</v>
      </c>
      <c r="N417" s="141" t="s">
        <v>610</v>
      </c>
      <c r="P417" s="2379">
        <v>5.9419880599999999</v>
      </c>
      <c r="Q417" s="2379"/>
      <c r="R417" s="2379"/>
      <c r="S417" s="12" t="s">
        <v>122</v>
      </c>
      <c r="W417" s="2515">
        <f>IF(E417&gt;0,(E417*I417),(P417*43560))</f>
        <v>258832.9998936</v>
      </c>
      <c r="X417" s="2515"/>
      <c r="Y417" s="2515"/>
      <c r="Z417" s="12" t="s">
        <v>123</v>
      </c>
      <c r="AF417" s="2444">
        <f>IF(P417&gt;0,(AG436/P417),(AG436/(W417/43560)))</f>
        <v>26.253839358943445</v>
      </c>
      <c r="AG417" s="2444"/>
      <c r="AH417" s="2444"/>
      <c r="AM417" s="239"/>
    </row>
    <row r="418" spans="1:96" ht="12.75">
      <c r="E418" s="12" t="s">
        <v>54</v>
      </c>
    </row>
    <row r="419" spans="1:96" ht="12.75" customHeight="1">
      <c r="E419" s="2502"/>
      <c r="F419" s="2502"/>
      <c r="G419" s="2502"/>
      <c r="H419" s="2502"/>
      <c r="I419" s="2502"/>
      <c r="J419" s="2502"/>
      <c r="K419" s="2502"/>
      <c r="L419" s="2502"/>
      <c r="M419" s="2502"/>
      <c r="N419" s="2502"/>
      <c r="O419" s="2502"/>
      <c r="P419" s="2502"/>
      <c r="Q419" s="2502"/>
      <c r="R419" s="2502"/>
      <c r="S419" s="2502"/>
      <c r="T419" s="2502"/>
      <c r="U419" s="2502"/>
      <c r="V419" s="2502"/>
      <c r="W419" s="2502"/>
      <c r="X419" s="2502"/>
      <c r="Y419" s="2502"/>
      <c r="Z419" s="2502"/>
      <c r="AA419" s="2502"/>
      <c r="AB419" s="2502"/>
      <c r="AC419" s="2502"/>
      <c r="AD419" s="2502"/>
      <c r="AE419" s="2502"/>
      <c r="AF419" s="2502"/>
      <c r="AG419" s="2502"/>
      <c r="AH419" s="2502"/>
      <c r="AI419" s="2502"/>
      <c r="AJ419" s="2502"/>
    </row>
    <row r="420" spans="1:96" s="39" customFormat="1" ht="12.75" customHeight="1">
      <c r="E420" s="254" t="s">
        <v>2164</v>
      </c>
      <c r="F420" s="1707"/>
      <c r="G420" s="1707"/>
      <c r="H420" s="1707"/>
      <c r="I420" s="2303">
        <v>5.94</v>
      </c>
      <c r="J420" s="2303"/>
      <c r="K420" s="2303"/>
      <c r="L420" s="1707"/>
      <c r="M420" s="254"/>
      <c r="N420" s="1707"/>
      <c r="O420" s="1707"/>
      <c r="P420" s="2262">
        <f>(CS637+CS645+CS661)/I420</f>
        <v>47.474747474747474</v>
      </c>
      <c r="Q420" s="2262"/>
      <c r="R420" s="2262"/>
      <c r="S420" s="254" t="s">
        <v>2165</v>
      </c>
      <c r="T420" s="1707"/>
      <c r="U420" s="1707"/>
      <c r="V420" s="1707"/>
      <c r="W420" s="1707"/>
      <c r="X420" s="1707"/>
      <c r="Y420" s="1707"/>
      <c r="Z420" s="1707"/>
      <c r="AA420" s="1707"/>
      <c r="AB420" s="1707"/>
      <c r="AC420" s="1707"/>
      <c r="AD420" s="1707"/>
      <c r="AE420" s="1707"/>
      <c r="AF420" s="1707"/>
      <c r="AG420" s="1707"/>
      <c r="AH420" s="1707"/>
      <c r="AI420" s="1707"/>
      <c r="AJ420" s="1707"/>
      <c r="CR420" s="679"/>
    </row>
    <row r="421" spans="1:96" ht="12.75">
      <c r="S421" s="717"/>
      <c r="T421" s="717"/>
      <c r="U421" s="717"/>
      <c r="V421" s="717"/>
      <c r="W421" s="717"/>
      <c r="X421" s="717"/>
      <c r="Y421" s="717"/>
      <c r="Z421" s="717"/>
      <c r="AA421" s="717"/>
      <c r="AB421" s="717"/>
      <c r="AC421" s="717"/>
      <c r="AD421" s="717"/>
      <c r="AE421" s="717"/>
      <c r="AF421" s="717"/>
      <c r="AG421" s="717"/>
      <c r="AH421" s="717"/>
      <c r="AI421" s="717"/>
      <c r="AJ421" s="717"/>
      <c r="AK421" s="717"/>
      <c r="AL421" s="717"/>
    </row>
    <row r="422" spans="1:96" ht="12.75">
      <c r="A422" s="50" t="s">
        <v>627</v>
      </c>
      <c r="B422" s="50"/>
      <c r="C422" s="50"/>
      <c r="D422" s="50" t="s">
        <v>125</v>
      </c>
      <c r="S422" s="717"/>
      <c r="T422" s="717"/>
      <c r="U422" s="717"/>
      <c r="V422" s="717"/>
      <c r="W422" s="717"/>
      <c r="X422" s="717"/>
      <c r="Y422" s="717"/>
      <c r="Z422" s="717"/>
      <c r="AA422" s="717"/>
      <c r="AB422" s="717"/>
      <c r="AC422" s="717"/>
      <c r="AD422" s="717"/>
      <c r="AE422" s="717"/>
      <c r="AF422" s="717"/>
      <c r="AG422" s="717"/>
      <c r="AH422" s="717"/>
      <c r="AI422" s="717"/>
      <c r="AJ422" s="717"/>
      <c r="AK422" s="717"/>
      <c r="AL422" s="717"/>
    </row>
    <row r="423" spans="1:96" ht="12.75">
      <c r="E423" s="12" t="s">
        <v>126</v>
      </c>
      <c r="P423" s="1991">
        <v>6</v>
      </c>
      <c r="Q423" s="1991"/>
      <c r="S423" s="12" t="s">
        <v>195</v>
      </c>
      <c r="AE423" s="1991">
        <v>5</v>
      </c>
      <c r="AF423" s="1991"/>
    </row>
    <row r="424" spans="1:96" ht="12.75">
      <c r="E424" s="12" t="s">
        <v>196</v>
      </c>
      <c r="P424" s="1991">
        <v>1</v>
      </c>
      <c r="Q424" s="1991"/>
      <c r="S424" s="12" t="s">
        <v>136</v>
      </c>
      <c r="AE424" s="1991" t="s">
        <v>626</v>
      </c>
      <c r="AF424" s="1991"/>
    </row>
    <row r="425" spans="1:96" ht="12.75">
      <c r="F425" s="67" t="s">
        <v>137</v>
      </c>
    </row>
    <row r="426" spans="1:96" ht="12.75">
      <c r="F426" s="2403"/>
      <c r="G426" s="2403"/>
      <c r="H426" s="2403"/>
      <c r="I426" s="2403"/>
      <c r="J426" s="2403"/>
      <c r="K426" s="2403"/>
      <c r="L426" s="2403"/>
      <c r="M426" s="2403"/>
      <c r="N426" s="2403"/>
      <c r="O426" s="2403"/>
      <c r="P426" s="2403"/>
      <c r="Q426" s="2403"/>
      <c r="R426" s="2403"/>
      <c r="S426" s="2403"/>
      <c r="T426" s="2403"/>
      <c r="U426" s="2403"/>
      <c r="V426" s="2403"/>
      <c r="W426" s="2403"/>
      <c r="X426" s="2403"/>
      <c r="Y426" s="2403"/>
      <c r="Z426" s="2403"/>
      <c r="AA426" s="2403"/>
      <c r="AB426" s="2403"/>
      <c r="AC426" s="2403"/>
      <c r="AD426" s="2403"/>
      <c r="AE426" s="2403"/>
      <c r="AF426" s="2403"/>
      <c r="AG426" s="2403"/>
      <c r="AH426" s="2403"/>
    </row>
    <row r="427" spans="1:96" ht="12.75" customHeight="1">
      <c r="F427" s="2404"/>
      <c r="G427" s="2404"/>
      <c r="H427" s="2404"/>
      <c r="I427" s="2404"/>
      <c r="J427" s="2404"/>
      <c r="K427" s="2404"/>
      <c r="L427" s="2404"/>
      <c r="M427" s="2404"/>
      <c r="N427" s="2404"/>
      <c r="O427" s="2404"/>
      <c r="P427" s="2404"/>
      <c r="Q427" s="2404"/>
      <c r="R427" s="2404"/>
      <c r="S427" s="2404"/>
      <c r="T427" s="2404"/>
      <c r="U427" s="2404"/>
      <c r="V427" s="2404"/>
      <c r="W427" s="2404"/>
      <c r="X427" s="2404"/>
      <c r="Y427" s="2404"/>
      <c r="Z427" s="2404"/>
      <c r="AA427" s="2404"/>
      <c r="AB427" s="2404"/>
      <c r="AC427" s="2404"/>
      <c r="AD427" s="2404"/>
      <c r="AE427" s="2404"/>
      <c r="AF427" s="2404"/>
      <c r="AG427" s="2404"/>
      <c r="AH427" s="2404"/>
    </row>
    <row r="428" spans="1:96" ht="12.75" customHeight="1">
      <c r="E428" s="12" t="s">
        <v>643</v>
      </c>
      <c r="N428" s="39"/>
      <c r="O428" s="39"/>
      <c r="P428" s="235"/>
      <c r="Q428" s="1991" t="s">
        <v>578</v>
      </c>
      <c r="R428" s="1991"/>
      <c r="S428" s="39"/>
      <c r="T428" s="39"/>
      <c r="U428" s="39"/>
      <c r="V428" s="39"/>
      <c r="W428" s="39"/>
      <c r="X428" s="39"/>
      <c r="Y428" s="39"/>
      <c r="Z428" s="39"/>
      <c r="AA428" s="39"/>
      <c r="AB428" s="39"/>
      <c r="AC428" s="39"/>
      <c r="AD428" s="39"/>
      <c r="AG428" s="25"/>
    </row>
    <row r="429" spans="1:96" ht="12.75" customHeight="1">
      <c r="F429" s="12" t="s">
        <v>644</v>
      </c>
      <c r="N429" s="39"/>
      <c r="O429" s="39"/>
      <c r="P429" s="235"/>
      <c r="Q429" s="235"/>
      <c r="R429" s="39"/>
      <c r="S429" s="39"/>
      <c r="T429" s="39"/>
      <c r="U429" s="39"/>
      <c r="V429" s="39"/>
      <c r="W429" s="39"/>
      <c r="X429" s="39"/>
      <c r="Y429" s="39"/>
      <c r="Z429" s="39"/>
      <c r="AA429" s="39"/>
      <c r="AB429" s="39"/>
      <c r="AC429" s="39"/>
      <c r="AD429" s="39"/>
      <c r="AF429" s="1991" t="s">
        <v>626</v>
      </c>
      <c r="AG429" s="2511"/>
    </row>
    <row r="430" spans="1:96" ht="12.75" customHeight="1">
      <c r="S430" s="25"/>
      <c r="T430" s="25"/>
    </row>
    <row r="431" spans="1:96" ht="12.75" customHeight="1">
      <c r="A431" s="50"/>
      <c r="B431" s="50"/>
      <c r="C431" s="50"/>
      <c r="E431" s="7" t="s">
        <v>317</v>
      </c>
      <c r="Z431" s="1991" t="s">
        <v>578</v>
      </c>
      <c r="AA431" s="1991"/>
      <c r="AH431" s="25"/>
      <c r="AI431" s="25"/>
    </row>
    <row r="432" spans="1:96" ht="12.75" customHeight="1">
      <c r="F432" s="68" t="s">
        <v>47</v>
      </c>
      <c r="G432" s="69"/>
      <c r="H432" s="69"/>
      <c r="I432" s="69"/>
      <c r="J432" s="69"/>
      <c r="K432" s="69"/>
      <c r="L432" s="69"/>
      <c r="M432" s="69"/>
      <c r="N432" s="69"/>
      <c r="O432" s="69"/>
      <c r="P432" s="69"/>
      <c r="Q432" s="69"/>
      <c r="R432" s="69"/>
      <c r="S432" s="69"/>
      <c r="T432" s="69"/>
      <c r="U432" s="69"/>
      <c r="V432" s="69"/>
      <c r="W432" s="69"/>
      <c r="AB432" s="69"/>
    </row>
    <row r="433" spans="1:110" ht="12.75" customHeight="1">
      <c r="F433" s="12" t="s">
        <v>748</v>
      </c>
      <c r="G433" s="69"/>
      <c r="I433" s="69"/>
      <c r="J433" s="69"/>
      <c r="K433" s="69"/>
      <c r="L433" s="69"/>
      <c r="M433" s="69"/>
      <c r="N433" s="69"/>
      <c r="O433" s="67"/>
      <c r="P433" s="69"/>
      <c r="Q433" s="69"/>
      <c r="R433" s="69"/>
      <c r="S433" s="69"/>
      <c r="T433" s="69"/>
      <c r="U433" s="69"/>
      <c r="V433" s="69"/>
      <c r="W433" s="69"/>
      <c r="Z433" s="1991" t="s">
        <v>626</v>
      </c>
      <c r="AA433" s="1991"/>
    </row>
    <row r="434" spans="1:110" ht="12.75" customHeight="1"/>
    <row r="435" spans="1:110" ht="12.75" customHeight="1">
      <c r="A435" s="50" t="s">
        <v>500</v>
      </c>
      <c r="B435" s="50"/>
      <c r="C435" s="50"/>
      <c r="D435" s="50" t="s">
        <v>822</v>
      </c>
      <c r="AF435" s="80"/>
    </row>
    <row r="436" spans="1:110" ht="12.75" customHeight="1">
      <c r="D436" s="2213" t="s">
        <v>46</v>
      </c>
      <c r="E436" s="2214"/>
      <c r="F436" s="2214"/>
      <c r="G436" s="2214"/>
      <c r="H436" s="2214"/>
      <c r="I436" s="2214"/>
      <c r="J436" s="2214"/>
      <c r="K436" s="2214"/>
      <c r="L436" s="2214"/>
      <c r="M436" s="2214"/>
      <c r="N436" s="2214"/>
      <c r="O436" s="2214"/>
      <c r="P436" s="2214"/>
      <c r="Q436" s="2214"/>
      <c r="R436" s="2214"/>
      <c r="S436" s="2214"/>
      <c r="T436" s="2214"/>
      <c r="U436" s="2214"/>
      <c r="V436" s="2214"/>
      <c r="W436" s="2214"/>
      <c r="X436" s="2214"/>
      <c r="Y436" s="2214"/>
      <c r="Z436" s="2214"/>
      <c r="AA436" s="2214"/>
      <c r="AB436" s="2214"/>
      <c r="AC436" s="2214"/>
      <c r="AD436" s="2214"/>
      <c r="AE436" s="2214"/>
      <c r="AF436" s="2503"/>
      <c r="AG436" s="2479">
        <v>156</v>
      </c>
      <c r="AH436" s="2479"/>
      <c r="AI436" s="2479"/>
      <c r="AJ436" s="2479"/>
    </row>
    <row r="437" spans="1:110" ht="12.75" customHeight="1">
      <c r="D437" s="2429" t="s">
        <v>1433</v>
      </c>
      <c r="E437" s="2430"/>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2431"/>
      <c r="AG437" s="2519"/>
      <c r="AH437" s="2243"/>
      <c r="AI437" s="2243"/>
      <c r="AJ437" s="2243"/>
    </row>
    <row r="438" spans="1:110" ht="12.75" customHeight="1">
      <c r="D438" s="2429" t="s">
        <v>1142</v>
      </c>
      <c r="E438" s="2430"/>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2431"/>
      <c r="AG438" s="2479">
        <v>154</v>
      </c>
      <c r="AH438" s="2479"/>
      <c r="AI438" s="2479"/>
      <c r="AJ438" s="2479"/>
    </row>
    <row r="439" spans="1:110" ht="12.75" customHeight="1">
      <c r="D439" s="2429" t="s">
        <v>1143</v>
      </c>
      <c r="E439" s="2430"/>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2431"/>
      <c r="AG439" s="2479">
        <v>154</v>
      </c>
      <c r="AH439" s="2479"/>
      <c r="AI439" s="2479"/>
      <c r="AJ439" s="2479"/>
    </row>
    <row r="440" spans="1:110" ht="12.75" customHeight="1">
      <c r="D440" s="2429" t="s">
        <v>1145</v>
      </c>
      <c r="E440" s="2430"/>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2431"/>
      <c r="AG440" s="2480">
        <f>IF(ISERROR(AG439/AG438),"",AG439/AG438)</f>
        <v>1</v>
      </c>
      <c r="AH440" s="2480"/>
      <c r="AI440" s="2480"/>
      <c r="AJ440" s="2480"/>
    </row>
    <row r="441" spans="1:110" ht="12.75" customHeight="1">
      <c r="D441" s="2429" t="s">
        <v>1144</v>
      </c>
      <c r="E441" s="2430"/>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F441" s="2431"/>
      <c r="AG441" s="2445">
        <v>131493</v>
      </c>
      <c r="AH441" s="2445"/>
      <c r="AI441" s="2445"/>
      <c r="AJ441" s="2445"/>
    </row>
    <row r="442" spans="1:110" ht="12.75" customHeight="1">
      <c r="D442" s="2429" t="s">
        <v>1146</v>
      </c>
      <c r="E442" s="2430"/>
      <c r="F442" s="2430"/>
      <c r="G442" s="2430"/>
      <c r="H442" s="2430"/>
      <c r="I442" s="2430"/>
      <c r="J442" s="2430"/>
      <c r="K442" s="2430"/>
      <c r="L442" s="2430"/>
      <c r="M442" s="2430"/>
      <c r="N442" s="2430"/>
      <c r="O442" s="2430"/>
      <c r="P442" s="2430"/>
      <c r="Q442" s="2430"/>
      <c r="R442" s="2430"/>
      <c r="S442" s="2430"/>
      <c r="T442" s="2430"/>
      <c r="U442" s="2430"/>
      <c r="V442" s="2430"/>
      <c r="W442" s="2430"/>
      <c r="X442" s="2430"/>
      <c r="Y442" s="2430"/>
      <c r="Z442" s="2430"/>
      <c r="AA442" s="2430"/>
      <c r="AB442" s="2430"/>
      <c r="AC442" s="2430"/>
      <c r="AD442" s="2430"/>
      <c r="AE442" s="2430"/>
      <c r="AF442" s="2431"/>
      <c r="AG442" s="2445">
        <v>131493</v>
      </c>
      <c r="AH442" s="2445"/>
      <c r="AI442" s="2445"/>
      <c r="AJ442" s="2445"/>
    </row>
    <row r="443" spans="1:110" ht="12.75" customHeight="1">
      <c r="D443" s="2429" t="s">
        <v>1147</v>
      </c>
      <c r="E443" s="2430"/>
      <c r="F443" s="2430"/>
      <c r="G443" s="2430"/>
      <c r="H443" s="2430"/>
      <c r="I443" s="2430"/>
      <c r="J443" s="2430"/>
      <c r="K443" s="2430"/>
      <c r="L443" s="2430"/>
      <c r="M443" s="2430"/>
      <c r="N443" s="2430"/>
      <c r="O443" s="2430"/>
      <c r="P443" s="2430"/>
      <c r="Q443" s="2430"/>
      <c r="R443" s="2430"/>
      <c r="S443" s="2430"/>
      <c r="T443" s="2430"/>
      <c r="U443" s="2430"/>
      <c r="V443" s="2430"/>
      <c r="W443" s="2430"/>
      <c r="X443" s="2430"/>
      <c r="Y443" s="2430"/>
      <c r="Z443" s="2430"/>
      <c r="AA443" s="2430"/>
      <c r="AB443" s="2430"/>
      <c r="AC443" s="2430"/>
      <c r="AD443" s="2430"/>
      <c r="AE443" s="2430"/>
      <c r="AF443" s="2431"/>
      <c r="AG443" s="2480">
        <f>IF(ISERROR(AG442/AG441),"",AG442/AG441)</f>
        <v>1</v>
      </c>
      <c r="AH443" s="2480"/>
      <c r="AI443" s="2480"/>
      <c r="AJ443" s="2480"/>
    </row>
    <row r="444" spans="1:110" ht="12.75" customHeight="1">
      <c r="D444" s="2429" t="s">
        <v>1148</v>
      </c>
      <c r="E444" s="2430"/>
      <c r="F444" s="2430"/>
      <c r="G444" s="2430"/>
      <c r="H444" s="2430"/>
      <c r="I444" s="2430"/>
      <c r="J444" s="2430"/>
      <c r="K444" s="2430"/>
      <c r="L444" s="2430"/>
      <c r="M444" s="2430"/>
      <c r="N444" s="2430"/>
      <c r="O444" s="2430"/>
      <c r="P444" s="2430"/>
      <c r="Q444" s="2430"/>
      <c r="R444" s="2430"/>
      <c r="S444" s="2430"/>
      <c r="T444" s="2430"/>
      <c r="U444" s="2430"/>
      <c r="V444" s="2430"/>
      <c r="W444" s="2430"/>
      <c r="X444" s="2430"/>
      <c r="Y444" s="2430"/>
      <c r="Z444" s="2430"/>
      <c r="AA444" s="2430"/>
      <c r="AB444" s="2430"/>
      <c r="AC444" s="2430"/>
      <c r="AD444" s="2430"/>
      <c r="AE444" s="2430"/>
      <c r="AF444" s="2431"/>
      <c r="AG444" s="2480">
        <f>MIN(IF(AG440&gt;AG443,AG443,AG440),1)</f>
        <v>1</v>
      </c>
      <c r="AH444" s="2480"/>
      <c r="AI444" s="2480"/>
      <c r="AJ444" s="2480"/>
    </row>
    <row r="445" spans="1:110" ht="12.75" customHeight="1">
      <c r="D445" s="2429" t="s">
        <v>1409</v>
      </c>
      <c r="E445" s="2214"/>
      <c r="F445" s="2214"/>
      <c r="G445" s="2214"/>
      <c r="H445" s="2214"/>
      <c r="I445" s="2214"/>
      <c r="J445" s="2214"/>
      <c r="K445" s="2214"/>
      <c r="L445" s="2214"/>
      <c r="M445" s="2214"/>
      <c r="N445" s="2214"/>
      <c r="O445" s="2214"/>
      <c r="P445" s="2214"/>
      <c r="Q445" s="2214"/>
      <c r="R445" s="2214"/>
      <c r="S445" s="2214"/>
      <c r="T445" s="2214"/>
      <c r="U445" s="2214"/>
      <c r="V445" s="2214"/>
      <c r="W445" s="2214"/>
      <c r="X445" s="2214"/>
      <c r="Y445" s="2214"/>
      <c r="Z445" s="2214"/>
      <c r="AA445" s="2214"/>
      <c r="AB445" s="2214"/>
      <c r="AC445" s="2214"/>
      <c r="AD445" s="2214"/>
      <c r="AE445" s="2214"/>
      <c r="AF445" s="2503"/>
      <c r="AG445" s="2445">
        <v>2884</v>
      </c>
      <c r="AH445" s="2445"/>
      <c r="AI445" s="2445"/>
      <c r="AJ445" s="2445"/>
    </row>
    <row r="446" spans="1:110" ht="12.75" customHeight="1">
      <c r="D446" s="2213" t="s">
        <v>602</v>
      </c>
      <c r="E446" s="2214"/>
      <c r="F446" s="2214"/>
      <c r="G446" s="2214"/>
      <c r="H446" s="2214"/>
      <c r="I446" s="2214"/>
      <c r="J446" s="2214"/>
      <c r="K446" s="2214"/>
      <c r="L446" s="2214"/>
      <c r="M446" s="2214"/>
      <c r="N446" s="2214"/>
      <c r="O446" s="2214"/>
      <c r="P446" s="2214"/>
      <c r="Q446" s="2214"/>
      <c r="R446" s="2214"/>
      <c r="S446" s="2214"/>
      <c r="T446" s="2214"/>
      <c r="U446" s="2214"/>
      <c r="V446" s="2214"/>
      <c r="W446" s="2214"/>
      <c r="X446" s="2214"/>
      <c r="Y446" s="2214"/>
      <c r="Z446" s="2214"/>
      <c r="AA446" s="2214"/>
      <c r="AB446" s="2214"/>
      <c r="AC446" s="2214"/>
      <c r="AD446" s="2214"/>
      <c r="AE446" s="2214"/>
      <c r="AF446" s="2503"/>
      <c r="AG446" s="2445">
        <v>0</v>
      </c>
      <c r="AH446" s="2445"/>
      <c r="AI446" s="2445"/>
      <c r="AJ446" s="2445"/>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1510"/>
      <c r="CS446" s="61"/>
      <c r="CT446" s="61"/>
      <c r="CU446" s="61"/>
      <c r="CV446" s="61"/>
      <c r="CW446" s="61"/>
      <c r="CX446" s="61"/>
      <c r="CY446" s="61"/>
      <c r="CZ446" s="61"/>
      <c r="DA446" s="61"/>
      <c r="DB446" s="61"/>
      <c r="DC446" s="61"/>
      <c r="DD446" s="61"/>
      <c r="DE446" s="61"/>
      <c r="DF446" s="61"/>
    </row>
    <row r="447" spans="1:110" ht="12.4" customHeight="1">
      <c r="D447" s="2429" t="s">
        <v>1410</v>
      </c>
      <c r="E447" s="2214"/>
      <c r="F447" s="2214"/>
      <c r="G447" s="2214"/>
      <c r="H447" s="2214"/>
      <c r="I447" s="2214"/>
      <c r="J447" s="2214"/>
      <c r="K447" s="2214"/>
      <c r="L447" s="2214"/>
      <c r="M447" s="2214"/>
      <c r="N447" s="2214"/>
      <c r="O447" s="2214"/>
      <c r="P447" s="2214"/>
      <c r="Q447" s="2214"/>
      <c r="R447" s="2214"/>
      <c r="S447" s="2214"/>
      <c r="T447" s="2214"/>
      <c r="U447" s="2214"/>
      <c r="V447" s="2214"/>
      <c r="W447" s="2214"/>
      <c r="X447" s="2214"/>
      <c r="Y447" s="2214"/>
      <c r="Z447" s="2214"/>
      <c r="AA447" s="2214"/>
      <c r="AB447" s="2214"/>
      <c r="AC447" s="2214"/>
      <c r="AD447" s="2214"/>
      <c r="AE447" s="2214"/>
      <c r="AF447" s="2503"/>
      <c r="AG447" s="2445">
        <v>3344</v>
      </c>
      <c r="AH447" s="2445"/>
      <c r="AI447" s="2445"/>
      <c r="AJ447" s="2445"/>
      <c r="AZ447" s="58"/>
      <c r="BA447" s="58"/>
      <c r="BB447" s="58"/>
      <c r="BC447" s="58"/>
      <c r="BD447" s="58"/>
      <c r="BE447" s="58"/>
      <c r="BF447" s="58"/>
      <c r="BG447" s="58"/>
      <c r="BH447" s="58"/>
      <c r="BI447" s="58"/>
      <c r="BJ447" s="58"/>
      <c r="BK447" s="58"/>
      <c r="BL447" s="58"/>
      <c r="BM447" s="58"/>
      <c r="BN447" s="58"/>
      <c r="BO447" s="58"/>
      <c r="BP447" s="58"/>
      <c r="BQ447" s="58"/>
      <c r="BR447" s="58"/>
      <c r="BS447" s="58"/>
      <c r="BT447" s="58"/>
      <c r="BU447" s="58"/>
      <c r="BV447" s="58"/>
      <c r="BW447" s="58"/>
      <c r="BX447" s="58"/>
      <c r="BY447" s="58"/>
      <c r="BZ447" s="58"/>
      <c r="CA447" s="58"/>
      <c r="CB447" s="58"/>
      <c r="CC447" s="58"/>
      <c r="CD447" s="58"/>
      <c r="CE447" s="58"/>
      <c r="CF447" s="58"/>
      <c r="CG447" s="58"/>
      <c r="CH447" s="58"/>
      <c r="CI447" s="58"/>
      <c r="CJ447" s="58"/>
      <c r="CK447" s="58"/>
      <c r="CL447" s="58"/>
      <c r="CM447" s="58"/>
      <c r="CN447" s="58"/>
      <c r="CO447" s="58"/>
      <c r="CP447" s="58"/>
      <c r="CQ447" s="58"/>
      <c r="CR447" s="177"/>
      <c r="CS447" s="58"/>
      <c r="CT447" s="58"/>
      <c r="CU447" s="58"/>
      <c r="CV447" s="58"/>
      <c r="CW447" s="58"/>
      <c r="CX447" s="58"/>
      <c r="CY447" s="58"/>
      <c r="CZ447" s="58"/>
      <c r="DA447" s="58"/>
      <c r="DB447" s="58"/>
      <c r="DC447" s="58"/>
      <c r="DD447" s="58"/>
      <c r="DE447" s="58"/>
      <c r="DF447" s="58"/>
    </row>
    <row r="448" spans="1:110" ht="12.4" customHeight="1">
      <c r="D448" s="2429" t="s">
        <v>1149</v>
      </c>
      <c r="E448" s="2214"/>
      <c r="F448" s="2214"/>
      <c r="G448" s="2214"/>
      <c r="H448" s="2214"/>
      <c r="I448" s="2214"/>
      <c r="J448" s="2214"/>
      <c r="K448" s="2214"/>
      <c r="L448" s="2214"/>
      <c r="M448" s="2214"/>
      <c r="N448" s="2214"/>
      <c r="O448" s="2214"/>
      <c r="P448" s="2214"/>
      <c r="Q448" s="2214"/>
      <c r="R448" s="2214"/>
      <c r="S448" s="2214"/>
      <c r="T448" s="2214"/>
      <c r="U448" s="2214"/>
      <c r="V448" s="2214"/>
      <c r="W448" s="2214"/>
      <c r="X448" s="2214"/>
      <c r="Y448" s="2214"/>
      <c r="Z448" s="2214"/>
      <c r="AA448" s="2214"/>
      <c r="AB448" s="2214"/>
      <c r="AC448" s="2214"/>
      <c r="AD448" s="2214"/>
      <c r="AE448" s="2214"/>
      <c r="AF448" s="2503"/>
      <c r="AG448" s="2445"/>
      <c r="AH448" s="2445"/>
      <c r="AI448" s="2445"/>
      <c r="AJ448" s="2445"/>
      <c r="AZ448" s="58"/>
      <c r="BA448" s="58"/>
      <c r="BB448" s="58"/>
      <c r="BC448" s="58"/>
      <c r="BD448" s="58"/>
      <c r="BE448" s="58"/>
      <c r="BF448" s="58"/>
      <c r="BG448" s="58"/>
      <c r="BH448" s="58"/>
      <c r="BI448" s="58"/>
      <c r="BJ448" s="58"/>
      <c r="BK448" s="58"/>
      <c r="BL448" s="58"/>
      <c r="BM448" s="58"/>
      <c r="BN448" s="58"/>
      <c r="BO448" s="58"/>
      <c r="BP448" s="58"/>
      <c r="BQ448" s="58"/>
      <c r="BR448" s="58"/>
      <c r="BS448" s="58"/>
      <c r="BT448" s="58"/>
      <c r="BU448" s="58"/>
      <c r="BV448" s="58"/>
      <c r="BW448" s="58"/>
      <c r="BX448" s="58"/>
      <c r="BY448" s="58"/>
      <c r="BZ448" s="58"/>
      <c r="CA448" s="58"/>
      <c r="CB448" s="58"/>
      <c r="CC448" s="58"/>
      <c r="CD448" s="58"/>
      <c r="CE448" s="58"/>
      <c r="CF448" s="58"/>
      <c r="CG448" s="58"/>
      <c r="CH448" s="58"/>
      <c r="CI448" s="58"/>
      <c r="CJ448" s="58"/>
      <c r="CK448" s="58"/>
      <c r="CL448" s="58"/>
      <c r="CM448" s="58"/>
      <c r="CN448" s="58"/>
      <c r="CO448" s="58"/>
      <c r="CP448" s="58"/>
      <c r="CQ448" s="58"/>
      <c r="CR448" s="177"/>
      <c r="CS448" s="58"/>
      <c r="CT448" s="58"/>
      <c r="CU448" s="58"/>
      <c r="CV448" s="58"/>
      <c r="CW448" s="58"/>
      <c r="CX448" s="58"/>
      <c r="CY448" s="58"/>
      <c r="CZ448" s="58"/>
      <c r="DA448" s="58"/>
      <c r="DB448" s="58"/>
      <c r="DC448" s="58"/>
      <c r="DD448" s="58"/>
      <c r="DE448" s="58"/>
      <c r="DF448" s="58"/>
    </row>
    <row r="449" spans="1:110" ht="12.75">
      <c r="D449" s="2422" t="s">
        <v>1150</v>
      </c>
      <c r="E449" s="2423"/>
      <c r="F449" s="2423"/>
      <c r="G449" s="2423"/>
      <c r="H449" s="2423"/>
      <c r="I449" s="2423"/>
      <c r="J449" s="2423"/>
      <c r="K449" s="2423"/>
      <c r="L449" s="2423"/>
      <c r="M449" s="2423"/>
      <c r="N449" s="2423"/>
      <c r="O449" s="2423"/>
      <c r="P449" s="2423"/>
      <c r="Q449" s="2423"/>
      <c r="R449" s="2423"/>
      <c r="S449" s="2423"/>
      <c r="T449" s="2423"/>
      <c r="U449" s="2423"/>
      <c r="V449" s="2423"/>
      <c r="W449" s="2423"/>
      <c r="X449" s="2423"/>
      <c r="Y449" s="2423"/>
      <c r="Z449" s="2423"/>
      <c r="AA449" s="2423"/>
      <c r="AB449" s="2423"/>
      <c r="AC449" s="2423"/>
      <c r="AD449" s="2423"/>
      <c r="AE449" s="2423"/>
      <c r="AF449" s="2424"/>
      <c r="AG449" s="2510">
        <f>AG441+AG445+AG447+AG448</f>
        <v>137721</v>
      </c>
      <c r="AH449" s="2510"/>
      <c r="AI449" s="2510"/>
      <c r="AJ449" s="2510"/>
      <c r="AZ449" s="25"/>
      <c r="BA449" s="25"/>
      <c r="BB449" s="58"/>
      <c r="BC449" s="58"/>
      <c r="BD449" s="58"/>
      <c r="BE449" s="58"/>
      <c r="BF449" s="58"/>
      <c r="BG449" s="58"/>
      <c r="BH449" s="58"/>
      <c r="BI449" s="58"/>
      <c r="BJ449" s="58"/>
      <c r="BK449" s="58"/>
      <c r="BL449" s="58"/>
      <c r="BM449" s="58"/>
      <c r="BN449" s="58"/>
      <c r="BO449" s="58"/>
      <c r="BP449" s="58"/>
      <c r="BQ449" s="58"/>
      <c r="BR449" s="58"/>
      <c r="BS449" s="58"/>
      <c r="BT449" s="58"/>
      <c r="BU449" s="58"/>
      <c r="BV449" s="58"/>
      <c r="BW449" s="58"/>
      <c r="BX449" s="58"/>
      <c r="BY449" s="58"/>
      <c r="BZ449" s="58"/>
      <c r="CA449" s="58"/>
      <c r="CB449" s="58"/>
      <c r="CC449" s="58"/>
      <c r="CD449" s="58"/>
      <c r="CE449" s="58"/>
      <c r="CF449" s="58"/>
      <c r="CG449" s="58"/>
      <c r="CH449" s="58"/>
      <c r="CI449" s="58"/>
      <c r="CJ449" s="58"/>
      <c r="CK449" s="58"/>
      <c r="CL449" s="58"/>
      <c r="CM449" s="58"/>
      <c r="CN449" s="58"/>
      <c r="CO449" s="58"/>
      <c r="CP449" s="58"/>
      <c r="CQ449" s="58"/>
      <c r="CR449" s="177"/>
      <c r="CS449" s="58"/>
      <c r="CT449" s="58"/>
      <c r="CU449" s="58"/>
      <c r="CV449" s="58"/>
      <c r="CW449" s="58"/>
      <c r="CX449" s="58"/>
      <c r="CY449" s="58"/>
      <c r="CZ449" s="58"/>
      <c r="DA449" s="58"/>
      <c r="DB449" s="58"/>
      <c r="DC449" s="58"/>
      <c r="DD449" s="58"/>
      <c r="DE449" s="58"/>
      <c r="DF449" s="58"/>
    </row>
    <row r="450" spans="1:110" ht="12.75">
      <c r="D450" s="2425" t="s">
        <v>1411</v>
      </c>
      <c r="E450" s="2425"/>
      <c r="F450" s="2425"/>
      <c r="G450" s="2425"/>
      <c r="H450" s="2425"/>
      <c r="I450" s="2425"/>
      <c r="J450" s="2425"/>
      <c r="K450" s="2425"/>
      <c r="L450" s="2425"/>
      <c r="M450" s="2425"/>
      <c r="N450" s="2425"/>
      <c r="O450" s="2425"/>
      <c r="P450" s="2425"/>
      <c r="Q450" s="2425"/>
      <c r="R450" s="2425"/>
      <c r="S450" s="2425"/>
      <c r="T450" s="2425"/>
      <c r="U450" s="2425"/>
      <c r="V450" s="2425"/>
      <c r="W450" s="2425"/>
      <c r="X450" s="2425"/>
      <c r="Y450" s="2425"/>
      <c r="Z450" s="2425"/>
      <c r="AA450" s="2425"/>
      <c r="AB450" s="2425"/>
      <c r="AC450" s="2425"/>
      <c r="AD450" s="2425"/>
      <c r="AE450" s="2425"/>
      <c r="AF450" s="2425"/>
      <c r="AG450" s="2425"/>
      <c r="AH450" s="2425"/>
      <c r="AI450" s="2425"/>
      <c r="AJ450" s="2425"/>
      <c r="AZ450" s="58"/>
      <c r="BA450" s="58"/>
      <c r="BB450" s="58"/>
      <c r="BC450" s="58"/>
      <c r="BD450" s="58"/>
      <c r="BE450" s="58"/>
      <c r="BF450" s="58"/>
      <c r="BG450" s="58"/>
      <c r="BH450" s="58"/>
      <c r="BI450" s="58"/>
      <c r="BJ450" s="58"/>
      <c r="BK450" s="58"/>
      <c r="BL450" s="58"/>
      <c r="BM450" s="58"/>
      <c r="BN450" s="58"/>
      <c r="BO450" s="58"/>
      <c r="BP450" s="58"/>
      <c r="BQ450" s="58"/>
      <c r="BR450" s="58"/>
      <c r="BS450" s="58"/>
      <c r="BT450" s="58"/>
      <c r="BU450" s="58"/>
      <c r="BV450" s="58"/>
      <c r="BW450" s="58"/>
      <c r="BX450" s="58"/>
      <c r="BY450" s="58"/>
      <c r="BZ450" s="58"/>
      <c r="CA450" s="58"/>
      <c r="CB450" s="58"/>
      <c r="CC450" s="58"/>
      <c r="CD450" s="58"/>
      <c r="CE450" s="58"/>
      <c r="CF450" s="58"/>
      <c r="CG450" s="58"/>
      <c r="CH450" s="58"/>
      <c r="CI450" s="58"/>
      <c r="CJ450" s="58"/>
      <c r="CK450" s="58"/>
      <c r="CL450" s="58"/>
      <c r="CM450" s="58"/>
      <c r="CN450" s="58"/>
      <c r="CO450" s="58"/>
      <c r="CP450" s="58"/>
      <c r="CQ450" s="58"/>
      <c r="CR450" s="177"/>
      <c r="CS450" s="58"/>
      <c r="CT450" s="58"/>
      <c r="CU450" s="58"/>
      <c r="CV450" s="58"/>
      <c r="CW450" s="58"/>
      <c r="CX450" s="58"/>
      <c r="CY450" s="58"/>
      <c r="CZ450" s="58"/>
      <c r="DA450" s="58"/>
      <c r="DB450" s="58"/>
      <c r="DC450" s="58"/>
      <c r="DD450" s="58"/>
      <c r="DE450" s="58"/>
      <c r="DF450" s="58"/>
    </row>
    <row r="451" spans="1:110" ht="12.75">
      <c r="D451" s="2426"/>
      <c r="E451" s="2426"/>
      <c r="F451" s="2426"/>
      <c r="G451" s="2426"/>
      <c r="H451" s="2426"/>
      <c r="I451" s="2426"/>
      <c r="J451" s="2426"/>
      <c r="K451" s="2426"/>
      <c r="L451" s="2426"/>
      <c r="M451" s="2426"/>
      <c r="N451" s="2426"/>
      <c r="O451" s="2426"/>
      <c r="P451" s="2426"/>
      <c r="Q451" s="2426"/>
      <c r="R451" s="2426"/>
      <c r="S451" s="2426"/>
      <c r="T451" s="2426"/>
      <c r="U451" s="2426"/>
      <c r="V451" s="2426"/>
      <c r="W451" s="2426"/>
      <c r="X451" s="2426"/>
      <c r="Y451" s="2426"/>
      <c r="Z451" s="2426"/>
      <c r="AA451" s="2426"/>
      <c r="AB451" s="2426"/>
      <c r="AC451" s="2426"/>
      <c r="AD451" s="2426"/>
      <c r="AE451" s="2426"/>
      <c r="AF451" s="2426"/>
      <c r="AG451" s="2426"/>
      <c r="AH451" s="2426"/>
      <c r="AI451" s="2426"/>
      <c r="AJ451" s="2426"/>
      <c r="AZ451" s="58"/>
      <c r="BA451" s="58"/>
      <c r="BB451" s="58"/>
      <c r="BC451" s="58"/>
      <c r="BD451" s="58"/>
      <c r="BE451" s="58"/>
      <c r="BF451" s="58"/>
      <c r="BG451" s="58"/>
      <c r="BH451" s="58"/>
      <c r="BI451" s="58"/>
      <c r="BJ451" s="58"/>
      <c r="BK451" s="58"/>
      <c r="BL451" s="58"/>
      <c r="BM451" s="58"/>
      <c r="BN451" s="58"/>
      <c r="BO451" s="58"/>
      <c r="BP451" s="58"/>
      <c r="BQ451" s="58"/>
      <c r="BR451" s="58"/>
      <c r="BS451" s="58"/>
      <c r="BT451" s="58"/>
      <c r="BU451" s="58"/>
      <c r="BV451" s="58"/>
      <c r="BW451" s="58"/>
      <c r="BX451" s="58"/>
      <c r="BY451" s="58"/>
      <c r="BZ451" s="58"/>
      <c r="CA451" s="58"/>
      <c r="CB451" s="58"/>
      <c r="CC451" s="58"/>
      <c r="CD451" s="58"/>
      <c r="CE451" s="58"/>
      <c r="CF451" s="58"/>
      <c r="CG451" s="58"/>
      <c r="CH451" s="58"/>
      <c r="CI451" s="58"/>
      <c r="CJ451" s="58"/>
      <c r="CK451" s="58"/>
      <c r="CL451" s="58"/>
      <c r="CM451" s="58"/>
      <c r="CN451" s="58"/>
      <c r="CO451" s="58"/>
      <c r="CP451" s="58"/>
      <c r="CQ451" s="58"/>
      <c r="CR451" s="177"/>
      <c r="CS451" s="58"/>
      <c r="CT451" s="58"/>
      <c r="CU451" s="58"/>
      <c r="CV451" s="58"/>
      <c r="CW451" s="58"/>
      <c r="CX451" s="58"/>
      <c r="CY451" s="58"/>
      <c r="CZ451" s="58"/>
      <c r="DA451" s="58"/>
      <c r="DB451" s="58"/>
      <c r="DC451" s="58"/>
      <c r="DD451" s="58"/>
      <c r="DE451" s="58"/>
      <c r="DF451" s="58"/>
    </row>
    <row r="452" spans="1:110" ht="12.75">
      <c r="D452" s="913"/>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90"/>
      <c r="AZ452" s="58"/>
      <c r="BA452" s="58"/>
      <c r="BB452" s="58"/>
      <c r="BC452" s="58"/>
      <c r="BD452" s="58"/>
      <c r="BE452" s="58"/>
      <c r="BF452" s="58"/>
      <c r="BG452" s="58"/>
      <c r="BH452" s="58"/>
      <c r="BI452" s="58"/>
      <c r="BJ452" s="58"/>
      <c r="BK452" s="58"/>
      <c r="BL452" s="58"/>
      <c r="BM452" s="58"/>
      <c r="BN452" s="58"/>
      <c r="BO452" s="58"/>
      <c r="BP452" s="58"/>
      <c r="BQ452" s="58"/>
      <c r="BR452" s="58"/>
      <c r="BS452" s="58"/>
      <c r="BT452" s="58"/>
      <c r="BU452" s="58"/>
      <c r="BV452" s="58"/>
      <c r="BW452" s="58"/>
      <c r="BX452" s="58"/>
      <c r="BY452" s="58"/>
      <c r="BZ452" s="58"/>
      <c r="CA452" s="58"/>
      <c r="CB452" s="58"/>
      <c r="CC452" s="58"/>
      <c r="CD452" s="58"/>
      <c r="CE452" s="58"/>
      <c r="CF452" s="58"/>
      <c r="CG452" s="58"/>
      <c r="CH452" s="58"/>
      <c r="CI452" s="58"/>
      <c r="CJ452" s="58"/>
      <c r="CK452" s="58"/>
      <c r="CL452" s="58"/>
      <c r="CM452" s="58"/>
      <c r="CN452" s="58"/>
      <c r="CO452" s="58"/>
      <c r="CP452" s="58"/>
      <c r="CQ452" s="58"/>
      <c r="CR452" s="177"/>
      <c r="CS452" s="58"/>
      <c r="CT452" s="58"/>
      <c r="CU452" s="58"/>
      <c r="CV452" s="58"/>
      <c r="CW452" s="58"/>
      <c r="CX452" s="58"/>
      <c r="CY452" s="58"/>
      <c r="CZ452" s="58"/>
      <c r="DA452" s="58"/>
      <c r="DB452" s="58"/>
      <c r="DC452" s="58"/>
      <c r="DD452" s="58"/>
      <c r="DE452" s="58"/>
      <c r="DF452" s="58"/>
    </row>
    <row r="453" spans="1:110" ht="12.75">
      <c r="D453" s="334" t="s">
        <v>875</v>
      </c>
      <c r="E453" s="284"/>
      <c r="F453" s="284"/>
      <c r="G453" s="284"/>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481">
        <f>'Sources and Uses Budget'!B105/Application!AG436</f>
        <v>419432.91759419156</v>
      </c>
      <c r="AD453" s="2481"/>
      <c r="AE453" s="2481"/>
      <c r="AF453" s="2481"/>
      <c r="AG453" s="284"/>
      <c r="AH453" s="284"/>
      <c r="AI453" s="284"/>
      <c r="AJ453" s="290"/>
      <c r="AZ453" s="58"/>
      <c r="BA453" s="58"/>
      <c r="BB453" s="58"/>
      <c r="BC453" s="58"/>
      <c r="BD453" s="58"/>
      <c r="BE453" s="58"/>
      <c r="BF453" s="58"/>
      <c r="BG453" s="58"/>
      <c r="BH453" s="58"/>
      <c r="BI453" s="58"/>
      <c r="BJ453" s="58"/>
      <c r="BK453" s="58"/>
      <c r="BL453" s="58"/>
      <c r="BM453" s="58"/>
      <c r="BN453" s="58"/>
      <c r="BO453" s="58"/>
      <c r="BP453" s="58"/>
      <c r="BQ453" s="58"/>
      <c r="BR453" s="58"/>
      <c r="BS453" s="58"/>
      <c r="BT453" s="58"/>
      <c r="BU453" s="58"/>
      <c r="BV453" s="58"/>
      <c r="BW453" s="58"/>
      <c r="BX453" s="58"/>
      <c r="BY453" s="58"/>
      <c r="BZ453" s="58"/>
      <c r="CA453" s="58"/>
      <c r="CB453" s="58"/>
      <c r="CC453" s="58"/>
      <c r="CD453" s="58"/>
      <c r="CE453" s="58"/>
      <c r="CF453" s="58"/>
      <c r="CG453" s="58"/>
      <c r="CH453" s="58"/>
      <c r="CI453" s="58"/>
      <c r="CJ453" s="58"/>
      <c r="CK453" s="58"/>
      <c r="CL453" s="58"/>
      <c r="CM453" s="58"/>
      <c r="CN453" s="58"/>
      <c r="CO453" s="58"/>
      <c r="CP453" s="58"/>
      <c r="CQ453" s="58"/>
      <c r="CR453" s="177"/>
      <c r="CS453" s="58"/>
      <c r="CT453" s="58"/>
      <c r="CU453" s="58"/>
      <c r="CV453" s="58"/>
      <c r="CW453" s="58"/>
      <c r="CX453" s="58"/>
      <c r="CY453" s="58"/>
      <c r="CZ453" s="58"/>
      <c r="DA453" s="58"/>
      <c r="DB453" s="58"/>
      <c r="DC453" s="58"/>
      <c r="DD453" s="58"/>
      <c r="DE453" s="58"/>
      <c r="DF453" s="58"/>
    </row>
    <row r="454" spans="1:110" ht="12.75">
      <c r="D454" s="334" t="s">
        <v>876</v>
      </c>
      <c r="E454" s="284"/>
      <c r="F454" s="284"/>
      <c r="G454" s="284"/>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481">
        <f>'Sources and Uses Budget'!C105/Application!AG436</f>
        <v>419432.91759419156</v>
      </c>
      <c r="AD454" s="2481"/>
      <c r="AE454" s="2481"/>
      <c r="AF454" s="2481"/>
      <c r="AG454" s="284"/>
      <c r="AH454" s="284"/>
      <c r="AI454" s="284"/>
      <c r="AJ454" s="290"/>
      <c r="AZ454" s="58"/>
      <c r="BA454" s="58"/>
      <c r="BB454" s="58"/>
      <c r="BC454" s="58"/>
      <c r="BD454" s="58"/>
      <c r="BE454" s="58"/>
      <c r="BF454" s="58"/>
      <c r="BG454" s="58"/>
      <c r="BH454" s="58"/>
      <c r="BI454" s="58"/>
      <c r="BJ454" s="58"/>
      <c r="BK454" s="58"/>
      <c r="BL454" s="58"/>
      <c r="BM454" s="58"/>
      <c r="BN454" s="58"/>
      <c r="BO454" s="58"/>
      <c r="BP454" s="58"/>
      <c r="BQ454" s="58"/>
      <c r="BR454" s="58"/>
      <c r="BS454" s="58"/>
      <c r="BT454" s="58"/>
      <c r="BU454" s="58"/>
      <c r="BV454" s="58"/>
      <c r="BW454" s="58"/>
      <c r="BX454" s="58"/>
      <c r="BY454" s="58"/>
      <c r="BZ454" s="58"/>
      <c r="CA454" s="58"/>
      <c r="CB454" s="58"/>
      <c r="CC454" s="58"/>
      <c r="CD454" s="58"/>
      <c r="CE454" s="58"/>
      <c r="CF454" s="58"/>
      <c r="CG454" s="58"/>
      <c r="CH454" s="58"/>
      <c r="CI454" s="58"/>
      <c r="CJ454" s="58"/>
      <c r="CK454" s="58"/>
      <c r="CL454" s="58"/>
      <c r="CM454" s="58"/>
      <c r="CN454" s="58"/>
      <c r="CO454" s="58"/>
      <c r="CP454" s="58"/>
      <c r="CQ454" s="58"/>
      <c r="CR454" s="177"/>
      <c r="CS454" s="58"/>
      <c r="CT454" s="58"/>
      <c r="CU454" s="58"/>
      <c r="CV454" s="58"/>
      <c r="CW454" s="58"/>
      <c r="CX454" s="58"/>
      <c r="CY454" s="58"/>
      <c r="CZ454" s="58"/>
      <c r="DA454" s="58"/>
      <c r="DB454" s="58"/>
      <c r="DC454" s="58"/>
      <c r="DD454" s="58"/>
      <c r="DE454" s="58"/>
      <c r="DF454" s="58"/>
    </row>
    <row r="455" spans="1:110" ht="12.75">
      <c r="D455" s="334" t="s">
        <v>926</v>
      </c>
      <c r="E455" s="284"/>
      <c r="F455" s="284"/>
      <c r="G455" s="284"/>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481">
        <f>('Sources and Uses Budget'!$S$107+'Sources and Uses Budget'!$T$107)/Application!AG436</f>
        <v>406890.46659188037</v>
      </c>
      <c r="AD455" s="2481"/>
      <c r="AE455" s="2481"/>
      <c r="AF455" s="2481"/>
      <c r="AG455" s="284"/>
      <c r="AH455" s="284"/>
      <c r="AI455" s="284"/>
      <c r="AJ455" s="290"/>
      <c r="AZ455" s="58"/>
      <c r="BA455" s="58"/>
      <c r="BB455" s="58"/>
      <c r="BC455" s="58"/>
      <c r="BD455" s="58"/>
      <c r="BE455" s="58"/>
      <c r="BF455" s="58"/>
      <c r="BG455" s="58"/>
      <c r="BH455" s="58"/>
      <c r="BI455" s="58"/>
      <c r="BJ455" s="58"/>
      <c r="BK455" s="58"/>
      <c r="BL455" s="58"/>
      <c r="BM455" s="58"/>
      <c r="BN455" s="58"/>
      <c r="BO455" s="58"/>
      <c r="BP455" s="58"/>
      <c r="BQ455" s="58"/>
      <c r="BR455" s="58"/>
      <c r="BS455" s="58"/>
      <c r="BT455" s="58"/>
      <c r="BU455" s="58"/>
      <c r="BV455" s="58"/>
      <c r="BW455" s="58"/>
      <c r="BX455" s="58"/>
      <c r="BY455" s="58"/>
      <c r="BZ455" s="58"/>
      <c r="CA455" s="58"/>
      <c r="CB455" s="58"/>
      <c r="CC455" s="58"/>
      <c r="CD455" s="58"/>
      <c r="CE455" s="58"/>
      <c r="CF455" s="58"/>
      <c r="CG455" s="58"/>
      <c r="CH455" s="58"/>
      <c r="CI455" s="58"/>
      <c r="CJ455" s="58"/>
      <c r="CK455" s="58"/>
      <c r="CL455" s="58"/>
      <c r="CM455" s="58"/>
      <c r="CN455" s="58"/>
      <c r="CO455" s="58"/>
      <c r="CP455" s="58"/>
      <c r="CQ455" s="58"/>
      <c r="CR455" s="177"/>
      <c r="CS455" s="58"/>
      <c r="CT455" s="58"/>
      <c r="CU455" s="58"/>
      <c r="CV455" s="58"/>
      <c r="CW455" s="58"/>
      <c r="CX455" s="58"/>
      <c r="CY455" s="58"/>
      <c r="CZ455" s="58"/>
      <c r="DA455" s="58"/>
      <c r="DB455" s="58"/>
      <c r="DC455" s="58"/>
      <c r="DD455" s="58"/>
      <c r="DE455" s="58"/>
      <c r="DF455" s="58"/>
    </row>
    <row r="456" spans="1:110" ht="12.75">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866"/>
      <c r="AD456" s="284"/>
      <c r="AE456" s="284"/>
      <c r="AF456" s="284"/>
      <c r="AG456" s="284"/>
      <c r="AH456" s="284"/>
      <c r="AI456" s="284"/>
      <c r="AJ456" s="290"/>
      <c r="AZ456" s="58"/>
      <c r="BA456" s="58"/>
      <c r="BB456" s="58"/>
      <c r="BC456" s="58"/>
      <c r="BD456" s="58"/>
      <c r="BE456" s="58"/>
      <c r="BF456" s="58"/>
      <c r="BG456" s="58"/>
      <c r="BH456" s="58"/>
      <c r="BI456" s="58"/>
      <c r="BJ456" s="58"/>
      <c r="BK456" s="58"/>
      <c r="BL456" s="58"/>
      <c r="BM456" s="58"/>
      <c r="BN456" s="58"/>
      <c r="BO456" s="58"/>
      <c r="BP456" s="58"/>
      <c r="BQ456" s="58"/>
      <c r="BR456" s="58"/>
      <c r="BS456" s="58"/>
      <c r="BT456" s="58"/>
      <c r="BU456" s="58"/>
      <c r="BV456" s="58"/>
      <c r="BW456" s="58"/>
      <c r="BX456" s="58"/>
      <c r="BY456" s="58"/>
      <c r="BZ456" s="58"/>
      <c r="CA456" s="58"/>
      <c r="CB456" s="58"/>
      <c r="CC456" s="58"/>
      <c r="CD456" s="58"/>
      <c r="CE456" s="58"/>
      <c r="CF456" s="58"/>
      <c r="CG456" s="58"/>
      <c r="CH456" s="58"/>
      <c r="CI456" s="58"/>
      <c r="CJ456" s="58"/>
      <c r="CK456" s="58"/>
      <c r="CL456" s="58"/>
      <c r="CM456" s="58"/>
      <c r="CN456" s="58"/>
      <c r="CO456" s="58"/>
      <c r="CP456" s="58"/>
      <c r="CQ456" s="58"/>
      <c r="CR456" s="177"/>
      <c r="CS456" s="58"/>
      <c r="CT456" s="58"/>
      <c r="CU456" s="58"/>
      <c r="CV456" s="58"/>
      <c r="CW456" s="58"/>
      <c r="CX456" s="58"/>
      <c r="CY456" s="58"/>
      <c r="CZ456" s="58"/>
      <c r="DA456" s="58"/>
      <c r="DB456" s="58"/>
      <c r="DC456" s="58"/>
      <c r="DD456" s="58"/>
      <c r="DE456" s="58"/>
      <c r="DF456" s="58"/>
    </row>
    <row r="457" spans="1:110" ht="12.75">
      <c r="A457" s="50"/>
      <c r="D457" s="50"/>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90"/>
      <c r="AZ457" s="58"/>
      <c r="BA457" s="58"/>
      <c r="BB457" s="58"/>
      <c r="BC457" s="58"/>
      <c r="BD457" s="58"/>
      <c r="BE457" s="58"/>
      <c r="BF457" s="58"/>
      <c r="BG457" s="58"/>
      <c r="BH457" s="58"/>
      <c r="BI457" s="58"/>
      <c r="BJ457" s="58"/>
      <c r="BK457" s="58"/>
      <c r="BL457" s="58"/>
      <c r="BM457" s="58"/>
      <c r="BN457" s="58"/>
      <c r="BO457" s="58"/>
      <c r="BP457" s="58"/>
      <c r="BQ457" s="58"/>
      <c r="BR457" s="58"/>
      <c r="BS457" s="58"/>
      <c r="BT457" s="58"/>
      <c r="BU457" s="58"/>
      <c r="BV457" s="58"/>
      <c r="BW457" s="58"/>
      <c r="BX457" s="58"/>
      <c r="BY457" s="58"/>
      <c r="BZ457" s="58"/>
      <c r="CA457" s="58"/>
      <c r="CB457" s="58"/>
      <c r="CC457" s="58"/>
      <c r="CD457" s="58"/>
      <c r="CE457" s="58"/>
      <c r="CF457" s="58"/>
      <c r="CG457" s="58"/>
      <c r="CH457" s="58"/>
      <c r="CI457" s="58"/>
      <c r="CJ457" s="58"/>
      <c r="CK457" s="58"/>
      <c r="CL457" s="58"/>
      <c r="CM457" s="58"/>
      <c r="CN457" s="58"/>
      <c r="CO457" s="58"/>
      <c r="CP457" s="58"/>
      <c r="CQ457" s="58"/>
      <c r="CR457" s="177"/>
      <c r="CS457" s="58"/>
      <c r="CT457" s="58"/>
      <c r="CU457" s="58"/>
      <c r="CV457" s="58"/>
      <c r="CW457" s="58"/>
      <c r="CX457" s="58"/>
      <c r="CY457" s="58"/>
      <c r="CZ457" s="58"/>
      <c r="DA457" s="58"/>
      <c r="DB457" s="58"/>
      <c r="DC457" s="58"/>
      <c r="DD457" s="58"/>
      <c r="DE457" s="58"/>
      <c r="DF457" s="58"/>
    </row>
    <row r="458" spans="1:110" ht="12.75">
      <c r="A458" s="50" t="s">
        <v>648</v>
      </c>
      <c r="B458" s="717"/>
      <c r="C458" s="717"/>
      <c r="D458" s="50" t="s">
        <v>254</v>
      </c>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90"/>
      <c r="AZ458" s="58"/>
      <c r="BA458" s="58"/>
      <c r="BB458" s="58"/>
      <c r="BC458" s="58"/>
      <c r="BD458" s="58"/>
      <c r="BE458" s="58"/>
      <c r="BF458" s="58"/>
      <c r="BG458" s="58"/>
      <c r="BH458" s="58"/>
      <c r="BI458" s="58"/>
      <c r="BJ458" s="58"/>
      <c r="BK458" s="58"/>
      <c r="BL458" s="58"/>
      <c r="BM458" s="58"/>
      <c r="BN458" s="58"/>
      <c r="BO458" s="58"/>
      <c r="BP458" s="58"/>
      <c r="BQ458" s="58"/>
      <c r="BR458" s="58"/>
      <c r="BS458" s="58"/>
      <c r="BT458" s="58"/>
      <c r="BU458" s="58"/>
      <c r="BV458" s="58"/>
      <c r="BW458" s="58"/>
      <c r="BX458" s="58"/>
      <c r="BY458" s="58"/>
      <c r="BZ458" s="58"/>
      <c r="CA458" s="58"/>
      <c r="CB458" s="58"/>
      <c r="CC458" s="58"/>
      <c r="CD458" s="58"/>
      <c r="CE458" s="58"/>
      <c r="CF458" s="58"/>
      <c r="CG458" s="58"/>
      <c r="CH458" s="58"/>
      <c r="CI458" s="58"/>
      <c r="CJ458" s="58"/>
      <c r="CK458" s="58"/>
      <c r="CL458" s="58"/>
      <c r="CM458" s="58"/>
      <c r="CN458" s="58"/>
      <c r="CO458" s="58"/>
      <c r="CP458" s="58"/>
      <c r="CQ458" s="58"/>
      <c r="CR458" s="177"/>
      <c r="CS458" s="58"/>
      <c r="CT458" s="58"/>
      <c r="CU458" s="58"/>
      <c r="CV458" s="58"/>
      <c r="CW458" s="58"/>
      <c r="CX458" s="58"/>
      <c r="CY458" s="58"/>
      <c r="CZ458" s="58"/>
      <c r="DA458" s="58"/>
      <c r="DB458" s="58"/>
      <c r="DC458" s="58"/>
      <c r="DD458" s="58"/>
      <c r="DE458" s="58"/>
      <c r="DF458" s="58"/>
    </row>
    <row r="459" spans="1:110" ht="12.75">
      <c r="D459" s="291" t="s">
        <v>2326</v>
      </c>
      <c r="E459" s="284"/>
      <c r="F459" s="284"/>
      <c r="G459" s="284"/>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90"/>
      <c r="AZ459" s="58"/>
      <c r="BA459" s="58"/>
      <c r="BB459" s="58"/>
      <c r="BC459" s="58"/>
      <c r="BD459" s="58"/>
      <c r="BE459" s="58"/>
      <c r="BF459" s="58"/>
      <c r="BG459" s="58"/>
      <c r="BH459" s="58"/>
      <c r="BI459" s="58"/>
      <c r="BJ459" s="58"/>
      <c r="BK459" s="58"/>
      <c r="BL459" s="58"/>
      <c r="BM459" s="58"/>
      <c r="BN459" s="58"/>
      <c r="BO459" s="58"/>
      <c r="BP459" s="58"/>
      <c r="BQ459" s="58"/>
      <c r="BR459" s="58"/>
      <c r="BS459" s="58"/>
      <c r="BT459" s="58"/>
      <c r="BU459" s="58"/>
      <c r="BV459" s="58"/>
      <c r="BW459" s="58"/>
      <c r="BX459" s="58"/>
      <c r="BY459" s="58"/>
      <c r="BZ459" s="58"/>
      <c r="CA459" s="58"/>
      <c r="CB459" s="58"/>
      <c r="CC459" s="58"/>
      <c r="CD459" s="58"/>
      <c r="CE459" s="58"/>
      <c r="CF459" s="58"/>
      <c r="CG459" s="58"/>
      <c r="CH459" s="58"/>
      <c r="CI459" s="58"/>
      <c r="CJ459" s="58"/>
      <c r="CK459" s="58"/>
      <c r="CL459" s="58"/>
      <c r="CM459" s="58"/>
      <c r="CN459" s="58"/>
      <c r="CO459" s="58"/>
      <c r="CP459" s="58"/>
      <c r="CQ459" s="58"/>
      <c r="CR459" s="177"/>
      <c r="CS459" s="58"/>
      <c r="CT459" s="58"/>
      <c r="CU459" s="58"/>
      <c r="CV459" s="58"/>
      <c r="CW459" s="58"/>
      <c r="CX459" s="58"/>
      <c r="CY459" s="58"/>
      <c r="CZ459" s="58"/>
      <c r="DA459" s="58"/>
      <c r="DB459" s="58"/>
      <c r="DC459" s="58"/>
      <c r="DD459" s="58"/>
      <c r="DE459" s="58"/>
      <c r="DF459" s="58"/>
    </row>
    <row r="460" spans="1:110" ht="12.75">
      <c r="D460" s="291" t="s">
        <v>2327</v>
      </c>
      <c r="E460" s="284"/>
      <c r="F460" s="284"/>
      <c r="G460" s="284"/>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90"/>
      <c r="AZ460" s="58"/>
      <c r="BA460" s="58"/>
      <c r="BB460" s="58"/>
      <c r="BC460" s="58"/>
      <c r="BD460" s="58"/>
      <c r="BE460" s="58"/>
      <c r="BF460" s="58"/>
      <c r="BG460" s="58"/>
      <c r="BH460" s="58"/>
      <c r="BI460" s="58"/>
      <c r="BJ460" s="58"/>
      <c r="BK460" s="58"/>
      <c r="BL460" s="58"/>
      <c r="BM460" s="58"/>
      <c r="BN460" s="58"/>
      <c r="BO460" s="58"/>
      <c r="BP460" s="58"/>
      <c r="BQ460" s="58"/>
      <c r="BR460" s="58"/>
      <c r="BS460" s="58"/>
      <c r="BT460" s="58"/>
      <c r="BU460" s="58"/>
      <c r="BV460" s="58"/>
      <c r="BW460" s="58"/>
      <c r="BX460" s="58"/>
      <c r="BY460" s="58"/>
      <c r="BZ460" s="58"/>
      <c r="CA460" s="58"/>
      <c r="CB460" s="58"/>
      <c r="CC460" s="58"/>
      <c r="CD460" s="58"/>
      <c r="CE460" s="58"/>
      <c r="CF460" s="58"/>
      <c r="CG460" s="58"/>
      <c r="CH460" s="58"/>
      <c r="CI460" s="58"/>
      <c r="CJ460" s="58"/>
      <c r="CK460" s="58"/>
      <c r="CL460" s="58"/>
      <c r="CM460" s="58"/>
      <c r="CN460" s="58"/>
      <c r="CO460" s="58"/>
      <c r="CP460" s="58"/>
      <c r="CQ460" s="58"/>
      <c r="CR460" s="177"/>
      <c r="CS460" s="58"/>
      <c r="CT460" s="58"/>
      <c r="CU460" s="58"/>
      <c r="CV460" s="58"/>
      <c r="CW460" s="58"/>
      <c r="CX460" s="58"/>
      <c r="CY460" s="58"/>
      <c r="CZ460" s="58"/>
      <c r="DA460" s="58"/>
      <c r="DB460" s="58"/>
      <c r="DC460" s="58"/>
      <c r="DD460" s="58"/>
      <c r="DE460" s="58"/>
      <c r="DF460" s="58"/>
    </row>
    <row r="461" spans="1:110" ht="12.75">
      <c r="D461" s="291" t="s">
        <v>2328</v>
      </c>
      <c r="E461" s="284"/>
      <c r="F461" s="284"/>
      <c r="G461" s="284"/>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90"/>
      <c r="AZ461" s="58"/>
      <c r="BA461" s="58"/>
      <c r="BB461" s="58"/>
      <c r="BC461" s="58"/>
      <c r="BD461" s="58"/>
      <c r="BE461" s="58"/>
      <c r="BF461" s="58"/>
      <c r="BG461" s="58"/>
      <c r="BH461" s="58"/>
      <c r="BI461" s="58"/>
      <c r="BJ461" s="58"/>
      <c r="BK461" s="58"/>
      <c r="BL461" s="58"/>
      <c r="BM461" s="58"/>
      <c r="BN461" s="58"/>
      <c r="BO461" s="58"/>
      <c r="BP461" s="58"/>
      <c r="BQ461" s="58"/>
      <c r="BR461" s="58"/>
      <c r="BS461" s="58"/>
      <c r="BT461" s="58"/>
      <c r="BU461" s="58"/>
      <c r="BV461" s="58"/>
      <c r="BW461" s="58"/>
      <c r="BX461" s="58"/>
      <c r="BY461" s="58"/>
      <c r="BZ461" s="58"/>
      <c r="CA461" s="58"/>
      <c r="CB461" s="58"/>
      <c r="CC461" s="58"/>
      <c r="CD461" s="58"/>
      <c r="CE461" s="58"/>
      <c r="CF461" s="58"/>
      <c r="CG461" s="58"/>
      <c r="CH461" s="58"/>
      <c r="CI461" s="58"/>
      <c r="CJ461" s="58"/>
      <c r="CK461" s="58"/>
      <c r="CL461" s="58"/>
      <c r="CM461" s="58"/>
      <c r="CN461" s="58"/>
      <c r="CO461" s="58"/>
      <c r="CP461" s="58"/>
      <c r="CQ461" s="58"/>
      <c r="CR461" s="177"/>
      <c r="CS461" s="58"/>
      <c r="CT461" s="58"/>
      <c r="CU461" s="58"/>
      <c r="CV461" s="58"/>
      <c r="CW461" s="58"/>
      <c r="CX461" s="58"/>
      <c r="CY461" s="58"/>
      <c r="CZ461" s="58"/>
      <c r="DA461" s="58"/>
      <c r="DB461" s="58"/>
      <c r="DC461" s="58"/>
      <c r="DD461" s="58"/>
      <c r="DE461" s="58"/>
      <c r="DF461" s="58"/>
    </row>
    <row r="462" spans="1:110" ht="12.75">
      <c r="D462" s="913"/>
      <c r="E462" s="284"/>
      <c r="F462" s="284"/>
      <c r="G462" s="284"/>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90"/>
      <c r="AZ462" s="58"/>
      <c r="BA462" s="58"/>
      <c r="BB462" s="58"/>
      <c r="BC462" s="58"/>
      <c r="BD462" s="58"/>
      <c r="BE462" s="58"/>
      <c r="BF462" s="58"/>
      <c r="BG462" s="58"/>
      <c r="BH462" s="58"/>
      <c r="BI462" s="58"/>
      <c r="BJ462" s="58"/>
      <c r="BK462" s="58"/>
      <c r="BL462" s="58"/>
      <c r="BM462" s="58"/>
      <c r="BN462" s="58"/>
      <c r="BO462" s="58"/>
      <c r="BP462" s="58"/>
      <c r="BQ462" s="58"/>
      <c r="BR462" s="58"/>
      <c r="BS462" s="58"/>
      <c r="BT462" s="58"/>
      <c r="BU462" s="58"/>
      <c r="BV462" s="58"/>
      <c r="BW462" s="58"/>
      <c r="BX462" s="58"/>
      <c r="BY462" s="58"/>
      <c r="BZ462" s="58"/>
      <c r="CA462" s="58"/>
      <c r="CB462" s="58"/>
      <c r="CC462" s="58"/>
      <c r="CD462" s="58"/>
      <c r="CE462" s="58"/>
      <c r="CF462" s="58"/>
      <c r="CG462" s="58"/>
      <c r="CH462" s="58"/>
      <c r="CI462" s="58"/>
      <c r="CJ462" s="58"/>
      <c r="CK462" s="58"/>
      <c r="CL462" s="58"/>
      <c r="CM462" s="58"/>
      <c r="CN462" s="58"/>
      <c r="CO462" s="58"/>
      <c r="CP462" s="58"/>
      <c r="CQ462" s="58"/>
      <c r="CR462" s="177"/>
      <c r="CS462" s="58"/>
      <c r="CT462" s="58"/>
      <c r="CU462" s="58"/>
      <c r="CV462" s="58"/>
      <c r="CW462" s="58"/>
      <c r="CX462" s="58"/>
      <c r="CY462" s="58"/>
      <c r="CZ462" s="58"/>
      <c r="DA462" s="58"/>
      <c r="DB462" s="58"/>
      <c r="DC462" s="58"/>
      <c r="DD462" s="58"/>
      <c r="DE462" s="58"/>
      <c r="DF462" s="58"/>
    </row>
    <row r="463" spans="1:110" ht="12.75">
      <c r="A463" s="181"/>
      <c r="B463" s="181"/>
      <c r="C463" s="181"/>
      <c r="D463" s="292" t="s">
        <v>730</v>
      </c>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84"/>
      <c r="AE463" s="284"/>
      <c r="AF463" s="284"/>
      <c r="AG463" s="284"/>
      <c r="AH463" s="284"/>
      <c r="AI463" s="284"/>
      <c r="AJ463" s="290"/>
      <c r="AZ463" s="58"/>
      <c r="BA463" s="58"/>
      <c r="BB463" s="58"/>
      <c r="BC463" s="58"/>
      <c r="BD463" s="58"/>
      <c r="BE463" s="58"/>
      <c r="BF463" s="58"/>
      <c r="BG463" s="58"/>
      <c r="BH463" s="58"/>
      <c r="BI463" s="58"/>
      <c r="BJ463" s="58"/>
      <c r="BK463" s="58"/>
      <c r="BL463" s="58"/>
      <c r="BM463" s="58"/>
      <c r="BN463" s="58"/>
      <c r="BO463" s="58"/>
      <c r="BP463" s="58"/>
      <c r="BQ463" s="58"/>
      <c r="BR463" s="58"/>
      <c r="BS463" s="58"/>
      <c r="BT463" s="58"/>
      <c r="BU463" s="58"/>
      <c r="BV463" s="58"/>
      <c r="BW463" s="58"/>
      <c r="BX463" s="58"/>
      <c r="BY463" s="58"/>
      <c r="BZ463" s="58"/>
      <c r="CA463" s="58"/>
      <c r="CB463" s="58"/>
      <c r="CC463" s="58"/>
      <c r="CD463" s="58"/>
      <c r="CE463" s="58"/>
      <c r="CF463" s="58"/>
      <c r="CG463" s="58"/>
      <c r="CH463" s="58"/>
      <c r="CI463" s="58"/>
      <c r="CJ463" s="58"/>
      <c r="CK463" s="58"/>
      <c r="CL463" s="58"/>
      <c r="CM463" s="58"/>
      <c r="CN463" s="58"/>
      <c r="CO463" s="58"/>
      <c r="CP463" s="58"/>
      <c r="CQ463" s="58"/>
      <c r="CR463" s="177"/>
      <c r="CS463" s="58"/>
      <c r="CT463" s="58"/>
      <c r="CU463" s="58"/>
      <c r="CV463" s="58"/>
      <c r="CW463" s="58"/>
      <c r="CX463" s="58"/>
      <c r="CY463" s="58"/>
      <c r="CZ463" s="58"/>
      <c r="DA463" s="58"/>
      <c r="DB463" s="58"/>
      <c r="DC463" s="58"/>
      <c r="DD463" s="58"/>
      <c r="DE463" s="58"/>
      <c r="DF463" s="58"/>
    </row>
    <row r="464" spans="1:110" ht="12.75">
      <c r="A464" s="181"/>
      <c r="B464" s="181"/>
      <c r="C464" s="181"/>
      <c r="D464" s="2432" t="s">
        <v>731</v>
      </c>
      <c r="E464" s="2433"/>
      <c r="F464" s="2433"/>
      <c r="G464" s="2433"/>
      <c r="H464" s="2433"/>
      <c r="I464" s="2433"/>
      <c r="J464" s="2433"/>
      <c r="K464" s="2433"/>
      <c r="L464" s="2433"/>
      <c r="M464" s="2433"/>
      <c r="N464" s="2433"/>
      <c r="O464" s="2433"/>
      <c r="P464" s="2433"/>
      <c r="Q464" s="2433"/>
      <c r="R464" s="2433"/>
      <c r="S464" s="2433"/>
      <c r="T464" s="2433"/>
      <c r="U464" s="2433"/>
      <c r="V464" s="2434"/>
      <c r="W464" s="2297">
        <v>0</v>
      </c>
      <c r="X464" s="2298"/>
      <c r="Y464" s="2299"/>
      <c r="Z464" s="291"/>
      <c r="AA464" s="291"/>
      <c r="AB464" s="291"/>
      <c r="AC464" s="291"/>
      <c r="AD464" s="284"/>
      <c r="AE464" s="284"/>
      <c r="AF464" s="284"/>
      <c r="AG464" s="284"/>
      <c r="AH464" s="284"/>
      <c r="AI464" s="284"/>
      <c r="AJ464" s="290"/>
      <c r="AZ464" s="58"/>
      <c r="BA464" s="58"/>
      <c r="BB464" s="58"/>
      <c r="BC464" s="58"/>
      <c r="BD464" s="58"/>
      <c r="BE464" s="58"/>
      <c r="BF464" s="58"/>
      <c r="BG464" s="58"/>
      <c r="BH464" s="58"/>
      <c r="BI464" s="58"/>
      <c r="BJ464" s="58"/>
      <c r="BK464" s="58"/>
      <c r="BL464" s="58"/>
      <c r="BM464" s="58"/>
      <c r="BN464" s="58"/>
      <c r="BO464" s="58"/>
      <c r="BP464" s="58"/>
      <c r="BQ464" s="58"/>
      <c r="BR464" s="58"/>
      <c r="BS464" s="58"/>
      <c r="BT464" s="58"/>
      <c r="BU464" s="58"/>
      <c r="BV464" s="58"/>
      <c r="BW464" s="58"/>
      <c r="BX464" s="58"/>
      <c r="BY464" s="58"/>
      <c r="BZ464" s="58"/>
      <c r="CA464" s="58"/>
      <c r="CB464" s="58"/>
      <c r="CC464" s="58"/>
      <c r="CD464" s="58"/>
      <c r="CE464" s="58"/>
      <c r="CF464" s="58"/>
      <c r="CG464" s="58"/>
      <c r="CH464" s="58"/>
      <c r="CI464" s="58"/>
      <c r="CJ464" s="58"/>
      <c r="CK464" s="58"/>
      <c r="CL464" s="58"/>
      <c r="CM464" s="58"/>
      <c r="CN464" s="58"/>
      <c r="CO464" s="58"/>
      <c r="CP464" s="58"/>
      <c r="CQ464" s="58"/>
      <c r="CR464" s="177"/>
      <c r="CS464" s="58"/>
      <c r="CT464" s="58"/>
      <c r="CU464" s="58"/>
      <c r="CV464" s="58"/>
      <c r="CW464" s="58"/>
      <c r="CX464" s="58"/>
      <c r="CY464" s="58"/>
      <c r="CZ464" s="58"/>
      <c r="DA464" s="58"/>
      <c r="DB464" s="58"/>
      <c r="DC464" s="58"/>
      <c r="DD464" s="58"/>
      <c r="DE464" s="58"/>
      <c r="DF464" s="58"/>
    </row>
    <row r="465" spans="1:110" ht="12.75">
      <c r="A465" s="181"/>
      <c r="B465" s="181"/>
      <c r="C465" s="181"/>
      <c r="D465" s="2432" t="s">
        <v>732</v>
      </c>
      <c r="E465" s="2433"/>
      <c r="F465" s="2433"/>
      <c r="G465" s="2433"/>
      <c r="H465" s="2433"/>
      <c r="I465" s="2433"/>
      <c r="J465" s="2433"/>
      <c r="K465" s="2433"/>
      <c r="L465" s="2433"/>
      <c r="M465" s="2433"/>
      <c r="N465" s="2433"/>
      <c r="O465" s="2433"/>
      <c r="P465" s="2433"/>
      <c r="Q465" s="2433"/>
      <c r="R465" s="2433"/>
      <c r="S465" s="2433"/>
      <c r="T465" s="2433"/>
      <c r="U465" s="2433"/>
      <c r="V465" s="2434"/>
      <c r="W465" s="2297">
        <v>0</v>
      </c>
      <c r="X465" s="2298"/>
      <c r="Y465" s="2299"/>
      <c r="Z465" s="291"/>
      <c r="AA465" s="291"/>
      <c r="AB465" s="291"/>
      <c r="AC465" s="291"/>
      <c r="AD465" s="284"/>
      <c r="AE465" s="284"/>
      <c r="AF465" s="284"/>
      <c r="AG465" s="284"/>
      <c r="AH465" s="284"/>
      <c r="AI465" s="284"/>
      <c r="AJ465" s="290"/>
      <c r="AZ465" s="58"/>
      <c r="BA465" s="58"/>
      <c r="BB465" s="58"/>
      <c r="BC465" s="58"/>
      <c r="BD465" s="58"/>
      <c r="BE465" s="58"/>
      <c r="BF465" s="58"/>
      <c r="BG465" s="58"/>
      <c r="BH465" s="58"/>
      <c r="BI465" s="1469"/>
      <c r="BJ465" s="58"/>
      <c r="BK465" s="58"/>
      <c r="BL465" s="58"/>
      <c r="BM465" s="58"/>
      <c r="BN465" s="58"/>
      <c r="BO465" s="58"/>
      <c r="BP465" s="58"/>
      <c r="BQ465" s="58"/>
      <c r="BR465" s="58"/>
      <c r="BS465" s="58"/>
      <c r="BT465" s="58"/>
      <c r="BU465" s="58"/>
      <c r="BV465" s="58"/>
      <c r="BW465" s="58"/>
      <c r="BX465" s="58"/>
      <c r="BY465" s="58"/>
      <c r="BZ465" s="58"/>
      <c r="CA465" s="58"/>
      <c r="CB465" s="58"/>
      <c r="CC465" s="58"/>
      <c r="CD465" s="58"/>
      <c r="CE465" s="58"/>
      <c r="CF465" s="58"/>
      <c r="CG465" s="58"/>
      <c r="CH465" s="58"/>
      <c r="CI465" s="58"/>
      <c r="CJ465" s="58"/>
      <c r="CK465" s="58"/>
      <c r="CL465" s="58"/>
      <c r="CM465" s="58"/>
      <c r="CN465" s="58"/>
      <c r="CO465" s="58"/>
      <c r="CP465" s="58"/>
      <c r="CQ465" s="58"/>
      <c r="CR465" s="177"/>
      <c r="CS465" s="58"/>
      <c r="CT465" s="58"/>
      <c r="CU465" s="58"/>
      <c r="CV465" s="58"/>
      <c r="CW465" s="58"/>
      <c r="CX465" s="58"/>
      <c r="CY465" s="58"/>
      <c r="CZ465" s="58"/>
      <c r="DA465" s="58"/>
      <c r="DB465" s="58"/>
      <c r="DC465" s="58"/>
      <c r="DD465" s="58"/>
      <c r="DE465" s="58"/>
      <c r="DF465" s="58"/>
    </row>
    <row r="466" spans="1:110" ht="12.75">
      <c r="A466" s="181"/>
      <c r="B466" s="181"/>
      <c r="C466" s="181"/>
      <c r="D466" s="2432" t="s">
        <v>733</v>
      </c>
      <c r="E466" s="2433"/>
      <c r="F466" s="2433"/>
      <c r="G466" s="2433"/>
      <c r="H466" s="2433"/>
      <c r="I466" s="2433"/>
      <c r="J466" s="2433"/>
      <c r="K466" s="2433"/>
      <c r="L466" s="2433"/>
      <c r="M466" s="2433"/>
      <c r="N466" s="2433"/>
      <c r="O466" s="2433"/>
      <c r="P466" s="2433"/>
      <c r="Q466" s="2433"/>
      <c r="R466" s="2433"/>
      <c r="S466" s="2433"/>
      <c r="T466" s="2433"/>
      <c r="U466" s="2433"/>
      <c r="V466" s="2434"/>
      <c r="W466" s="2297">
        <v>0</v>
      </c>
      <c r="X466" s="2298"/>
      <c r="Y466" s="2299"/>
      <c r="Z466" s="291"/>
      <c r="AA466" s="291"/>
      <c r="AB466" s="291"/>
      <c r="AC466" s="291"/>
      <c r="AD466" s="284"/>
      <c r="AE466" s="284"/>
      <c r="AF466" s="284"/>
      <c r="AG466" s="284"/>
      <c r="AH466" s="284"/>
      <c r="AI466" s="284"/>
      <c r="AJ466" s="290"/>
      <c r="AZ466" s="58"/>
      <c r="BA466" s="58"/>
      <c r="BB466" s="58"/>
      <c r="BC466" s="58"/>
      <c r="BD466" s="58"/>
      <c r="BE466" s="58"/>
      <c r="BF466" s="58"/>
      <c r="BG466" s="58"/>
      <c r="BH466" s="58"/>
      <c r="BI466" s="58"/>
      <c r="BJ466" s="58"/>
      <c r="BK466" s="58"/>
      <c r="BL466" s="58"/>
      <c r="BM466" s="58"/>
      <c r="BN466" s="58"/>
      <c r="BO466" s="58"/>
      <c r="BP466" s="58"/>
      <c r="BQ466" s="58"/>
      <c r="BR466" s="58"/>
      <c r="BS466" s="58"/>
      <c r="BT466" s="58"/>
      <c r="BU466" s="58"/>
      <c r="BV466" s="58"/>
      <c r="BW466" s="58"/>
      <c r="BX466" s="58"/>
      <c r="BY466" s="58"/>
      <c r="BZ466" s="58"/>
      <c r="CA466" s="58"/>
      <c r="CB466" s="58"/>
      <c r="CC466" s="58"/>
      <c r="CD466" s="58"/>
      <c r="CE466" s="58"/>
      <c r="CF466" s="58"/>
      <c r="CG466" s="58"/>
      <c r="CH466" s="58"/>
      <c r="CI466" s="58"/>
      <c r="CJ466" s="58"/>
      <c r="CK466" s="58"/>
      <c r="CL466" s="58"/>
      <c r="CM466" s="58"/>
      <c r="CN466" s="58"/>
      <c r="CO466" s="58"/>
      <c r="CP466" s="58"/>
      <c r="CQ466" s="58"/>
      <c r="CR466" s="177"/>
      <c r="CS466" s="58"/>
      <c r="CT466" s="58"/>
      <c r="CU466" s="58"/>
      <c r="CV466" s="58"/>
      <c r="CW466" s="58"/>
      <c r="CX466" s="58"/>
      <c r="CY466" s="58"/>
      <c r="CZ466" s="58"/>
      <c r="DA466" s="58"/>
      <c r="DB466" s="58"/>
      <c r="DC466" s="58"/>
      <c r="DD466" s="58"/>
      <c r="DE466" s="58"/>
      <c r="DF466" s="58"/>
    </row>
    <row r="467" spans="1:110" ht="12.75" customHeight="1">
      <c r="A467" s="181"/>
      <c r="B467" s="181"/>
      <c r="C467" s="181"/>
      <c r="D467" s="2432" t="s">
        <v>734</v>
      </c>
      <c r="E467" s="2433"/>
      <c r="F467" s="2433"/>
      <c r="G467" s="2433"/>
      <c r="H467" s="2433"/>
      <c r="I467" s="2433"/>
      <c r="J467" s="2433"/>
      <c r="K467" s="2433"/>
      <c r="L467" s="2433"/>
      <c r="M467" s="2433"/>
      <c r="N467" s="2433"/>
      <c r="O467" s="2433"/>
      <c r="P467" s="2433"/>
      <c r="Q467" s="2433"/>
      <c r="R467" s="2433"/>
      <c r="S467" s="2433"/>
      <c r="T467" s="2433"/>
      <c r="U467" s="2433"/>
      <c r="V467" s="2434"/>
      <c r="W467" s="2297">
        <v>0</v>
      </c>
      <c r="X467" s="2298"/>
      <c r="Y467" s="2299"/>
      <c r="Z467" s="291"/>
      <c r="AA467" s="291"/>
      <c r="AB467" s="291"/>
      <c r="AC467" s="291"/>
      <c r="AD467" s="284"/>
      <c r="AE467" s="284"/>
      <c r="AF467" s="284"/>
      <c r="AG467" s="284"/>
      <c r="AH467" s="284"/>
      <c r="AI467" s="284"/>
      <c r="AJ467" s="290"/>
      <c r="AZ467" s="58"/>
      <c r="BA467" s="58"/>
      <c r="BB467" s="58"/>
      <c r="BC467" s="58"/>
      <c r="BD467" s="58"/>
      <c r="BE467" s="58"/>
      <c r="BF467" s="58"/>
      <c r="BG467" s="58"/>
      <c r="BH467" s="58"/>
      <c r="BI467" s="58"/>
      <c r="BJ467" s="58"/>
      <c r="BK467" s="58"/>
      <c r="BL467" s="58"/>
      <c r="BM467" s="58"/>
      <c r="BN467" s="58"/>
      <c r="BO467" s="58"/>
      <c r="BP467" s="58"/>
      <c r="BQ467" s="58"/>
      <c r="BR467" s="58"/>
      <c r="BS467" s="58"/>
      <c r="BT467" s="58"/>
      <c r="BU467" s="58"/>
      <c r="BV467" s="58"/>
      <c r="BW467" s="58"/>
      <c r="BX467" s="58"/>
      <c r="BY467" s="58"/>
      <c r="BZ467" s="58"/>
      <c r="CA467" s="58"/>
      <c r="CB467" s="58"/>
      <c r="CC467" s="58"/>
      <c r="CD467" s="58"/>
      <c r="CE467" s="58"/>
      <c r="CF467" s="58"/>
      <c r="CG467" s="58"/>
      <c r="CH467" s="58"/>
      <c r="CI467" s="58"/>
      <c r="CJ467" s="58"/>
      <c r="CK467" s="58"/>
      <c r="CL467" s="58"/>
      <c r="CM467" s="58"/>
      <c r="CN467" s="58"/>
      <c r="CO467" s="58"/>
      <c r="CP467" s="58"/>
      <c r="CQ467" s="58"/>
      <c r="CR467" s="177"/>
      <c r="CS467" s="58"/>
      <c r="CT467" s="58"/>
      <c r="CU467" s="58"/>
      <c r="CV467" s="58"/>
      <c r="CW467" s="58"/>
      <c r="CX467" s="58"/>
      <c r="CY467" s="58"/>
      <c r="CZ467" s="58"/>
      <c r="DA467" s="58"/>
      <c r="DB467" s="58"/>
      <c r="DC467" s="58"/>
      <c r="DD467" s="58"/>
      <c r="DE467" s="58"/>
      <c r="DF467" s="58"/>
    </row>
    <row r="468" spans="1:110" ht="12.75" customHeight="1">
      <c r="A468" s="181"/>
      <c r="B468" s="181"/>
      <c r="C468" s="181"/>
      <c r="D468" s="2432" t="s">
        <v>946</v>
      </c>
      <c r="E468" s="2433"/>
      <c r="F468" s="2433"/>
      <c r="G468" s="2433"/>
      <c r="H468" s="2433"/>
      <c r="I468" s="2433"/>
      <c r="J468" s="2433"/>
      <c r="K468" s="2433"/>
      <c r="L468" s="2433"/>
      <c r="M468" s="2433"/>
      <c r="N468" s="2433"/>
      <c r="O468" s="2433"/>
      <c r="P468" s="2433"/>
      <c r="Q468" s="2433"/>
      <c r="R468" s="2433"/>
      <c r="S468" s="2433"/>
      <c r="T468" s="2433"/>
      <c r="U468" s="2433"/>
      <c r="V468" s="2434"/>
      <c r="W468" s="2297">
        <v>0</v>
      </c>
      <c r="X468" s="2298"/>
      <c r="Y468" s="2299"/>
      <c r="Z468" s="291"/>
      <c r="AA468" s="291"/>
      <c r="AB468" s="291"/>
      <c r="AC468" s="291"/>
      <c r="AD468" s="284"/>
      <c r="AE468" s="284"/>
      <c r="AF468" s="284"/>
      <c r="AG468" s="284"/>
      <c r="AH468" s="284"/>
      <c r="AI468" s="284"/>
      <c r="AJ468" s="290"/>
      <c r="AZ468" s="58"/>
      <c r="BA468" s="58"/>
      <c r="BB468" s="58"/>
      <c r="BC468" s="58"/>
      <c r="BD468" s="58"/>
      <c r="BE468" s="58"/>
      <c r="BF468" s="58"/>
      <c r="BG468" s="58"/>
      <c r="BH468" s="58"/>
      <c r="BI468" s="58"/>
      <c r="BJ468" s="58"/>
      <c r="BK468" s="58"/>
      <c r="BL468" s="58"/>
      <c r="BM468" s="58"/>
      <c r="BN468" s="58"/>
      <c r="BO468" s="58"/>
      <c r="BP468" s="58"/>
      <c r="BQ468" s="58"/>
      <c r="BR468" s="58"/>
      <c r="BS468" s="58"/>
      <c r="BT468" s="58"/>
      <c r="BU468" s="58"/>
      <c r="BV468" s="58"/>
      <c r="BW468" s="58"/>
      <c r="BX468" s="58"/>
      <c r="BY468" s="58"/>
      <c r="BZ468" s="58"/>
      <c r="CA468" s="58"/>
      <c r="CB468" s="58"/>
      <c r="CC468" s="58"/>
      <c r="CD468" s="58"/>
      <c r="CE468" s="58"/>
      <c r="CF468" s="58"/>
      <c r="CG468" s="58"/>
      <c r="CH468" s="58"/>
      <c r="CI468" s="58"/>
      <c r="CJ468" s="58"/>
      <c r="CK468" s="58"/>
      <c r="CL468" s="58"/>
      <c r="CM468" s="58"/>
      <c r="CN468" s="58"/>
      <c r="CO468" s="58"/>
      <c r="CP468" s="58"/>
      <c r="CQ468" s="58"/>
      <c r="CR468" s="177"/>
      <c r="CS468" s="58"/>
      <c r="CT468" s="58"/>
      <c r="CU468" s="58"/>
      <c r="CV468" s="58"/>
      <c r="CW468" s="58"/>
      <c r="CX468" s="58"/>
      <c r="CY468" s="58"/>
      <c r="CZ468" s="58"/>
      <c r="DA468" s="58"/>
      <c r="DB468" s="58"/>
      <c r="DC468" s="58"/>
      <c r="DD468" s="58"/>
      <c r="DE468" s="58"/>
      <c r="DF468" s="58"/>
    </row>
    <row r="469" spans="1:110" ht="12.75">
      <c r="A469" s="181"/>
      <c r="B469" s="181"/>
      <c r="C469" s="181"/>
      <c r="D469" s="2432" t="s">
        <v>735</v>
      </c>
      <c r="E469" s="2433"/>
      <c r="F469" s="2433"/>
      <c r="G469" s="2433"/>
      <c r="H469" s="2433"/>
      <c r="I469" s="2433"/>
      <c r="J469" s="2433"/>
      <c r="K469" s="2433"/>
      <c r="L469" s="2433"/>
      <c r="M469" s="2433"/>
      <c r="N469" s="2433"/>
      <c r="O469" s="2433"/>
      <c r="P469" s="2433"/>
      <c r="Q469" s="2433"/>
      <c r="R469" s="2433"/>
      <c r="S469" s="2433"/>
      <c r="T469" s="2433"/>
      <c r="U469" s="2433"/>
      <c r="V469" s="2434"/>
      <c r="W469" s="2297">
        <v>0</v>
      </c>
      <c r="X469" s="2298"/>
      <c r="Y469" s="2299"/>
      <c r="Z469" s="291"/>
      <c r="AA469" s="291"/>
      <c r="AB469" s="291"/>
      <c r="AC469" s="291"/>
      <c r="AD469" s="284"/>
      <c r="AE469" s="284"/>
      <c r="AF469" s="284"/>
      <c r="AG469" s="284"/>
      <c r="AH469" s="284"/>
      <c r="AI469" s="284"/>
      <c r="AJ469" s="290"/>
      <c r="AZ469" s="58"/>
      <c r="BA469" s="58"/>
      <c r="BB469" s="58"/>
      <c r="BC469" s="58"/>
      <c r="BD469" s="58"/>
      <c r="BE469" s="58"/>
      <c r="BF469" s="58"/>
      <c r="BG469" s="58"/>
      <c r="BH469" s="58"/>
      <c r="BI469" s="58"/>
      <c r="BJ469" s="58"/>
      <c r="BK469" s="58"/>
      <c r="BL469" s="58"/>
      <c r="BM469" s="58"/>
      <c r="BN469" s="58"/>
      <c r="BO469" s="58"/>
      <c r="BP469" s="58"/>
      <c r="BQ469" s="58"/>
      <c r="BR469" s="58"/>
      <c r="BS469" s="58"/>
      <c r="BT469" s="58"/>
      <c r="BU469" s="58"/>
      <c r="BV469" s="58"/>
      <c r="BW469" s="58"/>
      <c r="BX469" s="58"/>
      <c r="BY469" s="58"/>
      <c r="BZ469" s="58"/>
      <c r="CA469" s="58"/>
      <c r="CB469" s="58"/>
      <c r="CC469" s="58"/>
      <c r="CD469" s="58"/>
      <c r="CE469" s="58"/>
      <c r="CF469" s="58"/>
      <c r="CG469" s="58"/>
      <c r="CH469" s="58"/>
      <c r="CI469" s="58"/>
      <c r="CJ469" s="58"/>
      <c r="CK469" s="58"/>
      <c r="CL469" s="58"/>
      <c r="CM469" s="58"/>
      <c r="CN469" s="58"/>
      <c r="CO469" s="58"/>
      <c r="CP469" s="58"/>
      <c r="CQ469" s="58"/>
      <c r="CR469" s="177"/>
      <c r="CS469" s="58"/>
      <c r="CT469" s="58"/>
      <c r="CU469" s="58"/>
      <c r="CV469" s="58"/>
      <c r="CW469" s="58"/>
      <c r="CX469" s="58"/>
      <c r="CY469" s="58"/>
      <c r="CZ469" s="58"/>
      <c r="DA469" s="58"/>
      <c r="DB469" s="58"/>
      <c r="DC469" s="58"/>
      <c r="DD469" s="58"/>
      <c r="DE469" s="58"/>
      <c r="DF469" s="58"/>
    </row>
    <row r="470" spans="1:110" ht="12.75">
      <c r="A470" s="181"/>
      <c r="B470" s="181"/>
      <c r="C470" s="181"/>
      <c r="D470" s="2432" t="s">
        <v>1116</v>
      </c>
      <c r="E470" s="2433"/>
      <c r="F470" s="2433"/>
      <c r="G470" s="2433"/>
      <c r="H470" s="2433"/>
      <c r="I470" s="2433"/>
      <c r="J470" s="2433"/>
      <c r="K470" s="2433"/>
      <c r="L470" s="2433"/>
      <c r="M470" s="2433"/>
      <c r="N470" s="2433"/>
      <c r="O470" s="2433"/>
      <c r="P470" s="2433"/>
      <c r="Q470" s="2433"/>
      <c r="R470" s="2433"/>
      <c r="S470" s="2433"/>
      <c r="T470" s="2433"/>
      <c r="U470" s="2433"/>
      <c r="V470" s="2434"/>
      <c r="W470" s="2297">
        <v>0</v>
      </c>
      <c r="X470" s="2298"/>
      <c r="Y470" s="2299"/>
      <c r="Z470" s="291"/>
      <c r="AA470" s="291"/>
      <c r="AB470" s="291"/>
      <c r="AC470" s="291"/>
      <c r="AD470" s="284"/>
      <c r="AE470" s="284"/>
      <c r="AF470" s="284"/>
      <c r="AG470" s="284"/>
      <c r="AH470" s="284"/>
      <c r="AI470" s="284"/>
      <c r="AJ470" s="290"/>
      <c r="AZ470" s="58"/>
      <c r="BA470" s="58"/>
      <c r="BB470" s="58"/>
      <c r="BC470" s="58"/>
      <c r="BD470" s="58"/>
      <c r="BE470" s="58"/>
      <c r="BF470" s="58"/>
      <c r="BG470" s="58"/>
      <c r="BH470" s="58"/>
      <c r="BI470" s="58"/>
      <c r="BJ470" s="58"/>
      <c r="BK470" s="58"/>
      <c r="BL470" s="58"/>
      <c r="BM470" s="58"/>
      <c r="BN470" s="58"/>
      <c r="BO470" s="58"/>
      <c r="BP470" s="58"/>
      <c r="BQ470" s="58"/>
      <c r="BR470" s="58"/>
      <c r="BS470" s="58"/>
      <c r="BT470" s="58"/>
      <c r="BU470" s="58"/>
      <c r="BV470" s="58"/>
      <c r="BW470" s="58"/>
      <c r="BX470" s="58"/>
      <c r="BY470" s="58"/>
      <c r="BZ470" s="58"/>
      <c r="CA470" s="58"/>
      <c r="CB470" s="58"/>
      <c r="CC470" s="58"/>
      <c r="CD470" s="58"/>
      <c r="CE470" s="58"/>
      <c r="CF470" s="58"/>
      <c r="CG470" s="58"/>
      <c r="CH470" s="58"/>
      <c r="CI470" s="58"/>
      <c r="CJ470" s="58"/>
      <c r="CK470" s="58"/>
      <c r="CL470" s="58"/>
      <c r="CM470" s="58"/>
      <c r="CN470" s="58"/>
      <c r="CO470" s="58"/>
      <c r="CP470" s="58"/>
      <c r="CQ470" s="58"/>
      <c r="CR470" s="177"/>
      <c r="CS470" s="58"/>
      <c r="CT470" s="58"/>
      <c r="CU470" s="58"/>
      <c r="CV470" s="58"/>
      <c r="CW470" s="58"/>
      <c r="CX470" s="58"/>
      <c r="CY470" s="58"/>
      <c r="CZ470" s="58"/>
      <c r="DA470" s="58"/>
      <c r="DB470" s="58"/>
      <c r="DC470" s="58"/>
      <c r="DD470" s="58"/>
      <c r="DE470" s="58"/>
      <c r="DF470" s="58"/>
    </row>
    <row r="471" spans="1:110" ht="12.75">
      <c r="A471" s="181"/>
      <c r="B471" s="181"/>
      <c r="C471" s="181"/>
      <c r="D471" s="2509" t="s">
        <v>1959</v>
      </c>
      <c r="E471" s="2433"/>
      <c r="F471" s="2433"/>
      <c r="G471" s="2433"/>
      <c r="H471" s="2433"/>
      <c r="I471" s="2433"/>
      <c r="J471" s="2433"/>
      <c r="K471" s="2433"/>
      <c r="L471" s="2433"/>
      <c r="M471" s="2433"/>
      <c r="N471" s="2433"/>
      <c r="O471" s="2433"/>
      <c r="P471" s="2433"/>
      <c r="Q471" s="2433"/>
      <c r="R471" s="2433"/>
      <c r="S471" s="2433"/>
      <c r="T471" s="2433"/>
      <c r="U471" s="2433"/>
      <c r="V471" s="2434"/>
      <c r="W471" s="2297">
        <v>27</v>
      </c>
      <c r="X471" s="2298"/>
      <c r="Y471" s="2299"/>
      <c r="Z471" s="291"/>
      <c r="AA471" s="291"/>
      <c r="AB471" s="291"/>
      <c r="AC471" s="291"/>
      <c r="AD471" s="284"/>
      <c r="AE471" s="284"/>
      <c r="AF471" s="284"/>
      <c r="AG471" s="284"/>
      <c r="AH471" s="284"/>
      <c r="AI471" s="284"/>
      <c r="AJ471" s="290"/>
      <c r="AZ471" s="58"/>
      <c r="BA471" s="58"/>
      <c r="BB471" s="58"/>
      <c r="BC471" s="58"/>
      <c r="BD471" s="58"/>
      <c r="BE471" s="58"/>
      <c r="BF471" s="58"/>
      <c r="BG471" s="58"/>
      <c r="BH471" s="58"/>
      <c r="BI471" s="58"/>
      <c r="BJ471" s="58"/>
      <c r="BK471" s="58"/>
      <c r="BL471" s="58"/>
      <c r="BM471" s="58"/>
      <c r="BN471" s="58"/>
      <c r="BO471" s="58"/>
      <c r="BP471" s="58"/>
      <c r="BQ471" s="58"/>
      <c r="BR471" s="58"/>
      <c r="BS471" s="58"/>
      <c r="BT471" s="58"/>
      <c r="BU471" s="58"/>
      <c r="BV471" s="58"/>
      <c r="BW471" s="58"/>
      <c r="BX471" s="58"/>
      <c r="BY471" s="58"/>
      <c r="BZ471" s="58"/>
      <c r="CA471" s="58"/>
      <c r="CB471" s="58"/>
      <c r="CC471" s="58"/>
      <c r="CD471" s="58"/>
      <c r="CE471" s="58"/>
      <c r="CF471" s="58"/>
      <c r="CG471" s="58"/>
      <c r="CH471" s="58"/>
      <c r="CI471" s="58"/>
      <c r="CJ471" s="58"/>
      <c r="CK471" s="58"/>
      <c r="CL471" s="58"/>
      <c r="CM471" s="58"/>
      <c r="CN471" s="58"/>
      <c r="CO471" s="58"/>
      <c r="CP471" s="58"/>
      <c r="CQ471" s="58"/>
      <c r="CR471" s="177"/>
      <c r="CS471" s="58"/>
      <c r="CT471" s="58"/>
      <c r="CU471" s="58"/>
      <c r="CV471" s="58"/>
      <c r="CW471" s="58"/>
      <c r="CX471" s="58"/>
      <c r="CY471" s="58"/>
      <c r="CZ471" s="58"/>
      <c r="DA471" s="58"/>
      <c r="DB471" s="58"/>
      <c r="DC471" s="58"/>
      <c r="DD471" s="58"/>
      <c r="DE471" s="58"/>
      <c r="DF471" s="58"/>
    </row>
    <row r="472" spans="1:110" ht="12.75">
      <c r="A472" s="181"/>
      <c r="B472" s="181"/>
      <c r="C472" s="181"/>
      <c r="D472" s="392" t="s">
        <v>175</v>
      </c>
      <c r="E472" s="393"/>
      <c r="F472" s="394"/>
      <c r="G472" s="2506"/>
      <c r="H472" s="2507"/>
      <c r="I472" s="2507"/>
      <c r="J472" s="2507"/>
      <c r="K472" s="2507"/>
      <c r="L472" s="2507"/>
      <c r="M472" s="2507"/>
      <c r="N472" s="2507"/>
      <c r="O472" s="2507"/>
      <c r="P472" s="2507"/>
      <c r="Q472" s="2507"/>
      <c r="R472" s="2507"/>
      <c r="S472" s="2507"/>
      <c r="T472" s="2507"/>
      <c r="U472" s="2507"/>
      <c r="V472" s="2508"/>
      <c r="W472" s="2297">
        <v>0</v>
      </c>
      <c r="X472" s="2298"/>
      <c r="Y472" s="2299"/>
      <c r="Z472" s="291"/>
      <c r="AA472" s="291"/>
      <c r="AB472" s="291"/>
      <c r="AC472" s="291"/>
      <c r="AD472" s="284"/>
      <c r="AE472" s="284"/>
      <c r="AF472" s="284"/>
      <c r="AG472" s="284"/>
      <c r="AH472" s="284"/>
      <c r="AI472" s="284"/>
      <c r="AJ472" s="290"/>
      <c r="AZ472" s="58"/>
      <c r="BA472" s="58"/>
      <c r="BB472" s="58"/>
      <c r="BC472" s="58"/>
      <c r="BD472" s="58"/>
      <c r="BE472" s="58"/>
      <c r="BF472" s="58"/>
      <c r="BG472" s="58"/>
      <c r="BH472" s="58"/>
      <c r="BI472" s="58"/>
      <c r="BJ472" s="58"/>
      <c r="BK472" s="58"/>
      <c r="BL472" s="58"/>
      <c r="BM472" s="58"/>
      <c r="BN472" s="58"/>
      <c r="BO472" s="58"/>
      <c r="BP472" s="58"/>
      <c r="BQ472" s="58"/>
      <c r="BR472" s="58"/>
      <c r="BS472" s="58"/>
      <c r="BT472" s="58"/>
      <c r="BU472" s="58"/>
      <c r="BV472" s="58"/>
      <c r="BW472" s="58"/>
      <c r="BX472" s="58"/>
      <c r="BY472" s="58"/>
      <c r="BZ472" s="58"/>
      <c r="CA472" s="58"/>
      <c r="CB472" s="58"/>
      <c r="CC472" s="58"/>
      <c r="CD472" s="58"/>
      <c r="CE472" s="58"/>
      <c r="CF472" s="58"/>
      <c r="CG472" s="58"/>
      <c r="CH472" s="58"/>
      <c r="CI472" s="58"/>
      <c r="CJ472" s="58"/>
      <c r="CK472" s="58"/>
      <c r="CL472" s="58"/>
      <c r="CM472" s="58"/>
      <c r="CN472" s="58"/>
      <c r="CO472" s="58"/>
      <c r="CP472" s="58"/>
      <c r="CQ472" s="58"/>
      <c r="CR472" s="177"/>
      <c r="CS472" s="58"/>
      <c r="CT472" s="58"/>
      <c r="CU472" s="58"/>
      <c r="CV472" s="58"/>
      <c r="CW472" s="58"/>
      <c r="CX472" s="58"/>
      <c r="CY472" s="58"/>
      <c r="CZ472" s="58"/>
      <c r="DA472" s="58"/>
      <c r="DB472" s="58"/>
      <c r="DC472" s="58"/>
      <c r="DD472" s="58"/>
      <c r="DE472" s="58"/>
      <c r="DF472" s="58"/>
    </row>
    <row r="473" spans="1:110" ht="12.75">
      <c r="A473" s="181"/>
      <c r="B473" s="181"/>
      <c r="C473" s="181"/>
      <c r="D473" s="395" t="s">
        <v>947</v>
      </c>
      <c r="E473" s="396"/>
      <c r="F473" s="396"/>
      <c r="G473" s="1439"/>
      <c r="H473" s="1439"/>
      <c r="I473" s="1439"/>
      <c r="J473" s="1439"/>
      <c r="K473" s="1439"/>
      <c r="L473" s="1439"/>
      <c r="M473" s="1439"/>
      <c r="N473" s="1439"/>
      <c r="O473" s="1439"/>
      <c r="P473" s="1439"/>
      <c r="Q473" s="1439"/>
      <c r="R473" s="1439"/>
      <c r="S473" s="1439"/>
      <c r="T473" s="1439"/>
      <c r="U473" s="1439"/>
      <c r="V473" s="1439"/>
      <c r="W473" s="397"/>
      <c r="X473" s="397"/>
      <c r="Y473" s="398"/>
      <c r="Z473" s="291"/>
      <c r="AA473" s="291"/>
      <c r="AB473" s="291"/>
      <c r="AC473" s="291"/>
      <c r="AD473" s="284"/>
      <c r="AE473" s="284"/>
      <c r="AF473" s="284"/>
      <c r="AG473" s="284"/>
      <c r="AH473" s="284"/>
      <c r="AI473" s="284"/>
      <c r="AJ473" s="290"/>
      <c r="AZ473" s="58"/>
      <c r="BA473" s="58"/>
      <c r="BB473" s="58"/>
      <c r="BC473" s="58"/>
      <c r="BD473" s="58"/>
      <c r="BE473" s="58"/>
      <c r="BF473" s="58"/>
      <c r="BG473" s="58"/>
      <c r="BH473" s="58"/>
      <c r="BI473" s="58"/>
      <c r="BJ473" s="58"/>
      <c r="BK473" s="58"/>
      <c r="BL473" s="58"/>
      <c r="BM473" s="58"/>
      <c r="BN473" s="58"/>
      <c r="BO473" s="58"/>
      <c r="BP473" s="58"/>
      <c r="BQ473" s="58"/>
      <c r="BR473" s="58"/>
      <c r="BS473" s="58"/>
      <c r="BT473" s="58"/>
      <c r="BU473" s="58"/>
      <c r="BV473" s="58"/>
      <c r="BW473" s="58"/>
      <c r="BX473" s="58"/>
      <c r="BY473" s="58"/>
      <c r="BZ473" s="58"/>
      <c r="CA473" s="58"/>
      <c r="CB473" s="58"/>
      <c r="CC473" s="58"/>
      <c r="CD473" s="58"/>
      <c r="CE473" s="58"/>
      <c r="CF473" s="58"/>
      <c r="CG473" s="58"/>
      <c r="CH473" s="58"/>
      <c r="CI473" s="58"/>
      <c r="CJ473" s="58"/>
      <c r="CK473" s="58"/>
      <c r="CL473" s="58"/>
      <c r="CM473" s="58"/>
      <c r="CN473" s="58"/>
      <c r="CO473" s="58"/>
      <c r="CP473" s="58"/>
      <c r="CQ473" s="58"/>
      <c r="CR473" s="177"/>
      <c r="CS473" s="58"/>
      <c r="CT473" s="58"/>
      <c r="CU473" s="58"/>
      <c r="CV473" s="58"/>
      <c r="CW473" s="58"/>
      <c r="CX473" s="58"/>
      <c r="CY473" s="58"/>
      <c r="CZ473" s="58"/>
      <c r="DA473" s="58"/>
      <c r="DB473" s="58"/>
      <c r="DC473" s="58"/>
      <c r="DD473" s="58"/>
      <c r="DE473" s="58"/>
      <c r="DF473" s="58"/>
    </row>
    <row r="474" spans="1:110" ht="12.75">
      <c r="A474" s="181"/>
      <c r="B474" s="181"/>
      <c r="C474" s="181"/>
      <c r="D474" s="399"/>
      <c r="E474" s="400"/>
      <c r="F474" s="400"/>
      <c r="G474" s="400"/>
      <c r="H474" s="400"/>
      <c r="I474" s="400"/>
      <c r="J474" s="400"/>
      <c r="K474" s="400"/>
      <c r="L474" s="400"/>
      <c r="M474" s="400"/>
      <c r="N474" s="400"/>
      <c r="O474" s="400"/>
      <c r="P474" s="400"/>
      <c r="Q474" s="400"/>
      <c r="R474" s="400"/>
      <c r="S474" s="400"/>
      <c r="T474" s="400"/>
      <c r="U474" s="400"/>
      <c r="V474" s="400"/>
      <c r="W474" s="401"/>
      <c r="X474" s="401"/>
      <c r="Y474" s="402"/>
      <c r="Z474" s="291"/>
      <c r="AA474" s="291"/>
      <c r="AB474" s="291"/>
      <c r="AC474" s="291"/>
      <c r="AD474" s="284"/>
      <c r="AE474" s="284"/>
      <c r="AF474" s="284"/>
      <c r="AG474" s="284"/>
      <c r="AH474" s="284"/>
      <c r="AI474" s="284"/>
      <c r="AJ474" s="290"/>
      <c r="AZ474" s="58"/>
      <c r="BA474" s="58"/>
      <c r="BB474" s="58"/>
      <c r="BC474" s="58"/>
      <c r="BD474" s="58"/>
      <c r="BE474" s="58"/>
      <c r="BF474" s="58"/>
      <c r="BG474" s="58"/>
      <c r="BH474" s="58"/>
      <c r="BI474" s="58"/>
      <c r="BJ474" s="58"/>
      <c r="BK474" s="58"/>
      <c r="BL474" s="58"/>
      <c r="BM474" s="58"/>
      <c r="BN474" s="58"/>
      <c r="BO474" s="58"/>
      <c r="BP474" s="58"/>
      <c r="BQ474" s="58"/>
      <c r="BR474" s="58"/>
      <c r="BS474" s="58"/>
      <c r="BT474" s="58"/>
      <c r="BU474" s="58"/>
      <c r="BV474" s="58"/>
      <c r="BW474" s="58"/>
      <c r="BX474" s="58"/>
      <c r="BY474" s="58"/>
      <c r="BZ474" s="58"/>
      <c r="CA474" s="58"/>
      <c r="CB474" s="58"/>
      <c r="CC474" s="58"/>
      <c r="CD474" s="58"/>
      <c r="CE474" s="58"/>
      <c r="CF474" s="58"/>
      <c r="CG474" s="58"/>
      <c r="CH474" s="58"/>
      <c r="CI474" s="58"/>
      <c r="CJ474" s="58"/>
      <c r="CK474" s="58"/>
      <c r="CL474" s="58"/>
      <c r="CM474" s="58"/>
      <c r="CN474" s="58"/>
      <c r="CO474" s="58"/>
      <c r="CP474" s="58"/>
      <c r="CQ474" s="58"/>
      <c r="CR474" s="177"/>
      <c r="CS474" s="58"/>
      <c r="CT474" s="58"/>
      <c r="CU474" s="58"/>
      <c r="CV474" s="58"/>
      <c r="CW474" s="58"/>
      <c r="CX474" s="58"/>
      <c r="CY474" s="58"/>
      <c r="CZ474" s="58"/>
      <c r="DA474" s="58"/>
      <c r="DB474" s="58"/>
      <c r="DC474" s="58"/>
      <c r="DD474" s="58"/>
      <c r="DE474" s="58"/>
      <c r="DF474" s="58"/>
    </row>
    <row r="475" spans="1:110" ht="12.75">
      <c r="A475" s="181"/>
      <c r="B475" s="181"/>
      <c r="C475" s="181"/>
      <c r="D475" s="1434"/>
      <c r="E475" s="1433"/>
      <c r="F475" s="1433"/>
      <c r="G475" s="1433"/>
      <c r="H475" s="1433"/>
      <c r="I475" s="1433"/>
      <c r="J475" s="1433"/>
      <c r="K475" s="1433"/>
      <c r="L475" s="1433"/>
      <c r="M475" s="1433"/>
      <c r="N475" s="1433"/>
      <c r="O475" s="1433"/>
      <c r="P475" s="1433"/>
      <c r="Q475" s="1433"/>
      <c r="R475" s="1433"/>
      <c r="S475" s="1433"/>
      <c r="T475" s="1433"/>
      <c r="U475" s="1433"/>
      <c r="V475" s="1433"/>
      <c r="W475" s="401"/>
      <c r="X475" s="401"/>
      <c r="Y475" s="402"/>
      <c r="Z475" s="291"/>
      <c r="AA475" s="291"/>
      <c r="AB475" s="291"/>
      <c r="AC475" s="291"/>
      <c r="AD475" s="284"/>
      <c r="AE475" s="284"/>
      <c r="AF475" s="284"/>
      <c r="AG475" s="284"/>
      <c r="AH475" s="284"/>
      <c r="AI475" s="284"/>
      <c r="AJ475" s="290"/>
      <c r="AZ475" s="58"/>
      <c r="BA475" s="58" t="str">
        <f>N585</f>
        <v>Yes</v>
      </c>
      <c r="BB475" s="58"/>
      <c r="BC475" s="58"/>
      <c r="BD475" s="58"/>
      <c r="BE475" s="58"/>
      <c r="BF475" s="58"/>
      <c r="BG475" s="58"/>
      <c r="BH475" s="58"/>
      <c r="BI475" s="58"/>
      <c r="BJ475" s="58"/>
      <c r="BK475" s="58"/>
      <c r="BL475" s="58"/>
      <c r="BM475" s="58"/>
      <c r="BN475" s="58"/>
      <c r="BO475" s="58"/>
      <c r="BP475" s="58"/>
      <c r="BQ475" s="58"/>
      <c r="BR475" s="58"/>
      <c r="BS475" s="58"/>
      <c r="BT475" s="58"/>
      <c r="BU475" s="58"/>
      <c r="BV475" s="58"/>
      <c r="BW475" s="58"/>
      <c r="BX475" s="58"/>
      <c r="BY475" s="58"/>
      <c r="BZ475" s="58"/>
      <c r="CA475" s="58"/>
      <c r="CB475" s="58"/>
      <c r="CC475" s="58"/>
      <c r="CD475" s="58"/>
      <c r="CE475" s="58"/>
      <c r="CF475" s="58"/>
      <c r="CG475" s="58"/>
      <c r="CH475" s="58"/>
      <c r="CI475" s="58"/>
      <c r="CJ475" s="58"/>
      <c r="CK475" s="58"/>
      <c r="CL475" s="58"/>
      <c r="CM475" s="58"/>
      <c r="CN475" s="58"/>
      <c r="CO475" s="58"/>
      <c r="CP475" s="58"/>
      <c r="CQ475" s="58"/>
      <c r="CR475" s="177"/>
      <c r="CS475" s="58"/>
      <c r="CT475" s="58"/>
      <c r="CU475" s="58"/>
      <c r="CV475" s="58"/>
      <c r="CW475" s="58"/>
      <c r="CX475" s="58"/>
      <c r="CY475" s="58"/>
      <c r="CZ475" s="58"/>
      <c r="DA475" s="58"/>
      <c r="DB475" s="58"/>
      <c r="DC475" s="58"/>
      <c r="DD475" s="58"/>
      <c r="DE475" s="58"/>
      <c r="DF475" s="58"/>
    </row>
    <row r="476" spans="1:110" ht="12.75">
      <c r="A476" s="181"/>
      <c r="B476" s="181"/>
      <c r="C476" s="181"/>
      <c r="D476" s="1434"/>
      <c r="E476" s="1433"/>
      <c r="F476" s="1433"/>
      <c r="G476" s="1433"/>
      <c r="H476" s="1433"/>
      <c r="I476" s="1433"/>
      <c r="J476" s="1433"/>
      <c r="K476" s="1433"/>
      <c r="L476" s="1433"/>
      <c r="M476" s="1433"/>
      <c r="N476" s="1433"/>
      <c r="O476" s="1433"/>
      <c r="P476" s="1433"/>
      <c r="Q476" s="1433"/>
      <c r="R476" s="1433"/>
      <c r="S476" s="1433"/>
      <c r="T476" s="1433"/>
      <c r="U476" s="1433"/>
      <c r="V476" s="1433"/>
      <c r="W476" s="401"/>
      <c r="X476" s="401"/>
      <c r="Y476" s="402"/>
      <c r="Z476" s="291"/>
      <c r="AA476" s="291"/>
      <c r="AB476" s="291"/>
      <c r="AC476" s="291"/>
      <c r="AD476" s="284"/>
      <c r="AE476" s="284"/>
      <c r="AF476" s="284"/>
      <c r="AG476" s="284"/>
      <c r="AH476" s="284"/>
      <c r="AI476" s="284"/>
      <c r="AJ476" s="290"/>
      <c r="AZ476" s="58"/>
      <c r="BA476" s="58" t="str">
        <f>AG585</f>
        <v>Yes</v>
      </c>
      <c r="BB476" s="58"/>
      <c r="BC476" s="58"/>
      <c r="BD476" s="58"/>
      <c r="BE476" s="58"/>
      <c r="BF476" s="58"/>
      <c r="BG476" s="58"/>
      <c r="BH476" s="58"/>
      <c r="BI476" s="58"/>
      <c r="BJ476" s="58"/>
      <c r="BK476" s="58"/>
      <c r="BL476" s="58"/>
      <c r="BM476" s="58"/>
      <c r="BN476" s="58"/>
      <c r="BO476" s="58"/>
      <c r="BP476" s="58"/>
      <c r="BQ476" s="58"/>
      <c r="BR476" s="58"/>
      <c r="BS476" s="58"/>
      <c r="BT476" s="58"/>
      <c r="BU476" s="58"/>
      <c r="BV476" s="58"/>
      <c r="BW476" s="58"/>
      <c r="BX476" s="58"/>
      <c r="BY476" s="58"/>
      <c r="BZ476" s="58"/>
      <c r="CA476" s="58"/>
      <c r="CB476" s="58"/>
      <c r="CC476" s="58"/>
      <c r="CD476" s="58"/>
      <c r="CE476" s="58"/>
      <c r="CF476" s="58"/>
      <c r="CG476" s="58"/>
      <c r="CH476" s="58"/>
      <c r="CI476" s="58"/>
      <c r="CJ476" s="58"/>
      <c r="CK476" s="58"/>
      <c r="CL476" s="58"/>
      <c r="CM476" s="58"/>
      <c r="CN476" s="58"/>
      <c r="CO476" s="58"/>
      <c r="CP476" s="58"/>
      <c r="CQ476" s="58"/>
      <c r="CR476" s="177"/>
      <c r="CS476" s="58"/>
      <c r="CT476" s="58"/>
      <c r="CU476" s="58"/>
      <c r="CV476" s="58"/>
      <c r="CW476" s="58"/>
      <c r="CX476" s="58"/>
      <c r="CY476" s="58"/>
      <c r="CZ476" s="58"/>
      <c r="DA476" s="58"/>
      <c r="DB476" s="58"/>
      <c r="DC476" s="58"/>
      <c r="DD476" s="58"/>
      <c r="DE476" s="58"/>
      <c r="DF476" s="58"/>
    </row>
    <row r="477" spans="1:110" ht="12.75">
      <c r="AZ477" s="58"/>
      <c r="BA477" s="58"/>
      <c r="BB477" s="58"/>
      <c r="BC477" s="58"/>
      <c r="BD477" s="58"/>
      <c r="BE477" s="58"/>
      <c r="BF477" s="58"/>
      <c r="BG477" s="58"/>
      <c r="BH477" s="58"/>
      <c r="BI477" s="58"/>
      <c r="BJ477" s="58"/>
      <c r="BK477" s="58"/>
      <c r="BL477" s="58"/>
      <c r="BM477" s="58"/>
      <c r="BN477" s="58"/>
      <c r="BO477" s="58"/>
      <c r="BP477" s="58"/>
      <c r="BQ477" s="58"/>
      <c r="BR477" s="58"/>
      <c r="BS477" s="58"/>
      <c r="BT477" s="58"/>
      <c r="BU477" s="58"/>
      <c r="BV477" s="58"/>
      <c r="BW477" s="58"/>
      <c r="BX477" s="58"/>
      <c r="BY477" s="58"/>
      <c r="BZ477" s="58"/>
      <c r="CA477" s="58"/>
      <c r="CB477" s="58"/>
      <c r="CC477" s="58"/>
      <c r="CD477" s="58"/>
      <c r="CE477" s="58"/>
      <c r="CF477" s="58"/>
      <c r="CG477" s="58"/>
      <c r="CH477" s="58"/>
      <c r="CI477" s="58"/>
      <c r="CJ477" s="58"/>
      <c r="CK477" s="58"/>
      <c r="CL477" s="58"/>
      <c r="CM477" s="58"/>
      <c r="CN477" s="58"/>
      <c r="CO477" s="58"/>
      <c r="CP477" s="58"/>
      <c r="CQ477" s="58"/>
      <c r="CR477" s="177"/>
      <c r="CS477" s="58"/>
      <c r="CT477" s="58"/>
      <c r="CU477" s="58"/>
      <c r="CV477" s="58"/>
      <c r="CW477" s="58"/>
      <c r="CX477" s="58"/>
      <c r="CY477" s="58"/>
      <c r="CZ477" s="58"/>
      <c r="DA477" s="58"/>
      <c r="DB477" s="58"/>
      <c r="DC477" s="58"/>
      <c r="DD477" s="58"/>
      <c r="DE477" s="58"/>
      <c r="DF477" s="58"/>
    </row>
    <row r="478" spans="1:110" ht="12.75">
      <c r="A478" s="2336" t="s">
        <v>869</v>
      </c>
      <c r="B478" s="2336"/>
      <c r="C478" s="2336"/>
      <c r="D478" s="2336"/>
      <c r="E478" s="2336"/>
      <c r="F478" s="2336"/>
      <c r="G478" s="2336"/>
      <c r="H478" s="2336"/>
      <c r="I478" s="2336"/>
      <c r="J478" s="2336"/>
      <c r="K478" s="2336"/>
      <c r="L478" s="2336"/>
      <c r="M478" s="2336"/>
      <c r="N478" s="2336"/>
      <c r="O478" s="2336"/>
      <c r="P478" s="2336"/>
      <c r="Q478" s="2336"/>
      <c r="R478" s="2336"/>
      <c r="S478" s="2336"/>
      <c r="T478" s="2336"/>
      <c r="U478" s="2336"/>
      <c r="V478" s="2336"/>
      <c r="W478" s="2336"/>
      <c r="X478" s="2336"/>
      <c r="Y478" s="2336"/>
      <c r="Z478" s="2336"/>
      <c r="AA478" s="2336"/>
      <c r="AB478" s="2336"/>
      <c r="AC478" s="2336"/>
      <c r="AD478" s="2336"/>
      <c r="AE478" s="2336"/>
      <c r="AF478" s="2336"/>
      <c r="AG478" s="2336"/>
      <c r="AH478" s="2336"/>
      <c r="AI478" s="2336"/>
      <c r="AJ478" s="2336"/>
      <c r="AK478" s="2336"/>
      <c r="AL478" s="2336"/>
      <c r="AM478" s="144"/>
      <c r="AN478" s="144"/>
      <c r="AO478" s="144"/>
      <c r="AP478" s="144"/>
      <c r="AQ478" s="144"/>
      <c r="AR478" s="144"/>
      <c r="AS478" s="144"/>
      <c r="AT478" s="144"/>
      <c r="AU478" s="144"/>
      <c r="AV478" s="144"/>
      <c r="AW478" s="144"/>
      <c r="AX478" s="144"/>
      <c r="AY478" s="144"/>
      <c r="AZ478" s="58"/>
      <c r="BA478" s="58"/>
      <c r="BB478" s="58"/>
      <c r="BC478" s="58"/>
      <c r="BD478" s="58"/>
      <c r="BE478" s="58"/>
      <c r="BF478" s="58"/>
      <c r="BG478" s="58"/>
      <c r="BH478" s="58"/>
      <c r="BI478" s="58"/>
      <c r="BJ478" s="58"/>
      <c r="BK478" s="58"/>
      <c r="BL478" s="58"/>
      <c r="BM478" s="58"/>
      <c r="BN478" s="58"/>
      <c r="BO478" s="58"/>
      <c r="BP478" s="58"/>
      <c r="BQ478" s="58"/>
      <c r="BR478" s="58"/>
      <c r="BS478" s="58"/>
      <c r="BT478" s="58"/>
      <c r="BU478" s="58"/>
      <c r="BV478" s="58"/>
      <c r="BW478" s="58"/>
      <c r="BX478" s="58"/>
      <c r="BY478" s="58"/>
      <c r="BZ478" s="58"/>
      <c r="CA478" s="58"/>
      <c r="CB478" s="58"/>
      <c r="CC478" s="58"/>
      <c r="CD478" s="58"/>
      <c r="CE478" s="58"/>
      <c r="CF478" s="58"/>
      <c r="CG478" s="58"/>
      <c r="CH478" s="58"/>
      <c r="CI478" s="58"/>
      <c r="CJ478" s="58"/>
      <c r="CK478" s="58"/>
      <c r="CL478" s="58"/>
      <c r="CM478" s="58"/>
      <c r="CN478" s="58"/>
      <c r="CO478" s="58"/>
      <c r="CP478" s="58"/>
      <c r="CQ478" s="58"/>
      <c r="CR478" s="177"/>
      <c r="CS478" s="58"/>
      <c r="CT478" s="58"/>
      <c r="CU478" s="58"/>
      <c r="CV478" s="58"/>
      <c r="CW478" s="58"/>
      <c r="CX478" s="58"/>
      <c r="CY478" s="58"/>
      <c r="CZ478" s="58"/>
      <c r="DA478" s="58"/>
      <c r="DB478" s="58"/>
      <c r="DC478" s="58"/>
      <c r="DD478" s="58"/>
      <c r="DE478" s="58"/>
      <c r="DF478" s="58"/>
    </row>
    <row r="479" spans="1:110" ht="13.5" thickBot="1">
      <c r="A479" s="2337"/>
      <c r="B479" s="2337"/>
      <c r="C479" s="2337"/>
      <c r="D479" s="2337"/>
      <c r="E479" s="2337"/>
      <c r="F479" s="2337"/>
      <c r="G479" s="2337"/>
      <c r="H479" s="2337"/>
      <c r="I479" s="2337"/>
      <c r="J479" s="2337"/>
      <c r="K479" s="2337"/>
      <c r="L479" s="2337"/>
      <c r="M479" s="2337"/>
      <c r="N479" s="2337"/>
      <c r="O479" s="2337"/>
      <c r="P479" s="2337"/>
      <c r="Q479" s="2337"/>
      <c r="R479" s="2337"/>
      <c r="S479" s="2337"/>
      <c r="T479" s="2337"/>
      <c r="U479" s="2337"/>
      <c r="V479" s="2337"/>
      <c r="W479" s="2337"/>
      <c r="X479" s="2337"/>
      <c r="Y479" s="2337"/>
      <c r="Z479" s="2337"/>
      <c r="AA479" s="2337"/>
      <c r="AB479" s="2337"/>
      <c r="AC479" s="2337"/>
      <c r="AD479" s="2337"/>
      <c r="AE479" s="2337"/>
      <c r="AF479" s="2337"/>
      <c r="AG479" s="2337"/>
      <c r="AH479" s="2337"/>
      <c r="AI479" s="2337"/>
      <c r="AJ479" s="2337"/>
      <c r="AK479" s="2337"/>
      <c r="AL479" s="2337"/>
      <c r="AM479" s="144"/>
      <c r="AN479" s="144"/>
      <c r="AO479" s="144"/>
      <c r="AP479" s="144"/>
      <c r="AQ479" s="144"/>
      <c r="AR479" s="144"/>
      <c r="AS479" s="144"/>
      <c r="AT479" s="144"/>
      <c r="AU479" s="144"/>
      <c r="AV479" s="144"/>
      <c r="AW479" s="144"/>
      <c r="AX479" s="144"/>
      <c r="AY479" s="144"/>
      <c r="AZ479" s="58"/>
      <c r="BA479" s="58"/>
      <c r="BB479" s="58"/>
      <c r="BC479" s="58"/>
      <c r="BD479" s="58"/>
      <c r="BE479" s="58"/>
      <c r="BF479" s="58"/>
      <c r="BG479" s="58"/>
      <c r="BH479" s="58"/>
      <c r="BI479" s="58"/>
      <c r="BJ479" s="58"/>
      <c r="BK479" s="58"/>
      <c r="BL479" s="58"/>
      <c r="BM479" s="58"/>
      <c r="BN479" s="58"/>
      <c r="BO479" s="58"/>
      <c r="BP479" s="58"/>
      <c r="BQ479" s="58"/>
      <c r="BR479" s="58"/>
      <c r="BS479" s="58"/>
      <c r="BT479" s="58"/>
      <c r="BU479" s="58"/>
      <c r="BV479" s="58"/>
      <c r="BW479" s="58"/>
      <c r="BX479" s="58"/>
      <c r="BY479" s="58"/>
      <c r="BZ479" s="58"/>
      <c r="CA479" s="58"/>
      <c r="CB479" s="58"/>
      <c r="CC479" s="58"/>
      <c r="CD479" s="58"/>
      <c r="CE479" s="58"/>
      <c r="CF479" s="58"/>
      <c r="CG479" s="58"/>
      <c r="CH479" s="58"/>
      <c r="CI479" s="58"/>
      <c r="CJ479" s="58"/>
      <c r="CK479" s="58"/>
      <c r="CL479" s="58"/>
      <c r="CM479" s="58"/>
      <c r="CN479" s="58"/>
      <c r="CO479" s="58"/>
      <c r="CP479" s="58"/>
      <c r="CQ479" s="58"/>
      <c r="CR479" s="177"/>
      <c r="CS479" s="58"/>
      <c r="CT479" s="58"/>
      <c r="CU479" s="58"/>
      <c r="CV479" s="58"/>
      <c r="CW479" s="58"/>
      <c r="CX479" s="58"/>
      <c r="CY479" s="58"/>
      <c r="CZ479" s="58"/>
      <c r="DA479" s="58"/>
      <c r="DB479" s="58"/>
      <c r="DC479" s="58"/>
      <c r="DD479" s="58"/>
      <c r="DE479" s="58"/>
      <c r="DF479" s="58"/>
    </row>
    <row r="480" spans="1:110" ht="13.5" thickTop="1">
      <c r="A480" s="25"/>
      <c r="B480" s="25"/>
      <c r="C480" s="25"/>
      <c r="D480" s="25"/>
      <c r="E480" s="25"/>
      <c r="F480" s="25"/>
      <c r="G480" s="3"/>
      <c r="H480" s="25"/>
      <c r="AZ480" s="58"/>
      <c r="BA480" s="58"/>
      <c r="BB480" s="58"/>
      <c r="BC480" s="58"/>
      <c r="BD480" s="58"/>
      <c r="BE480" s="58"/>
      <c r="BF480" s="58"/>
      <c r="BG480" s="58"/>
      <c r="BH480" s="58"/>
      <c r="BI480" s="58"/>
      <c r="BJ480" s="58"/>
      <c r="BK480" s="58"/>
      <c r="BL480" s="58"/>
      <c r="BM480" s="58"/>
      <c r="BN480" s="58"/>
      <c r="BO480" s="58"/>
      <c r="BP480" s="58"/>
      <c r="BQ480" s="58"/>
      <c r="BR480" s="58"/>
      <c r="BS480" s="58"/>
      <c r="BT480" s="58"/>
      <c r="BU480" s="58"/>
      <c r="BV480" s="58"/>
      <c r="BW480" s="58"/>
      <c r="BX480" s="58"/>
      <c r="BY480" s="58"/>
      <c r="BZ480" s="58"/>
      <c r="CA480" s="58"/>
      <c r="CB480" s="58"/>
      <c r="CC480" s="58"/>
      <c r="CD480" s="58"/>
      <c r="CE480" s="58"/>
      <c r="CF480" s="58"/>
      <c r="CG480" s="58"/>
      <c r="CH480" s="58"/>
      <c r="CI480" s="58"/>
      <c r="CJ480" s="58"/>
      <c r="CK480" s="58"/>
      <c r="CL480" s="58"/>
      <c r="CM480" s="58"/>
      <c r="CN480" s="58"/>
      <c r="CO480" s="58"/>
      <c r="CP480" s="58"/>
      <c r="CQ480" s="58"/>
      <c r="CR480" s="177"/>
      <c r="CS480" s="58"/>
      <c r="CT480" s="58"/>
      <c r="CU480" s="58"/>
      <c r="CV480" s="58"/>
      <c r="CW480" s="58"/>
      <c r="CX480" s="58"/>
      <c r="CY480" s="58"/>
      <c r="CZ480" s="58"/>
      <c r="DA480" s="58"/>
      <c r="DB480" s="58"/>
      <c r="DC480" s="58"/>
      <c r="DD480" s="58"/>
      <c r="DE480" s="58"/>
      <c r="DF480" s="58"/>
    </row>
    <row r="481" spans="1:110" ht="12.75">
      <c r="A481" s="50" t="s">
        <v>328</v>
      </c>
      <c r="C481" s="50" t="s">
        <v>867</v>
      </c>
      <c r="AZ481" s="58"/>
      <c r="BA481" s="58"/>
      <c r="BB481" s="58"/>
      <c r="BC481" s="58"/>
      <c r="BD481" s="58"/>
      <c r="BE481" s="58"/>
      <c r="BF481" s="58"/>
      <c r="BG481" s="58"/>
      <c r="BH481" s="58"/>
      <c r="BI481" s="58"/>
      <c r="BJ481" s="58"/>
      <c r="BK481" s="58"/>
      <c r="BL481" s="58"/>
      <c r="BM481" s="58"/>
      <c r="BN481" s="58"/>
      <c r="BO481" s="58"/>
      <c r="BP481" s="58"/>
      <c r="BQ481" s="58"/>
      <c r="BR481" s="58"/>
      <c r="BS481" s="58"/>
      <c r="BT481" s="58"/>
      <c r="BU481" s="58"/>
      <c r="BV481" s="58"/>
      <c r="BW481" s="58"/>
      <c r="BX481" s="58"/>
      <c r="BY481" s="58"/>
      <c r="BZ481" s="58"/>
      <c r="CA481" s="58"/>
      <c r="CB481" s="58"/>
      <c r="CC481" s="58"/>
      <c r="CD481" s="58"/>
      <c r="CE481" s="58"/>
      <c r="CF481" s="58"/>
      <c r="CG481" s="58"/>
      <c r="CH481" s="58"/>
      <c r="CI481" s="58"/>
      <c r="CJ481" s="58"/>
      <c r="CK481" s="58"/>
      <c r="CL481" s="58"/>
      <c r="CM481" s="58"/>
      <c r="CN481" s="58"/>
      <c r="CO481" s="58"/>
      <c r="CP481" s="58"/>
      <c r="CQ481" s="58"/>
      <c r="CR481" s="177"/>
      <c r="CS481" s="58"/>
      <c r="CT481" s="58"/>
      <c r="CU481" s="58"/>
      <c r="CV481" s="58"/>
      <c r="CW481" s="58"/>
      <c r="CX481" s="58"/>
      <c r="CY481" s="58"/>
      <c r="CZ481" s="58"/>
      <c r="DA481" s="58"/>
      <c r="DB481" s="58"/>
      <c r="DC481" s="58"/>
      <c r="DD481" s="58"/>
      <c r="DE481" s="58"/>
      <c r="DF481" s="58"/>
    </row>
    <row r="482" spans="1:110" ht="12.75">
      <c r="B482" s="50"/>
      <c r="C482" s="50"/>
      <c r="D482" s="50"/>
      <c r="AZ482" s="58"/>
      <c r="BA482" s="58"/>
      <c r="BB482" s="58"/>
      <c r="BC482" s="58"/>
      <c r="BD482" s="58"/>
      <c r="BE482" s="58"/>
      <c r="BF482" s="58"/>
      <c r="BG482" s="58"/>
      <c r="BH482" s="58"/>
      <c r="BI482" s="58"/>
      <c r="BJ482" s="58"/>
      <c r="BK482" s="58"/>
      <c r="BL482" s="58"/>
      <c r="BM482" s="58"/>
      <c r="BN482" s="58"/>
      <c r="BO482" s="58"/>
      <c r="BP482" s="58"/>
      <c r="BQ482" s="58"/>
      <c r="BR482" s="58"/>
      <c r="BS482" s="58"/>
      <c r="BT482" s="58"/>
      <c r="BU482" s="58"/>
      <c r="BV482" s="58"/>
      <c r="BW482" s="58"/>
      <c r="BX482" s="58"/>
      <c r="BY482" s="58"/>
      <c r="BZ482" s="58"/>
      <c r="CA482" s="58"/>
      <c r="CB482" s="58"/>
      <c r="CC482" s="58"/>
      <c r="CD482" s="58"/>
      <c r="CE482" s="58"/>
      <c r="CF482" s="58"/>
      <c r="CG482" s="58"/>
      <c r="CH482" s="58"/>
      <c r="CI482" s="58"/>
      <c r="CJ482" s="58"/>
      <c r="CK482" s="58"/>
      <c r="CL482" s="58"/>
      <c r="CM482" s="58"/>
      <c r="CN482" s="58"/>
      <c r="CO482" s="58"/>
      <c r="CP482" s="58"/>
      <c r="CQ482" s="58"/>
      <c r="CR482" s="177"/>
      <c r="CS482" s="58"/>
      <c r="CT482" s="58"/>
      <c r="CU482" s="58"/>
      <c r="CV482" s="58"/>
      <c r="CW482" s="58"/>
      <c r="CX482" s="58"/>
      <c r="CY482" s="58"/>
      <c r="CZ482" s="58"/>
      <c r="DA482" s="58"/>
      <c r="DB482" s="58"/>
      <c r="DC482" s="58"/>
      <c r="DD482" s="58"/>
      <c r="DE482" s="58"/>
      <c r="DF482" s="58"/>
    </row>
    <row r="483" spans="1:110" ht="12.75">
      <c r="A483" s="39"/>
      <c r="B483" s="502"/>
      <c r="C483" s="502"/>
      <c r="D483" s="502"/>
      <c r="E483" s="867"/>
      <c r="F483" s="868"/>
      <c r="G483" s="868"/>
      <c r="H483" s="868"/>
      <c r="I483" s="868"/>
      <c r="J483" s="868"/>
      <c r="K483" s="868"/>
      <c r="L483" s="868"/>
      <c r="M483" s="868"/>
      <c r="N483" s="868"/>
      <c r="O483" s="868"/>
      <c r="P483" s="868"/>
      <c r="Q483" s="868"/>
      <c r="R483" s="868"/>
      <c r="S483" s="869"/>
      <c r="T483" s="2427" t="s">
        <v>870</v>
      </c>
      <c r="U483" s="2428"/>
      <c r="V483" s="2428"/>
      <c r="W483" s="2428"/>
      <c r="X483" s="2428"/>
      <c r="Y483" s="2428"/>
      <c r="Z483" s="2428"/>
      <c r="AA483" s="2428"/>
      <c r="AB483" s="2428"/>
      <c r="AC483" s="2428"/>
      <c r="AD483" s="2428"/>
      <c r="AE483" s="2428"/>
      <c r="AF483" s="2428"/>
      <c r="AG483" s="2428"/>
      <c r="AH483" s="2472"/>
      <c r="AI483" s="39"/>
      <c r="AJ483" s="39"/>
      <c r="AK483" s="39"/>
      <c r="AL483" s="39"/>
      <c r="AZ483" s="58"/>
      <c r="BA483" s="58" t="str">
        <f>N593</f>
        <v>Yes</v>
      </c>
      <c r="BB483" s="58"/>
      <c r="BC483" s="58"/>
      <c r="BD483" s="58"/>
      <c r="BE483" s="58"/>
      <c r="BF483" s="58"/>
      <c r="BG483" s="58"/>
      <c r="BH483" s="58"/>
      <c r="BI483" s="58"/>
      <c r="BJ483" s="58"/>
      <c r="BK483" s="58"/>
      <c r="BL483" s="58"/>
      <c r="BM483" s="58"/>
      <c r="BN483" s="58"/>
      <c r="BO483" s="58"/>
      <c r="BP483" s="58"/>
      <c r="BQ483" s="58"/>
      <c r="BR483" s="58"/>
      <c r="BS483" s="58"/>
      <c r="BT483" s="58"/>
      <c r="BU483" s="58"/>
      <c r="BV483" s="58"/>
      <c r="BW483" s="58"/>
      <c r="BX483" s="58"/>
      <c r="BY483" s="58"/>
      <c r="BZ483" s="58"/>
      <c r="CA483" s="58"/>
      <c r="CB483" s="58"/>
      <c r="CC483" s="58"/>
      <c r="CD483" s="58"/>
      <c r="CE483" s="58"/>
      <c r="CF483" s="58"/>
      <c r="CG483" s="58"/>
      <c r="CH483" s="58"/>
      <c r="CI483" s="58"/>
      <c r="CJ483" s="58"/>
      <c r="CK483" s="58"/>
      <c r="CL483" s="58"/>
      <c r="CM483" s="58"/>
      <c r="CN483" s="58"/>
      <c r="CO483" s="58"/>
      <c r="CP483" s="58"/>
      <c r="CQ483" s="58"/>
      <c r="CR483" s="177"/>
      <c r="CS483" s="58"/>
      <c r="CT483" s="58"/>
      <c r="CU483" s="58"/>
      <c r="CV483" s="58"/>
      <c r="CW483" s="58"/>
      <c r="CX483" s="58"/>
      <c r="CY483" s="58"/>
      <c r="CZ483" s="58"/>
      <c r="DA483" s="58"/>
      <c r="DB483" s="58"/>
      <c r="DC483" s="58"/>
      <c r="DD483" s="58"/>
      <c r="DE483" s="58"/>
      <c r="DF483" s="58"/>
    </row>
    <row r="484" spans="1:110" ht="12.75">
      <c r="A484" s="39"/>
      <c r="B484" s="39"/>
      <c r="C484" s="39"/>
      <c r="D484" s="39"/>
      <c r="E484" s="870"/>
      <c r="F484" s="679"/>
      <c r="G484" s="679"/>
      <c r="H484" s="679"/>
      <c r="I484" s="679"/>
      <c r="J484" s="679"/>
      <c r="K484" s="679"/>
      <c r="L484" s="679"/>
      <c r="M484" s="679"/>
      <c r="N484" s="679"/>
      <c r="O484" s="679"/>
      <c r="P484" s="679"/>
      <c r="Q484" s="679"/>
      <c r="R484" s="679"/>
      <c r="S484" s="871"/>
      <c r="T484" s="2446" t="s">
        <v>36</v>
      </c>
      <c r="U484" s="2446"/>
      <c r="V484" s="2446"/>
      <c r="W484" s="2446"/>
      <c r="X484" s="2446"/>
      <c r="Y484" s="2446" t="s">
        <v>37</v>
      </c>
      <c r="Z484" s="2446"/>
      <c r="AA484" s="2446"/>
      <c r="AB484" s="2446"/>
      <c r="AC484" s="2446"/>
      <c r="AD484" s="2446" t="s">
        <v>348</v>
      </c>
      <c r="AE484" s="2446"/>
      <c r="AF484" s="2446"/>
      <c r="AG484" s="2446"/>
      <c r="AH484" s="2446"/>
      <c r="AI484" s="39"/>
      <c r="AJ484" s="39"/>
      <c r="AK484" s="39"/>
      <c r="AL484" s="39"/>
      <c r="AZ484" s="58"/>
      <c r="BA484" s="58" t="str">
        <f>AG593</f>
        <v>Yes</v>
      </c>
      <c r="BB484" s="58"/>
      <c r="BC484" s="58"/>
      <c r="BD484" s="58"/>
      <c r="BE484" s="58"/>
      <c r="BF484" s="58"/>
      <c r="BG484" s="58"/>
      <c r="BH484" s="58"/>
      <c r="BI484" s="58"/>
      <c r="BJ484" s="58"/>
      <c r="BK484" s="58"/>
      <c r="BL484" s="58"/>
      <c r="BM484" s="58"/>
      <c r="BN484" s="58"/>
      <c r="BO484" s="58"/>
      <c r="BP484" s="58"/>
      <c r="BQ484" s="58"/>
      <c r="BR484" s="58"/>
      <c r="BS484" s="58"/>
      <c r="BT484" s="58"/>
      <c r="BU484" s="58"/>
      <c r="BV484" s="58"/>
      <c r="BW484" s="58"/>
      <c r="BX484" s="58"/>
      <c r="BY484" s="58"/>
      <c r="BZ484" s="58"/>
      <c r="CA484" s="58"/>
      <c r="CB484" s="58"/>
      <c r="CC484" s="58"/>
      <c r="CD484" s="58"/>
      <c r="CE484" s="58"/>
      <c r="CF484" s="58"/>
      <c r="CG484" s="58"/>
      <c r="CH484" s="58"/>
      <c r="CI484" s="58"/>
      <c r="CJ484" s="58"/>
      <c r="CK484" s="58"/>
      <c r="CL484" s="58"/>
      <c r="CM484" s="58"/>
      <c r="CN484" s="58"/>
      <c r="CO484" s="58"/>
      <c r="CP484" s="58"/>
      <c r="CQ484" s="58"/>
      <c r="CR484" s="177"/>
      <c r="CS484" s="58"/>
      <c r="CT484" s="58"/>
      <c r="CU484" s="58"/>
      <c r="CV484" s="58"/>
      <c r="CW484" s="58"/>
      <c r="CX484" s="58"/>
      <c r="CY484" s="58"/>
      <c r="CZ484" s="58"/>
      <c r="DA484" s="58"/>
      <c r="DB484" s="58"/>
      <c r="DC484" s="58"/>
      <c r="DD484" s="58"/>
      <c r="DE484" s="58"/>
      <c r="DF484" s="58"/>
    </row>
    <row r="485" spans="1:110" ht="12.75">
      <c r="A485" s="39"/>
      <c r="B485" s="39"/>
      <c r="C485" s="39"/>
      <c r="D485" s="39"/>
      <c r="E485" s="872"/>
      <c r="F485" s="873"/>
      <c r="G485" s="873"/>
      <c r="H485" s="873"/>
      <c r="I485" s="873"/>
      <c r="J485" s="873"/>
      <c r="K485" s="873"/>
      <c r="L485" s="873"/>
      <c r="M485" s="873"/>
      <c r="N485" s="873"/>
      <c r="O485" s="873"/>
      <c r="P485" s="873"/>
      <c r="Q485" s="873"/>
      <c r="R485" s="873"/>
      <c r="S485" s="874"/>
      <c r="T485" s="2446"/>
      <c r="U485" s="2446"/>
      <c r="V485" s="2446"/>
      <c r="W485" s="2446"/>
      <c r="X485" s="2446"/>
      <c r="Y485" s="2446"/>
      <c r="Z485" s="2446"/>
      <c r="AA485" s="2446"/>
      <c r="AB485" s="2446"/>
      <c r="AC485" s="2446"/>
      <c r="AD485" s="2446"/>
      <c r="AE485" s="2446"/>
      <c r="AF485" s="2446"/>
      <c r="AG485" s="2446"/>
      <c r="AH485" s="2446"/>
      <c r="AI485" s="39"/>
      <c r="AJ485" s="39"/>
      <c r="AK485" s="39"/>
      <c r="AL485" s="39"/>
      <c r="AZ485" s="58"/>
      <c r="BA485" s="58"/>
      <c r="BB485" s="58"/>
      <c r="BC485" s="58"/>
      <c r="BD485" s="58"/>
      <c r="BE485" s="58"/>
      <c r="BF485" s="58"/>
      <c r="BG485" s="58"/>
      <c r="BH485" s="58"/>
      <c r="BI485" s="58"/>
      <c r="BJ485" s="58"/>
      <c r="BK485" s="58"/>
      <c r="BL485" s="58"/>
      <c r="BM485" s="58"/>
      <c r="BN485" s="58"/>
      <c r="BO485" s="58"/>
      <c r="BP485" s="58"/>
      <c r="BQ485" s="58"/>
      <c r="BR485" s="58"/>
      <c r="BS485" s="58"/>
      <c r="BT485" s="58"/>
      <c r="BU485" s="58"/>
      <c r="BV485" s="58"/>
      <c r="BW485" s="58"/>
      <c r="BX485" s="58"/>
      <c r="BY485" s="58"/>
      <c r="BZ485" s="58"/>
      <c r="CA485" s="58"/>
      <c r="CB485" s="58"/>
      <c r="CC485" s="58"/>
      <c r="CD485" s="58"/>
      <c r="CE485" s="58"/>
      <c r="CF485" s="58"/>
      <c r="CG485" s="58"/>
      <c r="CH485" s="58"/>
      <c r="CI485" s="58"/>
      <c r="CJ485" s="58"/>
      <c r="CK485" s="58"/>
      <c r="CL485" s="58"/>
      <c r="CM485" s="58"/>
      <c r="CN485" s="58"/>
      <c r="CO485" s="58"/>
      <c r="CP485" s="58"/>
      <c r="CQ485" s="58"/>
      <c r="CR485" s="177"/>
      <c r="CS485" s="58"/>
      <c r="CT485" s="58"/>
      <c r="CU485" s="58"/>
      <c r="CV485" s="58"/>
      <c r="CW485" s="58"/>
      <c r="CX485" s="58"/>
      <c r="CY485" s="58"/>
      <c r="CZ485" s="58"/>
      <c r="DA485" s="58"/>
      <c r="DB485" s="58"/>
      <c r="DC485" s="58"/>
      <c r="DD485" s="58"/>
      <c r="DE485" s="58"/>
      <c r="DF485" s="58"/>
    </row>
    <row r="486" spans="1:110" s="39" customFormat="1" ht="12.75">
      <c r="A486" s="12"/>
      <c r="B486" s="12"/>
      <c r="C486" s="12"/>
      <c r="D486" s="12"/>
      <c r="E486" s="76" t="s">
        <v>382</v>
      </c>
      <c r="F486" s="77"/>
      <c r="G486" s="77"/>
      <c r="H486" s="77"/>
      <c r="I486" s="77"/>
      <c r="J486" s="77"/>
      <c r="K486" s="77"/>
      <c r="L486" s="77"/>
      <c r="M486" s="77"/>
      <c r="N486" s="77"/>
      <c r="O486" s="77"/>
      <c r="P486" s="77"/>
      <c r="Q486" s="77"/>
      <c r="R486" s="77"/>
      <c r="S486" s="78"/>
      <c r="T486" s="2420">
        <v>44340</v>
      </c>
      <c r="U486" s="2420"/>
      <c r="V486" s="2420"/>
      <c r="W486" s="2420"/>
      <c r="X486" s="2420"/>
      <c r="Y486" s="2420">
        <v>44424</v>
      </c>
      <c r="Z486" s="2420"/>
      <c r="AA486" s="2420"/>
      <c r="AB486" s="2420"/>
      <c r="AC486" s="2420"/>
      <c r="AD486" s="2420">
        <v>44424</v>
      </c>
      <c r="AE486" s="2420"/>
      <c r="AF486" s="2420"/>
      <c r="AG486" s="2420"/>
      <c r="AH486" s="2420"/>
      <c r="AI486" s="12"/>
      <c r="AJ486" s="12"/>
      <c r="AK486" s="12"/>
      <c r="AL486" s="12"/>
      <c r="AZ486" s="239"/>
      <c r="BA486" s="239"/>
      <c r="BB486" s="239"/>
      <c r="BC486" s="239"/>
      <c r="BD486" s="239"/>
      <c r="BE486" s="239"/>
      <c r="BF486" s="239"/>
      <c r="BG486" s="239"/>
      <c r="BH486" s="239"/>
      <c r="BI486" s="239"/>
      <c r="BJ486" s="239"/>
      <c r="BK486" s="239"/>
      <c r="BL486" s="239"/>
      <c r="BM486" s="239"/>
      <c r="BN486" s="239"/>
      <c r="BO486" s="239"/>
      <c r="BP486" s="239"/>
      <c r="BQ486" s="239"/>
      <c r="BR486" s="239"/>
      <c r="BS486" s="239"/>
      <c r="BT486" s="239"/>
      <c r="BU486" s="239"/>
      <c r="BV486" s="239"/>
      <c r="BW486" s="239"/>
      <c r="BX486" s="239"/>
      <c r="BY486" s="239"/>
      <c r="BZ486" s="239"/>
      <c r="CA486" s="239"/>
      <c r="CB486" s="239"/>
      <c r="CC486" s="239"/>
      <c r="CD486" s="239"/>
      <c r="CE486" s="239"/>
      <c r="CF486" s="239"/>
      <c r="CG486" s="239"/>
      <c r="CH486" s="239"/>
      <c r="CI486" s="239"/>
      <c r="CJ486" s="239"/>
      <c r="CK486" s="239"/>
      <c r="CL486" s="239"/>
      <c r="CM486" s="239"/>
      <c r="CN486" s="239"/>
      <c r="CO486" s="239"/>
      <c r="CP486" s="239"/>
      <c r="CQ486" s="239"/>
      <c r="CR486" s="240"/>
      <c r="CS486" s="239"/>
      <c r="CT486" s="239"/>
      <c r="CU486" s="239"/>
      <c r="CV486" s="239"/>
      <c r="CW486" s="239"/>
      <c r="CX486" s="239"/>
      <c r="CY486" s="239"/>
      <c r="CZ486" s="239"/>
      <c r="DA486" s="239"/>
      <c r="DB486" s="239"/>
      <c r="DC486" s="239"/>
      <c r="DD486" s="239"/>
      <c r="DE486" s="239"/>
      <c r="DF486" s="239"/>
    </row>
    <row r="487" spans="1:110" s="39" customFormat="1" ht="12.75">
      <c r="A487" s="12"/>
      <c r="B487" s="12"/>
      <c r="C487" s="12"/>
      <c r="D487" s="12"/>
      <c r="E487" s="76" t="s">
        <v>383</v>
      </c>
      <c r="F487" s="77"/>
      <c r="G487" s="77"/>
      <c r="H487" s="77"/>
      <c r="I487" s="77"/>
      <c r="J487" s="77"/>
      <c r="K487" s="77"/>
      <c r="L487" s="77"/>
      <c r="M487" s="77"/>
      <c r="N487" s="77"/>
      <c r="O487" s="77"/>
      <c r="P487" s="77"/>
      <c r="Q487" s="77"/>
      <c r="R487" s="77"/>
      <c r="S487" s="77"/>
      <c r="T487" s="2420">
        <v>44601</v>
      </c>
      <c r="U487" s="2420"/>
      <c r="V487" s="2420"/>
      <c r="W487" s="2420"/>
      <c r="X487" s="2420"/>
      <c r="Y487" s="2420">
        <v>44751</v>
      </c>
      <c r="Z487" s="2420"/>
      <c r="AA487" s="2420"/>
      <c r="AB487" s="2420"/>
      <c r="AC487" s="2420"/>
      <c r="AD487" s="2420" t="s">
        <v>626</v>
      </c>
      <c r="AE487" s="2420"/>
      <c r="AF487" s="2420"/>
      <c r="AG487" s="2420"/>
      <c r="AH487" s="2420"/>
      <c r="AI487" s="12"/>
      <c r="AJ487" s="12"/>
      <c r="AK487" s="12"/>
      <c r="AL487" s="12"/>
      <c r="AZ487" s="239"/>
      <c r="BA487" s="239"/>
      <c r="BB487" s="239"/>
      <c r="BC487" s="239"/>
      <c r="BD487" s="239"/>
      <c r="BE487" s="239"/>
      <c r="BF487" s="239"/>
      <c r="BG487" s="239"/>
      <c r="BH487" s="239"/>
      <c r="BI487" s="239"/>
      <c r="BJ487" s="239"/>
      <c r="BK487" s="239"/>
      <c r="BL487" s="239"/>
      <c r="BM487" s="239"/>
      <c r="BN487" s="239"/>
      <c r="BO487" s="239"/>
      <c r="BP487" s="239"/>
      <c r="BQ487" s="239"/>
      <c r="BR487" s="239"/>
      <c r="BS487" s="239"/>
      <c r="BT487" s="239"/>
      <c r="BU487" s="239"/>
      <c r="BV487" s="239"/>
      <c r="BW487" s="239"/>
      <c r="BX487" s="239"/>
      <c r="BY487" s="239"/>
      <c r="BZ487" s="239"/>
      <c r="CA487" s="239"/>
      <c r="CB487" s="239"/>
      <c r="CC487" s="239"/>
      <c r="CD487" s="239"/>
      <c r="CE487" s="239"/>
      <c r="CF487" s="239"/>
      <c r="CG487" s="239"/>
      <c r="CH487" s="239"/>
      <c r="CI487" s="239"/>
      <c r="CJ487" s="239"/>
      <c r="CK487" s="239"/>
      <c r="CL487" s="239"/>
      <c r="CM487" s="239"/>
      <c r="CN487" s="239"/>
      <c r="CO487" s="239"/>
      <c r="CP487" s="239"/>
      <c r="CQ487" s="239"/>
      <c r="CR487" s="240"/>
      <c r="CS487" s="239"/>
      <c r="CT487" s="239"/>
      <c r="CU487" s="239"/>
      <c r="CV487" s="239"/>
      <c r="CW487" s="239"/>
      <c r="CX487" s="239"/>
      <c r="CY487" s="239"/>
      <c r="CZ487" s="239"/>
      <c r="DA487" s="239"/>
      <c r="DB487" s="239"/>
      <c r="DC487" s="239"/>
      <c r="DD487" s="239"/>
      <c r="DE487" s="239"/>
      <c r="DF487" s="239"/>
    </row>
    <row r="488" spans="1:110" ht="12.75">
      <c r="E488" s="76" t="s">
        <v>384</v>
      </c>
      <c r="F488" s="77"/>
      <c r="G488" s="77"/>
      <c r="H488" s="77"/>
      <c r="I488" s="77"/>
      <c r="J488" s="77"/>
      <c r="K488" s="77"/>
      <c r="L488" s="77"/>
      <c r="M488" s="77"/>
      <c r="N488" s="77"/>
      <c r="O488" s="77"/>
      <c r="P488" s="77"/>
      <c r="Q488" s="77"/>
      <c r="R488" s="77"/>
      <c r="S488" s="77"/>
      <c r="T488" s="2420" t="s">
        <v>626</v>
      </c>
      <c r="U488" s="2420"/>
      <c r="V488" s="2420"/>
      <c r="W488" s="2420"/>
      <c r="X488" s="2420"/>
      <c r="Y488" s="2420" t="s">
        <v>626</v>
      </c>
      <c r="Z488" s="2420"/>
      <c r="AA488" s="2420"/>
      <c r="AB488" s="2420"/>
      <c r="AC488" s="2420"/>
      <c r="AD488" s="2420" t="s">
        <v>626</v>
      </c>
      <c r="AE488" s="2420"/>
      <c r="AF488" s="2420"/>
      <c r="AG488" s="2420"/>
      <c r="AH488" s="2420"/>
      <c r="AZ488" s="58"/>
      <c r="BA488" s="58"/>
      <c r="BB488" s="58"/>
      <c r="BC488" s="58"/>
      <c r="BD488" s="58"/>
      <c r="BE488" s="58"/>
      <c r="BF488" s="58"/>
      <c r="BG488" s="58"/>
      <c r="BH488" s="58"/>
      <c r="BI488" s="58"/>
      <c r="BJ488" s="58"/>
      <c r="BK488" s="58"/>
      <c r="BL488" s="58"/>
      <c r="BM488" s="58"/>
      <c r="BN488" s="58"/>
      <c r="BO488" s="58"/>
      <c r="BP488" s="58"/>
      <c r="BQ488" s="58"/>
      <c r="BR488" s="58"/>
      <c r="BS488" s="58"/>
      <c r="BT488" s="58"/>
      <c r="BU488" s="58"/>
      <c r="BV488" s="58"/>
      <c r="BW488" s="58"/>
      <c r="BX488" s="58"/>
      <c r="BY488" s="58"/>
      <c r="BZ488" s="58"/>
      <c r="CA488" s="58"/>
      <c r="CB488" s="58"/>
      <c r="CC488" s="58"/>
      <c r="CD488" s="58"/>
      <c r="CE488" s="58"/>
      <c r="CF488" s="58"/>
      <c r="CG488" s="58"/>
      <c r="CH488" s="58"/>
      <c r="CI488" s="58"/>
      <c r="CJ488" s="58"/>
      <c r="CK488" s="58"/>
      <c r="CL488" s="58"/>
      <c r="CM488" s="58"/>
      <c r="CN488" s="58"/>
      <c r="CO488" s="58"/>
      <c r="CP488" s="58"/>
      <c r="CQ488" s="58"/>
      <c r="CR488" s="177"/>
      <c r="CS488" s="58"/>
      <c r="CT488" s="58"/>
      <c r="CU488" s="58"/>
      <c r="CV488" s="58"/>
      <c r="CW488" s="58"/>
      <c r="CX488" s="58"/>
      <c r="CY488" s="58"/>
      <c r="CZ488" s="58"/>
      <c r="DA488" s="58"/>
      <c r="DB488" s="58"/>
      <c r="DC488" s="58"/>
      <c r="DD488" s="58"/>
      <c r="DE488" s="58"/>
      <c r="DF488" s="58"/>
    </row>
    <row r="489" spans="1:110" ht="12.75">
      <c r="E489" s="76" t="s">
        <v>385</v>
      </c>
      <c r="F489" s="77"/>
      <c r="G489" s="77"/>
      <c r="H489" s="77"/>
      <c r="I489" s="77"/>
      <c r="J489" s="77"/>
      <c r="K489" s="77"/>
      <c r="L489" s="77"/>
      <c r="M489" s="77"/>
      <c r="N489" s="77"/>
      <c r="O489" s="77"/>
      <c r="P489" s="77"/>
      <c r="Q489" s="77"/>
      <c r="R489" s="77"/>
      <c r="S489" s="77"/>
      <c r="T489" s="2420" t="s">
        <v>626</v>
      </c>
      <c r="U489" s="2420"/>
      <c r="V489" s="2420"/>
      <c r="W489" s="2420"/>
      <c r="X489" s="2420"/>
      <c r="Y489" s="2420" t="s">
        <v>626</v>
      </c>
      <c r="Z489" s="2420"/>
      <c r="AA489" s="2420"/>
      <c r="AB489" s="2420"/>
      <c r="AC489" s="2420"/>
      <c r="AD489" s="2420" t="s">
        <v>626</v>
      </c>
      <c r="AE489" s="2420"/>
      <c r="AF489" s="2420"/>
      <c r="AG489" s="2420"/>
      <c r="AH489" s="2420"/>
      <c r="AZ489" s="58"/>
      <c r="BA489" s="58"/>
      <c r="BB489" s="58"/>
      <c r="BC489" s="58"/>
      <c r="BD489" s="58"/>
      <c r="BE489" s="58"/>
      <c r="BF489" s="58"/>
      <c r="BG489" s="58"/>
      <c r="BH489" s="58"/>
      <c r="BI489" s="58"/>
      <c r="BJ489" s="58"/>
      <c r="BK489" s="58"/>
      <c r="BL489" s="58"/>
      <c r="BM489" s="58"/>
      <c r="BN489" s="58"/>
      <c r="BO489" s="58"/>
      <c r="BP489" s="58"/>
      <c r="BQ489" s="58"/>
      <c r="BR489" s="58"/>
      <c r="BS489" s="58"/>
      <c r="BT489" s="58"/>
      <c r="BU489" s="58"/>
      <c r="BV489" s="58"/>
      <c r="BW489" s="58"/>
      <c r="BX489" s="58"/>
      <c r="BY489" s="58"/>
      <c r="BZ489" s="58"/>
      <c r="CA489" s="58"/>
      <c r="CB489" s="58"/>
      <c r="CC489" s="58"/>
      <c r="CD489" s="58"/>
      <c r="CE489" s="58"/>
      <c r="CF489" s="58"/>
      <c r="CG489" s="58"/>
      <c r="CH489" s="58"/>
      <c r="CI489" s="58"/>
      <c r="CJ489" s="58"/>
      <c r="CK489" s="58"/>
      <c r="CL489" s="58"/>
      <c r="CM489" s="58"/>
      <c r="CN489" s="58"/>
      <c r="CO489" s="58"/>
      <c r="CP489" s="58"/>
      <c r="CQ489" s="58"/>
      <c r="CR489" s="177"/>
      <c r="CS489" s="58"/>
      <c r="CT489" s="58"/>
      <c r="CU489" s="58"/>
      <c r="CV489" s="58"/>
      <c r="CW489" s="58"/>
      <c r="CX489" s="58"/>
      <c r="CY489" s="58"/>
      <c r="CZ489" s="58"/>
      <c r="DA489" s="58"/>
      <c r="DB489" s="58"/>
      <c r="DC489" s="58"/>
      <c r="DD489" s="58"/>
      <c r="DE489" s="58"/>
      <c r="DF489" s="58"/>
    </row>
    <row r="490" spans="1:110" ht="12.75">
      <c r="E490" s="76" t="s">
        <v>386</v>
      </c>
      <c r="F490" s="77"/>
      <c r="G490" s="77"/>
      <c r="H490" s="77"/>
      <c r="I490" s="77"/>
      <c r="J490" s="77"/>
      <c r="K490" s="77"/>
      <c r="L490" s="77"/>
      <c r="M490" s="77"/>
      <c r="N490" s="77"/>
      <c r="O490" s="77"/>
      <c r="P490" s="77"/>
      <c r="Q490" s="77"/>
      <c r="R490" s="77"/>
      <c r="S490" s="77"/>
      <c r="T490" s="2420" t="s">
        <v>626</v>
      </c>
      <c r="U490" s="2420"/>
      <c r="V490" s="2420"/>
      <c r="W490" s="2420"/>
      <c r="X490" s="2420"/>
      <c r="Y490" s="2420" t="s">
        <v>626</v>
      </c>
      <c r="Z490" s="2420"/>
      <c r="AA490" s="2420"/>
      <c r="AB490" s="2420"/>
      <c r="AC490" s="2420"/>
      <c r="AD490" s="2420" t="s">
        <v>626</v>
      </c>
      <c r="AE490" s="2420"/>
      <c r="AF490" s="2420"/>
      <c r="AG490" s="2420"/>
      <c r="AH490" s="2420"/>
      <c r="AZ490" s="58"/>
      <c r="BA490" s="58"/>
      <c r="BB490" s="58"/>
      <c r="BC490" s="58"/>
      <c r="BD490" s="58"/>
      <c r="BE490" s="58"/>
      <c r="BF490" s="58"/>
      <c r="BG490" s="58"/>
      <c r="BH490" s="58"/>
      <c r="BI490" s="58"/>
      <c r="BJ490" s="58"/>
      <c r="BK490" s="58"/>
      <c r="BL490" s="58"/>
      <c r="BM490" s="58"/>
      <c r="BN490" s="58"/>
      <c r="BO490" s="58"/>
      <c r="BP490" s="58"/>
      <c r="BQ490" s="58"/>
      <c r="BR490" s="58"/>
      <c r="BS490" s="58"/>
      <c r="BT490" s="58"/>
      <c r="BU490" s="58"/>
      <c r="BV490" s="58"/>
      <c r="BW490" s="58"/>
      <c r="BX490" s="58"/>
      <c r="BY490" s="58"/>
      <c r="BZ490" s="58"/>
      <c r="CA490" s="58"/>
      <c r="CB490" s="58"/>
      <c r="CC490" s="58"/>
      <c r="CD490" s="58"/>
      <c r="CE490" s="58"/>
      <c r="CF490" s="58"/>
      <c r="CG490" s="58"/>
      <c r="CH490" s="58"/>
      <c r="CI490" s="58"/>
      <c r="CJ490" s="58"/>
      <c r="CK490" s="58"/>
      <c r="CL490" s="58"/>
      <c r="CM490" s="58"/>
      <c r="CN490" s="58"/>
      <c r="CO490" s="58"/>
      <c r="CP490" s="58"/>
      <c r="CQ490" s="58"/>
      <c r="CR490" s="177"/>
      <c r="CS490" s="58"/>
      <c r="CT490" s="58"/>
      <c r="CU490" s="58"/>
      <c r="CV490" s="58"/>
      <c r="CW490" s="58"/>
      <c r="CX490" s="58"/>
      <c r="CY490" s="58"/>
      <c r="CZ490" s="58"/>
      <c r="DA490" s="58"/>
      <c r="DB490" s="58"/>
      <c r="DC490" s="58"/>
      <c r="DD490" s="58"/>
      <c r="DE490" s="58"/>
      <c r="DF490" s="58"/>
    </row>
    <row r="491" spans="1:110" ht="12.75">
      <c r="E491" s="76" t="s">
        <v>387</v>
      </c>
      <c r="F491" s="77"/>
      <c r="G491" s="77"/>
      <c r="H491" s="77"/>
      <c r="I491" s="77"/>
      <c r="J491" s="77"/>
      <c r="K491" s="77"/>
      <c r="L491" s="77"/>
      <c r="M491" s="77"/>
      <c r="N491" s="77"/>
      <c r="O491" s="77"/>
      <c r="P491" s="77"/>
      <c r="Q491" s="77"/>
      <c r="R491" s="77"/>
      <c r="S491" s="77"/>
      <c r="T491" s="2420" t="s">
        <v>626</v>
      </c>
      <c r="U491" s="2420"/>
      <c r="V491" s="2420"/>
      <c r="W491" s="2420"/>
      <c r="X491" s="2420"/>
      <c r="Y491" s="2420" t="s">
        <v>626</v>
      </c>
      <c r="Z491" s="2420"/>
      <c r="AA491" s="2420"/>
      <c r="AB491" s="2420"/>
      <c r="AC491" s="2420"/>
      <c r="AD491" s="2420" t="s">
        <v>626</v>
      </c>
      <c r="AE491" s="2420"/>
      <c r="AF491" s="2420"/>
      <c r="AG491" s="2420"/>
      <c r="AH491" s="2420"/>
      <c r="AZ491" s="58"/>
      <c r="BA491" s="58" t="str">
        <f>N601</f>
        <v>Yes</v>
      </c>
      <c r="BB491" s="58"/>
      <c r="BC491" s="58"/>
      <c r="BD491" s="58"/>
      <c r="BE491" s="58"/>
      <c r="BF491" s="58"/>
      <c r="BG491" s="58"/>
      <c r="BH491" s="58"/>
      <c r="BI491" s="58"/>
      <c r="BJ491" s="58"/>
      <c r="BK491" s="58"/>
      <c r="BL491" s="58"/>
      <c r="BM491" s="58"/>
      <c r="BN491" s="58"/>
      <c r="BO491" s="58"/>
      <c r="BP491" s="58"/>
      <c r="BQ491" s="58"/>
      <c r="BR491" s="58"/>
      <c r="BS491" s="58"/>
      <c r="BT491" s="58"/>
      <c r="BU491" s="58"/>
      <c r="BV491" s="58"/>
      <c r="BW491" s="58"/>
      <c r="BX491" s="58"/>
      <c r="BY491" s="58"/>
      <c r="BZ491" s="58"/>
      <c r="CA491" s="58"/>
      <c r="CB491" s="58"/>
      <c r="CC491" s="58"/>
      <c r="CD491" s="58"/>
      <c r="CE491" s="58"/>
      <c r="CF491" s="58"/>
      <c r="CG491" s="58"/>
      <c r="CH491" s="58"/>
      <c r="CI491" s="58"/>
      <c r="CJ491" s="58"/>
      <c r="CK491" s="58"/>
      <c r="CL491" s="58"/>
      <c r="CM491" s="58"/>
      <c r="CN491" s="58"/>
      <c r="CO491" s="58"/>
      <c r="CP491" s="58"/>
      <c r="CQ491" s="58"/>
      <c r="CR491" s="177"/>
      <c r="CS491" s="58"/>
      <c r="CT491" s="58"/>
      <c r="CU491" s="58"/>
      <c r="CV491" s="58"/>
      <c r="CW491" s="58"/>
      <c r="CX491" s="58"/>
      <c r="CY491" s="58"/>
      <c r="CZ491" s="58"/>
      <c r="DA491" s="58"/>
      <c r="DB491" s="58"/>
      <c r="DC491" s="58"/>
      <c r="DD491" s="58"/>
      <c r="DE491" s="58"/>
      <c r="DF491" s="58"/>
    </row>
    <row r="492" spans="1:110" ht="12.75">
      <c r="E492" s="76" t="s">
        <v>388</v>
      </c>
      <c r="F492" s="77"/>
      <c r="G492" s="77"/>
      <c r="H492" s="77"/>
      <c r="I492" s="77"/>
      <c r="J492" s="77"/>
      <c r="K492" s="77"/>
      <c r="L492" s="77"/>
      <c r="M492" s="77"/>
      <c r="N492" s="77"/>
      <c r="O492" s="77"/>
      <c r="P492" s="77"/>
      <c r="Q492" s="77"/>
      <c r="R492" s="77"/>
      <c r="S492" s="77"/>
      <c r="T492" s="2420">
        <v>44431</v>
      </c>
      <c r="U492" s="2420"/>
      <c r="V492" s="2420"/>
      <c r="W492" s="2420"/>
      <c r="X492" s="2420"/>
      <c r="Y492" s="2420">
        <v>44446</v>
      </c>
      <c r="Z492" s="2420"/>
      <c r="AA492" s="2420"/>
      <c r="AB492" s="2420"/>
      <c r="AC492" s="2420"/>
      <c r="AD492" s="2420">
        <v>44446</v>
      </c>
      <c r="AE492" s="2420"/>
      <c r="AF492" s="2420"/>
      <c r="AG492" s="2420"/>
      <c r="AH492" s="2420"/>
      <c r="AZ492" s="58"/>
      <c r="BA492" s="58" t="str">
        <f>AG601</f>
        <v>Yes</v>
      </c>
      <c r="BB492" s="58"/>
      <c r="BC492" s="58"/>
      <c r="BD492" s="58"/>
      <c r="BE492" s="58"/>
      <c r="BF492" s="58"/>
      <c r="BG492" s="58"/>
      <c r="BH492" s="58"/>
      <c r="BI492" s="58"/>
      <c r="BJ492" s="58"/>
      <c r="BK492" s="58"/>
      <c r="BL492" s="58"/>
      <c r="BM492" s="58"/>
      <c r="BN492" s="58"/>
      <c r="BO492" s="58"/>
      <c r="BP492" s="58"/>
      <c r="BQ492" s="58"/>
      <c r="BR492" s="58"/>
      <c r="BS492" s="58"/>
      <c r="BT492" s="58"/>
      <c r="BU492" s="58"/>
      <c r="BV492" s="58"/>
      <c r="BW492" s="58"/>
      <c r="BX492" s="58"/>
      <c r="BY492" s="58"/>
      <c r="BZ492" s="58"/>
      <c r="CA492" s="58"/>
      <c r="CB492" s="58"/>
      <c r="CC492" s="58"/>
      <c r="CD492" s="58"/>
      <c r="CE492" s="58"/>
      <c r="CF492" s="58"/>
      <c r="CG492" s="58"/>
      <c r="CH492" s="58"/>
      <c r="CI492" s="58"/>
      <c r="CJ492" s="58"/>
      <c r="CK492" s="58"/>
      <c r="CL492" s="58"/>
      <c r="CM492" s="58"/>
      <c r="CN492" s="58"/>
      <c r="CO492" s="58"/>
      <c r="CP492" s="58"/>
      <c r="CQ492" s="58"/>
      <c r="CR492" s="177"/>
      <c r="CS492" s="58"/>
      <c r="CT492" s="58"/>
      <c r="CU492" s="58"/>
      <c r="CV492" s="58"/>
      <c r="CW492" s="58"/>
      <c r="CX492" s="58"/>
      <c r="CY492" s="58"/>
      <c r="CZ492" s="58"/>
      <c r="DA492" s="58"/>
      <c r="DB492" s="58"/>
      <c r="DC492" s="58"/>
      <c r="DD492" s="58"/>
      <c r="DE492" s="58"/>
      <c r="DF492" s="58"/>
    </row>
    <row r="493" spans="1:110" ht="12.75">
      <c r="E493" s="76" t="s">
        <v>412</v>
      </c>
      <c r="F493" s="77"/>
      <c r="G493" s="77"/>
      <c r="H493" s="77"/>
      <c r="I493" s="77"/>
      <c r="J493" s="77"/>
      <c r="K493" s="77"/>
      <c r="L493" s="77"/>
      <c r="M493" s="77"/>
      <c r="N493" s="77"/>
      <c r="O493" s="77"/>
      <c r="P493" s="77"/>
      <c r="Q493" s="77"/>
      <c r="R493" s="77"/>
      <c r="S493" s="77"/>
      <c r="T493" s="2420" t="s">
        <v>626</v>
      </c>
      <c r="U493" s="2420"/>
      <c r="V493" s="2420"/>
      <c r="W493" s="2420"/>
      <c r="X493" s="2420"/>
      <c r="Y493" s="2420" t="s">
        <v>626</v>
      </c>
      <c r="Z493" s="2420"/>
      <c r="AA493" s="2420"/>
      <c r="AB493" s="2420"/>
      <c r="AC493" s="2420"/>
      <c r="AD493" s="2420" t="s">
        <v>626</v>
      </c>
      <c r="AE493" s="2420"/>
      <c r="AF493" s="2420"/>
      <c r="AG493" s="2420"/>
      <c r="AH493" s="2420"/>
      <c r="AZ493" s="58"/>
      <c r="BA493" s="58"/>
      <c r="BB493" s="58"/>
      <c r="BC493" s="58"/>
      <c r="BD493" s="58"/>
      <c r="BE493" s="58"/>
      <c r="BF493" s="58"/>
      <c r="BG493" s="58"/>
      <c r="BH493" s="58"/>
      <c r="BI493" s="58"/>
      <c r="BJ493" s="58"/>
      <c r="BK493" s="58"/>
      <c r="BL493" s="58"/>
      <c r="BM493" s="58"/>
      <c r="BN493" s="58"/>
      <c r="BO493" s="58"/>
      <c r="BP493" s="58"/>
      <c r="BQ493" s="58"/>
      <c r="BR493" s="58"/>
      <c r="BS493" s="58"/>
      <c r="BT493" s="58"/>
      <c r="BU493" s="58"/>
      <c r="BV493" s="58"/>
      <c r="BW493" s="58"/>
      <c r="BX493" s="58"/>
      <c r="BY493" s="58"/>
      <c r="BZ493" s="58"/>
      <c r="CA493" s="58"/>
      <c r="CB493" s="58"/>
      <c r="CC493" s="58"/>
      <c r="CD493" s="58"/>
      <c r="CE493" s="58"/>
      <c r="CF493" s="58"/>
      <c r="CG493" s="58"/>
      <c r="CH493" s="58"/>
      <c r="CI493" s="58"/>
      <c r="CJ493" s="58"/>
      <c r="CK493" s="58"/>
      <c r="CL493" s="58"/>
      <c r="CM493" s="58"/>
      <c r="CN493" s="58"/>
      <c r="CO493" s="58"/>
      <c r="CP493" s="58"/>
      <c r="CQ493" s="58"/>
      <c r="CR493" s="177"/>
      <c r="CS493" s="58"/>
      <c r="CT493" s="58"/>
      <c r="CU493" s="58"/>
      <c r="CV493" s="58"/>
      <c r="CW493" s="58"/>
      <c r="CX493" s="58"/>
      <c r="CY493" s="58"/>
      <c r="CZ493" s="58"/>
      <c r="DA493" s="58"/>
      <c r="DB493" s="58"/>
      <c r="DC493" s="58"/>
      <c r="DD493" s="58"/>
      <c r="DE493" s="58"/>
      <c r="DF493" s="58"/>
    </row>
    <row r="494" spans="1:110" ht="12.75">
      <c r="E494" s="79" t="s">
        <v>413</v>
      </c>
      <c r="F494" s="77"/>
      <c r="G494" s="77"/>
      <c r="H494" s="77"/>
      <c r="I494" s="77"/>
      <c r="J494" s="77"/>
      <c r="K494" s="77"/>
      <c r="L494" s="77"/>
      <c r="M494" s="77"/>
      <c r="N494" s="77"/>
      <c r="O494" s="77"/>
      <c r="P494" s="77"/>
      <c r="Q494" s="77"/>
      <c r="R494" s="77"/>
      <c r="S494" s="77"/>
      <c r="T494" s="2420" t="s">
        <v>626</v>
      </c>
      <c r="U494" s="2420"/>
      <c r="V494" s="2420"/>
      <c r="W494" s="2420"/>
      <c r="X494" s="2420"/>
      <c r="Y494" s="2420" t="s">
        <v>626</v>
      </c>
      <c r="Z494" s="2420"/>
      <c r="AA494" s="2420"/>
      <c r="AB494" s="2420"/>
      <c r="AC494" s="2420"/>
      <c r="AD494" s="2420" t="s">
        <v>626</v>
      </c>
      <c r="AE494" s="2420"/>
      <c r="AF494" s="2420"/>
      <c r="AG494" s="2420"/>
      <c r="AH494" s="2420"/>
      <c r="AZ494" s="58"/>
      <c r="BA494" s="58"/>
      <c r="BB494" s="58"/>
      <c r="BC494" s="58"/>
      <c r="BD494" s="58"/>
      <c r="BE494" s="58"/>
      <c r="BF494" s="58"/>
      <c r="BG494" s="58"/>
      <c r="BH494" s="58"/>
      <c r="BI494" s="58"/>
      <c r="BJ494" s="58"/>
      <c r="BK494" s="58"/>
      <c r="BL494" s="58"/>
      <c r="BM494" s="58"/>
      <c r="BN494" s="58"/>
      <c r="BO494" s="58"/>
      <c r="BP494" s="58"/>
      <c r="BQ494" s="58"/>
      <c r="BR494" s="58"/>
      <c r="BS494" s="58"/>
      <c r="BT494" s="58"/>
      <c r="BU494" s="58"/>
      <c r="BV494" s="58"/>
      <c r="BW494" s="58"/>
      <c r="BX494" s="58"/>
      <c r="BY494" s="58"/>
      <c r="BZ494" s="58"/>
      <c r="CA494" s="58"/>
      <c r="CB494" s="58"/>
      <c r="CC494" s="58"/>
      <c r="CD494" s="58"/>
      <c r="CE494" s="58"/>
      <c r="CF494" s="58"/>
      <c r="CG494" s="58"/>
      <c r="CH494" s="58"/>
      <c r="CI494" s="58"/>
      <c r="CJ494" s="58"/>
      <c r="CK494" s="58"/>
      <c r="CL494" s="58"/>
      <c r="CM494" s="58"/>
      <c r="CN494" s="58"/>
      <c r="CO494" s="58"/>
      <c r="CP494" s="58"/>
      <c r="CQ494" s="58"/>
      <c r="CR494" s="177"/>
      <c r="CS494" s="58"/>
      <c r="CT494" s="58"/>
      <c r="CU494" s="58"/>
      <c r="CV494" s="58"/>
      <c r="CW494" s="58"/>
      <c r="CX494" s="58"/>
      <c r="CY494" s="58"/>
      <c r="CZ494" s="58"/>
      <c r="DA494" s="58"/>
      <c r="DB494" s="58"/>
      <c r="DC494" s="58"/>
      <c r="DD494" s="58"/>
      <c r="DE494" s="58"/>
      <c r="DF494" s="58"/>
    </row>
    <row r="495" spans="1:110" ht="12.75">
      <c r="E495" s="103" t="s">
        <v>1090</v>
      </c>
      <c r="F495" s="80"/>
      <c r="G495" s="80"/>
      <c r="H495" s="80"/>
      <c r="I495" s="80"/>
      <c r="J495" s="80"/>
      <c r="K495" s="80"/>
      <c r="L495" s="80"/>
      <c r="M495" s="80"/>
      <c r="N495" s="80"/>
      <c r="O495" s="80"/>
      <c r="P495" s="80"/>
      <c r="Q495" s="80"/>
      <c r="R495" s="80"/>
      <c r="S495" s="80"/>
      <c r="T495" s="2420" t="s">
        <v>626</v>
      </c>
      <c r="U495" s="2420"/>
      <c r="V495" s="2420"/>
      <c r="W495" s="2420"/>
      <c r="X495" s="2420"/>
      <c r="Y495" s="2420" t="s">
        <v>626</v>
      </c>
      <c r="Z495" s="2420"/>
      <c r="AA495" s="2420"/>
      <c r="AB495" s="2420"/>
      <c r="AC495" s="2420"/>
      <c r="AD495" s="2420" t="s">
        <v>626</v>
      </c>
      <c r="AE495" s="2420"/>
      <c r="AF495" s="2420"/>
      <c r="AG495" s="2420"/>
      <c r="AH495" s="2420"/>
      <c r="AZ495" s="58"/>
      <c r="BA495" s="58"/>
      <c r="BB495" s="58"/>
      <c r="BC495" s="58"/>
      <c r="BD495" s="58"/>
      <c r="BE495" s="58"/>
      <c r="BF495" s="58"/>
      <c r="BG495" s="58"/>
      <c r="BH495" s="58"/>
      <c r="BI495" s="58"/>
      <c r="BJ495" s="58"/>
      <c r="BK495" s="58"/>
      <c r="BL495" s="58"/>
      <c r="BM495" s="58"/>
      <c r="BN495" s="58"/>
      <c r="BO495" s="58"/>
      <c r="BP495" s="58"/>
      <c r="BQ495" s="58"/>
      <c r="BR495" s="58"/>
      <c r="BS495" s="58"/>
      <c r="BT495" s="58"/>
      <c r="BU495" s="58"/>
      <c r="BV495" s="58"/>
      <c r="BW495" s="58"/>
      <c r="BX495" s="58"/>
      <c r="BY495" s="58"/>
      <c r="BZ495" s="58"/>
      <c r="CA495" s="58"/>
      <c r="CB495" s="58"/>
      <c r="CC495" s="58"/>
      <c r="CD495" s="58"/>
      <c r="CE495" s="58"/>
      <c r="CF495" s="58"/>
      <c r="CG495" s="58"/>
      <c r="CH495" s="58"/>
      <c r="CI495" s="58"/>
      <c r="CJ495" s="58"/>
      <c r="CK495" s="58"/>
      <c r="CL495" s="58"/>
      <c r="CM495" s="58"/>
      <c r="CN495" s="58"/>
      <c r="CO495" s="58"/>
      <c r="CP495" s="58"/>
      <c r="CQ495" s="58"/>
      <c r="CR495" s="177"/>
      <c r="CS495" s="58"/>
      <c r="CT495" s="58"/>
      <c r="CU495" s="58"/>
      <c r="CV495" s="58"/>
      <c r="CW495" s="58"/>
      <c r="CX495" s="58"/>
      <c r="CY495" s="58"/>
      <c r="CZ495" s="58"/>
      <c r="DA495" s="58"/>
      <c r="DB495" s="58"/>
      <c r="DC495" s="58"/>
      <c r="DD495" s="58"/>
      <c r="DE495" s="58"/>
      <c r="DF495" s="58"/>
    </row>
    <row r="496" spans="1:110" ht="12.75">
      <c r="AZ496" s="58"/>
      <c r="BA496" s="58"/>
      <c r="BB496" s="58"/>
      <c r="BC496" s="58"/>
      <c r="BD496" s="58"/>
      <c r="BE496" s="58"/>
      <c r="BF496" s="58"/>
      <c r="BG496" s="58"/>
      <c r="BH496" s="58"/>
      <c r="BI496" s="58"/>
      <c r="BJ496" s="58"/>
      <c r="BK496" s="58"/>
      <c r="BL496" s="58"/>
      <c r="BM496" s="58"/>
      <c r="BN496" s="58"/>
      <c r="BO496" s="58"/>
      <c r="BP496" s="58"/>
      <c r="BQ496" s="58"/>
      <c r="BR496" s="58"/>
      <c r="BS496" s="58"/>
      <c r="BT496" s="58"/>
      <c r="BU496" s="58"/>
      <c r="BV496" s="58"/>
      <c r="BW496" s="58"/>
      <c r="BX496" s="58"/>
      <c r="BY496" s="58"/>
      <c r="BZ496" s="58"/>
      <c r="CA496" s="58"/>
      <c r="CB496" s="58"/>
      <c r="CC496" s="58"/>
      <c r="CD496" s="58"/>
      <c r="CE496" s="58"/>
      <c r="CF496" s="58"/>
      <c r="CG496" s="58"/>
      <c r="CH496" s="58"/>
      <c r="CI496" s="58"/>
      <c r="CJ496" s="58"/>
      <c r="CK496" s="58"/>
      <c r="CL496" s="58"/>
      <c r="CM496" s="58"/>
      <c r="CN496" s="58"/>
      <c r="CO496" s="58"/>
      <c r="CP496" s="58"/>
      <c r="CQ496" s="58"/>
      <c r="CR496" s="177"/>
      <c r="CS496" s="58"/>
      <c r="CT496" s="58"/>
      <c r="CU496" s="58"/>
      <c r="CV496" s="58"/>
      <c r="CW496" s="58"/>
      <c r="CX496" s="58"/>
      <c r="CY496" s="58"/>
      <c r="CZ496" s="58"/>
      <c r="DA496" s="58"/>
      <c r="DB496" s="58"/>
      <c r="DC496" s="58"/>
      <c r="DD496" s="58"/>
      <c r="DE496" s="58"/>
      <c r="DF496" s="58"/>
    </row>
    <row r="497" spans="1:110" ht="12.75">
      <c r="B497" s="76"/>
      <c r="C497" s="77"/>
      <c r="D497" s="77"/>
      <c r="E497" s="77"/>
      <c r="F497" s="77"/>
      <c r="G497" s="77"/>
      <c r="H497" s="77"/>
      <c r="I497" s="77"/>
      <c r="J497" s="77"/>
      <c r="K497" s="77"/>
      <c r="L497" s="77"/>
      <c r="M497" s="77"/>
      <c r="N497" s="77"/>
      <c r="O497" s="77"/>
      <c r="P497" s="78"/>
      <c r="Q497" s="2453" t="s">
        <v>414</v>
      </c>
      <c r="R497" s="2454"/>
      <c r="S497" s="2454"/>
      <c r="T497" s="2454"/>
      <c r="U497" s="2454"/>
      <c r="V497" s="2454"/>
      <c r="W497" s="2454"/>
      <c r="X497" s="2454"/>
      <c r="Y497" s="2454"/>
      <c r="Z497" s="2454"/>
      <c r="AA497" s="2454"/>
      <c r="AB497" s="2454"/>
      <c r="AC497" s="2454"/>
      <c r="AD497" s="2454"/>
      <c r="AE497" s="2454"/>
      <c r="AF497" s="2454"/>
      <c r="AG497" s="2454"/>
      <c r="AH497" s="2454"/>
      <c r="AI497" s="2454"/>
      <c r="AJ497" s="2454"/>
      <c r="AK497" s="2455"/>
      <c r="AZ497" s="58"/>
      <c r="BA497" s="58"/>
      <c r="BB497" s="58"/>
      <c r="BC497" s="58"/>
      <c r="BD497" s="58"/>
      <c r="BE497" s="58"/>
      <c r="BF497" s="58"/>
      <c r="BG497" s="58"/>
      <c r="BH497" s="58"/>
      <c r="BI497" s="58"/>
      <c r="BJ497" s="58"/>
      <c r="BK497" s="58"/>
      <c r="BL497" s="58"/>
      <c r="BM497" s="58"/>
      <c r="BN497" s="58"/>
      <c r="BO497" s="58"/>
      <c r="BP497" s="58"/>
      <c r="BQ497" s="58"/>
      <c r="BR497" s="58"/>
      <c r="BS497" s="58"/>
      <c r="BT497" s="58"/>
      <c r="BU497" s="58"/>
      <c r="BV497" s="58"/>
      <c r="BW497" s="58"/>
      <c r="BX497" s="58"/>
      <c r="BY497" s="58"/>
      <c r="BZ497" s="58"/>
      <c r="CA497" s="58"/>
      <c r="CB497" s="58"/>
      <c r="CC497" s="58"/>
      <c r="CD497" s="58"/>
      <c r="CE497" s="58"/>
      <c r="CF497" s="58"/>
      <c r="CG497" s="58"/>
      <c r="CH497" s="58"/>
      <c r="CI497" s="58"/>
      <c r="CJ497" s="58"/>
      <c r="CK497" s="58"/>
      <c r="CL497" s="58"/>
      <c r="CM497" s="58"/>
      <c r="CN497" s="58"/>
      <c r="CO497" s="58"/>
      <c r="CP497" s="58"/>
      <c r="CQ497" s="58"/>
      <c r="CR497" s="177"/>
      <c r="CS497" s="58"/>
      <c r="CT497" s="58"/>
      <c r="CU497" s="58"/>
      <c r="CV497" s="58"/>
      <c r="CW497" s="58"/>
      <c r="CX497" s="58"/>
      <c r="CY497" s="58"/>
      <c r="CZ497" s="58"/>
      <c r="DA497" s="58"/>
      <c r="DB497" s="58"/>
      <c r="DC497" s="58"/>
      <c r="DD497" s="58"/>
      <c r="DE497" s="58"/>
      <c r="DF497" s="58"/>
    </row>
    <row r="498" spans="1:110" ht="12.75">
      <c r="B498" s="76" t="s">
        <v>415</v>
      </c>
      <c r="C498" s="77"/>
      <c r="D498" s="77"/>
      <c r="E498" s="77"/>
      <c r="F498" s="77"/>
      <c r="G498" s="77"/>
      <c r="H498" s="77"/>
      <c r="I498" s="77"/>
      <c r="J498" s="77"/>
      <c r="K498" s="77"/>
      <c r="L498" s="77"/>
      <c r="M498" s="77"/>
      <c r="N498" s="77"/>
      <c r="O498" s="77"/>
      <c r="P498" s="77"/>
      <c r="Q498" s="2325" t="s">
        <v>2561</v>
      </c>
      <c r="R498" s="1993"/>
      <c r="S498" s="1993"/>
      <c r="T498" s="1993"/>
      <c r="U498" s="1993"/>
      <c r="V498" s="1993"/>
      <c r="W498" s="1993"/>
      <c r="X498" s="1993"/>
      <c r="Y498" s="1993"/>
      <c r="Z498" s="1993"/>
      <c r="AA498" s="1993"/>
      <c r="AB498" s="1993"/>
      <c r="AC498" s="1993"/>
      <c r="AD498" s="1993"/>
      <c r="AE498" s="1993"/>
      <c r="AF498" s="1993"/>
      <c r="AG498" s="1993"/>
      <c r="AH498" s="1993"/>
      <c r="AI498" s="1993"/>
      <c r="AJ498" s="1993"/>
      <c r="AK498" s="2326"/>
      <c r="AZ498" s="58"/>
      <c r="BA498" s="58"/>
      <c r="BB498" s="58"/>
      <c r="BC498" s="58"/>
      <c r="BD498" s="58"/>
      <c r="BE498" s="58"/>
      <c r="BF498" s="58"/>
      <c r="BG498" s="58"/>
      <c r="BH498" s="58"/>
      <c r="BI498" s="58"/>
      <c r="BJ498" s="58"/>
      <c r="BK498" s="58"/>
      <c r="BL498" s="58"/>
      <c r="BM498" s="58"/>
      <c r="BN498" s="58"/>
      <c r="BO498" s="58"/>
      <c r="BP498" s="58"/>
      <c r="BQ498" s="58"/>
      <c r="BR498" s="58"/>
      <c r="BS498" s="58"/>
      <c r="BT498" s="58"/>
      <c r="BU498" s="58"/>
      <c r="BV498" s="58"/>
      <c r="BW498" s="58"/>
      <c r="BX498" s="58"/>
      <c r="BY498" s="58"/>
      <c r="BZ498" s="58"/>
      <c r="CA498" s="58"/>
      <c r="CB498" s="58"/>
      <c r="CC498" s="58"/>
      <c r="CD498" s="58"/>
      <c r="CE498" s="58"/>
      <c r="CF498" s="58"/>
      <c r="CG498" s="58"/>
      <c r="CH498" s="58"/>
      <c r="CI498" s="58"/>
      <c r="CJ498" s="58"/>
      <c r="CK498" s="58"/>
      <c r="CL498" s="58"/>
      <c r="CM498" s="58"/>
      <c r="CN498" s="58"/>
      <c r="CO498" s="58"/>
      <c r="CP498" s="58"/>
      <c r="CQ498" s="58"/>
      <c r="CR498" s="177"/>
      <c r="CS498" s="58"/>
      <c r="CT498" s="58"/>
      <c r="CU498" s="58"/>
      <c r="CV498" s="58"/>
      <c r="CW498" s="58"/>
      <c r="CX498" s="58"/>
      <c r="CY498" s="58"/>
      <c r="CZ498" s="58"/>
      <c r="DA498" s="58"/>
      <c r="DB498" s="58"/>
      <c r="DC498" s="58"/>
      <c r="DD498" s="58"/>
      <c r="DE498" s="58"/>
      <c r="DF498" s="58"/>
    </row>
    <row r="499" spans="1:110" ht="12.75">
      <c r="B499" s="76" t="s">
        <v>416</v>
      </c>
      <c r="C499" s="77"/>
      <c r="D499" s="77"/>
      <c r="E499" s="77"/>
      <c r="F499" s="77"/>
      <c r="G499" s="77"/>
      <c r="H499" s="77"/>
      <c r="I499" s="77"/>
      <c r="J499" s="77"/>
      <c r="K499" s="77"/>
      <c r="L499" s="77"/>
      <c r="M499" s="77"/>
      <c r="N499" s="77"/>
      <c r="O499" s="77"/>
      <c r="P499" s="77"/>
      <c r="Q499" s="2325" t="s">
        <v>2562</v>
      </c>
      <c r="R499" s="1993"/>
      <c r="S499" s="1993"/>
      <c r="T499" s="1993"/>
      <c r="U499" s="1993"/>
      <c r="V499" s="1993"/>
      <c r="W499" s="1993"/>
      <c r="X499" s="1993"/>
      <c r="Y499" s="1993"/>
      <c r="Z499" s="1993"/>
      <c r="AA499" s="1993"/>
      <c r="AB499" s="1993"/>
      <c r="AC499" s="1993"/>
      <c r="AD499" s="1993"/>
      <c r="AE499" s="1993"/>
      <c r="AF499" s="1993"/>
      <c r="AG499" s="1993"/>
      <c r="AH499" s="1993"/>
      <c r="AI499" s="1993"/>
      <c r="AJ499" s="1993"/>
      <c r="AK499" s="2326"/>
      <c r="AZ499" s="58"/>
      <c r="BA499" s="58" t="str">
        <f>N609</f>
        <v>Yes</v>
      </c>
      <c r="BB499" s="58"/>
      <c r="BC499" s="58"/>
      <c r="BD499" s="58"/>
      <c r="BE499" s="58"/>
      <c r="BF499" s="58"/>
      <c r="BG499" s="58"/>
      <c r="BH499" s="58"/>
      <c r="BI499" s="58"/>
      <c r="BJ499" s="58"/>
      <c r="BK499" s="58"/>
      <c r="BL499" s="58"/>
      <c r="BM499" s="58"/>
      <c r="BN499" s="58"/>
      <c r="BO499" s="58"/>
      <c r="BP499" s="58"/>
      <c r="BQ499" s="58"/>
      <c r="BR499" s="58"/>
      <c r="BS499" s="58"/>
      <c r="BT499" s="58"/>
      <c r="BU499" s="58"/>
      <c r="BV499" s="58"/>
      <c r="BW499" s="58"/>
      <c r="BX499" s="58"/>
      <c r="BY499" s="58"/>
      <c r="BZ499" s="58"/>
      <c r="CA499" s="58"/>
      <c r="CB499" s="58"/>
      <c r="CC499" s="58"/>
      <c r="CD499" s="58"/>
      <c r="CE499" s="58"/>
      <c r="CF499" s="58"/>
      <c r="CG499" s="58"/>
      <c r="CH499" s="58"/>
      <c r="CI499" s="58"/>
      <c r="CJ499" s="58"/>
      <c r="CK499" s="58"/>
      <c r="CL499" s="58"/>
      <c r="CM499" s="58"/>
      <c r="CN499" s="58"/>
      <c r="CO499" s="58"/>
      <c r="CP499" s="58"/>
      <c r="CQ499" s="58"/>
      <c r="CR499" s="177"/>
      <c r="CS499" s="58"/>
      <c r="CT499" s="58"/>
      <c r="CU499" s="58"/>
      <c r="CV499" s="58"/>
      <c r="CW499" s="58"/>
      <c r="CX499" s="58"/>
      <c r="CY499" s="58"/>
      <c r="CZ499" s="58"/>
      <c r="DA499" s="58"/>
      <c r="DB499" s="58"/>
      <c r="DC499" s="58"/>
      <c r="DD499" s="58"/>
      <c r="DE499" s="58"/>
      <c r="DF499" s="58"/>
    </row>
    <row r="500" spans="1:110" ht="12.75">
      <c r="B500" s="76" t="s">
        <v>417</v>
      </c>
      <c r="C500" s="77"/>
      <c r="D500" s="77"/>
      <c r="E500" s="77"/>
      <c r="F500" s="77"/>
      <c r="G500" s="77"/>
      <c r="H500" s="77"/>
      <c r="I500" s="77"/>
      <c r="J500" s="77"/>
      <c r="K500" s="77"/>
      <c r="L500" s="77"/>
      <c r="M500" s="77"/>
      <c r="N500" s="77"/>
      <c r="O500" s="77"/>
      <c r="P500" s="77"/>
      <c r="Q500" s="2325" t="s">
        <v>2563</v>
      </c>
      <c r="R500" s="1993"/>
      <c r="S500" s="1993"/>
      <c r="T500" s="1993"/>
      <c r="U500" s="1993"/>
      <c r="V500" s="1993"/>
      <c r="W500" s="1993"/>
      <c r="X500" s="1993"/>
      <c r="Y500" s="1993"/>
      <c r="Z500" s="1993"/>
      <c r="AA500" s="1993"/>
      <c r="AB500" s="1993"/>
      <c r="AC500" s="1993"/>
      <c r="AD500" s="1993"/>
      <c r="AE500" s="1993"/>
      <c r="AF500" s="1993"/>
      <c r="AG500" s="1993"/>
      <c r="AH500" s="1993"/>
      <c r="AI500" s="1993"/>
      <c r="AJ500" s="1993"/>
      <c r="AK500" s="2326"/>
      <c r="AZ500" s="58"/>
      <c r="BA500" s="58" t="str">
        <f>AG609</f>
        <v>Yes</v>
      </c>
      <c r="BB500" s="58"/>
      <c r="BC500" s="58"/>
      <c r="BD500" s="58"/>
      <c r="BE500" s="58"/>
      <c r="BF500" s="58"/>
      <c r="BG500" s="58"/>
      <c r="BH500" s="58"/>
      <c r="BI500" s="58"/>
      <c r="BJ500" s="58"/>
      <c r="BK500" s="58"/>
      <c r="BL500" s="58"/>
      <c r="BM500" s="58"/>
      <c r="BN500" s="58"/>
      <c r="BO500" s="58"/>
      <c r="BP500" s="58"/>
      <c r="BQ500" s="58"/>
      <c r="BR500" s="58"/>
      <c r="BS500" s="58"/>
      <c r="BT500" s="58"/>
      <c r="BU500" s="58"/>
      <c r="BV500" s="58"/>
      <c r="BW500" s="58"/>
      <c r="BX500" s="58"/>
      <c r="BY500" s="58"/>
      <c r="BZ500" s="58"/>
      <c r="CA500" s="58"/>
      <c r="CB500" s="58"/>
      <c r="CC500" s="58"/>
      <c r="CD500" s="58"/>
      <c r="CE500" s="58"/>
      <c r="CF500" s="58"/>
      <c r="CG500" s="58"/>
      <c r="CH500" s="58"/>
      <c r="CI500" s="58"/>
      <c r="CJ500" s="58"/>
      <c r="CK500" s="58"/>
      <c r="CL500" s="58"/>
      <c r="CM500" s="58"/>
      <c r="CN500" s="58"/>
      <c r="CO500" s="58"/>
      <c r="CP500" s="58"/>
      <c r="CQ500" s="58"/>
      <c r="CR500" s="177"/>
      <c r="CS500" s="58"/>
      <c r="CT500" s="58"/>
      <c r="CU500" s="58"/>
      <c r="CV500" s="58"/>
      <c r="CW500" s="58"/>
      <c r="CX500" s="58"/>
      <c r="CY500" s="58"/>
      <c r="CZ500" s="58"/>
      <c r="DA500" s="58"/>
      <c r="DB500" s="58"/>
      <c r="DC500" s="58"/>
      <c r="DD500" s="58"/>
      <c r="DE500" s="58"/>
      <c r="DF500" s="58"/>
    </row>
    <row r="501" spans="1:110" ht="12.75">
      <c r="B501" s="2456" t="s">
        <v>418</v>
      </c>
      <c r="C501" s="2457"/>
      <c r="D501" s="2457"/>
      <c r="E501" s="2457"/>
      <c r="F501" s="2457"/>
      <c r="G501" s="2457"/>
      <c r="H501" s="2457"/>
      <c r="I501" s="2457"/>
      <c r="J501" s="2457"/>
      <c r="K501" s="2457"/>
      <c r="L501" s="2457"/>
      <c r="M501" s="2457"/>
      <c r="N501" s="2457"/>
      <c r="O501" s="2457"/>
      <c r="P501" s="2458"/>
      <c r="Q501" s="2473" t="s">
        <v>706</v>
      </c>
      <c r="R501" s="2474"/>
      <c r="S501" s="2245" t="s">
        <v>171</v>
      </c>
      <c r="T501" s="2246"/>
      <c r="U501" s="2246"/>
      <c r="V501" s="2246"/>
      <c r="W501" s="2246"/>
      <c r="X501" s="2246"/>
      <c r="Y501" s="2246"/>
      <c r="Z501" s="2246"/>
      <c r="AA501" s="2246"/>
      <c r="AB501" s="2246"/>
      <c r="AC501" s="2246"/>
      <c r="AD501" s="2246"/>
      <c r="AE501" s="2246"/>
      <c r="AF501" s="2246"/>
      <c r="AG501" s="2246"/>
      <c r="AH501" s="2246"/>
      <c r="AI501" s="2246"/>
      <c r="AJ501" s="2246"/>
      <c r="AK501" s="2247"/>
      <c r="AZ501" s="58"/>
      <c r="BA501" s="58"/>
      <c r="BB501" s="58"/>
      <c r="BC501" s="58"/>
      <c r="BD501" s="58"/>
      <c r="BE501" s="58"/>
      <c r="BF501" s="58"/>
      <c r="BG501" s="58"/>
      <c r="BH501" s="58"/>
      <c r="BI501" s="58"/>
      <c r="BJ501" s="58"/>
      <c r="BK501" s="58"/>
      <c r="BL501" s="58"/>
      <c r="BM501" s="58"/>
      <c r="BN501" s="58"/>
      <c r="BO501" s="58"/>
      <c r="BP501" s="58"/>
      <c r="BQ501" s="58"/>
      <c r="BR501" s="58"/>
      <c r="BS501" s="58"/>
      <c r="BT501" s="58"/>
      <c r="BU501" s="58"/>
      <c r="BV501" s="58"/>
      <c r="BW501" s="58"/>
      <c r="BX501" s="58"/>
      <c r="BY501" s="58"/>
      <c r="BZ501" s="58"/>
      <c r="CA501" s="58"/>
      <c r="CB501" s="58"/>
      <c r="CC501" s="58"/>
      <c r="CD501" s="58"/>
      <c r="CE501" s="58"/>
      <c r="CF501" s="58"/>
      <c r="CG501" s="58"/>
      <c r="CH501" s="58"/>
      <c r="CI501" s="58"/>
      <c r="CJ501" s="58"/>
      <c r="CK501" s="58"/>
      <c r="CL501" s="58"/>
      <c r="CM501" s="58"/>
      <c r="CN501" s="58"/>
      <c r="CO501" s="58"/>
      <c r="CP501" s="58"/>
      <c r="CQ501" s="58"/>
      <c r="CR501" s="177"/>
      <c r="CS501" s="58"/>
      <c r="CT501" s="58"/>
      <c r="CU501" s="58"/>
      <c r="CV501" s="58"/>
      <c r="CW501" s="58"/>
      <c r="CX501" s="58"/>
      <c r="CY501" s="58"/>
      <c r="CZ501" s="58"/>
      <c r="DA501" s="58"/>
      <c r="DB501" s="58"/>
      <c r="DC501" s="58"/>
      <c r="DD501" s="58"/>
      <c r="DE501" s="58"/>
      <c r="DF501" s="58"/>
    </row>
    <row r="502" spans="1:110" ht="12.4" customHeight="1">
      <c r="B502" s="2459"/>
      <c r="C502" s="2460"/>
      <c r="D502" s="2460"/>
      <c r="E502" s="2460"/>
      <c r="F502" s="2460"/>
      <c r="G502" s="2460"/>
      <c r="H502" s="2460"/>
      <c r="I502" s="2460"/>
      <c r="J502" s="2460"/>
      <c r="K502" s="2460"/>
      <c r="L502" s="2460"/>
      <c r="M502" s="2460"/>
      <c r="N502" s="2460"/>
      <c r="O502" s="2460"/>
      <c r="P502" s="2461"/>
      <c r="Q502" s="2475"/>
      <c r="R502" s="2476"/>
      <c r="S502" s="2248"/>
      <c r="T502" s="2249"/>
      <c r="U502" s="2249"/>
      <c r="V502" s="2249"/>
      <c r="W502" s="2249"/>
      <c r="X502" s="2249"/>
      <c r="Y502" s="2249"/>
      <c r="Z502" s="2249"/>
      <c r="AA502" s="2249"/>
      <c r="AB502" s="2249"/>
      <c r="AC502" s="2249"/>
      <c r="AD502" s="2249"/>
      <c r="AE502" s="2249"/>
      <c r="AF502" s="2249"/>
      <c r="AG502" s="2249"/>
      <c r="AH502" s="2249"/>
      <c r="AI502" s="2249"/>
      <c r="AJ502" s="2249"/>
      <c r="AK502" s="2250"/>
      <c r="AZ502" s="58"/>
      <c r="BA502" s="58"/>
      <c r="BB502" s="58"/>
      <c r="BC502" s="58"/>
      <c r="BD502" s="58"/>
      <c r="BE502" s="58"/>
      <c r="BF502" s="58"/>
      <c r="BG502" s="58"/>
      <c r="BH502" s="58"/>
      <c r="BI502" s="58"/>
      <c r="BJ502" s="58"/>
      <c r="BK502" s="58"/>
      <c r="BL502" s="58"/>
      <c r="BM502" s="58"/>
      <c r="BN502" s="58"/>
      <c r="BO502" s="58"/>
      <c r="BP502" s="58"/>
      <c r="BQ502" s="58"/>
      <c r="BR502" s="58"/>
      <c r="BS502" s="58"/>
      <c r="BT502" s="58"/>
      <c r="BU502" s="58"/>
      <c r="BV502" s="58"/>
      <c r="BW502" s="58"/>
      <c r="BX502" s="58"/>
      <c r="BY502" s="58"/>
      <c r="BZ502" s="58"/>
      <c r="CA502" s="58"/>
      <c r="CB502" s="58"/>
      <c r="CC502" s="58"/>
      <c r="CD502" s="58"/>
      <c r="CE502" s="58"/>
      <c r="CF502" s="58"/>
      <c r="CG502" s="58"/>
      <c r="CH502" s="58"/>
      <c r="CI502" s="58"/>
      <c r="CJ502" s="58"/>
      <c r="CK502" s="58"/>
      <c r="CL502" s="58"/>
      <c r="CM502" s="58"/>
      <c r="CN502" s="58"/>
      <c r="CO502" s="58"/>
      <c r="CP502" s="58"/>
      <c r="CQ502" s="58"/>
      <c r="CR502" s="177"/>
      <c r="CS502" s="58"/>
      <c r="CT502" s="58"/>
      <c r="CU502" s="58"/>
      <c r="CV502" s="58"/>
      <c r="CW502" s="58"/>
      <c r="CX502" s="58"/>
      <c r="CY502" s="58"/>
      <c r="CZ502" s="58"/>
      <c r="DA502" s="58"/>
      <c r="DB502" s="58"/>
      <c r="DC502" s="58"/>
      <c r="DD502" s="58"/>
      <c r="DE502" s="58"/>
      <c r="DF502" s="58"/>
    </row>
    <row r="503" spans="1:110" s="717" customFormat="1" ht="12.4" customHeight="1">
      <c r="B503" s="1472" t="s">
        <v>1979</v>
      </c>
      <c r="C503" s="1440"/>
      <c r="D503" s="1440"/>
      <c r="E503" s="1440"/>
      <c r="F503" s="1440"/>
      <c r="G503" s="1440"/>
      <c r="H503" s="1440"/>
      <c r="I503" s="1440"/>
      <c r="J503" s="1440"/>
      <c r="K503" s="1440"/>
      <c r="L503" s="1440"/>
      <c r="M503" s="1440"/>
      <c r="N503" s="1440"/>
      <c r="O503" s="1440"/>
      <c r="P503" s="1440"/>
      <c r="Q503" s="2516" t="s">
        <v>706</v>
      </c>
      <c r="R503" s="2517"/>
      <c r="S503" s="2517"/>
      <c r="T503" s="2517"/>
      <c r="U503" s="2517"/>
      <c r="V503" s="2517"/>
      <c r="W503" s="2517"/>
      <c r="X503" s="2517"/>
      <c r="Y503" s="2517"/>
      <c r="Z503" s="2517"/>
      <c r="AA503" s="2517"/>
      <c r="AB503" s="2517"/>
      <c r="AC503" s="2517"/>
      <c r="AD503" s="2517"/>
      <c r="AE503" s="2517"/>
      <c r="AF503" s="2517"/>
      <c r="AG503" s="2517"/>
      <c r="AH503" s="2517"/>
      <c r="AI503" s="2517"/>
      <c r="AJ503" s="2517"/>
      <c r="AK503" s="2518"/>
      <c r="AM503" s="39"/>
      <c r="AN503" s="39"/>
      <c r="AO503" s="39"/>
      <c r="AP503" s="39"/>
      <c r="AQ503" s="39"/>
      <c r="AR503" s="39"/>
      <c r="AS503" s="39"/>
      <c r="AT503" s="39"/>
      <c r="AU503" s="39"/>
      <c r="AV503" s="39"/>
      <c r="AW503" s="39"/>
      <c r="AX503" s="39"/>
      <c r="AY503" s="39"/>
      <c r="AZ503" s="58"/>
      <c r="BA503" s="58"/>
      <c r="BB503" s="58"/>
      <c r="BC503" s="58"/>
      <c r="BD503" s="58"/>
      <c r="BE503" s="58"/>
      <c r="BF503" s="58"/>
      <c r="BG503" s="58"/>
      <c r="BH503" s="58"/>
      <c r="BI503" s="58"/>
      <c r="BJ503" s="58"/>
      <c r="BK503" s="58"/>
      <c r="BL503" s="58"/>
      <c r="BM503" s="58"/>
      <c r="BN503" s="58"/>
      <c r="BO503" s="58"/>
      <c r="BP503" s="58"/>
      <c r="BQ503" s="58"/>
      <c r="BR503" s="58"/>
      <c r="BS503" s="58"/>
      <c r="BT503" s="58"/>
      <c r="BU503" s="58"/>
      <c r="BV503" s="58"/>
      <c r="BW503" s="58"/>
      <c r="BX503" s="58"/>
      <c r="BY503" s="58"/>
      <c r="BZ503" s="58"/>
      <c r="CA503" s="58"/>
      <c r="CB503" s="58"/>
      <c r="CC503" s="58"/>
      <c r="CD503" s="58"/>
      <c r="CE503" s="58"/>
      <c r="CF503" s="58"/>
      <c r="CG503" s="58"/>
      <c r="CH503" s="58"/>
      <c r="CI503" s="58"/>
      <c r="CJ503" s="58"/>
      <c r="CK503" s="58"/>
      <c r="CL503" s="58"/>
      <c r="CM503" s="58"/>
      <c r="CN503" s="58"/>
      <c r="CO503" s="58"/>
      <c r="CP503" s="58"/>
      <c r="CQ503" s="58"/>
      <c r="CR503" s="177"/>
      <c r="CS503" s="58"/>
      <c r="CT503" s="58"/>
      <c r="CU503" s="58"/>
      <c r="CV503" s="58"/>
      <c r="CW503" s="58"/>
      <c r="CX503" s="58"/>
      <c r="CY503" s="58"/>
      <c r="CZ503" s="58"/>
      <c r="DA503" s="58"/>
      <c r="DB503" s="58"/>
      <c r="DC503" s="58"/>
      <c r="DD503" s="58"/>
      <c r="DE503" s="58"/>
      <c r="DF503" s="58"/>
    </row>
    <row r="504" spans="1:110" ht="12.4" customHeight="1">
      <c r="B504" s="76" t="s">
        <v>419</v>
      </c>
      <c r="C504" s="77"/>
      <c r="D504" s="77"/>
      <c r="E504" s="77"/>
      <c r="F504" s="77"/>
      <c r="G504" s="77"/>
      <c r="H504" s="77"/>
      <c r="I504" s="77"/>
      <c r="J504" s="77"/>
      <c r="K504" s="77"/>
      <c r="L504" s="77"/>
      <c r="M504" s="77"/>
      <c r="N504" s="77"/>
      <c r="O504" s="77"/>
      <c r="P504" s="77"/>
      <c r="Q504" s="2325" t="s">
        <v>2564</v>
      </c>
      <c r="R504" s="1993"/>
      <c r="S504" s="1993"/>
      <c r="T504" s="1993"/>
      <c r="U504" s="1993"/>
      <c r="V504" s="1993"/>
      <c r="W504" s="1993"/>
      <c r="X504" s="1993"/>
      <c r="Y504" s="1993"/>
      <c r="Z504" s="1993"/>
      <c r="AA504" s="1993"/>
      <c r="AB504" s="1993"/>
      <c r="AC504" s="1993"/>
      <c r="AD504" s="1993"/>
      <c r="AE504" s="1993"/>
      <c r="AF504" s="1993"/>
      <c r="AG504" s="1993"/>
      <c r="AH504" s="1993"/>
      <c r="AI504" s="1993"/>
      <c r="AJ504" s="1993"/>
      <c r="AK504" s="2326"/>
      <c r="AZ504" s="58"/>
      <c r="BA504" s="58"/>
      <c r="BB504" s="58"/>
      <c r="BC504" s="58"/>
      <c r="BD504" s="58"/>
      <c r="BE504" s="58"/>
      <c r="BF504" s="58"/>
      <c r="BG504" s="58"/>
      <c r="BH504" s="58"/>
      <c r="BI504" s="58"/>
      <c r="BJ504" s="58"/>
      <c r="BK504" s="58"/>
      <c r="BL504" s="58"/>
      <c r="BM504" s="58"/>
      <c r="BN504" s="58"/>
      <c r="BO504" s="58"/>
      <c r="BP504" s="58"/>
      <c r="BQ504" s="58"/>
      <c r="BR504" s="58"/>
      <c r="BS504" s="58"/>
      <c r="BT504" s="58"/>
      <c r="BU504" s="58"/>
      <c r="BV504" s="58"/>
      <c r="BW504" s="58"/>
      <c r="BX504" s="58"/>
      <c r="BY504" s="58"/>
      <c r="BZ504" s="58"/>
      <c r="CA504" s="58"/>
      <c r="CB504" s="58"/>
      <c r="CC504" s="58"/>
      <c r="CD504" s="58"/>
      <c r="CE504" s="58"/>
      <c r="CF504" s="58"/>
      <c r="CG504" s="58"/>
      <c r="CH504" s="58"/>
      <c r="CI504" s="58"/>
      <c r="CJ504" s="58"/>
      <c r="CK504" s="58"/>
      <c r="CL504" s="58"/>
      <c r="CM504" s="58"/>
      <c r="CN504" s="58"/>
      <c r="CO504" s="58"/>
      <c r="CP504" s="58"/>
      <c r="CQ504" s="58"/>
      <c r="CR504" s="177"/>
      <c r="CS504" s="58"/>
      <c r="CT504" s="58"/>
      <c r="CU504" s="58"/>
      <c r="CV504" s="58"/>
      <c r="CW504" s="58"/>
      <c r="CX504" s="58"/>
      <c r="CY504" s="58"/>
      <c r="CZ504" s="58"/>
      <c r="DA504" s="58"/>
      <c r="DB504" s="58"/>
      <c r="DC504" s="58"/>
      <c r="DD504" s="58"/>
      <c r="DE504" s="58"/>
      <c r="DF504" s="58"/>
    </row>
    <row r="505" spans="1:110" ht="12.75">
      <c r="B505" s="76" t="s">
        <v>420</v>
      </c>
      <c r="C505" s="77"/>
      <c r="D505" s="77"/>
      <c r="E505" s="77"/>
      <c r="F505" s="77"/>
      <c r="G505" s="77"/>
      <c r="H505" s="77"/>
      <c r="I505" s="77"/>
      <c r="J505" s="77"/>
      <c r="K505" s="77"/>
      <c r="L505" s="77"/>
      <c r="M505" s="77"/>
      <c r="N505" s="77"/>
      <c r="O505" s="77"/>
      <c r="P505" s="77"/>
      <c r="Q505" s="2325" t="s">
        <v>2565</v>
      </c>
      <c r="R505" s="1993"/>
      <c r="S505" s="1993"/>
      <c r="T505" s="1993"/>
      <c r="U505" s="1993"/>
      <c r="V505" s="1993"/>
      <c r="W505" s="1993"/>
      <c r="X505" s="1993"/>
      <c r="Y505" s="1993"/>
      <c r="Z505" s="1993"/>
      <c r="AA505" s="1993"/>
      <c r="AB505" s="1993"/>
      <c r="AC505" s="1993"/>
      <c r="AD505" s="1993"/>
      <c r="AE505" s="1993"/>
      <c r="AF505" s="1993"/>
      <c r="AG505" s="1993"/>
      <c r="AH505" s="1993"/>
      <c r="AI505" s="1993"/>
      <c r="AJ505" s="1993"/>
      <c r="AK505" s="2326"/>
      <c r="AZ505" s="58"/>
      <c r="BA505" s="58"/>
      <c r="BB505" s="58"/>
      <c r="BC505" s="58"/>
      <c r="BD505" s="58"/>
      <c r="BE505" s="58"/>
      <c r="BF505" s="58"/>
      <c r="BG505" s="58"/>
      <c r="BH505" s="58"/>
      <c r="BI505" s="58"/>
      <c r="BJ505" s="58"/>
      <c r="BK505" s="58"/>
      <c r="BL505" s="58"/>
      <c r="BM505" s="58"/>
      <c r="BN505" s="58"/>
      <c r="BO505" s="58"/>
      <c r="BP505" s="58"/>
      <c r="BQ505" s="58"/>
      <c r="BR505" s="58"/>
      <c r="BS505" s="58"/>
      <c r="BT505" s="58"/>
      <c r="BU505" s="58"/>
      <c r="BV505" s="58"/>
      <c r="BW505" s="58"/>
      <c r="BX505" s="58"/>
      <c r="BY505" s="58"/>
      <c r="BZ505" s="58"/>
      <c r="CA505" s="58"/>
      <c r="CB505" s="58"/>
      <c r="CC505" s="58"/>
      <c r="CD505" s="58"/>
      <c r="CE505" s="58"/>
      <c r="CF505" s="58"/>
      <c r="CG505" s="58"/>
      <c r="CH505" s="58"/>
      <c r="CI505" s="58"/>
      <c r="CJ505" s="58"/>
      <c r="CK505" s="58"/>
      <c r="CL505" s="58"/>
      <c r="CM505" s="58"/>
      <c r="CN505" s="58"/>
      <c r="CO505" s="58"/>
      <c r="CP505" s="58"/>
      <c r="CQ505" s="58"/>
      <c r="CR505" s="177"/>
      <c r="CS505" s="58"/>
      <c r="CT505" s="58"/>
      <c r="CU505" s="58"/>
      <c r="CV505" s="58"/>
      <c r="CW505" s="58"/>
      <c r="CX505" s="58"/>
      <c r="CY505" s="58"/>
      <c r="CZ505" s="58"/>
      <c r="DA505" s="58"/>
      <c r="DB505" s="58"/>
      <c r="DC505" s="58"/>
      <c r="DD505" s="58"/>
      <c r="DE505" s="58"/>
      <c r="DF505" s="58"/>
    </row>
    <row r="506" spans="1:110" ht="12.75">
      <c r="B506" s="185" t="s">
        <v>1976</v>
      </c>
      <c r="C506" s="77"/>
      <c r="D506" s="77"/>
      <c r="E506" s="77"/>
      <c r="F506" s="77"/>
      <c r="G506" s="77"/>
      <c r="H506" s="77"/>
      <c r="I506" s="77"/>
      <c r="J506" s="77"/>
      <c r="K506" s="77"/>
      <c r="L506" s="77"/>
      <c r="M506" s="77"/>
      <c r="N506" s="77"/>
      <c r="O506" s="77"/>
      <c r="P506" s="77"/>
      <c r="Q506" s="2325">
        <v>249</v>
      </c>
      <c r="R506" s="1993"/>
      <c r="S506" s="1993"/>
      <c r="T506" s="1993"/>
      <c r="U506" s="1993"/>
      <c r="V506" s="1993"/>
      <c r="W506" s="1993"/>
      <c r="X506" s="1993"/>
      <c r="Y506" s="1993"/>
      <c r="Z506" s="1993"/>
      <c r="AA506" s="1993"/>
      <c r="AB506" s="1993"/>
      <c r="AC506" s="1993"/>
      <c r="AD506" s="1993"/>
      <c r="AE506" s="1993"/>
      <c r="AF506" s="1993"/>
      <c r="AG506" s="1993"/>
      <c r="AH506" s="1993"/>
      <c r="AI506" s="1993"/>
      <c r="AJ506" s="1993"/>
      <c r="AK506" s="2326"/>
      <c r="AZ506" s="58"/>
      <c r="BA506" s="58"/>
      <c r="BB506" s="58"/>
      <c r="BC506" s="58"/>
      <c r="BD506" s="58"/>
      <c r="BE506" s="58"/>
      <c r="BF506" s="58"/>
      <c r="BG506" s="58"/>
      <c r="BH506" s="58"/>
      <c r="BI506" s="58"/>
      <c r="BJ506" s="58"/>
      <c r="BK506" s="58"/>
      <c r="BL506" s="58"/>
      <c r="BM506" s="58"/>
      <c r="BN506" s="58"/>
      <c r="BO506" s="58"/>
      <c r="BP506" s="58"/>
      <c r="BQ506" s="58"/>
      <c r="BR506" s="58"/>
      <c r="BS506" s="58"/>
      <c r="BT506" s="58"/>
      <c r="BU506" s="58"/>
      <c r="BV506" s="58"/>
      <c r="BW506" s="58"/>
      <c r="BX506" s="58"/>
      <c r="BY506" s="58"/>
      <c r="BZ506" s="58"/>
      <c r="CA506" s="58"/>
      <c r="CB506" s="58"/>
      <c r="CC506" s="58"/>
      <c r="CD506" s="58"/>
      <c r="CE506" s="58"/>
      <c r="CF506" s="58"/>
      <c r="CG506" s="58"/>
      <c r="CH506" s="58"/>
      <c r="CI506" s="58"/>
      <c r="CJ506" s="58"/>
      <c r="CK506" s="58"/>
      <c r="CL506" s="58"/>
      <c r="CM506" s="58"/>
      <c r="CN506" s="58"/>
      <c r="CO506" s="58"/>
      <c r="CP506" s="58"/>
      <c r="CQ506" s="58"/>
      <c r="CR506" s="177"/>
      <c r="CS506" s="58"/>
      <c r="CT506" s="58"/>
      <c r="CU506" s="58"/>
      <c r="CV506" s="58"/>
      <c r="CW506" s="58"/>
      <c r="CX506" s="58"/>
      <c r="CY506" s="58"/>
      <c r="CZ506" s="58"/>
      <c r="DA506" s="58"/>
      <c r="DB506" s="58"/>
      <c r="DC506" s="58"/>
      <c r="DD506" s="58"/>
      <c r="DE506" s="58"/>
      <c r="DF506" s="58"/>
    </row>
    <row r="507" spans="1:110" s="717" customFormat="1" ht="12.75">
      <c r="B507" s="185" t="s">
        <v>1977</v>
      </c>
      <c r="C507" s="77"/>
      <c r="D507" s="77"/>
      <c r="E507" s="77"/>
      <c r="F507" s="77"/>
      <c r="G507" s="77"/>
      <c r="H507" s="77"/>
      <c r="I507" s="77"/>
      <c r="J507" s="77"/>
      <c r="K507" s="77"/>
      <c r="L507" s="77"/>
      <c r="M507" s="2500" t="s">
        <v>2531</v>
      </c>
      <c r="N507" s="2000"/>
      <c r="O507" s="2000"/>
      <c r="P507" s="2001"/>
      <c r="Q507" s="1470" t="s">
        <v>1978</v>
      </c>
      <c r="R507" s="1471"/>
      <c r="S507" s="1471"/>
      <c r="T507" s="1471"/>
      <c r="U507" s="1471"/>
      <c r="V507" s="1471"/>
      <c r="W507" s="1471"/>
      <c r="X507" s="1471"/>
      <c r="Y507" s="1471"/>
      <c r="Z507" s="1471"/>
      <c r="AA507" s="1471"/>
      <c r="AB507" s="1471"/>
      <c r="AC507" s="1471"/>
      <c r="AD507" s="1471"/>
      <c r="AE507" s="1471"/>
      <c r="AF507" s="1471"/>
      <c r="AG507" s="1471"/>
      <c r="AH507" s="1999">
        <v>249</v>
      </c>
      <c r="AI507" s="2000"/>
      <c r="AJ507" s="2000"/>
      <c r="AK507" s="2001"/>
      <c r="AM507" s="39"/>
      <c r="AN507" s="39"/>
      <c r="AO507" s="39"/>
      <c r="AP507" s="39"/>
      <c r="AQ507" s="39"/>
      <c r="AR507" s="39"/>
      <c r="AS507" s="39"/>
      <c r="AT507" s="39"/>
      <c r="AU507" s="39"/>
      <c r="AV507" s="39"/>
      <c r="AW507" s="39"/>
      <c r="AX507" s="39"/>
      <c r="AY507" s="39"/>
      <c r="AZ507" s="58"/>
      <c r="BA507" s="58"/>
      <c r="BB507" s="58"/>
      <c r="BC507" s="58"/>
      <c r="BD507" s="58"/>
      <c r="BE507" s="58"/>
      <c r="BF507" s="58"/>
      <c r="BG507" s="58"/>
      <c r="BH507" s="58"/>
      <c r="BI507" s="58"/>
      <c r="BJ507" s="58"/>
      <c r="BK507" s="58"/>
      <c r="BL507" s="58"/>
      <c r="BM507" s="58"/>
      <c r="BN507" s="58"/>
      <c r="BO507" s="58"/>
      <c r="BP507" s="58"/>
      <c r="BQ507" s="58"/>
      <c r="BR507" s="58"/>
      <c r="BS507" s="58"/>
      <c r="BT507" s="58"/>
      <c r="BU507" s="58"/>
      <c r="BV507" s="58"/>
      <c r="BW507" s="58"/>
      <c r="BX507" s="58"/>
      <c r="BY507" s="58"/>
      <c r="BZ507" s="58"/>
      <c r="CA507" s="58"/>
      <c r="CB507" s="58"/>
      <c r="CC507" s="58"/>
      <c r="CD507" s="58"/>
      <c r="CE507" s="58"/>
      <c r="CF507" s="58"/>
      <c r="CG507" s="58"/>
      <c r="CH507" s="58"/>
      <c r="CI507" s="58"/>
      <c r="CJ507" s="58"/>
      <c r="CK507" s="58"/>
      <c r="CL507" s="58"/>
      <c r="CM507" s="58"/>
      <c r="CN507" s="58"/>
      <c r="CO507" s="58"/>
      <c r="CP507" s="58"/>
      <c r="CQ507" s="58"/>
      <c r="CR507" s="177"/>
      <c r="CS507" s="58"/>
      <c r="CT507" s="58"/>
      <c r="CU507" s="58"/>
      <c r="CV507" s="58"/>
      <c r="CW507" s="58"/>
      <c r="CX507" s="58"/>
      <c r="CY507" s="58"/>
      <c r="CZ507" s="58"/>
      <c r="DA507" s="58"/>
      <c r="DB507" s="58"/>
      <c r="DC507" s="58"/>
      <c r="DD507" s="58"/>
      <c r="DE507" s="58"/>
      <c r="DF507" s="58"/>
    </row>
    <row r="508" spans="1:110" ht="12.75">
      <c r="B508" s="914"/>
      <c r="C508" s="25"/>
      <c r="D508" s="25"/>
      <c r="E508" s="25"/>
      <c r="F508" s="25"/>
      <c r="G508" s="25"/>
      <c r="H508" s="25"/>
      <c r="I508" s="25"/>
      <c r="J508" s="25"/>
      <c r="K508" s="25"/>
      <c r="L508" s="25"/>
      <c r="M508" s="25"/>
      <c r="N508" s="25"/>
      <c r="O508" s="25"/>
      <c r="P508" s="3"/>
      <c r="Q508" s="14"/>
      <c r="R508" s="14"/>
      <c r="S508" s="14"/>
      <c r="T508" s="14"/>
      <c r="U508" s="14"/>
      <c r="V508" s="14"/>
      <c r="W508" s="14"/>
      <c r="X508" s="14"/>
      <c r="Y508" s="14"/>
      <c r="Z508" s="14"/>
      <c r="AA508" s="14"/>
      <c r="AB508" s="14"/>
      <c r="AC508" s="14"/>
      <c r="AD508" s="14"/>
      <c r="AE508" s="14"/>
      <c r="AF508" s="14"/>
      <c r="AG508" s="14"/>
      <c r="AH508" s="14"/>
      <c r="AI508" s="14"/>
      <c r="AJ508" s="14"/>
      <c r="AK508" s="14"/>
      <c r="AL508" s="3"/>
      <c r="AM508" s="679"/>
      <c r="AN508" s="679"/>
      <c r="AO508" s="679"/>
      <c r="AP508" s="679"/>
      <c r="AQ508" s="679"/>
      <c r="AR508" s="679"/>
      <c r="AS508" s="679"/>
      <c r="AT508" s="679"/>
      <c r="AU508" s="679"/>
      <c r="AV508" s="679"/>
      <c r="AW508" s="679"/>
      <c r="AX508" s="679"/>
      <c r="AY508" s="679"/>
      <c r="AZ508" s="58"/>
      <c r="BA508" s="58"/>
      <c r="BB508" s="58"/>
      <c r="BC508" s="58"/>
      <c r="BD508" s="58"/>
      <c r="BE508" s="58"/>
      <c r="BF508" s="58"/>
      <c r="BG508" s="58"/>
      <c r="BH508" s="58"/>
      <c r="BI508" s="58"/>
      <c r="BJ508" s="58"/>
      <c r="BK508" s="58"/>
      <c r="BL508" s="58"/>
      <c r="BM508" s="58"/>
      <c r="BN508" s="58"/>
      <c r="BO508" s="58"/>
      <c r="BP508" s="58"/>
      <c r="BQ508" s="58"/>
      <c r="BR508" s="58"/>
      <c r="BS508" s="58"/>
      <c r="BT508" s="58"/>
      <c r="BU508" s="58"/>
      <c r="BV508" s="58"/>
      <c r="BW508" s="58"/>
      <c r="BX508" s="58"/>
      <c r="BY508" s="58"/>
      <c r="BZ508" s="58"/>
      <c r="CA508" s="58"/>
      <c r="CB508" s="58"/>
      <c r="CC508" s="58"/>
      <c r="CD508" s="58"/>
      <c r="CE508" s="58"/>
      <c r="CF508" s="58"/>
      <c r="CG508" s="58"/>
      <c r="CH508" s="58"/>
      <c r="CI508" s="58"/>
      <c r="CJ508" s="58"/>
      <c r="CK508" s="58"/>
      <c r="CL508" s="58"/>
      <c r="CM508" s="58"/>
      <c r="CN508" s="58"/>
      <c r="CO508" s="58"/>
      <c r="CP508" s="58"/>
      <c r="CQ508" s="58"/>
      <c r="CR508" s="177"/>
      <c r="CS508" s="58"/>
      <c r="CT508" s="58"/>
      <c r="CU508" s="58"/>
      <c r="CV508" s="58"/>
      <c r="CW508" s="58"/>
      <c r="CX508" s="58"/>
      <c r="CY508" s="58"/>
      <c r="CZ508" s="58"/>
      <c r="DA508" s="58"/>
      <c r="DB508" s="58"/>
      <c r="DC508" s="58"/>
      <c r="DD508" s="58"/>
      <c r="DE508" s="58"/>
      <c r="DF508" s="58"/>
    </row>
    <row r="509" spans="1:110" ht="12.75">
      <c r="A509" s="50" t="s">
        <v>611</v>
      </c>
      <c r="C509" s="50" t="s">
        <v>421</v>
      </c>
      <c r="D509" s="25"/>
      <c r="E509" s="25"/>
      <c r="F509" s="25"/>
      <c r="G509" s="25"/>
      <c r="H509" s="25"/>
      <c r="I509" s="25"/>
      <c r="J509" s="25"/>
      <c r="K509" s="25"/>
      <c r="L509" s="25"/>
      <c r="M509" s="25"/>
      <c r="N509" s="25"/>
      <c r="O509" s="25"/>
      <c r="P509" s="3"/>
      <c r="Q509" s="14"/>
      <c r="R509" s="14"/>
      <c r="S509" s="14"/>
      <c r="T509" s="14"/>
      <c r="U509" s="14"/>
      <c r="V509" s="14"/>
      <c r="W509" s="14"/>
      <c r="X509" s="14"/>
      <c r="Y509" s="14"/>
      <c r="Z509" s="14"/>
      <c r="AA509" s="14"/>
      <c r="AB509" s="14"/>
      <c r="AC509" s="14"/>
      <c r="AD509" s="14"/>
      <c r="AE509" s="14"/>
      <c r="AF509" s="14"/>
      <c r="AG509" s="14"/>
      <c r="AH509" s="14"/>
      <c r="AI509" s="14"/>
      <c r="AJ509" s="14"/>
      <c r="AK509" s="14"/>
      <c r="AL509" s="3"/>
      <c r="AM509" s="679"/>
      <c r="AN509" s="679"/>
      <c r="AO509" s="679"/>
      <c r="AP509" s="679"/>
      <c r="AQ509" s="679"/>
      <c r="AR509" s="679"/>
      <c r="AS509" s="679"/>
      <c r="AT509" s="679"/>
      <c r="AU509" s="679"/>
      <c r="AV509" s="679"/>
      <c r="AW509" s="679"/>
      <c r="AX509" s="679"/>
      <c r="AY509" s="679"/>
      <c r="AZ509" s="58"/>
      <c r="BA509" s="58"/>
      <c r="BB509" s="58"/>
      <c r="BC509" s="58"/>
      <c r="BD509" s="58"/>
      <c r="BE509" s="58"/>
      <c r="BF509" s="58"/>
      <c r="BG509" s="58"/>
      <c r="BH509" s="58"/>
      <c r="BI509" s="58"/>
      <c r="BJ509" s="58"/>
      <c r="BK509" s="58"/>
      <c r="BL509" s="58"/>
      <c r="BM509" s="58"/>
      <c r="BN509" s="58"/>
      <c r="BO509" s="58"/>
      <c r="BP509" s="58"/>
      <c r="BQ509" s="58"/>
      <c r="BR509" s="58"/>
      <c r="BS509" s="58"/>
      <c r="BT509" s="58"/>
      <c r="BU509" s="58"/>
      <c r="BV509" s="58"/>
      <c r="BW509" s="58"/>
      <c r="BX509" s="58"/>
      <c r="BY509" s="58"/>
      <c r="BZ509" s="58"/>
      <c r="CA509" s="58"/>
      <c r="CB509" s="58"/>
      <c r="CC509" s="58"/>
      <c r="CD509" s="58"/>
      <c r="CE509" s="58"/>
      <c r="CF509" s="58"/>
      <c r="CG509" s="58"/>
      <c r="CH509" s="58"/>
      <c r="CI509" s="58"/>
      <c r="CJ509" s="58"/>
      <c r="CK509" s="58"/>
      <c r="CL509" s="58"/>
      <c r="CM509" s="58"/>
      <c r="CN509" s="58"/>
      <c r="CO509" s="58"/>
      <c r="CP509" s="58"/>
      <c r="CQ509" s="58"/>
      <c r="CR509" s="177"/>
      <c r="CS509" s="58"/>
      <c r="CT509" s="58"/>
      <c r="CU509" s="58"/>
      <c r="CV509" s="58"/>
      <c r="CW509" s="58"/>
      <c r="CX509" s="58"/>
      <c r="CY509" s="58"/>
      <c r="CZ509" s="58"/>
      <c r="DA509" s="58"/>
      <c r="DB509" s="58"/>
      <c r="DC509" s="58"/>
      <c r="DD509" s="58"/>
      <c r="DE509" s="58"/>
      <c r="DF509" s="58"/>
    </row>
    <row r="510" spans="1:110" ht="12.75">
      <c r="B510" s="909"/>
      <c r="C510" s="918"/>
      <c r="D510" s="25"/>
      <c r="E510" s="25"/>
      <c r="F510" s="25"/>
      <c r="G510" s="25"/>
      <c r="H510" s="25"/>
      <c r="I510" s="25"/>
      <c r="J510" s="25"/>
      <c r="K510" s="25"/>
      <c r="L510" s="25"/>
      <c r="M510" s="25"/>
      <c r="N510" s="25"/>
      <c r="O510" s="25"/>
      <c r="P510" s="3"/>
      <c r="Q510" s="14"/>
      <c r="R510" s="14"/>
      <c r="S510" s="14"/>
      <c r="T510" s="14"/>
      <c r="U510" s="14"/>
      <c r="V510" s="14"/>
      <c r="W510" s="14"/>
      <c r="X510" s="14"/>
      <c r="Y510" s="14"/>
      <c r="Z510" s="14"/>
      <c r="AA510" s="14"/>
      <c r="AB510" s="14"/>
      <c r="AC510" s="14"/>
      <c r="AD510" s="14"/>
      <c r="AE510" s="14"/>
      <c r="AF510" s="14"/>
      <c r="AG510" s="14"/>
      <c r="AH510" s="14"/>
      <c r="AI510" s="14"/>
      <c r="AJ510" s="14"/>
      <c r="AK510" s="14"/>
      <c r="AL510" s="3"/>
      <c r="AM510" s="679"/>
      <c r="AN510" s="679"/>
      <c r="AO510" s="679"/>
      <c r="AP510" s="679"/>
      <c r="AQ510" s="679"/>
      <c r="AR510" s="679"/>
      <c r="AS510" s="679"/>
      <c r="AT510" s="679"/>
      <c r="AU510" s="679"/>
      <c r="AV510" s="679"/>
      <c r="AW510" s="679"/>
      <c r="AX510" s="679"/>
      <c r="AY510" s="679"/>
      <c r="AZ510" s="58"/>
      <c r="BA510" s="58"/>
      <c r="BB510" s="58"/>
      <c r="BC510" s="58"/>
      <c r="BD510" s="58"/>
      <c r="BE510" s="58"/>
      <c r="BF510" s="58"/>
      <c r="BG510" s="58"/>
      <c r="BH510" s="58"/>
      <c r="BI510" s="58"/>
      <c r="BJ510" s="58"/>
      <c r="BK510" s="58"/>
      <c r="BL510" s="58"/>
      <c r="BM510" s="58"/>
      <c r="BN510" s="58"/>
      <c r="BO510" s="58"/>
      <c r="BP510" s="58"/>
      <c r="BQ510" s="58"/>
      <c r="BR510" s="58"/>
      <c r="BS510" s="58"/>
      <c r="BT510" s="58"/>
      <c r="BU510" s="58"/>
      <c r="BV510" s="58"/>
      <c r="BW510" s="58"/>
      <c r="BX510" s="58"/>
      <c r="BY510" s="58"/>
      <c r="BZ510" s="58"/>
      <c r="CA510" s="58"/>
      <c r="CB510" s="58"/>
      <c r="CC510" s="58"/>
      <c r="CD510" s="58"/>
      <c r="CE510" s="58"/>
      <c r="CF510" s="58"/>
      <c r="CG510" s="58"/>
      <c r="CH510" s="58"/>
      <c r="CI510" s="58"/>
      <c r="CJ510" s="58"/>
      <c r="CK510" s="58"/>
      <c r="CL510" s="58"/>
      <c r="CM510" s="58"/>
      <c r="CN510" s="58"/>
      <c r="CO510" s="58"/>
      <c r="CP510" s="58"/>
      <c r="CQ510" s="58"/>
      <c r="CR510" s="177"/>
      <c r="CS510" s="58"/>
      <c r="CT510" s="58"/>
      <c r="CU510" s="58"/>
      <c r="CV510" s="58"/>
      <c r="CW510" s="58"/>
      <c r="CX510" s="58"/>
      <c r="CY510" s="58"/>
      <c r="CZ510" s="58"/>
      <c r="DA510" s="58"/>
      <c r="DB510" s="58"/>
      <c r="DC510" s="58"/>
      <c r="DD510" s="58"/>
      <c r="DE510" s="58"/>
      <c r="DF510" s="58"/>
    </row>
    <row r="511" spans="1:110" ht="12.75">
      <c r="B511" s="71"/>
      <c r="C511" s="72"/>
      <c r="D511" s="1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94"/>
      <c r="AC511" s="2453" t="s">
        <v>422</v>
      </c>
      <c r="AD511" s="2454"/>
      <c r="AE511" s="2454"/>
      <c r="AF511" s="2454"/>
      <c r="AG511" s="2454"/>
      <c r="AH511" s="2454"/>
      <c r="AI511" s="2454"/>
      <c r="AJ511" s="2454"/>
      <c r="AK511" s="2455"/>
      <c r="AZ511" s="58"/>
      <c r="BA511" s="58"/>
      <c r="BB511" s="58"/>
      <c r="BC511" s="58"/>
      <c r="BD511" s="58"/>
      <c r="BE511" s="58"/>
      <c r="BF511" s="58"/>
      <c r="BG511" s="58"/>
      <c r="BH511" s="58"/>
      <c r="BI511" s="58"/>
      <c r="BJ511" s="58"/>
      <c r="BK511" s="58"/>
      <c r="BL511" s="58"/>
      <c r="BM511" s="58"/>
      <c r="BN511" s="58"/>
      <c r="BO511" s="58"/>
      <c r="BP511" s="58"/>
      <c r="BQ511" s="58"/>
      <c r="BR511" s="58"/>
      <c r="BS511" s="58"/>
      <c r="BT511" s="58"/>
      <c r="BU511" s="58"/>
      <c r="BV511" s="58"/>
      <c r="BW511" s="58"/>
      <c r="BX511" s="58"/>
      <c r="BY511" s="58"/>
      <c r="BZ511" s="58"/>
      <c r="CA511" s="58"/>
      <c r="CB511" s="58"/>
      <c r="CC511" s="58"/>
      <c r="CD511" s="58"/>
      <c r="CE511" s="58"/>
      <c r="CF511" s="58"/>
      <c r="CG511" s="58"/>
      <c r="CH511" s="58"/>
      <c r="CI511" s="58"/>
      <c r="CJ511" s="58"/>
      <c r="CK511" s="58"/>
      <c r="CL511" s="58"/>
      <c r="CM511" s="58"/>
      <c r="CN511" s="58"/>
      <c r="CO511" s="58"/>
      <c r="CP511" s="58"/>
      <c r="CQ511" s="58"/>
      <c r="CR511" s="177"/>
      <c r="CS511" s="58"/>
      <c r="CT511" s="58"/>
      <c r="CU511" s="58"/>
      <c r="CV511" s="58"/>
      <c r="CW511" s="58"/>
      <c r="CX511" s="58"/>
      <c r="CY511" s="58"/>
      <c r="CZ511" s="58"/>
      <c r="DA511" s="58"/>
      <c r="DB511" s="58"/>
      <c r="DC511" s="58"/>
      <c r="DD511" s="58"/>
      <c r="DE511" s="58"/>
      <c r="DF511" s="58"/>
    </row>
    <row r="512" spans="1:110" ht="12.75">
      <c r="B512" s="79"/>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1"/>
      <c r="AC512" s="2427" t="s">
        <v>423</v>
      </c>
      <c r="AD512" s="2428"/>
      <c r="AE512" s="2428"/>
      <c r="AF512" s="2428"/>
      <c r="AG512" s="82" t="s">
        <v>424</v>
      </c>
      <c r="AH512" s="2428" t="s">
        <v>425</v>
      </c>
      <c r="AI512" s="2428"/>
      <c r="AJ512" s="2428"/>
      <c r="AK512" s="2472"/>
      <c r="AZ512" s="58"/>
      <c r="BA512" s="58"/>
      <c r="BB512" s="58"/>
      <c r="BC512" s="58"/>
      <c r="BD512" s="58"/>
      <c r="BE512" s="58"/>
      <c r="BF512" s="58"/>
      <c r="BG512" s="58"/>
      <c r="BH512" s="58"/>
      <c r="BI512" s="58"/>
      <c r="BJ512" s="58"/>
      <c r="BK512" s="58"/>
      <c r="BL512" s="58"/>
      <c r="BM512" s="58"/>
      <c r="BN512" s="58"/>
      <c r="BO512" s="58"/>
      <c r="BP512" s="58"/>
      <c r="BQ512" s="58"/>
      <c r="BR512" s="58"/>
      <c r="BS512" s="58"/>
      <c r="BT512" s="58"/>
      <c r="BU512" s="58"/>
      <c r="BV512" s="58"/>
      <c r="BW512" s="58"/>
      <c r="BX512" s="58"/>
      <c r="BY512" s="58"/>
      <c r="BZ512" s="58"/>
      <c r="CA512" s="58"/>
      <c r="CB512" s="58"/>
      <c r="CC512" s="58"/>
      <c r="CD512" s="58"/>
      <c r="CE512" s="58"/>
      <c r="CF512" s="58"/>
      <c r="CG512" s="58"/>
      <c r="CH512" s="58"/>
      <c r="CI512" s="58"/>
      <c r="CJ512" s="58"/>
      <c r="CK512" s="58"/>
      <c r="CL512" s="58"/>
      <c r="CM512" s="58"/>
      <c r="CN512" s="58"/>
      <c r="CO512" s="58"/>
      <c r="CP512" s="58"/>
      <c r="CQ512" s="58"/>
      <c r="CR512" s="177"/>
      <c r="CS512" s="58"/>
      <c r="CT512" s="58"/>
      <c r="CU512" s="58"/>
      <c r="CV512" s="58"/>
      <c r="CW512" s="58"/>
      <c r="CX512" s="58"/>
      <c r="CY512" s="58"/>
      <c r="CZ512" s="58"/>
      <c r="DA512" s="58"/>
      <c r="DB512" s="58"/>
      <c r="DC512" s="58"/>
      <c r="DD512" s="58"/>
      <c r="DE512" s="58"/>
      <c r="DF512" s="58"/>
    </row>
    <row r="513" spans="2:110" ht="12.75">
      <c r="B513" s="2435" t="s">
        <v>426</v>
      </c>
      <c r="C513" s="2436"/>
      <c r="D513" s="2436"/>
      <c r="E513" s="2436"/>
      <c r="F513" s="2436"/>
      <c r="G513" s="2436"/>
      <c r="H513" s="2437"/>
      <c r="I513" s="72" t="s">
        <v>427</v>
      </c>
      <c r="J513" s="72"/>
      <c r="K513" s="72"/>
      <c r="L513" s="72"/>
      <c r="M513" s="72"/>
      <c r="N513" s="72"/>
      <c r="O513" s="72"/>
      <c r="P513" s="72"/>
      <c r="Q513" s="72"/>
      <c r="R513" s="72"/>
      <c r="S513" s="72"/>
      <c r="T513" s="72"/>
      <c r="U513" s="72"/>
      <c r="V513" s="72"/>
      <c r="W513" s="72"/>
      <c r="X513" s="25"/>
      <c r="Y513" s="25"/>
      <c r="AC513" s="2421" t="s">
        <v>626</v>
      </c>
      <c r="AD513" s="2301"/>
      <c r="AE513" s="2301"/>
      <c r="AF513" s="2301"/>
      <c r="AG513" s="75" t="s">
        <v>424</v>
      </c>
      <c r="AH513" s="2158">
        <v>0</v>
      </c>
      <c r="AI513" s="2158"/>
      <c r="AJ513" s="2158"/>
      <c r="AK513" s="2159"/>
      <c r="AZ513" s="58"/>
      <c r="BA513" s="58"/>
      <c r="BB513" s="58"/>
      <c r="BC513" s="58"/>
      <c r="BD513" s="58"/>
      <c r="BE513" s="58"/>
      <c r="BF513" s="58"/>
      <c r="BG513" s="58"/>
      <c r="BH513" s="58"/>
      <c r="BI513" s="58"/>
      <c r="BJ513" s="58"/>
      <c r="BK513" s="58"/>
      <c r="BL513" s="58"/>
      <c r="BM513" s="58"/>
      <c r="BN513" s="58"/>
      <c r="BO513" s="58"/>
      <c r="BP513" s="58"/>
      <c r="BQ513" s="58"/>
      <c r="BR513" s="58"/>
      <c r="BS513" s="58"/>
      <c r="BT513" s="58"/>
      <c r="BU513" s="58"/>
      <c r="BV513" s="58"/>
      <c r="BW513" s="58"/>
      <c r="BX513" s="58"/>
      <c r="BY513" s="58"/>
      <c r="BZ513" s="58"/>
      <c r="CA513" s="58"/>
      <c r="CB513" s="58"/>
      <c r="CC513" s="58"/>
      <c r="CD513" s="58"/>
      <c r="CE513" s="58"/>
      <c r="CF513" s="58"/>
      <c r="CG513" s="58"/>
      <c r="CH513" s="58"/>
      <c r="CI513" s="58"/>
      <c r="CJ513" s="58"/>
      <c r="CK513" s="58"/>
      <c r="CL513" s="58"/>
      <c r="CM513" s="58"/>
      <c r="CN513" s="58"/>
      <c r="CO513" s="58"/>
      <c r="CP513" s="58"/>
      <c r="CQ513" s="58"/>
      <c r="CR513" s="177"/>
      <c r="CS513" s="58"/>
      <c r="CT513" s="58"/>
      <c r="CU513" s="58"/>
      <c r="CV513" s="58"/>
      <c r="CW513" s="58"/>
      <c r="CX513" s="58"/>
      <c r="CY513" s="58"/>
      <c r="CZ513" s="58"/>
      <c r="DA513" s="58"/>
      <c r="DB513" s="58"/>
      <c r="DC513" s="58"/>
      <c r="DD513" s="58"/>
      <c r="DE513" s="58"/>
      <c r="DF513" s="58"/>
    </row>
    <row r="514" spans="2:110" ht="12.75">
      <c r="B514" s="2438"/>
      <c r="C514" s="2439"/>
      <c r="D514" s="2439"/>
      <c r="E514" s="2439"/>
      <c r="F514" s="2439"/>
      <c r="G514" s="2439"/>
      <c r="H514" s="2440"/>
      <c r="I514" s="80" t="s">
        <v>428</v>
      </c>
      <c r="J514" s="80"/>
      <c r="K514" s="80"/>
      <c r="L514" s="80"/>
      <c r="M514" s="80"/>
      <c r="N514" s="80"/>
      <c r="O514" s="80"/>
      <c r="P514" s="80"/>
      <c r="Q514" s="80"/>
      <c r="R514" s="80"/>
      <c r="S514" s="80"/>
      <c r="T514" s="80"/>
      <c r="U514" s="80"/>
      <c r="V514" s="80"/>
      <c r="W514" s="80"/>
      <c r="X514" s="80"/>
      <c r="Y514" s="80"/>
      <c r="Z514" s="80"/>
      <c r="AA514" s="80"/>
      <c r="AB514" s="80"/>
      <c r="AC514" s="2421">
        <v>6</v>
      </c>
      <c r="AD514" s="2301"/>
      <c r="AE514" s="2301"/>
      <c r="AF514" s="2301"/>
      <c r="AG514" s="65" t="s">
        <v>424</v>
      </c>
      <c r="AH514" s="2158">
        <v>2022</v>
      </c>
      <c r="AI514" s="2158"/>
      <c r="AJ514" s="2158"/>
      <c r="AK514" s="2159"/>
      <c r="AZ514" s="58"/>
      <c r="BA514" s="58"/>
      <c r="BB514" s="58"/>
      <c r="BC514" s="58"/>
      <c r="BD514" s="58"/>
      <c r="BE514" s="58"/>
      <c r="BF514" s="58"/>
      <c r="BG514" s="58"/>
      <c r="BH514" s="58"/>
      <c r="BI514" s="58"/>
      <c r="BJ514" s="58"/>
      <c r="BK514" s="58"/>
      <c r="BL514" s="58"/>
      <c r="BM514" s="58"/>
      <c r="BN514" s="58"/>
      <c r="BO514" s="58"/>
      <c r="BP514" s="58"/>
      <c r="BQ514" s="58"/>
      <c r="BR514" s="58"/>
      <c r="BS514" s="58"/>
      <c r="BT514" s="58"/>
      <c r="BU514" s="58"/>
      <c r="BV514" s="58"/>
      <c r="BW514" s="58"/>
      <c r="BX514" s="58"/>
      <c r="BY514" s="58"/>
      <c r="BZ514" s="58"/>
      <c r="CA514" s="58"/>
      <c r="CB514" s="58"/>
      <c r="CC514" s="58"/>
      <c r="CD514" s="58"/>
      <c r="CE514" s="58"/>
      <c r="CF514" s="58"/>
      <c r="CG514" s="58"/>
      <c r="CH514" s="58"/>
      <c r="CI514" s="58"/>
      <c r="CJ514" s="58"/>
      <c r="CK514" s="58"/>
      <c r="CL514" s="58"/>
      <c r="CM514" s="58"/>
      <c r="CN514" s="58"/>
      <c r="CO514" s="58"/>
      <c r="CP514" s="58"/>
      <c r="CQ514" s="58"/>
      <c r="CR514" s="177"/>
      <c r="CS514" s="58"/>
      <c r="CT514" s="58"/>
      <c r="CU514" s="58"/>
      <c r="CV514" s="58"/>
      <c r="CW514" s="58"/>
      <c r="CX514" s="58"/>
      <c r="CY514" s="58"/>
      <c r="CZ514" s="58"/>
      <c r="DA514" s="58"/>
      <c r="DB514" s="58"/>
      <c r="DC514" s="58"/>
      <c r="DD514" s="58"/>
      <c r="DE514" s="58"/>
      <c r="DF514" s="58"/>
    </row>
    <row r="515" spans="2:110" ht="12.75">
      <c r="B515" s="2435" t="s">
        <v>429</v>
      </c>
      <c r="C515" s="2436"/>
      <c r="D515" s="2436"/>
      <c r="E515" s="2436"/>
      <c r="F515" s="2436"/>
      <c r="G515" s="2436"/>
      <c r="H515" s="2437"/>
      <c r="I515" s="72" t="s">
        <v>430</v>
      </c>
      <c r="J515" s="72"/>
      <c r="K515" s="72"/>
      <c r="L515" s="72"/>
      <c r="M515" s="72"/>
      <c r="N515" s="72"/>
      <c r="O515" s="72"/>
      <c r="P515" s="72"/>
      <c r="Q515" s="72"/>
      <c r="R515" s="72"/>
      <c r="S515" s="72"/>
      <c r="T515" s="72"/>
      <c r="U515" s="72"/>
      <c r="V515" s="72"/>
      <c r="W515" s="72"/>
      <c r="X515" s="25"/>
      <c r="Y515" s="25"/>
      <c r="AC515" s="2421" t="s">
        <v>626</v>
      </c>
      <c r="AD515" s="2301"/>
      <c r="AE515" s="2301"/>
      <c r="AF515" s="2301"/>
      <c r="AG515" s="75" t="s">
        <v>424</v>
      </c>
      <c r="AH515" s="2158"/>
      <c r="AI515" s="2158"/>
      <c r="AJ515" s="2158"/>
      <c r="AK515" s="2159"/>
      <c r="AZ515" s="58"/>
      <c r="BA515" s="58"/>
      <c r="BB515" s="58"/>
      <c r="BC515" s="58"/>
      <c r="BD515" s="58"/>
      <c r="BE515" s="58"/>
      <c r="BF515" s="58"/>
      <c r="BG515" s="58"/>
      <c r="BH515" s="58"/>
      <c r="BI515" s="58"/>
      <c r="BJ515" s="58"/>
      <c r="BK515" s="58"/>
      <c r="BL515" s="58"/>
      <c r="BM515" s="58"/>
      <c r="BN515" s="58"/>
      <c r="BO515" s="58"/>
      <c r="BP515" s="58"/>
      <c r="BQ515" s="58"/>
      <c r="BR515" s="58"/>
      <c r="BS515" s="58"/>
      <c r="BT515" s="58"/>
      <c r="BU515" s="58"/>
      <c r="BV515" s="58"/>
      <c r="BW515" s="58"/>
      <c r="BX515" s="58"/>
      <c r="BY515" s="58"/>
      <c r="BZ515" s="58"/>
      <c r="CA515" s="58"/>
      <c r="CB515" s="58"/>
      <c r="CC515" s="58"/>
      <c r="CD515" s="58"/>
      <c r="CE515" s="58"/>
      <c r="CF515" s="58"/>
      <c r="CG515" s="58"/>
      <c r="CH515" s="58"/>
      <c r="CI515" s="58"/>
      <c r="CJ515" s="58"/>
      <c r="CK515" s="58"/>
      <c r="CL515" s="58"/>
      <c r="CM515" s="58"/>
      <c r="CN515" s="58"/>
      <c r="CO515" s="58"/>
      <c r="CP515" s="58"/>
      <c r="CQ515" s="58"/>
      <c r="CR515" s="177"/>
      <c r="CS515" s="58"/>
      <c r="CT515" s="58"/>
      <c r="CU515" s="58"/>
      <c r="CV515" s="58"/>
      <c r="CW515" s="58"/>
      <c r="CX515" s="58"/>
      <c r="CY515" s="58"/>
      <c r="CZ515" s="58"/>
      <c r="DA515" s="58"/>
      <c r="DB515" s="58"/>
      <c r="DC515" s="58"/>
      <c r="DD515" s="58"/>
      <c r="DE515" s="58"/>
      <c r="DF515" s="58"/>
    </row>
    <row r="516" spans="2:110" ht="12.75">
      <c r="B516" s="2438"/>
      <c r="C516" s="2439"/>
      <c r="D516" s="2439"/>
      <c r="E516" s="2439"/>
      <c r="F516" s="2439"/>
      <c r="G516" s="2439"/>
      <c r="H516" s="2440"/>
      <c r="I516" s="25" t="s">
        <v>431</v>
      </c>
      <c r="J516" s="25"/>
      <c r="K516" s="25"/>
      <c r="L516" s="25"/>
      <c r="M516" s="25"/>
      <c r="N516" s="25"/>
      <c r="O516" s="25"/>
      <c r="P516" s="25"/>
      <c r="Q516" s="25"/>
      <c r="R516" s="25"/>
      <c r="S516" s="25"/>
      <c r="T516" s="25"/>
      <c r="U516" s="25"/>
      <c r="V516" s="25"/>
      <c r="W516" s="25"/>
      <c r="X516" s="25"/>
      <c r="Y516" s="25"/>
      <c r="AC516" s="2421" t="s">
        <v>626</v>
      </c>
      <c r="AD516" s="2301"/>
      <c r="AE516" s="2301"/>
      <c r="AF516" s="2301"/>
      <c r="AG516" s="75" t="s">
        <v>424</v>
      </c>
      <c r="AH516" s="2158"/>
      <c r="AI516" s="2158"/>
      <c r="AJ516" s="2158"/>
      <c r="AK516" s="2159"/>
      <c r="AZ516" s="58"/>
      <c r="BA516" s="58"/>
      <c r="BB516" s="58"/>
      <c r="BC516" s="58"/>
      <c r="BD516" s="58"/>
      <c r="BE516" s="58"/>
      <c r="BF516" s="58"/>
      <c r="BG516" s="58"/>
      <c r="BH516" s="58"/>
      <c r="BI516" s="58"/>
      <c r="BJ516" s="58"/>
      <c r="BK516" s="58"/>
      <c r="BL516" s="58"/>
      <c r="BM516" s="58"/>
      <c r="BN516" s="58"/>
      <c r="BO516" s="58"/>
      <c r="BP516" s="58"/>
      <c r="BQ516" s="58"/>
      <c r="BR516" s="58"/>
      <c r="BS516" s="58"/>
      <c r="BT516" s="58"/>
      <c r="BU516" s="58"/>
      <c r="BV516" s="58"/>
      <c r="BW516" s="58"/>
      <c r="BX516" s="58"/>
      <c r="BY516" s="58"/>
      <c r="BZ516" s="58"/>
      <c r="CA516" s="58"/>
      <c r="CB516" s="58"/>
      <c r="CC516" s="58"/>
      <c r="CD516" s="58"/>
      <c r="CE516" s="58"/>
      <c r="CF516" s="58"/>
      <c r="CG516" s="58"/>
      <c r="CH516" s="58"/>
      <c r="CI516" s="58"/>
      <c r="CJ516" s="58"/>
      <c r="CK516" s="58"/>
      <c r="CL516" s="58"/>
      <c r="CM516" s="58"/>
      <c r="CN516" s="58"/>
      <c r="CO516" s="58"/>
      <c r="CP516" s="58"/>
      <c r="CQ516" s="58"/>
      <c r="CR516" s="177"/>
      <c r="CS516" s="58"/>
      <c r="CT516" s="58"/>
      <c r="CU516" s="58"/>
      <c r="CV516" s="58"/>
      <c r="CW516" s="58"/>
      <c r="CX516" s="58"/>
      <c r="CY516" s="58"/>
      <c r="CZ516" s="58"/>
      <c r="DA516" s="58"/>
      <c r="DB516" s="58"/>
      <c r="DC516" s="58"/>
      <c r="DD516" s="58"/>
      <c r="DE516" s="58"/>
      <c r="DF516" s="58"/>
    </row>
    <row r="517" spans="2:110" ht="12.75" customHeight="1">
      <c r="B517" s="2438"/>
      <c r="C517" s="2439"/>
      <c r="D517" s="2439"/>
      <c r="E517" s="2439"/>
      <c r="F517" s="2439"/>
      <c r="G517" s="2439"/>
      <c r="H517" s="2440"/>
      <c r="I517" s="25" t="s">
        <v>432</v>
      </c>
      <c r="J517" s="25"/>
      <c r="K517" s="25"/>
      <c r="L517" s="25"/>
      <c r="M517" s="25"/>
      <c r="N517" s="25"/>
      <c r="O517" s="25"/>
      <c r="P517" s="25"/>
      <c r="Q517" s="25"/>
      <c r="R517" s="25"/>
      <c r="S517" s="25"/>
      <c r="T517" s="25"/>
      <c r="U517" s="25"/>
      <c r="V517" s="25"/>
      <c r="W517" s="25"/>
      <c r="X517" s="25"/>
      <c r="Y517" s="25"/>
      <c r="AC517" s="2421">
        <v>9</v>
      </c>
      <c r="AD517" s="2301"/>
      <c r="AE517" s="2301"/>
      <c r="AF517" s="2301"/>
      <c r="AG517" s="75" t="s">
        <v>424</v>
      </c>
      <c r="AH517" s="2158">
        <v>2021</v>
      </c>
      <c r="AI517" s="2158"/>
      <c r="AJ517" s="2158"/>
      <c r="AK517" s="2159"/>
      <c r="AZ517" s="58"/>
      <c r="BA517" s="58"/>
      <c r="BB517" s="58"/>
      <c r="BC517" s="58"/>
      <c r="BD517" s="58"/>
      <c r="BE517" s="58"/>
      <c r="BF517" s="58"/>
      <c r="BG517" s="58"/>
      <c r="BH517" s="58"/>
      <c r="BI517" s="58"/>
      <c r="BJ517" s="58"/>
      <c r="BK517" s="58"/>
      <c r="BL517" s="58"/>
      <c r="BM517" s="58"/>
      <c r="BN517" s="58"/>
      <c r="BO517" s="58"/>
      <c r="BP517" s="58"/>
      <c r="BQ517" s="58"/>
      <c r="BR517" s="58"/>
      <c r="BS517" s="58"/>
      <c r="BT517" s="58"/>
      <c r="BU517" s="58"/>
      <c r="BV517" s="58"/>
      <c r="BW517" s="58"/>
      <c r="BX517" s="58"/>
      <c r="BY517" s="58"/>
      <c r="BZ517" s="58"/>
      <c r="CA517" s="58"/>
      <c r="CB517" s="58"/>
      <c r="CC517" s="58"/>
      <c r="CD517" s="58"/>
      <c r="CE517" s="58"/>
      <c r="CF517" s="58"/>
      <c r="CG517" s="58"/>
      <c r="CH517" s="58"/>
      <c r="CI517" s="58"/>
      <c r="CJ517" s="58"/>
      <c r="CK517" s="58"/>
      <c r="CL517" s="58"/>
      <c r="CM517" s="58"/>
      <c r="CN517" s="58"/>
      <c r="CO517" s="58"/>
      <c r="CP517" s="58"/>
      <c r="CQ517" s="58"/>
      <c r="CR517" s="177"/>
      <c r="CS517" s="58"/>
      <c r="CT517" s="58"/>
      <c r="CU517" s="58"/>
      <c r="CV517" s="58"/>
      <c r="CW517" s="58"/>
      <c r="CX517" s="58"/>
      <c r="CY517" s="58"/>
      <c r="CZ517" s="58"/>
      <c r="DA517" s="58"/>
      <c r="DB517" s="58"/>
      <c r="DC517" s="58"/>
      <c r="DD517" s="58"/>
      <c r="DE517" s="58"/>
      <c r="DF517" s="58"/>
    </row>
    <row r="518" spans="2:110" s="717" customFormat="1" ht="12.75" customHeight="1">
      <c r="B518" s="2438"/>
      <c r="C518" s="2439"/>
      <c r="D518" s="2439"/>
      <c r="E518" s="2439"/>
      <c r="F518" s="2439"/>
      <c r="G518" s="2439"/>
      <c r="H518" s="2440"/>
      <c r="I518" s="25" t="s">
        <v>433</v>
      </c>
      <c r="J518" s="25"/>
      <c r="K518" s="25"/>
      <c r="L518" s="25"/>
      <c r="M518" s="25"/>
      <c r="N518" s="25"/>
      <c r="O518" s="25"/>
      <c r="P518" s="25"/>
      <c r="Q518" s="25"/>
      <c r="R518" s="25"/>
      <c r="S518" s="25"/>
      <c r="T518" s="25"/>
      <c r="U518" s="25"/>
      <c r="V518" s="25"/>
      <c r="W518" s="25"/>
      <c r="X518" s="25"/>
      <c r="Y518" s="25"/>
      <c r="AC518" s="2421">
        <v>6</v>
      </c>
      <c r="AD518" s="2301"/>
      <c r="AE518" s="2301"/>
      <c r="AF518" s="2301"/>
      <c r="AG518" s="75" t="s">
        <v>424</v>
      </c>
      <c r="AH518" s="2158">
        <v>2022</v>
      </c>
      <c r="AI518" s="2158"/>
      <c r="AJ518" s="2158"/>
      <c r="AK518" s="2159"/>
      <c r="AM518" s="39"/>
      <c r="AN518" s="39"/>
      <c r="AO518" s="39"/>
      <c r="AP518" s="39"/>
      <c r="AQ518" s="39"/>
      <c r="AR518" s="39"/>
      <c r="AS518" s="39"/>
      <c r="AT518" s="39"/>
      <c r="AU518" s="39"/>
      <c r="AV518" s="39"/>
      <c r="AW518" s="39"/>
      <c r="AX518" s="39"/>
      <c r="AY518" s="39"/>
      <c r="AZ518" s="58"/>
      <c r="BA518" s="58"/>
      <c r="BB518" s="58"/>
      <c r="BC518" s="58"/>
      <c r="BD518" s="58"/>
      <c r="BE518" s="58"/>
      <c r="BF518" s="58"/>
      <c r="BG518" s="58"/>
      <c r="BH518" s="58"/>
      <c r="BI518" s="58"/>
      <c r="BJ518" s="58"/>
      <c r="BK518" s="58"/>
      <c r="BL518" s="58"/>
      <c r="BM518" s="58"/>
      <c r="BN518" s="58"/>
      <c r="BO518" s="58"/>
      <c r="BP518" s="58"/>
      <c r="BQ518" s="58"/>
      <c r="BR518" s="58"/>
      <c r="BS518" s="58"/>
      <c r="BT518" s="58"/>
      <c r="BU518" s="58"/>
      <c r="BV518" s="58"/>
      <c r="BW518" s="58"/>
      <c r="BX518" s="58"/>
      <c r="BY518" s="58"/>
      <c r="BZ518" s="58"/>
      <c r="CA518" s="58"/>
      <c r="CB518" s="58"/>
      <c r="CC518" s="58"/>
      <c r="CD518" s="58"/>
      <c r="CE518" s="58"/>
      <c r="CF518" s="58"/>
      <c r="CG518" s="58"/>
      <c r="CH518" s="58"/>
      <c r="CI518" s="58"/>
      <c r="CJ518" s="58"/>
      <c r="CK518" s="58"/>
      <c r="CL518" s="58"/>
      <c r="CM518" s="58"/>
      <c r="CN518" s="58"/>
      <c r="CO518" s="58"/>
      <c r="CP518" s="58"/>
      <c r="CQ518" s="58"/>
      <c r="CR518" s="177"/>
      <c r="CS518" s="58"/>
      <c r="CT518" s="58"/>
      <c r="CU518" s="58"/>
      <c r="CV518" s="58"/>
      <c r="CW518" s="58"/>
      <c r="CX518" s="58"/>
      <c r="CY518" s="58"/>
      <c r="CZ518" s="58"/>
      <c r="DA518" s="58"/>
      <c r="DB518" s="58"/>
      <c r="DC518" s="58"/>
      <c r="DD518" s="58"/>
      <c r="DE518" s="58"/>
      <c r="DF518" s="58"/>
    </row>
    <row r="519" spans="2:110" ht="12.75">
      <c r="B519" s="2438"/>
      <c r="C519" s="2439"/>
      <c r="D519" s="2439"/>
      <c r="E519" s="2439"/>
      <c r="F519" s="2439"/>
      <c r="G519" s="2439"/>
      <c r="H519" s="2440"/>
      <c r="I519" s="177" t="s">
        <v>434</v>
      </c>
      <c r="J519" s="25"/>
      <c r="K519" s="25"/>
      <c r="L519" s="25"/>
      <c r="M519" s="25"/>
      <c r="N519" s="25"/>
      <c r="O519" s="25"/>
      <c r="P519" s="25"/>
      <c r="Q519" s="25"/>
      <c r="R519" s="25"/>
      <c r="S519" s="25"/>
      <c r="T519" s="25"/>
      <c r="U519" s="25"/>
      <c r="V519" s="25"/>
      <c r="W519" s="25"/>
      <c r="X519" s="25"/>
      <c r="Y519" s="25"/>
      <c r="AC519" s="2143">
        <v>6</v>
      </c>
      <c r="AD519" s="2144"/>
      <c r="AE519" s="2144"/>
      <c r="AF519" s="2144"/>
      <c r="AG519" s="75" t="s">
        <v>424</v>
      </c>
      <c r="AH519" s="2158">
        <v>2022</v>
      </c>
      <c r="AI519" s="2158"/>
      <c r="AJ519" s="2158"/>
      <c r="AK519" s="2159"/>
      <c r="AZ519" s="58"/>
      <c r="BA519" s="58"/>
      <c r="BB519" s="58"/>
      <c r="BC519" s="58"/>
      <c r="BD519" s="58"/>
      <c r="BE519" s="58"/>
      <c r="BF519" s="58"/>
      <c r="BG519" s="58"/>
      <c r="BH519" s="58"/>
      <c r="BI519" s="58"/>
      <c r="BJ519" s="58"/>
      <c r="BK519" s="58"/>
      <c r="BL519" s="58"/>
      <c r="BM519" s="58"/>
      <c r="BN519" s="58"/>
      <c r="BO519" s="58"/>
      <c r="BP519" s="58"/>
      <c r="BQ519" s="58"/>
      <c r="BR519" s="58"/>
      <c r="BS519" s="58"/>
      <c r="BT519" s="58"/>
      <c r="BU519" s="58"/>
      <c r="BV519" s="58"/>
      <c r="BW519" s="58"/>
      <c r="BX519" s="58"/>
      <c r="BY519" s="58"/>
      <c r="BZ519" s="58"/>
      <c r="CA519" s="58"/>
      <c r="CB519" s="58"/>
      <c r="CC519" s="58"/>
      <c r="CD519" s="58"/>
      <c r="CE519" s="58"/>
      <c r="CF519" s="58"/>
      <c r="CG519" s="58"/>
      <c r="CH519" s="58"/>
      <c r="CI519" s="58"/>
      <c r="CJ519" s="58"/>
      <c r="CK519" s="58"/>
      <c r="CL519" s="58"/>
      <c r="CM519" s="58"/>
      <c r="CN519" s="58"/>
      <c r="CO519" s="58"/>
      <c r="CP519" s="58"/>
      <c r="CQ519" s="58"/>
      <c r="CR519" s="177"/>
      <c r="CS519" s="58"/>
      <c r="CT519" s="58"/>
      <c r="CU519" s="58"/>
      <c r="CV519" s="58"/>
      <c r="CW519" s="58"/>
      <c r="CX519" s="58"/>
      <c r="CY519" s="58"/>
      <c r="CZ519" s="58"/>
      <c r="DA519" s="58"/>
      <c r="DB519" s="58"/>
      <c r="DC519" s="58"/>
      <c r="DD519" s="58"/>
      <c r="DE519" s="58"/>
      <c r="DF519" s="58"/>
    </row>
    <row r="520" spans="2:110" ht="12.75">
      <c r="B520" s="2438"/>
      <c r="C520" s="2439"/>
      <c r="D520" s="2439"/>
      <c r="E520" s="2439"/>
      <c r="F520" s="2439"/>
      <c r="G520" s="2439"/>
      <c r="H520" s="2440"/>
      <c r="I520" s="1473" t="s">
        <v>175</v>
      </c>
      <c r="J520" s="80"/>
      <c r="K520" s="80"/>
      <c r="L520" s="2490" t="s">
        <v>2536</v>
      </c>
      <c r="M520" s="2489"/>
      <c r="N520" s="2489"/>
      <c r="O520" s="2489"/>
      <c r="P520" s="2489"/>
      <c r="Q520" s="2489"/>
      <c r="R520" s="2489"/>
      <c r="S520" s="2489"/>
      <c r="T520" s="2489"/>
      <c r="U520" s="2489"/>
      <c r="V520" s="2489"/>
      <c r="W520" s="2489"/>
      <c r="X520" s="2489"/>
      <c r="Y520" s="2489"/>
      <c r="Z520" s="2489"/>
      <c r="AA520" s="2489"/>
      <c r="AB520" s="2491"/>
      <c r="AC520" s="2421">
        <v>8</v>
      </c>
      <c r="AD520" s="2301"/>
      <c r="AE520" s="2301"/>
      <c r="AF520" s="2301"/>
      <c r="AG520" s="1444" t="s">
        <v>424</v>
      </c>
      <c r="AH520" s="2158">
        <v>2021</v>
      </c>
      <c r="AI520" s="2158"/>
      <c r="AJ520" s="2158"/>
      <c r="AK520" s="2159"/>
      <c r="AZ520" s="58"/>
      <c r="BA520" s="58"/>
      <c r="BB520" s="58"/>
      <c r="BC520" s="58"/>
      <c r="BD520" s="58"/>
      <c r="BE520" s="58"/>
      <c r="BF520" s="58"/>
      <c r="BG520" s="58"/>
      <c r="BH520" s="58"/>
      <c r="BI520" s="58"/>
      <c r="BJ520" s="58"/>
      <c r="BK520" s="58"/>
      <c r="BL520" s="58"/>
      <c r="BM520" s="58"/>
      <c r="BN520" s="58"/>
      <c r="BO520" s="58"/>
      <c r="BP520" s="58"/>
      <c r="BQ520" s="58"/>
      <c r="BR520" s="58"/>
      <c r="BS520" s="58"/>
      <c r="BT520" s="58"/>
      <c r="BU520" s="58"/>
      <c r="BV520" s="58"/>
      <c r="BW520" s="58"/>
      <c r="BX520" s="58"/>
      <c r="BY520" s="58"/>
      <c r="BZ520" s="58"/>
      <c r="CA520" s="58"/>
      <c r="CB520" s="58"/>
      <c r="CC520" s="58"/>
      <c r="CD520" s="58"/>
      <c r="CE520" s="58"/>
      <c r="CF520" s="58"/>
      <c r="CG520" s="58"/>
      <c r="CH520" s="58"/>
      <c r="CI520" s="58"/>
      <c r="CJ520" s="58"/>
      <c r="CK520" s="58"/>
      <c r="CL520" s="58"/>
      <c r="CM520" s="58"/>
      <c r="CN520" s="58"/>
      <c r="CO520" s="58"/>
      <c r="CP520" s="58"/>
      <c r="CQ520" s="58"/>
      <c r="CR520" s="177"/>
      <c r="CS520" s="58"/>
      <c r="CT520" s="58"/>
    </row>
    <row r="521" spans="2:110" s="717" customFormat="1" ht="18" customHeight="1">
      <c r="B521" s="1435"/>
      <c r="C521" s="1436"/>
      <c r="D521" s="1436"/>
      <c r="E521" s="1436"/>
      <c r="F521" s="1436"/>
      <c r="G521" s="1436"/>
      <c r="H521" s="1437"/>
      <c r="I521" s="240" t="s">
        <v>1983</v>
      </c>
      <c r="J521" s="25"/>
      <c r="K521" s="25"/>
      <c r="L521" s="25"/>
      <c r="M521" s="25"/>
      <c r="N521" s="25"/>
      <c r="O521" s="25"/>
      <c r="P521" s="25"/>
      <c r="Q521" s="25"/>
      <c r="R521" s="25"/>
      <c r="S521" s="25"/>
      <c r="T521" s="25"/>
      <c r="U521" s="25"/>
      <c r="V521" s="25"/>
      <c r="W521" s="25"/>
      <c r="X521" s="25"/>
      <c r="Y521" s="25"/>
      <c r="AC521" s="2479" t="s">
        <v>706</v>
      </c>
      <c r="AD521" s="2479"/>
      <c r="AE521" s="2479"/>
      <c r="AF521" s="2479"/>
      <c r="AG521" s="1687"/>
      <c r="AH521" s="2520"/>
      <c r="AI521" s="2520"/>
      <c r="AJ521" s="2520"/>
      <c r="AK521" s="2521"/>
      <c r="AM521" s="39"/>
      <c r="AN521" s="39"/>
      <c r="AO521" s="39"/>
      <c r="AP521" s="39"/>
      <c r="AQ521" s="39"/>
      <c r="AR521" s="39"/>
      <c r="AS521" s="39"/>
      <c r="AT521" s="39"/>
      <c r="AU521" s="39"/>
      <c r="AV521" s="39"/>
      <c r="AW521" s="39"/>
      <c r="AX521" s="39"/>
      <c r="AY521" s="39"/>
      <c r="AZ521" s="58"/>
      <c r="BA521" s="58"/>
      <c r="BB521" s="58"/>
      <c r="BC521" s="58"/>
      <c r="BD521" s="58"/>
      <c r="BE521" s="58"/>
      <c r="BF521" s="58"/>
      <c r="BG521" s="58"/>
      <c r="BH521" s="58"/>
      <c r="BI521" s="58"/>
      <c r="BJ521" s="58"/>
      <c r="BK521" s="58"/>
      <c r="BL521" s="58"/>
      <c r="BM521" s="58"/>
      <c r="BN521" s="58"/>
      <c r="BO521" s="58"/>
      <c r="BP521" s="58"/>
      <c r="BQ521" s="58"/>
      <c r="BR521" s="58"/>
      <c r="BS521" s="58"/>
      <c r="BT521" s="58"/>
      <c r="BU521" s="58"/>
      <c r="BV521" s="58"/>
      <c r="BW521" s="58"/>
      <c r="BX521" s="58"/>
      <c r="BY521" s="58"/>
      <c r="BZ521" s="58"/>
      <c r="CA521" s="58"/>
      <c r="CB521" s="58"/>
      <c r="CC521" s="58"/>
      <c r="CD521" s="58"/>
      <c r="CE521" s="58"/>
      <c r="CF521" s="58"/>
      <c r="CG521" s="58"/>
      <c r="CH521" s="58"/>
      <c r="CI521" s="58"/>
      <c r="CJ521" s="58"/>
      <c r="CK521" s="58"/>
      <c r="CL521" s="58"/>
      <c r="CM521" s="58"/>
      <c r="CN521" s="58"/>
      <c r="CO521" s="58"/>
      <c r="CP521" s="58"/>
      <c r="CQ521" s="58"/>
      <c r="CR521" s="177"/>
      <c r="CS521" s="58"/>
      <c r="CT521" s="58"/>
    </row>
    <row r="522" spans="2:110" s="717" customFormat="1" ht="12.75">
      <c r="B522" s="1435"/>
      <c r="C522" s="1436"/>
      <c r="D522" s="1436"/>
      <c r="E522" s="1436"/>
      <c r="F522" s="1436"/>
      <c r="G522" s="1436"/>
      <c r="H522" s="1437"/>
      <c r="I522" s="685" t="s">
        <v>1980</v>
      </c>
      <c r="J522" s="25"/>
      <c r="K522" s="25"/>
      <c r="L522" s="25"/>
      <c r="M522" s="25"/>
      <c r="N522" s="25"/>
      <c r="O522" s="25"/>
      <c r="P522" s="25"/>
      <c r="Q522" s="25"/>
      <c r="R522" s="25"/>
      <c r="S522" s="25"/>
      <c r="T522" s="25"/>
      <c r="U522" s="25"/>
      <c r="V522" s="25"/>
      <c r="W522" s="25"/>
      <c r="X522" s="25"/>
      <c r="Y522" s="25"/>
      <c r="AC522" s="2143"/>
      <c r="AD522" s="2144"/>
      <c r="AE522" s="2144"/>
      <c r="AF522" s="2145"/>
      <c r="AG522" s="1687"/>
      <c r="AH522" s="2520"/>
      <c r="AI522" s="2520"/>
      <c r="AJ522" s="2520"/>
      <c r="AK522" s="2521"/>
      <c r="AM522" s="39"/>
      <c r="AN522" s="39"/>
      <c r="AO522" s="39"/>
      <c r="AP522" s="39"/>
      <c r="AQ522" s="39"/>
      <c r="AR522" s="39"/>
      <c r="AS522" s="39"/>
      <c r="AT522" s="39"/>
      <c r="AU522" s="39"/>
      <c r="AV522" s="39"/>
      <c r="AW522" s="39"/>
      <c r="AX522" s="39"/>
      <c r="AY522" s="39"/>
      <c r="AZ522" s="58"/>
      <c r="BA522" s="58"/>
      <c r="BB522" s="58"/>
      <c r="BC522" s="58"/>
      <c r="BD522" s="58"/>
      <c r="BE522" s="58"/>
      <c r="BF522" s="58"/>
      <c r="BG522" s="58"/>
      <c r="BH522" s="58"/>
      <c r="BI522" s="58"/>
      <c r="BJ522" s="58"/>
      <c r="BK522" s="58"/>
      <c r="BL522" s="58"/>
      <c r="BM522" s="58"/>
      <c r="BN522" s="58"/>
      <c r="BO522" s="58"/>
      <c r="BP522" s="58"/>
      <c r="BQ522" s="58"/>
      <c r="BR522" s="58"/>
      <c r="BS522" s="58"/>
      <c r="BT522" s="58"/>
      <c r="BU522" s="58"/>
      <c r="BV522" s="58"/>
      <c r="BW522" s="58"/>
      <c r="BX522" s="58"/>
      <c r="BY522" s="58"/>
      <c r="BZ522" s="58"/>
      <c r="CA522" s="58"/>
      <c r="CB522" s="58"/>
      <c r="CC522" s="58"/>
      <c r="CD522" s="58"/>
      <c r="CE522" s="58"/>
      <c r="CF522" s="58"/>
      <c r="CG522" s="58"/>
      <c r="CH522" s="58"/>
      <c r="CI522" s="58"/>
      <c r="CJ522" s="58"/>
      <c r="CK522" s="58"/>
      <c r="CL522" s="58"/>
      <c r="CM522" s="58"/>
      <c r="CN522" s="58"/>
      <c r="CO522" s="58"/>
      <c r="CP522" s="58"/>
      <c r="CQ522" s="58"/>
      <c r="CR522" s="177"/>
      <c r="CS522" s="58"/>
      <c r="CT522" s="58"/>
    </row>
    <row r="523" spans="2:110" s="717" customFormat="1" ht="12.75">
      <c r="B523" s="1435"/>
      <c r="C523" s="1436"/>
      <c r="D523" s="1436"/>
      <c r="E523" s="1436"/>
      <c r="F523" s="1436"/>
      <c r="G523" s="1436"/>
      <c r="H523" s="1437"/>
      <c r="I523" s="685" t="s">
        <v>1981</v>
      </c>
      <c r="J523" s="25"/>
      <c r="K523" s="25"/>
      <c r="L523" s="25"/>
      <c r="M523" s="25"/>
      <c r="N523" s="25"/>
      <c r="O523" s="25"/>
      <c r="P523" s="25"/>
      <c r="Q523" s="25"/>
      <c r="R523" s="25"/>
      <c r="S523" s="25"/>
      <c r="T523" s="25"/>
      <c r="U523" s="25"/>
      <c r="V523" s="25"/>
      <c r="W523" s="25"/>
      <c r="X523" s="25"/>
      <c r="Y523" s="25"/>
      <c r="AC523" s="1462"/>
      <c r="AD523" s="1463"/>
      <c r="AE523" s="1463"/>
      <c r="AF523" s="1464"/>
      <c r="AG523" s="20"/>
      <c r="AH523" s="1684"/>
      <c r="AI523" s="1684"/>
      <c r="AJ523" s="1684"/>
      <c r="AK523" s="1685"/>
      <c r="AM523" s="39"/>
      <c r="AN523" s="39"/>
      <c r="AO523" s="39"/>
      <c r="AP523" s="39"/>
      <c r="AQ523" s="39"/>
      <c r="AR523" s="39"/>
      <c r="AS523" s="39"/>
      <c r="AT523" s="39"/>
      <c r="AU523" s="39"/>
      <c r="AV523" s="39"/>
      <c r="AW523" s="39"/>
      <c r="AX523" s="39"/>
      <c r="AY523" s="39"/>
      <c r="AZ523" s="58"/>
      <c r="BA523" s="58"/>
      <c r="BB523" s="58"/>
      <c r="BC523" s="58"/>
      <c r="BD523" s="58"/>
      <c r="BE523" s="58"/>
      <c r="BF523" s="58"/>
      <c r="BG523" s="58"/>
      <c r="BH523" s="58"/>
      <c r="BI523" s="58"/>
      <c r="BJ523" s="58"/>
      <c r="BK523" s="58"/>
      <c r="BL523" s="58"/>
      <c r="BM523" s="58"/>
      <c r="BN523" s="58"/>
      <c r="BO523" s="58"/>
      <c r="BP523" s="58"/>
      <c r="BQ523" s="58"/>
      <c r="BR523" s="58"/>
      <c r="BS523" s="58"/>
      <c r="BT523" s="58"/>
      <c r="BU523" s="58"/>
      <c r="BV523" s="58"/>
      <c r="BW523" s="58"/>
      <c r="BX523" s="58"/>
      <c r="BY523" s="58"/>
      <c r="BZ523" s="58"/>
      <c r="CA523" s="58"/>
      <c r="CB523" s="58"/>
      <c r="CC523" s="58"/>
      <c r="CD523" s="58"/>
      <c r="CE523" s="58"/>
      <c r="CF523" s="58"/>
      <c r="CG523" s="58"/>
      <c r="CH523" s="58"/>
      <c r="CI523" s="58"/>
      <c r="CJ523" s="58"/>
      <c r="CK523" s="58"/>
      <c r="CL523" s="58"/>
      <c r="CM523" s="58"/>
      <c r="CN523" s="58"/>
      <c r="CO523" s="58"/>
      <c r="CP523" s="58"/>
      <c r="CQ523" s="58"/>
      <c r="CR523" s="177"/>
      <c r="CS523" s="58"/>
      <c r="CT523" s="58"/>
    </row>
    <row r="524" spans="2:110" s="717" customFormat="1" ht="12.75">
      <c r="B524" s="1435"/>
      <c r="C524" s="1436"/>
      <c r="D524" s="1436"/>
      <c r="E524" s="1436"/>
      <c r="F524" s="1436"/>
      <c r="G524" s="1436"/>
      <c r="H524" s="1437"/>
      <c r="I524" s="1474" t="s">
        <v>1982</v>
      </c>
      <c r="J524" s="80"/>
      <c r="K524" s="80"/>
      <c r="L524" s="80"/>
      <c r="M524" s="80"/>
      <c r="N524" s="80"/>
      <c r="O524" s="80"/>
      <c r="P524" s="80"/>
      <c r="Q524" s="80"/>
      <c r="R524" s="80"/>
      <c r="S524" s="80"/>
      <c r="T524" s="80"/>
      <c r="U524" s="80"/>
      <c r="V524" s="80"/>
      <c r="W524" s="80"/>
      <c r="X524" s="80"/>
      <c r="Y524" s="80"/>
      <c r="Z524" s="80"/>
      <c r="AA524" s="80"/>
      <c r="AB524" s="80"/>
      <c r="AC524" s="2522">
        <v>0.5</v>
      </c>
      <c r="AD524" s="2523"/>
      <c r="AE524" s="2523"/>
      <c r="AF524" s="2524"/>
      <c r="AG524" s="1688"/>
      <c r="AH524" s="2525"/>
      <c r="AI524" s="2525"/>
      <c r="AJ524" s="2525"/>
      <c r="AK524" s="2526"/>
      <c r="AM524" s="39"/>
      <c r="AN524" s="39"/>
      <c r="AO524" s="39"/>
      <c r="AP524" s="39"/>
      <c r="AQ524" s="39"/>
      <c r="AR524" s="39"/>
      <c r="AS524" s="39"/>
      <c r="AT524" s="39"/>
      <c r="AU524" s="39"/>
      <c r="AV524" s="39"/>
      <c r="AW524" s="39"/>
      <c r="AX524" s="39"/>
      <c r="AY524" s="39"/>
      <c r="AZ524" s="58"/>
      <c r="BA524" s="58"/>
      <c r="BB524" s="58"/>
      <c r="BC524" s="58"/>
      <c r="BD524" s="58"/>
      <c r="BE524" s="58"/>
      <c r="BF524" s="58"/>
      <c r="BG524" s="58"/>
      <c r="BH524" s="58"/>
      <c r="BI524" s="58"/>
      <c r="BJ524" s="58"/>
      <c r="BK524" s="58"/>
      <c r="BL524" s="58"/>
      <c r="BM524" s="58"/>
      <c r="BN524" s="58"/>
      <c r="BO524" s="58"/>
      <c r="BP524" s="58"/>
      <c r="BQ524" s="58"/>
      <c r="BR524" s="58"/>
      <c r="BS524" s="58"/>
      <c r="BT524" s="58"/>
      <c r="BU524" s="58"/>
      <c r="BV524" s="58"/>
      <c r="BW524" s="58"/>
      <c r="BX524" s="58"/>
      <c r="BY524" s="58"/>
      <c r="BZ524" s="58"/>
      <c r="CA524" s="58"/>
      <c r="CB524" s="58"/>
      <c r="CC524" s="58"/>
      <c r="CD524" s="58"/>
      <c r="CE524" s="58"/>
      <c r="CF524" s="58"/>
      <c r="CG524" s="58"/>
      <c r="CH524" s="58"/>
      <c r="CI524" s="58"/>
      <c r="CJ524" s="58"/>
      <c r="CK524" s="58"/>
      <c r="CL524" s="58"/>
      <c r="CM524" s="58"/>
      <c r="CN524" s="58"/>
      <c r="CO524" s="58"/>
      <c r="CP524" s="58"/>
      <c r="CQ524" s="58"/>
      <c r="CR524" s="177"/>
      <c r="CS524" s="58"/>
      <c r="CT524" s="58"/>
    </row>
    <row r="525" spans="2:110" s="717" customFormat="1" ht="12.75">
      <c r="B525" s="1435"/>
      <c r="C525" s="1436"/>
      <c r="D525" s="1436"/>
      <c r="E525" s="1436"/>
      <c r="F525" s="1436"/>
      <c r="G525" s="1436"/>
      <c r="H525" s="1437"/>
      <c r="I525" s="177"/>
      <c r="J525" s="679"/>
      <c r="K525" s="679"/>
      <c r="L525" s="14"/>
      <c r="M525" s="14"/>
      <c r="N525" s="14"/>
      <c r="O525" s="14"/>
      <c r="P525" s="14"/>
      <c r="Q525" s="14"/>
      <c r="R525" s="14"/>
      <c r="S525" s="14"/>
      <c r="T525" s="14"/>
      <c r="U525" s="14"/>
      <c r="V525" s="14"/>
      <c r="W525" s="14"/>
      <c r="X525" s="1686"/>
      <c r="Y525" s="1686"/>
      <c r="Z525" s="1686"/>
      <c r="AA525" s="1686"/>
      <c r="AB525" s="1708"/>
      <c r="AC525" s="2486" t="s">
        <v>423</v>
      </c>
      <c r="AD525" s="2487"/>
      <c r="AE525" s="2487"/>
      <c r="AF525" s="2487"/>
      <c r="AG525" s="1688" t="s">
        <v>424</v>
      </c>
      <c r="AH525" s="2487" t="s">
        <v>425</v>
      </c>
      <c r="AI525" s="2487"/>
      <c r="AJ525" s="2487"/>
      <c r="AK525" s="2488"/>
      <c r="AM525" s="39"/>
      <c r="AN525" s="39"/>
      <c r="AO525" s="39"/>
      <c r="AP525" s="39"/>
      <c r="AQ525" s="39"/>
      <c r="AR525" s="39"/>
      <c r="AS525" s="39"/>
      <c r="AT525" s="39"/>
      <c r="AU525" s="39"/>
      <c r="AV525" s="39"/>
      <c r="AW525" s="39"/>
      <c r="AX525" s="39"/>
      <c r="AY525" s="39"/>
      <c r="AZ525" s="58"/>
      <c r="BA525" s="58"/>
      <c r="BB525" s="58"/>
      <c r="BC525" s="58"/>
      <c r="BD525" s="58"/>
      <c r="BE525" s="58"/>
      <c r="BF525" s="58"/>
      <c r="BG525" s="58"/>
      <c r="BH525" s="58"/>
      <c r="BI525" s="58"/>
      <c r="BJ525" s="58"/>
      <c r="BK525" s="58"/>
      <c r="BL525" s="58"/>
      <c r="BM525" s="58"/>
      <c r="BN525" s="58"/>
      <c r="BO525" s="58"/>
      <c r="BP525" s="58"/>
      <c r="BQ525" s="58"/>
      <c r="BR525" s="58"/>
      <c r="BS525" s="58"/>
      <c r="BT525" s="58"/>
      <c r="BU525" s="58"/>
      <c r="BV525" s="58"/>
      <c r="BW525" s="58"/>
      <c r="BX525" s="58"/>
      <c r="BY525" s="58"/>
      <c r="BZ525" s="58"/>
      <c r="CA525" s="58"/>
      <c r="CB525" s="58"/>
      <c r="CC525" s="58"/>
      <c r="CD525" s="58"/>
      <c r="CE525" s="58"/>
      <c r="CF525" s="58"/>
      <c r="CG525" s="58"/>
      <c r="CH525" s="58"/>
      <c r="CI525" s="58"/>
      <c r="CJ525" s="58"/>
      <c r="CK525" s="58"/>
      <c r="CL525" s="58"/>
      <c r="CM525" s="58"/>
      <c r="CN525" s="58"/>
      <c r="CO525" s="58"/>
      <c r="CP525" s="58"/>
      <c r="CQ525" s="58"/>
      <c r="CR525" s="177"/>
      <c r="CS525" s="58"/>
      <c r="CT525" s="58"/>
    </row>
    <row r="526" spans="2:110" ht="12.75" customHeight="1">
      <c r="B526" s="2435" t="s">
        <v>435</v>
      </c>
      <c r="C526" s="2436"/>
      <c r="D526" s="2436"/>
      <c r="E526" s="2436"/>
      <c r="F526" s="2436"/>
      <c r="G526" s="2436"/>
      <c r="H526" s="2437"/>
      <c r="I526" s="72" t="s">
        <v>436</v>
      </c>
      <c r="J526" s="72"/>
      <c r="K526" s="72"/>
      <c r="L526" s="72"/>
      <c r="M526" s="72"/>
      <c r="N526" s="72"/>
      <c r="O526" s="72"/>
      <c r="P526" s="72"/>
      <c r="Q526" s="72"/>
      <c r="R526" s="72"/>
      <c r="S526" s="72"/>
      <c r="T526" s="72"/>
      <c r="U526" s="72"/>
      <c r="V526" s="72"/>
      <c r="W526" s="72"/>
      <c r="X526" s="25"/>
      <c r="Y526" s="25"/>
      <c r="AC526" s="2421">
        <v>2</v>
      </c>
      <c r="AD526" s="2301"/>
      <c r="AE526" s="2301"/>
      <c r="AF526" s="2301"/>
      <c r="AG526" s="75" t="s">
        <v>424</v>
      </c>
      <c r="AH526" s="2158">
        <v>2022</v>
      </c>
      <c r="AI526" s="2158"/>
      <c r="AJ526" s="2158"/>
      <c r="AK526" s="2159"/>
      <c r="AZ526" s="58"/>
      <c r="BA526" s="58"/>
      <c r="BB526" s="58"/>
      <c r="BC526" s="58"/>
      <c r="BD526" s="58"/>
      <c r="BE526" s="58"/>
      <c r="BF526" s="58"/>
      <c r="BG526" s="58"/>
      <c r="BH526" s="58"/>
      <c r="BI526" s="58"/>
      <c r="BJ526" s="58"/>
      <c r="BK526" s="58"/>
      <c r="BL526" s="58"/>
      <c r="BM526" s="58"/>
      <c r="BN526" s="58"/>
      <c r="BO526" s="58"/>
      <c r="BP526" s="58"/>
      <c r="BQ526" s="58"/>
      <c r="BR526" s="58"/>
      <c r="BS526" s="58"/>
      <c r="BT526" s="58"/>
      <c r="BU526" s="58"/>
      <c r="BV526" s="58"/>
      <c r="BW526" s="58"/>
      <c r="BX526" s="58"/>
      <c r="BY526" s="58"/>
      <c r="BZ526" s="58"/>
      <c r="CA526" s="58"/>
      <c r="CB526" s="58"/>
      <c r="CC526" s="58"/>
      <c r="CD526" s="58"/>
      <c r="CE526" s="58"/>
      <c r="CF526" s="58"/>
      <c r="CG526" s="58"/>
      <c r="CH526" s="58"/>
      <c r="CI526" s="58"/>
      <c r="CJ526" s="58"/>
      <c r="CK526" s="58"/>
      <c r="CL526" s="58"/>
      <c r="CM526" s="58"/>
      <c r="CN526" s="58"/>
      <c r="CO526" s="58"/>
      <c r="CP526" s="58"/>
      <c r="CQ526" s="58"/>
      <c r="CR526" s="177"/>
      <c r="CS526" s="58"/>
      <c r="CT526" s="58"/>
    </row>
    <row r="527" spans="2:110" ht="13.7" customHeight="1">
      <c r="B527" s="2438"/>
      <c r="C527" s="2439"/>
      <c r="D527" s="2439"/>
      <c r="E527" s="2439"/>
      <c r="F527" s="2439"/>
      <c r="G527" s="2439"/>
      <c r="H527" s="2440"/>
      <c r="I527" s="25" t="s">
        <v>437</v>
      </c>
      <c r="J527" s="25"/>
      <c r="K527" s="25"/>
      <c r="L527" s="25"/>
      <c r="M527" s="25"/>
      <c r="N527" s="25"/>
      <c r="O527" s="25"/>
      <c r="P527" s="25"/>
      <c r="Q527" s="25"/>
      <c r="R527" s="25"/>
      <c r="S527" s="25"/>
      <c r="T527" s="25"/>
      <c r="U527" s="25"/>
      <c r="V527" s="25"/>
      <c r="W527" s="25"/>
      <c r="X527" s="25"/>
      <c r="Y527" s="25"/>
      <c r="AC527" s="2421">
        <v>3</v>
      </c>
      <c r="AD527" s="2301"/>
      <c r="AE527" s="2301"/>
      <c r="AF527" s="2301"/>
      <c r="AG527" s="75" t="s">
        <v>424</v>
      </c>
      <c r="AH527" s="2158">
        <v>2022</v>
      </c>
      <c r="AI527" s="2158"/>
      <c r="AJ527" s="2158"/>
      <c r="AK527" s="2159"/>
      <c r="AZ527" s="58"/>
      <c r="BA527" s="58"/>
      <c r="BB527" s="58"/>
      <c r="BC527" s="58"/>
      <c r="BD527" s="58"/>
      <c r="BE527" s="58"/>
      <c r="BF527" s="58"/>
      <c r="BG527" s="58"/>
      <c r="BH527" s="58"/>
      <c r="BI527" s="58"/>
      <c r="BJ527" s="58"/>
      <c r="BK527" s="58"/>
      <c r="BL527" s="58"/>
      <c r="BM527" s="58"/>
      <c r="BN527" s="58"/>
      <c r="BO527" s="58"/>
      <c r="BP527" s="58"/>
      <c r="BQ527" s="58"/>
      <c r="BR527" s="58"/>
      <c r="BS527" s="58"/>
      <c r="BT527" s="58"/>
      <c r="BU527" s="58"/>
      <c r="BV527" s="58"/>
      <c r="BW527" s="58"/>
      <c r="BX527" s="58"/>
      <c r="BY527" s="58"/>
      <c r="BZ527" s="58"/>
      <c r="CA527" s="58"/>
      <c r="CB527" s="58"/>
      <c r="CC527" s="58"/>
      <c r="CD527" s="58"/>
      <c r="CE527" s="58"/>
      <c r="CF527" s="58"/>
      <c r="CG527" s="58"/>
      <c r="CH527" s="58"/>
      <c r="CI527" s="58"/>
      <c r="CJ527" s="58"/>
      <c r="CK527" s="58"/>
      <c r="CL527" s="58"/>
      <c r="CM527" s="58"/>
      <c r="CN527" s="58"/>
      <c r="CO527" s="58"/>
      <c r="CP527" s="58"/>
      <c r="CQ527" s="58"/>
      <c r="CR527" s="177"/>
      <c r="CS527" s="58"/>
      <c r="CT527" s="58"/>
    </row>
    <row r="528" spans="2:110" ht="12.75">
      <c r="B528" s="2438"/>
      <c r="C528" s="2439"/>
      <c r="D528" s="2439"/>
      <c r="E528" s="2439"/>
      <c r="F528" s="2439"/>
      <c r="G528" s="2439"/>
      <c r="H528" s="2440"/>
      <c r="I528" s="80" t="s">
        <v>438</v>
      </c>
      <c r="J528" s="80"/>
      <c r="K528" s="80"/>
      <c r="L528" s="80"/>
      <c r="M528" s="80"/>
      <c r="N528" s="80"/>
      <c r="O528" s="80"/>
      <c r="P528" s="80"/>
      <c r="Q528" s="80"/>
      <c r="R528" s="80"/>
      <c r="S528" s="80"/>
      <c r="T528" s="80"/>
      <c r="U528" s="80"/>
      <c r="V528" s="80"/>
      <c r="W528" s="80"/>
      <c r="X528" s="80"/>
      <c r="Y528" s="80"/>
      <c r="Z528" s="80"/>
      <c r="AA528" s="80"/>
      <c r="AB528" s="80"/>
      <c r="AC528" s="2421">
        <v>11</v>
      </c>
      <c r="AD528" s="2301"/>
      <c r="AE528" s="2301"/>
      <c r="AF528" s="2301"/>
      <c r="AG528" s="65" t="s">
        <v>424</v>
      </c>
      <c r="AH528" s="2158">
        <v>2022</v>
      </c>
      <c r="AI528" s="2158"/>
      <c r="AJ528" s="2158"/>
      <c r="AK528" s="2159"/>
      <c r="AZ528" s="58"/>
      <c r="BA528" s="58"/>
      <c r="BB528" s="58"/>
      <c r="BC528" s="58"/>
      <c r="BD528" s="58"/>
      <c r="BE528" s="58"/>
      <c r="BF528" s="58"/>
      <c r="BG528" s="58"/>
      <c r="BH528" s="58"/>
      <c r="BI528" s="58"/>
      <c r="BJ528" s="58"/>
      <c r="BK528" s="58"/>
      <c r="BL528" s="58"/>
      <c r="BM528" s="58"/>
      <c r="BN528" s="58"/>
      <c r="BO528" s="58"/>
      <c r="BP528" s="58"/>
      <c r="BQ528" s="58"/>
      <c r="BR528" s="58"/>
      <c r="BS528" s="58"/>
      <c r="BT528" s="58"/>
      <c r="BU528" s="58"/>
      <c r="BV528" s="58"/>
      <c r="BW528" s="58"/>
      <c r="BX528" s="58"/>
      <c r="BY528" s="58"/>
      <c r="BZ528" s="58"/>
      <c r="CA528" s="58"/>
      <c r="CB528" s="58"/>
      <c r="CC528" s="58"/>
      <c r="CD528" s="58"/>
      <c r="CE528" s="58"/>
      <c r="CF528" s="58"/>
      <c r="CG528" s="58"/>
      <c r="CH528" s="58"/>
      <c r="CI528" s="58"/>
      <c r="CJ528" s="58"/>
      <c r="CK528" s="58"/>
      <c r="CL528" s="58"/>
      <c r="CM528" s="58"/>
      <c r="CN528" s="58"/>
      <c r="CO528" s="58"/>
      <c r="CP528" s="58"/>
      <c r="CQ528" s="58"/>
      <c r="CR528" s="177"/>
      <c r="CS528" s="58"/>
      <c r="CT528" s="58"/>
    </row>
    <row r="529" spans="2:110" ht="12.75">
      <c r="B529" s="2435" t="s">
        <v>439</v>
      </c>
      <c r="C529" s="2436"/>
      <c r="D529" s="2436"/>
      <c r="E529" s="2436"/>
      <c r="F529" s="2436"/>
      <c r="G529" s="2436"/>
      <c r="H529" s="2437"/>
      <c r="I529" s="72" t="s">
        <v>436</v>
      </c>
      <c r="J529" s="72"/>
      <c r="K529" s="72"/>
      <c r="L529" s="72"/>
      <c r="M529" s="72"/>
      <c r="N529" s="72"/>
      <c r="O529" s="72"/>
      <c r="P529" s="72"/>
      <c r="Q529" s="72"/>
      <c r="R529" s="72"/>
      <c r="S529" s="72"/>
      <c r="T529" s="72"/>
      <c r="U529" s="72"/>
      <c r="V529" s="72"/>
      <c r="W529" s="72"/>
      <c r="X529" s="72"/>
      <c r="Y529" s="72"/>
      <c r="Z529" s="72"/>
      <c r="AA529" s="72"/>
      <c r="AB529" s="72"/>
      <c r="AC529" s="2143">
        <v>2</v>
      </c>
      <c r="AD529" s="2144"/>
      <c r="AE529" s="2144"/>
      <c r="AF529" s="2144"/>
      <c r="AG529" s="196" t="s">
        <v>424</v>
      </c>
      <c r="AH529" s="2158">
        <v>2022</v>
      </c>
      <c r="AI529" s="2158"/>
      <c r="AJ529" s="2158"/>
      <c r="AK529" s="2159"/>
      <c r="AZ529" s="58"/>
      <c r="BA529" s="58"/>
      <c r="BB529" s="58"/>
      <c r="BC529" s="58"/>
      <c r="BD529" s="58"/>
      <c r="BE529" s="58"/>
      <c r="BF529" s="58"/>
      <c r="BG529" s="58"/>
      <c r="BH529" s="58"/>
      <c r="BI529" s="58"/>
      <c r="BJ529" s="58"/>
      <c r="BK529" s="58"/>
      <c r="BL529" s="58"/>
      <c r="BM529" s="58"/>
      <c r="BN529" s="58"/>
      <c r="BO529" s="58"/>
      <c r="BP529" s="58"/>
      <c r="BQ529" s="58"/>
      <c r="BR529" s="58"/>
      <c r="BS529" s="58"/>
      <c r="BT529" s="58"/>
      <c r="BU529" s="58"/>
      <c r="BV529" s="58"/>
      <c r="BW529" s="58"/>
      <c r="BX529" s="58"/>
      <c r="BY529" s="58"/>
      <c r="BZ529" s="58"/>
      <c r="CA529" s="58"/>
      <c r="CB529" s="58"/>
      <c r="CC529" s="58"/>
      <c r="CD529" s="58"/>
      <c r="CE529" s="58"/>
      <c r="CF529" s="58"/>
      <c r="CG529" s="58"/>
      <c r="CH529" s="58"/>
      <c r="CI529" s="58"/>
      <c r="CJ529" s="58"/>
      <c r="CK529" s="58"/>
      <c r="CL529" s="58"/>
      <c r="CM529" s="58"/>
      <c r="CN529" s="58"/>
      <c r="CO529" s="58"/>
      <c r="CP529" s="58"/>
      <c r="CQ529" s="58"/>
      <c r="CR529" s="177"/>
      <c r="CS529" s="58"/>
      <c r="CT529" s="58"/>
    </row>
    <row r="530" spans="2:110" ht="12.75">
      <c r="B530" s="2438"/>
      <c r="C530" s="2439"/>
      <c r="D530" s="2439"/>
      <c r="E530" s="2439"/>
      <c r="F530" s="2439"/>
      <c r="G530" s="2439"/>
      <c r="H530" s="2440"/>
      <c r="I530" s="25" t="s">
        <v>437</v>
      </c>
      <c r="J530" s="25"/>
      <c r="K530" s="25"/>
      <c r="L530" s="25"/>
      <c r="M530" s="25"/>
      <c r="N530" s="25"/>
      <c r="O530" s="25"/>
      <c r="P530" s="25"/>
      <c r="Q530" s="25"/>
      <c r="R530" s="25"/>
      <c r="S530" s="25"/>
      <c r="T530" s="25"/>
      <c r="U530" s="25"/>
      <c r="V530" s="25"/>
      <c r="W530" s="25"/>
      <c r="X530" s="25"/>
      <c r="Y530" s="25"/>
      <c r="Z530" s="25"/>
      <c r="AA530" s="25"/>
      <c r="AB530" s="25"/>
      <c r="AC530" s="2421">
        <v>3</v>
      </c>
      <c r="AD530" s="2301"/>
      <c r="AE530" s="2301"/>
      <c r="AF530" s="2301"/>
      <c r="AG530" s="75" t="s">
        <v>424</v>
      </c>
      <c r="AH530" s="2158">
        <v>2022</v>
      </c>
      <c r="AI530" s="2158"/>
      <c r="AJ530" s="2158"/>
      <c r="AK530" s="2159"/>
      <c r="AZ530" s="58"/>
      <c r="BB530" s="58"/>
      <c r="BC530" s="58"/>
      <c r="BD530" s="58"/>
      <c r="BE530" s="58"/>
      <c r="BF530" s="58"/>
      <c r="BG530" s="58"/>
      <c r="BH530" s="58"/>
      <c r="BI530" s="58"/>
      <c r="BJ530" s="58"/>
      <c r="BK530" s="58"/>
      <c r="BL530" s="58"/>
      <c r="BM530" s="58"/>
      <c r="BN530" s="58"/>
      <c r="BO530" s="58"/>
      <c r="BP530" s="58"/>
      <c r="BQ530" s="58"/>
      <c r="BR530" s="58"/>
      <c r="BS530" s="58"/>
      <c r="BT530" s="58"/>
      <c r="BU530" s="58"/>
      <c r="BV530" s="58"/>
      <c r="BW530" s="58"/>
      <c r="BX530" s="58"/>
      <c r="BY530" s="58"/>
      <c r="BZ530" s="58"/>
      <c r="CA530" s="58"/>
      <c r="CB530" s="58"/>
      <c r="CC530" s="58"/>
      <c r="CD530" s="58"/>
      <c r="CE530" s="58"/>
      <c r="CF530" s="58"/>
      <c r="CG530" s="58"/>
      <c r="CH530" s="58"/>
      <c r="CI530" s="58"/>
      <c r="CJ530" s="58"/>
      <c r="CK530" s="58"/>
      <c r="CL530" s="58"/>
      <c r="CM530" s="58"/>
      <c r="CN530" s="58"/>
      <c r="CO530" s="58"/>
      <c r="CP530" s="58"/>
      <c r="CQ530" s="58"/>
      <c r="CR530" s="177"/>
      <c r="CS530" s="58"/>
      <c r="CT530" s="58"/>
    </row>
    <row r="531" spans="2:110" ht="12.75">
      <c r="B531" s="2441"/>
      <c r="C531" s="2442"/>
      <c r="D531" s="2442"/>
      <c r="E531" s="2442"/>
      <c r="F531" s="2442"/>
      <c r="G531" s="2442"/>
      <c r="H531" s="2443"/>
      <c r="I531" s="80" t="s">
        <v>438</v>
      </c>
      <c r="J531" s="80"/>
      <c r="K531" s="80"/>
      <c r="L531" s="80"/>
      <c r="M531" s="80"/>
      <c r="N531" s="80"/>
      <c r="O531" s="80"/>
      <c r="P531" s="80"/>
      <c r="Q531" s="80"/>
      <c r="R531" s="80"/>
      <c r="S531" s="80"/>
      <c r="T531" s="80"/>
      <c r="U531" s="80"/>
      <c r="V531" s="80"/>
      <c r="W531" s="80"/>
      <c r="X531" s="80"/>
      <c r="Y531" s="80"/>
      <c r="Z531" s="80"/>
      <c r="AA531" s="80"/>
      <c r="AB531" s="80"/>
      <c r="AC531" s="2421">
        <v>5</v>
      </c>
      <c r="AD531" s="2301"/>
      <c r="AE531" s="2301"/>
      <c r="AF531" s="2301"/>
      <c r="AG531" s="65" t="s">
        <v>424</v>
      </c>
      <c r="AH531" s="2158">
        <v>2025</v>
      </c>
      <c r="AI531" s="2158"/>
      <c r="AJ531" s="2158"/>
      <c r="AK531" s="2159"/>
      <c r="BB531" s="58"/>
      <c r="BC531" s="58"/>
      <c r="BD531" s="58"/>
      <c r="BE531" s="58"/>
      <c r="BF531" s="58"/>
      <c r="BG531" s="58"/>
      <c r="BH531" s="58"/>
      <c r="BI531" s="58"/>
      <c r="BJ531" s="58"/>
      <c r="BK531" s="58"/>
      <c r="BL531" s="58"/>
      <c r="BM531" s="58"/>
      <c r="BN531" s="58"/>
      <c r="BO531" s="58"/>
      <c r="BP531" s="58"/>
      <c r="BQ531" s="58"/>
      <c r="BR531" s="58"/>
      <c r="BS531" s="58"/>
      <c r="BT531" s="58"/>
      <c r="BU531" s="58"/>
      <c r="BV531" s="58"/>
      <c r="BW531" s="58"/>
      <c r="BX531" s="58"/>
      <c r="BY531" s="58"/>
      <c r="BZ531" s="58"/>
      <c r="CA531" s="58"/>
      <c r="CB531" s="58"/>
      <c r="CC531" s="58"/>
      <c r="CD531" s="58"/>
      <c r="CE531" s="58"/>
      <c r="CF531" s="58"/>
      <c r="CG531" s="58"/>
      <c r="CH531" s="58"/>
      <c r="CI531" s="58"/>
      <c r="CJ531" s="58"/>
      <c r="CK531" s="58"/>
      <c r="CL531" s="58"/>
      <c r="CM531" s="58"/>
      <c r="CN531" s="58"/>
      <c r="CO531" s="58"/>
      <c r="CP531" s="58"/>
      <c r="CQ531" s="58"/>
      <c r="CR531" s="177"/>
      <c r="CS531" s="58"/>
      <c r="CT531" s="58"/>
    </row>
    <row r="532" spans="2:110" ht="12.75">
      <c r="B532" s="2435" t="s">
        <v>440</v>
      </c>
      <c r="C532" s="2436"/>
      <c r="D532" s="2436"/>
      <c r="E532" s="2436"/>
      <c r="F532" s="2436"/>
      <c r="G532" s="2436"/>
      <c r="H532" s="2437"/>
      <c r="I532" s="71" t="s">
        <v>441</v>
      </c>
      <c r="J532" s="72"/>
      <c r="K532" s="72"/>
      <c r="L532" s="72"/>
      <c r="M532" s="72"/>
      <c r="N532" s="72"/>
      <c r="O532" s="2025" t="s">
        <v>2540</v>
      </c>
      <c r="P532" s="1993"/>
      <c r="Q532" s="1993"/>
      <c r="R532" s="1993"/>
      <c r="S532" s="1993"/>
      <c r="T532" s="1993"/>
      <c r="U532" s="1993"/>
      <c r="V532" s="1993"/>
      <c r="W532" s="1993"/>
      <c r="X532" s="1993"/>
      <c r="Y532" s="1993"/>
      <c r="Z532" s="1993"/>
      <c r="AA532" s="1993"/>
      <c r="AB532" s="94"/>
      <c r="AC532" s="2143">
        <v>11</v>
      </c>
      <c r="AD532" s="2144"/>
      <c r="AE532" s="2144"/>
      <c r="AF532" s="2144"/>
      <c r="AG532" s="196" t="s">
        <v>424</v>
      </c>
      <c r="AH532" s="2158">
        <v>2021</v>
      </c>
      <c r="AI532" s="2158"/>
      <c r="AJ532" s="2158"/>
      <c r="AK532" s="2159"/>
      <c r="BB532" s="58"/>
      <c r="BC532" s="58"/>
      <c r="BD532" s="58"/>
      <c r="BE532" s="58"/>
      <c r="BF532" s="58"/>
      <c r="BG532" s="58"/>
      <c r="BH532" s="58"/>
      <c r="BI532" s="58"/>
      <c r="BJ532" s="58"/>
      <c r="BK532" s="58"/>
      <c r="BL532" s="58"/>
      <c r="BM532" s="58"/>
      <c r="BN532" s="58"/>
      <c r="BO532" s="58"/>
      <c r="BP532" s="58"/>
      <c r="BQ532" s="58"/>
      <c r="BR532" s="58"/>
      <c r="BS532" s="58"/>
      <c r="BT532" s="58"/>
      <c r="BU532" s="58"/>
      <c r="BV532" s="58"/>
      <c r="BW532" s="58"/>
      <c r="BX532" s="58"/>
      <c r="BY532" s="58"/>
      <c r="BZ532" s="58"/>
      <c r="CA532" s="58"/>
      <c r="CB532" s="58"/>
      <c r="CC532" s="58"/>
      <c r="CD532" s="58"/>
      <c r="CE532" s="58"/>
      <c r="CF532" s="58"/>
      <c r="CG532" s="58"/>
      <c r="CH532" s="58"/>
      <c r="CI532" s="58"/>
      <c r="CJ532" s="58"/>
      <c r="CK532" s="58"/>
      <c r="CL532" s="58"/>
      <c r="CM532" s="58"/>
      <c r="CN532" s="58"/>
      <c r="CO532" s="58"/>
      <c r="CP532" s="58"/>
      <c r="CQ532" s="58"/>
      <c r="CR532" s="177"/>
      <c r="CS532" s="58"/>
      <c r="CT532" s="58"/>
    </row>
    <row r="533" spans="2:110" ht="12.75">
      <c r="B533" s="2438"/>
      <c r="C533" s="2439"/>
      <c r="D533" s="2439"/>
      <c r="E533" s="2439"/>
      <c r="F533" s="2439"/>
      <c r="G533" s="2439"/>
      <c r="H533" s="2440"/>
      <c r="I533" s="171" t="s">
        <v>442</v>
      </c>
      <c r="J533" s="25"/>
      <c r="K533" s="25"/>
      <c r="L533" s="25"/>
      <c r="M533" s="25"/>
      <c r="N533" s="25"/>
      <c r="O533" s="25"/>
      <c r="P533" s="25"/>
      <c r="Q533" s="25"/>
      <c r="R533" s="25"/>
      <c r="S533" s="25"/>
      <c r="T533" s="25"/>
      <c r="U533" s="25"/>
      <c r="V533" s="25"/>
      <c r="W533" s="25"/>
      <c r="X533" s="25"/>
      <c r="Y533" s="25"/>
      <c r="Z533" s="25"/>
      <c r="AA533" s="25"/>
      <c r="AB533" s="101"/>
      <c r="AC533" s="2421">
        <v>2</v>
      </c>
      <c r="AD533" s="2301"/>
      <c r="AE533" s="2301"/>
      <c r="AF533" s="2301"/>
      <c r="AG533" s="75" t="s">
        <v>424</v>
      </c>
      <c r="AH533" s="2158">
        <v>2022</v>
      </c>
      <c r="AI533" s="2158"/>
      <c r="AJ533" s="2158"/>
      <c r="AK533" s="2159"/>
      <c r="AZ533" s="58"/>
      <c r="BB533" s="58"/>
      <c r="BC533" s="58"/>
      <c r="BD533" s="58"/>
      <c r="BE533" s="58"/>
      <c r="BF533" s="58"/>
      <c r="BG533" s="58"/>
      <c r="BH533" s="58"/>
      <c r="BI533" s="58"/>
      <c r="BJ533" s="58"/>
      <c r="BK533" s="58"/>
      <c r="BL533" s="58"/>
      <c r="BM533" s="58"/>
      <c r="BN533" s="58"/>
      <c r="BO533" s="58"/>
      <c r="BP533" s="58"/>
      <c r="BQ533" s="58"/>
      <c r="BR533" s="58"/>
      <c r="BS533" s="58"/>
      <c r="BT533" s="58"/>
      <c r="BU533" s="58"/>
      <c r="BV533" s="58"/>
      <c r="BW533" s="58"/>
      <c r="BX533" s="58"/>
      <c r="BY533" s="58"/>
      <c r="BZ533" s="58"/>
      <c r="CA533" s="58"/>
      <c r="CB533" s="58"/>
      <c r="CC533" s="58"/>
      <c r="CD533" s="58"/>
      <c r="CE533" s="58"/>
      <c r="CF533" s="58"/>
      <c r="CG533" s="58"/>
      <c r="CH533" s="58"/>
      <c r="CI533" s="58"/>
      <c r="CJ533" s="58"/>
      <c r="CK533" s="58"/>
      <c r="CL533" s="58"/>
      <c r="CM533" s="58"/>
      <c r="CN533" s="58"/>
      <c r="CO533" s="58"/>
      <c r="CP533" s="58"/>
      <c r="CQ533" s="58"/>
      <c r="CR533" s="177"/>
      <c r="CS533" s="58"/>
      <c r="CT533" s="58"/>
    </row>
    <row r="534" spans="2:110" ht="12.75">
      <c r="B534" s="2438"/>
      <c r="C534" s="2439"/>
      <c r="D534" s="2439"/>
      <c r="E534" s="2439"/>
      <c r="F534" s="2439"/>
      <c r="G534" s="2439"/>
      <c r="H534" s="2440"/>
      <c r="I534" s="79" t="s">
        <v>443</v>
      </c>
      <c r="J534" s="80"/>
      <c r="K534" s="80"/>
      <c r="L534" s="80"/>
      <c r="M534" s="80"/>
      <c r="N534" s="80"/>
      <c r="O534" s="80"/>
      <c r="P534" s="80"/>
      <c r="Q534" s="80"/>
      <c r="R534" s="80"/>
      <c r="S534" s="80"/>
      <c r="T534" s="80"/>
      <c r="U534" s="80"/>
      <c r="V534" s="80"/>
      <c r="W534" s="80"/>
      <c r="X534" s="80"/>
      <c r="Y534" s="80"/>
      <c r="Z534" s="80"/>
      <c r="AA534" s="80"/>
      <c r="AB534" s="81"/>
      <c r="AC534" s="2421">
        <v>11</v>
      </c>
      <c r="AD534" s="2301"/>
      <c r="AE534" s="2301"/>
      <c r="AF534" s="2301"/>
      <c r="AG534" s="65" t="s">
        <v>424</v>
      </c>
      <c r="AH534" s="2158">
        <v>2022</v>
      </c>
      <c r="AI534" s="2158"/>
      <c r="AJ534" s="2158"/>
      <c r="AK534" s="2159"/>
      <c r="AZ534" s="58"/>
      <c r="BB534" s="58"/>
      <c r="BC534" s="58"/>
      <c r="BD534" s="58"/>
      <c r="BE534" s="58"/>
      <c r="BF534" s="58"/>
      <c r="BG534" s="58"/>
      <c r="BH534" s="58"/>
      <c r="BI534" s="58"/>
      <c r="BJ534" s="58"/>
      <c r="BK534" s="58"/>
      <c r="BL534" s="58"/>
      <c r="BM534" s="58"/>
      <c r="BN534" s="58"/>
      <c r="BO534" s="58"/>
      <c r="BP534" s="58"/>
      <c r="BQ534" s="58"/>
      <c r="BR534" s="58"/>
      <c r="BS534" s="58"/>
      <c r="BT534" s="58"/>
      <c r="BU534" s="58"/>
      <c r="BV534" s="58"/>
      <c r="BW534" s="58"/>
      <c r="BX534" s="58"/>
      <c r="BY534" s="58"/>
      <c r="BZ534" s="58"/>
      <c r="CA534" s="58"/>
      <c r="CB534" s="58"/>
      <c r="CC534" s="58"/>
      <c r="CD534" s="58"/>
      <c r="CE534" s="58"/>
      <c r="CF534" s="58"/>
      <c r="CG534" s="58"/>
      <c r="CH534" s="58"/>
      <c r="CI534" s="58"/>
      <c r="CJ534" s="58"/>
      <c r="CK534" s="58"/>
      <c r="CL534" s="58"/>
      <c r="CM534" s="58"/>
      <c r="CN534" s="58"/>
      <c r="CO534" s="58"/>
      <c r="CP534" s="58"/>
      <c r="CQ534" s="58"/>
      <c r="CR534" s="177"/>
      <c r="CS534" s="58"/>
      <c r="CT534" s="58"/>
    </row>
    <row r="535" spans="2:110" ht="12.75">
      <c r="B535" s="2438"/>
      <c r="C535" s="2439"/>
      <c r="D535" s="2439"/>
      <c r="E535" s="2439"/>
      <c r="F535" s="2439"/>
      <c r="G535" s="2439"/>
      <c r="H535" s="2440"/>
      <c r="I535" s="72" t="s">
        <v>444</v>
      </c>
      <c r="J535" s="72"/>
      <c r="K535" s="72"/>
      <c r="L535" s="72"/>
      <c r="M535" s="72"/>
      <c r="N535" s="72"/>
      <c r="O535" s="2013" t="s">
        <v>343</v>
      </c>
      <c r="P535" s="2013"/>
      <c r="Q535" s="2013"/>
      <c r="R535" s="2013"/>
      <c r="S535" s="2013"/>
      <c r="T535" s="2013"/>
      <c r="U535" s="2013"/>
      <c r="V535" s="2013"/>
      <c r="W535" s="2013"/>
      <c r="X535" s="2013"/>
      <c r="Y535" s="2013"/>
      <c r="Z535" s="2013"/>
      <c r="AA535" s="2013"/>
      <c r="AC535" s="2421" t="s">
        <v>626</v>
      </c>
      <c r="AD535" s="2301"/>
      <c r="AE535" s="2301"/>
      <c r="AF535" s="2301"/>
      <c r="AG535" s="75" t="s">
        <v>424</v>
      </c>
      <c r="AH535" s="2158"/>
      <c r="AI535" s="2158"/>
      <c r="AJ535" s="2158"/>
      <c r="AK535" s="2159"/>
      <c r="AZ535" s="58"/>
      <c r="BA535" s="58"/>
      <c r="BB535" s="58"/>
      <c r="BC535" s="58"/>
      <c r="BD535" s="58"/>
      <c r="BE535" s="58"/>
      <c r="BF535" s="58"/>
      <c r="BG535" s="58"/>
      <c r="BH535" s="58"/>
      <c r="BI535" s="58"/>
      <c r="BJ535" s="58"/>
      <c r="BK535" s="58"/>
      <c r="BL535" s="58"/>
      <c r="BM535" s="58"/>
      <c r="BN535" s="58"/>
      <c r="BO535" s="58"/>
      <c r="BP535" s="58"/>
      <c r="BQ535" s="58"/>
      <c r="BR535" s="58"/>
      <c r="BS535" s="58"/>
      <c r="BT535" s="58"/>
      <c r="BU535" s="58"/>
      <c r="BV535" s="58"/>
      <c r="BW535" s="58"/>
      <c r="BX535" s="58"/>
      <c r="BY535" s="58"/>
      <c r="BZ535" s="58"/>
      <c r="CA535" s="58"/>
      <c r="CB535" s="58"/>
      <c r="CC535" s="58"/>
      <c r="CD535" s="58"/>
      <c r="CE535" s="58"/>
      <c r="CF535" s="58"/>
      <c r="CG535" s="58"/>
      <c r="CH535" s="58"/>
      <c r="CI535" s="58"/>
      <c r="CJ535" s="58"/>
      <c r="CK535" s="58"/>
      <c r="CL535" s="58"/>
      <c r="CM535" s="58"/>
      <c r="CN535" s="58"/>
      <c r="CO535" s="58"/>
      <c r="CP535" s="58"/>
      <c r="CQ535" s="58"/>
      <c r="CR535" s="177"/>
      <c r="CS535" s="58"/>
      <c r="CT535" s="58"/>
    </row>
    <row r="536" spans="2:110" ht="12.75">
      <c r="B536" s="2438"/>
      <c r="C536" s="2439"/>
      <c r="D536" s="2439"/>
      <c r="E536" s="2439"/>
      <c r="F536" s="2439"/>
      <c r="G536" s="2439"/>
      <c r="H536" s="2440"/>
      <c r="I536" s="25" t="s">
        <v>442</v>
      </c>
      <c r="J536" s="25"/>
      <c r="K536" s="25"/>
      <c r="L536" s="25"/>
      <c r="M536" s="25"/>
      <c r="N536" s="25"/>
      <c r="O536" s="25"/>
      <c r="P536" s="25"/>
      <c r="Q536" s="25"/>
      <c r="R536" s="25"/>
      <c r="S536" s="25"/>
      <c r="T536" s="25"/>
      <c r="U536" s="25"/>
      <c r="V536" s="25"/>
      <c r="W536" s="25"/>
      <c r="X536" s="25"/>
      <c r="Y536" s="25"/>
      <c r="AC536" s="2421" t="s">
        <v>626</v>
      </c>
      <c r="AD536" s="2301"/>
      <c r="AE536" s="2301"/>
      <c r="AF536" s="2301"/>
      <c r="AG536" s="75" t="s">
        <v>424</v>
      </c>
      <c r="AH536" s="2158"/>
      <c r="AI536" s="2158"/>
      <c r="AJ536" s="2158"/>
      <c r="AK536" s="2159"/>
      <c r="AZ536" s="58"/>
      <c r="BA536" s="58"/>
      <c r="BB536" s="58"/>
      <c r="BC536" s="58"/>
      <c r="BD536" s="58"/>
      <c r="BE536" s="58"/>
      <c r="BF536" s="58"/>
      <c r="BG536" s="58"/>
      <c r="BH536" s="58"/>
      <c r="BI536" s="58"/>
      <c r="BJ536" s="58"/>
      <c r="BK536" s="58"/>
      <c r="BL536" s="58"/>
      <c r="BM536" s="58"/>
      <c r="BN536" s="58"/>
      <c r="BO536" s="58"/>
      <c r="BP536" s="58"/>
      <c r="BQ536" s="58"/>
      <c r="BR536" s="58"/>
      <c r="BS536" s="58"/>
      <c r="BT536" s="58"/>
      <c r="BU536" s="58"/>
      <c r="BV536" s="58"/>
      <c r="BW536" s="58"/>
      <c r="BX536" s="58"/>
      <c r="BY536" s="58"/>
      <c r="BZ536" s="58"/>
      <c r="CA536" s="58"/>
      <c r="CB536" s="58"/>
      <c r="CC536" s="58"/>
      <c r="CD536" s="58"/>
      <c r="CE536" s="58"/>
      <c r="CF536" s="58"/>
      <c r="CG536" s="58"/>
      <c r="CH536" s="58"/>
      <c r="CI536" s="58"/>
      <c r="CJ536" s="58"/>
      <c r="CK536" s="58"/>
      <c r="CL536" s="58"/>
      <c r="CM536" s="58"/>
      <c r="CN536" s="58"/>
      <c r="CO536" s="58"/>
      <c r="CP536" s="58"/>
      <c r="CQ536" s="58"/>
      <c r="CR536" s="177"/>
      <c r="CS536" s="58"/>
      <c r="CT536" s="58"/>
    </row>
    <row r="537" spans="2:110" ht="12.75">
      <c r="B537" s="2438"/>
      <c r="C537" s="2439"/>
      <c r="D537" s="2439"/>
      <c r="E537" s="2439"/>
      <c r="F537" s="2439"/>
      <c r="G537" s="2439"/>
      <c r="H537" s="2440"/>
      <c r="I537" s="80" t="s">
        <v>443</v>
      </c>
      <c r="J537" s="80"/>
      <c r="K537" s="80"/>
      <c r="L537" s="80"/>
      <c r="M537" s="80"/>
      <c r="N537" s="80"/>
      <c r="O537" s="80"/>
      <c r="P537" s="80"/>
      <c r="Q537" s="80"/>
      <c r="R537" s="80"/>
      <c r="S537" s="80"/>
      <c r="T537" s="80"/>
      <c r="U537" s="80"/>
      <c r="V537" s="80"/>
      <c r="W537" s="80"/>
      <c r="X537" s="80"/>
      <c r="Y537" s="80"/>
      <c r="Z537" s="80"/>
      <c r="AA537" s="80"/>
      <c r="AB537" s="80"/>
      <c r="AC537" s="2421" t="s">
        <v>626</v>
      </c>
      <c r="AD537" s="2301"/>
      <c r="AE537" s="2301"/>
      <c r="AF537" s="2301"/>
      <c r="AG537" s="65" t="s">
        <v>424</v>
      </c>
      <c r="AH537" s="2158"/>
      <c r="AI537" s="2158"/>
      <c r="AJ537" s="2158"/>
      <c r="AK537" s="2159"/>
      <c r="AZ537" s="58"/>
      <c r="BA537" s="58"/>
      <c r="BB537" s="58"/>
      <c r="BC537" s="58"/>
      <c r="BD537" s="58"/>
      <c r="BE537" s="58"/>
      <c r="BF537" s="58"/>
      <c r="BG537" s="58"/>
      <c r="BH537" s="58"/>
      <c r="BI537" s="58"/>
      <c r="BJ537" s="58"/>
      <c r="BK537" s="58"/>
      <c r="BL537" s="58"/>
      <c r="BM537" s="58"/>
      <c r="BN537" s="58"/>
      <c r="BO537" s="58"/>
      <c r="BP537" s="58"/>
      <c r="BQ537" s="58"/>
      <c r="BR537" s="58"/>
      <c r="BS537" s="58"/>
      <c r="BT537" s="58"/>
      <c r="BU537" s="58"/>
      <c r="BV537" s="58"/>
      <c r="BW537" s="58"/>
      <c r="BX537" s="58"/>
      <c r="BY537" s="58"/>
      <c r="BZ537" s="58"/>
      <c r="CA537" s="58"/>
      <c r="CB537" s="58"/>
      <c r="CC537" s="58"/>
      <c r="CD537" s="58"/>
      <c r="CE537" s="58"/>
      <c r="CF537" s="58"/>
      <c r="CG537" s="58"/>
      <c r="CH537" s="58"/>
      <c r="CI537" s="58"/>
      <c r="CJ537" s="58"/>
      <c r="CK537" s="58"/>
      <c r="CL537" s="58"/>
      <c r="CM537" s="58"/>
      <c r="CN537" s="58"/>
      <c r="CO537" s="58"/>
      <c r="CP537" s="58"/>
      <c r="CQ537" s="58"/>
      <c r="CR537" s="177"/>
      <c r="CS537" s="58"/>
      <c r="CT537" s="58"/>
    </row>
    <row r="538" spans="2:110" ht="12.75">
      <c r="B538" s="2438"/>
      <c r="C538" s="2439"/>
      <c r="D538" s="2439"/>
      <c r="E538" s="2439"/>
      <c r="F538" s="2439"/>
      <c r="G538" s="2439"/>
      <c r="H538" s="2440"/>
      <c r="I538" s="72" t="s">
        <v>444</v>
      </c>
      <c r="J538" s="72"/>
      <c r="K538" s="72"/>
      <c r="L538" s="72"/>
      <c r="M538" s="72"/>
      <c r="N538" s="72"/>
      <c r="O538" s="2013" t="s">
        <v>343</v>
      </c>
      <c r="P538" s="2013"/>
      <c r="Q538" s="2013"/>
      <c r="R538" s="2013"/>
      <c r="S538" s="2013"/>
      <c r="T538" s="2013"/>
      <c r="U538" s="2013"/>
      <c r="V538" s="2013"/>
      <c r="W538" s="2013"/>
      <c r="X538" s="2013"/>
      <c r="Y538" s="2013"/>
      <c r="Z538" s="2013"/>
      <c r="AA538" s="2013"/>
      <c r="AC538" s="2421" t="s">
        <v>626</v>
      </c>
      <c r="AD538" s="2301"/>
      <c r="AE538" s="2301"/>
      <c r="AF538" s="2301"/>
      <c r="AG538" s="75" t="s">
        <v>424</v>
      </c>
      <c r="AH538" s="2158"/>
      <c r="AI538" s="2158"/>
      <c r="AJ538" s="2158"/>
      <c r="AK538" s="2159"/>
      <c r="AZ538" s="58"/>
      <c r="BA538" s="58"/>
      <c r="BB538" s="58"/>
      <c r="BC538" s="58"/>
      <c r="BD538" s="58"/>
      <c r="BE538" s="58"/>
      <c r="BF538" s="58"/>
      <c r="BG538" s="58"/>
      <c r="BH538" s="58"/>
      <c r="BI538" s="58"/>
      <c r="BJ538" s="58"/>
      <c r="BK538" s="58"/>
      <c r="BL538" s="58"/>
      <c r="BM538" s="58"/>
      <c r="BN538" s="58"/>
      <c r="BO538" s="58"/>
      <c r="BP538" s="58"/>
      <c r="BQ538" s="58"/>
      <c r="BR538" s="58"/>
      <c r="BS538" s="58"/>
      <c r="BT538" s="58"/>
      <c r="BU538" s="58"/>
      <c r="BV538" s="58"/>
      <c r="BW538" s="58"/>
      <c r="BX538" s="58"/>
      <c r="BY538" s="58"/>
      <c r="BZ538" s="58"/>
      <c r="CA538" s="58"/>
      <c r="CB538" s="58"/>
      <c r="CC538" s="58"/>
      <c r="CD538" s="58"/>
      <c r="CE538" s="58"/>
      <c r="CF538" s="58"/>
      <c r="CG538" s="58"/>
      <c r="CH538" s="58"/>
      <c r="CI538" s="58"/>
      <c r="CJ538" s="58"/>
      <c r="CK538" s="58"/>
      <c r="CL538" s="58"/>
      <c r="CM538" s="58"/>
      <c r="CN538" s="58"/>
      <c r="CO538" s="58"/>
      <c r="CP538" s="58"/>
      <c r="CQ538" s="58"/>
      <c r="CR538" s="177"/>
      <c r="CS538" s="58"/>
      <c r="CT538" s="58"/>
      <c r="CU538" s="58"/>
      <c r="CV538" s="58"/>
      <c r="CW538" s="58"/>
      <c r="CX538" s="58"/>
      <c r="CY538" s="58"/>
      <c r="CZ538" s="58"/>
      <c r="DA538" s="58"/>
      <c r="DB538" s="58"/>
      <c r="DC538" s="58"/>
      <c r="DD538" s="58"/>
      <c r="DE538" s="58"/>
      <c r="DF538" s="58"/>
    </row>
    <row r="539" spans="2:110" ht="12.75">
      <c r="B539" s="2438"/>
      <c r="C539" s="2439"/>
      <c r="D539" s="2439"/>
      <c r="E539" s="2439"/>
      <c r="F539" s="2439"/>
      <c r="G539" s="2439"/>
      <c r="H539" s="2440"/>
      <c r="I539" s="25" t="s">
        <v>442</v>
      </c>
      <c r="J539" s="25"/>
      <c r="K539" s="25"/>
      <c r="L539" s="25"/>
      <c r="M539" s="25"/>
      <c r="N539" s="25"/>
      <c r="O539" s="25"/>
      <c r="P539" s="25"/>
      <c r="Q539" s="25"/>
      <c r="R539" s="25"/>
      <c r="S539" s="25"/>
      <c r="T539" s="25"/>
      <c r="U539" s="25"/>
      <c r="V539" s="25"/>
      <c r="W539" s="25"/>
      <c r="X539" s="25"/>
      <c r="Y539" s="25"/>
      <c r="AC539" s="2421" t="s">
        <v>626</v>
      </c>
      <c r="AD539" s="2301"/>
      <c r="AE539" s="2301"/>
      <c r="AF539" s="2301"/>
      <c r="AG539" s="75" t="s">
        <v>424</v>
      </c>
      <c r="AH539" s="2158"/>
      <c r="AI539" s="2158"/>
      <c r="AJ539" s="2158"/>
      <c r="AK539" s="2159"/>
      <c r="AZ539" s="58"/>
      <c r="BA539" s="58"/>
      <c r="BB539" s="58"/>
      <c r="BC539" s="58"/>
      <c r="BD539" s="58"/>
      <c r="BE539" s="58"/>
      <c r="BF539" s="58"/>
      <c r="BG539" s="58"/>
      <c r="BH539" s="58"/>
      <c r="BI539" s="58"/>
      <c r="BJ539" s="58"/>
      <c r="BK539" s="58"/>
      <c r="BL539" s="58"/>
      <c r="BM539" s="58"/>
      <c r="BN539" s="58"/>
      <c r="BO539" s="58"/>
      <c r="BP539" s="58"/>
      <c r="BQ539" s="58"/>
      <c r="BR539" s="58"/>
      <c r="BS539" s="58"/>
      <c r="BT539" s="58"/>
      <c r="BU539" s="58"/>
      <c r="BV539" s="58"/>
      <c r="BW539" s="58"/>
      <c r="BX539" s="58"/>
      <c r="BY539" s="58"/>
      <c r="BZ539" s="58"/>
      <c r="CA539" s="58"/>
      <c r="CB539" s="58"/>
      <c r="CC539" s="58"/>
      <c r="CD539" s="58"/>
      <c r="CE539" s="58"/>
      <c r="CF539" s="58"/>
      <c r="CG539" s="58"/>
      <c r="CH539" s="58"/>
      <c r="CI539" s="58"/>
      <c r="CJ539" s="58"/>
      <c r="CK539" s="58"/>
      <c r="CL539" s="58"/>
      <c r="CM539" s="58"/>
      <c r="CN539" s="58"/>
      <c r="CO539" s="58"/>
      <c r="CP539" s="58"/>
      <c r="CQ539" s="58"/>
      <c r="CR539" s="177"/>
      <c r="CS539" s="58"/>
      <c r="CT539" s="58"/>
      <c r="CU539" s="58"/>
      <c r="CV539" s="58"/>
      <c r="CW539" s="58"/>
      <c r="CX539" s="58"/>
      <c r="CY539" s="58"/>
      <c r="CZ539" s="58"/>
      <c r="DA539" s="58"/>
      <c r="DB539" s="58"/>
      <c r="DC539" s="58"/>
      <c r="DD539" s="58"/>
      <c r="DE539" s="58"/>
      <c r="DF539" s="58"/>
    </row>
    <row r="540" spans="2:110" ht="12.75">
      <c r="B540" s="2438"/>
      <c r="C540" s="2439"/>
      <c r="D540" s="2439"/>
      <c r="E540" s="2439"/>
      <c r="F540" s="2439"/>
      <c r="G540" s="2439"/>
      <c r="H540" s="2440"/>
      <c r="I540" s="80" t="s">
        <v>443</v>
      </c>
      <c r="J540" s="80"/>
      <c r="K540" s="80"/>
      <c r="L540" s="80"/>
      <c r="M540" s="80"/>
      <c r="N540" s="80"/>
      <c r="O540" s="80"/>
      <c r="P540" s="80"/>
      <c r="Q540" s="80"/>
      <c r="R540" s="80"/>
      <c r="S540" s="80"/>
      <c r="T540" s="80"/>
      <c r="U540" s="80"/>
      <c r="V540" s="80"/>
      <c r="W540" s="80"/>
      <c r="X540" s="80"/>
      <c r="Y540" s="80"/>
      <c r="Z540" s="80"/>
      <c r="AA540" s="80"/>
      <c r="AB540" s="80"/>
      <c r="AC540" s="2421" t="s">
        <v>626</v>
      </c>
      <c r="AD540" s="2301"/>
      <c r="AE540" s="2301"/>
      <c r="AF540" s="2301"/>
      <c r="AG540" s="65" t="s">
        <v>424</v>
      </c>
      <c r="AH540" s="2158"/>
      <c r="AI540" s="2158"/>
      <c r="AJ540" s="2158"/>
      <c r="AK540" s="2159"/>
      <c r="AZ540" s="58"/>
      <c r="BA540" s="58"/>
      <c r="BB540" s="58"/>
      <c r="BC540" s="58"/>
      <c r="BD540" s="58"/>
      <c r="BE540" s="58"/>
      <c r="BF540" s="58"/>
      <c r="BG540" s="58"/>
      <c r="BH540" s="58"/>
      <c r="BI540" s="58"/>
      <c r="BJ540" s="58"/>
      <c r="BK540" s="58"/>
      <c r="BL540" s="58"/>
      <c r="BM540" s="58"/>
      <c r="BN540" s="58"/>
      <c r="BO540" s="58"/>
      <c r="BP540" s="58"/>
      <c r="BQ540" s="58"/>
      <c r="BR540" s="58"/>
      <c r="BS540" s="58"/>
      <c r="BT540" s="58"/>
      <c r="BU540" s="58"/>
      <c r="BV540" s="58"/>
      <c r="BW540" s="58"/>
      <c r="BX540" s="58"/>
      <c r="BY540" s="58"/>
      <c r="BZ540" s="58"/>
      <c r="CA540" s="58"/>
      <c r="CB540" s="58"/>
      <c r="CC540" s="58"/>
      <c r="CD540" s="58"/>
      <c r="CE540" s="58"/>
      <c r="CF540" s="58"/>
      <c r="CG540" s="58"/>
      <c r="CH540" s="58"/>
      <c r="CI540" s="58"/>
      <c r="CJ540" s="58"/>
      <c r="CK540" s="58"/>
      <c r="CL540" s="58"/>
      <c r="CM540" s="58"/>
      <c r="CN540" s="58"/>
      <c r="CO540" s="58"/>
      <c r="CP540" s="58"/>
      <c r="CQ540" s="58"/>
      <c r="CR540" s="177"/>
      <c r="CS540" s="58"/>
      <c r="CT540" s="58"/>
      <c r="CU540" s="58"/>
      <c r="CV540" s="58"/>
      <c r="CW540" s="58"/>
      <c r="CX540" s="58"/>
      <c r="CY540" s="58"/>
      <c r="CZ540" s="58"/>
      <c r="DA540" s="58"/>
      <c r="DB540" s="58"/>
      <c r="DC540" s="58"/>
      <c r="DD540" s="58"/>
      <c r="DE540" s="58"/>
      <c r="DF540" s="58"/>
    </row>
    <row r="541" spans="2:110" ht="12.75">
      <c r="B541" s="2438"/>
      <c r="C541" s="2439"/>
      <c r="D541" s="2439"/>
      <c r="E541" s="2439"/>
      <c r="F541" s="2439"/>
      <c r="G541" s="2439"/>
      <c r="H541" s="2440"/>
      <c r="I541" s="72" t="s">
        <v>444</v>
      </c>
      <c r="J541" s="72"/>
      <c r="K541" s="72"/>
      <c r="L541" s="72"/>
      <c r="M541" s="72"/>
      <c r="N541" s="72"/>
      <c r="O541" s="2013" t="s">
        <v>343</v>
      </c>
      <c r="P541" s="2013"/>
      <c r="Q541" s="2013"/>
      <c r="R541" s="2013"/>
      <c r="S541" s="2013"/>
      <c r="T541" s="2013"/>
      <c r="U541" s="2013"/>
      <c r="V541" s="2013"/>
      <c r="W541" s="2013"/>
      <c r="X541" s="2013"/>
      <c r="Y541" s="2013"/>
      <c r="Z541" s="2013"/>
      <c r="AA541" s="2013"/>
      <c r="AC541" s="2421" t="s">
        <v>626</v>
      </c>
      <c r="AD541" s="2301"/>
      <c r="AE541" s="2301"/>
      <c r="AF541" s="2301"/>
      <c r="AG541" s="75" t="s">
        <v>424</v>
      </c>
      <c r="AH541" s="2158"/>
      <c r="AI541" s="2158"/>
      <c r="AJ541" s="2158"/>
      <c r="AK541" s="2159"/>
      <c r="AZ541" s="58"/>
      <c r="BA541" s="58"/>
      <c r="BB541" s="58"/>
      <c r="BC541" s="58"/>
      <c r="BD541" s="58"/>
      <c r="BE541" s="58"/>
      <c r="BF541" s="58"/>
      <c r="BG541" s="58"/>
      <c r="BH541" s="58"/>
      <c r="BI541" s="58"/>
      <c r="BJ541" s="58"/>
      <c r="BK541" s="58"/>
      <c r="BL541" s="58"/>
      <c r="BM541" s="58"/>
      <c r="BN541" s="58"/>
      <c r="BO541" s="58"/>
      <c r="BP541" s="58"/>
      <c r="BQ541" s="58"/>
      <c r="BR541" s="58"/>
      <c r="BS541" s="58"/>
      <c r="BT541" s="58"/>
      <c r="BU541" s="58"/>
      <c r="BV541" s="58"/>
      <c r="BW541" s="58"/>
      <c r="BX541" s="58"/>
      <c r="BY541" s="58"/>
      <c r="BZ541" s="58"/>
      <c r="CA541" s="58"/>
      <c r="CB541" s="58"/>
      <c r="CC541" s="58"/>
      <c r="CD541" s="58"/>
      <c r="CE541" s="58"/>
      <c r="CF541" s="58"/>
      <c r="CG541" s="58"/>
      <c r="CH541" s="58"/>
      <c r="CI541" s="58"/>
      <c r="CJ541" s="58"/>
      <c r="CK541" s="58"/>
      <c r="CL541" s="58"/>
      <c r="CM541" s="58"/>
      <c r="CN541" s="58"/>
      <c r="CO541" s="58"/>
      <c r="CP541" s="58"/>
      <c r="CQ541" s="58"/>
      <c r="CR541" s="177"/>
      <c r="CS541" s="58"/>
      <c r="CT541" s="58"/>
      <c r="CU541" s="58"/>
      <c r="CV541" s="58"/>
      <c r="CW541" s="58"/>
      <c r="CX541" s="58"/>
      <c r="CY541" s="58"/>
      <c r="CZ541" s="58"/>
      <c r="DA541" s="58"/>
      <c r="DB541" s="58"/>
      <c r="DC541" s="58"/>
      <c r="DD541" s="58"/>
      <c r="DE541" s="58"/>
      <c r="DF541" s="58"/>
    </row>
    <row r="542" spans="2:110" ht="12.75">
      <c r="B542" s="2438"/>
      <c r="C542" s="2439"/>
      <c r="D542" s="2439"/>
      <c r="E542" s="2439"/>
      <c r="F542" s="2439"/>
      <c r="G542" s="2439"/>
      <c r="H542" s="2440"/>
      <c r="I542" s="25" t="s">
        <v>442</v>
      </c>
      <c r="J542" s="25"/>
      <c r="K542" s="25"/>
      <c r="L542" s="25"/>
      <c r="M542" s="25"/>
      <c r="N542" s="25"/>
      <c r="O542" s="25"/>
      <c r="P542" s="25"/>
      <c r="Q542" s="25"/>
      <c r="R542" s="25"/>
      <c r="S542" s="25"/>
      <c r="T542" s="25"/>
      <c r="U542" s="25"/>
      <c r="V542" s="25"/>
      <c r="W542" s="25"/>
      <c r="X542" s="25"/>
      <c r="Y542" s="25"/>
      <c r="AC542" s="2421" t="s">
        <v>626</v>
      </c>
      <c r="AD542" s="2301"/>
      <c r="AE542" s="2301"/>
      <c r="AF542" s="2301"/>
      <c r="AG542" s="75" t="s">
        <v>424</v>
      </c>
      <c r="AH542" s="2158"/>
      <c r="AI542" s="2158"/>
      <c r="AJ542" s="2158"/>
      <c r="AK542" s="2159"/>
      <c r="AZ542" s="58"/>
      <c r="BA542" s="58"/>
      <c r="BB542" s="58"/>
      <c r="BC542" s="58"/>
      <c r="BD542" s="58"/>
      <c r="BE542" s="58"/>
      <c r="BF542" s="58"/>
      <c r="BG542" s="58"/>
      <c r="BH542" s="58"/>
      <c r="BI542" s="58"/>
      <c r="BJ542" s="58"/>
      <c r="BK542" s="58"/>
      <c r="BL542" s="58"/>
      <c r="BM542" s="58"/>
      <c r="BN542" s="58"/>
      <c r="BO542" s="58"/>
      <c r="BP542" s="58"/>
      <c r="BQ542" s="58"/>
      <c r="BR542" s="58"/>
      <c r="BS542" s="58"/>
      <c r="BT542" s="58"/>
      <c r="BU542" s="58"/>
      <c r="BV542" s="58"/>
      <c r="BW542" s="58"/>
      <c r="BX542" s="58"/>
      <c r="BY542" s="58"/>
      <c r="BZ542" s="58"/>
      <c r="CA542" s="58"/>
      <c r="CB542" s="58"/>
      <c r="CC542" s="58"/>
      <c r="CD542" s="58"/>
      <c r="CE542" s="58"/>
      <c r="CF542" s="58"/>
      <c r="CG542" s="58"/>
      <c r="CH542" s="58"/>
      <c r="CI542" s="58"/>
      <c r="CJ542" s="58"/>
      <c r="CK542" s="58"/>
      <c r="CL542" s="58"/>
      <c r="CM542" s="58"/>
      <c r="CN542" s="58"/>
      <c r="CO542" s="58"/>
      <c r="CP542" s="58"/>
      <c r="CQ542" s="58"/>
      <c r="CR542" s="177"/>
      <c r="CS542" s="58"/>
      <c r="CT542" s="58"/>
      <c r="CU542" s="58"/>
      <c r="CV542" s="58"/>
      <c r="CW542" s="58"/>
      <c r="CX542" s="58"/>
      <c r="CY542" s="58"/>
      <c r="CZ542" s="58"/>
      <c r="DA542" s="58"/>
      <c r="DB542" s="58"/>
      <c r="DC542" s="58"/>
      <c r="DD542" s="58"/>
      <c r="DE542" s="58"/>
      <c r="DF542" s="58"/>
    </row>
    <row r="543" spans="2:110" ht="12.75">
      <c r="B543" s="2438"/>
      <c r="C543" s="2439"/>
      <c r="D543" s="2439"/>
      <c r="E543" s="2439"/>
      <c r="F543" s="2439"/>
      <c r="G543" s="2439"/>
      <c r="H543" s="2440"/>
      <c r="I543" s="80" t="s">
        <v>443</v>
      </c>
      <c r="J543" s="80"/>
      <c r="K543" s="80"/>
      <c r="L543" s="80"/>
      <c r="M543" s="80"/>
      <c r="N543" s="80"/>
      <c r="O543" s="80"/>
      <c r="P543" s="80"/>
      <c r="Q543" s="80"/>
      <c r="R543" s="80"/>
      <c r="S543" s="80"/>
      <c r="T543" s="80"/>
      <c r="U543" s="80"/>
      <c r="V543" s="80"/>
      <c r="W543" s="80"/>
      <c r="X543" s="80"/>
      <c r="Y543" s="80"/>
      <c r="Z543" s="80"/>
      <c r="AA543" s="80"/>
      <c r="AB543" s="80"/>
      <c r="AC543" s="2421" t="s">
        <v>626</v>
      </c>
      <c r="AD543" s="2301"/>
      <c r="AE543" s="2301"/>
      <c r="AF543" s="2301"/>
      <c r="AG543" s="65" t="s">
        <v>424</v>
      </c>
      <c r="AH543" s="2158"/>
      <c r="AI543" s="2158"/>
      <c r="AJ543" s="2158"/>
      <c r="AK543" s="2159"/>
      <c r="AZ543" s="58"/>
      <c r="BA543" s="58"/>
      <c r="BB543" s="58"/>
      <c r="BC543" s="58"/>
      <c r="BD543" s="58"/>
      <c r="BE543" s="58"/>
      <c r="BF543" s="58"/>
      <c r="BG543" s="58"/>
      <c r="BH543" s="58"/>
      <c r="BI543" s="58"/>
      <c r="BJ543" s="58"/>
      <c r="BK543" s="58"/>
      <c r="BL543" s="58"/>
      <c r="BM543" s="58"/>
      <c r="BN543" s="58"/>
      <c r="BO543" s="58"/>
      <c r="BP543" s="58"/>
      <c r="BQ543" s="58"/>
      <c r="BR543" s="58"/>
      <c r="BS543" s="58"/>
      <c r="BT543" s="58"/>
      <c r="BU543" s="58"/>
      <c r="BV543" s="58"/>
      <c r="BW543" s="58"/>
      <c r="BX543" s="58"/>
      <c r="BY543" s="58"/>
      <c r="BZ543" s="58"/>
      <c r="CA543" s="58"/>
      <c r="CB543" s="58"/>
      <c r="CC543" s="58"/>
      <c r="CD543" s="58"/>
      <c r="CE543" s="58"/>
      <c r="CF543" s="58"/>
      <c r="CG543" s="58"/>
      <c r="CH543" s="58"/>
      <c r="CI543" s="58"/>
      <c r="CJ543" s="58"/>
      <c r="CK543" s="58"/>
      <c r="CL543" s="58"/>
      <c r="CM543" s="58"/>
      <c r="CN543" s="58"/>
      <c r="CO543" s="58"/>
      <c r="CP543" s="58"/>
      <c r="CQ543" s="58"/>
      <c r="CR543" s="177"/>
      <c r="CS543" s="58"/>
      <c r="CT543" s="58"/>
      <c r="CU543" s="58"/>
      <c r="CV543" s="58"/>
      <c r="CW543" s="58"/>
      <c r="CX543" s="58"/>
      <c r="CY543" s="58"/>
      <c r="CZ543" s="58"/>
      <c r="DA543" s="58"/>
      <c r="DB543" s="58"/>
      <c r="DC543" s="58"/>
      <c r="DD543" s="58"/>
      <c r="DE543" s="58"/>
      <c r="DF543" s="58"/>
    </row>
    <row r="544" spans="2:110" ht="12.75">
      <c r="B544" s="2438"/>
      <c r="C544" s="2439"/>
      <c r="D544" s="2439"/>
      <c r="E544" s="2439"/>
      <c r="F544" s="2439"/>
      <c r="G544" s="2439"/>
      <c r="H544" s="2440"/>
      <c r="I544" s="72" t="s">
        <v>444</v>
      </c>
      <c r="J544" s="72"/>
      <c r="K544" s="72"/>
      <c r="L544" s="72"/>
      <c r="M544" s="72"/>
      <c r="N544" s="72"/>
      <c r="O544" s="2013" t="s">
        <v>343</v>
      </c>
      <c r="P544" s="2013"/>
      <c r="Q544" s="2013"/>
      <c r="R544" s="2013"/>
      <c r="S544" s="2013"/>
      <c r="T544" s="2013"/>
      <c r="U544" s="2013"/>
      <c r="V544" s="2013"/>
      <c r="W544" s="2013"/>
      <c r="X544" s="2013"/>
      <c r="Y544" s="2013"/>
      <c r="Z544" s="2013"/>
      <c r="AA544" s="2013"/>
      <c r="AC544" s="2421" t="s">
        <v>626</v>
      </c>
      <c r="AD544" s="2301"/>
      <c r="AE544" s="2301"/>
      <c r="AF544" s="2301"/>
      <c r="AG544" s="75" t="s">
        <v>424</v>
      </c>
      <c r="AH544" s="2158"/>
      <c r="AI544" s="2158"/>
      <c r="AJ544" s="2158"/>
      <c r="AK544" s="2159"/>
      <c r="AZ544" s="58"/>
      <c r="BA544" s="58"/>
      <c r="BB544" s="58"/>
      <c r="BC544" s="58"/>
      <c r="BD544" s="58"/>
      <c r="BE544" s="58"/>
      <c r="BF544" s="58"/>
      <c r="BG544" s="58"/>
      <c r="BH544" s="58"/>
      <c r="BI544" s="58"/>
      <c r="BJ544" s="58"/>
      <c r="BK544" s="58"/>
      <c r="BL544" s="58"/>
      <c r="BM544" s="58"/>
      <c r="BN544" s="58"/>
      <c r="BO544" s="58"/>
      <c r="BP544" s="58"/>
      <c r="BQ544" s="58"/>
      <c r="BR544" s="58"/>
      <c r="BS544" s="58"/>
      <c r="BT544" s="58"/>
      <c r="BU544" s="58"/>
      <c r="BV544" s="58"/>
      <c r="BW544" s="58"/>
      <c r="BX544" s="58"/>
      <c r="BY544" s="58"/>
      <c r="BZ544" s="58"/>
      <c r="CA544" s="58"/>
      <c r="CB544" s="58"/>
      <c r="CC544" s="58"/>
      <c r="CD544" s="58"/>
      <c r="CE544" s="58"/>
      <c r="CF544" s="58"/>
      <c r="CG544" s="58"/>
      <c r="CH544" s="58"/>
      <c r="CI544" s="58"/>
      <c r="CJ544" s="58"/>
      <c r="CK544" s="58"/>
      <c r="CL544" s="58"/>
      <c r="CM544" s="58"/>
      <c r="CN544" s="58"/>
      <c r="CO544" s="58"/>
      <c r="CP544" s="58"/>
      <c r="CQ544" s="58"/>
      <c r="CR544" s="177"/>
      <c r="CS544" s="58"/>
      <c r="CT544" s="58"/>
      <c r="CU544" s="58"/>
      <c r="CV544" s="58"/>
      <c r="CW544" s="58"/>
      <c r="CX544" s="58"/>
      <c r="CY544" s="58"/>
      <c r="CZ544" s="58"/>
      <c r="DA544" s="58"/>
      <c r="DB544" s="58"/>
      <c r="DC544" s="58"/>
      <c r="DD544" s="58"/>
      <c r="DE544" s="58"/>
      <c r="DF544" s="58"/>
    </row>
    <row r="545" spans="1:110" ht="12.75">
      <c r="B545" s="2438"/>
      <c r="C545" s="2439"/>
      <c r="D545" s="2439"/>
      <c r="E545" s="2439"/>
      <c r="F545" s="2439"/>
      <c r="G545" s="2439"/>
      <c r="H545" s="2440"/>
      <c r="I545" s="25" t="s">
        <v>442</v>
      </c>
      <c r="J545" s="25"/>
      <c r="K545" s="25"/>
      <c r="L545" s="25"/>
      <c r="M545" s="25"/>
      <c r="N545" s="25"/>
      <c r="O545" s="25"/>
      <c r="P545" s="25"/>
      <c r="Q545" s="25"/>
      <c r="R545" s="25"/>
      <c r="S545" s="25"/>
      <c r="T545" s="25"/>
      <c r="U545" s="25"/>
      <c r="V545" s="25"/>
      <c r="W545" s="25"/>
      <c r="X545" s="25"/>
      <c r="Y545" s="25"/>
      <c r="AC545" s="2421" t="s">
        <v>626</v>
      </c>
      <c r="AD545" s="2301"/>
      <c r="AE545" s="2301"/>
      <c r="AF545" s="2301"/>
      <c r="AG545" s="65" t="s">
        <v>424</v>
      </c>
      <c r="AH545" s="2158"/>
      <c r="AI545" s="2158"/>
      <c r="AJ545" s="2158"/>
      <c r="AK545" s="2159"/>
      <c r="AZ545" s="58"/>
      <c r="BA545" s="58"/>
      <c r="BB545" s="58"/>
      <c r="BC545" s="58"/>
      <c r="BD545" s="58"/>
      <c r="BE545" s="58"/>
      <c r="BF545" s="58"/>
      <c r="BG545" s="58"/>
      <c r="BH545" s="58"/>
      <c r="BI545" s="58"/>
      <c r="BJ545" s="58"/>
      <c r="BK545" s="58"/>
      <c r="BL545" s="58"/>
      <c r="BM545" s="58"/>
      <c r="BN545" s="58"/>
      <c r="BO545" s="58"/>
      <c r="BP545" s="58"/>
      <c r="BQ545" s="58"/>
      <c r="BR545" s="58"/>
      <c r="BS545" s="58"/>
      <c r="BT545" s="58"/>
      <c r="BU545" s="58"/>
      <c r="BV545" s="58"/>
      <c r="BW545" s="58"/>
      <c r="BX545" s="58"/>
      <c r="BY545" s="58"/>
      <c r="BZ545" s="58"/>
      <c r="CA545" s="58"/>
      <c r="CB545" s="58"/>
      <c r="CC545" s="58"/>
      <c r="CD545" s="58"/>
      <c r="CE545" s="58"/>
      <c r="CF545" s="58"/>
      <c r="CG545" s="58"/>
      <c r="CH545" s="58"/>
      <c r="CI545" s="58"/>
      <c r="CJ545" s="58"/>
      <c r="CK545" s="58"/>
      <c r="CL545" s="58"/>
      <c r="CM545" s="58"/>
      <c r="CN545" s="58"/>
      <c r="CO545" s="58"/>
      <c r="CP545" s="58"/>
      <c r="CQ545" s="58"/>
      <c r="CR545" s="177"/>
      <c r="CS545" s="58"/>
      <c r="CT545" s="58"/>
      <c r="CU545" s="58"/>
      <c r="CV545" s="58"/>
      <c r="CW545" s="58"/>
      <c r="CX545" s="58"/>
      <c r="CY545" s="58"/>
      <c r="CZ545" s="58"/>
      <c r="DA545" s="58"/>
      <c r="DB545" s="58"/>
      <c r="DC545" s="58"/>
      <c r="DD545" s="58"/>
      <c r="DE545" s="58"/>
      <c r="DF545" s="58"/>
    </row>
    <row r="546" spans="1:110" ht="12.75">
      <c r="B546" s="2438"/>
      <c r="C546" s="2439"/>
      <c r="D546" s="2439"/>
      <c r="E546" s="2439"/>
      <c r="F546" s="2439"/>
      <c r="G546" s="2439"/>
      <c r="H546" s="2440"/>
      <c r="I546" s="80" t="s">
        <v>443</v>
      </c>
      <c r="J546" s="80"/>
      <c r="K546" s="80"/>
      <c r="L546" s="80"/>
      <c r="M546" s="80"/>
      <c r="N546" s="80"/>
      <c r="O546" s="80"/>
      <c r="P546" s="80"/>
      <c r="Q546" s="80"/>
      <c r="R546" s="80"/>
      <c r="S546" s="80"/>
      <c r="T546" s="80"/>
      <c r="U546" s="80"/>
      <c r="V546" s="80"/>
      <c r="W546" s="80"/>
      <c r="X546" s="80"/>
      <c r="Y546" s="80"/>
      <c r="Z546" s="80"/>
      <c r="AA546" s="80"/>
      <c r="AB546" s="80"/>
      <c r="AC546" s="2421" t="s">
        <v>626</v>
      </c>
      <c r="AD546" s="2301"/>
      <c r="AE546" s="2301"/>
      <c r="AF546" s="2301"/>
      <c r="AG546" s="75" t="s">
        <v>424</v>
      </c>
      <c r="AH546" s="2158"/>
      <c r="AI546" s="2158"/>
      <c r="AJ546" s="2158"/>
      <c r="AK546" s="2159"/>
      <c r="AZ546" s="58"/>
      <c r="BA546" s="58"/>
      <c r="BB546" s="58"/>
      <c r="BC546" s="58"/>
      <c r="BD546" s="58"/>
      <c r="BE546" s="58"/>
      <c r="BF546" s="58"/>
      <c r="BG546" s="58"/>
      <c r="BH546" s="58"/>
      <c r="BI546" s="58"/>
      <c r="BJ546" s="58"/>
      <c r="BK546" s="58"/>
      <c r="BL546" s="58"/>
      <c r="BM546" s="58"/>
      <c r="BN546" s="58"/>
      <c r="BO546" s="58"/>
      <c r="BP546" s="58"/>
      <c r="BQ546" s="58"/>
      <c r="BR546" s="58"/>
      <c r="BS546" s="58"/>
      <c r="BT546" s="58"/>
      <c r="BU546" s="58"/>
      <c r="BV546" s="58"/>
      <c r="BW546" s="58"/>
      <c r="BX546" s="58"/>
      <c r="BY546" s="58"/>
      <c r="BZ546" s="58"/>
      <c r="CA546" s="58"/>
      <c r="CB546" s="58"/>
      <c r="CC546" s="58"/>
      <c r="CD546" s="58"/>
      <c r="CE546" s="58"/>
      <c r="CF546" s="58"/>
      <c r="CG546" s="58"/>
      <c r="CH546" s="58"/>
      <c r="CI546" s="58"/>
      <c r="CJ546" s="58"/>
      <c r="CK546" s="58"/>
      <c r="CL546" s="58"/>
      <c r="CM546" s="58"/>
      <c r="CN546" s="58"/>
      <c r="CO546" s="58"/>
      <c r="CP546" s="58"/>
      <c r="CQ546" s="58"/>
      <c r="CR546" s="177"/>
      <c r="CS546" s="58"/>
      <c r="CT546" s="58"/>
      <c r="CU546" s="58"/>
      <c r="CV546" s="58"/>
      <c r="CW546" s="58"/>
      <c r="CX546" s="58"/>
      <c r="CY546" s="58"/>
      <c r="CZ546" s="58"/>
      <c r="DA546" s="58"/>
      <c r="DB546" s="58"/>
      <c r="DC546" s="58"/>
      <c r="DD546" s="58"/>
      <c r="DE546" s="58"/>
      <c r="DF546" s="58"/>
    </row>
    <row r="547" spans="1:110" ht="12.75">
      <c r="B547" s="2438"/>
      <c r="C547" s="2439"/>
      <c r="D547" s="2439"/>
      <c r="E547" s="2439"/>
      <c r="F547" s="2439"/>
      <c r="G547" s="2439"/>
      <c r="H547" s="2440"/>
      <c r="I547" s="72" t="s">
        <v>444</v>
      </c>
      <c r="J547" s="72"/>
      <c r="K547" s="72"/>
      <c r="L547" s="72"/>
      <c r="M547" s="72"/>
      <c r="N547" s="72"/>
      <c r="O547" s="2013" t="s">
        <v>343</v>
      </c>
      <c r="P547" s="2013"/>
      <c r="Q547" s="2013"/>
      <c r="R547" s="2013"/>
      <c r="S547" s="2013"/>
      <c r="T547" s="2013"/>
      <c r="U547" s="2013"/>
      <c r="V547" s="2013"/>
      <c r="W547" s="2013"/>
      <c r="X547" s="2013"/>
      <c r="Y547" s="2013"/>
      <c r="Z547" s="2013"/>
      <c r="AA547" s="2013"/>
      <c r="AC547" s="2421" t="s">
        <v>626</v>
      </c>
      <c r="AD547" s="2301"/>
      <c r="AE547" s="2301"/>
      <c r="AF547" s="2301"/>
      <c r="AG547" s="65" t="s">
        <v>424</v>
      </c>
      <c r="AH547" s="2158"/>
      <c r="AI547" s="2158"/>
      <c r="AJ547" s="2158"/>
      <c r="AK547" s="2159"/>
      <c r="AZ547" s="58"/>
      <c r="BA547" s="58"/>
      <c r="BB547" s="58"/>
      <c r="BC547" s="58"/>
      <c r="BD547" s="58"/>
      <c r="BE547" s="58"/>
      <c r="BF547" s="58"/>
      <c r="BG547" s="58"/>
      <c r="BH547" s="58"/>
      <c r="BI547" s="58"/>
      <c r="BJ547" s="58"/>
      <c r="BK547" s="58"/>
      <c r="BL547" s="58"/>
      <c r="BM547" s="58"/>
      <c r="BN547" s="58"/>
      <c r="BO547" s="58"/>
      <c r="BP547" s="58"/>
      <c r="BQ547" s="58"/>
      <c r="BR547" s="58"/>
      <c r="BS547" s="58"/>
      <c r="BT547" s="58"/>
      <c r="BU547" s="58"/>
      <c r="BV547" s="58"/>
      <c r="BW547" s="58"/>
      <c r="BX547" s="58"/>
      <c r="BY547" s="58"/>
      <c r="BZ547" s="58"/>
      <c r="CA547" s="58"/>
      <c r="CB547" s="58"/>
      <c r="CC547" s="58"/>
      <c r="CD547" s="58"/>
      <c r="CE547" s="58"/>
      <c r="CF547" s="58"/>
      <c r="CG547" s="58"/>
      <c r="CH547" s="58"/>
      <c r="CI547" s="58"/>
      <c r="CJ547" s="58"/>
      <c r="CK547" s="58"/>
      <c r="CL547" s="58"/>
      <c r="CM547" s="58"/>
      <c r="CN547" s="58"/>
      <c r="CO547" s="58"/>
      <c r="CP547" s="58"/>
      <c r="CQ547" s="58"/>
      <c r="CR547" s="177"/>
      <c r="CS547" s="58"/>
      <c r="CT547" s="58"/>
      <c r="CU547" s="58"/>
      <c r="CV547" s="58"/>
      <c r="CW547" s="58"/>
      <c r="CX547" s="58"/>
      <c r="CY547" s="58"/>
      <c r="CZ547" s="58"/>
      <c r="DA547" s="58"/>
      <c r="DB547" s="58"/>
      <c r="DC547" s="58"/>
      <c r="DD547" s="58"/>
      <c r="DE547" s="58"/>
      <c r="DF547" s="58"/>
    </row>
    <row r="548" spans="1:110" ht="12.75">
      <c r="B548" s="2438"/>
      <c r="C548" s="2439"/>
      <c r="D548" s="2439"/>
      <c r="E548" s="2439"/>
      <c r="F548" s="2439"/>
      <c r="G548" s="2439"/>
      <c r="H548" s="2440"/>
      <c r="I548" s="25" t="s">
        <v>442</v>
      </c>
      <c r="J548" s="25"/>
      <c r="K548" s="25"/>
      <c r="L548" s="25"/>
      <c r="M548" s="25"/>
      <c r="N548" s="25"/>
      <c r="O548" s="25"/>
      <c r="P548" s="25"/>
      <c r="Q548" s="25"/>
      <c r="R548" s="25"/>
      <c r="S548" s="25"/>
      <c r="T548" s="25"/>
      <c r="U548" s="25"/>
      <c r="V548" s="25"/>
      <c r="W548" s="25"/>
      <c r="X548" s="25"/>
      <c r="Y548" s="25"/>
      <c r="AC548" s="2421" t="s">
        <v>626</v>
      </c>
      <c r="AD548" s="2301"/>
      <c r="AE548" s="2301"/>
      <c r="AF548" s="2301"/>
      <c r="AG548" s="75" t="s">
        <v>424</v>
      </c>
      <c r="AH548" s="2158"/>
      <c r="AI548" s="2158"/>
      <c r="AJ548" s="2158"/>
      <c r="AK548" s="2159"/>
      <c r="AZ548" s="58"/>
      <c r="BA548" s="58"/>
      <c r="BB548" s="58"/>
      <c r="BC548" s="58"/>
      <c r="BD548" s="58"/>
      <c r="BE548" s="58"/>
      <c r="BF548" s="58"/>
      <c r="BG548" s="58"/>
      <c r="BH548" s="58"/>
      <c r="BI548" s="58"/>
      <c r="BJ548" s="58"/>
      <c r="BK548" s="58"/>
      <c r="BL548" s="58"/>
      <c r="BM548" s="58"/>
      <c r="BN548" s="58"/>
      <c r="BO548" s="58"/>
      <c r="BP548" s="58"/>
      <c r="BQ548" s="58"/>
      <c r="BR548" s="58"/>
      <c r="BS548" s="58"/>
      <c r="BT548" s="58"/>
      <c r="BU548" s="58"/>
      <c r="BV548" s="58"/>
      <c r="BW548" s="58"/>
      <c r="BX548" s="58"/>
      <c r="BY548" s="58"/>
      <c r="BZ548" s="58"/>
      <c r="CA548" s="58"/>
      <c r="CB548" s="58"/>
      <c r="CC548" s="58"/>
      <c r="CD548" s="58"/>
      <c r="CE548" s="58"/>
      <c r="CF548" s="58"/>
      <c r="CG548" s="58"/>
      <c r="CH548" s="58"/>
      <c r="CI548" s="58"/>
      <c r="CJ548" s="58"/>
      <c r="CK548" s="58"/>
      <c r="CL548" s="58"/>
      <c r="CM548" s="58"/>
      <c r="CN548" s="58"/>
      <c r="CO548" s="58"/>
      <c r="CP548" s="58"/>
      <c r="CQ548" s="58"/>
      <c r="CR548" s="177"/>
      <c r="CS548" s="58"/>
      <c r="CT548" s="58"/>
      <c r="CU548" s="58"/>
      <c r="CV548" s="58"/>
      <c r="CW548" s="58"/>
      <c r="CX548" s="58"/>
      <c r="CY548" s="58"/>
      <c r="CZ548" s="58"/>
      <c r="DA548" s="58"/>
      <c r="DB548" s="58"/>
      <c r="DC548" s="58"/>
      <c r="DD548" s="58"/>
      <c r="DE548" s="58"/>
      <c r="DF548" s="58"/>
    </row>
    <row r="549" spans="1:110" ht="12.75">
      <c r="B549" s="2438"/>
      <c r="C549" s="2439"/>
      <c r="D549" s="2439"/>
      <c r="E549" s="2439"/>
      <c r="F549" s="2439"/>
      <c r="G549" s="2439"/>
      <c r="H549" s="2440"/>
      <c r="I549" s="80" t="s">
        <v>443</v>
      </c>
      <c r="J549" s="80"/>
      <c r="K549" s="80"/>
      <c r="L549" s="80"/>
      <c r="M549" s="80"/>
      <c r="N549" s="80"/>
      <c r="O549" s="80"/>
      <c r="P549" s="80"/>
      <c r="Q549" s="80"/>
      <c r="R549" s="80"/>
      <c r="S549" s="80"/>
      <c r="T549" s="80"/>
      <c r="U549" s="80"/>
      <c r="V549" s="80"/>
      <c r="W549" s="80"/>
      <c r="X549" s="80"/>
      <c r="Y549" s="80"/>
      <c r="Z549" s="80"/>
      <c r="AA549" s="80"/>
      <c r="AB549" s="80"/>
      <c r="AC549" s="2421" t="s">
        <v>626</v>
      </c>
      <c r="AD549" s="2301"/>
      <c r="AE549" s="2301"/>
      <c r="AF549" s="2301"/>
      <c r="AG549" s="65" t="s">
        <v>424</v>
      </c>
      <c r="AH549" s="2158"/>
      <c r="AI549" s="2158"/>
      <c r="AJ549" s="2158"/>
      <c r="AK549" s="2159"/>
      <c r="AZ549" s="58"/>
      <c r="BA549" s="58"/>
      <c r="BB549" s="58"/>
      <c r="BC549" s="58"/>
      <c r="BD549" s="58"/>
      <c r="BE549" s="58"/>
      <c r="BF549" s="58"/>
      <c r="BG549" s="58"/>
      <c r="BH549" s="58"/>
      <c r="BI549" s="58"/>
      <c r="BJ549" s="58"/>
      <c r="BK549" s="58"/>
      <c r="BL549" s="58"/>
      <c r="BM549" s="58"/>
      <c r="BN549" s="58"/>
      <c r="BO549" s="58"/>
      <c r="BP549" s="58"/>
      <c r="BQ549" s="58"/>
      <c r="BR549" s="58"/>
      <c r="BS549" s="58"/>
      <c r="BT549" s="58"/>
      <c r="BU549" s="58"/>
      <c r="BV549" s="58"/>
      <c r="BW549" s="58"/>
      <c r="BX549" s="58"/>
      <c r="BY549" s="58"/>
      <c r="BZ549" s="58"/>
      <c r="CA549" s="58"/>
      <c r="CB549" s="58"/>
      <c r="CC549" s="58"/>
      <c r="CD549" s="58"/>
      <c r="CE549" s="58"/>
      <c r="CF549" s="58"/>
      <c r="CG549" s="58"/>
      <c r="CH549" s="58"/>
      <c r="CI549" s="58"/>
      <c r="CJ549" s="58"/>
      <c r="CK549" s="58"/>
      <c r="CL549" s="58"/>
      <c r="CM549" s="58"/>
      <c r="CN549" s="58"/>
      <c r="CO549" s="58"/>
      <c r="CP549" s="58"/>
      <c r="CQ549" s="58"/>
      <c r="CR549" s="177"/>
      <c r="CS549" s="58"/>
      <c r="CT549" s="58"/>
      <c r="CU549" s="58"/>
      <c r="CV549" s="58"/>
      <c r="CW549" s="58"/>
      <c r="CX549" s="58"/>
      <c r="CY549" s="58"/>
      <c r="CZ549" s="58"/>
      <c r="DA549" s="58"/>
      <c r="DB549" s="58"/>
      <c r="DC549" s="58"/>
      <c r="DD549" s="58"/>
      <c r="DE549" s="58"/>
      <c r="DF549" s="58"/>
    </row>
    <row r="550" spans="1:110" ht="12.75">
      <c r="B550" s="2438"/>
      <c r="C550" s="2439"/>
      <c r="D550" s="2439"/>
      <c r="E550" s="2439"/>
      <c r="F550" s="2439"/>
      <c r="G550" s="2439"/>
      <c r="H550" s="2440"/>
      <c r="I550" s="72" t="s">
        <v>595</v>
      </c>
      <c r="J550" s="72"/>
      <c r="K550" s="72"/>
      <c r="L550" s="72"/>
      <c r="M550" s="72"/>
      <c r="N550" s="72"/>
      <c r="O550" s="72"/>
      <c r="P550" s="72"/>
      <c r="Q550" s="72"/>
      <c r="R550" s="72"/>
      <c r="S550" s="72"/>
      <c r="T550" s="72"/>
      <c r="U550" s="72"/>
      <c r="V550" s="72"/>
      <c r="W550" s="72"/>
      <c r="X550" s="25"/>
      <c r="Y550" s="25"/>
      <c r="AC550" s="2421" t="s">
        <v>626</v>
      </c>
      <c r="AD550" s="2301"/>
      <c r="AE550" s="2301"/>
      <c r="AF550" s="2301"/>
      <c r="AG550" s="65" t="s">
        <v>424</v>
      </c>
      <c r="AH550" s="2158"/>
      <c r="AI550" s="2158"/>
      <c r="AJ550" s="2158"/>
      <c r="AK550" s="2159"/>
      <c r="AZ550" s="58"/>
      <c r="BA550" s="58"/>
      <c r="BB550" s="58"/>
      <c r="BC550" s="58"/>
      <c r="BD550" s="58"/>
      <c r="BE550" s="58"/>
      <c r="BF550" s="58"/>
      <c r="BG550" s="58"/>
      <c r="BH550" s="58"/>
      <c r="BI550" s="58"/>
      <c r="BJ550" s="58"/>
      <c r="BK550" s="58"/>
      <c r="BL550" s="58"/>
      <c r="BM550" s="58"/>
      <c r="BN550" s="58"/>
      <c r="BO550" s="58"/>
      <c r="BP550" s="58"/>
      <c r="BQ550" s="58"/>
      <c r="BR550" s="58"/>
      <c r="BS550" s="58"/>
      <c r="BT550" s="58"/>
      <c r="BU550" s="58"/>
      <c r="BV550" s="58"/>
      <c r="BW550" s="58"/>
      <c r="BX550" s="58"/>
      <c r="BY550" s="58"/>
      <c r="BZ550" s="58"/>
      <c r="CA550" s="58"/>
      <c r="CB550" s="58"/>
      <c r="CC550" s="58"/>
      <c r="CD550" s="58"/>
      <c r="CE550" s="58"/>
      <c r="CF550" s="58"/>
      <c r="CG550" s="58"/>
      <c r="CH550" s="58"/>
      <c r="CI550" s="58"/>
      <c r="CJ550" s="58"/>
      <c r="CK550" s="58"/>
      <c r="CL550" s="58"/>
      <c r="CM550" s="58"/>
      <c r="CN550" s="58"/>
      <c r="CO550" s="58"/>
      <c r="CP550" s="58"/>
      <c r="CQ550" s="58"/>
      <c r="CR550" s="177"/>
      <c r="CS550" s="58"/>
      <c r="CT550" s="58"/>
      <c r="CU550" s="58"/>
      <c r="CV550" s="58"/>
      <c r="CW550" s="58"/>
      <c r="CX550" s="58"/>
      <c r="CY550" s="58"/>
      <c r="CZ550" s="58"/>
      <c r="DA550" s="58"/>
      <c r="DB550" s="58"/>
      <c r="DC550" s="58"/>
      <c r="DD550" s="58"/>
      <c r="DE550" s="58"/>
      <c r="DF550" s="58"/>
    </row>
    <row r="551" spans="1:110" ht="12.75">
      <c r="B551" s="2438"/>
      <c r="C551" s="2439"/>
      <c r="D551" s="2439"/>
      <c r="E551" s="2439"/>
      <c r="F551" s="2439"/>
      <c r="G551" s="2439"/>
      <c r="H551" s="2440"/>
      <c r="I551" s="25" t="s">
        <v>596</v>
      </c>
      <c r="J551" s="25"/>
      <c r="K551" s="25"/>
      <c r="L551" s="25"/>
      <c r="M551" s="25"/>
      <c r="N551" s="25"/>
      <c r="O551" s="25"/>
      <c r="P551" s="25"/>
      <c r="Q551" s="25"/>
      <c r="R551" s="25"/>
      <c r="S551" s="25"/>
      <c r="T551" s="25"/>
      <c r="U551" s="25"/>
      <c r="V551" s="25"/>
      <c r="W551" s="25"/>
      <c r="X551" s="25"/>
      <c r="Y551" s="25"/>
      <c r="AC551" s="2421">
        <v>11</v>
      </c>
      <c r="AD551" s="2301"/>
      <c r="AE551" s="2301"/>
      <c r="AF551" s="2301"/>
      <c r="AG551" s="75" t="s">
        <v>424</v>
      </c>
      <c r="AH551" s="2158">
        <v>2022</v>
      </c>
      <c r="AI551" s="2158"/>
      <c r="AJ551" s="2158"/>
      <c r="AK551" s="2159"/>
      <c r="AZ551" s="58"/>
      <c r="BA551" s="58"/>
      <c r="BB551" s="58"/>
      <c r="BC551" s="58"/>
      <c r="BD551" s="58"/>
      <c r="BE551" s="58"/>
      <c r="BF551" s="58"/>
      <c r="BG551" s="58"/>
      <c r="BH551" s="58"/>
      <c r="BI551" s="58"/>
      <c r="BJ551" s="58"/>
      <c r="BK551" s="58"/>
      <c r="BL551" s="58"/>
      <c r="BM551" s="58"/>
      <c r="BN551" s="58"/>
      <c r="BO551" s="58"/>
      <c r="BP551" s="58"/>
      <c r="BQ551" s="58"/>
      <c r="BR551" s="58"/>
      <c r="BS551" s="58"/>
      <c r="BT551" s="58"/>
      <c r="BU551" s="58"/>
      <c r="BV551" s="58"/>
      <c r="BW551" s="58"/>
      <c r="BX551" s="58"/>
      <c r="BY551" s="58"/>
      <c r="BZ551" s="58"/>
      <c r="CA551" s="58"/>
      <c r="CB551" s="58"/>
      <c r="CC551" s="58"/>
      <c r="CD551" s="58"/>
      <c r="CE551" s="58"/>
      <c r="CF551" s="58"/>
      <c r="CG551" s="58"/>
      <c r="CH551" s="58"/>
      <c r="CI551" s="58"/>
      <c r="CJ551" s="58"/>
      <c r="CK551" s="58"/>
      <c r="CL551" s="58"/>
      <c r="CM551" s="58"/>
      <c r="CN551" s="58"/>
      <c r="CO551" s="58"/>
      <c r="CP551" s="58"/>
      <c r="CQ551" s="58"/>
      <c r="CR551" s="177"/>
      <c r="CS551" s="58"/>
      <c r="CT551" s="58"/>
      <c r="CU551" s="58"/>
      <c r="CV551" s="58"/>
      <c r="CW551" s="58"/>
      <c r="CX551" s="58"/>
      <c r="CY551" s="58"/>
      <c r="CZ551" s="58"/>
      <c r="DA551" s="58"/>
      <c r="DB551" s="58"/>
      <c r="DC551" s="58"/>
      <c r="DD551" s="58"/>
      <c r="DE551" s="58"/>
      <c r="DF551" s="58"/>
    </row>
    <row r="552" spans="1:110" ht="12.75">
      <c r="B552" s="2438"/>
      <c r="C552" s="2439"/>
      <c r="D552" s="2439"/>
      <c r="E552" s="2439"/>
      <c r="F552" s="2439"/>
      <c r="G552" s="2439"/>
      <c r="H552" s="2440"/>
      <c r="I552" s="25" t="s">
        <v>597</v>
      </c>
      <c r="J552" s="25"/>
      <c r="K552" s="25"/>
      <c r="L552" s="25"/>
      <c r="M552" s="25"/>
      <c r="N552" s="25"/>
      <c r="O552" s="25"/>
      <c r="P552" s="25"/>
      <c r="Q552" s="25"/>
      <c r="R552" s="25"/>
      <c r="S552" s="25"/>
      <c r="T552" s="25"/>
      <c r="U552" s="25"/>
      <c r="V552" s="25"/>
      <c r="W552" s="25"/>
      <c r="X552" s="25"/>
      <c r="Y552" s="25"/>
      <c r="AC552" s="2421">
        <v>9</v>
      </c>
      <c r="AD552" s="2301"/>
      <c r="AE552" s="2301"/>
      <c r="AF552" s="2301"/>
      <c r="AG552" s="65" t="s">
        <v>424</v>
      </c>
      <c r="AH552" s="2158">
        <v>2024</v>
      </c>
      <c r="AI552" s="2158"/>
      <c r="AJ552" s="2158"/>
      <c r="AK552" s="2159"/>
      <c r="AZ552" s="58"/>
      <c r="BA552" s="58"/>
      <c r="BB552" s="58"/>
      <c r="BC552" s="58"/>
      <c r="BD552" s="58"/>
      <c r="BE552" s="58"/>
      <c r="BF552" s="58"/>
      <c r="BG552" s="58"/>
      <c r="BH552" s="58"/>
      <c r="BI552" s="58"/>
      <c r="BJ552" s="58"/>
      <c r="BK552" s="58"/>
      <c r="BL552" s="58"/>
      <c r="BM552" s="58"/>
      <c r="BN552" s="58"/>
      <c r="BO552" s="58"/>
      <c r="BP552" s="58"/>
      <c r="BQ552" s="58"/>
      <c r="BR552" s="58"/>
      <c r="BS552" s="58"/>
      <c r="BT552" s="58"/>
      <c r="BU552" s="58"/>
      <c r="BV552" s="58"/>
      <c r="BW552" s="58"/>
      <c r="BX552" s="58"/>
      <c r="BY552" s="58"/>
      <c r="BZ552" s="58"/>
      <c r="CA552" s="58"/>
      <c r="CB552" s="58"/>
      <c r="CC552" s="58"/>
      <c r="CD552" s="58"/>
      <c r="CE552" s="58"/>
      <c r="CF552" s="58"/>
      <c r="CG552" s="58"/>
      <c r="CH552" s="58"/>
      <c r="CI552" s="58"/>
      <c r="CJ552" s="58"/>
      <c r="CK552" s="58"/>
      <c r="CL552" s="58"/>
      <c r="CM552" s="58"/>
      <c r="CN552" s="58"/>
      <c r="CO552" s="58"/>
      <c r="CP552" s="58"/>
      <c r="CQ552" s="58"/>
      <c r="CR552" s="177"/>
      <c r="CS552" s="58"/>
      <c r="CT552" s="58"/>
      <c r="CU552" s="58"/>
      <c r="CV552" s="58"/>
      <c r="CW552" s="58"/>
      <c r="CX552" s="58"/>
      <c r="CY552" s="58"/>
      <c r="CZ552" s="58"/>
      <c r="DA552" s="58"/>
      <c r="DB552" s="58"/>
      <c r="DC552" s="58"/>
      <c r="DD552" s="58"/>
      <c r="DE552" s="58"/>
      <c r="DF552" s="58"/>
    </row>
    <row r="553" spans="1:110" ht="12.75">
      <c r="B553" s="2438"/>
      <c r="C553" s="2439"/>
      <c r="D553" s="2439"/>
      <c r="E553" s="2439"/>
      <c r="F553" s="2439"/>
      <c r="G553" s="2439"/>
      <c r="H553" s="2440"/>
      <c r="I553" s="25" t="s">
        <v>598</v>
      </c>
      <c r="J553" s="25"/>
      <c r="K553" s="25"/>
      <c r="L553" s="25"/>
      <c r="M553" s="25"/>
      <c r="N553" s="25"/>
      <c r="O553" s="25"/>
      <c r="P553" s="25"/>
      <c r="Q553" s="25"/>
      <c r="R553" s="25"/>
      <c r="S553" s="25"/>
      <c r="T553" s="25"/>
      <c r="U553" s="25"/>
      <c r="V553" s="25"/>
      <c r="W553" s="25"/>
      <c r="X553" s="25"/>
      <c r="Y553" s="25"/>
      <c r="AC553" s="2421">
        <v>9</v>
      </c>
      <c r="AD553" s="2301"/>
      <c r="AE553" s="2301"/>
      <c r="AF553" s="2301"/>
      <c r="AG553" s="65" t="s">
        <v>424</v>
      </c>
      <c r="AH553" s="2158">
        <v>2024</v>
      </c>
      <c r="AI553" s="2158"/>
      <c r="AJ553" s="2158"/>
      <c r="AK553" s="2159"/>
      <c r="AZ553" s="58"/>
      <c r="BA553" s="58"/>
      <c r="BB553" s="58"/>
      <c r="BC553" s="58"/>
      <c r="BD553" s="58"/>
      <c r="BE553" s="58"/>
      <c r="BF553" s="58"/>
      <c r="BG553" s="58"/>
      <c r="BH553" s="58"/>
      <c r="BI553" s="58"/>
      <c r="BJ553" s="58"/>
      <c r="BK553" s="58"/>
      <c r="BL553" s="58"/>
      <c r="BM553" s="58"/>
      <c r="BN553" s="58"/>
      <c r="BO553" s="58"/>
      <c r="BP553" s="58"/>
      <c r="BQ553" s="58"/>
      <c r="BR553" s="58"/>
      <c r="BS553" s="58"/>
      <c r="BT553" s="58"/>
      <c r="BU553" s="58"/>
      <c r="BV553" s="58"/>
      <c r="BW553" s="58"/>
      <c r="BX553" s="58"/>
      <c r="BY553" s="58"/>
      <c r="BZ553" s="58"/>
      <c r="CA553" s="58"/>
      <c r="CB553" s="58"/>
      <c r="CC553" s="58"/>
      <c r="CD553" s="58"/>
      <c r="CE553" s="58"/>
      <c r="CF553" s="58"/>
      <c r="CG553" s="58"/>
      <c r="CH553" s="58"/>
      <c r="CI553" s="58"/>
      <c r="CJ553" s="58"/>
      <c r="CK553" s="58"/>
      <c r="CL553" s="58"/>
      <c r="CM553" s="58"/>
      <c r="CN553" s="58"/>
      <c r="CO553" s="58"/>
      <c r="CP553" s="58"/>
      <c r="CQ553" s="58"/>
      <c r="CR553" s="177"/>
      <c r="CS553" s="58"/>
      <c r="CT553" s="58"/>
      <c r="CU553" s="58"/>
      <c r="CV553" s="58"/>
      <c r="CW553" s="58"/>
      <c r="CX553" s="58"/>
      <c r="CY553" s="58"/>
      <c r="CZ553" s="58"/>
      <c r="DA553" s="58"/>
      <c r="DB553" s="58"/>
      <c r="DC553" s="58"/>
      <c r="DD553" s="58"/>
      <c r="DE553" s="58"/>
      <c r="DF553" s="58"/>
    </row>
    <row r="554" spans="1:110" ht="12.75">
      <c r="B554" s="2441"/>
      <c r="C554" s="2442"/>
      <c r="D554" s="2442"/>
      <c r="E554" s="2442"/>
      <c r="F554" s="2442"/>
      <c r="G554" s="2442"/>
      <c r="H554" s="2443"/>
      <c r="I554" s="80" t="s">
        <v>482</v>
      </c>
      <c r="J554" s="80"/>
      <c r="K554" s="80"/>
      <c r="L554" s="80"/>
      <c r="M554" s="80"/>
      <c r="N554" s="80"/>
      <c r="O554" s="80"/>
      <c r="P554" s="80"/>
      <c r="Q554" s="80"/>
      <c r="R554" s="80"/>
      <c r="S554" s="80"/>
      <c r="T554" s="80"/>
      <c r="U554" s="80"/>
      <c r="V554" s="80"/>
      <c r="W554" s="80"/>
      <c r="X554" s="80"/>
      <c r="Y554" s="80"/>
      <c r="Z554" s="80"/>
      <c r="AA554" s="80"/>
      <c r="AB554" s="80"/>
      <c r="AC554" s="2421">
        <v>1</v>
      </c>
      <c r="AD554" s="2301"/>
      <c r="AE554" s="2301"/>
      <c r="AF554" s="2301"/>
      <c r="AG554" s="65" t="s">
        <v>424</v>
      </c>
      <c r="AH554" s="2158">
        <v>2025</v>
      </c>
      <c r="AI554" s="2158"/>
      <c r="AJ554" s="2158"/>
      <c r="AK554" s="2159"/>
      <c r="AZ554" s="58"/>
      <c r="BA554" s="58"/>
      <c r="BB554" s="58"/>
      <c r="BC554" s="58"/>
      <c r="BD554" s="58"/>
      <c r="BE554" s="58"/>
      <c r="BF554" s="58"/>
      <c r="BG554" s="58"/>
      <c r="BH554" s="58"/>
      <c r="BI554" s="58"/>
      <c r="BJ554" s="58"/>
      <c r="BK554" s="58"/>
      <c r="BL554" s="58"/>
      <c r="BM554" s="58"/>
      <c r="BN554" s="58"/>
      <c r="BO554" s="58"/>
      <c r="BP554" s="58"/>
      <c r="BQ554" s="58"/>
      <c r="BR554" s="58"/>
      <c r="BS554" s="58"/>
      <c r="BT554" s="58"/>
      <c r="BU554" s="58"/>
      <c r="BV554" s="58"/>
      <c r="BW554" s="58"/>
      <c r="BX554" s="58"/>
      <c r="BY554" s="58"/>
      <c r="BZ554" s="58"/>
      <c r="CA554" s="58"/>
      <c r="CB554" s="58"/>
      <c r="CC554" s="58"/>
      <c r="CD554" s="58"/>
      <c r="CE554" s="58"/>
      <c r="CF554" s="58"/>
      <c r="CG554" s="58"/>
      <c r="CH554" s="58"/>
      <c r="CI554" s="58"/>
      <c r="CJ554" s="58"/>
      <c r="CK554" s="58"/>
      <c r="CL554" s="58"/>
      <c r="CM554" s="58"/>
      <c r="CN554" s="58"/>
      <c r="CO554" s="58"/>
      <c r="CP554" s="58"/>
      <c r="CQ554" s="58"/>
      <c r="CR554" s="177"/>
      <c r="CS554" s="58"/>
      <c r="CT554" s="58"/>
      <c r="CU554" s="58"/>
      <c r="CV554" s="58"/>
      <c r="CW554" s="58"/>
      <c r="CX554" s="58"/>
      <c r="CY554" s="58"/>
      <c r="CZ554" s="58"/>
      <c r="DA554" s="58"/>
      <c r="DB554" s="58"/>
      <c r="DC554" s="58"/>
      <c r="DD554" s="58"/>
      <c r="DE554" s="58"/>
      <c r="DF554" s="58"/>
    </row>
    <row r="555" spans="1:110" ht="12.75">
      <c r="B555" s="915"/>
      <c r="C555" s="197"/>
      <c r="D555" s="197"/>
      <c r="E555" s="197"/>
      <c r="F555" s="197"/>
      <c r="G555" s="197"/>
      <c r="H555" s="197"/>
      <c r="I555" s="25"/>
      <c r="J555" s="25"/>
      <c r="K555" s="25"/>
      <c r="L555" s="25"/>
      <c r="M555" s="25"/>
      <c r="N555" s="25"/>
      <c r="O555" s="25"/>
      <c r="P555" s="25"/>
      <c r="Q555" s="25"/>
      <c r="R555" s="25"/>
      <c r="S555" s="25"/>
      <c r="T555" s="25"/>
      <c r="U555" s="25"/>
      <c r="V555" s="25"/>
      <c r="W555" s="25"/>
      <c r="X555" s="25"/>
      <c r="Y555" s="25"/>
      <c r="Z555" s="25"/>
      <c r="AA555" s="25"/>
      <c r="AB555" s="197"/>
      <c r="AC555" s="25"/>
      <c r="AD555" s="25"/>
      <c r="AE555" s="25"/>
      <c r="AF555" s="25"/>
      <c r="AG555" s="25"/>
      <c r="AH555" s="25"/>
      <c r="AI555" s="25"/>
      <c r="AJ555" s="25"/>
      <c r="AK555" s="25"/>
      <c r="AL555" s="25"/>
      <c r="AM555" s="679"/>
      <c r="AN555" s="679"/>
      <c r="AO555" s="679"/>
      <c r="AP555" s="679"/>
      <c r="AQ555" s="679"/>
      <c r="AR555" s="679"/>
      <c r="AS555" s="679"/>
      <c r="AT555" s="679"/>
      <c r="AU555" s="679"/>
      <c r="AV555" s="679"/>
      <c r="AW555" s="679"/>
      <c r="AX555" s="679"/>
      <c r="AY555" s="679"/>
      <c r="BB555" s="58"/>
      <c r="BC555" s="58"/>
      <c r="BD555" s="58"/>
      <c r="BE555" s="58"/>
      <c r="BF555" s="58"/>
      <c r="BG555" s="58"/>
      <c r="BH555" s="58" t="s">
        <v>117</v>
      </c>
      <c r="BI555" s="58" t="str">
        <f>N659</f>
        <v>Yes</v>
      </c>
      <c r="BJ555" s="58"/>
      <c r="BK555" s="58"/>
      <c r="BL555" s="58"/>
      <c r="BM555" s="58"/>
      <c r="BN555" s="58"/>
      <c r="BO555" s="58"/>
      <c r="BP555" s="58"/>
      <c r="BQ555" s="58"/>
      <c r="BR555" s="58"/>
      <c r="BS555" s="58"/>
      <c r="BT555" s="58"/>
      <c r="BU555" s="58"/>
      <c r="BV555" s="58"/>
      <c r="BW555" s="58"/>
      <c r="BX555" s="58"/>
      <c r="BY555" s="58"/>
      <c r="BZ555" s="58"/>
      <c r="CA555" s="58"/>
      <c r="CB555" s="58"/>
      <c r="CC555" s="58"/>
      <c r="CD555" s="58"/>
      <c r="CE555" s="58"/>
      <c r="CF555" s="58"/>
      <c r="CG555" s="58"/>
      <c r="CH555" s="58"/>
      <c r="CI555" s="58"/>
      <c r="CJ555" s="58"/>
      <c r="CK555" s="58"/>
      <c r="CL555" s="58"/>
      <c r="CM555" s="58"/>
      <c r="CN555" s="58"/>
      <c r="CO555" s="58"/>
      <c r="CP555" s="58"/>
      <c r="CQ555" s="58"/>
      <c r="CR555" s="177"/>
      <c r="CS555" s="58"/>
      <c r="CT555" s="58"/>
      <c r="CU555" s="58"/>
      <c r="CV555" s="58"/>
      <c r="CW555" s="58"/>
      <c r="CX555" s="58"/>
      <c r="CY555" s="58"/>
      <c r="CZ555" s="58"/>
      <c r="DA555" s="58"/>
      <c r="DB555" s="58"/>
      <c r="DC555" s="58"/>
      <c r="DD555" s="58"/>
      <c r="DE555" s="58"/>
      <c r="DF555" s="58"/>
    </row>
    <row r="556" spans="1:110" ht="12.75" customHeight="1">
      <c r="A556" s="1817" t="s">
        <v>576</v>
      </c>
      <c r="B556" s="1817"/>
      <c r="C556" s="1817"/>
      <c r="D556" s="1817"/>
      <c r="E556" s="1817"/>
      <c r="F556" s="1817"/>
      <c r="G556" s="1817"/>
      <c r="H556" s="1817"/>
      <c r="I556" s="1817"/>
      <c r="J556" s="1817"/>
      <c r="K556" s="1817"/>
      <c r="L556" s="1817"/>
      <c r="M556" s="1817"/>
      <c r="N556" s="1817"/>
      <c r="O556" s="1817"/>
      <c r="P556" s="1817"/>
      <c r="Q556" s="1817"/>
      <c r="R556" s="1817"/>
      <c r="S556" s="1817"/>
      <c r="T556" s="1817"/>
      <c r="U556" s="1817"/>
      <c r="V556" s="1817"/>
      <c r="W556" s="1817"/>
      <c r="X556" s="1817"/>
      <c r="Y556" s="1817"/>
      <c r="Z556" s="1817"/>
      <c r="AA556" s="1817"/>
      <c r="AB556" s="1817"/>
      <c r="AC556" s="1817"/>
      <c r="AD556" s="1817"/>
      <c r="AE556" s="1817"/>
      <c r="AF556" s="1817"/>
      <c r="AG556" s="1817"/>
      <c r="AH556" s="1817"/>
      <c r="AI556" s="1817"/>
      <c r="AJ556" s="1817"/>
      <c r="AK556" s="1817"/>
      <c r="AL556" s="1817"/>
      <c r="AM556" s="1817"/>
      <c r="AN556" s="1817"/>
      <c r="AO556" s="1817"/>
      <c r="AP556" s="1817"/>
      <c r="AQ556" s="1817"/>
      <c r="AR556" s="1817"/>
      <c r="AS556" s="1817"/>
      <c r="AT556" s="1476"/>
      <c r="AU556" s="1476"/>
      <c r="AV556" s="1476"/>
      <c r="AW556" s="1476"/>
      <c r="AX556" s="1476"/>
      <c r="AY556" s="1476"/>
      <c r="BB556" s="58"/>
      <c r="BC556" s="58"/>
      <c r="BD556" s="58"/>
      <c r="BE556" s="58"/>
      <c r="BF556" s="58"/>
      <c r="BG556" s="58"/>
      <c r="BH556" s="58" t="s">
        <v>118</v>
      </c>
      <c r="BI556" s="58" t="str">
        <f>AG659</f>
        <v>Yes</v>
      </c>
      <c r="BJ556" s="58"/>
      <c r="BK556" s="58"/>
      <c r="BL556" s="58"/>
      <c r="BM556" s="58"/>
      <c r="BN556" s="58"/>
      <c r="BO556" s="58"/>
      <c r="BP556" s="58"/>
      <c r="BQ556" s="58"/>
      <c r="BR556" s="58"/>
      <c r="BS556" s="58"/>
      <c r="BT556" s="58"/>
      <c r="BU556" s="58"/>
      <c r="BV556" s="58"/>
      <c r="BW556" s="58"/>
      <c r="BX556" s="58"/>
      <c r="BY556" s="58"/>
      <c r="BZ556" s="58"/>
      <c r="CA556" s="58"/>
      <c r="CB556" s="58"/>
      <c r="CC556" s="58"/>
      <c r="CD556" s="58"/>
      <c r="CE556" s="58"/>
      <c r="CF556" s="58"/>
      <c r="CG556" s="58"/>
      <c r="CH556" s="58"/>
      <c r="CI556" s="58"/>
      <c r="CJ556" s="58"/>
      <c r="CK556" s="58"/>
      <c r="CL556" s="58"/>
      <c r="CM556" s="58"/>
      <c r="CN556" s="58"/>
      <c r="CO556" s="58"/>
      <c r="CP556" s="58"/>
      <c r="CQ556" s="58"/>
      <c r="CR556" s="177"/>
      <c r="CS556" s="58"/>
      <c r="CT556" s="58"/>
      <c r="CU556" s="58"/>
      <c r="CV556" s="58"/>
      <c r="CW556" s="58"/>
      <c r="CX556" s="58"/>
      <c r="CY556" s="58"/>
      <c r="CZ556" s="58"/>
      <c r="DA556" s="58"/>
      <c r="DB556" s="58"/>
      <c r="DC556" s="58"/>
      <c r="DD556" s="58"/>
      <c r="DE556" s="58"/>
      <c r="DF556" s="58"/>
    </row>
    <row r="557" spans="1:110" ht="12.75" customHeight="1">
      <c r="A557" s="1817"/>
      <c r="B557" s="1817"/>
      <c r="C557" s="1817"/>
      <c r="D557" s="1817"/>
      <c r="E557" s="1817"/>
      <c r="F557" s="1817"/>
      <c r="G557" s="1817"/>
      <c r="H557" s="1817"/>
      <c r="I557" s="1817"/>
      <c r="J557" s="1817"/>
      <c r="K557" s="1817"/>
      <c r="L557" s="1817"/>
      <c r="M557" s="1817"/>
      <c r="N557" s="1817"/>
      <c r="O557" s="1817"/>
      <c r="P557" s="1817"/>
      <c r="Q557" s="1817"/>
      <c r="R557" s="1817"/>
      <c r="S557" s="1817"/>
      <c r="T557" s="1817"/>
      <c r="U557" s="1817"/>
      <c r="V557" s="1817"/>
      <c r="W557" s="1817"/>
      <c r="X557" s="1817"/>
      <c r="Y557" s="1817"/>
      <c r="Z557" s="1817"/>
      <c r="AA557" s="1817"/>
      <c r="AB557" s="1817"/>
      <c r="AC557" s="1817"/>
      <c r="AD557" s="1817"/>
      <c r="AE557" s="1817"/>
      <c r="AF557" s="1817"/>
      <c r="AG557" s="1817"/>
      <c r="AH557" s="1817"/>
      <c r="AI557" s="1817"/>
      <c r="AJ557" s="1817"/>
      <c r="AK557" s="1817"/>
      <c r="AL557" s="1817"/>
      <c r="AM557" s="1817"/>
      <c r="AN557" s="1817"/>
      <c r="AO557" s="1817"/>
      <c r="AP557" s="1817"/>
      <c r="AQ557" s="1817"/>
      <c r="AR557" s="1817"/>
      <c r="AS557" s="1817"/>
      <c r="AT557" s="1476"/>
      <c r="AU557" s="1476"/>
      <c r="AV557" s="1476"/>
      <c r="AW557" s="1476"/>
      <c r="AX557" s="1476"/>
      <c r="AY557" s="1476"/>
      <c r="BB557" s="58"/>
      <c r="BC557" s="58"/>
      <c r="BD557" s="58"/>
      <c r="BE557" s="58"/>
      <c r="BF557" s="58"/>
      <c r="BG557" s="58"/>
      <c r="BH557" s="58"/>
      <c r="BI557" s="58"/>
      <c r="BJ557" s="58"/>
      <c r="BK557" s="58"/>
      <c r="BL557" s="58"/>
      <c r="BM557" s="58"/>
      <c r="BN557" s="58"/>
      <c r="BO557" s="58"/>
      <c r="BP557" s="58"/>
      <c r="BQ557" s="58"/>
      <c r="BR557" s="58"/>
      <c r="BS557" s="58"/>
      <c r="BT557" s="58"/>
      <c r="BU557" s="58"/>
      <c r="BV557" s="58"/>
      <c r="BW557" s="58"/>
      <c r="BX557" s="58"/>
      <c r="BY557" s="58"/>
      <c r="BZ557" s="58"/>
      <c r="CA557" s="58"/>
      <c r="CB557" s="58"/>
      <c r="CC557" s="58"/>
      <c r="CD557" s="58"/>
      <c r="CE557" s="58"/>
      <c r="CF557" s="58"/>
      <c r="CG557" s="58"/>
      <c r="CH557" s="58"/>
      <c r="CI557" s="58"/>
      <c r="CJ557" s="58"/>
      <c r="CK557" s="58"/>
      <c r="CL557" s="58"/>
      <c r="CM557" s="58"/>
      <c r="CN557" s="58"/>
      <c r="CO557" s="58"/>
      <c r="CP557" s="58"/>
      <c r="CQ557" s="58"/>
      <c r="CR557" s="177"/>
      <c r="CS557" s="58"/>
      <c r="CT557" s="58"/>
      <c r="CU557" s="58"/>
      <c r="CV557" s="58"/>
      <c r="CW557" s="58"/>
      <c r="CX557" s="58"/>
      <c r="CY557" s="58"/>
      <c r="CZ557" s="58"/>
      <c r="DA557" s="58"/>
      <c r="DB557" s="58"/>
      <c r="DC557" s="58"/>
      <c r="DD557" s="58"/>
      <c r="DE557" s="58"/>
      <c r="DF557" s="58"/>
    </row>
    <row r="558" spans="1:110" ht="12.75">
      <c r="A558" s="25"/>
      <c r="B558" s="25"/>
      <c r="C558" s="25"/>
      <c r="D558" s="25"/>
      <c r="E558" s="25"/>
      <c r="F558" s="25"/>
      <c r="G558" s="3"/>
      <c r="H558" s="25"/>
      <c r="BB558" s="58"/>
      <c r="BC558" s="58"/>
      <c r="BD558" s="58"/>
      <c r="BE558" s="58"/>
      <c r="BF558" s="58"/>
      <c r="BG558" s="58"/>
      <c r="BH558" s="58"/>
      <c r="BI558" s="58"/>
      <c r="BJ558" s="58"/>
      <c r="BK558" s="58"/>
      <c r="BL558" s="58"/>
      <c r="BM558" s="58"/>
      <c r="BN558" s="58"/>
      <c r="BO558" s="58"/>
      <c r="BP558" s="58"/>
      <c r="BQ558" s="58"/>
      <c r="BR558" s="58"/>
      <c r="BS558" s="58"/>
      <c r="BT558" s="58"/>
      <c r="BU558" s="58"/>
      <c r="BV558" s="58"/>
      <c r="BW558" s="58"/>
      <c r="BX558" s="58"/>
      <c r="BY558" s="58"/>
      <c r="BZ558" s="58"/>
      <c r="CA558" s="58"/>
      <c r="CB558" s="58"/>
      <c r="CC558" s="58"/>
      <c r="CD558" s="58"/>
      <c r="CE558" s="58"/>
      <c r="CF558" s="58"/>
      <c r="CG558" s="58"/>
      <c r="CH558" s="58"/>
      <c r="CI558" s="58"/>
      <c r="CJ558" s="58"/>
      <c r="CK558" s="58"/>
      <c r="CL558" s="58"/>
      <c r="CM558" s="58"/>
      <c r="CN558" s="58"/>
      <c r="CO558" s="58"/>
      <c r="CP558" s="58"/>
      <c r="CQ558" s="58"/>
      <c r="CR558" s="177"/>
      <c r="CS558" s="58"/>
      <c r="CT558" s="58"/>
      <c r="CU558" s="58"/>
      <c r="CV558" s="58"/>
      <c r="CW558" s="58"/>
      <c r="CX558" s="58"/>
      <c r="CY558" s="58"/>
      <c r="CZ558" s="58"/>
      <c r="DA558" s="58"/>
      <c r="DB558" s="58"/>
      <c r="DC558" s="58"/>
      <c r="DD558" s="58"/>
      <c r="DE558" s="58"/>
      <c r="DF558" s="58"/>
    </row>
    <row r="559" spans="1:110" ht="12.75">
      <c r="A559" s="50" t="s">
        <v>328</v>
      </c>
      <c r="B559" s="50"/>
      <c r="C559" s="50" t="s">
        <v>483</v>
      </c>
      <c r="BB559" s="58"/>
      <c r="BC559" s="58"/>
      <c r="BD559" s="58"/>
      <c r="BE559" s="58"/>
      <c r="BF559" s="58"/>
      <c r="BG559" s="58"/>
      <c r="BH559" s="58"/>
      <c r="BI559" s="58"/>
      <c r="BJ559" s="58"/>
      <c r="BK559" s="58"/>
      <c r="BL559" s="58"/>
      <c r="BM559" s="58"/>
      <c r="BN559" s="58"/>
      <c r="BO559" s="58"/>
      <c r="BP559" s="58"/>
      <c r="BQ559" s="58"/>
      <c r="BR559" s="58"/>
      <c r="BS559" s="58"/>
      <c r="BT559" s="58"/>
      <c r="BU559" s="58"/>
      <c r="BV559" s="58"/>
      <c r="BW559" s="58"/>
      <c r="BX559" s="58"/>
      <c r="BY559" s="58"/>
      <c r="BZ559" s="58"/>
      <c r="CA559" s="58"/>
      <c r="CB559" s="58"/>
      <c r="CC559" s="58"/>
      <c r="CD559" s="58"/>
      <c r="CE559" s="58"/>
      <c r="CF559" s="58"/>
      <c r="CG559" s="58"/>
      <c r="CH559" s="58"/>
      <c r="CI559" s="58"/>
      <c r="CJ559" s="58"/>
      <c r="CK559" s="58"/>
      <c r="CL559" s="58"/>
      <c r="CM559" s="58"/>
      <c r="CN559" s="58"/>
      <c r="CO559" s="58"/>
      <c r="CP559" s="58"/>
      <c r="CQ559" s="58"/>
      <c r="CR559" s="177"/>
      <c r="CS559" s="58"/>
      <c r="CT559" s="58"/>
      <c r="CU559" s="58"/>
      <c r="CV559" s="58"/>
      <c r="CW559" s="58"/>
      <c r="CX559" s="58"/>
      <c r="CY559" s="58"/>
      <c r="CZ559" s="58"/>
      <c r="DA559" s="58"/>
      <c r="DB559" s="58"/>
      <c r="DC559" s="58"/>
      <c r="DD559" s="58"/>
      <c r="DE559" s="58"/>
      <c r="DF559" s="58"/>
    </row>
    <row r="560" spans="1:110" ht="12.75">
      <c r="A560" s="50"/>
      <c r="B560" s="50"/>
      <c r="C560" s="50"/>
      <c r="BB560" s="58"/>
      <c r="BC560" s="58"/>
      <c r="BD560" s="58"/>
      <c r="BE560" s="58"/>
      <c r="BF560" s="58"/>
      <c r="BG560" s="58"/>
      <c r="BH560" s="58"/>
      <c r="BI560" s="58"/>
      <c r="BJ560" s="58"/>
      <c r="BK560" s="58"/>
      <c r="BL560" s="58"/>
      <c r="BM560" s="58"/>
      <c r="BN560" s="58"/>
      <c r="BO560" s="58"/>
      <c r="BP560" s="58"/>
      <c r="BQ560" s="58"/>
      <c r="BR560" s="58"/>
      <c r="BS560" s="58"/>
      <c r="BT560" s="58"/>
      <c r="BU560" s="58"/>
      <c r="BV560" s="58"/>
      <c r="BW560" s="58"/>
      <c r="BX560" s="58"/>
      <c r="BY560" s="58"/>
      <c r="BZ560" s="58"/>
      <c r="CA560" s="58"/>
      <c r="CB560" s="58"/>
      <c r="CC560" s="58"/>
      <c r="CD560" s="58"/>
      <c r="CE560" s="58"/>
      <c r="CF560" s="58"/>
      <c r="CG560" s="58"/>
      <c r="CH560" s="58"/>
      <c r="CI560" s="58"/>
      <c r="CJ560" s="58"/>
      <c r="CK560" s="58"/>
      <c r="CL560" s="58"/>
      <c r="CM560" s="58"/>
      <c r="CN560" s="58"/>
      <c r="CO560" s="58"/>
      <c r="CP560" s="58"/>
      <c r="CQ560" s="58"/>
      <c r="CR560" s="177"/>
      <c r="CS560" s="58"/>
      <c r="CT560" s="58"/>
      <c r="CU560" s="58"/>
      <c r="CV560" s="58"/>
      <c r="CW560" s="58"/>
      <c r="CX560" s="58"/>
      <c r="CY560" s="58"/>
      <c r="CZ560" s="58"/>
      <c r="DA560" s="58"/>
      <c r="DB560" s="58"/>
      <c r="DC560" s="58"/>
      <c r="DD560" s="58"/>
      <c r="DE560" s="58"/>
      <c r="DF560" s="58"/>
    </row>
    <row r="561" spans="1:110" ht="12.75">
      <c r="A561" s="50"/>
      <c r="B561" s="50"/>
      <c r="C561" s="50"/>
      <c r="D561" s="49" t="s">
        <v>22</v>
      </c>
      <c r="BB561" s="58"/>
      <c r="BC561" s="58"/>
      <c r="BD561" s="58"/>
      <c r="BE561" s="58"/>
      <c r="BF561" s="58"/>
      <c r="BG561" s="58"/>
      <c r="BH561" s="58"/>
      <c r="BI561" s="58"/>
      <c r="BJ561" s="58"/>
      <c r="BK561" s="58"/>
      <c r="BL561" s="58"/>
      <c r="BM561" s="58"/>
      <c r="BN561" s="58"/>
      <c r="BO561" s="58"/>
      <c r="BP561" s="58"/>
      <c r="BQ561" s="58"/>
      <c r="BR561" s="58"/>
      <c r="BS561" s="58"/>
      <c r="BT561" s="58"/>
      <c r="BU561" s="58"/>
      <c r="BV561" s="58"/>
      <c r="BW561" s="58"/>
      <c r="BX561" s="58"/>
      <c r="BY561" s="58"/>
      <c r="BZ561" s="58"/>
      <c r="CA561" s="58"/>
      <c r="CB561" s="58"/>
      <c r="CC561" s="58"/>
      <c r="CD561" s="58"/>
      <c r="CE561" s="58"/>
      <c r="CF561" s="58"/>
      <c r="CG561" s="58"/>
      <c r="CH561" s="58"/>
      <c r="CI561" s="58"/>
      <c r="CJ561" s="58"/>
      <c r="CK561" s="58"/>
      <c r="CL561" s="58"/>
      <c r="CM561" s="58"/>
      <c r="CN561" s="58"/>
      <c r="CO561" s="58"/>
      <c r="CP561" s="58"/>
      <c r="CQ561" s="58"/>
      <c r="CR561" s="177"/>
      <c r="CS561" s="58"/>
      <c r="CT561" s="58"/>
      <c r="CU561" s="58"/>
      <c r="CV561" s="58"/>
      <c r="CW561" s="58"/>
      <c r="CX561" s="58"/>
      <c r="CY561" s="58"/>
      <c r="CZ561" s="58"/>
      <c r="DA561" s="58"/>
      <c r="DB561" s="58"/>
      <c r="DC561" s="58"/>
      <c r="DD561" s="58"/>
      <c r="DE561" s="58"/>
      <c r="DF561" s="58"/>
    </row>
    <row r="562" spans="1:110" ht="12.75">
      <c r="B562" s="910"/>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BB562" s="58"/>
      <c r="BC562" s="58"/>
      <c r="BD562" s="58"/>
      <c r="BE562" s="58"/>
      <c r="BF562" s="58"/>
      <c r="BG562" s="58"/>
      <c r="BH562" s="58"/>
      <c r="BI562" s="58"/>
      <c r="BJ562" s="58"/>
      <c r="BK562" s="58"/>
      <c r="BL562" s="58"/>
      <c r="BM562" s="58"/>
      <c r="BN562" s="58"/>
      <c r="BO562" s="58"/>
      <c r="BP562" s="58"/>
      <c r="BQ562" s="58"/>
      <c r="BR562" s="58"/>
      <c r="BS562" s="58"/>
      <c r="BT562" s="58"/>
      <c r="BU562" s="58"/>
      <c r="BV562" s="58"/>
      <c r="BW562" s="58"/>
      <c r="BX562" s="58"/>
      <c r="BY562" s="58"/>
      <c r="BZ562" s="58"/>
      <c r="CA562" s="58"/>
      <c r="CB562" s="58"/>
      <c r="CC562" s="58"/>
      <c r="CD562" s="58"/>
      <c r="CE562" s="58"/>
      <c r="CF562" s="58"/>
      <c r="CG562" s="58"/>
      <c r="CH562" s="58"/>
      <c r="CI562" s="58"/>
      <c r="CJ562" s="58"/>
      <c r="CK562" s="58"/>
      <c r="CL562" s="58"/>
      <c r="CM562" s="58"/>
      <c r="CN562" s="58"/>
      <c r="CO562" s="58"/>
      <c r="CP562" s="58"/>
      <c r="CQ562" s="58"/>
      <c r="CR562" s="177"/>
      <c r="CS562" s="58"/>
      <c r="CT562" s="58"/>
      <c r="CU562" s="58"/>
      <c r="CV562" s="58"/>
      <c r="CW562" s="58"/>
      <c r="CX562" s="58"/>
      <c r="CY562" s="58"/>
      <c r="CZ562" s="58"/>
      <c r="DA562" s="58"/>
      <c r="DB562" s="58"/>
      <c r="DC562" s="58"/>
      <c r="DD562" s="58"/>
      <c r="DE562" s="58"/>
      <c r="DF562" s="58"/>
    </row>
    <row r="563" spans="1:110" ht="45" customHeight="1">
      <c r="B563" s="2447" t="s">
        <v>484</v>
      </c>
      <c r="C563" s="2028"/>
      <c r="D563" s="2028"/>
      <c r="E563" s="2028"/>
      <c r="F563" s="2028"/>
      <c r="G563" s="2028"/>
      <c r="H563" s="2028"/>
      <c r="I563" s="2028"/>
      <c r="J563" s="2028"/>
      <c r="K563" s="2028"/>
      <c r="L563" s="2028"/>
      <c r="M563" s="2028"/>
      <c r="N563" s="2028"/>
      <c r="O563" s="2028"/>
      <c r="P563" s="2029"/>
      <c r="Q563" s="2447" t="s">
        <v>2294</v>
      </c>
      <c r="R563" s="2448"/>
      <c r="S563" s="2449"/>
      <c r="T563" s="2447" t="s">
        <v>2292</v>
      </c>
      <c r="U563" s="2448"/>
      <c r="V563" s="2449"/>
      <c r="W563" s="2447" t="s">
        <v>485</v>
      </c>
      <c r="X563" s="2448"/>
      <c r="Y563" s="2449"/>
      <c r="Z563" s="2447" t="s">
        <v>2293</v>
      </c>
      <c r="AA563" s="2448"/>
      <c r="AB563" s="2448"/>
      <c r="AC563" s="2448"/>
      <c r="AD563" s="2448"/>
      <c r="AE563" s="2447" t="s">
        <v>2089</v>
      </c>
      <c r="AF563" s="2448"/>
      <c r="AG563" s="2448"/>
      <c r="AH563" s="2449"/>
      <c r="AI563" s="2447" t="s">
        <v>2090</v>
      </c>
      <c r="AJ563" s="2448"/>
      <c r="AK563" s="2448"/>
      <c r="AL563" s="2449"/>
      <c r="AM563" s="2447" t="s">
        <v>486</v>
      </c>
      <c r="AN563" s="2448"/>
      <c r="AO563" s="2448"/>
      <c r="AP563" s="2448"/>
      <c r="AQ563" s="2448"/>
      <c r="AR563" s="2448"/>
      <c r="AS563" s="2449"/>
      <c r="BB563" s="58"/>
      <c r="BC563" s="58"/>
      <c r="BD563" s="58"/>
      <c r="BE563" s="58"/>
      <c r="BF563" s="58"/>
      <c r="BG563" s="58"/>
      <c r="BH563" s="58" t="s">
        <v>124</v>
      </c>
      <c r="BI563" s="58" t="str">
        <f>N667</f>
        <v>Yes</v>
      </c>
      <c r="BJ563" s="58"/>
      <c r="BK563" s="58"/>
      <c r="BL563" s="58"/>
      <c r="BM563" s="58"/>
      <c r="BN563" s="58"/>
      <c r="BO563" s="58"/>
      <c r="BP563" s="58"/>
      <c r="BQ563" s="58"/>
      <c r="BR563" s="58"/>
      <c r="BS563" s="58"/>
      <c r="BT563" s="58"/>
      <c r="BU563" s="58"/>
      <c r="BV563" s="58"/>
      <c r="BW563" s="58"/>
      <c r="BX563" s="58"/>
      <c r="BY563" s="58"/>
      <c r="BZ563" s="58"/>
      <c r="CA563" s="58"/>
      <c r="CB563" s="58"/>
      <c r="CC563" s="58"/>
      <c r="CD563" s="58"/>
      <c r="CE563" s="58"/>
      <c r="CF563" s="58"/>
      <c r="CG563" s="58"/>
      <c r="CH563" s="58"/>
      <c r="CI563" s="58"/>
      <c r="CJ563" s="58"/>
      <c r="CK563" s="58"/>
      <c r="CL563" s="58"/>
      <c r="CM563" s="58"/>
      <c r="CN563" s="58"/>
      <c r="CO563" s="58"/>
      <c r="CP563" s="58"/>
      <c r="CQ563" s="58"/>
      <c r="CR563" s="177"/>
      <c r="CS563" s="58"/>
      <c r="CT563" s="58"/>
      <c r="CU563" s="58"/>
      <c r="CV563" s="58"/>
      <c r="CW563" s="58"/>
      <c r="CX563" s="58"/>
      <c r="CY563" s="58"/>
      <c r="CZ563" s="58"/>
      <c r="DA563" s="58"/>
      <c r="DB563" s="58"/>
      <c r="DC563" s="58"/>
      <c r="DD563" s="58"/>
      <c r="DE563" s="58"/>
      <c r="DF563" s="58"/>
    </row>
    <row r="564" spans="1:110" ht="12.75">
      <c r="B564" s="83" t="s">
        <v>117</v>
      </c>
      <c r="C564" s="2025" t="s">
        <v>2537</v>
      </c>
      <c r="D564" s="2025"/>
      <c r="E564" s="2025"/>
      <c r="F564" s="2025"/>
      <c r="G564" s="2025"/>
      <c r="H564" s="2025"/>
      <c r="I564" s="2025"/>
      <c r="J564" s="2025"/>
      <c r="K564" s="2025"/>
      <c r="L564" s="2025"/>
      <c r="M564" s="2025"/>
      <c r="N564" s="2025"/>
      <c r="O564" s="2025"/>
      <c r="P564" s="2049"/>
      <c r="Q564" s="2005">
        <v>30</v>
      </c>
      <c r="R564" s="2005"/>
      <c r="S564" s="2006"/>
      <c r="T564" s="2004">
        <v>30</v>
      </c>
      <c r="U564" s="2005"/>
      <c r="V564" s="2006"/>
      <c r="W564" s="2469">
        <v>3.4500000000000003E-2</v>
      </c>
      <c r="X564" s="2470"/>
      <c r="Y564" s="2471"/>
      <c r="Z564" s="2468" t="s">
        <v>2544</v>
      </c>
      <c r="AA564" s="2468"/>
      <c r="AB564" s="2468"/>
      <c r="AC564" s="2468"/>
      <c r="AD564" s="2468"/>
      <c r="AE564" s="2462">
        <v>1</v>
      </c>
      <c r="AF564" s="2463"/>
      <c r="AG564" s="2463"/>
      <c r="AH564" s="2464"/>
      <c r="AI564" s="2465"/>
      <c r="AJ564" s="2466"/>
      <c r="AK564" s="2466"/>
      <c r="AL564" s="2467"/>
      <c r="AM564" s="1982">
        <v>32500000</v>
      </c>
      <c r="AN564" s="1983"/>
      <c r="AO564" s="1983"/>
      <c r="AP564" s="1983"/>
      <c r="AQ564" s="1983"/>
      <c r="AR564" s="1983"/>
      <c r="AS564" s="1984"/>
      <c r="BB564" s="58"/>
      <c r="BC564" s="58"/>
      <c r="BD564" s="58"/>
      <c r="BE564" s="58"/>
      <c r="BF564" s="58"/>
      <c r="BG564" s="58"/>
      <c r="BH564" s="58" t="s">
        <v>616</v>
      </c>
      <c r="BI564" s="58" t="str">
        <f>AG667</f>
        <v>No</v>
      </c>
      <c r="BJ564" s="58"/>
      <c r="BK564" s="58"/>
      <c r="BL564" s="58"/>
      <c r="BM564" s="58"/>
      <c r="BN564" s="58"/>
      <c r="BO564" s="58"/>
      <c r="BP564" s="58"/>
      <c r="BQ564" s="58"/>
      <c r="BR564" s="58"/>
      <c r="BS564" s="58"/>
      <c r="BT564" s="58"/>
      <c r="BU564" s="58"/>
      <c r="BV564" s="58"/>
      <c r="BW564" s="58"/>
      <c r="BX564" s="58"/>
      <c r="BY564" s="58"/>
      <c r="BZ564" s="58"/>
      <c r="CA564" s="58"/>
      <c r="CB564" s="58"/>
      <c r="CC564" s="58"/>
      <c r="CD564" s="58"/>
      <c r="CE564" s="58"/>
      <c r="CF564" s="58"/>
      <c r="CG564" s="58"/>
      <c r="CH564" s="58"/>
      <c r="CI564" s="58"/>
      <c r="CJ564" s="58"/>
      <c r="CK564" s="58"/>
      <c r="CL564" s="58"/>
      <c r="CM564" s="58"/>
      <c r="CN564" s="58"/>
      <c r="CO564" s="58"/>
      <c r="CP564" s="58"/>
      <c r="CQ564" s="58"/>
      <c r="CR564" s="177"/>
      <c r="CS564" s="58"/>
      <c r="CT564" s="58"/>
      <c r="CU564" s="58"/>
      <c r="CV564" s="58"/>
      <c r="CW564" s="58"/>
      <c r="CX564" s="58"/>
      <c r="CY564" s="58"/>
      <c r="CZ564" s="58"/>
      <c r="DA564" s="58"/>
      <c r="DB564" s="58"/>
      <c r="DC564" s="58"/>
      <c r="DD564" s="58"/>
      <c r="DE564" s="58"/>
      <c r="DF564" s="58"/>
    </row>
    <row r="565" spans="1:110" ht="12.75" customHeight="1">
      <c r="B565" s="84" t="s">
        <v>118</v>
      </c>
      <c r="C565" s="2025" t="s">
        <v>2538</v>
      </c>
      <c r="D565" s="2025"/>
      <c r="E565" s="2025"/>
      <c r="F565" s="2025"/>
      <c r="G565" s="2025"/>
      <c r="H565" s="2025"/>
      <c r="I565" s="2025"/>
      <c r="J565" s="2025"/>
      <c r="K565" s="2025"/>
      <c r="L565" s="2025"/>
      <c r="M565" s="2025"/>
      <c r="N565" s="2025"/>
      <c r="O565" s="2025"/>
      <c r="P565" s="2049"/>
      <c r="Q565" s="2004">
        <v>30</v>
      </c>
      <c r="R565" s="2005"/>
      <c r="S565" s="2006"/>
      <c r="T565" s="2004">
        <v>30</v>
      </c>
      <c r="U565" s="2005"/>
      <c r="V565" s="2006"/>
      <c r="W565" s="2469">
        <v>3.85E-2</v>
      </c>
      <c r="X565" s="2470"/>
      <c r="Y565" s="2471"/>
      <c r="Z565" s="2468" t="s">
        <v>2544</v>
      </c>
      <c r="AA565" s="2468"/>
      <c r="AB565" s="2468"/>
      <c r="AC565" s="2468"/>
      <c r="AD565" s="2468"/>
      <c r="AE565" s="2462">
        <v>2</v>
      </c>
      <c r="AF565" s="2463"/>
      <c r="AG565" s="2463"/>
      <c r="AH565" s="2464"/>
      <c r="AI565" s="2465"/>
      <c r="AJ565" s="2466"/>
      <c r="AK565" s="2466"/>
      <c r="AL565" s="2467"/>
      <c r="AM565" s="1982">
        <v>13700000</v>
      </c>
      <c r="AN565" s="1983"/>
      <c r="AO565" s="1983"/>
      <c r="AP565" s="1983"/>
      <c r="AQ565" s="1983"/>
      <c r="AR565" s="1983"/>
      <c r="AS565" s="1984"/>
      <c r="BB565" s="58"/>
      <c r="BC565" s="58"/>
      <c r="BD565" s="58"/>
      <c r="BE565" s="58"/>
      <c r="BF565" s="58"/>
      <c r="BG565" s="58"/>
      <c r="BH565" s="58"/>
      <c r="BI565" s="58"/>
      <c r="BJ565" s="58"/>
      <c r="BK565" s="58"/>
      <c r="BL565" s="58"/>
      <c r="BM565" s="58"/>
      <c r="BN565" s="58"/>
      <c r="BO565" s="58"/>
      <c r="BP565" s="58"/>
      <c r="BQ565" s="58"/>
      <c r="BR565" s="58"/>
      <c r="BS565" s="58"/>
      <c r="BT565" s="58"/>
      <c r="BU565" s="58"/>
      <c r="BV565" s="58"/>
      <c r="BW565" s="58"/>
      <c r="BX565" s="58"/>
      <c r="BY565" s="58"/>
      <c r="BZ565" s="58"/>
      <c r="CA565" s="58"/>
      <c r="CB565" s="58"/>
      <c r="CC565" s="58"/>
      <c r="CD565" s="58"/>
      <c r="CE565" s="58"/>
      <c r="CF565" s="58"/>
      <c r="CG565" s="58"/>
      <c r="CH565" s="58"/>
      <c r="CI565" s="58"/>
      <c r="CJ565" s="58"/>
      <c r="CK565" s="58"/>
      <c r="CL565" s="58"/>
      <c r="CM565" s="58"/>
      <c r="CN565" s="58"/>
      <c r="CO565" s="58"/>
      <c r="CP565" s="58"/>
      <c r="CQ565" s="58"/>
      <c r="CR565" s="177"/>
      <c r="CS565" s="58"/>
      <c r="CT565" s="58"/>
      <c r="CU565" s="58"/>
      <c r="CV565" s="58"/>
      <c r="CW565" s="58"/>
      <c r="CX565" s="58"/>
      <c r="CY565" s="58"/>
      <c r="CZ565" s="58"/>
      <c r="DA565" s="58"/>
      <c r="DB565" s="58"/>
      <c r="DC565" s="58"/>
      <c r="DD565" s="58"/>
      <c r="DE565" s="58"/>
      <c r="DF565" s="58"/>
    </row>
    <row r="566" spans="1:110" ht="12.75">
      <c r="B566" s="84" t="s">
        <v>124</v>
      </c>
      <c r="C566" s="2025" t="s">
        <v>2539</v>
      </c>
      <c r="D566" s="2025"/>
      <c r="E566" s="2025"/>
      <c r="F566" s="2025"/>
      <c r="G566" s="2025"/>
      <c r="H566" s="2025"/>
      <c r="I566" s="2025"/>
      <c r="J566" s="2025"/>
      <c r="K566" s="2025"/>
      <c r="L566" s="2025"/>
      <c r="M566" s="2025"/>
      <c r="N566" s="2025"/>
      <c r="O566" s="2025"/>
      <c r="P566" s="2049"/>
      <c r="Q566" s="2004">
        <v>30</v>
      </c>
      <c r="R566" s="2005"/>
      <c r="S566" s="2006"/>
      <c r="T566" s="2004">
        <v>30</v>
      </c>
      <c r="U566" s="2005"/>
      <c r="V566" s="2006"/>
      <c r="W566" s="2469">
        <v>3.4500000000000003E-2</v>
      </c>
      <c r="X566" s="2470"/>
      <c r="Y566" s="2471"/>
      <c r="Z566" s="2468" t="s">
        <v>2544</v>
      </c>
      <c r="AA566" s="2468"/>
      <c r="AB566" s="2468"/>
      <c r="AC566" s="2468"/>
      <c r="AD566" s="2468"/>
      <c r="AE566" s="2462">
        <v>3</v>
      </c>
      <c r="AF566" s="2463"/>
      <c r="AG566" s="2463"/>
      <c r="AH566" s="2464"/>
      <c r="AI566" s="2465"/>
      <c r="AJ566" s="2466"/>
      <c r="AK566" s="2466"/>
      <c r="AL566" s="2467"/>
      <c r="AM566" s="1982">
        <v>3500000</v>
      </c>
      <c r="AN566" s="1983"/>
      <c r="AO566" s="1983"/>
      <c r="AP566" s="1983"/>
      <c r="AQ566" s="1983"/>
      <c r="AR566" s="1983"/>
      <c r="AS566" s="1984"/>
      <c r="BB566" s="58"/>
      <c r="BC566" s="58"/>
      <c r="BD566" s="58"/>
      <c r="BE566" s="58"/>
      <c r="BF566" s="58"/>
      <c r="BG566" s="58"/>
      <c r="BH566" s="58"/>
      <c r="BI566" s="58"/>
      <c r="BJ566" s="58"/>
      <c r="BK566" s="58"/>
      <c r="BL566" s="58"/>
      <c r="BM566" s="58"/>
      <c r="BN566" s="58"/>
      <c r="BO566" s="58"/>
      <c r="BP566" s="58"/>
      <c r="BQ566" s="58"/>
      <c r="BR566" s="58"/>
      <c r="BS566" s="58"/>
      <c r="BT566" s="58"/>
      <c r="BU566" s="58"/>
      <c r="BV566" s="58"/>
      <c r="BW566" s="58"/>
      <c r="BX566" s="58"/>
      <c r="BY566" s="58"/>
      <c r="BZ566" s="58"/>
      <c r="CA566" s="58"/>
      <c r="CB566" s="58"/>
      <c r="CC566" s="58"/>
      <c r="CD566" s="58"/>
      <c r="CE566" s="58"/>
      <c r="CF566" s="58"/>
      <c r="CG566" s="58"/>
      <c r="CH566" s="58"/>
      <c r="CI566" s="58"/>
      <c r="CJ566" s="58"/>
      <c r="CK566" s="58"/>
      <c r="CL566" s="58"/>
      <c r="CM566" s="58"/>
      <c r="CN566" s="58"/>
      <c r="CO566" s="58"/>
      <c r="CP566" s="58"/>
      <c r="CQ566" s="58"/>
      <c r="CR566" s="177"/>
      <c r="CS566" s="58"/>
      <c r="CT566" s="58"/>
      <c r="CU566" s="58"/>
      <c r="CV566" s="58"/>
      <c r="CW566" s="58"/>
      <c r="CX566" s="58"/>
      <c r="CY566" s="58"/>
      <c r="CZ566" s="58"/>
      <c r="DA566" s="58"/>
      <c r="DB566" s="58"/>
      <c r="DC566" s="58"/>
      <c r="DD566" s="58"/>
      <c r="DE566" s="58"/>
      <c r="DF566" s="58"/>
    </row>
    <row r="567" spans="1:110" ht="12.75">
      <c r="B567" s="84" t="s">
        <v>616</v>
      </c>
      <c r="C567" s="2025" t="s">
        <v>2540</v>
      </c>
      <c r="D567" s="2025"/>
      <c r="E567" s="2025"/>
      <c r="F567" s="2025"/>
      <c r="G567" s="2025"/>
      <c r="H567" s="2025"/>
      <c r="I567" s="2025"/>
      <c r="J567" s="2025"/>
      <c r="K567" s="2025"/>
      <c r="L567" s="2025"/>
      <c r="M567" s="2025"/>
      <c r="N567" s="2025"/>
      <c r="O567" s="2025"/>
      <c r="P567" s="2049"/>
      <c r="Q567" s="2004">
        <v>660</v>
      </c>
      <c r="R567" s="2005"/>
      <c r="S567" s="2006"/>
      <c r="T567" s="2004"/>
      <c r="U567" s="2005"/>
      <c r="V567" s="2006"/>
      <c r="W567" s="2469">
        <v>0.03</v>
      </c>
      <c r="X567" s="2470"/>
      <c r="Y567" s="2471"/>
      <c r="Z567" s="2468" t="s">
        <v>2544</v>
      </c>
      <c r="AA567" s="2468"/>
      <c r="AB567" s="2468"/>
      <c r="AC567" s="2468"/>
      <c r="AD567" s="2468"/>
      <c r="AE567" s="2462">
        <v>4</v>
      </c>
      <c r="AF567" s="2463"/>
      <c r="AG567" s="2463"/>
      <c r="AH567" s="2464"/>
      <c r="AI567" s="2465"/>
      <c r="AJ567" s="2466"/>
      <c r="AK567" s="2466"/>
      <c r="AL567" s="2467"/>
      <c r="AM567" s="1982">
        <v>1900000</v>
      </c>
      <c r="AN567" s="1983"/>
      <c r="AO567" s="1983"/>
      <c r="AP567" s="1983"/>
      <c r="AQ567" s="1983"/>
      <c r="AR567" s="1983"/>
      <c r="AS567" s="1984"/>
      <c r="BB567" s="58"/>
      <c r="BC567" s="58"/>
      <c r="BD567" s="58"/>
      <c r="BE567" s="58"/>
      <c r="BF567" s="58"/>
      <c r="BG567" s="58"/>
      <c r="BH567" s="58"/>
      <c r="BI567" s="58"/>
      <c r="BJ567" s="58"/>
      <c r="BK567" s="58"/>
      <c r="BL567" s="58"/>
      <c r="BM567" s="58"/>
      <c r="BN567" s="58"/>
      <c r="BO567" s="58"/>
      <c r="BP567" s="58"/>
      <c r="BQ567" s="58"/>
      <c r="BR567" s="58"/>
      <c r="BS567" s="58"/>
      <c r="BT567" s="58"/>
      <c r="BU567" s="58"/>
      <c r="BV567" s="58"/>
      <c r="BW567" s="58"/>
      <c r="BX567" s="58"/>
      <c r="BY567" s="58"/>
      <c r="BZ567" s="58"/>
      <c r="CA567" s="58"/>
      <c r="CB567" s="58"/>
      <c r="CC567" s="58"/>
      <c r="CD567" s="58"/>
      <c r="CE567" s="58"/>
      <c r="CF567" s="58"/>
      <c r="CG567" s="58"/>
      <c r="CH567" s="58"/>
      <c r="CI567" s="58"/>
      <c r="CJ567" s="58"/>
      <c r="CK567" s="58"/>
      <c r="CL567" s="58"/>
      <c r="CM567" s="58"/>
      <c r="CN567" s="58"/>
      <c r="CO567" s="58"/>
      <c r="CP567" s="58"/>
      <c r="CQ567" s="58"/>
      <c r="CR567" s="177"/>
      <c r="CS567" s="58"/>
      <c r="CT567" s="58"/>
      <c r="CU567" s="58"/>
      <c r="CV567" s="58"/>
      <c r="CW567" s="58"/>
      <c r="CX567" s="58"/>
      <c r="CY567" s="58"/>
      <c r="CZ567" s="58"/>
      <c r="DA567" s="58"/>
      <c r="DB567" s="58"/>
      <c r="DC567" s="58"/>
      <c r="DD567" s="58"/>
      <c r="DE567" s="58"/>
      <c r="DF567" s="58"/>
    </row>
    <row r="568" spans="1:110" ht="12.75">
      <c r="B568" s="84" t="s">
        <v>821</v>
      </c>
      <c r="C568" s="2025" t="s">
        <v>2541</v>
      </c>
      <c r="D568" s="2025"/>
      <c r="E568" s="2025"/>
      <c r="F568" s="2025"/>
      <c r="G568" s="2025"/>
      <c r="H568" s="2025"/>
      <c r="I568" s="2025"/>
      <c r="J568" s="2025"/>
      <c r="K568" s="2025"/>
      <c r="L568" s="2025"/>
      <c r="M568" s="2025"/>
      <c r="N568" s="2025"/>
      <c r="O568" s="2025"/>
      <c r="P568" s="2049"/>
      <c r="Q568" s="2004"/>
      <c r="R568" s="2005"/>
      <c r="S568" s="2006"/>
      <c r="T568" s="2004"/>
      <c r="U568" s="2005"/>
      <c r="V568" s="2006"/>
      <c r="W568" s="2469"/>
      <c r="X568" s="2470"/>
      <c r="Y568" s="2471"/>
      <c r="Z568" s="2468" t="s">
        <v>626</v>
      </c>
      <c r="AA568" s="2468"/>
      <c r="AB568" s="2468"/>
      <c r="AC568" s="2468"/>
      <c r="AD568" s="2468"/>
      <c r="AE568" s="2462"/>
      <c r="AF568" s="2463"/>
      <c r="AG568" s="2463"/>
      <c r="AH568" s="2464"/>
      <c r="AI568" s="2465"/>
      <c r="AJ568" s="2466"/>
      <c r="AK568" s="2466"/>
      <c r="AL568" s="2467"/>
      <c r="AM568" s="1982">
        <v>4356917.3999999994</v>
      </c>
      <c r="AN568" s="1983"/>
      <c r="AO568" s="1983"/>
      <c r="AP568" s="1983"/>
      <c r="AQ568" s="1983"/>
      <c r="AR568" s="1983"/>
      <c r="AS568" s="1984"/>
      <c r="BB568" s="58"/>
      <c r="BC568" s="58"/>
      <c r="BD568" s="58"/>
      <c r="BE568" s="58"/>
      <c r="BF568" s="58"/>
      <c r="BG568" s="58"/>
      <c r="BH568" s="58"/>
      <c r="BI568" s="58"/>
      <c r="BJ568" s="58"/>
      <c r="BK568" s="58"/>
      <c r="BL568" s="58"/>
      <c r="BM568" s="58"/>
      <c r="BN568" s="58"/>
      <c r="BO568" s="58"/>
      <c r="BP568" s="58"/>
      <c r="BQ568" s="58"/>
      <c r="BR568" s="58"/>
      <c r="BS568" s="58"/>
      <c r="BT568" s="58"/>
      <c r="BU568" s="58"/>
      <c r="BV568" s="58"/>
      <c r="BW568" s="58"/>
      <c r="BX568" s="58"/>
      <c r="BY568" s="58"/>
      <c r="BZ568" s="58"/>
      <c r="CA568" s="58"/>
      <c r="CB568" s="58"/>
      <c r="CC568" s="58"/>
      <c r="CD568" s="58"/>
      <c r="CE568" s="58"/>
      <c r="CF568" s="58"/>
      <c r="CG568" s="58"/>
      <c r="CH568" s="58"/>
      <c r="CI568" s="58"/>
      <c r="CJ568" s="58"/>
      <c r="CK568" s="58"/>
      <c r="CL568" s="58"/>
      <c r="CM568" s="58"/>
      <c r="CN568" s="58"/>
      <c r="CO568" s="58"/>
      <c r="CP568" s="58"/>
      <c r="CQ568" s="58"/>
      <c r="CR568" s="177"/>
      <c r="CS568" s="58"/>
      <c r="CT568" s="58"/>
      <c r="CU568" s="58"/>
      <c r="CV568" s="58"/>
      <c r="CW568" s="58"/>
      <c r="CX568" s="58"/>
      <c r="CY568" s="58"/>
      <c r="CZ568" s="58"/>
      <c r="DA568" s="58"/>
      <c r="DB568" s="58"/>
      <c r="DC568" s="58"/>
      <c r="DD568" s="58"/>
      <c r="DE568" s="58"/>
      <c r="DF568" s="58"/>
    </row>
    <row r="569" spans="1:110" ht="12.75">
      <c r="B569" s="84" t="s">
        <v>619</v>
      </c>
      <c r="C569" s="2025" t="s">
        <v>2542</v>
      </c>
      <c r="D569" s="2025"/>
      <c r="E569" s="2025"/>
      <c r="F569" s="2025"/>
      <c r="G569" s="2025"/>
      <c r="H569" s="2025"/>
      <c r="I569" s="2025"/>
      <c r="J569" s="2025"/>
      <c r="K569" s="2025"/>
      <c r="L569" s="2025"/>
      <c r="M569" s="2025"/>
      <c r="N569" s="2025"/>
      <c r="O569" s="2025"/>
      <c r="P569" s="2049"/>
      <c r="Q569" s="2004"/>
      <c r="R569" s="2005"/>
      <c r="S569" s="2006"/>
      <c r="T569" s="2004"/>
      <c r="U569" s="2005"/>
      <c r="V569" s="2006"/>
      <c r="W569" s="2469"/>
      <c r="X569" s="2470"/>
      <c r="Y569" s="2471"/>
      <c r="Z569" s="2468" t="s">
        <v>626</v>
      </c>
      <c r="AA569" s="2468"/>
      <c r="AB569" s="2468"/>
      <c r="AC569" s="2468"/>
      <c r="AD569" s="2468"/>
      <c r="AE569" s="2462"/>
      <c r="AF569" s="2463"/>
      <c r="AG569" s="2463"/>
      <c r="AH569" s="2464"/>
      <c r="AI569" s="2465"/>
      <c r="AJ569" s="2466"/>
      <c r="AK569" s="2466"/>
      <c r="AL569" s="2467"/>
      <c r="AM569" s="1982">
        <v>2343000</v>
      </c>
      <c r="AN569" s="1983"/>
      <c r="AO569" s="1983"/>
      <c r="AP569" s="1983"/>
      <c r="AQ569" s="1983"/>
      <c r="AR569" s="1983"/>
      <c r="AS569" s="1984"/>
      <c r="BB569" s="58"/>
      <c r="BC569" s="58"/>
      <c r="BD569" s="58"/>
      <c r="BE569" s="58"/>
      <c r="BF569" s="58"/>
      <c r="BG569" s="58"/>
      <c r="BH569" s="58"/>
      <c r="BI569" s="58"/>
      <c r="BJ569" s="58"/>
      <c r="BK569" s="58"/>
      <c r="BL569" s="58"/>
      <c r="BM569" s="58"/>
      <c r="BN569" s="58"/>
      <c r="BO569" s="58"/>
      <c r="BP569" s="58"/>
      <c r="BQ569" s="58"/>
      <c r="BR569" s="58"/>
      <c r="BS569" s="58"/>
      <c r="BT569" s="58"/>
      <c r="BU569" s="58"/>
      <c r="BV569" s="58"/>
      <c r="BW569" s="58"/>
      <c r="BX569" s="58"/>
      <c r="BY569" s="58"/>
      <c r="BZ569" s="58"/>
      <c r="CA569" s="58"/>
      <c r="CB569" s="58"/>
      <c r="CC569" s="58"/>
      <c r="CD569" s="58"/>
      <c r="CE569" s="58"/>
      <c r="CF569" s="58"/>
      <c r="CG569" s="58"/>
      <c r="CH569" s="58"/>
      <c r="CI569" s="58"/>
      <c r="CJ569" s="58"/>
      <c r="CK569" s="58"/>
      <c r="CL569" s="58"/>
      <c r="CM569" s="58"/>
      <c r="CN569" s="58"/>
      <c r="CO569" s="58"/>
      <c r="CP569" s="58"/>
      <c r="CQ569" s="58"/>
      <c r="CR569" s="177"/>
      <c r="CS569" s="58"/>
      <c r="CT569" s="58"/>
      <c r="CU569" s="58"/>
      <c r="CV569" s="58"/>
      <c r="CW569" s="58"/>
      <c r="CX569" s="58"/>
      <c r="CY569" s="58"/>
      <c r="CZ569" s="58"/>
      <c r="DA569" s="58"/>
      <c r="DB569" s="58"/>
      <c r="DC569" s="58"/>
      <c r="DD569" s="58"/>
      <c r="DE569" s="58"/>
      <c r="DF569" s="58"/>
    </row>
    <row r="570" spans="1:110" ht="12.75">
      <c r="B570" s="84" t="s">
        <v>487</v>
      </c>
      <c r="C570" s="2025" t="s">
        <v>2543</v>
      </c>
      <c r="D570" s="2025"/>
      <c r="E570" s="2025"/>
      <c r="F570" s="2025"/>
      <c r="G570" s="2025"/>
      <c r="H570" s="2025"/>
      <c r="I570" s="2025"/>
      <c r="J570" s="2025"/>
      <c r="K570" s="2025"/>
      <c r="L570" s="2025"/>
      <c r="M570" s="2025"/>
      <c r="N570" s="2025"/>
      <c r="O570" s="2025"/>
      <c r="P570" s="2049"/>
      <c r="Q570" s="2004"/>
      <c r="R570" s="2005"/>
      <c r="S570" s="2006"/>
      <c r="T570" s="2004"/>
      <c r="U570" s="2005"/>
      <c r="V570" s="2006"/>
      <c r="W570" s="2469"/>
      <c r="X570" s="2470"/>
      <c r="Y570" s="2471"/>
      <c r="Z570" s="2468" t="s">
        <v>626</v>
      </c>
      <c r="AA570" s="2468"/>
      <c r="AB570" s="2468"/>
      <c r="AC570" s="2468"/>
      <c r="AD570" s="2468"/>
      <c r="AE570" s="2462"/>
      <c r="AF570" s="2463"/>
      <c r="AG570" s="2463"/>
      <c r="AH570" s="2464"/>
      <c r="AI570" s="2465"/>
      <c r="AJ570" s="2466"/>
      <c r="AK570" s="2466"/>
      <c r="AL570" s="2467"/>
      <c r="AM570" s="1982">
        <v>362482.75325217389</v>
      </c>
      <c r="AN570" s="1983"/>
      <c r="AO570" s="1983"/>
      <c r="AP570" s="1983"/>
      <c r="AQ570" s="1983"/>
      <c r="AR570" s="1983"/>
      <c r="AS570" s="1984"/>
      <c r="BB570" s="58"/>
      <c r="BC570" s="58"/>
      <c r="BD570" s="58"/>
      <c r="BE570" s="58"/>
      <c r="BF570" s="58"/>
      <c r="BG570" s="58"/>
      <c r="BH570" s="58"/>
      <c r="BI570" s="58"/>
      <c r="BJ570" s="58"/>
      <c r="BK570" s="58"/>
      <c r="BL570" s="58"/>
      <c r="BM570" s="58"/>
      <c r="BN570" s="58"/>
      <c r="BO570" s="58"/>
      <c r="BP570" s="58"/>
      <c r="BQ570" s="58"/>
      <c r="BR570" s="58"/>
      <c r="BS570" s="58"/>
      <c r="BT570" s="58"/>
      <c r="BU570" s="58"/>
      <c r="BV570" s="58"/>
      <c r="BW570" s="58"/>
      <c r="BX570" s="58"/>
      <c r="BY570" s="58"/>
      <c r="BZ570" s="58"/>
      <c r="CA570" s="58"/>
      <c r="CB570" s="58"/>
      <c r="CC570" s="58"/>
      <c r="CD570" s="58"/>
      <c r="CE570" s="58"/>
      <c r="CF570" s="58"/>
      <c r="CG570" s="58"/>
      <c r="CH570" s="58"/>
      <c r="CI570" s="58"/>
      <c r="CJ570" s="58"/>
      <c r="CK570" s="58"/>
      <c r="CL570" s="58"/>
      <c r="CM570" s="58"/>
      <c r="CN570" s="58"/>
      <c r="CO570" s="58"/>
      <c r="CP570" s="58"/>
      <c r="CQ570" s="58"/>
      <c r="CR570" s="177"/>
      <c r="CS570" s="58"/>
      <c r="CT570" s="58"/>
      <c r="CU570" s="58"/>
      <c r="CV570" s="58"/>
      <c r="CW570" s="58"/>
      <c r="CX570" s="58"/>
      <c r="CY570" s="58"/>
      <c r="CZ570" s="58"/>
      <c r="DA570" s="58"/>
      <c r="DB570" s="58"/>
      <c r="DC570" s="58"/>
      <c r="DD570" s="58"/>
      <c r="DE570" s="58"/>
      <c r="DF570" s="58"/>
    </row>
    <row r="571" spans="1:110" ht="12.75">
      <c r="B571" s="84" t="s">
        <v>488</v>
      </c>
      <c r="C571" s="2025" t="s">
        <v>2066</v>
      </c>
      <c r="D571" s="2025"/>
      <c r="E571" s="2025"/>
      <c r="F571" s="2025"/>
      <c r="G571" s="2025"/>
      <c r="H571" s="2025"/>
      <c r="I571" s="2025"/>
      <c r="J571" s="2025"/>
      <c r="K571" s="2025"/>
      <c r="L571" s="2025"/>
      <c r="M571" s="2025"/>
      <c r="N571" s="2025"/>
      <c r="O571" s="2025"/>
      <c r="P571" s="2049"/>
      <c r="Q571" s="2004"/>
      <c r="R571" s="2005"/>
      <c r="S571" s="2006"/>
      <c r="T571" s="2004"/>
      <c r="U571" s="2005"/>
      <c r="V571" s="2006"/>
      <c r="W571" s="2469"/>
      <c r="X571" s="2470"/>
      <c r="Y571" s="2471"/>
      <c r="Z571" s="2468" t="s">
        <v>626</v>
      </c>
      <c r="AA571" s="2468"/>
      <c r="AB571" s="2468"/>
      <c r="AC571" s="2468"/>
      <c r="AD571" s="2468"/>
      <c r="AE571" s="2462"/>
      <c r="AF571" s="2463"/>
      <c r="AG571" s="2463"/>
      <c r="AH571" s="2464"/>
      <c r="AI571" s="2465"/>
      <c r="AJ571" s="2466"/>
      <c r="AK571" s="2466"/>
      <c r="AL571" s="2467"/>
      <c r="AM571" s="1982">
        <v>6769134.9914417267</v>
      </c>
      <c r="AN571" s="1983"/>
      <c r="AO571" s="1983"/>
      <c r="AP571" s="1983"/>
      <c r="AQ571" s="1983"/>
      <c r="AR571" s="1983"/>
      <c r="AS571" s="1984"/>
      <c r="BB571" s="58"/>
      <c r="BC571" s="58"/>
      <c r="BD571" s="58"/>
      <c r="BE571" s="58"/>
      <c r="BF571" s="58"/>
      <c r="BG571" s="58"/>
      <c r="BH571" s="58" t="s">
        <v>821</v>
      </c>
      <c r="BI571" s="58" t="str">
        <f>N675</f>
        <v>No</v>
      </c>
      <c r="BJ571" s="58"/>
      <c r="BK571" s="58"/>
      <c r="BL571" s="58"/>
      <c r="BM571" s="58"/>
      <c r="BN571" s="58"/>
      <c r="BO571" s="58"/>
      <c r="BP571" s="58"/>
      <c r="BQ571" s="58"/>
      <c r="BR571" s="58"/>
      <c r="BS571" s="58"/>
      <c r="BT571" s="58"/>
      <c r="BU571" s="58"/>
      <c r="BV571" s="58"/>
      <c r="BW571" s="58"/>
      <c r="BX571" s="58"/>
      <c r="BY571" s="58"/>
      <c r="BZ571" s="58"/>
      <c r="CA571" s="58"/>
      <c r="CB571" s="58"/>
      <c r="CC571" s="58"/>
      <c r="CD571" s="58"/>
      <c r="CE571" s="58"/>
      <c r="CF571" s="58"/>
      <c r="CG571" s="58"/>
      <c r="CH571" s="58"/>
      <c r="CI571" s="58"/>
      <c r="CJ571" s="58"/>
      <c r="CK571" s="58"/>
      <c r="CL571" s="58"/>
      <c r="CM571" s="58"/>
      <c r="CN571" s="58"/>
      <c r="CO571" s="58"/>
      <c r="CP571" s="58"/>
      <c r="CQ571" s="58"/>
      <c r="CR571" s="177"/>
      <c r="CS571" s="58"/>
      <c r="CT571" s="58"/>
      <c r="CU571" s="58"/>
      <c r="CV571" s="58"/>
      <c r="CW571" s="58"/>
      <c r="CX571" s="58"/>
      <c r="CY571" s="58"/>
      <c r="CZ571" s="58"/>
      <c r="DA571" s="58"/>
      <c r="DB571" s="58"/>
      <c r="DC571" s="58"/>
      <c r="DD571" s="58"/>
      <c r="DE571" s="58"/>
      <c r="DF571" s="58"/>
    </row>
    <row r="572" spans="1:110" ht="12.75">
      <c r="B572" s="84" t="s">
        <v>494</v>
      </c>
      <c r="C572" s="2025"/>
      <c r="D572" s="2025"/>
      <c r="E572" s="2025"/>
      <c r="F572" s="2025"/>
      <c r="G572" s="2025"/>
      <c r="H572" s="2025"/>
      <c r="I572" s="2025"/>
      <c r="J572" s="2025"/>
      <c r="K572" s="2025"/>
      <c r="L572" s="2025"/>
      <c r="M572" s="2025"/>
      <c r="N572" s="2025"/>
      <c r="O572" s="2025"/>
      <c r="P572" s="2049"/>
      <c r="Q572" s="2004"/>
      <c r="R572" s="2005"/>
      <c r="S572" s="2006"/>
      <c r="T572" s="2004"/>
      <c r="U572" s="2005"/>
      <c r="V572" s="2006"/>
      <c r="W572" s="2469"/>
      <c r="X572" s="2470"/>
      <c r="Y572" s="2471"/>
      <c r="Z572" s="2468" t="s">
        <v>1381</v>
      </c>
      <c r="AA572" s="2468"/>
      <c r="AB572" s="2468"/>
      <c r="AC572" s="2468"/>
      <c r="AD572" s="2468"/>
      <c r="AE572" s="2462"/>
      <c r="AF572" s="2463"/>
      <c r="AG572" s="2463"/>
      <c r="AH572" s="2464"/>
      <c r="AI572" s="2465"/>
      <c r="AJ572" s="2466"/>
      <c r="AK572" s="2466"/>
      <c r="AL572" s="2467"/>
      <c r="AM572" s="1982"/>
      <c r="AN572" s="1983"/>
      <c r="AO572" s="1983"/>
      <c r="AP572" s="1983"/>
      <c r="AQ572" s="1983"/>
      <c r="AR572" s="1983"/>
      <c r="AS572" s="1984"/>
      <c r="BB572" s="58"/>
      <c r="BC572" s="58"/>
      <c r="BD572" s="58"/>
      <c r="BE572" s="58"/>
      <c r="BF572" s="58"/>
      <c r="BG572" s="58"/>
      <c r="BH572" s="58" t="s">
        <v>619</v>
      </c>
      <c r="BI572" s="58" t="str">
        <f>AG675</f>
        <v>No</v>
      </c>
      <c r="BJ572" s="58"/>
      <c r="BK572" s="58"/>
      <c r="BL572" s="58"/>
      <c r="BM572" s="58"/>
      <c r="BN572" s="58"/>
      <c r="BO572" s="58"/>
      <c r="BP572" s="58"/>
      <c r="BQ572" s="58"/>
      <c r="BR572" s="58"/>
      <c r="BS572" s="58"/>
      <c r="BT572" s="58"/>
      <c r="BU572" s="58"/>
      <c r="BV572" s="58"/>
      <c r="BW572" s="58"/>
      <c r="BX572" s="58"/>
      <c r="BY572" s="58"/>
      <c r="BZ572" s="58"/>
      <c r="CA572" s="58"/>
      <c r="CB572" s="58"/>
      <c r="CC572" s="58"/>
      <c r="CD572" s="58"/>
      <c r="CE572" s="58"/>
      <c r="CF572" s="58"/>
      <c r="CG572" s="58"/>
      <c r="CH572" s="58"/>
      <c r="CI572" s="58"/>
      <c r="CJ572" s="58"/>
      <c r="CK572" s="58"/>
      <c r="CL572" s="58"/>
      <c r="CM572" s="58"/>
      <c r="CN572" s="58"/>
      <c r="CO572" s="58"/>
      <c r="CP572" s="58"/>
      <c r="CQ572" s="58"/>
      <c r="CR572" s="177"/>
      <c r="CS572" s="58"/>
      <c r="CT572" s="58"/>
      <c r="CU572" s="58"/>
      <c r="CV572" s="58"/>
      <c r="CW572" s="58"/>
      <c r="CX572" s="58"/>
      <c r="CY572" s="58"/>
      <c r="CZ572" s="58"/>
      <c r="DA572" s="58"/>
      <c r="DB572" s="58"/>
      <c r="DC572" s="58"/>
      <c r="DD572" s="58"/>
      <c r="DE572" s="58"/>
      <c r="DF572" s="58"/>
    </row>
    <row r="573" spans="1:110" ht="12.75" customHeight="1">
      <c r="B573" s="84" t="s">
        <v>681</v>
      </c>
      <c r="C573" s="2025"/>
      <c r="D573" s="2025"/>
      <c r="E573" s="2025"/>
      <c r="F573" s="2025"/>
      <c r="G573" s="2025"/>
      <c r="H573" s="2025"/>
      <c r="I573" s="2025"/>
      <c r="J573" s="2025"/>
      <c r="K573" s="2025"/>
      <c r="L573" s="2025"/>
      <c r="M573" s="2025"/>
      <c r="N573" s="2025"/>
      <c r="O573" s="2025"/>
      <c r="P573" s="2049"/>
      <c r="Q573" s="2004"/>
      <c r="R573" s="2005"/>
      <c r="S573" s="2006"/>
      <c r="T573" s="2004"/>
      <c r="U573" s="2005"/>
      <c r="V573" s="2006"/>
      <c r="W573" s="2469"/>
      <c r="X573" s="2470"/>
      <c r="Y573" s="2471"/>
      <c r="Z573" s="2468" t="s">
        <v>1381</v>
      </c>
      <c r="AA573" s="2468"/>
      <c r="AB573" s="2468"/>
      <c r="AC573" s="2468"/>
      <c r="AD573" s="2468"/>
      <c r="AE573" s="2462"/>
      <c r="AF573" s="2463"/>
      <c r="AG573" s="2463"/>
      <c r="AH573" s="2464"/>
      <c r="AI573" s="2465"/>
      <c r="AJ573" s="2466"/>
      <c r="AK573" s="2466"/>
      <c r="AL573" s="2467"/>
      <c r="AM573" s="1982"/>
      <c r="AN573" s="1983"/>
      <c r="AO573" s="1983"/>
      <c r="AP573" s="1983"/>
      <c r="AQ573" s="1983"/>
      <c r="AR573" s="1983"/>
      <c r="AS573" s="1984"/>
      <c r="BB573" s="58"/>
      <c r="BC573" s="58"/>
      <c r="BD573" s="58"/>
      <c r="BE573" s="58"/>
      <c r="BF573" s="58"/>
      <c r="BG573" s="58"/>
      <c r="BH573" s="58"/>
      <c r="BI573" s="58"/>
      <c r="BJ573" s="58"/>
      <c r="BK573" s="58"/>
      <c r="BL573" s="58"/>
      <c r="BM573" s="58"/>
      <c r="BN573" s="58"/>
      <c r="BO573" s="58"/>
      <c r="BP573" s="58"/>
      <c r="BQ573" s="58"/>
      <c r="BR573" s="58"/>
      <c r="BS573" s="58"/>
      <c r="BT573" s="58"/>
      <c r="BU573" s="58"/>
      <c r="BV573" s="58"/>
      <c r="BW573" s="58"/>
      <c r="BX573" s="58"/>
      <c r="BY573" s="58"/>
      <c r="BZ573" s="58"/>
      <c r="CA573" s="58"/>
      <c r="CB573" s="58"/>
      <c r="CC573" s="58"/>
      <c r="CD573" s="58"/>
      <c r="CE573" s="58"/>
      <c r="CF573" s="58"/>
      <c r="CG573" s="58"/>
      <c r="CH573" s="58"/>
      <c r="CI573" s="58"/>
      <c r="CJ573" s="58"/>
      <c r="CK573" s="58"/>
      <c r="CL573" s="58"/>
      <c r="CM573" s="58"/>
      <c r="CN573" s="58"/>
      <c r="CO573" s="58"/>
      <c r="CP573" s="58"/>
      <c r="CQ573" s="58"/>
      <c r="CR573" s="177"/>
      <c r="CS573" s="58"/>
      <c r="CT573" s="58"/>
      <c r="CU573" s="58"/>
      <c r="CV573" s="58"/>
      <c r="CW573" s="58"/>
      <c r="CX573" s="58"/>
      <c r="CY573" s="58"/>
      <c r="CZ573" s="58"/>
      <c r="DA573" s="58"/>
      <c r="DB573" s="58"/>
      <c r="DC573" s="58"/>
      <c r="DD573" s="58"/>
      <c r="DE573" s="58"/>
      <c r="DF573" s="58"/>
    </row>
    <row r="574" spans="1:110" ht="12.75">
      <c r="B574" s="84" t="s">
        <v>372</v>
      </c>
      <c r="C574" s="2025"/>
      <c r="D574" s="2025"/>
      <c r="E574" s="2025"/>
      <c r="F574" s="2025"/>
      <c r="G574" s="2025"/>
      <c r="H574" s="2025"/>
      <c r="I574" s="2025"/>
      <c r="J574" s="2025"/>
      <c r="K574" s="2025"/>
      <c r="L574" s="2025"/>
      <c r="M574" s="2025"/>
      <c r="N574" s="2025"/>
      <c r="O574" s="2025"/>
      <c r="P574" s="2049"/>
      <c r="Q574" s="2004"/>
      <c r="R574" s="2005"/>
      <c r="S574" s="2006"/>
      <c r="T574" s="2004"/>
      <c r="U574" s="2005"/>
      <c r="V574" s="2006"/>
      <c r="W574" s="2469"/>
      <c r="X574" s="2470"/>
      <c r="Y574" s="2471"/>
      <c r="Z574" s="2468" t="s">
        <v>1381</v>
      </c>
      <c r="AA574" s="2468"/>
      <c r="AB574" s="2468"/>
      <c r="AC574" s="2468"/>
      <c r="AD574" s="2468"/>
      <c r="AE574" s="2462"/>
      <c r="AF574" s="2463"/>
      <c r="AG574" s="2463"/>
      <c r="AH574" s="2464"/>
      <c r="AI574" s="2465"/>
      <c r="AJ574" s="2466"/>
      <c r="AK574" s="2466"/>
      <c r="AL574" s="2467"/>
      <c r="AM574" s="1982"/>
      <c r="AN574" s="1983"/>
      <c r="AO574" s="1983"/>
      <c r="AP574" s="1983"/>
      <c r="AQ574" s="1983"/>
      <c r="AR574" s="1983"/>
      <c r="AS574" s="1984"/>
      <c r="BB574" s="58"/>
      <c r="BC574" s="58"/>
      <c r="BD574" s="58"/>
      <c r="BE574" s="58"/>
      <c r="BF574" s="58"/>
      <c r="BG574" s="58"/>
      <c r="BH574" s="58"/>
      <c r="BI574" s="58"/>
      <c r="BJ574" s="58"/>
      <c r="BK574" s="58"/>
      <c r="BL574" s="58"/>
      <c r="BM574" s="58"/>
      <c r="BN574" s="58"/>
      <c r="BO574" s="58"/>
      <c r="BP574" s="58"/>
      <c r="BQ574" s="58"/>
      <c r="BR574" s="58"/>
      <c r="BS574" s="58"/>
      <c r="BT574" s="58"/>
      <c r="BU574" s="58"/>
      <c r="BV574" s="58"/>
      <c r="BW574" s="58"/>
      <c r="BX574" s="58"/>
      <c r="BY574" s="58"/>
      <c r="BZ574" s="58"/>
      <c r="CA574" s="58"/>
      <c r="CB574" s="58"/>
      <c r="CC574" s="58"/>
      <c r="CD574" s="58"/>
      <c r="CE574" s="58"/>
      <c r="CF574" s="58"/>
      <c r="CG574" s="58"/>
      <c r="CH574" s="58"/>
      <c r="CI574" s="58"/>
      <c r="CJ574" s="58"/>
      <c r="CK574" s="58"/>
      <c r="CL574" s="58"/>
      <c r="CM574" s="58"/>
      <c r="CN574" s="58"/>
      <c r="CO574" s="58"/>
      <c r="CP574" s="58"/>
      <c r="CQ574" s="58"/>
      <c r="CR574" s="177"/>
      <c r="CS574" s="58"/>
      <c r="CT574" s="58"/>
      <c r="CU574" s="58"/>
      <c r="CV574" s="58"/>
      <c r="CW574" s="58"/>
      <c r="CX574" s="58"/>
      <c r="CY574" s="58"/>
      <c r="CZ574" s="58"/>
      <c r="DA574" s="58"/>
      <c r="DB574" s="58"/>
      <c r="DC574" s="58"/>
      <c r="DD574" s="58"/>
      <c r="DE574" s="58"/>
      <c r="DF574" s="58"/>
    </row>
    <row r="575" spans="1:110" ht="12.75">
      <c r="B575" s="84" t="s">
        <v>373</v>
      </c>
      <c r="C575" s="2025"/>
      <c r="D575" s="2025"/>
      <c r="E575" s="2025"/>
      <c r="F575" s="2025"/>
      <c r="G575" s="2025"/>
      <c r="H575" s="2025"/>
      <c r="I575" s="2025"/>
      <c r="J575" s="2025"/>
      <c r="K575" s="2025"/>
      <c r="L575" s="2025"/>
      <c r="M575" s="2025"/>
      <c r="N575" s="2025"/>
      <c r="O575" s="2025"/>
      <c r="P575" s="2049"/>
      <c r="Q575" s="2004"/>
      <c r="R575" s="2005"/>
      <c r="S575" s="2006"/>
      <c r="T575" s="2004"/>
      <c r="U575" s="2005"/>
      <c r="V575" s="2006"/>
      <c r="W575" s="2469"/>
      <c r="X575" s="2470"/>
      <c r="Y575" s="2471"/>
      <c r="Z575" s="2468" t="s">
        <v>1381</v>
      </c>
      <c r="AA575" s="2468"/>
      <c r="AB575" s="2468"/>
      <c r="AC575" s="2468"/>
      <c r="AD575" s="2468"/>
      <c r="AE575" s="2462"/>
      <c r="AF575" s="2463"/>
      <c r="AG575" s="2463"/>
      <c r="AH575" s="2464"/>
      <c r="AI575" s="2465"/>
      <c r="AJ575" s="2466"/>
      <c r="AK575" s="2466"/>
      <c r="AL575" s="2467"/>
      <c r="AM575" s="1982"/>
      <c r="AN575" s="1983"/>
      <c r="AO575" s="1983"/>
      <c r="AP575" s="1983"/>
      <c r="AQ575" s="1983"/>
      <c r="AR575" s="1983"/>
      <c r="AS575" s="1984"/>
      <c r="BB575" s="58"/>
      <c r="BC575" s="58"/>
      <c r="BD575" s="58"/>
      <c r="BE575" s="58"/>
      <c r="BF575" s="58"/>
      <c r="BG575" s="58"/>
      <c r="BH575" s="58"/>
      <c r="BI575" s="58"/>
      <c r="BJ575" s="58"/>
      <c r="BK575" s="58"/>
      <c r="BL575" s="58"/>
      <c r="BM575" s="58"/>
      <c r="BN575" s="58"/>
      <c r="BO575" s="58"/>
      <c r="BP575" s="58"/>
      <c r="BQ575" s="58"/>
      <c r="BR575" s="58"/>
      <c r="BS575" s="58"/>
      <c r="BT575" s="58"/>
      <c r="BU575" s="58"/>
      <c r="BV575" s="58"/>
      <c r="BW575" s="58"/>
      <c r="BX575" s="58"/>
      <c r="BY575" s="58"/>
      <c r="BZ575" s="58"/>
      <c r="CA575" s="58"/>
      <c r="CB575" s="58"/>
      <c r="CC575" s="58"/>
      <c r="CD575" s="58"/>
      <c r="CE575" s="58"/>
      <c r="CF575" s="58"/>
      <c r="CG575" s="58"/>
      <c r="CH575" s="58"/>
      <c r="CI575" s="58"/>
      <c r="CJ575" s="58"/>
      <c r="CK575" s="58"/>
      <c r="CL575" s="58"/>
      <c r="CM575" s="58"/>
      <c r="CN575" s="58"/>
      <c r="CO575" s="58"/>
      <c r="CP575" s="58"/>
      <c r="CQ575" s="58"/>
      <c r="CR575" s="177"/>
      <c r="CS575" s="58"/>
      <c r="CT575" s="58"/>
      <c r="CU575" s="58"/>
      <c r="CV575" s="58"/>
      <c r="CW575" s="58"/>
      <c r="CX575" s="58"/>
      <c r="CY575" s="58"/>
      <c r="CZ575" s="58"/>
      <c r="DA575" s="58"/>
      <c r="DB575" s="58"/>
      <c r="DC575" s="58"/>
      <c r="DD575" s="58"/>
      <c r="DE575" s="58"/>
      <c r="DF575" s="58"/>
    </row>
    <row r="576" spans="1:110" ht="12.75">
      <c r="B576" s="2284" t="s">
        <v>132</v>
      </c>
      <c r="C576" s="2285"/>
      <c r="D576" s="2285"/>
      <c r="E576" s="2285"/>
      <c r="F576" s="2285"/>
      <c r="G576" s="2285"/>
      <c r="H576" s="2285"/>
      <c r="I576" s="2285"/>
      <c r="J576" s="2285"/>
      <c r="K576" s="2285"/>
      <c r="L576" s="2285"/>
      <c r="M576" s="2285"/>
      <c r="N576" s="2285"/>
      <c r="O576" s="2285"/>
      <c r="P576" s="2285"/>
      <c r="Q576" s="2285"/>
      <c r="R576" s="2285"/>
      <c r="S576" s="2285"/>
      <c r="T576" s="2285"/>
      <c r="U576" s="2377"/>
      <c r="V576" s="2285"/>
      <c r="W576" s="2285"/>
      <c r="X576" s="2285"/>
      <c r="Y576" s="2285"/>
      <c r="Z576" s="2285"/>
      <c r="AA576" s="2285"/>
      <c r="AB576" s="2285"/>
      <c r="AC576" s="2285"/>
      <c r="AD576" s="2285"/>
      <c r="AE576" s="2285"/>
      <c r="AF576" s="2285"/>
      <c r="AG576" s="2285"/>
      <c r="AH576" s="2285"/>
      <c r="AI576" s="2285"/>
      <c r="AJ576" s="2285"/>
      <c r="AK576" s="2285"/>
      <c r="AL576" s="2286"/>
      <c r="AM576" s="2291">
        <f>SUM(AM564:AS575)</f>
        <v>65431535.144693896</v>
      </c>
      <c r="AN576" s="2292"/>
      <c r="AO576" s="2292"/>
      <c r="AP576" s="2292"/>
      <c r="AQ576" s="2292"/>
      <c r="AR576" s="2292"/>
      <c r="AS576" s="2293"/>
      <c r="BB576" s="58"/>
      <c r="BC576" s="58"/>
      <c r="BD576" s="58"/>
      <c r="BE576" s="58"/>
      <c r="BF576" s="58"/>
      <c r="BG576" s="58"/>
      <c r="BH576" s="58"/>
      <c r="BI576" s="58"/>
      <c r="BJ576" s="58"/>
      <c r="BK576" s="58"/>
      <c r="BL576" s="58"/>
      <c r="BM576" s="58"/>
      <c r="BN576" s="58"/>
      <c r="BO576" s="58"/>
      <c r="BP576" s="58"/>
      <c r="BQ576" s="58"/>
      <c r="BR576" s="58"/>
      <c r="BS576" s="58"/>
      <c r="BT576" s="58"/>
      <c r="BU576" s="58"/>
      <c r="BV576" s="58"/>
      <c r="BW576" s="58"/>
      <c r="BX576" s="58"/>
      <c r="BY576" s="58"/>
      <c r="BZ576" s="58"/>
      <c r="CA576" s="58"/>
      <c r="CB576" s="58"/>
      <c r="CC576" s="58"/>
      <c r="CD576" s="58"/>
      <c r="CE576" s="58"/>
      <c r="CF576" s="58"/>
      <c r="CG576" s="58"/>
      <c r="CH576" s="58"/>
      <c r="CI576" s="58"/>
      <c r="CJ576" s="58"/>
      <c r="CK576" s="58"/>
      <c r="CL576" s="58"/>
      <c r="CM576" s="58"/>
      <c r="CN576" s="58"/>
      <c r="CO576" s="58"/>
      <c r="CP576" s="58"/>
      <c r="CQ576" s="58"/>
      <c r="CR576" s="177"/>
      <c r="CS576" s="58"/>
      <c r="CT576" s="58"/>
      <c r="CU576" s="58"/>
      <c r="CV576" s="58"/>
      <c r="CW576" s="58"/>
      <c r="CX576" s="58"/>
      <c r="CY576" s="58"/>
      <c r="CZ576" s="58"/>
      <c r="DA576" s="58"/>
      <c r="DB576" s="58"/>
      <c r="DC576" s="58"/>
      <c r="DD576" s="58"/>
      <c r="DE576" s="58"/>
      <c r="DF576" s="58"/>
    </row>
    <row r="577" spans="1:110" ht="12.75">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c r="AA577" s="89"/>
      <c r="AB577" s="89"/>
      <c r="AC577" s="89"/>
      <c r="AD577" s="89"/>
      <c r="AE577" s="187"/>
      <c r="AF577" s="187"/>
      <c r="AG577" s="187"/>
      <c r="AH577" s="187"/>
      <c r="AI577" s="187"/>
      <c r="AJ577" s="187"/>
      <c r="AK577" s="187"/>
      <c r="BB577" s="58"/>
      <c r="BC577" s="58"/>
      <c r="BD577" s="58"/>
      <c r="BE577" s="58"/>
      <c r="BF577" s="58"/>
      <c r="BG577" s="58"/>
      <c r="BH577" s="58"/>
      <c r="BI577" s="58"/>
      <c r="BJ577" s="58"/>
      <c r="BK577" s="58"/>
      <c r="BL577" s="58"/>
      <c r="BM577" s="58"/>
      <c r="BN577" s="58"/>
      <c r="BO577" s="58"/>
      <c r="BP577" s="58"/>
      <c r="BQ577" s="58"/>
      <c r="BR577" s="58"/>
      <c r="BS577" s="58"/>
      <c r="BT577" s="58"/>
      <c r="BU577" s="58"/>
      <c r="BV577" s="58"/>
      <c r="BW577" s="58"/>
      <c r="BX577" s="58"/>
      <c r="BY577" s="58"/>
      <c r="BZ577" s="58"/>
      <c r="CA577" s="58"/>
      <c r="CB577" s="58"/>
      <c r="CC577" s="58"/>
      <c r="CD577" s="58"/>
      <c r="CE577" s="58"/>
      <c r="CF577" s="58"/>
      <c r="CG577" s="58"/>
      <c r="CH577" s="58"/>
      <c r="CI577" s="58"/>
      <c r="CJ577" s="58"/>
      <c r="CK577" s="58"/>
      <c r="CL577" s="58"/>
      <c r="CM577" s="58"/>
      <c r="CN577" s="58"/>
      <c r="CO577" s="58"/>
      <c r="CP577" s="58"/>
      <c r="CQ577" s="58"/>
      <c r="CR577" s="177"/>
      <c r="CS577" s="58"/>
      <c r="CT577" s="58"/>
      <c r="CU577" s="58"/>
      <c r="CV577" s="58"/>
      <c r="CW577" s="58"/>
      <c r="CX577" s="58"/>
      <c r="CY577" s="58"/>
      <c r="CZ577" s="58"/>
      <c r="DA577" s="58"/>
      <c r="DB577" s="58"/>
      <c r="DC577" s="58"/>
      <c r="DD577" s="58"/>
      <c r="DE577" s="58"/>
      <c r="DF577" s="58"/>
    </row>
    <row r="578" spans="1:110" ht="12.75">
      <c r="A578" s="87" t="s">
        <v>117</v>
      </c>
      <c r="B578" s="12" t="s">
        <v>496</v>
      </c>
      <c r="G578" s="1981" t="str">
        <f>C564</f>
        <v>Pacific Western Bank - Tax Exempt Bonds</v>
      </c>
      <c r="H578" s="1981"/>
      <c r="I578" s="1981"/>
      <c r="J578" s="1981"/>
      <c r="K578" s="1981"/>
      <c r="L578" s="1981"/>
      <c r="M578" s="1981"/>
      <c r="N578" s="1981"/>
      <c r="O578" s="1981"/>
      <c r="P578" s="1981"/>
      <c r="Q578" s="1981"/>
      <c r="R578" s="1981"/>
      <c r="S578" s="14"/>
      <c r="T578" s="87" t="s">
        <v>118</v>
      </c>
      <c r="U578" s="12" t="s">
        <v>496</v>
      </c>
      <c r="Z578" s="1981" t="str">
        <f>C565</f>
        <v>Pacific Western Bank - Taxable Tail</v>
      </c>
      <c r="AA578" s="1981"/>
      <c r="AB578" s="1981"/>
      <c r="AC578" s="1981"/>
      <c r="AD578" s="1981"/>
      <c r="AE578" s="1981"/>
      <c r="AF578" s="1981"/>
      <c r="AG578" s="1981"/>
      <c r="AH578" s="1981"/>
      <c r="AI578" s="1981"/>
      <c r="AJ578" s="1981"/>
      <c r="AK578" s="1981"/>
      <c r="BB578" s="58"/>
      <c r="BC578" s="58"/>
      <c r="BD578" s="58"/>
      <c r="BE578" s="58"/>
      <c r="BF578" s="58"/>
      <c r="BG578" s="58"/>
      <c r="BH578" s="58"/>
      <c r="BI578" s="58"/>
      <c r="BJ578" s="58"/>
      <c r="BK578" s="58"/>
      <c r="BL578" s="58"/>
      <c r="BM578" s="58"/>
      <c r="BN578" s="58"/>
      <c r="BO578" s="58"/>
      <c r="BP578" s="58"/>
      <c r="BQ578" s="58"/>
      <c r="BR578" s="58"/>
      <c r="BS578" s="58"/>
      <c r="BT578" s="58"/>
      <c r="BU578" s="58"/>
      <c r="BV578" s="58"/>
      <c r="BW578" s="58"/>
      <c r="BX578" s="58"/>
      <c r="BY578" s="58"/>
      <c r="BZ578" s="58"/>
      <c r="CA578" s="58"/>
      <c r="CB578" s="58"/>
      <c r="CC578" s="58"/>
      <c r="CD578" s="58"/>
      <c r="CE578" s="58"/>
      <c r="CF578" s="58"/>
      <c r="CG578" s="58"/>
      <c r="CH578" s="58"/>
      <c r="CI578" s="58"/>
      <c r="CJ578" s="58"/>
      <c r="CK578" s="58"/>
      <c r="CL578" s="58"/>
      <c r="CM578" s="58"/>
      <c r="CN578" s="58"/>
      <c r="CO578" s="58"/>
      <c r="CP578" s="58"/>
      <c r="CQ578" s="58"/>
      <c r="CR578" s="177"/>
      <c r="CS578" s="58"/>
      <c r="CT578" s="58"/>
      <c r="CU578" s="58"/>
      <c r="CV578" s="58"/>
      <c r="CW578" s="58"/>
      <c r="CX578" s="58"/>
      <c r="CY578" s="58"/>
      <c r="CZ578" s="58"/>
      <c r="DA578" s="58"/>
      <c r="DB578" s="58"/>
      <c r="DC578" s="58"/>
      <c r="DD578" s="58"/>
      <c r="DE578" s="58"/>
      <c r="DF578" s="58"/>
    </row>
    <row r="579" spans="1:110" ht="12.75">
      <c r="A579" s="35"/>
      <c r="B579" s="12" t="s">
        <v>90</v>
      </c>
      <c r="G579" s="2013" t="s">
        <v>2637</v>
      </c>
      <c r="H579" s="2013"/>
      <c r="I579" s="2013"/>
      <c r="J579" s="2013"/>
      <c r="K579" s="2013"/>
      <c r="L579" s="2013"/>
      <c r="M579" s="2013"/>
      <c r="N579" s="2013"/>
      <c r="O579" s="2013"/>
      <c r="P579" s="2013"/>
      <c r="Q579" s="2013"/>
      <c r="R579" s="2013"/>
      <c r="S579" s="14"/>
      <c r="T579" s="35"/>
      <c r="U579" s="12" t="s">
        <v>90</v>
      </c>
      <c r="Z579" s="2013" t="s">
        <v>2637</v>
      </c>
      <c r="AA579" s="2013"/>
      <c r="AB579" s="2013"/>
      <c r="AC579" s="2013"/>
      <c r="AD579" s="2013"/>
      <c r="AE579" s="2013"/>
      <c r="AF579" s="2013"/>
      <c r="AG579" s="2013"/>
      <c r="AH579" s="2013"/>
      <c r="AI579" s="2013"/>
      <c r="AJ579" s="2013"/>
      <c r="AK579" s="2013"/>
      <c r="BB579" s="58"/>
      <c r="BC579" s="58"/>
      <c r="BD579" s="58"/>
      <c r="BE579" s="58"/>
      <c r="BF579" s="58"/>
      <c r="BG579" s="58"/>
      <c r="BH579" s="58" t="s">
        <v>487</v>
      </c>
      <c r="BI579" s="58" t="str">
        <f>N683</f>
        <v>No</v>
      </c>
      <c r="BJ579" s="58"/>
      <c r="BK579" s="58"/>
      <c r="BL579" s="58"/>
      <c r="BM579" s="58"/>
      <c r="BN579" s="58"/>
      <c r="BO579" s="58"/>
      <c r="BP579" s="58"/>
      <c r="BQ579" s="58"/>
      <c r="BR579" s="58"/>
      <c r="BS579" s="58"/>
      <c r="BT579" s="58"/>
      <c r="BU579" s="58"/>
      <c r="BV579" s="58"/>
      <c r="BW579" s="58"/>
      <c r="BX579" s="58"/>
      <c r="BY579" s="58"/>
      <c r="BZ579" s="58"/>
      <c r="CA579" s="58"/>
      <c r="CB579" s="58"/>
      <c r="CC579" s="58"/>
      <c r="CD579" s="58"/>
      <c r="CE579" s="58"/>
      <c r="CF579" s="58"/>
      <c r="CG579" s="58"/>
      <c r="CH579" s="58"/>
      <c r="CI579" s="58"/>
      <c r="CJ579" s="58"/>
      <c r="CK579" s="58"/>
      <c r="CL579" s="58"/>
      <c r="CM579" s="58"/>
      <c r="CN579" s="58"/>
      <c r="CO579" s="58"/>
      <c r="CP579" s="58"/>
      <c r="CQ579" s="58"/>
      <c r="CR579" s="177"/>
      <c r="CS579" s="58"/>
      <c r="CT579" s="58"/>
      <c r="CU579" s="58"/>
      <c r="CV579" s="58"/>
      <c r="CW579" s="58"/>
      <c r="CX579" s="58"/>
      <c r="CY579" s="58"/>
      <c r="CZ579" s="58"/>
      <c r="DA579" s="58"/>
      <c r="DB579" s="58"/>
      <c r="DC579" s="58"/>
      <c r="DD579" s="58"/>
      <c r="DE579" s="58"/>
      <c r="DF579" s="58"/>
    </row>
    <row r="580" spans="1:110" ht="12.75">
      <c r="A580" s="35"/>
      <c r="B580" s="12" t="s">
        <v>615</v>
      </c>
      <c r="G580" s="2013" t="s">
        <v>2638</v>
      </c>
      <c r="H580" s="2013"/>
      <c r="I580" s="2013"/>
      <c r="J580" s="2013"/>
      <c r="K580" s="2013"/>
      <c r="L580" s="2013"/>
      <c r="M580" s="2013"/>
      <c r="N580" s="2013"/>
      <c r="O580" s="2013"/>
      <c r="P580" s="2013"/>
      <c r="Q580" s="2013"/>
      <c r="R580" s="2013"/>
      <c r="S580" s="88"/>
      <c r="T580" s="35"/>
      <c r="U580" s="12" t="s">
        <v>615</v>
      </c>
      <c r="Z580" s="1993" t="s">
        <v>2638</v>
      </c>
      <c r="AA580" s="1993"/>
      <c r="AB580" s="1993"/>
      <c r="AC580" s="1993"/>
      <c r="AD580" s="1993"/>
      <c r="AE580" s="1993"/>
      <c r="AF580" s="1993"/>
      <c r="AG580" s="1993"/>
      <c r="AH580" s="1993"/>
      <c r="AI580" s="1993"/>
      <c r="AJ580" s="1993"/>
      <c r="AK580" s="1993"/>
      <c r="BB580" s="58"/>
      <c r="BC580" s="58"/>
      <c r="BD580" s="58"/>
      <c r="BE580" s="58"/>
      <c r="BF580" s="58"/>
      <c r="BG580" s="58"/>
      <c r="BH580" s="58" t="s">
        <v>488</v>
      </c>
      <c r="BI580" s="58" t="str">
        <f>AG683</f>
        <v>No</v>
      </c>
      <c r="BJ580" s="58"/>
      <c r="BK580" s="58"/>
      <c r="BL580" s="58"/>
      <c r="BM580" s="58"/>
      <c r="BN580" s="58"/>
      <c r="BO580" s="58"/>
      <c r="BP580" s="58"/>
      <c r="BQ580" s="58"/>
      <c r="BR580" s="58"/>
      <c r="BS580" s="58"/>
      <c r="BT580" s="58"/>
      <c r="BU580" s="58"/>
      <c r="BV580" s="58"/>
      <c r="BW580" s="58"/>
      <c r="BX580" s="58"/>
      <c r="BY580" s="58"/>
      <c r="BZ580" s="58"/>
      <c r="CA580" s="58"/>
      <c r="CB580" s="58"/>
      <c r="CC580" s="58"/>
      <c r="CD580" s="58"/>
      <c r="CE580" s="58"/>
      <c r="CF580" s="58"/>
      <c r="CG580" s="58"/>
      <c r="CH580" s="58"/>
      <c r="CI580" s="58"/>
      <c r="CJ580" s="58"/>
      <c r="CK580" s="58"/>
      <c r="CL580" s="58"/>
      <c r="CM580" s="58"/>
      <c r="CN580" s="58"/>
      <c r="CO580" s="58"/>
      <c r="CP580" s="58"/>
      <c r="CQ580" s="58"/>
      <c r="CR580" s="177"/>
      <c r="CS580" s="58"/>
      <c r="CT580" s="58"/>
      <c r="CU580" s="58"/>
      <c r="CV580" s="58"/>
      <c r="CW580" s="58"/>
      <c r="CX580" s="58"/>
      <c r="CY580" s="58"/>
      <c r="CZ580" s="58"/>
      <c r="DA580" s="58"/>
      <c r="DB580" s="58"/>
      <c r="DC580" s="58"/>
      <c r="DD580" s="58"/>
      <c r="DE580" s="58"/>
      <c r="DF580" s="58"/>
    </row>
    <row r="581" spans="1:110" ht="12.75" customHeight="1">
      <c r="A581" s="35"/>
      <c r="B581" s="12" t="s">
        <v>17</v>
      </c>
      <c r="G581" s="2013" t="s">
        <v>2639</v>
      </c>
      <c r="H581" s="2013"/>
      <c r="I581" s="2013"/>
      <c r="J581" s="2013"/>
      <c r="K581" s="2013"/>
      <c r="L581" s="2013"/>
      <c r="M581" s="2013"/>
      <c r="N581" s="2013"/>
      <c r="O581" s="2013"/>
      <c r="P581" s="2013"/>
      <c r="Q581" s="2013"/>
      <c r="R581" s="2013"/>
      <c r="S581" s="14"/>
      <c r="T581" s="35"/>
      <c r="U581" s="12" t="s">
        <v>17</v>
      </c>
      <c r="Z581" s="1993" t="s">
        <v>2639</v>
      </c>
      <c r="AA581" s="1993"/>
      <c r="AB581" s="1993"/>
      <c r="AC581" s="1993"/>
      <c r="AD581" s="1993"/>
      <c r="AE581" s="1993"/>
      <c r="AF581" s="1993"/>
      <c r="AG581" s="1993"/>
      <c r="AH581" s="1993"/>
      <c r="AI581" s="1993"/>
      <c r="AJ581" s="1993"/>
      <c r="AK581" s="1993"/>
      <c r="BB581" s="58"/>
      <c r="BC581" s="58"/>
      <c r="BD581" s="58"/>
      <c r="BE581" s="58"/>
      <c r="BF581" s="58"/>
      <c r="BG581" s="58"/>
      <c r="BH581" s="58"/>
      <c r="BI581" s="58"/>
      <c r="BJ581" s="58"/>
      <c r="BK581" s="58"/>
      <c r="BL581" s="58"/>
      <c r="BM581" s="58"/>
      <c r="BN581" s="58"/>
      <c r="BO581" s="58"/>
      <c r="BP581" s="58"/>
      <c r="BQ581" s="58"/>
      <c r="BR581" s="58"/>
      <c r="BS581" s="58"/>
      <c r="BT581" s="58"/>
      <c r="BU581" s="58"/>
      <c r="BV581" s="58"/>
      <c r="BW581" s="58"/>
      <c r="BX581" s="58"/>
      <c r="BY581" s="58"/>
      <c r="BZ581" s="58"/>
      <c r="CA581" s="58"/>
      <c r="CB581" s="58"/>
      <c r="CC581" s="58"/>
      <c r="CD581" s="58"/>
      <c r="CE581" s="58"/>
      <c r="CF581" s="58"/>
      <c r="CG581" s="58"/>
      <c r="CH581" s="58"/>
      <c r="CI581" s="58"/>
      <c r="CJ581" s="58"/>
      <c r="CK581" s="58"/>
      <c r="CL581" s="58"/>
      <c r="CM581" s="58"/>
      <c r="CN581" s="58"/>
      <c r="CO581" s="58"/>
      <c r="CP581" s="58"/>
      <c r="CQ581" s="58"/>
      <c r="CR581" s="177"/>
      <c r="CS581" s="58"/>
      <c r="CT581" s="58"/>
      <c r="CU581" s="58"/>
      <c r="CV581" s="58"/>
      <c r="CW581" s="58"/>
      <c r="CX581" s="58"/>
      <c r="CY581" s="58"/>
      <c r="CZ581" s="58"/>
      <c r="DA581" s="58"/>
      <c r="DB581" s="58"/>
      <c r="DC581" s="58"/>
      <c r="DD581" s="58"/>
      <c r="DE581" s="58"/>
      <c r="DF581" s="58"/>
    </row>
    <row r="582" spans="1:110" ht="12.75" customHeight="1">
      <c r="A582" s="35"/>
      <c r="B582" s="12" t="s">
        <v>325</v>
      </c>
      <c r="G582" s="2036" t="s">
        <v>2640</v>
      </c>
      <c r="H582" s="2036"/>
      <c r="I582" s="2036"/>
      <c r="J582" s="2036"/>
      <c r="K582" s="2036"/>
      <c r="L582" s="2036"/>
      <c r="O582" s="137" t="s">
        <v>212</v>
      </c>
      <c r="P582" s="1992"/>
      <c r="Q582" s="1992"/>
      <c r="R582" s="1992"/>
      <c r="S582" s="16"/>
      <c r="T582" s="35"/>
      <c r="U582" s="12" t="s">
        <v>325</v>
      </c>
      <c r="Z582" s="2036" t="s">
        <v>2640</v>
      </c>
      <c r="AA582" s="2036"/>
      <c r="AB582" s="2036"/>
      <c r="AC582" s="2036"/>
      <c r="AD582" s="2036"/>
      <c r="AE582" s="2036"/>
      <c r="AH582" s="137" t="s">
        <v>212</v>
      </c>
      <c r="AI582" s="1992"/>
      <c r="AJ582" s="1992"/>
      <c r="AK582" s="1992"/>
      <c r="BB582" s="58"/>
      <c r="BC582" s="58"/>
      <c r="BD582" s="58"/>
      <c r="BE582" s="58"/>
      <c r="BF582" s="58"/>
      <c r="BG582" s="58"/>
      <c r="BH582" s="58"/>
      <c r="BI582" s="58"/>
      <c r="BJ582" s="58"/>
      <c r="BK582" s="58"/>
      <c r="BL582" s="58"/>
      <c r="BM582" s="58"/>
      <c r="BN582" s="58"/>
      <c r="BO582" s="58"/>
      <c r="BP582" s="58"/>
      <c r="BQ582" s="58"/>
      <c r="BR582" s="58"/>
      <c r="BS582" s="58"/>
      <c r="BT582" s="58"/>
      <c r="BU582" s="58"/>
      <c r="BV582" s="58"/>
      <c r="BW582" s="58"/>
      <c r="BX582" s="58"/>
      <c r="BY582" s="58"/>
      <c r="BZ582" s="58"/>
      <c r="CA582" s="58"/>
      <c r="CB582" s="58"/>
      <c r="CC582" s="58"/>
      <c r="CD582" s="58"/>
      <c r="CE582" s="58"/>
      <c r="CF582" s="58"/>
      <c r="CG582" s="58"/>
      <c r="CH582" s="58"/>
      <c r="CI582" s="58"/>
      <c r="CJ582" s="58"/>
      <c r="CK582" s="58"/>
      <c r="CL582" s="58"/>
      <c r="CM582" s="58"/>
      <c r="CN582" s="58"/>
      <c r="CO582" s="58"/>
      <c r="CP582" s="58"/>
      <c r="CQ582" s="58"/>
      <c r="CR582" s="177"/>
      <c r="CS582" s="58"/>
      <c r="CT582" s="58"/>
      <c r="CU582" s="58"/>
      <c r="CV582" s="58"/>
      <c r="CW582" s="58"/>
      <c r="CX582" s="58"/>
      <c r="CY582" s="58"/>
      <c r="CZ582" s="58"/>
      <c r="DA582" s="58"/>
      <c r="DB582" s="58"/>
      <c r="DC582" s="58"/>
      <c r="DD582" s="58"/>
      <c r="DE582" s="58"/>
      <c r="DF582" s="58"/>
    </row>
    <row r="583" spans="1:110" ht="12.75" customHeight="1">
      <c r="A583" s="35"/>
      <c r="B583" s="12" t="s">
        <v>18</v>
      </c>
      <c r="H583" s="2013" t="s">
        <v>2641</v>
      </c>
      <c r="I583" s="2013"/>
      <c r="J583" s="2013"/>
      <c r="K583" s="2013"/>
      <c r="L583" s="2013"/>
      <c r="M583" s="2013"/>
      <c r="N583" s="2013"/>
      <c r="O583" s="2013"/>
      <c r="P583" s="2013"/>
      <c r="Q583" s="2013"/>
      <c r="R583" s="2013"/>
      <c r="S583" s="14"/>
      <c r="T583" s="35"/>
      <c r="U583" s="12" t="s">
        <v>18</v>
      </c>
      <c r="AA583" s="2013" t="s">
        <v>2642</v>
      </c>
      <c r="AB583" s="2013"/>
      <c r="AC583" s="2013"/>
      <c r="AD583" s="2013"/>
      <c r="AE583" s="2013"/>
      <c r="AF583" s="2013"/>
      <c r="AG583" s="2013"/>
      <c r="AH583" s="2013"/>
      <c r="AI583" s="2013"/>
      <c r="AJ583" s="2013"/>
      <c r="AK583" s="2013"/>
      <c r="BB583" s="58"/>
      <c r="BC583" s="58"/>
      <c r="BD583" s="58"/>
      <c r="BE583" s="58"/>
      <c r="BF583" s="58"/>
      <c r="BG583" s="58"/>
      <c r="BH583" s="58"/>
      <c r="BI583" s="58"/>
      <c r="BJ583" s="58"/>
      <c r="BK583" s="58"/>
      <c r="BL583" s="58"/>
      <c r="BM583" s="58"/>
      <c r="BN583" s="58"/>
      <c r="BO583" s="58"/>
      <c r="BP583" s="58"/>
      <c r="BQ583" s="58"/>
      <c r="BR583" s="58"/>
      <c r="BS583" s="58"/>
      <c r="BT583" s="58"/>
      <c r="BU583" s="58"/>
      <c r="BV583" s="58"/>
      <c r="BW583" s="58"/>
      <c r="BX583" s="58"/>
      <c r="BY583" s="58"/>
      <c r="BZ583" s="58"/>
      <c r="CA583" s="58"/>
      <c r="CB583" s="58"/>
      <c r="CC583" s="58"/>
      <c r="CD583" s="58"/>
      <c r="CE583" s="58"/>
      <c r="CF583" s="58"/>
      <c r="CG583" s="58"/>
      <c r="CH583" s="58"/>
      <c r="CI583" s="58"/>
      <c r="CJ583" s="58"/>
      <c r="CK583" s="58"/>
      <c r="CL583" s="58"/>
      <c r="CM583" s="58"/>
      <c r="CN583" s="58"/>
      <c r="CO583" s="58"/>
      <c r="CP583" s="58"/>
      <c r="CQ583" s="58"/>
      <c r="CR583" s="177"/>
      <c r="CS583" s="58"/>
      <c r="CT583" s="58"/>
      <c r="CU583" s="58"/>
      <c r="CV583" s="58"/>
      <c r="CW583" s="58"/>
      <c r="CX583" s="58"/>
      <c r="CY583" s="58"/>
      <c r="CZ583" s="58"/>
      <c r="DA583" s="58"/>
      <c r="DB583" s="58"/>
      <c r="DC583" s="58"/>
      <c r="DD583" s="58"/>
      <c r="DE583" s="58"/>
      <c r="DF583" s="58"/>
    </row>
    <row r="584" spans="1:110" ht="12.75" customHeight="1">
      <c r="A584" s="35"/>
      <c r="B584" s="507" t="s">
        <v>1382</v>
      </c>
      <c r="C584" s="717"/>
      <c r="D584" s="717"/>
      <c r="E584" s="717"/>
      <c r="F584" s="717"/>
      <c r="G584" s="717"/>
      <c r="H584" s="14"/>
      <c r="I584" s="14"/>
      <c r="J584" s="14"/>
      <c r="K584" s="14"/>
      <c r="L584" s="14"/>
      <c r="M584" s="2023" t="s">
        <v>626</v>
      </c>
      <c r="N584" s="2024"/>
      <c r="O584" s="2024"/>
      <c r="P584" s="2024"/>
      <c r="Q584" s="2024"/>
      <c r="R584" s="2024"/>
      <c r="S584" s="14"/>
      <c r="T584" s="35"/>
      <c r="U584" s="507" t="s">
        <v>1382</v>
      </c>
      <c r="V584" s="717"/>
      <c r="W584" s="717"/>
      <c r="X584" s="717"/>
      <c r="Y584" s="717"/>
      <c r="Z584" s="717"/>
      <c r="AA584" s="14"/>
      <c r="AB584" s="14"/>
      <c r="AC584" s="14"/>
      <c r="AD584" s="14"/>
      <c r="AE584" s="14"/>
      <c r="AF584" s="2023" t="s">
        <v>626</v>
      </c>
      <c r="AG584" s="2024"/>
      <c r="AH584" s="2024"/>
      <c r="AI584" s="2024"/>
      <c r="AJ584" s="2024"/>
      <c r="AK584" s="2024"/>
      <c r="AL584" s="717"/>
      <c r="BB584" s="58"/>
      <c r="BC584" s="58"/>
      <c r="BD584" s="58"/>
      <c r="BE584" s="58"/>
      <c r="BF584" s="58"/>
      <c r="BG584" s="58"/>
      <c r="BH584" s="58"/>
      <c r="BI584" s="58"/>
      <c r="BJ584" s="58"/>
      <c r="BK584" s="58"/>
      <c r="BL584" s="58"/>
      <c r="BM584" s="58"/>
      <c r="BN584" s="58"/>
      <c r="BO584" s="58"/>
      <c r="BP584" s="58"/>
      <c r="BQ584" s="58"/>
      <c r="BR584" s="58"/>
      <c r="BS584" s="58"/>
      <c r="BT584" s="58"/>
      <c r="BU584" s="58"/>
      <c r="BV584" s="58"/>
      <c r="BW584" s="58"/>
      <c r="BX584" s="58"/>
      <c r="BY584" s="58"/>
      <c r="BZ584" s="58"/>
      <c r="CA584" s="58"/>
      <c r="CB584" s="58"/>
      <c r="CC584" s="58"/>
      <c r="CD584" s="58"/>
      <c r="CE584" s="58"/>
      <c r="CF584" s="58"/>
      <c r="CG584" s="58"/>
      <c r="CH584" s="58"/>
      <c r="CI584" s="58"/>
      <c r="CJ584" s="58"/>
      <c r="CK584" s="58"/>
      <c r="CL584" s="58"/>
      <c r="CM584" s="58"/>
      <c r="CN584" s="58"/>
      <c r="CO584" s="58"/>
      <c r="CP584" s="58"/>
      <c r="CQ584" s="58"/>
      <c r="CR584" s="177"/>
      <c r="CS584" s="58"/>
      <c r="CT584" s="58"/>
      <c r="CU584" s="58"/>
      <c r="CV584" s="58"/>
      <c r="CW584" s="58"/>
      <c r="CX584" s="58"/>
      <c r="CY584" s="58"/>
      <c r="CZ584" s="58"/>
      <c r="DA584" s="58"/>
      <c r="DB584" s="58"/>
      <c r="DC584" s="58"/>
      <c r="DD584" s="58"/>
      <c r="DE584" s="58"/>
      <c r="DF584" s="58"/>
    </row>
    <row r="585" spans="1:110" ht="12.75" customHeight="1">
      <c r="A585" s="35"/>
      <c r="B585" s="12" t="s">
        <v>20</v>
      </c>
      <c r="N585" s="1991" t="s">
        <v>578</v>
      </c>
      <c r="O585" s="1991"/>
      <c r="T585" s="35"/>
      <c r="U585" s="12" t="s">
        <v>20</v>
      </c>
      <c r="AG585" s="1991" t="s">
        <v>578</v>
      </c>
      <c r="AH585" s="1991"/>
      <c r="BB585" s="58"/>
      <c r="BC585" s="58"/>
      <c r="BD585" s="58"/>
      <c r="BE585" s="58"/>
      <c r="BF585" s="58"/>
      <c r="BG585" s="58"/>
      <c r="BH585" s="58"/>
      <c r="BI585" s="58"/>
      <c r="BJ585" s="58"/>
      <c r="BK585" s="58"/>
      <c r="BL585" s="58"/>
      <c r="BM585" s="58"/>
      <c r="BN585" s="58"/>
      <c r="BO585" s="58"/>
      <c r="BP585" s="58"/>
      <c r="BQ585" s="58"/>
      <c r="BR585" s="58"/>
      <c r="BS585" s="58"/>
      <c r="BT585" s="58"/>
      <c r="BU585" s="58"/>
      <c r="BV585" s="58"/>
      <c r="BW585" s="58"/>
      <c r="BX585" s="58"/>
      <c r="BY585" s="58"/>
      <c r="BZ585" s="58"/>
      <c r="CA585" s="58"/>
      <c r="CB585" s="58"/>
      <c r="CC585" s="58"/>
      <c r="CD585" s="58"/>
      <c r="CE585" s="58"/>
      <c r="CF585" s="58"/>
      <c r="CG585" s="58"/>
      <c r="CH585" s="58"/>
      <c r="CI585" s="58"/>
      <c r="CJ585" s="58"/>
      <c r="CK585" s="58"/>
      <c r="CL585" s="58"/>
      <c r="CM585" s="58"/>
      <c r="CN585" s="58"/>
      <c r="CO585" s="58"/>
      <c r="CP585" s="58"/>
      <c r="CQ585" s="58"/>
      <c r="CR585" s="177"/>
      <c r="CS585" s="58"/>
      <c r="CT585" s="58"/>
      <c r="CU585" s="58"/>
      <c r="CV585" s="58"/>
      <c r="CW585" s="58"/>
      <c r="CX585" s="58"/>
      <c r="CY585" s="58"/>
      <c r="CZ585" s="58"/>
      <c r="DA585" s="58"/>
      <c r="DB585" s="58"/>
      <c r="DC585" s="58"/>
      <c r="DD585" s="58"/>
      <c r="DE585" s="58"/>
      <c r="DF585" s="58"/>
    </row>
    <row r="586" spans="1:110" ht="12.75" customHeight="1">
      <c r="A586" s="35"/>
      <c r="T586" s="35"/>
      <c r="BB586" s="58"/>
      <c r="BC586" s="58"/>
      <c r="BD586" s="58"/>
      <c r="BE586" s="58"/>
      <c r="BF586" s="58"/>
      <c r="BG586" s="58"/>
      <c r="BH586" s="58"/>
      <c r="BI586" s="58"/>
      <c r="BJ586" s="58"/>
      <c r="BK586" s="58"/>
      <c r="BL586" s="58"/>
      <c r="BM586" s="58"/>
      <c r="BN586" s="58"/>
      <c r="BO586" s="58"/>
      <c r="BP586" s="58"/>
      <c r="BQ586" s="58"/>
      <c r="BR586" s="58"/>
      <c r="BS586" s="58"/>
      <c r="BT586" s="58"/>
      <c r="BU586" s="58"/>
      <c r="BV586" s="58"/>
      <c r="BW586" s="58"/>
      <c r="BX586" s="58"/>
      <c r="BY586" s="58"/>
      <c r="BZ586" s="58"/>
      <c r="CA586" s="58"/>
      <c r="CB586" s="58"/>
      <c r="CC586" s="58"/>
      <c r="CD586" s="58"/>
      <c r="CE586" s="58"/>
      <c r="CF586" s="58"/>
      <c r="CG586" s="58"/>
      <c r="CH586" s="58"/>
      <c r="CI586" s="58"/>
      <c r="CJ586" s="58"/>
      <c r="CK586" s="58"/>
      <c r="CL586" s="58"/>
      <c r="CM586" s="58"/>
      <c r="CN586" s="58"/>
      <c r="CO586" s="58"/>
      <c r="CP586" s="58"/>
      <c r="CQ586" s="58"/>
      <c r="CR586" s="177"/>
      <c r="CS586" s="58"/>
      <c r="CT586" s="58"/>
      <c r="CU586" s="58"/>
      <c r="CV586" s="58"/>
      <c r="CW586" s="58"/>
      <c r="CX586" s="58"/>
      <c r="CY586" s="58"/>
      <c r="CZ586" s="58"/>
      <c r="DA586" s="58"/>
      <c r="DB586" s="58"/>
      <c r="DC586" s="58"/>
      <c r="DD586" s="58"/>
      <c r="DE586" s="58"/>
      <c r="DF586" s="58"/>
    </row>
    <row r="587" spans="1:110" ht="12.75" customHeight="1">
      <c r="A587" s="87" t="s">
        <v>124</v>
      </c>
      <c r="B587" s="12" t="s">
        <v>496</v>
      </c>
      <c r="G587" s="1981" t="str">
        <f>C566</f>
        <v>Pacific Western Bank - Recycled Tax Exempt Bonds</v>
      </c>
      <c r="H587" s="1981"/>
      <c r="I587" s="1981"/>
      <c r="J587" s="1981"/>
      <c r="K587" s="1981"/>
      <c r="L587" s="1981"/>
      <c r="M587" s="1981"/>
      <c r="N587" s="1981"/>
      <c r="O587" s="1981"/>
      <c r="P587" s="1981"/>
      <c r="Q587" s="1981"/>
      <c r="R587" s="1981"/>
      <c r="T587" s="87" t="s">
        <v>616</v>
      </c>
      <c r="U587" s="12" t="s">
        <v>496</v>
      </c>
      <c r="Z587" s="1981" t="str">
        <f>C567</f>
        <v>City of Merced - HOME</v>
      </c>
      <c r="AA587" s="1981"/>
      <c r="AB587" s="1981"/>
      <c r="AC587" s="1981"/>
      <c r="AD587" s="1981"/>
      <c r="AE587" s="1981"/>
      <c r="AF587" s="1981"/>
      <c r="AG587" s="1981"/>
      <c r="AH587" s="1981"/>
      <c r="AI587" s="1981"/>
      <c r="AJ587" s="1981"/>
      <c r="AK587" s="1981"/>
      <c r="BB587" s="58"/>
      <c r="BC587" s="58"/>
      <c r="BD587" s="58"/>
      <c r="BE587" s="58"/>
      <c r="BF587" s="58"/>
      <c r="BG587" s="58"/>
      <c r="BH587" s="58"/>
      <c r="BI587" s="58"/>
      <c r="BJ587" s="58"/>
      <c r="BK587" s="58"/>
      <c r="BL587" s="58"/>
      <c r="BM587" s="58"/>
      <c r="BN587" s="58"/>
      <c r="BO587" s="58"/>
      <c r="BP587" s="58"/>
      <c r="BQ587" s="58"/>
      <c r="BR587" s="58"/>
      <c r="BS587" s="58"/>
      <c r="BT587" s="58"/>
      <c r="BU587" s="58"/>
      <c r="BV587" s="58"/>
      <c r="BW587" s="58"/>
      <c r="BX587" s="58"/>
      <c r="BY587" s="58"/>
      <c r="BZ587" s="58"/>
      <c r="CA587" s="58"/>
      <c r="CB587" s="58"/>
      <c r="CC587" s="58"/>
      <c r="CD587" s="58"/>
      <c r="CE587" s="58"/>
      <c r="CF587" s="58"/>
      <c r="CG587" s="58"/>
      <c r="CH587" s="58"/>
      <c r="CI587" s="58"/>
      <c r="CJ587" s="58"/>
      <c r="CK587" s="58"/>
      <c r="CL587" s="58"/>
      <c r="CM587" s="58"/>
      <c r="CN587" s="58"/>
      <c r="CO587" s="58"/>
      <c r="CP587" s="58"/>
      <c r="CQ587" s="58"/>
      <c r="CR587" s="177"/>
      <c r="CS587" s="58"/>
      <c r="CT587" s="58"/>
      <c r="CU587" s="58"/>
      <c r="CV587" s="58"/>
      <c r="CW587" s="58"/>
      <c r="CX587" s="58"/>
      <c r="CY587" s="58"/>
      <c r="CZ587" s="58"/>
      <c r="DA587" s="58"/>
      <c r="DB587" s="58"/>
      <c r="DC587" s="58"/>
      <c r="DD587" s="58"/>
      <c r="DE587" s="58"/>
      <c r="DF587" s="58"/>
    </row>
    <row r="588" spans="1:110" ht="12.75" customHeight="1">
      <c r="A588" s="35"/>
      <c r="B588" s="12" t="s">
        <v>90</v>
      </c>
      <c r="G588" s="2013" t="s">
        <v>2637</v>
      </c>
      <c r="H588" s="2013"/>
      <c r="I588" s="2013"/>
      <c r="J588" s="2013"/>
      <c r="K588" s="2013"/>
      <c r="L588" s="2013"/>
      <c r="M588" s="2013"/>
      <c r="N588" s="2013"/>
      <c r="O588" s="2013"/>
      <c r="P588" s="2013"/>
      <c r="Q588" s="2013"/>
      <c r="R588" s="2013"/>
      <c r="T588" s="35"/>
      <c r="U588" s="12" t="s">
        <v>90</v>
      </c>
      <c r="Z588" s="2251" t="s">
        <v>2651</v>
      </c>
      <c r="AA588" s="2013"/>
      <c r="AB588" s="2013"/>
      <c r="AC588" s="2013"/>
      <c r="AD588" s="2013"/>
      <c r="AE588" s="2013"/>
      <c r="AF588" s="2013"/>
      <c r="AG588" s="2013"/>
      <c r="AH588" s="2013"/>
      <c r="AI588" s="2013"/>
      <c r="AJ588" s="2013"/>
      <c r="AK588" s="2013"/>
      <c r="BB588" s="58"/>
      <c r="BC588" s="58"/>
      <c r="BD588" s="58"/>
      <c r="BE588" s="58"/>
      <c r="BF588" s="58"/>
      <c r="BG588" s="58"/>
      <c r="BH588" s="58"/>
      <c r="BI588" s="58"/>
      <c r="BJ588" s="58"/>
      <c r="BK588" s="58"/>
      <c r="BL588" s="58"/>
      <c r="BM588" s="58"/>
      <c r="BN588" s="58"/>
      <c r="BO588" s="58"/>
      <c r="BP588" s="58"/>
      <c r="BQ588" s="58"/>
      <c r="BR588" s="58"/>
      <c r="BS588" s="58"/>
      <c r="BT588" s="58"/>
      <c r="BU588" s="58"/>
      <c r="BV588" s="58"/>
      <c r="BW588" s="58"/>
      <c r="BX588" s="58"/>
      <c r="BY588" s="58"/>
      <c r="BZ588" s="58"/>
      <c r="CA588" s="58"/>
      <c r="CB588" s="58"/>
      <c r="CC588" s="58"/>
      <c r="CD588" s="58"/>
      <c r="CE588" s="58"/>
      <c r="CF588" s="58"/>
      <c r="CG588" s="58"/>
      <c r="CH588" s="58"/>
      <c r="CI588" s="58"/>
      <c r="CJ588" s="58"/>
      <c r="CK588" s="58"/>
      <c r="CL588" s="58"/>
      <c r="CM588" s="58"/>
      <c r="CN588" s="58"/>
      <c r="CO588" s="58"/>
      <c r="CP588" s="58"/>
      <c r="CQ588" s="58"/>
      <c r="CR588" s="177"/>
      <c r="CS588" s="58"/>
      <c r="CT588" s="58"/>
      <c r="CU588" s="58"/>
      <c r="CV588" s="58"/>
      <c r="CW588" s="58"/>
      <c r="CX588" s="58"/>
      <c r="CY588" s="58"/>
      <c r="CZ588" s="58"/>
      <c r="DA588" s="58"/>
      <c r="DB588" s="58"/>
      <c r="DC588" s="58"/>
      <c r="DD588" s="58"/>
      <c r="DE588" s="58"/>
      <c r="DF588" s="58"/>
    </row>
    <row r="589" spans="1:110" ht="12.75" customHeight="1">
      <c r="A589" s="35"/>
      <c r="B589" s="12" t="s">
        <v>615</v>
      </c>
      <c r="G589" s="1993" t="s">
        <v>2638</v>
      </c>
      <c r="H589" s="1993"/>
      <c r="I589" s="1993"/>
      <c r="J589" s="1993"/>
      <c r="K589" s="1993"/>
      <c r="L589" s="1993"/>
      <c r="M589" s="1993"/>
      <c r="N589" s="1993"/>
      <c r="O589" s="1993"/>
      <c r="P589" s="1993"/>
      <c r="Q589" s="1993"/>
      <c r="R589" s="1993"/>
      <c r="T589" s="35"/>
      <c r="U589" s="12" t="s">
        <v>615</v>
      </c>
      <c r="Z589" s="2025" t="s">
        <v>2652</v>
      </c>
      <c r="AA589" s="1993"/>
      <c r="AB589" s="1993"/>
      <c r="AC589" s="1993"/>
      <c r="AD589" s="1993"/>
      <c r="AE589" s="1993"/>
      <c r="AF589" s="1993"/>
      <c r="AG589" s="1993"/>
      <c r="AH589" s="1993"/>
      <c r="AI589" s="1993"/>
      <c r="AJ589" s="1993"/>
      <c r="AK589" s="1993"/>
      <c r="BB589" s="58"/>
      <c r="BC589" s="58"/>
      <c r="BD589" s="58"/>
      <c r="BE589" s="58"/>
      <c r="BF589" s="58"/>
      <c r="BG589" s="58"/>
      <c r="BH589" s="58"/>
      <c r="BI589" s="58"/>
      <c r="BJ589" s="58"/>
      <c r="BK589" s="58"/>
      <c r="BL589" s="58"/>
      <c r="BM589" s="58"/>
      <c r="BN589" s="58"/>
      <c r="BO589" s="58"/>
      <c r="BP589" s="58"/>
      <c r="BQ589" s="58"/>
      <c r="BR589" s="58"/>
      <c r="BS589" s="58"/>
      <c r="BT589" s="58"/>
      <c r="BU589" s="58"/>
      <c r="BV589" s="58"/>
      <c r="BW589" s="58"/>
      <c r="BX589" s="58"/>
      <c r="BY589" s="58"/>
      <c r="BZ589" s="58"/>
      <c r="CA589" s="58"/>
      <c r="CB589" s="58"/>
      <c r="CC589" s="58"/>
      <c r="CD589" s="58"/>
      <c r="CE589" s="58"/>
      <c r="CF589" s="58"/>
      <c r="CG589" s="58"/>
      <c r="CH589" s="58"/>
      <c r="CI589" s="58"/>
      <c r="CJ589" s="58"/>
      <c r="CK589" s="58"/>
      <c r="CL589" s="58"/>
      <c r="CM589" s="58"/>
      <c r="CN589" s="58"/>
      <c r="CO589" s="58"/>
      <c r="CP589" s="58"/>
      <c r="CQ589" s="58"/>
      <c r="CR589" s="177"/>
      <c r="CS589" s="58"/>
      <c r="CT589" s="58"/>
      <c r="CU589" s="58"/>
      <c r="CV589" s="58"/>
      <c r="CW589" s="58"/>
      <c r="CX589" s="58"/>
      <c r="CY589" s="58"/>
      <c r="CZ589" s="58"/>
      <c r="DA589" s="58"/>
      <c r="DB589" s="58"/>
      <c r="DC589" s="58"/>
      <c r="DD589" s="58"/>
      <c r="DE589" s="58"/>
      <c r="DF589" s="58"/>
    </row>
    <row r="590" spans="1:110" ht="12.75" customHeight="1">
      <c r="A590" s="35"/>
      <c r="B590" s="12" t="s">
        <v>17</v>
      </c>
      <c r="G590" s="1993" t="s">
        <v>2639</v>
      </c>
      <c r="H590" s="1993"/>
      <c r="I590" s="1993"/>
      <c r="J590" s="1993"/>
      <c r="K590" s="1993"/>
      <c r="L590" s="1993"/>
      <c r="M590" s="1993"/>
      <c r="N590" s="1993"/>
      <c r="O590" s="1993"/>
      <c r="P590" s="1993"/>
      <c r="Q590" s="1993"/>
      <c r="R590" s="1993"/>
      <c r="T590" s="35"/>
      <c r="U590" s="12" t="s">
        <v>17</v>
      </c>
      <c r="Z590" s="2025" t="s">
        <v>2653</v>
      </c>
      <c r="AA590" s="1993"/>
      <c r="AB590" s="1993"/>
      <c r="AC590" s="1993"/>
      <c r="AD590" s="1993"/>
      <c r="AE590" s="1993"/>
      <c r="AF590" s="1993"/>
      <c r="AG590" s="1993"/>
      <c r="AH590" s="1993"/>
      <c r="AI590" s="1993"/>
      <c r="AJ590" s="1993"/>
      <c r="AK590" s="1993"/>
      <c r="BB590" s="58"/>
      <c r="BC590" s="58"/>
      <c r="BD590" s="58"/>
      <c r="BE590" s="58"/>
      <c r="BF590" s="58"/>
      <c r="BG590" s="58"/>
      <c r="BH590" s="58"/>
      <c r="BI590" s="58"/>
      <c r="BJ590" s="58"/>
      <c r="BK590" s="58"/>
      <c r="BL590" s="58"/>
      <c r="BM590" s="58"/>
      <c r="BN590" s="58"/>
      <c r="BO590" s="58"/>
      <c r="BP590" s="58"/>
      <c r="BQ590" s="58"/>
      <c r="BR590" s="58"/>
      <c r="BS590" s="58"/>
      <c r="BT590" s="58"/>
      <c r="BU590" s="58"/>
      <c r="BV590" s="58"/>
      <c r="BW590" s="58"/>
      <c r="BX590" s="58"/>
      <c r="BY590" s="58"/>
      <c r="BZ590" s="58"/>
      <c r="CA590" s="58"/>
      <c r="CB590" s="58"/>
      <c r="CC590" s="58"/>
      <c r="CD590" s="58"/>
      <c r="CE590" s="58"/>
      <c r="CF590" s="58"/>
      <c r="CG590" s="58"/>
      <c r="CH590" s="58"/>
      <c r="CI590" s="58"/>
      <c r="CJ590" s="58"/>
      <c r="CK590" s="58"/>
      <c r="CL590" s="58"/>
      <c r="CM590" s="58"/>
      <c r="CN590" s="58"/>
      <c r="CO590" s="58"/>
      <c r="CP590" s="58"/>
      <c r="CQ590" s="58"/>
      <c r="CR590" s="177"/>
      <c r="CS590" s="58"/>
      <c r="CT590" s="58"/>
      <c r="CU590" s="58"/>
      <c r="CV590" s="58"/>
      <c r="CW590" s="58"/>
      <c r="CX590" s="58"/>
      <c r="CY590" s="58"/>
      <c r="CZ590" s="58"/>
      <c r="DA590" s="58"/>
      <c r="DB590" s="58"/>
      <c r="DC590" s="58"/>
      <c r="DD590" s="58"/>
      <c r="DE590" s="58"/>
      <c r="DF590" s="58"/>
    </row>
    <row r="591" spans="1:110" ht="12.75" customHeight="1">
      <c r="A591" s="35"/>
      <c r="B591" s="12" t="s">
        <v>325</v>
      </c>
      <c r="G591" s="2036" t="s">
        <v>2640</v>
      </c>
      <c r="H591" s="2036"/>
      <c r="I591" s="2036"/>
      <c r="J591" s="2036"/>
      <c r="K591" s="2036"/>
      <c r="L591" s="2036"/>
      <c r="O591" s="137" t="s">
        <v>212</v>
      </c>
      <c r="P591" s="1992"/>
      <c r="Q591" s="1992"/>
      <c r="R591" s="1992"/>
      <c r="T591" s="35"/>
      <c r="U591" s="12" t="s">
        <v>325</v>
      </c>
      <c r="Z591" s="2477" t="s">
        <v>2654</v>
      </c>
      <c r="AA591" s="2036"/>
      <c r="AB591" s="2036"/>
      <c r="AC591" s="2036"/>
      <c r="AD591" s="2036"/>
      <c r="AE591" s="2036"/>
      <c r="AH591" s="137" t="s">
        <v>212</v>
      </c>
      <c r="AI591" s="1992"/>
      <c r="AJ591" s="1992"/>
      <c r="AK591" s="1992"/>
      <c r="BB591" s="58"/>
      <c r="BC591" s="58"/>
      <c r="BD591" s="58"/>
      <c r="BE591" s="58"/>
      <c r="BF591" s="58"/>
      <c r="BG591" s="58"/>
      <c r="BH591" s="58"/>
      <c r="BI591" s="58"/>
      <c r="BJ591" s="58"/>
      <c r="BK591" s="58"/>
      <c r="BL591" s="58"/>
      <c r="BM591" s="58"/>
      <c r="BN591" s="58"/>
      <c r="BO591" s="58"/>
      <c r="BP591" s="58"/>
      <c r="BQ591" s="58"/>
      <c r="BR591" s="58"/>
      <c r="BS591" s="58"/>
      <c r="BT591" s="58"/>
      <c r="BU591" s="58"/>
      <c r="BV591" s="58"/>
      <c r="BW591" s="58"/>
      <c r="BX591" s="58"/>
      <c r="BY591" s="58"/>
      <c r="BZ591" s="58"/>
      <c r="CA591" s="58"/>
      <c r="CB591" s="58"/>
      <c r="CC591" s="58"/>
      <c r="CD591" s="58"/>
      <c r="CE591" s="58"/>
      <c r="CF591" s="58"/>
      <c r="CG591" s="58"/>
      <c r="CH591" s="58"/>
      <c r="CI591" s="58"/>
      <c r="CJ591" s="58"/>
      <c r="CK591" s="58"/>
      <c r="CL591" s="58"/>
      <c r="CM591" s="58"/>
      <c r="CN591" s="58"/>
      <c r="CO591" s="58"/>
      <c r="CP591" s="58"/>
      <c r="CQ591" s="58"/>
      <c r="CR591" s="177"/>
      <c r="CS591" s="58"/>
      <c r="CT591" s="58"/>
      <c r="CU591" s="58"/>
      <c r="CV591" s="58"/>
      <c r="CW591" s="58"/>
      <c r="CX591" s="58"/>
      <c r="CY591" s="58"/>
      <c r="CZ591" s="58"/>
      <c r="DA591" s="58"/>
      <c r="DB591" s="58"/>
      <c r="DC591" s="58"/>
      <c r="DD591" s="58"/>
      <c r="DE591" s="58"/>
      <c r="DF591" s="58"/>
    </row>
    <row r="592" spans="1:110" ht="12.75" customHeight="1">
      <c r="A592" s="35"/>
      <c r="B592" s="12" t="s">
        <v>18</v>
      </c>
      <c r="H592" s="2013" t="s">
        <v>2643</v>
      </c>
      <c r="I592" s="2013"/>
      <c r="J592" s="2013"/>
      <c r="K592" s="2013"/>
      <c r="L592" s="2013"/>
      <c r="M592" s="2013"/>
      <c r="N592" s="2013"/>
      <c r="O592" s="2013"/>
      <c r="P592" s="2013"/>
      <c r="Q592" s="2013"/>
      <c r="R592" s="2013"/>
      <c r="T592" s="35"/>
      <c r="U592" s="12" t="s">
        <v>18</v>
      </c>
      <c r="AA592" s="2251" t="s">
        <v>2650</v>
      </c>
      <c r="AB592" s="2013"/>
      <c r="AC592" s="2013"/>
      <c r="AD592" s="2013"/>
      <c r="AE592" s="2013"/>
      <c r="AF592" s="2013"/>
      <c r="AG592" s="2013"/>
      <c r="AH592" s="2013"/>
      <c r="AI592" s="2013"/>
      <c r="AJ592" s="2013"/>
      <c r="AK592" s="2013"/>
      <c r="BB592" s="58"/>
      <c r="BC592" s="58"/>
      <c r="BD592" s="58"/>
      <c r="BE592" s="58"/>
      <c r="BF592" s="58"/>
      <c r="BG592" s="58"/>
      <c r="BH592" s="58"/>
      <c r="BI592" s="58"/>
      <c r="BJ592" s="58"/>
      <c r="BK592" s="58"/>
      <c r="BL592" s="58"/>
      <c r="BM592" s="58"/>
      <c r="BN592" s="58"/>
      <c r="BO592" s="58"/>
      <c r="BP592" s="58"/>
      <c r="BQ592" s="58"/>
      <c r="BR592" s="58"/>
      <c r="BS592" s="58"/>
      <c r="BT592" s="58"/>
      <c r="BU592" s="58"/>
      <c r="BV592" s="58"/>
      <c r="BW592" s="58"/>
      <c r="BX592" s="58"/>
      <c r="BY592" s="58"/>
      <c r="BZ592" s="58"/>
      <c r="CA592" s="58"/>
      <c r="CB592" s="58"/>
      <c r="CC592" s="58"/>
      <c r="CD592" s="58"/>
      <c r="CE592" s="58"/>
      <c r="CF592" s="58"/>
      <c r="CG592" s="58"/>
      <c r="CH592" s="58"/>
      <c r="CI592" s="58"/>
      <c r="CJ592" s="58"/>
      <c r="CK592" s="58"/>
      <c r="CL592" s="58"/>
      <c r="CM592" s="58"/>
      <c r="CN592" s="58"/>
      <c r="CO592" s="58"/>
      <c r="CP592" s="58"/>
      <c r="CQ592" s="58"/>
      <c r="CR592" s="177"/>
      <c r="CS592" s="58"/>
      <c r="CT592" s="58"/>
      <c r="CU592" s="58"/>
      <c r="CV592" s="58"/>
      <c r="CW592" s="58"/>
      <c r="CX592" s="58"/>
      <c r="CY592" s="58"/>
      <c r="CZ592" s="58"/>
      <c r="DA592" s="58"/>
      <c r="DB592" s="58"/>
      <c r="DC592" s="58"/>
      <c r="DD592" s="58"/>
      <c r="DE592" s="58"/>
      <c r="DF592" s="58"/>
    </row>
    <row r="593" spans="1:157" ht="12.75" customHeight="1">
      <c r="A593" s="35"/>
      <c r="B593" s="12" t="s">
        <v>20</v>
      </c>
      <c r="N593" s="1991" t="s">
        <v>578</v>
      </c>
      <c r="O593" s="1991"/>
      <c r="T593" s="35"/>
      <c r="U593" s="12" t="s">
        <v>20</v>
      </c>
      <c r="AG593" s="1991" t="s">
        <v>578</v>
      </c>
      <c r="AH593" s="1991"/>
      <c r="BB593" s="58"/>
      <c r="BC593" s="58"/>
      <c r="BD593" s="58"/>
      <c r="BE593" s="58"/>
      <c r="BF593" s="58"/>
      <c r="BG593" s="58"/>
      <c r="BH593" s="58"/>
      <c r="BI593" s="58"/>
      <c r="BJ593" s="58"/>
      <c r="BK593" s="58"/>
      <c r="BL593" s="58"/>
      <c r="BM593" s="58"/>
      <c r="BN593" s="58"/>
      <c r="BO593" s="58"/>
      <c r="BP593" s="58"/>
      <c r="BQ593" s="58"/>
      <c r="BR593" s="58"/>
      <c r="BS593" s="58"/>
      <c r="BT593" s="58"/>
      <c r="BU593" s="58"/>
      <c r="BV593" s="58"/>
      <c r="BW593" s="58"/>
      <c r="BX593" s="58"/>
      <c r="BY593" s="58"/>
      <c r="BZ593" s="58"/>
      <c r="CA593" s="58"/>
      <c r="CB593" s="58"/>
      <c r="CC593" s="58"/>
      <c r="CD593" s="58"/>
      <c r="CE593" s="58"/>
      <c r="CF593" s="58"/>
      <c r="CG593" s="58"/>
      <c r="CH593" s="58"/>
      <c r="CI593" s="58"/>
      <c r="CJ593" s="58"/>
      <c r="CK593" s="58"/>
      <c r="CL593" s="58"/>
      <c r="CM593" s="58"/>
      <c r="CN593" s="58"/>
      <c r="CO593" s="58"/>
      <c r="CP593" s="58"/>
      <c r="CQ593" s="58"/>
      <c r="CR593" s="177"/>
      <c r="CS593" s="58"/>
      <c r="CT593" s="58"/>
      <c r="CU593" s="58"/>
      <c r="CV593" s="58"/>
      <c r="CW593" s="58"/>
      <c r="CX593" s="58"/>
      <c r="CY593" s="58"/>
      <c r="CZ593" s="58"/>
      <c r="DA593" s="58"/>
      <c r="DB593" s="58"/>
      <c r="DC593" s="58"/>
      <c r="DD593" s="58"/>
      <c r="DE593" s="58"/>
      <c r="DF593" s="58"/>
    </row>
    <row r="594" spans="1:157" ht="12.75" customHeight="1">
      <c r="A594" s="35"/>
      <c r="T594" s="35"/>
      <c r="BB594" s="58"/>
      <c r="BC594" s="58"/>
      <c r="BD594" s="58"/>
      <c r="BE594" s="58"/>
      <c r="BF594" s="58"/>
      <c r="BG594" s="58"/>
      <c r="BH594" s="58"/>
      <c r="BI594" s="58"/>
      <c r="BJ594" s="58"/>
      <c r="BK594" s="58"/>
      <c r="BL594" s="58"/>
      <c r="BM594" s="58"/>
      <c r="BN594" s="58"/>
      <c r="BO594" s="58"/>
      <c r="BP594" s="58"/>
      <c r="BQ594" s="58"/>
      <c r="BR594" s="58"/>
      <c r="BS594" s="58"/>
      <c r="BT594" s="58"/>
      <c r="BU594" s="58"/>
      <c r="BV594" s="58"/>
      <c r="BW594" s="58"/>
      <c r="BX594" s="58"/>
      <c r="BY594" s="58"/>
      <c r="BZ594" s="58"/>
      <c r="CA594" s="58"/>
      <c r="CB594" s="58"/>
      <c r="CC594" s="58"/>
      <c r="CD594" s="58"/>
      <c r="CE594" s="58"/>
      <c r="CF594" s="58"/>
      <c r="CG594" s="58"/>
      <c r="CH594" s="58"/>
      <c r="CI594" s="58"/>
      <c r="CJ594" s="58"/>
      <c r="CK594" s="58"/>
      <c r="CL594" s="58"/>
      <c r="CM594" s="58"/>
      <c r="CN594" s="58"/>
      <c r="CO594" s="58"/>
      <c r="CP594" s="58"/>
      <c r="CQ594" s="58"/>
      <c r="CR594" s="177"/>
      <c r="CS594" s="58"/>
      <c r="CT594" s="58"/>
      <c r="CU594" s="58"/>
      <c r="CV594" s="58"/>
      <c r="CW594" s="58"/>
      <c r="CX594" s="58"/>
      <c r="CY594" s="58"/>
      <c r="CZ594" s="58"/>
      <c r="DA594" s="58"/>
      <c r="DB594" s="58"/>
      <c r="DC594" s="58"/>
      <c r="DD594" s="58"/>
      <c r="DE594" s="58"/>
      <c r="DF594" s="58"/>
    </row>
    <row r="595" spans="1:157" ht="12.75" customHeight="1">
      <c r="A595" s="87" t="s">
        <v>821</v>
      </c>
      <c r="B595" s="12" t="s">
        <v>496</v>
      </c>
      <c r="G595" s="1981" t="str">
        <f>C568</f>
        <v>Boston Financial - Federal Tax Credit Equity</v>
      </c>
      <c r="H595" s="1981"/>
      <c r="I595" s="1981"/>
      <c r="J595" s="1981"/>
      <c r="K595" s="1981"/>
      <c r="L595" s="1981"/>
      <c r="M595" s="1981"/>
      <c r="N595" s="1981"/>
      <c r="O595" s="1981"/>
      <c r="P595" s="1981"/>
      <c r="Q595" s="1981"/>
      <c r="R595" s="1981"/>
      <c r="T595" s="87" t="s">
        <v>619</v>
      </c>
      <c r="U595" s="12" t="s">
        <v>496</v>
      </c>
      <c r="Z595" s="1981" t="str">
        <f>C569</f>
        <v>Boston Financial - State Tax Credit Equity</v>
      </c>
      <c r="AA595" s="1981"/>
      <c r="AB595" s="1981"/>
      <c r="AC595" s="1981"/>
      <c r="AD595" s="1981"/>
      <c r="AE595" s="1981"/>
      <c r="AF595" s="1981"/>
      <c r="AG595" s="1981"/>
      <c r="AH595" s="1981"/>
      <c r="AI595" s="1981"/>
      <c r="AJ595" s="1981"/>
      <c r="AK595" s="1981"/>
      <c r="BB595" s="58"/>
      <c r="BC595" s="58"/>
      <c r="BD595" s="58"/>
      <c r="BE595" s="58"/>
      <c r="BF595" s="58"/>
      <c r="BG595" s="58"/>
      <c r="BH595" s="58"/>
      <c r="BI595" s="58"/>
      <c r="BJ595" s="58"/>
      <c r="BK595" s="58"/>
      <c r="BL595" s="58"/>
      <c r="BM595" s="58"/>
      <c r="BN595" s="58"/>
      <c r="BO595" s="58"/>
      <c r="BP595" s="58"/>
      <c r="BQ595" s="58"/>
      <c r="BR595" s="58"/>
      <c r="BS595" s="58"/>
      <c r="BT595" s="58"/>
      <c r="BU595" s="58"/>
      <c r="BV595" s="58"/>
      <c r="BW595" s="58"/>
      <c r="BX595" s="58"/>
      <c r="BY595" s="58"/>
      <c r="BZ595" s="58"/>
      <c r="CA595" s="58"/>
      <c r="CB595" s="58"/>
      <c r="CC595" s="58"/>
      <c r="CD595" s="58"/>
      <c r="CE595" s="58"/>
      <c r="CF595" s="58"/>
      <c r="CG595" s="58"/>
      <c r="CH595" s="58"/>
      <c r="CI595" s="58"/>
      <c r="CJ595" s="58"/>
      <c r="CK595" s="58"/>
      <c r="CL595" s="58"/>
      <c r="CM595" s="58"/>
      <c r="CN595" s="58"/>
      <c r="CO595" s="58"/>
      <c r="CP595" s="58"/>
      <c r="CQ595" s="58"/>
      <c r="CR595" s="177"/>
      <c r="CS595" s="58"/>
      <c r="CT595" s="58"/>
      <c r="CU595" s="58"/>
      <c r="CV595" s="58"/>
      <c r="CW595" s="58"/>
      <c r="CX595" s="58"/>
      <c r="CY595" s="58"/>
      <c r="CZ595" s="58"/>
      <c r="DA595" s="58"/>
      <c r="DB595" s="58"/>
      <c r="DC595" s="58"/>
      <c r="DD595" s="58"/>
      <c r="DE595" s="58"/>
      <c r="DF595" s="58"/>
    </row>
    <row r="596" spans="1:157" ht="12.75" customHeight="1">
      <c r="A596" s="35"/>
      <c r="B596" s="12" t="s">
        <v>90</v>
      </c>
      <c r="G596" s="2013" t="s">
        <v>2644</v>
      </c>
      <c r="H596" s="2013"/>
      <c r="I596" s="2013"/>
      <c r="J596" s="2013"/>
      <c r="K596" s="2013"/>
      <c r="L596" s="2013"/>
      <c r="M596" s="2013"/>
      <c r="N596" s="2013"/>
      <c r="O596" s="2013"/>
      <c r="P596" s="2013"/>
      <c r="Q596" s="2013"/>
      <c r="R596" s="2013"/>
      <c r="T596" s="35"/>
      <c r="U596" s="12" t="s">
        <v>90</v>
      </c>
      <c r="Z596" s="2013" t="s">
        <v>2644</v>
      </c>
      <c r="AA596" s="2013"/>
      <c r="AB596" s="2013"/>
      <c r="AC596" s="2013"/>
      <c r="AD596" s="2013"/>
      <c r="AE596" s="2013"/>
      <c r="AF596" s="2013"/>
      <c r="AG596" s="2013"/>
      <c r="AH596" s="2013"/>
      <c r="AI596" s="2013"/>
      <c r="AJ596" s="2013"/>
      <c r="AK596" s="2013"/>
      <c r="BB596" s="58"/>
      <c r="BC596" s="58"/>
      <c r="BD596" s="58"/>
      <c r="BE596" s="58"/>
      <c r="BF596" s="58"/>
      <c r="BG596" s="58"/>
      <c r="BH596" s="58"/>
      <c r="BI596" s="58"/>
      <c r="BJ596" s="58"/>
      <c r="BK596" s="58"/>
      <c r="BL596" s="58"/>
      <c r="BM596" s="58"/>
      <c r="BN596" s="58"/>
      <c r="BO596" s="58"/>
      <c r="BP596" s="58"/>
      <c r="BQ596" s="58"/>
      <c r="BR596" s="58"/>
      <c r="BS596" s="58"/>
      <c r="BT596" s="58"/>
      <c r="BU596" s="58"/>
      <c r="BV596" s="58"/>
      <c r="BW596" s="58"/>
      <c r="BX596" s="58"/>
      <c r="BY596" s="58"/>
      <c r="BZ596" s="58"/>
      <c r="CA596" s="58"/>
      <c r="CB596" s="58"/>
      <c r="CC596" s="58"/>
      <c r="CD596" s="58"/>
      <c r="CE596" s="58"/>
      <c r="CF596" s="58"/>
      <c r="CG596" s="58"/>
      <c r="CH596" s="58"/>
      <c r="CI596" s="58"/>
      <c r="CJ596" s="58"/>
      <c r="CK596" s="58"/>
      <c r="CL596" s="58"/>
      <c r="CM596" s="58"/>
      <c r="CN596" s="58"/>
      <c r="CO596" s="58"/>
      <c r="CP596" s="58"/>
      <c r="CQ596" s="58"/>
      <c r="CR596" s="177"/>
      <c r="CS596" s="58"/>
      <c r="CT596" s="58"/>
      <c r="CU596" s="58"/>
      <c r="CV596" s="58"/>
      <c r="CW596" s="58"/>
      <c r="CX596" s="58"/>
      <c r="CY596" s="58"/>
      <c r="CZ596" s="58"/>
      <c r="DA596" s="58"/>
      <c r="DB596" s="58"/>
      <c r="DC596" s="58"/>
      <c r="DD596" s="58"/>
      <c r="DE596" s="58"/>
      <c r="DF596" s="58"/>
    </row>
    <row r="597" spans="1:157" ht="12.75" customHeight="1">
      <c r="A597" s="35"/>
      <c r="B597" s="12" t="s">
        <v>615</v>
      </c>
      <c r="G597" s="2013" t="s">
        <v>2613</v>
      </c>
      <c r="H597" s="2013"/>
      <c r="I597" s="2013"/>
      <c r="J597" s="2013"/>
      <c r="K597" s="2013"/>
      <c r="L597" s="2013"/>
      <c r="M597" s="2013"/>
      <c r="N597" s="2013"/>
      <c r="O597" s="2013"/>
      <c r="P597" s="2013"/>
      <c r="Q597" s="2013"/>
      <c r="R597" s="2013"/>
      <c r="T597" s="35"/>
      <c r="U597" s="12" t="s">
        <v>615</v>
      </c>
      <c r="Z597" s="1993" t="s">
        <v>2613</v>
      </c>
      <c r="AA597" s="1993"/>
      <c r="AB597" s="1993"/>
      <c r="AC597" s="1993"/>
      <c r="AD597" s="1993"/>
      <c r="AE597" s="1993"/>
      <c r="AF597" s="1993"/>
      <c r="AG597" s="1993"/>
      <c r="AH597" s="1993"/>
      <c r="AI597" s="1993"/>
      <c r="AJ597" s="1993"/>
      <c r="AK597" s="1993"/>
      <c r="BB597" s="58"/>
      <c r="BC597" s="58"/>
      <c r="BD597" s="58"/>
      <c r="BE597" s="58"/>
      <c r="BF597" s="58"/>
      <c r="BG597" s="58"/>
      <c r="BH597" s="58"/>
      <c r="BI597" s="58"/>
      <c r="BJ597" s="58"/>
      <c r="BK597" s="58"/>
      <c r="BL597" s="58"/>
      <c r="BM597" s="58"/>
      <c r="BN597" s="58"/>
      <c r="BO597" s="58"/>
      <c r="BP597" s="58"/>
      <c r="BQ597" s="58"/>
      <c r="BR597" s="58"/>
      <c r="BS597" s="58"/>
      <c r="BT597" s="58"/>
      <c r="BU597" s="58"/>
      <c r="BV597" s="58"/>
      <c r="BW597" s="58"/>
      <c r="BX597" s="58"/>
      <c r="BY597" s="58"/>
      <c r="BZ597" s="58"/>
      <c r="CA597" s="58"/>
      <c r="CB597" s="58"/>
      <c r="CC597" s="58"/>
      <c r="CD597" s="58"/>
      <c r="CE597" s="58"/>
      <c r="CF597" s="58"/>
      <c r="CG597" s="58"/>
      <c r="CH597" s="58"/>
      <c r="CI597" s="58"/>
      <c r="CJ597" s="58"/>
      <c r="CK597" s="58"/>
      <c r="CL597" s="58"/>
      <c r="CM597" s="58"/>
      <c r="CN597" s="58"/>
      <c r="CO597" s="58"/>
      <c r="CP597" s="58"/>
      <c r="CQ597" s="58"/>
      <c r="CR597" s="177"/>
      <c r="CS597" s="58"/>
      <c r="CT597" s="58"/>
      <c r="CU597" s="58"/>
      <c r="CV597" s="58"/>
      <c r="CW597" s="58"/>
      <c r="CX597" s="58"/>
      <c r="CY597" s="58"/>
      <c r="CZ597" s="58"/>
      <c r="DA597" s="58"/>
      <c r="DB597" s="58"/>
      <c r="DC597" s="58"/>
      <c r="DD597" s="58"/>
      <c r="DE597" s="58"/>
      <c r="DF597" s="58"/>
    </row>
    <row r="598" spans="1:157" ht="12.75" customHeight="1">
      <c r="A598" s="35"/>
      <c r="B598" s="12" t="s">
        <v>17</v>
      </c>
      <c r="G598" s="2013" t="s">
        <v>2614</v>
      </c>
      <c r="H598" s="2013"/>
      <c r="I598" s="2013"/>
      <c r="J598" s="2013"/>
      <c r="K598" s="2013"/>
      <c r="L598" s="2013"/>
      <c r="M598" s="2013"/>
      <c r="N598" s="2013"/>
      <c r="O598" s="2013"/>
      <c r="P598" s="2013"/>
      <c r="Q598" s="2013"/>
      <c r="R598" s="2013"/>
      <c r="T598" s="35"/>
      <c r="U598" s="12" t="s">
        <v>17</v>
      </c>
      <c r="Z598" s="1993" t="s">
        <v>2614</v>
      </c>
      <c r="AA598" s="1993"/>
      <c r="AB598" s="1993"/>
      <c r="AC598" s="1993"/>
      <c r="AD598" s="1993"/>
      <c r="AE598" s="1993"/>
      <c r="AF598" s="1993"/>
      <c r="AG598" s="1993"/>
      <c r="AH598" s="1993"/>
      <c r="AI598" s="1993"/>
      <c r="AJ598" s="1993"/>
      <c r="AK598" s="1993"/>
      <c r="BB598" s="58"/>
      <c r="BC598" s="58"/>
      <c r="BD598" s="58"/>
      <c r="BE598" s="58"/>
      <c r="BF598" s="58"/>
      <c r="BG598" s="58"/>
      <c r="BH598" s="58"/>
      <c r="BI598" s="58"/>
      <c r="BJ598" s="58"/>
      <c r="BK598" s="58"/>
      <c r="BL598" s="58"/>
      <c r="BM598" s="58"/>
      <c r="BN598" s="58"/>
      <c r="BO598" s="58"/>
      <c r="BP598" s="58"/>
      <c r="BQ598" s="58"/>
      <c r="BR598" s="58"/>
      <c r="BS598" s="58"/>
      <c r="BT598" s="58"/>
      <c r="BU598" s="58"/>
      <c r="BV598" s="58"/>
      <c r="BW598" s="58"/>
      <c r="BX598" s="58"/>
      <c r="BY598" s="58"/>
      <c r="BZ598" s="58"/>
      <c r="CA598" s="58"/>
      <c r="CB598" s="58"/>
      <c r="CC598" s="58"/>
      <c r="CD598" s="58"/>
      <c r="CE598" s="58"/>
      <c r="CF598" s="58"/>
      <c r="CG598" s="58"/>
      <c r="CH598" s="58"/>
      <c r="CI598" s="58"/>
      <c r="CJ598" s="58"/>
      <c r="CK598" s="58"/>
      <c r="CL598" s="58"/>
      <c r="CM598" s="58"/>
      <c r="CN598" s="58"/>
      <c r="CO598" s="58"/>
      <c r="CP598" s="58"/>
      <c r="CQ598" s="58"/>
      <c r="CR598" s="177"/>
      <c r="CS598" s="58"/>
      <c r="CT598" s="58"/>
      <c r="CU598" s="58"/>
      <c r="CV598" s="58"/>
      <c r="CW598" s="58"/>
      <c r="CX598" s="58"/>
      <c r="CY598" s="58"/>
      <c r="CZ598" s="58"/>
      <c r="DA598" s="58"/>
      <c r="DB598" s="58"/>
      <c r="DC598" s="58"/>
      <c r="DD598" s="58"/>
      <c r="DE598" s="58"/>
      <c r="DF598" s="58"/>
    </row>
    <row r="599" spans="1:157" ht="12.75" customHeight="1">
      <c r="A599" s="35"/>
      <c r="B599" s="12" t="s">
        <v>325</v>
      </c>
      <c r="G599" s="2036" t="s">
        <v>2615</v>
      </c>
      <c r="H599" s="2036"/>
      <c r="I599" s="2036"/>
      <c r="J599" s="2036"/>
      <c r="K599" s="2036"/>
      <c r="L599" s="2036"/>
      <c r="O599" s="137" t="s">
        <v>212</v>
      </c>
      <c r="P599" s="1992"/>
      <c r="Q599" s="1992"/>
      <c r="R599" s="1992"/>
      <c r="T599" s="35"/>
      <c r="U599" s="12" t="s">
        <v>325</v>
      </c>
      <c r="Z599" s="2036" t="s">
        <v>2615</v>
      </c>
      <c r="AA599" s="2036"/>
      <c r="AB599" s="2036"/>
      <c r="AC599" s="2036"/>
      <c r="AD599" s="2036"/>
      <c r="AE599" s="2036"/>
      <c r="AH599" s="137" t="s">
        <v>212</v>
      </c>
      <c r="AI599" s="1992"/>
      <c r="AJ599" s="1992"/>
      <c r="AK599" s="1992"/>
      <c r="BB599" s="58"/>
      <c r="BC599" s="58"/>
      <c r="BD599" s="58"/>
      <c r="BE599" s="58"/>
      <c r="BF599" s="58"/>
      <c r="BG599" s="58"/>
      <c r="BH599" s="58"/>
      <c r="BI599" s="58"/>
      <c r="BJ599" s="58"/>
      <c r="BK599" s="58"/>
      <c r="BL599" s="58"/>
      <c r="BM599" s="58"/>
      <c r="BN599" s="58"/>
      <c r="BO599" s="58"/>
      <c r="BP599" s="58"/>
      <c r="BQ599" s="58"/>
      <c r="BR599" s="58"/>
      <c r="BS599" s="58"/>
      <c r="BT599" s="58"/>
      <c r="BU599" s="58"/>
      <c r="BV599" s="58"/>
      <c r="BW599" s="58"/>
      <c r="BX599" s="58"/>
      <c r="BY599" s="58"/>
      <c r="BZ599" s="58"/>
      <c r="CA599" s="58"/>
      <c r="CB599" s="58"/>
      <c r="CC599" s="58"/>
      <c r="CD599" s="58"/>
      <c r="CE599" s="58"/>
      <c r="CF599" s="58"/>
      <c r="CG599" s="58"/>
      <c r="CH599" s="58"/>
      <c r="CI599" s="58"/>
      <c r="CJ599" s="58"/>
      <c r="CK599" s="58"/>
      <c r="CL599" s="58"/>
      <c r="CM599" s="58"/>
      <c r="CN599" s="58"/>
      <c r="CO599" s="58"/>
      <c r="CP599" s="58"/>
      <c r="CQ599" s="58"/>
      <c r="CR599" s="177"/>
      <c r="CS599" s="58"/>
      <c r="CT599" s="58"/>
      <c r="CU599" s="58"/>
      <c r="CV599" s="58"/>
      <c r="CW599" s="58"/>
      <c r="CX599" s="58"/>
      <c r="CY599" s="58"/>
      <c r="CZ599" s="58"/>
      <c r="DA599" s="58"/>
      <c r="DB599" s="58"/>
      <c r="DC599" s="58"/>
      <c r="DD599" s="58"/>
      <c r="DE599" s="58"/>
      <c r="DF599" s="58"/>
    </row>
    <row r="600" spans="1:157" ht="12.75" customHeight="1">
      <c r="A600" s="35"/>
      <c r="B600" s="12" t="s">
        <v>18</v>
      </c>
      <c r="H600" s="2013" t="s">
        <v>2645</v>
      </c>
      <c r="I600" s="2013"/>
      <c r="J600" s="2013"/>
      <c r="K600" s="2013"/>
      <c r="L600" s="2013"/>
      <c r="M600" s="2013"/>
      <c r="N600" s="2013"/>
      <c r="O600" s="2013"/>
      <c r="P600" s="2013"/>
      <c r="Q600" s="2013"/>
      <c r="R600" s="2013"/>
      <c r="T600" s="35"/>
      <c r="U600" s="12" t="s">
        <v>18</v>
      </c>
      <c r="AA600" s="2013" t="s">
        <v>2645</v>
      </c>
      <c r="AB600" s="2013"/>
      <c r="AC600" s="2013"/>
      <c r="AD600" s="2013"/>
      <c r="AE600" s="2013"/>
      <c r="AF600" s="2013"/>
      <c r="AG600" s="2013"/>
      <c r="AH600" s="2013"/>
      <c r="AI600" s="2013"/>
      <c r="AJ600" s="2013"/>
      <c r="AK600" s="2013"/>
      <c r="BB600" s="58"/>
      <c r="BC600" s="58"/>
      <c r="BD600" s="58"/>
      <c r="BE600" s="58"/>
      <c r="BF600" s="58"/>
      <c r="BG600" s="58"/>
      <c r="BH600" s="58"/>
      <c r="BI600" s="58"/>
      <c r="BJ600" s="58"/>
      <c r="BK600" s="58"/>
      <c r="BL600" s="58"/>
      <c r="BM600" s="58"/>
      <c r="BN600" s="58"/>
      <c r="BO600" s="58"/>
      <c r="BP600" s="58"/>
      <c r="BQ600" s="58"/>
      <c r="BR600" s="58"/>
      <c r="BS600" s="58"/>
      <c r="BT600" s="58"/>
      <c r="BU600" s="58"/>
      <c r="BV600" s="58"/>
      <c r="BW600" s="58"/>
      <c r="BX600" s="58"/>
      <c r="BY600" s="58"/>
      <c r="BZ600" s="58"/>
      <c r="CA600" s="58"/>
      <c r="CB600" s="58"/>
      <c r="CC600" s="58"/>
      <c r="CD600" s="58"/>
      <c r="CE600" s="58"/>
      <c r="CF600" s="58"/>
      <c r="CG600" s="58"/>
      <c r="CH600" s="58"/>
      <c r="CI600" s="58"/>
      <c r="CJ600" s="58"/>
      <c r="CK600" s="58"/>
      <c r="CL600" s="58"/>
      <c r="CM600" s="58"/>
      <c r="CN600" s="58"/>
      <c r="CO600" s="58"/>
      <c r="CP600" s="58"/>
      <c r="CQ600" s="58"/>
      <c r="CR600" s="177"/>
      <c r="CS600" s="58"/>
      <c r="CT600" s="58"/>
      <c r="CU600" s="58"/>
      <c r="CV600" s="58"/>
      <c r="CW600" s="58"/>
      <c r="CX600" s="58"/>
      <c r="CY600" s="58"/>
      <c r="CZ600" s="58"/>
      <c r="DA600" s="58"/>
      <c r="DB600" s="58"/>
      <c r="DC600" s="58"/>
      <c r="DD600" s="58"/>
      <c r="DE600" s="58"/>
      <c r="DF600" s="58"/>
    </row>
    <row r="601" spans="1:157" ht="12.75">
      <c r="A601" s="35"/>
      <c r="B601" s="12" t="s">
        <v>20</v>
      </c>
      <c r="N601" s="1991" t="s">
        <v>578</v>
      </c>
      <c r="O601" s="1991"/>
      <c r="T601" s="35"/>
      <c r="U601" s="12" t="s">
        <v>20</v>
      </c>
      <c r="AG601" s="1991" t="s">
        <v>578</v>
      </c>
      <c r="AH601" s="1991"/>
    </row>
    <row r="602" spans="1:157" ht="12.75">
      <c r="A602" s="35"/>
      <c r="T602" s="35"/>
      <c r="AZ602" s="58"/>
      <c r="BA602" s="58"/>
      <c r="BB602" s="58"/>
      <c r="BC602" s="58"/>
      <c r="BD602" s="58"/>
      <c r="BE602" s="58"/>
      <c r="BF602" s="58"/>
      <c r="BG602" s="58"/>
      <c r="BH602" s="58"/>
      <c r="BI602" s="58"/>
      <c r="BJ602" s="58"/>
      <c r="BK602" s="58"/>
      <c r="BL602" s="58"/>
      <c r="BM602" s="58"/>
      <c r="BN602" s="58"/>
      <c r="BO602" s="58"/>
      <c r="BP602" s="58"/>
      <c r="BQ602" s="58"/>
      <c r="BR602" s="58"/>
      <c r="BS602" s="58"/>
      <c r="BT602" s="58"/>
      <c r="BU602" s="58"/>
      <c r="BV602" s="58"/>
      <c r="BW602" s="58"/>
      <c r="BX602" s="58"/>
      <c r="BY602" s="58"/>
      <c r="BZ602" s="58"/>
      <c r="CA602" s="58"/>
      <c r="CB602" s="58"/>
      <c r="CC602" s="58"/>
      <c r="CD602" s="58"/>
      <c r="CE602" s="58"/>
      <c r="CF602" s="58"/>
      <c r="CG602" s="58"/>
      <c r="CH602" s="58"/>
      <c r="CI602" s="58"/>
      <c r="CJ602" s="58"/>
      <c r="CK602" s="58"/>
      <c r="CL602" s="58"/>
      <c r="CM602" s="58"/>
      <c r="CN602" s="58"/>
      <c r="CO602" s="58"/>
      <c r="CP602" s="58"/>
      <c r="CQ602" s="58"/>
      <c r="CR602" s="177"/>
      <c r="CS602" s="58"/>
      <c r="CT602" s="58"/>
      <c r="CU602" s="58"/>
      <c r="CV602" s="58"/>
      <c r="CW602" s="58"/>
      <c r="CX602" s="58"/>
      <c r="CY602" s="58"/>
      <c r="CZ602" s="58"/>
      <c r="DA602" s="58"/>
      <c r="DB602" s="58"/>
      <c r="DC602" s="58"/>
      <c r="DD602" s="58"/>
      <c r="DE602" s="58"/>
      <c r="DF602" s="58"/>
    </row>
    <row r="603" spans="1:157" ht="12.75">
      <c r="A603" s="87" t="s">
        <v>487</v>
      </c>
      <c r="B603" s="12" t="s">
        <v>496</v>
      </c>
      <c r="G603" s="1981" t="str">
        <f>C570</f>
        <v>Deferred Operating Reserve</v>
      </c>
      <c r="H603" s="1981"/>
      <c r="I603" s="1981"/>
      <c r="J603" s="1981"/>
      <c r="K603" s="1981"/>
      <c r="L603" s="1981"/>
      <c r="M603" s="1981"/>
      <c r="N603" s="1981"/>
      <c r="O603" s="1981"/>
      <c r="P603" s="1981"/>
      <c r="Q603" s="1981"/>
      <c r="R603" s="1981"/>
      <c r="T603" s="87" t="s">
        <v>488</v>
      </c>
      <c r="U603" s="12" t="s">
        <v>496</v>
      </c>
      <c r="Z603" s="1981" t="str">
        <f>C571</f>
        <v>Deferred Developer Fee</v>
      </c>
      <c r="AA603" s="1981"/>
      <c r="AB603" s="1981"/>
      <c r="AC603" s="1981"/>
      <c r="AD603" s="1981"/>
      <c r="AE603" s="1981"/>
      <c r="AF603" s="1981"/>
      <c r="AG603" s="1981"/>
      <c r="AH603" s="1981"/>
      <c r="AI603" s="1981"/>
      <c r="AJ603" s="1981"/>
      <c r="AK603" s="1981"/>
      <c r="AZ603" s="58"/>
      <c r="BA603" s="58"/>
      <c r="BB603" s="58"/>
      <c r="BC603" s="58"/>
      <c r="BD603" s="58"/>
      <c r="BE603" s="58"/>
      <c r="BF603" s="58"/>
      <c r="BG603" s="58"/>
      <c r="BH603" s="58"/>
      <c r="BI603" s="58"/>
      <c r="BJ603" s="58"/>
      <c r="BK603" s="58"/>
      <c r="BL603" s="58"/>
      <c r="BM603" s="58"/>
      <c r="BN603" s="58"/>
      <c r="BO603" s="58"/>
      <c r="BP603" s="58"/>
      <c r="BQ603" s="58"/>
      <c r="BR603" s="58"/>
      <c r="BS603" s="58"/>
      <c r="BT603" s="58"/>
      <c r="BU603" s="58"/>
      <c r="BV603" s="58"/>
      <c r="BW603" s="58"/>
      <c r="BX603" s="58"/>
      <c r="BY603" s="58"/>
      <c r="BZ603" s="58"/>
      <c r="CA603" s="58"/>
      <c r="CB603" s="58"/>
      <c r="CC603" s="58"/>
      <c r="CD603" s="58"/>
      <c r="CE603" s="58"/>
      <c r="CF603" s="58"/>
      <c r="CG603" s="58"/>
      <c r="CH603" s="58"/>
      <c r="CI603" s="58"/>
      <c r="CJ603" s="58"/>
      <c r="CK603" s="58"/>
      <c r="CL603" s="58"/>
      <c r="CM603" s="58"/>
      <c r="CN603" s="58"/>
      <c r="CO603" s="58"/>
      <c r="CP603" s="58"/>
      <c r="CQ603" s="58"/>
      <c r="CR603" s="177"/>
      <c r="CS603" s="58"/>
      <c r="CT603" s="58"/>
      <c r="CU603" s="58"/>
      <c r="CV603" s="58"/>
      <c r="CW603" s="58"/>
      <c r="CX603" s="58"/>
      <c r="CY603" s="58"/>
      <c r="CZ603" s="58"/>
      <c r="DA603" s="58"/>
      <c r="DB603" s="58"/>
      <c r="DC603" s="58"/>
      <c r="DD603" s="58"/>
      <c r="DE603" s="58"/>
      <c r="DF603" s="58"/>
    </row>
    <row r="604" spans="1:157" ht="12.75">
      <c r="A604" s="35"/>
      <c r="B604" s="12" t="s">
        <v>90</v>
      </c>
      <c r="G604" s="2013" t="s">
        <v>2646</v>
      </c>
      <c r="H604" s="2013"/>
      <c r="I604" s="2013"/>
      <c r="J604" s="2013"/>
      <c r="K604" s="2013"/>
      <c r="L604" s="2013"/>
      <c r="M604" s="2013"/>
      <c r="N604" s="2013"/>
      <c r="O604" s="2013"/>
      <c r="P604" s="2013"/>
      <c r="Q604" s="2013"/>
      <c r="R604" s="2013"/>
      <c r="T604" s="35"/>
      <c r="U604" s="12" t="s">
        <v>90</v>
      </c>
      <c r="Z604" s="2013" t="s">
        <v>2646</v>
      </c>
      <c r="AA604" s="2013"/>
      <c r="AB604" s="2013"/>
      <c r="AC604" s="2013"/>
      <c r="AD604" s="2013"/>
      <c r="AE604" s="2013"/>
      <c r="AF604" s="2013"/>
      <c r="AG604" s="2013"/>
      <c r="AH604" s="2013"/>
      <c r="AI604" s="2013"/>
      <c r="AJ604" s="2013"/>
      <c r="AK604" s="2013"/>
      <c r="AZ604" s="58"/>
      <c r="BA604" s="58"/>
      <c r="BB604" s="58"/>
      <c r="BC604" s="58"/>
      <c r="BD604" s="58"/>
      <c r="BE604" s="58"/>
      <c r="BF604" s="58"/>
      <c r="BG604" s="58"/>
      <c r="BH604" s="58"/>
      <c r="BI604" s="58"/>
      <c r="BJ604" s="58"/>
      <c r="BK604" s="58"/>
      <c r="BL604" s="58"/>
      <c r="BM604" s="58"/>
      <c r="BN604" s="58"/>
      <c r="BO604" s="58"/>
      <c r="BP604" s="58"/>
      <c r="BQ604" s="58"/>
      <c r="BR604" s="58"/>
      <c r="BS604" s="58"/>
      <c r="BT604" s="58"/>
      <c r="BU604" s="58"/>
      <c r="BV604" s="58"/>
      <c r="BW604" s="58"/>
      <c r="BX604" s="58"/>
      <c r="BY604" s="58"/>
      <c r="BZ604" s="58"/>
      <c r="CA604" s="58"/>
      <c r="CB604" s="58"/>
      <c r="CC604" s="58"/>
      <c r="CD604" s="58"/>
      <c r="CE604" s="58"/>
      <c r="CF604" s="58"/>
      <c r="CG604" s="58"/>
      <c r="CH604" s="58"/>
      <c r="CI604" s="58"/>
      <c r="CJ604" s="58"/>
      <c r="CK604" s="58"/>
      <c r="CL604" s="58"/>
      <c r="CM604" s="58"/>
      <c r="CN604" s="58"/>
      <c r="CO604" s="58"/>
      <c r="CP604" s="58"/>
      <c r="CQ604" s="58"/>
      <c r="CR604" s="177"/>
      <c r="CS604" s="58"/>
      <c r="CT604" s="58"/>
      <c r="CU604" s="58"/>
      <c r="CV604" s="58"/>
      <c r="CW604" s="58"/>
      <c r="CX604" s="58"/>
      <c r="CY604" s="58"/>
      <c r="CZ604" s="58"/>
      <c r="DA604" s="58"/>
      <c r="DB604" s="58"/>
      <c r="DC604" s="58"/>
      <c r="DD604" s="58"/>
      <c r="DE604" s="58"/>
      <c r="DF604" s="58"/>
    </row>
    <row r="605" spans="1:157" ht="12.75" customHeight="1">
      <c r="A605" s="35"/>
      <c r="B605" s="12" t="s">
        <v>615</v>
      </c>
      <c r="G605" s="2013" t="s">
        <v>2647</v>
      </c>
      <c r="H605" s="2013"/>
      <c r="I605" s="2013"/>
      <c r="J605" s="2013"/>
      <c r="K605" s="2013"/>
      <c r="L605" s="2013"/>
      <c r="M605" s="2013"/>
      <c r="N605" s="2013"/>
      <c r="O605" s="2013"/>
      <c r="P605" s="2013"/>
      <c r="Q605" s="2013"/>
      <c r="R605" s="2013"/>
      <c r="T605" s="35"/>
      <c r="U605" s="12" t="s">
        <v>615</v>
      </c>
      <c r="Z605" s="1993" t="s">
        <v>2647</v>
      </c>
      <c r="AA605" s="1993"/>
      <c r="AB605" s="1993"/>
      <c r="AC605" s="1993"/>
      <c r="AD605" s="1993"/>
      <c r="AE605" s="1993"/>
      <c r="AF605" s="1993"/>
      <c r="AG605" s="1993"/>
      <c r="AH605" s="1993"/>
      <c r="AI605" s="1993"/>
      <c r="AJ605" s="1993"/>
      <c r="AK605" s="1993"/>
      <c r="AZ605" s="58"/>
      <c r="BA605" s="58"/>
      <c r="BB605" s="58"/>
      <c r="BC605" s="58"/>
      <c r="BD605" s="58"/>
      <c r="BE605" s="58"/>
      <c r="BF605" s="58"/>
      <c r="BG605" s="58"/>
      <c r="BH605" s="58"/>
      <c r="BI605" s="58"/>
      <c r="BJ605" s="58"/>
      <c r="BK605" s="58"/>
      <c r="BL605" s="58"/>
      <c r="BM605" s="58"/>
      <c r="BN605" s="58"/>
      <c r="BO605" s="58"/>
      <c r="BP605" s="58"/>
      <c r="BQ605" s="58"/>
      <c r="BR605" s="58"/>
      <c r="BS605" s="58"/>
      <c r="BT605" s="58"/>
      <c r="BU605" s="58"/>
      <c r="BV605" s="58"/>
      <c r="BW605" s="58"/>
      <c r="BX605" s="58"/>
      <c r="BY605" s="58"/>
      <c r="BZ605" s="58"/>
      <c r="CA605" s="58"/>
      <c r="CB605" s="58"/>
      <c r="CC605" s="58"/>
      <c r="CD605" s="58"/>
      <c r="CE605" s="58"/>
      <c r="CF605" s="58"/>
      <c r="CG605" s="58"/>
      <c r="CH605" s="58"/>
      <c r="CI605" s="58"/>
      <c r="CJ605" s="58"/>
      <c r="CK605" s="58"/>
      <c r="CL605" s="58"/>
      <c r="CM605" s="58"/>
      <c r="CN605" s="58"/>
      <c r="CO605" s="58"/>
      <c r="CP605" s="58"/>
      <c r="CQ605" s="58"/>
      <c r="CR605" s="177"/>
      <c r="CS605" s="58"/>
      <c r="CT605" s="58"/>
      <c r="CU605" s="58"/>
      <c r="CV605" s="58"/>
      <c r="CW605" s="58"/>
      <c r="CX605" s="58"/>
      <c r="CY605" s="58"/>
      <c r="CZ605" s="58"/>
      <c r="DA605" s="58"/>
      <c r="DB605" s="58"/>
      <c r="DC605" s="58"/>
      <c r="DD605" s="58"/>
      <c r="DE605" s="58"/>
      <c r="DF605" s="58"/>
    </row>
    <row r="606" spans="1:157" ht="12.75">
      <c r="A606" s="35"/>
      <c r="B606" s="12" t="s">
        <v>17</v>
      </c>
      <c r="G606" s="2013" t="s">
        <v>2648</v>
      </c>
      <c r="H606" s="2013"/>
      <c r="I606" s="2013"/>
      <c r="J606" s="2013"/>
      <c r="K606" s="2013"/>
      <c r="L606" s="2013"/>
      <c r="M606" s="2013"/>
      <c r="N606" s="2013"/>
      <c r="O606" s="2013"/>
      <c r="P606" s="2013"/>
      <c r="Q606" s="2013"/>
      <c r="R606" s="2013"/>
      <c r="T606" s="35"/>
      <c r="U606" s="12" t="s">
        <v>17</v>
      </c>
      <c r="Z606" s="1993" t="s">
        <v>2648</v>
      </c>
      <c r="AA606" s="1993"/>
      <c r="AB606" s="1993"/>
      <c r="AC606" s="1993"/>
      <c r="AD606" s="1993"/>
      <c r="AE606" s="1993"/>
      <c r="AF606" s="1993"/>
      <c r="AG606" s="1993"/>
      <c r="AH606" s="1993"/>
      <c r="AI606" s="1993"/>
      <c r="AJ606" s="1993"/>
      <c r="AK606" s="1993"/>
      <c r="AZ606" s="58"/>
      <c r="BA606" s="58"/>
      <c r="BB606" s="58"/>
      <c r="BC606" s="58"/>
      <c r="BD606" s="58"/>
      <c r="BE606" s="58"/>
      <c r="BF606" s="58"/>
      <c r="BG606" s="58"/>
      <c r="BH606" s="58"/>
      <c r="BI606" s="58"/>
      <c r="BJ606" s="58"/>
      <c r="BK606" s="58"/>
      <c r="BL606" s="58"/>
      <c r="BM606" s="58"/>
      <c r="BN606" s="58"/>
      <c r="BO606" s="58"/>
      <c r="BP606" s="58"/>
      <c r="BQ606" s="58"/>
      <c r="BR606" s="58"/>
      <c r="BS606" s="58"/>
      <c r="BT606" s="58"/>
      <c r="BU606" s="58"/>
      <c r="BV606" s="58"/>
      <c r="BW606" s="58"/>
      <c r="BX606" s="58"/>
      <c r="BY606" s="58"/>
      <c r="BZ606" s="58"/>
      <c r="CA606" s="58"/>
      <c r="CB606" s="58"/>
      <c r="CC606" s="58"/>
      <c r="CD606" s="58"/>
      <c r="CE606" s="58"/>
      <c r="CF606" s="58"/>
      <c r="CG606" s="58"/>
      <c r="CH606" s="58"/>
      <c r="CI606" s="58"/>
      <c r="CJ606" s="58"/>
      <c r="CK606" s="58"/>
      <c r="CL606" s="58"/>
      <c r="CM606" s="58"/>
      <c r="CN606" s="58"/>
      <c r="CO606" s="58"/>
      <c r="CP606" s="58"/>
      <c r="CQ606" s="58"/>
      <c r="CR606" s="177"/>
      <c r="CS606" s="58"/>
      <c r="CT606" s="58"/>
      <c r="CU606" s="58"/>
      <c r="CV606" s="58"/>
      <c r="CW606" s="58"/>
      <c r="CX606" s="58"/>
      <c r="CY606" s="58"/>
      <c r="CZ606" s="58"/>
      <c r="DA606" s="58"/>
      <c r="DB606" s="58"/>
      <c r="DC606" s="58"/>
      <c r="DD606" s="58"/>
      <c r="DE606" s="58"/>
      <c r="DF606" s="58"/>
    </row>
    <row r="607" spans="1:157" s="7" customFormat="1" ht="12.75" customHeight="1">
      <c r="A607" s="35"/>
      <c r="B607" s="12" t="s">
        <v>325</v>
      </c>
      <c r="C607" s="12"/>
      <c r="D607" s="12"/>
      <c r="E607" s="12"/>
      <c r="F607" s="12"/>
      <c r="G607" s="2036" t="s">
        <v>2574</v>
      </c>
      <c r="H607" s="2036"/>
      <c r="I607" s="2036"/>
      <c r="J607" s="2036"/>
      <c r="K607" s="2036"/>
      <c r="L607" s="2036"/>
      <c r="M607" s="12"/>
      <c r="N607" s="12"/>
      <c r="O607" s="137" t="s">
        <v>212</v>
      </c>
      <c r="P607" s="1992">
        <v>106</v>
      </c>
      <c r="Q607" s="1992"/>
      <c r="R607" s="1992"/>
      <c r="S607" s="12"/>
      <c r="T607" s="35"/>
      <c r="U607" s="12" t="s">
        <v>325</v>
      </c>
      <c r="V607" s="12"/>
      <c r="W607" s="12"/>
      <c r="X607" s="12"/>
      <c r="Y607" s="12"/>
      <c r="Z607" s="2036" t="s">
        <v>2574</v>
      </c>
      <c r="AA607" s="2036"/>
      <c r="AB607" s="2036"/>
      <c r="AC607" s="2036"/>
      <c r="AD607" s="2036"/>
      <c r="AE607" s="2036"/>
      <c r="AF607" s="12"/>
      <c r="AG607" s="12"/>
      <c r="AH607" s="137" t="s">
        <v>212</v>
      </c>
      <c r="AI607" s="1992">
        <v>106</v>
      </c>
      <c r="AJ607" s="1992"/>
      <c r="AK607" s="1992"/>
      <c r="AL607" s="12"/>
      <c r="AM607" s="39"/>
      <c r="AN607" s="39"/>
      <c r="AO607" s="39"/>
      <c r="AP607" s="39"/>
      <c r="AQ607" s="39"/>
      <c r="AR607" s="39"/>
      <c r="AS607" s="39"/>
      <c r="AT607" s="39"/>
      <c r="AU607" s="39"/>
      <c r="AV607" s="39"/>
      <c r="AW607" s="39"/>
      <c r="AX607" s="39"/>
      <c r="AY607" s="39"/>
      <c r="AZ607" s="58"/>
      <c r="BA607" s="58"/>
      <c r="BB607" s="58"/>
      <c r="BC607" s="58"/>
      <c r="BD607" s="58"/>
      <c r="BE607" s="58"/>
      <c r="BF607" s="58"/>
      <c r="BG607" s="58"/>
      <c r="BH607" s="58"/>
      <c r="BI607" s="58"/>
      <c r="BJ607" s="58"/>
      <c r="BK607" s="58"/>
      <c r="BL607" s="58"/>
      <c r="BM607" s="58"/>
      <c r="BN607" s="58"/>
      <c r="BO607" s="58"/>
      <c r="BP607" s="58"/>
      <c r="BQ607" s="58"/>
      <c r="BR607" s="58"/>
      <c r="BS607" s="58"/>
      <c r="BT607" s="58"/>
      <c r="BU607" s="58"/>
      <c r="BV607" s="58"/>
      <c r="BW607" s="58"/>
      <c r="BX607" s="58"/>
      <c r="BY607" s="58"/>
      <c r="BZ607" s="58"/>
      <c r="CA607" s="58"/>
      <c r="CB607" s="58"/>
      <c r="CC607" s="58"/>
      <c r="CD607" s="58"/>
      <c r="CE607" s="58"/>
      <c r="CF607" s="58"/>
      <c r="CG607" s="58"/>
      <c r="CH607" s="58"/>
      <c r="CI607" s="58"/>
      <c r="CJ607" s="58"/>
      <c r="CK607" s="58"/>
      <c r="CL607" s="58"/>
      <c r="CM607" s="58"/>
      <c r="CN607" s="58"/>
      <c r="CO607" s="58"/>
      <c r="CP607" s="58"/>
      <c r="CQ607" s="58"/>
      <c r="CR607" s="177"/>
      <c r="CS607" s="58"/>
      <c r="CT607" s="58"/>
      <c r="CU607" s="58"/>
      <c r="CV607" s="58"/>
      <c r="CW607" s="58"/>
      <c r="CX607" s="58"/>
      <c r="CY607" s="58"/>
      <c r="CZ607" s="58"/>
      <c r="DA607" s="58"/>
      <c r="DB607" s="58"/>
      <c r="DC607" s="58"/>
      <c r="DD607" s="58"/>
      <c r="DE607" s="58"/>
      <c r="DF607" s="58"/>
    </row>
    <row r="608" spans="1:157" s="7" customFormat="1" ht="12.75">
      <c r="A608" s="35"/>
      <c r="B608" s="12" t="s">
        <v>18</v>
      </c>
      <c r="C608" s="12"/>
      <c r="D608" s="12"/>
      <c r="E608" s="12"/>
      <c r="F608" s="12"/>
      <c r="G608" s="12"/>
      <c r="H608" s="2013" t="s">
        <v>2649</v>
      </c>
      <c r="I608" s="2013"/>
      <c r="J608" s="2013"/>
      <c r="K608" s="2013"/>
      <c r="L608" s="2013"/>
      <c r="M608" s="2013"/>
      <c r="N608" s="2013"/>
      <c r="O608" s="2013"/>
      <c r="P608" s="2013"/>
      <c r="Q608" s="2013"/>
      <c r="R608" s="2013"/>
      <c r="S608" s="12"/>
      <c r="T608" s="35"/>
      <c r="U608" s="12" t="s">
        <v>18</v>
      </c>
      <c r="V608" s="12"/>
      <c r="W608" s="12"/>
      <c r="X608" s="12"/>
      <c r="Y608" s="12"/>
      <c r="Z608" s="12"/>
      <c r="AA608" s="2013" t="s">
        <v>2649</v>
      </c>
      <c r="AB608" s="2013"/>
      <c r="AC608" s="2013"/>
      <c r="AD608" s="2013"/>
      <c r="AE608" s="2013"/>
      <c r="AF608" s="2013"/>
      <c r="AG608" s="2013"/>
      <c r="AH608" s="2013"/>
      <c r="AI608" s="2013"/>
      <c r="AJ608" s="2013"/>
      <c r="AK608" s="2013"/>
      <c r="AL608" s="12"/>
      <c r="AM608" s="39"/>
      <c r="AN608" s="39"/>
      <c r="AO608" s="39"/>
      <c r="AP608" s="39"/>
      <c r="AQ608" s="39"/>
      <c r="AR608" s="39"/>
      <c r="AS608" s="39"/>
      <c r="AT608" s="39"/>
      <c r="AU608" s="39"/>
      <c r="AV608" s="39"/>
      <c r="AW608" s="39"/>
      <c r="AX608" s="39"/>
      <c r="AY608" s="39"/>
      <c r="AZ608" s="58"/>
      <c r="BA608" s="58"/>
      <c r="BB608" s="58"/>
      <c r="BC608" s="58"/>
      <c r="BD608" s="58"/>
      <c r="BE608" s="58"/>
      <c r="BF608" s="58"/>
      <c r="BG608" s="58"/>
      <c r="BH608" s="58"/>
      <c r="BI608" s="58"/>
      <c r="BJ608" s="58"/>
      <c r="BK608" s="58"/>
      <c r="BL608" s="58"/>
      <c r="BM608" s="58"/>
      <c r="BN608" s="58" t="s">
        <v>107</v>
      </c>
      <c r="BO608" s="58"/>
      <c r="BP608" s="58"/>
      <c r="BQ608" s="58"/>
      <c r="BR608" s="58"/>
      <c r="BS608" s="58"/>
      <c r="BT608" s="58"/>
      <c r="BU608" s="58"/>
      <c r="BV608" s="58"/>
      <c r="BW608" s="58"/>
      <c r="BX608" s="58"/>
      <c r="BY608" s="58"/>
      <c r="BZ608" s="58"/>
      <c r="CA608" s="58"/>
      <c r="CB608" s="58"/>
      <c r="CC608" s="58"/>
      <c r="CD608" s="58"/>
      <c r="CE608" s="58"/>
      <c r="CF608" s="58"/>
      <c r="CG608" s="58"/>
      <c r="CH608" s="58"/>
      <c r="CI608" s="58"/>
      <c r="CJ608" s="58"/>
      <c r="CK608" s="58"/>
      <c r="CL608" s="58"/>
      <c r="CM608" s="58"/>
      <c r="CN608" s="58"/>
      <c r="CO608" s="58"/>
      <c r="CP608" s="58"/>
      <c r="CQ608" s="58"/>
      <c r="CR608" s="177"/>
      <c r="CS608" s="58" t="s">
        <v>370</v>
      </c>
      <c r="CT608" s="58"/>
      <c r="CU608" s="58"/>
      <c r="CV608" s="58"/>
      <c r="CW608" s="58"/>
      <c r="CX608" s="58"/>
      <c r="CY608" s="58"/>
      <c r="CZ608" s="58"/>
      <c r="DA608" s="58"/>
      <c r="DB608" s="58"/>
      <c r="DC608" s="58"/>
      <c r="DD608" s="58"/>
      <c r="DE608" s="58"/>
      <c r="DF608" s="58"/>
      <c r="DG608" s="58"/>
      <c r="DH608" s="58"/>
      <c r="DI608" s="58"/>
      <c r="DJ608" s="58"/>
      <c r="DK608" s="58"/>
      <c r="DL608" s="58"/>
      <c r="DM608" s="58"/>
      <c r="DN608" s="58"/>
      <c r="DO608" s="58"/>
      <c r="DP608" s="58"/>
      <c r="DQ608" s="58"/>
      <c r="DR608" s="58"/>
      <c r="DS608" s="58"/>
      <c r="DT608" s="58"/>
      <c r="DU608" s="58"/>
      <c r="DV608" s="58"/>
      <c r="DX608" s="58" t="s">
        <v>2284</v>
      </c>
      <c r="DY608" s="58"/>
      <c r="DZ608" s="58"/>
      <c r="EA608" s="58"/>
      <c r="EB608" s="58"/>
      <c r="EC608" s="58"/>
      <c r="ED608" s="58"/>
      <c r="EE608" s="58"/>
      <c r="EF608" s="58"/>
      <c r="EG608" s="58"/>
      <c r="EH608" s="58"/>
      <c r="EI608" s="58"/>
      <c r="EJ608" s="58"/>
      <c r="EK608" s="58"/>
      <c r="EL608" s="58"/>
      <c r="EM608" s="58"/>
      <c r="EN608" s="58"/>
      <c r="EO608" s="58"/>
      <c r="EP608" s="58"/>
      <c r="EQ608" s="58"/>
      <c r="ER608" s="58"/>
      <c r="ES608" s="58"/>
      <c r="ET608" s="58"/>
      <c r="EU608" s="58"/>
      <c r="EV608" s="58"/>
      <c r="EW608" s="58"/>
      <c r="EX608" s="58"/>
      <c r="EY608" s="58"/>
      <c r="EZ608" s="58"/>
      <c r="FA608" s="58"/>
    </row>
    <row r="609" spans="1:157" s="7" customFormat="1" ht="12.75">
      <c r="A609" s="35"/>
      <c r="B609" s="12" t="s">
        <v>20</v>
      </c>
      <c r="C609" s="12"/>
      <c r="D609" s="12"/>
      <c r="E609" s="12"/>
      <c r="F609" s="12"/>
      <c r="G609" s="12"/>
      <c r="H609" s="12"/>
      <c r="I609" s="12"/>
      <c r="J609" s="12"/>
      <c r="K609" s="12"/>
      <c r="L609" s="12"/>
      <c r="M609" s="12"/>
      <c r="N609" s="1991" t="s">
        <v>578</v>
      </c>
      <c r="O609" s="1991"/>
      <c r="P609" s="12"/>
      <c r="Q609" s="12"/>
      <c r="R609" s="12"/>
      <c r="S609" s="12"/>
      <c r="T609" s="35"/>
      <c r="U609" s="12" t="s">
        <v>20</v>
      </c>
      <c r="V609" s="12"/>
      <c r="W609" s="12"/>
      <c r="X609" s="12"/>
      <c r="Y609" s="12"/>
      <c r="Z609" s="12"/>
      <c r="AA609" s="12"/>
      <c r="AB609" s="12"/>
      <c r="AC609" s="12"/>
      <c r="AD609" s="12"/>
      <c r="AE609" s="12"/>
      <c r="AF609" s="12"/>
      <c r="AG609" s="1991" t="s">
        <v>578</v>
      </c>
      <c r="AH609" s="1991"/>
      <c r="AI609" s="12"/>
      <c r="AJ609" s="12"/>
      <c r="AK609" s="12"/>
      <c r="AL609" s="12"/>
      <c r="AM609" s="39"/>
      <c r="AN609" s="39"/>
      <c r="AO609" s="39"/>
      <c r="AP609" s="39"/>
      <c r="AQ609" s="39"/>
      <c r="AR609" s="39"/>
      <c r="AS609" s="39"/>
      <c r="AT609" s="39"/>
      <c r="AU609" s="39"/>
      <c r="AV609" s="39"/>
      <c r="AW609" s="39"/>
      <c r="AX609" s="39"/>
      <c r="AY609" s="39"/>
      <c r="BA609" s="7" t="s">
        <v>333</v>
      </c>
      <c r="BB609" s="58"/>
      <c r="BC609" s="58"/>
      <c r="BD609" s="58"/>
      <c r="BE609" s="185" t="s">
        <v>507</v>
      </c>
      <c r="BF609" s="186"/>
      <c r="BG609" s="1977"/>
      <c r="BH609" s="1979"/>
      <c r="BI609" s="185" t="s">
        <v>508</v>
      </c>
      <c r="BJ609" s="186"/>
      <c r="BK609" s="1977"/>
      <c r="BL609" s="1979"/>
      <c r="BM609" s="58"/>
      <c r="BN609" s="2113" t="s">
        <v>668</v>
      </c>
      <c r="BO609" s="2114"/>
      <c r="BP609" s="2114"/>
      <c r="BQ609" s="2114"/>
      <c r="BR609" s="2115"/>
      <c r="BS609" s="2050" t="s">
        <v>334</v>
      </c>
      <c r="BT609" s="2050"/>
      <c r="BU609" s="2050"/>
      <c r="BV609" s="2050"/>
      <c r="BW609" s="2050"/>
      <c r="BX609" s="2050" t="s">
        <v>168</v>
      </c>
      <c r="BY609" s="2050"/>
      <c r="BZ609" s="2050"/>
      <c r="CA609" s="2050"/>
      <c r="CB609" s="2050"/>
      <c r="CC609" s="2050" t="s">
        <v>169</v>
      </c>
      <c r="CD609" s="2050"/>
      <c r="CE609" s="2050"/>
      <c r="CF609" s="2050"/>
      <c r="CG609" s="2050"/>
      <c r="CH609" s="2050" t="s">
        <v>493</v>
      </c>
      <c r="CI609" s="2050"/>
      <c r="CJ609" s="2050"/>
      <c r="CK609" s="2050"/>
      <c r="CL609" s="2050"/>
      <c r="CM609" s="2050" t="s">
        <v>31</v>
      </c>
      <c r="CN609" s="2050"/>
      <c r="CO609" s="2050"/>
      <c r="CP609" s="2050"/>
      <c r="CQ609" s="2050"/>
      <c r="CR609" s="1704"/>
      <c r="CS609" s="2050" t="s">
        <v>668</v>
      </c>
      <c r="CT609" s="2050"/>
      <c r="CU609" s="2050"/>
      <c r="CV609" s="2050"/>
      <c r="CW609" s="2050"/>
      <c r="CX609" s="2050" t="s">
        <v>334</v>
      </c>
      <c r="CY609" s="2050"/>
      <c r="CZ609" s="2050"/>
      <c r="DA609" s="2050"/>
      <c r="DB609" s="2050"/>
      <c r="DC609" s="2050" t="s">
        <v>168</v>
      </c>
      <c r="DD609" s="2050"/>
      <c r="DE609" s="2050"/>
      <c r="DF609" s="2050"/>
      <c r="DG609" s="2050"/>
      <c r="DH609" s="2050" t="s">
        <v>169</v>
      </c>
      <c r="DI609" s="2050"/>
      <c r="DJ609" s="2050"/>
      <c r="DK609" s="2050"/>
      <c r="DL609" s="2050"/>
      <c r="DM609" s="2050" t="s">
        <v>493</v>
      </c>
      <c r="DN609" s="2050"/>
      <c r="DO609" s="2050"/>
      <c r="DP609" s="2050"/>
      <c r="DQ609" s="2050"/>
      <c r="DR609" s="2050" t="s">
        <v>31</v>
      </c>
      <c r="DS609" s="2050"/>
      <c r="DT609" s="2050"/>
      <c r="DU609" s="2050"/>
      <c r="DV609" s="2050"/>
      <c r="DX609" s="2050" t="s">
        <v>668</v>
      </c>
      <c r="DY609" s="2050"/>
      <c r="DZ609" s="2050"/>
      <c r="EA609" s="2050"/>
      <c r="EB609" s="2050"/>
      <c r="EC609" s="2050" t="s">
        <v>334</v>
      </c>
      <c r="ED609" s="2050"/>
      <c r="EE609" s="2050"/>
      <c r="EF609" s="2050"/>
      <c r="EG609" s="2050"/>
      <c r="EH609" s="2050" t="s">
        <v>168</v>
      </c>
      <c r="EI609" s="2050"/>
      <c r="EJ609" s="2050"/>
      <c r="EK609" s="2050"/>
      <c r="EL609" s="2050"/>
      <c r="EM609" s="2050" t="s">
        <v>169</v>
      </c>
      <c r="EN609" s="2050"/>
      <c r="EO609" s="2050"/>
      <c r="EP609" s="2050"/>
      <c r="EQ609" s="2050"/>
      <c r="ER609" s="2050" t="s">
        <v>493</v>
      </c>
      <c r="ES609" s="2050"/>
      <c r="ET609" s="2050"/>
      <c r="EU609" s="2050"/>
      <c r="EV609" s="2050"/>
      <c r="EW609" s="2050" t="s">
        <v>31</v>
      </c>
      <c r="EX609" s="2050"/>
      <c r="EY609" s="2050"/>
      <c r="EZ609" s="2050"/>
      <c r="FA609" s="2050"/>
    </row>
    <row r="610" spans="1:157" s="7" customFormat="1" ht="12.75">
      <c r="A610" s="35"/>
      <c r="B610" s="12"/>
      <c r="C610" s="12"/>
      <c r="D610" s="12"/>
      <c r="E610" s="12"/>
      <c r="F610" s="12"/>
      <c r="G610" s="12"/>
      <c r="H610" s="12"/>
      <c r="I610" s="12"/>
      <c r="J610" s="12"/>
      <c r="K610" s="12"/>
      <c r="L610" s="12"/>
      <c r="M610" s="12"/>
      <c r="N610" s="12"/>
      <c r="O610" s="12"/>
      <c r="P610" s="12"/>
      <c r="Q610" s="12"/>
      <c r="R610" s="12"/>
      <c r="S610" s="12"/>
      <c r="T610" s="35"/>
      <c r="U610" s="12"/>
      <c r="V610" s="12"/>
      <c r="W610" s="12"/>
      <c r="X610" s="12"/>
      <c r="Y610" s="12"/>
      <c r="Z610" s="12"/>
      <c r="AA610" s="12"/>
      <c r="AB610" s="12"/>
      <c r="AC610" s="12"/>
      <c r="AD610" s="12"/>
      <c r="AE610" s="12"/>
      <c r="AF610" s="12"/>
      <c r="AG610" s="12"/>
      <c r="AH610" s="12"/>
      <c r="AI610" s="12"/>
      <c r="AJ610" s="12"/>
      <c r="AK610" s="12"/>
      <c r="AL610" s="12"/>
      <c r="AM610" s="39"/>
      <c r="AN610" s="39"/>
      <c r="AO610" s="39"/>
      <c r="AP610" s="39"/>
      <c r="AQ610" s="39"/>
      <c r="AR610" s="39"/>
      <c r="AS610" s="39"/>
      <c r="AT610" s="39"/>
      <c r="AU610" s="39"/>
      <c r="AV610" s="39"/>
      <c r="AW610" s="39"/>
      <c r="AX610" s="39"/>
      <c r="AY610" s="39"/>
      <c r="BA610" s="7" t="s">
        <v>334</v>
      </c>
      <c r="BB610" s="58"/>
      <c r="BC610" s="58"/>
      <c r="BD610" s="58"/>
      <c r="BE610" s="1995">
        <f t="shared" ref="BE610:BE634" si="0">IF(AND(AH728&lt;=0.5,AH728&gt;=0.36),1,0)</f>
        <v>0</v>
      </c>
      <c r="BF610" s="1997"/>
      <c r="BG610" s="1977">
        <f t="shared" ref="BG610:BG634" si="1">IF(BE610=1,G728,0)</f>
        <v>0</v>
      </c>
      <c r="BH610" s="1979"/>
      <c r="BI610" s="1995">
        <f t="shared" ref="BI610:BI634" si="2">IF(AND(AH728&lt;=0.35,AH728&gt;0),1,0)</f>
        <v>1</v>
      </c>
      <c r="BJ610" s="1997"/>
      <c r="BK610" s="1977">
        <f t="shared" ref="BK610:BK634" si="3">IF(BI610=1,G728,0)</f>
        <v>7</v>
      </c>
      <c r="BL610" s="1979"/>
      <c r="BM610" s="58"/>
      <c r="BN610" s="1970">
        <f t="shared" ref="BN610:BN634" si="4">IF(B728="SRO/Studio",G728,0)</f>
        <v>0</v>
      </c>
      <c r="BO610" s="1971"/>
      <c r="BP610" s="1971"/>
      <c r="BQ610" s="1971"/>
      <c r="BR610" s="1972"/>
      <c r="BS610" s="1976">
        <f t="shared" ref="BS610:BS634" si="5">IF(B728="1 Bedroom",G728,0)</f>
        <v>7</v>
      </c>
      <c r="BT610" s="1976"/>
      <c r="BU610" s="1976"/>
      <c r="BV610" s="1976"/>
      <c r="BW610" s="1976"/>
      <c r="BX610" s="1976">
        <f t="shared" ref="BX610:BX634" si="6">IF(B728="2 Bedrooms",G728,0)</f>
        <v>0</v>
      </c>
      <c r="BY610" s="1976"/>
      <c r="BZ610" s="1976"/>
      <c r="CA610" s="1976"/>
      <c r="CB610" s="1976"/>
      <c r="CC610" s="1976">
        <f t="shared" ref="CC610:CC634" si="7">IF(B728="3 Bedrooms",G728,0)</f>
        <v>0</v>
      </c>
      <c r="CD610" s="1976"/>
      <c r="CE610" s="1976"/>
      <c r="CF610" s="1976"/>
      <c r="CG610" s="1976"/>
      <c r="CH610" s="1976">
        <f t="shared" ref="CH610:CH634" si="8">IF(B728="4 Bedrooms",G728,0)</f>
        <v>0</v>
      </c>
      <c r="CI610" s="1976"/>
      <c r="CJ610" s="1976"/>
      <c r="CK610" s="1976"/>
      <c r="CL610" s="1976"/>
      <c r="CM610" s="1976">
        <f t="shared" ref="CM610:CM634" si="9">IF(B728="5 Bedrooms",G728,0)</f>
        <v>0</v>
      </c>
      <c r="CN610" s="1976"/>
      <c r="CO610" s="1976"/>
      <c r="CP610" s="1976"/>
      <c r="CQ610" s="1976"/>
      <c r="CR610" s="265"/>
      <c r="CS610" s="1994">
        <f t="shared" ref="CS610:CS634" si="10">IF(AND(B728="SRO/Studio",AH728&lt;=0.3),G728,0)</f>
        <v>0</v>
      </c>
      <c r="CT610" s="1994"/>
      <c r="CU610" s="1994"/>
      <c r="CV610" s="1994"/>
      <c r="CW610" s="1994"/>
      <c r="CX610" s="1994">
        <f t="shared" ref="CX610:CX634" si="11">IF(AND(B728="1 Bedroom",AH728&lt;=0.3),G728,0)</f>
        <v>7</v>
      </c>
      <c r="CY610" s="1994"/>
      <c r="CZ610" s="1994"/>
      <c r="DA610" s="1994"/>
      <c r="DB610" s="1994"/>
      <c r="DC610" s="1994">
        <f t="shared" ref="DC610:DC634" si="12">IF(AND(B728="2 Bedrooms",AH728&lt;=0.3),G728,0)</f>
        <v>0</v>
      </c>
      <c r="DD610" s="1994"/>
      <c r="DE610" s="1994"/>
      <c r="DF610" s="1994"/>
      <c r="DG610" s="1994"/>
      <c r="DH610" s="1994">
        <f t="shared" ref="DH610:DH634" si="13">IF(AND(B728="3 Bedrooms",AH728&lt;=0.3),G728,0)</f>
        <v>0</v>
      </c>
      <c r="DI610" s="1994"/>
      <c r="DJ610" s="1994"/>
      <c r="DK610" s="1994"/>
      <c r="DL610" s="1994"/>
      <c r="DM610" s="1994">
        <f t="shared" ref="DM610:DM634" si="14">IF(AND(B728="4 Bedrooms",AH728&lt;=0.3),G728,0)</f>
        <v>0</v>
      </c>
      <c r="DN610" s="1994"/>
      <c r="DO610" s="1994"/>
      <c r="DP610" s="1994"/>
      <c r="DQ610" s="1994"/>
      <c r="DR610" s="1994">
        <f t="shared" ref="DR610:DR634" si="15">IF(AND(B728="5 Bedrooms",AH728&lt;=0.3),G728,0)</f>
        <v>0</v>
      </c>
      <c r="DS610" s="1994"/>
      <c r="DT610" s="1994"/>
      <c r="DU610" s="1994"/>
      <c r="DV610" s="1994"/>
      <c r="DX610" s="1995" t="str">
        <f t="shared" ref="DX610:DX634" si="16">IF(BN610&gt;0,O728," ")</f>
        <v xml:space="preserve"> </v>
      </c>
      <c r="DY610" s="1996"/>
      <c r="DZ610" s="1996"/>
      <c r="EA610" s="1996"/>
      <c r="EB610" s="1997"/>
      <c r="EC610" s="1995">
        <f t="shared" ref="EC610:EC634" si="17">IF(BS610&gt;0,O728," ")</f>
        <v>336.8</v>
      </c>
      <c r="ED610" s="1996"/>
      <c r="EE610" s="1996"/>
      <c r="EF610" s="1996"/>
      <c r="EG610" s="1997"/>
      <c r="EH610" s="1995" t="str">
        <f t="shared" ref="EH610:EH634" si="18">IF(BX610&gt;0,O728," ")</f>
        <v xml:space="preserve"> </v>
      </c>
      <c r="EI610" s="1996"/>
      <c r="EJ610" s="1996"/>
      <c r="EK610" s="1996"/>
      <c r="EL610" s="1997"/>
      <c r="EM610" s="1995" t="str">
        <f t="shared" ref="EM610:EM634" si="19">IF(CC610&gt;0,O728," ")</f>
        <v xml:space="preserve"> </v>
      </c>
      <c r="EN610" s="1996"/>
      <c r="EO610" s="1996"/>
      <c r="EP610" s="1996"/>
      <c r="EQ610" s="1997"/>
      <c r="ER610" s="1995" t="str">
        <f t="shared" ref="ER610:ER634" si="20">IF(CH610&gt;0,O728," ")</f>
        <v xml:space="preserve"> </v>
      </c>
      <c r="ES610" s="1996"/>
      <c r="ET610" s="1996"/>
      <c r="EU610" s="1996"/>
      <c r="EV610" s="1997"/>
      <c r="EW610" s="1995" t="str">
        <f t="shared" ref="EW610:EW634" si="21">IF(CM610&gt;0,O728," ")</f>
        <v xml:space="preserve"> </v>
      </c>
      <c r="EX610" s="1996"/>
      <c r="EY610" s="1996"/>
      <c r="EZ610" s="1996"/>
      <c r="FA610" s="1997"/>
    </row>
    <row r="611" spans="1:157" s="7" customFormat="1" ht="12.75">
      <c r="A611" s="87" t="s">
        <v>494</v>
      </c>
      <c r="B611" s="12" t="s">
        <v>496</v>
      </c>
      <c r="C611" s="12"/>
      <c r="D611" s="12"/>
      <c r="E611" s="12"/>
      <c r="F611" s="12"/>
      <c r="G611" s="1981">
        <f>C572</f>
        <v>0</v>
      </c>
      <c r="H611" s="1981"/>
      <c r="I611" s="1981"/>
      <c r="J611" s="1981"/>
      <c r="K611" s="1981"/>
      <c r="L611" s="1981"/>
      <c r="M611" s="1981"/>
      <c r="N611" s="1981"/>
      <c r="O611" s="1981"/>
      <c r="P611" s="1981"/>
      <c r="Q611" s="1981"/>
      <c r="R611" s="1981"/>
      <c r="S611" s="12"/>
      <c r="T611" s="87" t="s">
        <v>681</v>
      </c>
      <c r="U611" s="12" t="s">
        <v>496</v>
      </c>
      <c r="V611" s="12"/>
      <c r="W611" s="12"/>
      <c r="X611" s="12"/>
      <c r="Y611" s="12"/>
      <c r="Z611" s="1981">
        <f>C573</f>
        <v>0</v>
      </c>
      <c r="AA611" s="1981"/>
      <c r="AB611" s="1981"/>
      <c r="AC611" s="1981"/>
      <c r="AD611" s="1981"/>
      <c r="AE611" s="1981"/>
      <c r="AF611" s="1981"/>
      <c r="AG611" s="1981"/>
      <c r="AH611" s="1981"/>
      <c r="AI611" s="1981"/>
      <c r="AJ611" s="1981"/>
      <c r="AK611" s="1981"/>
      <c r="AL611" s="12"/>
      <c r="AM611" s="39"/>
      <c r="AN611" s="39"/>
      <c r="AO611" s="39"/>
      <c r="AP611" s="39"/>
      <c r="AQ611" s="39"/>
      <c r="AR611" s="39"/>
      <c r="AS611" s="39"/>
      <c r="AT611" s="39"/>
      <c r="AU611" s="39"/>
      <c r="AV611" s="39"/>
      <c r="AW611" s="39"/>
      <c r="AX611" s="39"/>
      <c r="AY611" s="39"/>
      <c r="BA611" s="7" t="s">
        <v>168</v>
      </c>
      <c r="BB611" s="58"/>
      <c r="BC611" s="58"/>
      <c r="BD611" s="58"/>
      <c r="BE611" s="1995">
        <f t="shared" si="0"/>
        <v>1</v>
      </c>
      <c r="BF611" s="1997"/>
      <c r="BG611" s="1977">
        <f t="shared" si="1"/>
        <v>7</v>
      </c>
      <c r="BH611" s="1979"/>
      <c r="BI611" s="1995">
        <f t="shared" si="2"/>
        <v>0</v>
      </c>
      <c r="BJ611" s="1997"/>
      <c r="BK611" s="1977">
        <f t="shared" si="3"/>
        <v>0</v>
      </c>
      <c r="BL611" s="1979"/>
      <c r="BM611" s="58"/>
      <c r="BN611" s="1970">
        <f t="shared" si="4"/>
        <v>0</v>
      </c>
      <c r="BO611" s="1971"/>
      <c r="BP611" s="1971"/>
      <c r="BQ611" s="1971"/>
      <c r="BR611" s="1972"/>
      <c r="BS611" s="1976">
        <f t="shared" si="5"/>
        <v>7</v>
      </c>
      <c r="BT611" s="1976"/>
      <c r="BU611" s="1976"/>
      <c r="BV611" s="1976"/>
      <c r="BW611" s="1976"/>
      <c r="BX611" s="1976">
        <f t="shared" si="6"/>
        <v>0</v>
      </c>
      <c r="BY611" s="1976"/>
      <c r="BZ611" s="1976"/>
      <c r="CA611" s="1976"/>
      <c r="CB611" s="1976"/>
      <c r="CC611" s="1976">
        <f t="shared" si="7"/>
        <v>0</v>
      </c>
      <c r="CD611" s="1976"/>
      <c r="CE611" s="1976"/>
      <c r="CF611" s="1976"/>
      <c r="CG611" s="1976"/>
      <c r="CH611" s="1976">
        <f t="shared" si="8"/>
        <v>0</v>
      </c>
      <c r="CI611" s="1976"/>
      <c r="CJ611" s="1976"/>
      <c r="CK611" s="1976"/>
      <c r="CL611" s="1976"/>
      <c r="CM611" s="1976">
        <f t="shared" si="9"/>
        <v>0</v>
      </c>
      <c r="CN611" s="1976"/>
      <c r="CO611" s="1976"/>
      <c r="CP611" s="1976"/>
      <c r="CQ611" s="1976"/>
      <c r="CR611" s="265"/>
      <c r="CS611" s="1994">
        <f t="shared" si="10"/>
        <v>0</v>
      </c>
      <c r="CT611" s="1994"/>
      <c r="CU611" s="1994"/>
      <c r="CV611" s="1994"/>
      <c r="CW611" s="1994"/>
      <c r="CX611" s="1994">
        <f t="shared" si="11"/>
        <v>0</v>
      </c>
      <c r="CY611" s="1994"/>
      <c r="CZ611" s="1994"/>
      <c r="DA611" s="1994"/>
      <c r="DB611" s="1994"/>
      <c r="DC611" s="1994">
        <f t="shared" si="12"/>
        <v>0</v>
      </c>
      <c r="DD611" s="1994"/>
      <c r="DE611" s="1994"/>
      <c r="DF611" s="1994"/>
      <c r="DG611" s="1994"/>
      <c r="DH611" s="1994">
        <f t="shared" si="13"/>
        <v>0</v>
      </c>
      <c r="DI611" s="1994"/>
      <c r="DJ611" s="1994"/>
      <c r="DK611" s="1994"/>
      <c r="DL611" s="1994"/>
      <c r="DM611" s="1994">
        <f t="shared" si="14"/>
        <v>0</v>
      </c>
      <c r="DN611" s="1994"/>
      <c r="DO611" s="1994"/>
      <c r="DP611" s="1994"/>
      <c r="DQ611" s="1994"/>
      <c r="DR611" s="1994">
        <f t="shared" si="15"/>
        <v>0</v>
      </c>
      <c r="DS611" s="1994"/>
      <c r="DT611" s="1994"/>
      <c r="DU611" s="1994"/>
      <c r="DV611" s="1994"/>
      <c r="DX611" s="1995" t="str">
        <f t="shared" si="16"/>
        <v xml:space="preserve"> </v>
      </c>
      <c r="DY611" s="1996"/>
      <c r="DZ611" s="1996"/>
      <c r="EA611" s="1996"/>
      <c r="EB611" s="1997"/>
      <c r="EC611" s="1995">
        <f t="shared" si="17"/>
        <v>598</v>
      </c>
      <c r="ED611" s="1996"/>
      <c r="EE611" s="1996"/>
      <c r="EF611" s="1996"/>
      <c r="EG611" s="1997"/>
      <c r="EH611" s="1995" t="str">
        <f t="shared" si="18"/>
        <v xml:space="preserve"> </v>
      </c>
      <c r="EI611" s="1996"/>
      <c r="EJ611" s="1996"/>
      <c r="EK611" s="1996"/>
      <c r="EL611" s="1997"/>
      <c r="EM611" s="1995" t="str">
        <f t="shared" si="19"/>
        <v xml:space="preserve"> </v>
      </c>
      <c r="EN611" s="1996"/>
      <c r="EO611" s="1996"/>
      <c r="EP611" s="1996"/>
      <c r="EQ611" s="1997"/>
      <c r="ER611" s="1995" t="str">
        <f t="shared" si="20"/>
        <v xml:space="preserve"> </v>
      </c>
      <c r="ES611" s="1996"/>
      <c r="ET611" s="1996"/>
      <c r="EU611" s="1996"/>
      <c r="EV611" s="1997"/>
      <c r="EW611" s="1995" t="str">
        <f t="shared" si="21"/>
        <v xml:space="preserve"> </v>
      </c>
      <c r="EX611" s="1996"/>
      <c r="EY611" s="1996"/>
      <c r="EZ611" s="1996"/>
      <c r="FA611" s="1997"/>
    </row>
    <row r="612" spans="1:157" ht="12.75">
      <c r="A612" s="35"/>
      <c r="B612" s="12" t="s">
        <v>90</v>
      </c>
      <c r="G612" s="2013"/>
      <c r="H612" s="2013"/>
      <c r="I612" s="2013"/>
      <c r="J612" s="2013"/>
      <c r="K612" s="2013"/>
      <c r="L612" s="2013"/>
      <c r="M612" s="2013"/>
      <c r="N612" s="2013"/>
      <c r="O612" s="2013"/>
      <c r="P612" s="2013"/>
      <c r="Q612" s="2013"/>
      <c r="R612" s="2013"/>
      <c r="T612" s="35"/>
      <c r="U612" s="12" t="s">
        <v>90</v>
      </c>
      <c r="Z612" s="2013"/>
      <c r="AA612" s="2013"/>
      <c r="AB612" s="2013"/>
      <c r="AC612" s="2013"/>
      <c r="AD612" s="2013"/>
      <c r="AE612" s="2013"/>
      <c r="AF612" s="2013"/>
      <c r="AG612" s="2013"/>
      <c r="AH612" s="2013"/>
      <c r="AI612" s="2013"/>
      <c r="AJ612" s="2013"/>
      <c r="AK612" s="2013"/>
      <c r="BA612" s="7" t="s">
        <v>169</v>
      </c>
      <c r="BB612" s="58"/>
      <c r="BC612" s="58"/>
      <c r="BD612" s="58"/>
      <c r="BE612" s="1995">
        <f t="shared" si="0"/>
        <v>0</v>
      </c>
      <c r="BF612" s="1997"/>
      <c r="BG612" s="1977">
        <f t="shared" si="1"/>
        <v>0</v>
      </c>
      <c r="BH612" s="1979"/>
      <c r="BI612" s="1995">
        <f t="shared" si="2"/>
        <v>0</v>
      </c>
      <c r="BJ612" s="1997"/>
      <c r="BK612" s="1977">
        <f t="shared" si="3"/>
        <v>0</v>
      </c>
      <c r="BL612" s="1979"/>
      <c r="BM612" s="58"/>
      <c r="BN612" s="1970">
        <f t="shared" si="4"/>
        <v>0</v>
      </c>
      <c r="BO612" s="1971"/>
      <c r="BP612" s="1971"/>
      <c r="BQ612" s="1971"/>
      <c r="BR612" s="1972"/>
      <c r="BS612" s="1976">
        <f t="shared" si="5"/>
        <v>30</v>
      </c>
      <c r="BT612" s="1976"/>
      <c r="BU612" s="1976"/>
      <c r="BV612" s="1976"/>
      <c r="BW612" s="1976"/>
      <c r="BX612" s="1976">
        <f t="shared" si="6"/>
        <v>0</v>
      </c>
      <c r="BY612" s="1976"/>
      <c r="BZ612" s="1976"/>
      <c r="CA612" s="1976"/>
      <c r="CB612" s="1976"/>
      <c r="CC612" s="1976">
        <f t="shared" si="7"/>
        <v>0</v>
      </c>
      <c r="CD612" s="1976"/>
      <c r="CE612" s="1976"/>
      <c r="CF612" s="1976"/>
      <c r="CG612" s="1976"/>
      <c r="CH612" s="1976">
        <f t="shared" si="8"/>
        <v>0</v>
      </c>
      <c r="CI612" s="1976"/>
      <c r="CJ612" s="1976"/>
      <c r="CK612" s="1976"/>
      <c r="CL612" s="1976"/>
      <c r="CM612" s="1976">
        <f t="shared" si="9"/>
        <v>0</v>
      </c>
      <c r="CN612" s="1976"/>
      <c r="CO612" s="1976"/>
      <c r="CP612" s="1976"/>
      <c r="CQ612" s="1976"/>
      <c r="CR612" s="265"/>
      <c r="CS612" s="1994">
        <f t="shared" si="10"/>
        <v>0</v>
      </c>
      <c r="CT612" s="1994"/>
      <c r="CU612" s="1994"/>
      <c r="CV612" s="1994"/>
      <c r="CW612" s="1994"/>
      <c r="CX612" s="1994">
        <f t="shared" si="11"/>
        <v>0</v>
      </c>
      <c r="CY612" s="1994"/>
      <c r="CZ612" s="1994"/>
      <c r="DA612" s="1994"/>
      <c r="DB612" s="1994"/>
      <c r="DC612" s="1994">
        <f t="shared" si="12"/>
        <v>0</v>
      </c>
      <c r="DD612" s="1994"/>
      <c r="DE612" s="1994"/>
      <c r="DF612" s="1994"/>
      <c r="DG612" s="1994"/>
      <c r="DH612" s="1994">
        <f t="shared" si="13"/>
        <v>0</v>
      </c>
      <c r="DI612" s="1994"/>
      <c r="DJ612" s="1994"/>
      <c r="DK612" s="1994"/>
      <c r="DL612" s="1994"/>
      <c r="DM612" s="1994">
        <f t="shared" si="14"/>
        <v>0</v>
      </c>
      <c r="DN612" s="1994"/>
      <c r="DO612" s="1994"/>
      <c r="DP612" s="1994"/>
      <c r="DQ612" s="1994"/>
      <c r="DR612" s="1994">
        <f t="shared" si="15"/>
        <v>0</v>
      </c>
      <c r="DS612" s="1994"/>
      <c r="DT612" s="1994"/>
      <c r="DU612" s="1994"/>
      <c r="DV612" s="1994"/>
      <c r="DX612" s="1995" t="str">
        <f t="shared" si="16"/>
        <v xml:space="preserve"> </v>
      </c>
      <c r="DY612" s="1996"/>
      <c r="DZ612" s="1996"/>
      <c r="EA612" s="1996"/>
      <c r="EB612" s="1997"/>
      <c r="EC612" s="1995">
        <f t="shared" si="17"/>
        <v>728.6</v>
      </c>
      <c r="ED612" s="1996"/>
      <c r="EE612" s="1996"/>
      <c r="EF612" s="1996"/>
      <c r="EG612" s="1997"/>
      <c r="EH612" s="1995" t="str">
        <f t="shared" si="18"/>
        <v xml:space="preserve"> </v>
      </c>
      <c r="EI612" s="1996"/>
      <c r="EJ612" s="1996"/>
      <c r="EK612" s="1996"/>
      <c r="EL612" s="1997"/>
      <c r="EM612" s="1995" t="str">
        <f t="shared" si="19"/>
        <v xml:space="preserve"> </v>
      </c>
      <c r="EN612" s="1996"/>
      <c r="EO612" s="1996"/>
      <c r="EP612" s="1996"/>
      <c r="EQ612" s="1997"/>
      <c r="ER612" s="1995" t="str">
        <f t="shared" si="20"/>
        <v xml:space="preserve"> </v>
      </c>
      <c r="ES612" s="1996"/>
      <c r="ET612" s="1996"/>
      <c r="EU612" s="1996"/>
      <c r="EV612" s="1997"/>
      <c r="EW612" s="1995" t="str">
        <f t="shared" si="21"/>
        <v xml:space="preserve"> </v>
      </c>
      <c r="EX612" s="1996"/>
      <c r="EY612" s="1996"/>
      <c r="EZ612" s="1996"/>
      <c r="FA612" s="1997"/>
    </row>
    <row r="613" spans="1:157" ht="12.75">
      <c r="A613" s="35"/>
      <c r="B613" s="12" t="s">
        <v>615</v>
      </c>
      <c r="G613" s="2013"/>
      <c r="H613" s="2013"/>
      <c r="I613" s="2013"/>
      <c r="J613" s="2013"/>
      <c r="K613" s="2013"/>
      <c r="L613" s="2013"/>
      <c r="M613" s="2013"/>
      <c r="N613" s="2013"/>
      <c r="O613" s="2013"/>
      <c r="P613" s="2013"/>
      <c r="Q613" s="2013"/>
      <c r="R613" s="2013"/>
      <c r="T613" s="35"/>
      <c r="U613" s="12" t="s">
        <v>615</v>
      </c>
      <c r="Z613" s="1993"/>
      <c r="AA613" s="1993"/>
      <c r="AB613" s="1993"/>
      <c r="AC613" s="1993"/>
      <c r="AD613" s="1993"/>
      <c r="AE613" s="1993"/>
      <c r="AF613" s="1993"/>
      <c r="AG613" s="1993"/>
      <c r="AH613" s="1993"/>
      <c r="AI613" s="1993"/>
      <c r="AJ613" s="1993"/>
      <c r="AK613" s="1993"/>
      <c r="BA613" s="7" t="s">
        <v>170</v>
      </c>
      <c r="BB613" s="58"/>
      <c r="BC613" s="58"/>
      <c r="BD613" s="58"/>
      <c r="BE613" s="1995">
        <f t="shared" si="0"/>
        <v>0</v>
      </c>
      <c r="BF613" s="1997"/>
      <c r="BG613" s="1977">
        <f t="shared" si="1"/>
        <v>0</v>
      </c>
      <c r="BH613" s="1979"/>
      <c r="BI613" s="1995">
        <f t="shared" si="2"/>
        <v>0</v>
      </c>
      <c r="BJ613" s="1997"/>
      <c r="BK613" s="1977">
        <f t="shared" si="3"/>
        <v>0</v>
      </c>
      <c r="BL613" s="1979"/>
      <c r="BM613" s="58"/>
      <c r="BN613" s="1970">
        <f t="shared" si="4"/>
        <v>0</v>
      </c>
      <c r="BO613" s="1971"/>
      <c r="BP613" s="1971"/>
      <c r="BQ613" s="1971"/>
      <c r="BR613" s="1972"/>
      <c r="BS613" s="1976">
        <f t="shared" si="5"/>
        <v>25</v>
      </c>
      <c r="BT613" s="1976"/>
      <c r="BU613" s="1976"/>
      <c r="BV613" s="1976"/>
      <c r="BW613" s="1976"/>
      <c r="BX613" s="1976">
        <f t="shared" si="6"/>
        <v>0</v>
      </c>
      <c r="BY613" s="1976"/>
      <c r="BZ613" s="1976"/>
      <c r="CA613" s="1976"/>
      <c r="CB613" s="1976"/>
      <c r="CC613" s="1976">
        <f t="shared" si="7"/>
        <v>0</v>
      </c>
      <c r="CD613" s="1976"/>
      <c r="CE613" s="1976"/>
      <c r="CF613" s="1976"/>
      <c r="CG613" s="1976"/>
      <c r="CH613" s="1976">
        <f t="shared" si="8"/>
        <v>0</v>
      </c>
      <c r="CI613" s="1976"/>
      <c r="CJ613" s="1976"/>
      <c r="CK613" s="1976"/>
      <c r="CL613" s="1976"/>
      <c r="CM613" s="1976">
        <f t="shared" si="9"/>
        <v>0</v>
      </c>
      <c r="CN613" s="1976"/>
      <c r="CO613" s="1976"/>
      <c r="CP613" s="1976"/>
      <c r="CQ613" s="1976"/>
      <c r="CR613" s="265"/>
      <c r="CS613" s="1994">
        <f t="shared" si="10"/>
        <v>0</v>
      </c>
      <c r="CT613" s="1994"/>
      <c r="CU613" s="1994"/>
      <c r="CV613" s="1994"/>
      <c r="CW613" s="1994"/>
      <c r="CX613" s="1994">
        <f t="shared" si="11"/>
        <v>0</v>
      </c>
      <c r="CY613" s="1994"/>
      <c r="CZ613" s="1994"/>
      <c r="DA613" s="1994"/>
      <c r="DB613" s="1994"/>
      <c r="DC613" s="1994">
        <f t="shared" si="12"/>
        <v>0</v>
      </c>
      <c r="DD613" s="1994"/>
      <c r="DE613" s="1994"/>
      <c r="DF613" s="1994"/>
      <c r="DG613" s="1994"/>
      <c r="DH613" s="1994">
        <f t="shared" si="13"/>
        <v>0</v>
      </c>
      <c r="DI613" s="1994"/>
      <c r="DJ613" s="1994"/>
      <c r="DK613" s="1994"/>
      <c r="DL613" s="1994"/>
      <c r="DM613" s="1994">
        <f t="shared" si="14"/>
        <v>0</v>
      </c>
      <c r="DN613" s="1994"/>
      <c r="DO613" s="1994"/>
      <c r="DP613" s="1994"/>
      <c r="DQ613" s="1994"/>
      <c r="DR613" s="1994">
        <f t="shared" si="15"/>
        <v>0</v>
      </c>
      <c r="DS613" s="1994"/>
      <c r="DT613" s="1994"/>
      <c r="DU613" s="1994"/>
      <c r="DV613" s="1994"/>
      <c r="DX613" s="1995" t="str">
        <f t="shared" si="16"/>
        <v xml:space="preserve"> </v>
      </c>
      <c r="DY613" s="1996"/>
      <c r="DZ613" s="1996"/>
      <c r="EA613" s="1996"/>
      <c r="EB613" s="1997"/>
      <c r="EC613" s="1995">
        <f t="shared" si="17"/>
        <v>859.2</v>
      </c>
      <c r="ED613" s="1996"/>
      <c r="EE613" s="1996"/>
      <c r="EF613" s="1996"/>
      <c r="EG613" s="1997"/>
      <c r="EH613" s="1995" t="str">
        <f t="shared" si="18"/>
        <v xml:space="preserve"> </v>
      </c>
      <c r="EI613" s="1996"/>
      <c r="EJ613" s="1996"/>
      <c r="EK613" s="1996"/>
      <c r="EL613" s="1997"/>
      <c r="EM613" s="1995" t="str">
        <f t="shared" si="19"/>
        <v xml:space="preserve"> </v>
      </c>
      <c r="EN613" s="1996"/>
      <c r="EO613" s="1996"/>
      <c r="EP613" s="1996"/>
      <c r="EQ613" s="1997"/>
      <c r="ER613" s="1995" t="str">
        <f t="shared" si="20"/>
        <v xml:space="preserve"> </v>
      </c>
      <c r="ES613" s="1996"/>
      <c r="ET613" s="1996"/>
      <c r="EU613" s="1996"/>
      <c r="EV613" s="1997"/>
      <c r="EW613" s="1995" t="str">
        <f t="shared" si="21"/>
        <v xml:space="preserve"> </v>
      </c>
      <c r="EX613" s="1996"/>
      <c r="EY613" s="1996"/>
      <c r="EZ613" s="1996"/>
      <c r="FA613" s="1997"/>
    </row>
    <row r="614" spans="1:157" ht="12.75">
      <c r="A614" s="35"/>
      <c r="B614" s="12" t="s">
        <v>17</v>
      </c>
      <c r="G614" s="2013"/>
      <c r="H614" s="2013"/>
      <c r="I614" s="2013"/>
      <c r="J614" s="2013"/>
      <c r="K614" s="2013"/>
      <c r="L614" s="2013"/>
      <c r="M614" s="2013"/>
      <c r="N614" s="2013"/>
      <c r="O614" s="2013"/>
      <c r="P614" s="2013"/>
      <c r="Q614" s="2013"/>
      <c r="R614" s="2013"/>
      <c r="T614" s="35"/>
      <c r="U614" s="12" t="s">
        <v>17</v>
      </c>
      <c r="Z614" s="1993"/>
      <c r="AA614" s="1993"/>
      <c r="AB614" s="1993"/>
      <c r="AC614" s="1993"/>
      <c r="AD614" s="1993"/>
      <c r="AE614" s="1993"/>
      <c r="AF614" s="1993"/>
      <c r="AG614" s="1993"/>
      <c r="AH614" s="1993"/>
      <c r="AI614" s="1993"/>
      <c r="AJ614" s="1993"/>
      <c r="AK614" s="1993"/>
      <c r="BA614" s="7" t="s">
        <v>31</v>
      </c>
      <c r="BB614" s="58"/>
      <c r="BC614" s="58"/>
      <c r="BD614" s="58"/>
      <c r="BE614" s="1995">
        <f t="shared" si="0"/>
        <v>0</v>
      </c>
      <c r="BF614" s="1997"/>
      <c r="BG614" s="1977">
        <f t="shared" si="1"/>
        <v>0</v>
      </c>
      <c r="BH614" s="1979"/>
      <c r="BI614" s="1995">
        <f t="shared" si="2"/>
        <v>1</v>
      </c>
      <c r="BJ614" s="1997"/>
      <c r="BK614" s="1977">
        <f t="shared" si="3"/>
        <v>5</v>
      </c>
      <c r="BL614" s="1979"/>
      <c r="BM614" s="58"/>
      <c r="BN614" s="1970">
        <f t="shared" si="4"/>
        <v>0</v>
      </c>
      <c r="BO614" s="1971"/>
      <c r="BP614" s="1971"/>
      <c r="BQ614" s="1971"/>
      <c r="BR614" s="1972"/>
      <c r="BS614" s="1976">
        <f t="shared" si="5"/>
        <v>0</v>
      </c>
      <c r="BT614" s="1976"/>
      <c r="BU614" s="1976"/>
      <c r="BV614" s="1976"/>
      <c r="BW614" s="1976"/>
      <c r="BX614" s="1976">
        <f t="shared" si="6"/>
        <v>5</v>
      </c>
      <c r="BY614" s="1976"/>
      <c r="BZ614" s="1976"/>
      <c r="CA614" s="1976"/>
      <c r="CB614" s="1976"/>
      <c r="CC614" s="1976">
        <f t="shared" si="7"/>
        <v>0</v>
      </c>
      <c r="CD614" s="1976"/>
      <c r="CE614" s="1976"/>
      <c r="CF614" s="1976"/>
      <c r="CG614" s="1976"/>
      <c r="CH614" s="1976">
        <f t="shared" si="8"/>
        <v>0</v>
      </c>
      <c r="CI614" s="1976"/>
      <c r="CJ614" s="1976"/>
      <c r="CK614" s="1976"/>
      <c r="CL614" s="1976"/>
      <c r="CM614" s="1976">
        <f t="shared" si="9"/>
        <v>0</v>
      </c>
      <c r="CN614" s="1976"/>
      <c r="CO614" s="1976"/>
      <c r="CP614" s="1976"/>
      <c r="CQ614" s="1976"/>
      <c r="CR614" s="265"/>
      <c r="CS614" s="1994">
        <f t="shared" si="10"/>
        <v>0</v>
      </c>
      <c r="CT614" s="1994"/>
      <c r="CU614" s="1994"/>
      <c r="CV614" s="1994"/>
      <c r="CW614" s="1994"/>
      <c r="CX614" s="1994">
        <f t="shared" si="11"/>
        <v>0</v>
      </c>
      <c r="CY614" s="1994"/>
      <c r="CZ614" s="1994"/>
      <c r="DA614" s="1994"/>
      <c r="DB614" s="1994"/>
      <c r="DC614" s="1994">
        <f t="shared" si="12"/>
        <v>5</v>
      </c>
      <c r="DD614" s="1994"/>
      <c r="DE614" s="1994"/>
      <c r="DF614" s="1994"/>
      <c r="DG614" s="1994"/>
      <c r="DH614" s="1994">
        <f t="shared" si="13"/>
        <v>0</v>
      </c>
      <c r="DI614" s="1994"/>
      <c r="DJ614" s="1994"/>
      <c r="DK614" s="1994"/>
      <c r="DL614" s="1994"/>
      <c r="DM614" s="1994">
        <f t="shared" si="14"/>
        <v>0</v>
      </c>
      <c r="DN614" s="1994"/>
      <c r="DO614" s="1994"/>
      <c r="DP614" s="1994"/>
      <c r="DQ614" s="1994"/>
      <c r="DR614" s="1994">
        <f t="shared" si="15"/>
        <v>0</v>
      </c>
      <c r="DS614" s="1994"/>
      <c r="DT614" s="1994"/>
      <c r="DU614" s="1994"/>
      <c r="DV614" s="1994"/>
      <c r="DX614" s="1995" t="str">
        <f t="shared" si="16"/>
        <v xml:space="preserve"> </v>
      </c>
      <c r="DY614" s="1996"/>
      <c r="DZ614" s="1996"/>
      <c r="EA614" s="1996"/>
      <c r="EB614" s="1997"/>
      <c r="EC614" s="1995" t="str">
        <f t="shared" si="17"/>
        <v xml:space="preserve"> </v>
      </c>
      <c r="ED614" s="1996"/>
      <c r="EE614" s="1996"/>
      <c r="EF614" s="1996"/>
      <c r="EG614" s="1997"/>
      <c r="EH614" s="1995">
        <f t="shared" si="18"/>
        <v>397</v>
      </c>
      <c r="EI614" s="1996"/>
      <c r="EJ614" s="1996"/>
      <c r="EK614" s="1996"/>
      <c r="EL614" s="1997"/>
      <c r="EM614" s="1995" t="str">
        <f t="shared" si="19"/>
        <v xml:space="preserve"> </v>
      </c>
      <c r="EN614" s="1996"/>
      <c r="EO614" s="1996"/>
      <c r="EP614" s="1996"/>
      <c r="EQ614" s="1997"/>
      <c r="ER614" s="1995" t="str">
        <f t="shared" si="20"/>
        <v xml:space="preserve"> </v>
      </c>
      <c r="ES614" s="1996"/>
      <c r="ET614" s="1996"/>
      <c r="EU614" s="1996"/>
      <c r="EV614" s="1997"/>
      <c r="EW614" s="1995" t="str">
        <f t="shared" si="21"/>
        <v xml:space="preserve"> </v>
      </c>
      <c r="EX614" s="1996"/>
      <c r="EY614" s="1996"/>
      <c r="EZ614" s="1996"/>
      <c r="FA614" s="1997"/>
    </row>
    <row r="615" spans="1:157" ht="12.75">
      <c r="A615" s="35"/>
      <c r="B615" s="12" t="s">
        <v>325</v>
      </c>
      <c r="G615" s="2036"/>
      <c r="H615" s="2036"/>
      <c r="I615" s="2036"/>
      <c r="J615" s="2036"/>
      <c r="K615" s="2036"/>
      <c r="L615" s="2036"/>
      <c r="O615" s="137" t="s">
        <v>212</v>
      </c>
      <c r="P615" s="1992"/>
      <c r="Q615" s="1992"/>
      <c r="R615" s="1992"/>
      <c r="T615" s="35"/>
      <c r="U615" s="12" t="s">
        <v>325</v>
      </c>
      <c r="Z615" s="2036"/>
      <c r="AA615" s="2036"/>
      <c r="AB615" s="2036"/>
      <c r="AC615" s="2036"/>
      <c r="AD615" s="2036"/>
      <c r="AE615" s="2036"/>
      <c r="AH615" s="137" t="s">
        <v>212</v>
      </c>
      <c r="AI615" s="1992"/>
      <c r="AJ615" s="1992"/>
      <c r="AK615" s="1992"/>
      <c r="AZ615" s="58"/>
      <c r="BA615" s="58"/>
      <c r="BB615" s="58"/>
      <c r="BC615" s="58"/>
      <c r="BD615" s="58"/>
      <c r="BE615" s="1995">
        <f t="shared" si="0"/>
        <v>1</v>
      </c>
      <c r="BF615" s="1997"/>
      <c r="BG615" s="1977">
        <f t="shared" si="1"/>
        <v>5</v>
      </c>
      <c r="BH615" s="1979"/>
      <c r="BI615" s="1995">
        <f t="shared" si="2"/>
        <v>0</v>
      </c>
      <c r="BJ615" s="1997"/>
      <c r="BK615" s="1977">
        <f t="shared" si="3"/>
        <v>0</v>
      </c>
      <c r="BL615" s="1979"/>
      <c r="BM615" s="58"/>
      <c r="BN615" s="1970">
        <f t="shared" si="4"/>
        <v>0</v>
      </c>
      <c r="BO615" s="1971"/>
      <c r="BP615" s="1971"/>
      <c r="BQ615" s="1971"/>
      <c r="BR615" s="1972"/>
      <c r="BS615" s="1976">
        <f t="shared" si="5"/>
        <v>0</v>
      </c>
      <c r="BT615" s="1976"/>
      <c r="BU615" s="1976"/>
      <c r="BV615" s="1976"/>
      <c r="BW615" s="1976"/>
      <c r="BX615" s="1976">
        <f t="shared" si="6"/>
        <v>5</v>
      </c>
      <c r="BY615" s="1976"/>
      <c r="BZ615" s="1976"/>
      <c r="CA615" s="1976"/>
      <c r="CB615" s="1976"/>
      <c r="CC615" s="1976">
        <f t="shared" si="7"/>
        <v>0</v>
      </c>
      <c r="CD615" s="1976"/>
      <c r="CE615" s="1976"/>
      <c r="CF615" s="1976"/>
      <c r="CG615" s="1976"/>
      <c r="CH615" s="1976">
        <f t="shared" si="8"/>
        <v>0</v>
      </c>
      <c r="CI615" s="1976"/>
      <c r="CJ615" s="1976"/>
      <c r="CK615" s="1976"/>
      <c r="CL615" s="1976"/>
      <c r="CM615" s="1976">
        <f t="shared" si="9"/>
        <v>0</v>
      </c>
      <c r="CN615" s="1976"/>
      <c r="CO615" s="1976"/>
      <c r="CP615" s="1976"/>
      <c r="CQ615" s="1976"/>
      <c r="CR615" s="265"/>
      <c r="CS615" s="1994">
        <f t="shared" si="10"/>
        <v>0</v>
      </c>
      <c r="CT615" s="1994"/>
      <c r="CU615" s="1994"/>
      <c r="CV615" s="1994"/>
      <c r="CW615" s="1994"/>
      <c r="CX615" s="1994">
        <f t="shared" si="11"/>
        <v>0</v>
      </c>
      <c r="CY615" s="1994"/>
      <c r="CZ615" s="1994"/>
      <c r="DA615" s="1994"/>
      <c r="DB615" s="1994"/>
      <c r="DC615" s="1994">
        <f t="shared" si="12"/>
        <v>0</v>
      </c>
      <c r="DD615" s="1994"/>
      <c r="DE615" s="1994"/>
      <c r="DF615" s="1994"/>
      <c r="DG615" s="1994"/>
      <c r="DH615" s="1994">
        <f t="shared" si="13"/>
        <v>0</v>
      </c>
      <c r="DI615" s="1994"/>
      <c r="DJ615" s="1994"/>
      <c r="DK615" s="1994"/>
      <c r="DL615" s="1994"/>
      <c r="DM615" s="1994">
        <f t="shared" si="14"/>
        <v>0</v>
      </c>
      <c r="DN615" s="1994"/>
      <c r="DO615" s="1994"/>
      <c r="DP615" s="1994"/>
      <c r="DQ615" s="1994"/>
      <c r="DR615" s="1994">
        <f t="shared" si="15"/>
        <v>0</v>
      </c>
      <c r="DS615" s="1994"/>
      <c r="DT615" s="1994"/>
      <c r="DU615" s="1994"/>
      <c r="DV615" s="1994"/>
      <c r="DX615" s="1995" t="str">
        <f t="shared" si="16"/>
        <v xml:space="preserve"> </v>
      </c>
      <c r="DY615" s="1996"/>
      <c r="DZ615" s="1996"/>
      <c r="EA615" s="1996"/>
      <c r="EB615" s="1997"/>
      <c r="EC615" s="1995" t="str">
        <f t="shared" si="17"/>
        <v xml:space="preserve"> </v>
      </c>
      <c r="ED615" s="1996"/>
      <c r="EE615" s="1996"/>
      <c r="EF615" s="1996"/>
      <c r="EG615" s="1997"/>
      <c r="EH615" s="1995">
        <f t="shared" si="18"/>
        <v>711</v>
      </c>
      <c r="EI615" s="1996"/>
      <c r="EJ615" s="1996"/>
      <c r="EK615" s="1996"/>
      <c r="EL615" s="1997"/>
      <c r="EM615" s="1995" t="str">
        <f t="shared" si="19"/>
        <v xml:space="preserve"> </v>
      </c>
      <c r="EN615" s="1996"/>
      <c r="EO615" s="1996"/>
      <c r="EP615" s="1996"/>
      <c r="EQ615" s="1997"/>
      <c r="ER615" s="1995" t="str">
        <f t="shared" si="20"/>
        <v xml:space="preserve"> </v>
      </c>
      <c r="ES615" s="1996"/>
      <c r="ET615" s="1996"/>
      <c r="EU615" s="1996"/>
      <c r="EV615" s="1997"/>
      <c r="EW615" s="1995" t="str">
        <f t="shared" si="21"/>
        <v xml:space="preserve"> </v>
      </c>
      <c r="EX615" s="1996"/>
      <c r="EY615" s="1996"/>
      <c r="EZ615" s="1996"/>
      <c r="FA615" s="1997"/>
    </row>
    <row r="616" spans="1:157" ht="12.75">
      <c r="A616" s="35"/>
      <c r="B616" s="12" t="s">
        <v>18</v>
      </c>
      <c r="H616" s="2013"/>
      <c r="I616" s="2013"/>
      <c r="J616" s="2013"/>
      <c r="K616" s="2013"/>
      <c r="L616" s="2013"/>
      <c r="M616" s="2013"/>
      <c r="N616" s="2013"/>
      <c r="O616" s="2013"/>
      <c r="P616" s="2013"/>
      <c r="Q616" s="2013"/>
      <c r="R616" s="2013"/>
      <c r="T616" s="35"/>
      <c r="U616" s="12" t="s">
        <v>18</v>
      </c>
      <c r="AA616" s="2013"/>
      <c r="AB616" s="2013"/>
      <c r="AC616" s="2013"/>
      <c r="AD616" s="2013"/>
      <c r="AE616" s="2013"/>
      <c r="AF616" s="2013"/>
      <c r="AG616" s="2013"/>
      <c r="AH616" s="2013"/>
      <c r="AI616" s="2013"/>
      <c r="AJ616" s="2013"/>
      <c r="AK616" s="2013"/>
      <c r="AZ616" s="58"/>
      <c r="BA616" s="58"/>
      <c r="BB616" s="58"/>
      <c r="BC616" s="58"/>
      <c r="BD616" s="58"/>
      <c r="BE616" s="1995">
        <f t="shared" si="0"/>
        <v>0</v>
      </c>
      <c r="BF616" s="1997"/>
      <c r="BG616" s="1977">
        <f t="shared" si="1"/>
        <v>0</v>
      </c>
      <c r="BH616" s="1979"/>
      <c r="BI616" s="1995">
        <f t="shared" si="2"/>
        <v>0</v>
      </c>
      <c r="BJ616" s="1997"/>
      <c r="BK616" s="1977">
        <f t="shared" si="3"/>
        <v>0</v>
      </c>
      <c r="BL616" s="1979"/>
      <c r="BM616" s="58"/>
      <c r="BN616" s="1970">
        <f t="shared" si="4"/>
        <v>0</v>
      </c>
      <c r="BO616" s="1971"/>
      <c r="BP616" s="1971"/>
      <c r="BQ616" s="1971"/>
      <c r="BR616" s="1972"/>
      <c r="BS616" s="1976">
        <f t="shared" si="5"/>
        <v>0</v>
      </c>
      <c r="BT616" s="1976"/>
      <c r="BU616" s="1976"/>
      <c r="BV616" s="1976"/>
      <c r="BW616" s="1976"/>
      <c r="BX616" s="1976">
        <f t="shared" si="6"/>
        <v>13</v>
      </c>
      <c r="BY616" s="1976"/>
      <c r="BZ616" s="1976"/>
      <c r="CA616" s="1976"/>
      <c r="CB616" s="1976"/>
      <c r="CC616" s="1976">
        <f t="shared" si="7"/>
        <v>0</v>
      </c>
      <c r="CD616" s="1976"/>
      <c r="CE616" s="1976"/>
      <c r="CF616" s="1976"/>
      <c r="CG616" s="1976"/>
      <c r="CH616" s="1976">
        <f t="shared" si="8"/>
        <v>0</v>
      </c>
      <c r="CI616" s="1976"/>
      <c r="CJ616" s="1976"/>
      <c r="CK616" s="1976"/>
      <c r="CL616" s="1976"/>
      <c r="CM616" s="1976">
        <f t="shared" si="9"/>
        <v>0</v>
      </c>
      <c r="CN616" s="1976"/>
      <c r="CO616" s="1976"/>
      <c r="CP616" s="1976"/>
      <c r="CQ616" s="1976"/>
      <c r="CR616" s="265"/>
      <c r="CS616" s="1994">
        <f t="shared" si="10"/>
        <v>0</v>
      </c>
      <c r="CT616" s="1994"/>
      <c r="CU616" s="1994"/>
      <c r="CV616" s="1994"/>
      <c r="CW616" s="1994"/>
      <c r="CX616" s="1994">
        <f t="shared" si="11"/>
        <v>0</v>
      </c>
      <c r="CY616" s="1994"/>
      <c r="CZ616" s="1994"/>
      <c r="DA616" s="1994"/>
      <c r="DB616" s="1994"/>
      <c r="DC616" s="1994">
        <f t="shared" si="12"/>
        <v>0</v>
      </c>
      <c r="DD616" s="1994"/>
      <c r="DE616" s="1994"/>
      <c r="DF616" s="1994"/>
      <c r="DG616" s="1994"/>
      <c r="DH616" s="1994">
        <f t="shared" si="13"/>
        <v>0</v>
      </c>
      <c r="DI616" s="1994"/>
      <c r="DJ616" s="1994"/>
      <c r="DK616" s="1994"/>
      <c r="DL616" s="1994"/>
      <c r="DM616" s="1994">
        <f t="shared" si="14"/>
        <v>0</v>
      </c>
      <c r="DN616" s="1994"/>
      <c r="DO616" s="1994"/>
      <c r="DP616" s="1994"/>
      <c r="DQ616" s="1994"/>
      <c r="DR616" s="1994">
        <f t="shared" si="15"/>
        <v>0</v>
      </c>
      <c r="DS616" s="1994"/>
      <c r="DT616" s="1994"/>
      <c r="DU616" s="1994"/>
      <c r="DV616" s="1994"/>
      <c r="DX616" s="1995" t="str">
        <f t="shared" si="16"/>
        <v xml:space="preserve"> </v>
      </c>
      <c r="DY616" s="1996"/>
      <c r="DZ616" s="1996"/>
      <c r="EA616" s="1996"/>
      <c r="EB616" s="1997"/>
      <c r="EC616" s="1995" t="str">
        <f t="shared" si="17"/>
        <v xml:space="preserve"> </v>
      </c>
      <c r="ED616" s="1996"/>
      <c r="EE616" s="1996"/>
      <c r="EF616" s="1996"/>
      <c r="EG616" s="1997"/>
      <c r="EH616" s="1995">
        <f t="shared" si="18"/>
        <v>868</v>
      </c>
      <c r="EI616" s="1996"/>
      <c r="EJ616" s="1996"/>
      <c r="EK616" s="1996"/>
      <c r="EL616" s="1997"/>
      <c r="EM616" s="1995" t="str">
        <f t="shared" si="19"/>
        <v xml:space="preserve"> </v>
      </c>
      <c r="EN616" s="1996"/>
      <c r="EO616" s="1996"/>
      <c r="EP616" s="1996"/>
      <c r="EQ616" s="1997"/>
      <c r="ER616" s="1995" t="str">
        <f t="shared" si="20"/>
        <v xml:space="preserve"> </v>
      </c>
      <c r="ES616" s="1996"/>
      <c r="ET616" s="1996"/>
      <c r="EU616" s="1996"/>
      <c r="EV616" s="1997"/>
      <c r="EW616" s="1995" t="str">
        <f t="shared" si="21"/>
        <v xml:space="preserve"> </v>
      </c>
      <c r="EX616" s="1996"/>
      <c r="EY616" s="1996"/>
      <c r="EZ616" s="1996"/>
      <c r="FA616" s="1997"/>
    </row>
    <row r="617" spans="1:157" ht="12.75">
      <c r="A617" s="35"/>
      <c r="B617" s="12" t="s">
        <v>20</v>
      </c>
      <c r="N617" s="1991" t="s">
        <v>706</v>
      </c>
      <c r="O617" s="1991"/>
      <c r="T617" s="35"/>
      <c r="U617" s="12" t="s">
        <v>20</v>
      </c>
      <c r="AG617" s="1991" t="s">
        <v>706</v>
      </c>
      <c r="AH617" s="1991"/>
      <c r="AZ617" s="58"/>
      <c r="BA617" s="58"/>
      <c r="BB617" s="58"/>
      <c r="BC617" s="58"/>
      <c r="BD617" s="58"/>
      <c r="BE617" s="1995">
        <f t="shared" si="0"/>
        <v>0</v>
      </c>
      <c r="BF617" s="1997"/>
      <c r="BG617" s="1977">
        <f t="shared" si="1"/>
        <v>0</v>
      </c>
      <c r="BH617" s="1979"/>
      <c r="BI617" s="1995">
        <f t="shared" si="2"/>
        <v>0</v>
      </c>
      <c r="BJ617" s="1997"/>
      <c r="BK617" s="1977">
        <f t="shared" si="3"/>
        <v>0</v>
      </c>
      <c r="BL617" s="1979"/>
      <c r="BM617" s="58"/>
      <c r="BN617" s="1970">
        <f t="shared" si="4"/>
        <v>0</v>
      </c>
      <c r="BO617" s="1971"/>
      <c r="BP617" s="1971"/>
      <c r="BQ617" s="1971"/>
      <c r="BR617" s="1972"/>
      <c r="BS617" s="1976">
        <f t="shared" si="5"/>
        <v>0</v>
      </c>
      <c r="BT617" s="1976"/>
      <c r="BU617" s="1976"/>
      <c r="BV617" s="1976"/>
      <c r="BW617" s="1976"/>
      <c r="BX617" s="1976">
        <f t="shared" si="6"/>
        <v>23</v>
      </c>
      <c r="BY617" s="1976"/>
      <c r="BZ617" s="1976"/>
      <c r="CA617" s="1976"/>
      <c r="CB617" s="1976"/>
      <c r="CC617" s="1976">
        <f t="shared" si="7"/>
        <v>0</v>
      </c>
      <c r="CD617" s="1976"/>
      <c r="CE617" s="1976"/>
      <c r="CF617" s="1976"/>
      <c r="CG617" s="1976"/>
      <c r="CH617" s="1976">
        <f t="shared" si="8"/>
        <v>0</v>
      </c>
      <c r="CI617" s="1976"/>
      <c r="CJ617" s="1976"/>
      <c r="CK617" s="1976"/>
      <c r="CL617" s="1976"/>
      <c r="CM617" s="1976">
        <f t="shared" si="9"/>
        <v>0</v>
      </c>
      <c r="CN617" s="1976"/>
      <c r="CO617" s="1976"/>
      <c r="CP617" s="1976"/>
      <c r="CQ617" s="1976"/>
      <c r="CR617" s="265"/>
      <c r="CS617" s="1994">
        <f t="shared" si="10"/>
        <v>0</v>
      </c>
      <c r="CT617" s="1994"/>
      <c r="CU617" s="1994"/>
      <c r="CV617" s="1994"/>
      <c r="CW617" s="1994"/>
      <c r="CX617" s="1994">
        <f t="shared" si="11"/>
        <v>0</v>
      </c>
      <c r="CY617" s="1994"/>
      <c r="CZ617" s="1994"/>
      <c r="DA617" s="1994"/>
      <c r="DB617" s="1994"/>
      <c r="DC617" s="1994">
        <f t="shared" si="12"/>
        <v>0</v>
      </c>
      <c r="DD617" s="1994"/>
      <c r="DE617" s="1994"/>
      <c r="DF617" s="1994"/>
      <c r="DG617" s="1994"/>
      <c r="DH617" s="1994">
        <f t="shared" si="13"/>
        <v>0</v>
      </c>
      <c r="DI617" s="1994"/>
      <c r="DJ617" s="1994"/>
      <c r="DK617" s="1994"/>
      <c r="DL617" s="1994"/>
      <c r="DM617" s="1994">
        <f t="shared" si="14"/>
        <v>0</v>
      </c>
      <c r="DN617" s="1994"/>
      <c r="DO617" s="1994"/>
      <c r="DP617" s="1994"/>
      <c r="DQ617" s="1994"/>
      <c r="DR617" s="1994">
        <f t="shared" si="15"/>
        <v>0</v>
      </c>
      <c r="DS617" s="1994"/>
      <c r="DT617" s="1994"/>
      <c r="DU617" s="1994"/>
      <c r="DV617" s="1994"/>
      <c r="DX617" s="1995" t="str">
        <f t="shared" si="16"/>
        <v xml:space="preserve"> </v>
      </c>
      <c r="DY617" s="1996"/>
      <c r="DZ617" s="1996"/>
      <c r="EA617" s="1996"/>
      <c r="EB617" s="1997"/>
      <c r="EC617" s="1995" t="str">
        <f t="shared" si="17"/>
        <v xml:space="preserve"> </v>
      </c>
      <c r="ED617" s="1996"/>
      <c r="EE617" s="1996"/>
      <c r="EF617" s="1996"/>
      <c r="EG617" s="1997"/>
      <c r="EH617" s="1995">
        <f t="shared" si="18"/>
        <v>1025</v>
      </c>
      <c r="EI617" s="1996"/>
      <c r="EJ617" s="1996"/>
      <c r="EK617" s="1996"/>
      <c r="EL617" s="1997"/>
      <c r="EM617" s="1995" t="str">
        <f t="shared" si="19"/>
        <v xml:space="preserve"> </v>
      </c>
      <c r="EN617" s="1996"/>
      <c r="EO617" s="1996"/>
      <c r="EP617" s="1996"/>
      <c r="EQ617" s="1997"/>
      <c r="ER617" s="1995" t="str">
        <f t="shared" si="20"/>
        <v xml:space="preserve"> </v>
      </c>
      <c r="ES617" s="1996"/>
      <c r="ET617" s="1996"/>
      <c r="EU617" s="1996"/>
      <c r="EV617" s="1997"/>
      <c r="EW617" s="1995" t="str">
        <f t="shared" si="21"/>
        <v xml:space="preserve"> </v>
      </c>
      <c r="EX617" s="1996"/>
      <c r="EY617" s="1996"/>
      <c r="EZ617" s="1996"/>
      <c r="FA617" s="1997"/>
    </row>
    <row r="618" spans="1:157" s="7" customFormat="1" ht="12.75">
      <c r="A618" s="35"/>
      <c r="B618" s="12"/>
      <c r="C618" s="12"/>
      <c r="D618" s="12"/>
      <c r="E618" s="12"/>
      <c r="F618" s="12"/>
      <c r="G618" s="12"/>
      <c r="H618" s="12"/>
      <c r="I618" s="12"/>
      <c r="J618" s="12"/>
      <c r="K618" s="12"/>
      <c r="L618" s="12"/>
      <c r="M618" s="12"/>
      <c r="N618" s="12"/>
      <c r="O618" s="12"/>
      <c r="P618" s="12"/>
      <c r="Q618" s="12"/>
      <c r="R618" s="12"/>
      <c r="S618" s="12"/>
      <c r="T618" s="35"/>
      <c r="U618" s="12"/>
      <c r="V618" s="12"/>
      <c r="W618" s="12"/>
      <c r="X618" s="12"/>
      <c r="Y618" s="12"/>
      <c r="Z618" s="12"/>
      <c r="AA618" s="12"/>
      <c r="AB618" s="12"/>
      <c r="AC618" s="12"/>
      <c r="AD618" s="12"/>
      <c r="AE618" s="12"/>
      <c r="AF618" s="12"/>
      <c r="AG618" s="12"/>
      <c r="AH618" s="12"/>
      <c r="AI618" s="12"/>
      <c r="AJ618" s="12"/>
      <c r="AK618" s="12"/>
      <c r="AL618" s="12"/>
      <c r="AM618" s="39"/>
      <c r="AN618" s="39"/>
      <c r="AO618" s="39"/>
      <c r="AP618" s="39"/>
      <c r="AQ618" s="39"/>
      <c r="AR618" s="39"/>
      <c r="AS618" s="39"/>
      <c r="AT618" s="39"/>
      <c r="AU618" s="39"/>
      <c r="AV618" s="39"/>
      <c r="AW618" s="39"/>
      <c r="AX618" s="39"/>
      <c r="AY618" s="39"/>
      <c r="AZ618" s="58"/>
      <c r="BA618" s="58"/>
      <c r="BB618" s="58"/>
      <c r="BC618" s="58"/>
      <c r="BD618" s="58"/>
      <c r="BE618" s="1995">
        <f t="shared" si="0"/>
        <v>0</v>
      </c>
      <c r="BF618" s="1997"/>
      <c r="BG618" s="1977">
        <f t="shared" si="1"/>
        <v>0</v>
      </c>
      <c r="BH618" s="1979"/>
      <c r="BI618" s="1995">
        <f t="shared" si="2"/>
        <v>1</v>
      </c>
      <c r="BJ618" s="1997"/>
      <c r="BK618" s="1977">
        <f t="shared" si="3"/>
        <v>5</v>
      </c>
      <c r="BL618" s="1979"/>
      <c r="BM618" s="58"/>
      <c r="BN618" s="1970">
        <f t="shared" si="4"/>
        <v>0</v>
      </c>
      <c r="BO618" s="1971"/>
      <c r="BP618" s="1971"/>
      <c r="BQ618" s="1971"/>
      <c r="BR618" s="1972"/>
      <c r="BS618" s="1976">
        <f t="shared" si="5"/>
        <v>0</v>
      </c>
      <c r="BT618" s="1976"/>
      <c r="BU618" s="1976"/>
      <c r="BV618" s="1976"/>
      <c r="BW618" s="1976"/>
      <c r="BX618" s="1976">
        <f t="shared" si="6"/>
        <v>0</v>
      </c>
      <c r="BY618" s="1976"/>
      <c r="BZ618" s="1976"/>
      <c r="CA618" s="1976"/>
      <c r="CB618" s="1976"/>
      <c r="CC618" s="1976">
        <f t="shared" si="7"/>
        <v>5</v>
      </c>
      <c r="CD618" s="1976"/>
      <c r="CE618" s="1976"/>
      <c r="CF618" s="1976"/>
      <c r="CG618" s="1976"/>
      <c r="CH618" s="1976">
        <f t="shared" si="8"/>
        <v>0</v>
      </c>
      <c r="CI618" s="1976"/>
      <c r="CJ618" s="1976"/>
      <c r="CK618" s="1976"/>
      <c r="CL618" s="1976"/>
      <c r="CM618" s="1976">
        <f t="shared" si="9"/>
        <v>0</v>
      </c>
      <c r="CN618" s="1976"/>
      <c r="CO618" s="1976"/>
      <c r="CP618" s="1976"/>
      <c r="CQ618" s="1976"/>
      <c r="CR618" s="265"/>
      <c r="CS618" s="1994">
        <f t="shared" si="10"/>
        <v>0</v>
      </c>
      <c r="CT618" s="1994"/>
      <c r="CU618" s="1994"/>
      <c r="CV618" s="1994"/>
      <c r="CW618" s="1994"/>
      <c r="CX618" s="1994">
        <f t="shared" si="11"/>
        <v>0</v>
      </c>
      <c r="CY618" s="1994"/>
      <c r="CZ618" s="1994"/>
      <c r="DA618" s="1994"/>
      <c r="DB618" s="1994"/>
      <c r="DC618" s="1994">
        <f t="shared" si="12"/>
        <v>0</v>
      </c>
      <c r="DD618" s="1994"/>
      <c r="DE618" s="1994"/>
      <c r="DF618" s="1994"/>
      <c r="DG618" s="1994"/>
      <c r="DH618" s="1994">
        <f t="shared" si="13"/>
        <v>5</v>
      </c>
      <c r="DI618" s="1994"/>
      <c r="DJ618" s="1994"/>
      <c r="DK618" s="1994"/>
      <c r="DL618" s="1994"/>
      <c r="DM618" s="1994">
        <f t="shared" si="14"/>
        <v>0</v>
      </c>
      <c r="DN618" s="1994"/>
      <c r="DO618" s="1994"/>
      <c r="DP618" s="1994"/>
      <c r="DQ618" s="1994"/>
      <c r="DR618" s="1994">
        <f t="shared" si="15"/>
        <v>0</v>
      </c>
      <c r="DS618" s="1994"/>
      <c r="DT618" s="1994"/>
      <c r="DU618" s="1994"/>
      <c r="DV618" s="1994"/>
      <c r="DX618" s="1995" t="str">
        <f t="shared" si="16"/>
        <v xml:space="preserve"> </v>
      </c>
      <c r="DY618" s="1996"/>
      <c r="DZ618" s="1996"/>
      <c r="EA618" s="1996"/>
      <c r="EB618" s="1997"/>
      <c r="EC618" s="1995" t="str">
        <f t="shared" si="17"/>
        <v xml:space="preserve"> </v>
      </c>
      <c r="ED618" s="1996"/>
      <c r="EE618" s="1996"/>
      <c r="EF618" s="1996"/>
      <c r="EG618" s="1997"/>
      <c r="EH618" s="1995" t="str">
        <f t="shared" si="18"/>
        <v xml:space="preserve"> </v>
      </c>
      <c r="EI618" s="1996"/>
      <c r="EJ618" s="1996"/>
      <c r="EK618" s="1996"/>
      <c r="EL618" s="1997"/>
      <c r="EM618" s="1995">
        <f t="shared" si="19"/>
        <v>449</v>
      </c>
      <c r="EN618" s="1996"/>
      <c r="EO618" s="1996"/>
      <c r="EP618" s="1996"/>
      <c r="EQ618" s="1997"/>
      <c r="ER618" s="1995" t="str">
        <f t="shared" si="20"/>
        <v xml:space="preserve"> </v>
      </c>
      <c r="ES618" s="1996"/>
      <c r="ET618" s="1996"/>
      <c r="EU618" s="1996"/>
      <c r="EV618" s="1997"/>
      <c r="EW618" s="1995" t="str">
        <f t="shared" si="21"/>
        <v xml:space="preserve"> </v>
      </c>
      <c r="EX618" s="1996"/>
      <c r="EY618" s="1996"/>
      <c r="EZ618" s="1996"/>
      <c r="FA618" s="1997"/>
    </row>
    <row r="619" spans="1:157" s="7" customFormat="1" ht="12.75">
      <c r="A619" s="87" t="s">
        <v>372</v>
      </c>
      <c r="B619" s="12" t="s">
        <v>496</v>
      </c>
      <c r="C619" s="12"/>
      <c r="D619" s="12"/>
      <c r="E619" s="12"/>
      <c r="F619" s="12"/>
      <c r="G619" s="1981">
        <f>C574</f>
        <v>0</v>
      </c>
      <c r="H619" s="1981"/>
      <c r="I619" s="1981"/>
      <c r="J619" s="1981"/>
      <c r="K619" s="1981"/>
      <c r="L619" s="1981"/>
      <c r="M619" s="1981"/>
      <c r="N619" s="1981"/>
      <c r="O619" s="1981"/>
      <c r="P619" s="1981"/>
      <c r="Q619" s="1981"/>
      <c r="R619" s="1981"/>
      <c r="S619" s="12"/>
      <c r="T619" s="87" t="s">
        <v>373</v>
      </c>
      <c r="U619" s="12" t="s">
        <v>496</v>
      </c>
      <c r="V619" s="12"/>
      <c r="W619" s="12"/>
      <c r="X619" s="12"/>
      <c r="Y619" s="12"/>
      <c r="Z619" s="1981">
        <f>C575</f>
        <v>0</v>
      </c>
      <c r="AA619" s="1981"/>
      <c r="AB619" s="1981"/>
      <c r="AC619" s="1981"/>
      <c r="AD619" s="1981"/>
      <c r="AE619" s="1981"/>
      <c r="AF619" s="1981"/>
      <c r="AG619" s="1981"/>
      <c r="AH619" s="1981"/>
      <c r="AI619" s="1981"/>
      <c r="AJ619" s="1981"/>
      <c r="AK619" s="1981"/>
      <c r="AL619" s="12"/>
      <c r="AM619" s="39"/>
      <c r="AN619" s="39"/>
      <c r="AO619" s="39"/>
      <c r="AP619" s="39"/>
      <c r="AQ619" s="39"/>
      <c r="AR619" s="39"/>
      <c r="AS619" s="39"/>
      <c r="AT619" s="39"/>
      <c r="AU619" s="39"/>
      <c r="AV619" s="39"/>
      <c r="AW619" s="39"/>
      <c r="AX619" s="39"/>
      <c r="AY619" s="39"/>
      <c r="AZ619" s="58"/>
      <c r="BA619" s="58"/>
      <c r="BB619" s="58"/>
      <c r="BC619" s="58"/>
      <c r="BD619" s="58"/>
      <c r="BE619" s="1995">
        <f t="shared" si="0"/>
        <v>1</v>
      </c>
      <c r="BF619" s="1997"/>
      <c r="BG619" s="1977">
        <f t="shared" si="1"/>
        <v>5</v>
      </c>
      <c r="BH619" s="1979"/>
      <c r="BI619" s="1995">
        <f t="shared" si="2"/>
        <v>0</v>
      </c>
      <c r="BJ619" s="1997"/>
      <c r="BK619" s="1977">
        <f t="shared" si="3"/>
        <v>0</v>
      </c>
      <c r="BL619" s="1979"/>
      <c r="BM619" s="58"/>
      <c r="BN619" s="1970">
        <f t="shared" si="4"/>
        <v>0</v>
      </c>
      <c r="BO619" s="1971"/>
      <c r="BP619" s="1971"/>
      <c r="BQ619" s="1971"/>
      <c r="BR619" s="1972"/>
      <c r="BS619" s="1976">
        <f t="shared" si="5"/>
        <v>0</v>
      </c>
      <c r="BT619" s="1976"/>
      <c r="BU619" s="1976"/>
      <c r="BV619" s="1976"/>
      <c r="BW619" s="1976"/>
      <c r="BX619" s="1976">
        <f t="shared" si="6"/>
        <v>0</v>
      </c>
      <c r="BY619" s="1976"/>
      <c r="BZ619" s="1976"/>
      <c r="CA619" s="1976"/>
      <c r="CB619" s="1976"/>
      <c r="CC619" s="1976">
        <f t="shared" si="7"/>
        <v>5</v>
      </c>
      <c r="CD619" s="1976"/>
      <c r="CE619" s="1976"/>
      <c r="CF619" s="1976"/>
      <c r="CG619" s="1976"/>
      <c r="CH619" s="1976">
        <f t="shared" si="8"/>
        <v>0</v>
      </c>
      <c r="CI619" s="1976"/>
      <c r="CJ619" s="1976"/>
      <c r="CK619" s="1976"/>
      <c r="CL619" s="1976"/>
      <c r="CM619" s="1976">
        <f t="shared" si="9"/>
        <v>0</v>
      </c>
      <c r="CN619" s="1976"/>
      <c r="CO619" s="1976"/>
      <c r="CP619" s="1976"/>
      <c r="CQ619" s="1976"/>
      <c r="CR619" s="265"/>
      <c r="CS619" s="1994">
        <f t="shared" si="10"/>
        <v>0</v>
      </c>
      <c r="CT619" s="1994"/>
      <c r="CU619" s="1994"/>
      <c r="CV619" s="1994"/>
      <c r="CW619" s="1994"/>
      <c r="CX619" s="1994">
        <f t="shared" si="11"/>
        <v>0</v>
      </c>
      <c r="CY619" s="1994"/>
      <c r="CZ619" s="1994"/>
      <c r="DA619" s="1994"/>
      <c r="DB619" s="1994"/>
      <c r="DC619" s="1994">
        <f t="shared" si="12"/>
        <v>0</v>
      </c>
      <c r="DD619" s="1994"/>
      <c r="DE619" s="1994"/>
      <c r="DF619" s="1994"/>
      <c r="DG619" s="1994"/>
      <c r="DH619" s="1994">
        <f t="shared" si="13"/>
        <v>0</v>
      </c>
      <c r="DI619" s="1994"/>
      <c r="DJ619" s="1994"/>
      <c r="DK619" s="1994"/>
      <c r="DL619" s="1994"/>
      <c r="DM619" s="1994">
        <f t="shared" si="14"/>
        <v>0</v>
      </c>
      <c r="DN619" s="1994"/>
      <c r="DO619" s="1994"/>
      <c r="DP619" s="1994"/>
      <c r="DQ619" s="1994"/>
      <c r="DR619" s="1994">
        <f t="shared" si="15"/>
        <v>0</v>
      </c>
      <c r="DS619" s="1994"/>
      <c r="DT619" s="1994"/>
      <c r="DU619" s="1994"/>
      <c r="DV619" s="1994"/>
      <c r="DX619" s="1995" t="str">
        <f t="shared" si="16"/>
        <v xml:space="preserve"> </v>
      </c>
      <c r="DY619" s="1996"/>
      <c r="DZ619" s="1996"/>
      <c r="EA619" s="1996"/>
      <c r="EB619" s="1997"/>
      <c r="EC619" s="1995" t="str">
        <f t="shared" si="17"/>
        <v xml:space="preserve"> </v>
      </c>
      <c r="ED619" s="1996"/>
      <c r="EE619" s="1996"/>
      <c r="EF619" s="1996"/>
      <c r="EG619" s="1997"/>
      <c r="EH619" s="1995" t="str">
        <f t="shared" si="18"/>
        <v xml:space="preserve"> </v>
      </c>
      <c r="EI619" s="1996"/>
      <c r="EJ619" s="1996"/>
      <c r="EK619" s="1996"/>
      <c r="EL619" s="1997"/>
      <c r="EM619" s="1995">
        <f t="shared" si="19"/>
        <v>812</v>
      </c>
      <c r="EN619" s="1996"/>
      <c r="EO619" s="1996"/>
      <c r="EP619" s="1996"/>
      <c r="EQ619" s="1997"/>
      <c r="ER619" s="1995" t="str">
        <f t="shared" si="20"/>
        <v xml:space="preserve"> </v>
      </c>
      <c r="ES619" s="1996"/>
      <c r="ET619" s="1996"/>
      <c r="EU619" s="1996"/>
      <c r="EV619" s="1997"/>
      <c r="EW619" s="1995" t="str">
        <f t="shared" si="21"/>
        <v xml:space="preserve"> </v>
      </c>
      <c r="EX619" s="1996"/>
      <c r="EY619" s="1996"/>
      <c r="EZ619" s="1996"/>
      <c r="FA619" s="1997"/>
    </row>
    <row r="620" spans="1:157" s="7" customFormat="1" ht="12.75">
      <c r="A620" s="12"/>
      <c r="B620" s="12" t="s">
        <v>90</v>
      </c>
      <c r="C620" s="12"/>
      <c r="D620" s="12"/>
      <c r="E620" s="12"/>
      <c r="F620" s="12"/>
      <c r="G620" s="2013"/>
      <c r="H620" s="2013"/>
      <c r="I620" s="2013"/>
      <c r="J620" s="2013"/>
      <c r="K620" s="2013"/>
      <c r="L620" s="2013"/>
      <c r="M620" s="2013"/>
      <c r="N620" s="2013"/>
      <c r="O620" s="2013"/>
      <c r="P620" s="2013"/>
      <c r="Q620" s="2013"/>
      <c r="R620" s="2013"/>
      <c r="S620" s="12"/>
      <c r="T620" s="12"/>
      <c r="U620" s="12" t="s">
        <v>90</v>
      </c>
      <c r="V620" s="12"/>
      <c r="W620" s="12"/>
      <c r="X620" s="12"/>
      <c r="Y620" s="12"/>
      <c r="Z620" s="2013"/>
      <c r="AA620" s="2013"/>
      <c r="AB620" s="2013"/>
      <c r="AC620" s="2013"/>
      <c r="AD620" s="2013"/>
      <c r="AE620" s="2013"/>
      <c r="AF620" s="2013"/>
      <c r="AG620" s="2013"/>
      <c r="AH620" s="2013"/>
      <c r="AI620" s="2013"/>
      <c r="AJ620" s="2013"/>
      <c r="AK620" s="2013"/>
      <c r="AL620" s="12"/>
      <c r="AM620" s="39"/>
      <c r="AN620" s="39"/>
      <c r="AO620" s="39"/>
      <c r="AP620" s="39"/>
      <c r="AQ620" s="39"/>
      <c r="AR620" s="39"/>
      <c r="AS620" s="39"/>
      <c r="AT620" s="39"/>
      <c r="AU620" s="39"/>
      <c r="AV620" s="39"/>
      <c r="AW620" s="39"/>
      <c r="AX620" s="39"/>
      <c r="AY620" s="39"/>
      <c r="AZ620" s="58"/>
      <c r="BA620" s="58"/>
      <c r="BB620" s="58"/>
      <c r="BC620" s="58"/>
      <c r="BD620" s="58"/>
      <c r="BE620" s="1995">
        <f t="shared" si="0"/>
        <v>0</v>
      </c>
      <c r="BF620" s="1997"/>
      <c r="BG620" s="1977">
        <f t="shared" si="1"/>
        <v>0</v>
      </c>
      <c r="BH620" s="1979"/>
      <c r="BI620" s="1995">
        <f t="shared" si="2"/>
        <v>0</v>
      </c>
      <c r="BJ620" s="1997"/>
      <c r="BK620" s="1977">
        <f t="shared" si="3"/>
        <v>0</v>
      </c>
      <c r="BL620" s="1979"/>
      <c r="BM620" s="58"/>
      <c r="BN620" s="1970">
        <f t="shared" si="4"/>
        <v>0</v>
      </c>
      <c r="BO620" s="1971"/>
      <c r="BP620" s="1971"/>
      <c r="BQ620" s="1971"/>
      <c r="BR620" s="1972"/>
      <c r="BS620" s="1976">
        <f t="shared" si="5"/>
        <v>0</v>
      </c>
      <c r="BT620" s="1976"/>
      <c r="BU620" s="1976"/>
      <c r="BV620" s="1976"/>
      <c r="BW620" s="1976"/>
      <c r="BX620" s="1976">
        <f t="shared" si="6"/>
        <v>0</v>
      </c>
      <c r="BY620" s="1976"/>
      <c r="BZ620" s="1976"/>
      <c r="CA620" s="1976"/>
      <c r="CB620" s="1976"/>
      <c r="CC620" s="1976">
        <f t="shared" si="7"/>
        <v>9</v>
      </c>
      <c r="CD620" s="1976"/>
      <c r="CE620" s="1976"/>
      <c r="CF620" s="1976"/>
      <c r="CG620" s="1976"/>
      <c r="CH620" s="1976">
        <f t="shared" si="8"/>
        <v>0</v>
      </c>
      <c r="CI620" s="1976"/>
      <c r="CJ620" s="1976"/>
      <c r="CK620" s="1976"/>
      <c r="CL620" s="1976"/>
      <c r="CM620" s="1976">
        <f t="shared" si="9"/>
        <v>0</v>
      </c>
      <c r="CN620" s="1976"/>
      <c r="CO620" s="1976"/>
      <c r="CP620" s="1976"/>
      <c r="CQ620" s="1976"/>
      <c r="CR620" s="265"/>
      <c r="CS620" s="1994">
        <f t="shared" si="10"/>
        <v>0</v>
      </c>
      <c r="CT620" s="1994"/>
      <c r="CU620" s="1994"/>
      <c r="CV620" s="1994"/>
      <c r="CW620" s="1994"/>
      <c r="CX620" s="1994">
        <f t="shared" si="11"/>
        <v>0</v>
      </c>
      <c r="CY620" s="1994"/>
      <c r="CZ620" s="1994"/>
      <c r="DA620" s="1994"/>
      <c r="DB620" s="1994"/>
      <c r="DC620" s="1994">
        <f t="shared" si="12"/>
        <v>0</v>
      </c>
      <c r="DD620" s="1994"/>
      <c r="DE620" s="1994"/>
      <c r="DF620" s="1994"/>
      <c r="DG620" s="1994"/>
      <c r="DH620" s="1994">
        <f t="shared" si="13"/>
        <v>0</v>
      </c>
      <c r="DI620" s="1994"/>
      <c r="DJ620" s="1994"/>
      <c r="DK620" s="1994"/>
      <c r="DL620" s="1994"/>
      <c r="DM620" s="1994">
        <f t="shared" si="14"/>
        <v>0</v>
      </c>
      <c r="DN620" s="1994"/>
      <c r="DO620" s="1994"/>
      <c r="DP620" s="1994"/>
      <c r="DQ620" s="1994"/>
      <c r="DR620" s="1994">
        <f t="shared" si="15"/>
        <v>0</v>
      </c>
      <c r="DS620" s="1994"/>
      <c r="DT620" s="1994"/>
      <c r="DU620" s="1994"/>
      <c r="DV620" s="1994"/>
      <c r="DX620" s="1995" t="str">
        <f t="shared" si="16"/>
        <v xml:space="preserve"> </v>
      </c>
      <c r="DY620" s="1996"/>
      <c r="DZ620" s="1996"/>
      <c r="EA620" s="1996"/>
      <c r="EB620" s="1997"/>
      <c r="EC620" s="1995" t="str">
        <f t="shared" si="17"/>
        <v xml:space="preserve"> </v>
      </c>
      <c r="ED620" s="1996"/>
      <c r="EE620" s="1996"/>
      <c r="EF620" s="1996"/>
      <c r="EG620" s="1997"/>
      <c r="EH620" s="1995" t="str">
        <f t="shared" si="18"/>
        <v xml:space="preserve"> </v>
      </c>
      <c r="EI620" s="1996"/>
      <c r="EJ620" s="1996"/>
      <c r="EK620" s="1996"/>
      <c r="EL620" s="1997"/>
      <c r="EM620" s="1995">
        <f t="shared" si="19"/>
        <v>993.2</v>
      </c>
      <c r="EN620" s="1996"/>
      <c r="EO620" s="1996"/>
      <c r="EP620" s="1996"/>
      <c r="EQ620" s="1997"/>
      <c r="ER620" s="1995" t="str">
        <f t="shared" si="20"/>
        <v xml:space="preserve"> </v>
      </c>
      <c r="ES620" s="1996"/>
      <c r="ET620" s="1996"/>
      <c r="EU620" s="1996"/>
      <c r="EV620" s="1997"/>
      <c r="EW620" s="1995" t="str">
        <f t="shared" si="21"/>
        <v xml:space="preserve"> </v>
      </c>
      <c r="EX620" s="1996"/>
      <c r="EY620" s="1996"/>
      <c r="EZ620" s="1996"/>
      <c r="FA620" s="1997"/>
    </row>
    <row r="621" spans="1:157" ht="12.75">
      <c r="B621" s="12" t="s">
        <v>615</v>
      </c>
      <c r="G621" s="2013"/>
      <c r="H621" s="2013"/>
      <c r="I621" s="2013"/>
      <c r="J621" s="2013"/>
      <c r="K621" s="2013"/>
      <c r="L621" s="2013"/>
      <c r="M621" s="2013"/>
      <c r="N621" s="2013"/>
      <c r="O621" s="2013"/>
      <c r="P621" s="2013"/>
      <c r="Q621" s="2013"/>
      <c r="R621" s="2013"/>
      <c r="U621" s="12" t="s">
        <v>615</v>
      </c>
      <c r="Z621" s="1993"/>
      <c r="AA621" s="1993"/>
      <c r="AB621" s="1993"/>
      <c r="AC621" s="1993"/>
      <c r="AD621" s="1993"/>
      <c r="AE621" s="1993"/>
      <c r="AF621" s="1993"/>
      <c r="AG621" s="1993"/>
      <c r="AH621" s="1993"/>
      <c r="AI621" s="1993"/>
      <c r="AJ621" s="1993"/>
      <c r="AK621" s="1993"/>
      <c r="AZ621" s="58"/>
      <c r="BA621" s="58"/>
      <c r="BB621" s="58"/>
      <c r="BC621" s="58"/>
      <c r="BD621" s="58"/>
      <c r="BE621" s="1995">
        <f t="shared" si="0"/>
        <v>0</v>
      </c>
      <c r="BF621" s="1997"/>
      <c r="BG621" s="1977">
        <f t="shared" si="1"/>
        <v>0</v>
      </c>
      <c r="BH621" s="1979"/>
      <c r="BI621" s="1995">
        <f t="shared" si="2"/>
        <v>0</v>
      </c>
      <c r="BJ621" s="1997"/>
      <c r="BK621" s="1977">
        <f t="shared" si="3"/>
        <v>0</v>
      </c>
      <c r="BL621" s="1979"/>
      <c r="BM621" s="58"/>
      <c r="BN621" s="1970">
        <f t="shared" si="4"/>
        <v>0</v>
      </c>
      <c r="BO621" s="1971"/>
      <c r="BP621" s="1971"/>
      <c r="BQ621" s="1971"/>
      <c r="BR621" s="1972"/>
      <c r="BS621" s="1976">
        <f t="shared" si="5"/>
        <v>0</v>
      </c>
      <c r="BT621" s="1976"/>
      <c r="BU621" s="1976"/>
      <c r="BV621" s="1976"/>
      <c r="BW621" s="1976"/>
      <c r="BX621" s="1976">
        <f t="shared" si="6"/>
        <v>0</v>
      </c>
      <c r="BY621" s="1976"/>
      <c r="BZ621" s="1976"/>
      <c r="CA621" s="1976"/>
      <c r="CB621" s="1976"/>
      <c r="CC621" s="1976">
        <f t="shared" si="7"/>
        <v>20</v>
      </c>
      <c r="CD621" s="1976"/>
      <c r="CE621" s="1976"/>
      <c r="CF621" s="1976"/>
      <c r="CG621" s="1976"/>
      <c r="CH621" s="1976">
        <f t="shared" si="8"/>
        <v>0</v>
      </c>
      <c r="CI621" s="1976"/>
      <c r="CJ621" s="1976"/>
      <c r="CK621" s="1976"/>
      <c r="CL621" s="1976"/>
      <c r="CM621" s="1976">
        <f t="shared" si="9"/>
        <v>0</v>
      </c>
      <c r="CN621" s="1976"/>
      <c r="CO621" s="1976"/>
      <c r="CP621" s="1976"/>
      <c r="CQ621" s="1976"/>
      <c r="CR621" s="265"/>
      <c r="CS621" s="1994">
        <f t="shared" si="10"/>
        <v>0</v>
      </c>
      <c r="CT621" s="1994"/>
      <c r="CU621" s="1994"/>
      <c r="CV621" s="1994"/>
      <c r="CW621" s="1994"/>
      <c r="CX621" s="1994">
        <f t="shared" si="11"/>
        <v>0</v>
      </c>
      <c r="CY621" s="1994"/>
      <c r="CZ621" s="1994"/>
      <c r="DA621" s="1994"/>
      <c r="DB621" s="1994"/>
      <c r="DC621" s="1994">
        <f t="shared" si="12"/>
        <v>0</v>
      </c>
      <c r="DD621" s="1994"/>
      <c r="DE621" s="1994"/>
      <c r="DF621" s="1994"/>
      <c r="DG621" s="1994"/>
      <c r="DH621" s="1994">
        <f t="shared" si="13"/>
        <v>0</v>
      </c>
      <c r="DI621" s="1994"/>
      <c r="DJ621" s="1994"/>
      <c r="DK621" s="1994"/>
      <c r="DL621" s="1994"/>
      <c r="DM621" s="1994">
        <f t="shared" si="14"/>
        <v>0</v>
      </c>
      <c r="DN621" s="1994"/>
      <c r="DO621" s="1994"/>
      <c r="DP621" s="1994"/>
      <c r="DQ621" s="1994"/>
      <c r="DR621" s="1994">
        <f t="shared" si="15"/>
        <v>0</v>
      </c>
      <c r="DS621" s="1994"/>
      <c r="DT621" s="1994"/>
      <c r="DU621" s="1994"/>
      <c r="DV621" s="1994"/>
      <c r="DX621" s="1995" t="str">
        <f t="shared" si="16"/>
        <v xml:space="preserve"> </v>
      </c>
      <c r="DY621" s="1996"/>
      <c r="DZ621" s="1996"/>
      <c r="EA621" s="1996"/>
      <c r="EB621" s="1997"/>
      <c r="EC621" s="1995" t="str">
        <f t="shared" si="17"/>
        <v xml:space="preserve"> </v>
      </c>
      <c r="ED621" s="1996"/>
      <c r="EE621" s="1996"/>
      <c r="EF621" s="1996"/>
      <c r="EG621" s="1997"/>
      <c r="EH621" s="1995" t="str">
        <f t="shared" si="18"/>
        <v xml:space="preserve"> </v>
      </c>
      <c r="EI621" s="1996"/>
      <c r="EJ621" s="1996"/>
      <c r="EK621" s="1996"/>
      <c r="EL621" s="1997"/>
      <c r="EM621" s="1995">
        <f t="shared" si="19"/>
        <v>1174.4000000000001</v>
      </c>
      <c r="EN621" s="1996"/>
      <c r="EO621" s="1996"/>
      <c r="EP621" s="1996"/>
      <c r="EQ621" s="1997"/>
      <c r="ER621" s="1995" t="str">
        <f t="shared" si="20"/>
        <v xml:space="preserve"> </v>
      </c>
      <c r="ES621" s="1996"/>
      <c r="ET621" s="1996"/>
      <c r="EU621" s="1996"/>
      <c r="EV621" s="1997"/>
      <c r="EW621" s="1995" t="str">
        <f t="shared" si="21"/>
        <v xml:space="preserve"> </v>
      </c>
      <c r="EX621" s="1996"/>
      <c r="EY621" s="1996"/>
      <c r="EZ621" s="1996"/>
      <c r="FA621" s="1997"/>
    </row>
    <row r="622" spans="1:157" ht="12.75">
      <c r="B622" s="12" t="s">
        <v>17</v>
      </c>
      <c r="G622" s="2013"/>
      <c r="H622" s="2013"/>
      <c r="I622" s="2013"/>
      <c r="J622" s="2013"/>
      <c r="K622" s="2013"/>
      <c r="L622" s="2013"/>
      <c r="M622" s="2013"/>
      <c r="N622" s="2013"/>
      <c r="O622" s="2013"/>
      <c r="P622" s="2013"/>
      <c r="Q622" s="2013"/>
      <c r="R622" s="2013"/>
      <c r="U622" s="12" t="s">
        <v>17</v>
      </c>
      <c r="Z622" s="1993"/>
      <c r="AA622" s="1993"/>
      <c r="AB622" s="1993"/>
      <c r="AC622" s="1993"/>
      <c r="AD622" s="1993"/>
      <c r="AE622" s="1993"/>
      <c r="AF622" s="1993"/>
      <c r="AG622" s="1993"/>
      <c r="AH622" s="1993"/>
      <c r="AI622" s="1993"/>
      <c r="AJ622" s="1993"/>
      <c r="AK622" s="1993"/>
      <c r="AZ622" s="58"/>
      <c r="BA622" s="58"/>
      <c r="BB622" s="58"/>
      <c r="BC622" s="58"/>
      <c r="BD622" s="58"/>
      <c r="BE622" s="1995">
        <f t="shared" si="0"/>
        <v>0</v>
      </c>
      <c r="BF622" s="1997"/>
      <c r="BG622" s="1977">
        <f t="shared" si="1"/>
        <v>0</v>
      </c>
      <c r="BH622" s="1979"/>
      <c r="BI622" s="1995">
        <f t="shared" si="2"/>
        <v>0</v>
      </c>
      <c r="BJ622" s="1997"/>
      <c r="BK622" s="1977">
        <f t="shared" si="3"/>
        <v>0</v>
      </c>
      <c r="BL622" s="1979"/>
      <c r="BM622" s="58"/>
      <c r="BN622" s="1970">
        <f t="shared" si="4"/>
        <v>0</v>
      </c>
      <c r="BO622" s="1971"/>
      <c r="BP622" s="1971"/>
      <c r="BQ622" s="1971"/>
      <c r="BR622" s="1972"/>
      <c r="BS622" s="1976">
        <f t="shared" si="5"/>
        <v>0</v>
      </c>
      <c r="BT622" s="1976"/>
      <c r="BU622" s="1976"/>
      <c r="BV622" s="1976"/>
      <c r="BW622" s="1976"/>
      <c r="BX622" s="1976">
        <f t="shared" si="6"/>
        <v>0</v>
      </c>
      <c r="BY622" s="1976"/>
      <c r="BZ622" s="1976"/>
      <c r="CA622" s="1976"/>
      <c r="CB622" s="1976"/>
      <c r="CC622" s="1976">
        <f t="shared" si="7"/>
        <v>0</v>
      </c>
      <c r="CD622" s="1976"/>
      <c r="CE622" s="1976"/>
      <c r="CF622" s="1976"/>
      <c r="CG622" s="1976"/>
      <c r="CH622" s="1976">
        <f t="shared" si="8"/>
        <v>0</v>
      </c>
      <c r="CI622" s="1976"/>
      <c r="CJ622" s="1976"/>
      <c r="CK622" s="1976"/>
      <c r="CL622" s="1976"/>
      <c r="CM622" s="1976">
        <f t="shared" si="9"/>
        <v>0</v>
      </c>
      <c r="CN622" s="1976"/>
      <c r="CO622" s="1976"/>
      <c r="CP622" s="1976"/>
      <c r="CQ622" s="1976"/>
      <c r="CR622" s="265"/>
      <c r="CS622" s="1994">
        <f t="shared" si="10"/>
        <v>0</v>
      </c>
      <c r="CT622" s="1994"/>
      <c r="CU622" s="1994"/>
      <c r="CV622" s="1994"/>
      <c r="CW622" s="1994"/>
      <c r="CX622" s="1994">
        <f t="shared" si="11"/>
        <v>0</v>
      </c>
      <c r="CY622" s="1994"/>
      <c r="CZ622" s="1994"/>
      <c r="DA622" s="1994"/>
      <c r="DB622" s="1994"/>
      <c r="DC622" s="1994">
        <f t="shared" si="12"/>
        <v>0</v>
      </c>
      <c r="DD622" s="1994"/>
      <c r="DE622" s="1994"/>
      <c r="DF622" s="1994"/>
      <c r="DG622" s="1994"/>
      <c r="DH622" s="1994">
        <f t="shared" si="13"/>
        <v>0</v>
      </c>
      <c r="DI622" s="1994"/>
      <c r="DJ622" s="1994"/>
      <c r="DK622" s="1994"/>
      <c r="DL622" s="1994"/>
      <c r="DM622" s="1994">
        <f t="shared" si="14"/>
        <v>0</v>
      </c>
      <c r="DN622" s="1994"/>
      <c r="DO622" s="1994"/>
      <c r="DP622" s="1994"/>
      <c r="DQ622" s="1994"/>
      <c r="DR622" s="1994">
        <f t="shared" si="15"/>
        <v>0</v>
      </c>
      <c r="DS622" s="1994"/>
      <c r="DT622" s="1994"/>
      <c r="DU622" s="1994"/>
      <c r="DV622" s="1994"/>
      <c r="DX622" s="1995" t="str">
        <f t="shared" si="16"/>
        <v xml:space="preserve"> </v>
      </c>
      <c r="DY622" s="1996"/>
      <c r="DZ622" s="1996"/>
      <c r="EA622" s="1996"/>
      <c r="EB622" s="1997"/>
      <c r="EC622" s="1995" t="str">
        <f t="shared" si="17"/>
        <v xml:space="preserve"> </v>
      </c>
      <c r="ED622" s="1996"/>
      <c r="EE622" s="1996"/>
      <c r="EF622" s="1996"/>
      <c r="EG622" s="1997"/>
      <c r="EH622" s="1995" t="str">
        <f t="shared" si="18"/>
        <v xml:space="preserve"> </v>
      </c>
      <c r="EI622" s="1996"/>
      <c r="EJ622" s="1996"/>
      <c r="EK622" s="1996"/>
      <c r="EL622" s="1997"/>
      <c r="EM622" s="1995" t="str">
        <f t="shared" si="19"/>
        <v xml:space="preserve"> </v>
      </c>
      <c r="EN622" s="1996"/>
      <c r="EO622" s="1996"/>
      <c r="EP622" s="1996"/>
      <c r="EQ622" s="1997"/>
      <c r="ER622" s="1995" t="str">
        <f t="shared" si="20"/>
        <v xml:space="preserve"> </v>
      </c>
      <c r="ES622" s="1996"/>
      <c r="ET622" s="1996"/>
      <c r="EU622" s="1996"/>
      <c r="EV622" s="1997"/>
      <c r="EW622" s="1995" t="str">
        <f t="shared" si="21"/>
        <v xml:space="preserve"> </v>
      </c>
      <c r="EX622" s="1996"/>
      <c r="EY622" s="1996"/>
      <c r="EZ622" s="1996"/>
      <c r="FA622" s="1997"/>
    </row>
    <row r="623" spans="1:157" ht="12.75">
      <c r="B623" s="12" t="s">
        <v>325</v>
      </c>
      <c r="G623" s="2036"/>
      <c r="H623" s="2036"/>
      <c r="I623" s="2036"/>
      <c r="J623" s="2036"/>
      <c r="K623" s="2036"/>
      <c r="L623" s="2036"/>
      <c r="O623" s="137" t="s">
        <v>212</v>
      </c>
      <c r="P623" s="1992"/>
      <c r="Q623" s="1992"/>
      <c r="R623" s="1992"/>
      <c r="U623" s="12" t="s">
        <v>325</v>
      </c>
      <c r="Z623" s="2036"/>
      <c r="AA623" s="2036"/>
      <c r="AB623" s="2036"/>
      <c r="AC623" s="2036"/>
      <c r="AD623" s="2036"/>
      <c r="AE623" s="2036"/>
      <c r="AH623" s="137" t="s">
        <v>212</v>
      </c>
      <c r="AI623" s="1992"/>
      <c r="AJ623" s="1992"/>
      <c r="AK623" s="1992"/>
      <c r="AZ623" s="58"/>
      <c r="BA623" s="58"/>
      <c r="BB623" s="58"/>
      <c r="BC623" s="58"/>
      <c r="BD623" s="58"/>
      <c r="BE623" s="1995">
        <f t="shared" si="0"/>
        <v>0</v>
      </c>
      <c r="BF623" s="1997"/>
      <c r="BG623" s="1977">
        <f t="shared" si="1"/>
        <v>0</v>
      </c>
      <c r="BH623" s="1979"/>
      <c r="BI623" s="1995">
        <f t="shared" si="2"/>
        <v>0</v>
      </c>
      <c r="BJ623" s="1997"/>
      <c r="BK623" s="1977">
        <f t="shared" si="3"/>
        <v>0</v>
      </c>
      <c r="BL623" s="1979"/>
      <c r="BM623" s="58"/>
      <c r="BN623" s="1970">
        <f t="shared" si="4"/>
        <v>0</v>
      </c>
      <c r="BO623" s="1971"/>
      <c r="BP623" s="1971"/>
      <c r="BQ623" s="1971"/>
      <c r="BR623" s="1972"/>
      <c r="BS623" s="1976">
        <f t="shared" si="5"/>
        <v>0</v>
      </c>
      <c r="BT623" s="1976"/>
      <c r="BU623" s="1976"/>
      <c r="BV623" s="1976"/>
      <c r="BW623" s="1976"/>
      <c r="BX623" s="1976">
        <f t="shared" si="6"/>
        <v>0</v>
      </c>
      <c r="BY623" s="1976"/>
      <c r="BZ623" s="1976"/>
      <c r="CA623" s="1976"/>
      <c r="CB623" s="1976"/>
      <c r="CC623" s="1976">
        <f t="shared" si="7"/>
        <v>0</v>
      </c>
      <c r="CD623" s="1976"/>
      <c r="CE623" s="1976"/>
      <c r="CF623" s="1976"/>
      <c r="CG623" s="1976"/>
      <c r="CH623" s="1976">
        <f t="shared" si="8"/>
        <v>0</v>
      </c>
      <c r="CI623" s="1976"/>
      <c r="CJ623" s="1976"/>
      <c r="CK623" s="1976"/>
      <c r="CL623" s="1976"/>
      <c r="CM623" s="1976">
        <f t="shared" si="9"/>
        <v>0</v>
      </c>
      <c r="CN623" s="1976"/>
      <c r="CO623" s="1976"/>
      <c r="CP623" s="1976"/>
      <c r="CQ623" s="1976"/>
      <c r="CR623" s="265"/>
      <c r="CS623" s="1994">
        <f t="shared" si="10"/>
        <v>0</v>
      </c>
      <c r="CT623" s="1994"/>
      <c r="CU623" s="1994"/>
      <c r="CV623" s="1994"/>
      <c r="CW623" s="1994"/>
      <c r="CX623" s="1994">
        <f t="shared" si="11"/>
        <v>0</v>
      </c>
      <c r="CY623" s="1994"/>
      <c r="CZ623" s="1994"/>
      <c r="DA623" s="1994"/>
      <c r="DB623" s="1994"/>
      <c r="DC623" s="1994">
        <f t="shared" si="12"/>
        <v>0</v>
      </c>
      <c r="DD623" s="1994"/>
      <c r="DE623" s="1994"/>
      <c r="DF623" s="1994"/>
      <c r="DG623" s="1994"/>
      <c r="DH623" s="1994">
        <f t="shared" si="13"/>
        <v>0</v>
      </c>
      <c r="DI623" s="1994"/>
      <c r="DJ623" s="1994"/>
      <c r="DK623" s="1994"/>
      <c r="DL623" s="1994"/>
      <c r="DM623" s="1994">
        <f t="shared" si="14"/>
        <v>0</v>
      </c>
      <c r="DN623" s="1994"/>
      <c r="DO623" s="1994"/>
      <c r="DP623" s="1994"/>
      <c r="DQ623" s="1994"/>
      <c r="DR623" s="1994">
        <f t="shared" si="15"/>
        <v>0</v>
      </c>
      <c r="DS623" s="1994"/>
      <c r="DT623" s="1994"/>
      <c r="DU623" s="1994"/>
      <c r="DV623" s="1994"/>
      <c r="DX623" s="1995" t="str">
        <f t="shared" si="16"/>
        <v xml:space="preserve"> </v>
      </c>
      <c r="DY623" s="1996"/>
      <c r="DZ623" s="1996"/>
      <c r="EA623" s="1996"/>
      <c r="EB623" s="1997"/>
      <c r="EC623" s="1995" t="str">
        <f t="shared" si="17"/>
        <v xml:space="preserve"> </v>
      </c>
      <c r="ED623" s="1996"/>
      <c r="EE623" s="1996"/>
      <c r="EF623" s="1996"/>
      <c r="EG623" s="1997"/>
      <c r="EH623" s="1995" t="str">
        <f t="shared" si="18"/>
        <v xml:space="preserve"> </v>
      </c>
      <c r="EI623" s="1996"/>
      <c r="EJ623" s="1996"/>
      <c r="EK623" s="1996"/>
      <c r="EL623" s="1997"/>
      <c r="EM623" s="1995" t="str">
        <f t="shared" si="19"/>
        <v xml:space="preserve"> </v>
      </c>
      <c r="EN623" s="1996"/>
      <c r="EO623" s="1996"/>
      <c r="EP623" s="1996"/>
      <c r="EQ623" s="1997"/>
      <c r="ER623" s="1995" t="str">
        <f t="shared" si="20"/>
        <v xml:space="preserve"> </v>
      </c>
      <c r="ES623" s="1996"/>
      <c r="ET623" s="1996"/>
      <c r="EU623" s="1996"/>
      <c r="EV623" s="1997"/>
      <c r="EW623" s="1995" t="str">
        <f t="shared" si="21"/>
        <v xml:space="preserve"> </v>
      </c>
      <c r="EX623" s="1996"/>
      <c r="EY623" s="1996"/>
      <c r="EZ623" s="1996"/>
      <c r="FA623" s="1997"/>
    </row>
    <row r="624" spans="1:157" ht="12.75">
      <c r="B624" s="12" t="s">
        <v>18</v>
      </c>
      <c r="H624" s="2013"/>
      <c r="I624" s="2013"/>
      <c r="J624" s="2013"/>
      <c r="K624" s="2013"/>
      <c r="L624" s="2013"/>
      <c r="M624" s="2013"/>
      <c r="N624" s="2013"/>
      <c r="O624" s="2013"/>
      <c r="P624" s="2013"/>
      <c r="Q624" s="2013"/>
      <c r="R624" s="2013"/>
      <c r="U624" s="12" t="s">
        <v>18</v>
      </c>
      <c r="AA624" s="2013"/>
      <c r="AB624" s="2013"/>
      <c r="AC624" s="2013"/>
      <c r="AD624" s="2013"/>
      <c r="AE624" s="2013"/>
      <c r="AF624" s="2013"/>
      <c r="AG624" s="2013"/>
      <c r="AH624" s="2013"/>
      <c r="AI624" s="2013"/>
      <c r="AJ624" s="2013"/>
      <c r="AK624" s="2013"/>
      <c r="AZ624" s="58"/>
      <c r="BA624" s="58"/>
      <c r="BB624" s="58"/>
      <c r="BC624" s="58"/>
      <c r="BD624" s="58"/>
      <c r="BE624" s="1995">
        <f t="shared" si="0"/>
        <v>0</v>
      </c>
      <c r="BF624" s="1997"/>
      <c r="BG624" s="1977">
        <f t="shared" si="1"/>
        <v>0</v>
      </c>
      <c r="BH624" s="1979"/>
      <c r="BI624" s="1995">
        <f t="shared" si="2"/>
        <v>0</v>
      </c>
      <c r="BJ624" s="1997"/>
      <c r="BK624" s="1977">
        <f t="shared" si="3"/>
        <v>0</v>
      </c>
      <c r="BL624" s="1979"/>
      <c r="BM624" s="58"/>
      <c r="BN624" s="1970">
        <f t="shared" si="4"/>
        <v>0</v>
      </c>
      <c r="BO624" s="1971"/>
      <c r="BP624" s="1971"/>
      <c r="BQ624" s="1971"/>
      <c r="BR624" s="1972"/>
      <c r="BS624" s="1976">
        <f t="shared" si="5"/>
        <v>0</v>
      </c>
      <c r="BT624" s="1976"/>
      <c r="BU624" s="1976"/>
      <c r="BV624" s="1976"/>
      <c r="BW624" s="1976"/>
      <c r="BX624" s="1976">
        <f t="shared" si="6"/>
        <v>0</v>
      </c>
      <c r="BY624" s="1976"/>
      <c r="BZ624" s="1976"/>
      <c r="CA624" s="1976"/>
      <c r="CB624" s="1976"/>
      <c r="CC624" s="1976">
        <f t="shared" si="7"/>
        <v>0</v>
      </c>
      <c r="CD624" s="1976"/>
      <c r="CE624" s="1976"/>
      <c r="CF624" s="1976"/>
      <c r="CG624" s="1976"/>
      <c r="CH624" s="1976">
        <f t="shared" si="8"/>
        <v>0</v>
      </c>
      <c r="CI624" s="1976"/>
      <c r="CJ624" s="1976"/>
      <c r="CK624" s="1976"/>
      <c r="CL624" s="1976"/>
      <c r="CM624" s="1976">
        <f t="shared" si="9"/>
        <v>0</v>
      </c>
      <c r="CN624" s="1976"/>
      <c r="CO624" s="1976"/>
      <c r="CP624" s="1976"/>
      <c r="CQ624" s="1976"/>
      <c r="CR624" s="265"/>
      <c r="CS624" s="1994">
        <f t="shared" si="10"/>
        <v>0</v>
      </c>
      <c r="CT624" s="1994"/>
      <c r="CU624" s="1994"/>
      <c r="CV624" s="1994"/>
      <c r="CW624" s="1994"/>
      <c r="CX624" s="1994">
        <f t="shared" si="11"/>
        <v>0</v>
      </c>
      <c r="CY624" s="1994"/>
      <c r="CZ624" s="1994"/>
      <c r="DA624" s="1994"/>
      <c r="DB624" s="1994"/>
      <c r="DC624" s="1994">
        <f t="shared" si="12"/>
        <v>0</v>
      </c>
      <c r="DD624" s="1994"/>
      <c r="DE624" s="1994"/>
      <c r="DF624" s="1994"/>
      <c r="DG624" s="1994"/>
      <c r="DH624" s="1994">
        <f t="shared" si="13"/>
        <v>0</v>
      </c>
      <c r="DI624" s="1994"/>
      <c r="DJ624" s="1994"/>
      <c r="DK624" s="1994"/>
      <c r="DL624" s="1994"/>
      <c r="DM624" s="1994">
        <f t="shared" si="14"/>
        <v>0</v>
      </c>
      <c r="DN624" s="1994"/>
      <c r="DO624" s="1994"/>
      <c r="DP624" s="1994"/>
      <c r="DQ624" s="1994"/>
      <c r="DR624" s="1994">
        <f t="shared" si="15"/>
        <v>0</v>
      </c>
      <c r="DS624" s="1994"/>
      <c r="DT624" s="1994"/>
      <c r="DU624" s="1994"/>
      <c r="DV624" s="1994"/>
      <c r="DX624" s="1995" t="str">
        <f t="shared" si="16"/>
        <v xml:space="preserve"> </v>
      </c>
      <c r="DY624" s="1996"/>
      <c r="DZ624" s="1996"/>
      <c r="EA624" s="1996"/>
      <c r="EB624" s="1997"/>
      <c r="EC624" s="1995" t="str">
        <f t="shared" si="17"/>
        <v xml:space="preserve"> </v>
      </c>
      <c r="ED624" s="1996"/>
      <c r="EE624" s="1996"/>
      <c r="EF624" s="1996"/>
      <c r="EG624" s="1997"/>
      <c r="EH624" s="1995" t="str">
        <f t="shared" si="18"/>
        <v xml:space="preserve"> </v>
      </c>
      <c r="EI624" s="1996"/>
      <c r="EJ624" s="1996"/>
      <c r="EK624" s="1996"/>
      <c r="EL624" s="1997"/>
      <c r="EM624" s="1995" t="str">
        <f t="shared" si="19"/>
        <v xml:space="preserve"> </v>
      </c>
      <c r="EN624" s="1996"/>
      <c r="EO624" s="1996"/>
      <c r="EP624" s="1996"/>
      <c r="EQ624" s="1997"/>
      <c r="ER624" s="1995" t="str">
        <f t="shared" si="20"/>
        <v xml:space="preserve"> </v>
      </c>
      <c r="ES624" s="1996"/>
      <c r="ET624" s="1996"/>
      <c r="EU624" s="1996"/>
      <c r="EV624" s="1997"/>
      <c r="EW624" s="1995" t="str">
        <f t="shared" si="21"/>
        <v xml:space="preserve"> </v>
      </c>
      <c r="EX624" s="1996"/>
      <c r="EY624" s="1996"/>
      <c r="EZ624" s="1996"/>
      <c r="FA624" s="1997"/>
    </row>
    <row r="625" spans="1:157" ht="12.75">
      <c r="B625" s="12" t="s">
        <v>20</v>
      </c>
      <c r="N625" s="1991" t="s">
        <v>706</v>
      </c>
      <c r="O625" s="1991"/>
      <c r="U625" s="12" t="s">
        <v>20</v>
      </c>
      <c r="AG625" s="1991" t="s">
        <v>706</v>
      </c>
      <c r="AH625" s="1991"/>
      <c r="AZ625" s="58"/>
      <c r="BA625" s="58"/>
      <c r="BB625" s="58"/>
      <c r="BC625" s="58"/>
      <c r="BD625" s="58"/>
      <c r="BE625" s="1995">
        <f t="shared" si="0"/>
        <v>0</v>
      </c>
      <c r="BF625" s="1997"/>
      <c r="BG625" s="1977">
        <f t="shared" si="1"/>
        <v>0</v>
      </c>
      <c r="BH625" s="1979"/>
      <c r="BI625" s="1995">
        <f t="shared" si="2"/>
        <v>0</v>
      </c>
      <c r="BJ625" s="1997"/>
      <c r="BK625" s="1977">
        <f t="shared" si="3"/>
        <v>0</v>
      </c>
      <c r="BL625" s="1979"/>
      <c r="BM625" s="58"/>
      <c r="BN625" s="1970">
        <f t="shared" si="4"/>
        <v>0</v>
      </c>
      <c r="BO625" s="1971"/>
      <c r="BP625" s="1971"/>
      <c r="BQ625" s="1971"/>
      <c r="BR625" s="1972"/>
      <c r="BS625" s="1976">
        <f t="shared" si="5"/>
        <v>0</v>
      </c>
      <c r="BT625" s="1976"/>
      <c r="BU625" s="1976"/>
      <c r="BV625" s="1976"/>
      <c r="BW625" s="1976"/>
      <c r="BX625" s="1976">
        <f t="shared" si="6"/>
        <v>0</v>
      </c>
      <c r="BY625" s="1976"/>
      <c r="BZ625" s="1976"/>
      <c r="CA625" s="1976"/>
      <c r="CB625" s="1976"/>
      <c r="CC625" s="1976">
        <f t="shared" si="7"/>
        <v>0</v>
      </c>
      <c r="CD625" s="1976"/>
      <c r="CE625" s="1976"/>
      <c r="CF625" s="1976"/>
      <c r="CG625" s="1976"/>
      <c r="CH625" s="1976">
        <f t="shared" si="8"/>
        <v>0</v>
      </c>
      <c r="CI625" s="1976"/>
      <c r="CJ625" s="1976"/>
      <c r="CK625" s="1976"/>
      <c r="CL625" s="1976"/>
      <c r="CM625" s="1976">
        <f t="shared" si="9"/>
        <v>0</v>
      </c>
      <c r="CN625" s="1976"/>
      <c r="CO625" s="1976"/>
      <c r="CP625" s="1976"/>
      <c r="CQ625" s="1976"/>
      <c r="CR625" s="265"/>
      <c r="CS625" s="1994">
        <f t="shared" si="10"/>
        <v>0</v>
      </c>
      <c r="CT625" s="1994"/>
      <c r="CU625" s="1994"/>
      <c r="CV625" s="1994"/>
      <c r="CW625" s="1994"/>
      <c r="CX625" s="1994">
        <f t="shared" si="11"/>
        <v>0</v>
      </c>
      <c r="CY625" s="1994"/>
      <c r="CZ625" s="1994"/>
      <c r="DA625" s="1994"/>
      <c r="DB625" s="1994"/>
      <c r="DC625" s="1994">
        <f t="shared" si="12"/>
        <v>0</v>
      </c>
      <c r="DD625" s="1994"/>
      <c r="DE625" s="1994"/>
      <c r="DF625" s="1994"/>
      <c r="DG625" s="1994"/>
      <c r="DH625" s="1994">
        <f t="shared" si="13"/>
        <v>0</v>
      </c>
      <c r="DI625" s="1994"/>
      <c r="DJ625" s="1994"/>
      <c r="DK625" s="1994"/>
      <c r="DL625" s="1994"/>
      <c r="DM625" s="1994">
        <f t="shared" si="14"/>
        <v>0</v>
      </c>
      <c r="DN625" s="1994"/>
      <c r="DO625" s="1994"/>
      <c r="DP625" s="1994"/>
      <c r="DQ625" s="1994"/>
      <c r="DR625" s="1994">
        <f t="shared" si="15"/>
        <v>0</v>
      </c>
      <c r="DS625" s="1994"/>
      <c r="DT625" s="1994"/>
      <c r="DU625" s="1994"/>
      <c r="DV625" s="1994"/>
      <c r="DX625" s="1995" t="str">
        <f t="shared" si="16"/>
        <v xml:space="preserve"> </v>
      </c>
      <c r="DY625" s="1996"/>
      <c r="DZ625" s="1996"/>
      <c r="EA625" s="1996"/>
      <c r="EB625" s="1997"/>
      <c r="EC625" s="1995" t="str">
        <f t="shared" si="17"/>
        <v xml:space="preserve"> </v>
      </c>
      <c r="ED625" s="1996"/>
      <c r="EE625" s="1996"/>
      <c r="EF625" s="1996"/>
      <c r="EG625" s="1997"/>
      <c r="EH625" s="1995" t="str">
        <f t="shared" si="18"/>
        <v xml:space="preserve"> </v>
      </c>
      <c r="EI625" s="1996"/>
      <c r="EJ625" s="1996"/>
      <c r="EK625" s="1996"/>
      <c r="EL625" s="1997"/>
      <c r="EM625" s="1995" t="str">
        <f t="shared" si="19"/>
        <v xml:space="preserve"> </v>
      </c>
      <c r="EN625" s="1996"/>
      <c r="EO625" s="1996"/>
      <c r="EP625" s="1996"/>
      <c r="EQ625" s="1997"/>
      <c r="ER625" s="1995" t="str">
        <f t="shared" si="20"/>
        <v xml:space="preserve"> </v>
      </c>
      <c r="ES625" s="1996"/>
      <c r="ET625" s="1996"/>
      <c r="EU625" s="1996"/>
      <c r="EV625" s="1997"/>
      <c r="EW625" s="1995" t="str">
        <f t="shared" si="21"/>
        <v xml:space="preserve"> </v>
      </c>
      <c r="EX625" s="1996"/>
      <c r="EY625" s="1996"/>
      <c r="EZ625" s="1996"/>
      <c r="FA625" s="1997"/>
    </row>
    <row r="626" spans="1:157" ht="12.75">
      <c r="AZ626" s="58"/>
      <c r="BA626" s="58"/>
      <c r="BB626" s="58"/>
      <c r="BC626" s="58"/>
      <c r="BD626" s="58"/>
      <c r="BE626" s="1995">
        <f t="shared" si="0"/>
        <v>0</v>
      </c>
      <c r="BF626" s="1997"/>
      <c r="BG626" s="1977">
        <f t="shared" si="1"/>
        <v>0</v>
      </c>
      <c r="BH626" s="1979"/>
      <c r="BI626" s="1995">
        <f t="shared" si="2"/>
        <v>0</v>
      </c>
      <c r="BJ626" s="1997"/>
      <c r="BK626" s="1977">
        <f t="shared" si="3"/>
        <v>0</v>
      </c>
      <c r="BL626" s="1979"/>
      <c r="BM626" s="58"/>
      <c r="BN626" s="1970">
        <f t="shared" si="4"/>
        <v>0</v>
      </c>
      <c r="BO626" s="1971"/>
      <c r="BP626" s="1971"/>
      <c r="BQ626" s="1971"/>
      <c r="BR626" s="1972"/>
      <c r="BS626" s="1976">
        <f t="shared" si="5"/>
        <v>0</v>
      </c>
      <c r="BT626" s="1976"/>
      <c r="BU626" s="1976"/>
      <c r="BV626" s="1976"/>
      <c r="BW626" s="1976"/>
      <c r="BX626" s="1976">
        <f t="shared" si="6"/>
        <v>0</v>
      </c>
      <c r="BY626" s="1976"/>
      <c r="BZ626" s="1976"/>
      <c r="CA626" s="1976"/>
      <c r="CB626" s="1976"/>
      <c r="CC626" s="1976">
        <f t="shared" si="7"/>
        <v>0</v>
      </c>
      <c r="CD626" s="1976"/>
      <c r="CE626" s="1976"/>
      <c r="CF626" s="1976"/>
      <c r="CG626" s="1976"/>
      <c r="CH626" s="1976">
        <f t="shared" si="8"/>
        <v>0</v>
      </c>
      <c r="CI626" s="1976"/>
      <c r="CJ626" s="1976"/>
      <c r="CK626" s="1976"/>
      <c r="CL626" s="1976"/>
      <c r="CM626" s="1976">
        <f t="shared" si="9"/>
        <v>0</v>
      </c>
      <c r="CN626" s="1976"/>
      <c r="CO626" s="1976"/>
      <c r="CP626" s="1976"/>
      <c r="CQ626" s="1976"/>
      <c r="CR626" s="265"/>
      <c r="CS626" s="1994">
        <f t="shared" si="10"/>
        <v>0</v>
      </c>
      <c r="CT626" s="1994"/>
      <c r="CU626" s="1994"/>
      <c r="CV626" s="1994"/>
      <c r="CW626" s="1994"/>
      <c r="CX626" s="1994">
        <f t="shared" si="11"/>
        <v>0</v>
      </c>
      <c r="CY626" s="1994"/>
      <c r="CZ626" s="1994"/>
      <c r="DA626" s="1994"/>
      <c r="DB626" s="1994"/>
      <c r="DC626" s="1994">
        <f t="shared" si="12"/>
        <v>0</v>
      </c>
      <c r="DD626" s="1994"/>
      <c r="DE626" s="1994"/>
      <c r="DF626" s="1994"/>
      <c r="DG626" s="1994"/>
      <c r="DH626" s="1994">
        <f t="shared" si="13"/>
        <v>0</v>
      </c>
      <c r="DI626" s="1994"/>
      <c r="DJ626" s="1994"/>
      <c r="DK626" s="1994"/>
      <c r="DL626" s="1994"/>
      <c r="DM626" s="1994">
        <f t="shared" si="14"/>
        <v>0</v>
      </c>
      <c r="DN626" s="1994"/>
      <c r="DO626" s="1994"/>
      <c r="DP626" s="1994"/>
      <c r="DQ626" s="1994"/>
      <c r="DR626" s="1994">
        <f t="shared" si="15"/>
        <v>0</v>
      </c>
      <c r="DS626" s="1994"/>
      <c r="DT626" s="1994"/>
      <c r="DU626" s="1994"/>
      <c r="DV626" s="1994"/>
      <c r="DX626" s="1995" t="str">
        <f t="shared" si="16"/>
        <v xml:space="preserve"> </v>
      </c>
      <c r="DY626" s="1996"/>
      <c r="DZ626" s="1996"/>
      <c r="EA626" s="1996"/>
      <c r="EB626" s="1997"/>
      <c r="EC626" s="1995" t="str">
        <f t="shared" si="17"/>
        <v xml:space="preserve"> </v>
      </c>
      <c r="ED626" s="1996"/>
      <c r="EE626" s="1996"/>
      <c r="EF626" s="1996"/>
      <c r="EG626" s="1997"/>
      <c r="EH626" s="1995" t="str">
        <f t="shared" si="18"/>
        <v xml:space="preserve"> </v>
      </c>
      <c r="EI626" s="1996"/>
      <c r="EJ626" s="1996"/>
      <c r="EK626" s="1996"/>
      <c r="EL626" s="1997"/>
      <c r="EM626" s="1995" t="str">
        <f t="shared" si="19"/>
        <v xml:space="preserve"> </v>
      </c>
      <c r="EN626" s="1996"/>
      <c r="EO626" s="1996"/>
      <c r="EP626" s="1996"/>
      <c r="EQ626" s="1997"/>
      <c r="ER626" s="1995" t="str">
        <f t="shared" si="20"/>
        <v xml:space="preserve"> </v>
      </c>
      <c r="ES626" s="1996"/>
      <c r="ET626" s="1996"/>
      <c r="EU626" s="1996"/>
      <c r="EV626" s="1997"/>
      <c r="EW626" s="1995" t="str">
        <f t="shared" si="21"/>
        <v xml:space="preserve"> </v>
      </c>
      <c r="EX626" s="1996"/>
      <c r="EY626" s="1996"/>
      <c r="EZ626" s="1996"/>
      <c r="FA626" s="1997"/>
    </row>
    <row r="627" spans="1:157" ht="12.75" customHeight="1">
      <c r="A627" s="1817" t="s">
        <v>577</v>
      </c>
      <c r="B627" s="1817"/>
      <c r="C627" s="1817"/>
      <c r="D627" s="1817"/>
      <c r="E627" s="1817"/>
      <c r="F627" s="1817"/>
      <c r="G627" s="1817"/>
      <c r="H627" s="1817"/>
      <c r="I627" s="1817"/>
      <c r="J627" s="1817"/>
      <c r="K627" s="1817"/>
      <c r="L627" s="1817"/>
      <c r="M627" s="1817"/>
      <c r="N627" s="1817"/>
      <c r="O627" s="1817"/>
      <c r="P627" s="1817"/>
      <c r="Q627" s="1817"/>
      <c r="R627" s="1817"/>
      <c r="S627" s="1817"/>
      <c r="T627" s="1817"/>
      <c r="U627" s="1817"/>
      <c r="V627" s="1817"/>
      <c r="W627" s="1817"/>
      <c r="X627" s="1817"/>
      <c r="Y627" s="1817"/>
      <c r="Z627" s="1817"/>
      <c r="AA627" s="1817"/>
      <c r="AB627" s="1817"/>
      <c r="AC627" s="1817"/>
      <c r="AD627" s="1817"/>
      <c r="AE627" s="1817"/>
      <c r="AF627" s="1817"/>
      <c r="AG627" s="1817"/>
      <c r="AH627" s="1817"/>
      <c r="AI627" s="1817"/>
      <c r="AJ627" s="1817"/>
      <c r="AK627" s="1817"/>
      <c r="AL627" s="1817"/>
      <c r="AM627" s="1817"/>
      <c r="AN627" s="1817"/>
      <c r="AO627" s="1817"/>
      <c r="AP627" s="1817"/>
      <c r="AQ627" s="1817"/>
      <c r="AR627" s="1817"/>
      <c r="AS627" s="1817"/>
      <c r="AT627" s="1476"/>
      <c r="AU627" s="1476"/>
      <c r="AV627" s="1476"/>
      <c r="AW627" s="1476"/>
      <c r="AX627" s="1476"/>
      <c r="AY627" s="1476"/>
      <c r="AZ627" s="58"/>
      <c r="BA627" s="58"/>
      <c r="BB627" s="58"/>
      <c r="BC627" s="58"/>
      <c r="BD627" s="58"/>
      <c r="BE627" s="1995">
        <f t="shared" si="0"/>
        <v>0</v>
      </c>
      <c r="BF627" s="1997"/>
      <c r="BG627" s="1977">
        <f t="shared" si="1"/>
        <v>0</v>
      </c>
      <c r="BH627" s="1979"/>
      <c r="BI627" s="1995">
        <f t="shared" si="2"/>
        <v>0</v>
      </c>
      <c r="BJ627" s="1997"/>
      <c r="BK627" s="1977">
        <f t="shared" si="3"/>
        <v>0</v>
      </c>
      <c r="BL627" s="1979"/>
      <c r="BM627" s="58"/>
      <c r="BN627" s="1970">
        <f t="shared" si="4"/>
        <v>0</v>
      </c>
      <c r="BO627" s="1971"/>
      <c r="BP627" s="1971"/>
      <c r="BQ627" s="1971"/>
      <c r="BR627" s="1972"/>
      <c r="BS627" s="1976">
        <f t="shared" si="5"/>
        <v>0</v>
      </c>
      <c r="BT627" s="1976"/>
      <c r="BU627" s="1976"/>
      <c r="BV627" s="1976"/>
      <c r="BW627" s="1976"/>
      <c r="BX627" s="1976">
        <f t="shared" si="6"/>
        <v>0</v>
      </c>
      <c r="BY627" s="1976"/>
      <c r="BZ627" s="1976"/>
      <c r="CA627" s="1976"/>
      <c r="CB627" s="1976"/>
      <c r="CC627" s="1976">
        <f t="shared" si="7"/>
        <v>0</v>
      </c>
      <c r="CD627" s="1976"/>
      <c r="CE627" s="1976"/>
      <c r="CF627" s="1976"/>
      <c r="CG627" s="1976"/>
      <c r="CH627" s="1976">
        <f t="shared" si="8"/>
        <v>0</v>
      </c>
      <c r="CI627" s="1976"/>
      <c r="CJ627" s="1976"/>
      <c r="CK627" s="1976"/>
      <c r="CL627" s="1976"/>
      <c r="CM627" s="1976">
        <f t="shared" si="9"/>
        <v>0</v>
      </c>
      <c r="CN627" s="1976"/>
      <c r="CO627" s="1976"/>
      <c r="CP627" s="1976"/>
      <c r="CQ627" s="1976"/>
      <c r="CR627" s="265"/>
      <c r="CS627" s="1994">
        <f t="shared" si="10"/>
        <v>0</v>
      </c>
      <c r="CT627" s="1994"/>
      <c r="CU627" s="1994"/>
      <c r="CV627" s="1994"/>
      <c r="CW627" s="1994"/>
      <c r="CX627" s="1994">
        <f t="shared" si="11"/>
        <v>0</v>
      </c>
      <c r="CY627" s="1994"/>
      <c r="CZ627" s="1994"/>
      <c r="DA627" s="1994"/>
      <c r="DB627" s="1994"/>
      <c r="DC627" s="1994">
        <f t="shared" si="12"/>
        <v>0</v>
      </c>
      <c r="DD627" s="1994"/>
      <c r="DE627" s="1994"/>
      <c r="DF627" s="1994"/>
      <c r="DG627" s="1994"/>
      <c r="DH627" s="1994">
        <f t="shared" si="13"/>
        <v>0</v>
      </c>
      <c r="DI627" s="1994"/>
      <c r="DJ627" s="1994"/>
      <c r="DK627" s="1994"/>
      <c r="DL627" s="1994"/>
      <c r="DM627" s="1994">
        <f t="shared" si="14"/>
        <v>0</v>
      </c>
      <c r="DN627" s="1994"/>
      <c r="DO627" s="1994"/>
      <c r="DP627" s="1994"/>
      <c r="DQ627" s="1994"/>
      <c r="DR627" s="1994">
        <f t="shared" si="15"/>
        <v>0</v>
      </c>
      <c r="DS627" s="1994"/>
      <c r="DT627" s="1994"/>
      <c r="DU627" s="1994"/>
      <c r="DV627" s="1994"/>
      <c r="DX627" s="1995" t="str">
        <f t="shared" si="16"/>
        <v xml:space="preserve"> </v>
      </c>
      <c r="DY627" s="1996"/>
      <c r="DZ627" s="1996"/>
      <c r="EA627" s="1996"/>
      <c r="EB627" s="1997"/>
      <c r="EC627" s="1995" t="str">
        <f t="shared" si="17"/>
        <v xml:space="preserve"> </v>
      </c>
      <c r="ED627" s="1996"/>
      <c r="EE627" s="1996"/>
      <c r="EF627" s="1996"/>
      <c r="EG627" s="1997"/>
      <c r="EH627" s="1995" t="str">
        <f t="shared" si="18"/>
        <v xml:space="preserve"> </v>
      </c>
      <c r="EI627" s="1996"/>
      <c r="EJ627" s="1996"/>
      <c r="EK627" s="1996"/>
      <c r="EL627" s="1997"/>
      <c r="EM627" s="1995" t="str">
        <f t="shared" si="19"/>
        <v xml:space="preserve"> </v>
      </c>
      <c r="EN627" s="1996"/>
      <c r="EO627" s="1996"/>
      <c r="EP627" s="1996"/>
      <c r="EQ627" s="1997"/>
      <c r="ER627" s="1995" t="str">
        <f t="shared" si="20"/>
        <v xml:space="preserve"> </v>
      </c>
      <c r="ES627" s="1996"/>
      <c r="ET627" s="1996"/>
      <c r="EU627" s="1996"/>
      <c r="EV627" s="1997"/>
      <c r="EW627" s="1995" t="str">
        <f t="shared" si="21"/>
        <v xml:space="preserve"> </v>
      </c>
      <c r="EX627" s="1996"/>
      <c r="EY627" s="1996"/>
      <c r="EZ627" s="1996"/>
      <c r="FA627" s="1997"/>
    </row>
    <row r="628" spans="1:157" ht="12.75">
      <c r="A628" s="1817"/>
      <c r="B628" s="1817"/>
      <c r="C628" s="1817"/>
      <c r="D628" s="1817"/>
      <c r="E628" s="1817"/>
      <c r="F628" s="1817"/>
      <c r="G628" s="1817"/>
      <c r="H628" s="1817"/>
      <c r="I628" s="1817"/>
      <c r="J628" s="1817"/>
      <c r="K628" s="1817"/>
      <c r="L628" s="1817"/>
      <c r="M628" s="1817"/>
      <c r="N628" s="1817"/>
      <c r="O628" s="1817"/>
      <c r="P628" s="1817"/>
      <c r="Q628" s="1817"/>
      <c r="R628" s="1817"/>
      <c r="S628" s="1817"/>
      <c r="T628" s="1817"/>
      <c r="U628" s="1817"/>
      <c r="V628" s="1817"/>
      <c r="W628" s="1817"/>
      <c r="X628" s="1817"/>
      <c r="Y628" s="1817"/>
      <c r="Z628" s="1817"/>
      <c r="AA628" s="1817"/>
      <c r="AB628" s="1817"/>
      <c r="AC628" s="1817"/>
      <c r="AD628" s="1817"/>
      <c r="AE628" s="1817"/>
      <c r="AF628" s="1817"/>
      <c r="AG628" s="1817"/>
      <c r="AH628" s="1817"/>
      <c r="AI628" s="1817"/>
      <c r="AJ628" s="1817"/>
      <c r="AK628" s="1817"/>
      <c r="AL628" s="1817"/>
      <c r="AM628" s="1817"/>
      <c r="AN628" s="1817"/>
      <c r="AO628" s="1817"/>
      <c r="AP628" s="1817"/>
      <c r="AQ628" s="1817"/>
      <c r="AR628" s="1817"/>
      <c r="AS628" s="1817"/>
      <c r="AT628" s="1476"/>
      <c r="AU628" s="1476"/>
      <c r="AV628" s="1476"/>
      <c r="AW628" s="1476"/>
      <c r="AX628" s="1476"/>
      <c r="AY628" s="1476"/>
      <c r="AZ628" s="58"/>
      <c r="BA628" s="58"/>
      <c r="BB628" s="58"/>
      <c r="BC628" s="58"/>
      <c r="BD628" s="58"/>
      <c r="BE628" s="1995">
        <f t="shared" si="0"/>
        <v>0</v>
      </c>
      <c r="BF628" s="1997"/>
      <c r="BG628" s="1977">
        <f t="shared" si="1"/>
        <v>0</v>
      </c>
      <c r="BH628" s="1979"/>
      <c r="BI628" s="1995">
        <f t="shared" si="2"/>
        <v>0</v>
      </c>
      <c r="BJ628" s="1997"/>
      <c r="BK628" s="1977">
        <f t="shared" si="3"/>
        <v>0</v>
      </c>
      <c r="BL628" s="1979"/>
      <c r="BM628" s="58"/>
      <c r="BN628" s="1970">
        <f t="shared" si="4"/>
        <v>0</v>
      </c>
      <c r="BO628" s="1971"/>
      <c r="BP628" s="1971"/>
      <c r="BQ628" s="1971"/>
      <c r="BR628" s="1972"/>
      <c r="BS628" s="1976">
        <f t="shared" si="5"/>
        <v>0</v>
      </c>
      <c r="BT628" s="1976"/>
      <c r="BU628" s="1976"/>
      <c r="BV628" s="1976"/>
      <c r="BW628" s="1976"/>
      <c r="BX628" s="1976">
        <f t="shared" si="6"/>
        <v>0</v>
      </c>
      <c r="BY628" s="1976"/>
      <c r="BZ628" s="1976"/>
      <c r="CA628" s="1976"/>
      <c r="CB628" s="1976"/>
      <c r="CC628" s="1976">
        <f t="shared" si="7"/>
        <v>0</v>
      </c>
      <c r="CD628" s="1976"/>
      <c r="CE628" s="1976"/>
      <c r="CF628" s="1976"/>
      <c r="CG628" s="1976"/>
      <c r="CH628" s="1976">
        <f t="shared" si="8"/>
        <v>0</v>
      </c>
      <c r="CI628" s="1976"/>
      <c r="CJ628" s="1976"/>
      <c r="CK628" s="1976"/>
      <c r="CL628" s="1976"/>
      <c r="CM628" s="1976">
        <f t="shared" si="9"/>
        <v>0</v>
      </c>
      <c r="CN628" s="1976"/>
      <c r="CO628" s="1976"/>
      <c r="CP628" s="1976"/>
      <c r="CQ628" s="1976"/>
      <c r="CR628" s="265"/>
      <c r="CS628" s="1994">
        <f t="shared" si="10"/>
        <v>0</v>
      </c>
      <c r="CT628" s="1994"/>
      <c r="CU628" s="1994"/>
      <c r="CV628" s="1994"/>
      <c r="CW628" s="1994"/>
      <c r="CX628" s="1994">
        <f t="shared" si="11"/>
        <v>0</v>
      </c>
      <c r="CY628" s="1994"/>
      <c r="CZ628" s="1994"/>
      <c r="DA628" s="1994"/>
      <c r="DB628" s="1994"/>
      <c r="DC628" s="1994">
        <f t="shared" si="12"/>
        <v>0</v>
      </c>
      <c r="DD628" s="1994"/>
      <c r="DE628" s="1994"/>
      <c r="DF628" s="1994"/>
      <c r="DG628" s="1994"/>
      <c r="DH628" s="1994">
        <f t="shared" si="13"/>
        <v>0</v>
      </c>
      <c r="DI628" s="1994"/>
      <c r="DJ628" s="1994"/>
      <c r="DK628" s="1994"/>
      <c r="DL628" s="1994"/>
      <c r="DM628" s="1994">
        <f t="shared" si="14"/>
        <v>0</v>
      </c>
      <c r="DN628" s="1994"/>
      <c r="DO628" s="1994"/>
      <c r="DP628" s="1994"/>
      <c r="DQ628" s="1994"/>
      <c r="DR628" s="1994">
        <f t="shared" si="15"/>
        <v>0</v>
      </c>
      <c r="DS628" s="1994"/>
      <c r="DT628" s="1994"/>
      <c r="DU628" s="1994"/>
      <c r="DV628" s="1994"/>
      <c r="DX628" s="1995" t="str">
        <f t="shared" si="16"/>
        <v xml:space="preserve"> </v>
      </c>
      <c r="DY628" s="1996"/>
      <c r="DZ628" s="1996"/>
      <c r="EA628" s="1996"/>
      <c r="EB628" s="1997"/>
      <c r="EC628" s="1995" t="str">
        <f t="shared" si="17"/>
        <v xml:space="preserve"> </v>
      </c>
      <c r="ED628" s="1996"/>
      <c r="EE628" s="1996"/>
      <c r="EF628" s="1996"/>
      <c r="EG628" s="1997"/>
      <c r="EH628" s="1995" t="str">
        <f t="shared" si="18"/>
        <v xml:space="preserve"> </v>
      </c>
      <c r="EI628" s="1996"/>
      <c r="EJ628" s="1996"/>
      <c r="EK628" s="1996"/>
      <c r="EL628" s="1997"/>
      <c r="EM628" s="1995" t="str">
        <f t="shared" si="19"/>
        <v xml:space="preserve"> </v>
      </c>
      <c r="EN628" s="1996"/>
      <c r="EO628" s="1996"/>
      <c r="EP628" s="1996"/>
      <c r="EQ628" s="1997"/>
      <c r="ER628" s="1995" t="str">
        <f t="shared" si="20"/>
        <v xml:space="preserve"> </v>
      </c>
      <c r="ES628" s="1996"/>
      <c r="ET628" s="1996"/>
      <c r="EU628" s="1996"/>
      <c r="EV628" s="1997"/>
      <c r="EW628" s="1995" t="str">
        <f t="shared" si="21"/>
        <v xml:space="preserve"> </v>
      </c>
      <c r="EX628" s="1996"/>
      <c r="EY628" s="1996"/>
      <c r="EZ628" s="1996"/>
      <c r="FA628" s="1997"/>
    </row>
    <row r="629" spans="1:157" ht="12.75">
      <c r="A629" s="25"/>
      <c r="B629" s="25"/>
      <c r="C629" s="25"/>
      <c r="D629" s="25"/>
      <c r="E629" s="25"/>
      <c r="F629" s="25"/>
      <c r="G629" s="3"/>
      <c r="H629" s="25"/>
      <c r="AZ629" s="58"/>
      <c r="BA629" s="58"/>
      <c r="BB629" s="58"/>
      <c r="BC629" s="58"/>
      <c r="BD629" s="58"/>
      <c r="BE629" s="1995">
        <f t="shared" si="0"/>
        <v>0</v>
      </c>
      <c r="BF629" s="1997"/>
      <c r="BG629" s="1977">
        <f t="shared" si="1"/>
        <v>0</v>
      </c>
      <c r="BH629" s="1979"/>
      <c r="BI629" s="1995">
        <f t="shared" si="2"/>
        <v>0</v>
      </c>
      <c r="BJ629" s="1997"/>
      <c r="BK629" s="1977">
        <f t="shared" si="3"/>
        <v>0</v>
      </c>
      <c r="BL629" s="1979"/>
      <c r="BM629" s="58"/>
      <c r="BN629" s="1970">
        <f t="shared" si="4"/>
        <v>0</v>
      </c>
      <c r="BO629" s="1971"/>
      <c r="BP629" s="1971"/>
      <c r="BQ629" s="1971"/>
      <c r="BR629" s="1972"/>
      <c r="BS629" s="1976">
        <f t="shared" si="5"/>
        <v>0</v>
      </c>
      <c r="BT629" s="1976"/>
      <c r="BU629" s="1976"/>
      <c r="BV629" s="1976"/>
      <c r="BW629" s="1976"/>
      <c r="BX629" s="1976">
        <f t="shared" si="6"/>
        <v>0</v>
      </c>
      <c r="BY629" s="1976"/>
      <c r="BZ629" s="1976"/>
      <c r="CA629" s="1976"/>
      <c r="CB629" s="1976"/>
      <c r="CC629" s="1976">
        <f t="shared" si="7"/>
        <v>0</v>
      </c>
      <c r="CD629" s="1976"/>
      <c r="CE629" s="1976"/>
      <c r="CF629" s="1976"/>
      <c r="CG629" s="1976"/>
      <c r="CH629" s="1976">
        <f t="shared" si="8"/>
        <v>0</v>
      </c>
      <c r="CI629" s="1976"/>
      <c r="CJ629" s="1976"/>
      <c r="CK629" s="1976"/>
      <c r="CL629" s="1976"/>
      <c r="CM629" s="1976">
        <f t="shared" si="9"/>
        <v>0</v>
      </c>
      <c r="CN629" s="1976"/>
      <c r="CO629" s="1976"/>
      <c r="CP629" s="1976"/>
      <c r="CQ629" s="1976"/>
      <c r="CR629" s="265"/>
      <c r="CS629" s="1994">
        <f t="shared" si="10"/>
        <v>0</v>
      </c>
      <c r="CT629" s="1994"/>
      <c r="CU629" s="1994"/>
      <c r="CV629" s="1994"/>
      <c r="CW629" s="1994"/>
      <c r="CX629" s="1994">
        <f t="shared" si="11"/>
        <v>0</v>
      </c>
      <c r="CY629" s="1994"/>
      <c r="CZ629" s="1994"/>
      <c r="DA629" s="1994"/>
      <c r="DB629" s="1994"/>
      <c r="DC629" s="1994">
        <f t="shared" si="12"/>
        <v>0</v>
      </c>
      <c r="DD629" s="1994"/>
      <c r="DE629" s="1994"/>
      <c r="DF629" s="1994"/>
      <c r="DG629" s="1994"/>
      <c r="DH629" s="1994">
        <f t="shared" si="13"/>
        <v>0</v>
      </c>
      <c r="DI629" s="1994"/>
      <c r="DJ629" s="1994"/>
      <c r="DK629" s="1994"/>
      <c r="DL629" s="1994"/>
      <c r="DM629" s="1994">
        <f t="shared" si="14"/>
        <v>0</v>
      </c>
      <c r="DN629" s="1994"/>
      <c r="DO629" s="1994"/>
      <c r="DP629" s="1994"/>
      <c r="DQ629" s="1994"/>
      <c r="DR629" s="1994">
        <f t="shared" si="15"/>
        <v>0</v>
      </c>
      <c r="DS629" s="1994"/>
      <c r="DT629" s="1994"/>
      <c r="DU629" s="1994"/>
      <c r="DV629" s="1994"/>
      <c r="DX629" s="1995" t="str">
        <f t="shared" si="16"/>
        <v xml:space="preserve"> </v>
      </c>
      <c r="DY629" s="1996"/>
      <c r="DZ629" s="1996"/>
      <c r="EA629" s="1996"/>
      <c r="EB629" s="1997"/>
      <c r="EC629" s="1995" t="str">
        <f t="shared" si="17"/>
        <v xml:space="preserve"> </v>
      </c>
      <c r="ED629" s="1996"/>
      <c r="EE629" s="1996"/>
      <c r="EF629" s="1996"/>
      <c r="EG629" s="1997"/>
      <c r="EH629" s="1995" t="str">
        <f t="shared" si="18"/>
        <v xml:space="preserve"> </v>
      </c>
      <c r="EI629" s="1996"/>
      <c r="EJ629" s="1996"/>
      <c r="EK629" s="1996"/>
      <c r="EL629" s="1997"/>
      <c r="EM629" s="1995" t="str">
        <f t="shared" si="19"/>
        <v xml:space="preserve"> </v>
      </c>
      <c r="EN629" s="1996"/>
      <c r="EO629" s="1996"/>
      <c r="EP629" s="1996"/>
      <c r="EQ629" s="1997"/>
      <c r="ER629" s="1995" t="str">
        <f t="shared" si="20"/>
        <v xml:space="preserve"> </v>
      </c>
      <c r="ES629" s="1996"/>
      <c r="ET629" s="1996"/>
      <c r="EU629" s="1996"/>
      <c r="EV629" s="1997"/>
      <c r="EW629" s="1995" t="str">
        <f t="shared" si="21"/>
        <v xml:space="preserve"> </v>
      </c>
      <c r="EX629" s="1996"/>
      <c r="EY629" s="1996"/>
      <c r="EZ629" s="1996"/>
      <c r="FA629" s="1997"/>
    </row>
    <row r="630" spans="1:157" ht="12.75">
      <c r="A630" s="50" t="s">
        <v>328</v>
      </c>
      <c r="B630" s="50"/>
      <c r="C630" s="50" t="s">
        <v>21</v>
      </c>
      <c r="AZ630" s="58"/>
      <c r="BA630" s="58"/>
      <c r="BB630" s="58"/>
      <c r="BC630" s="58"/>
      <c r="BD630" s="58"/>
      <c r="BE630" s="1995">
        <f t="shared" si="0"/>
        <v>0</v>
      </c>
      <c r="BF630" s="1997"/>
      <c r="BG630" s="1977">
        <f t="shared" si="1"/>
        <v>0</v>
      </c>
      <c r="BH630" s="1979"/>
      <c r="BI630" s="1995">
        <f t="shared" si="2"/>
        <v>0</v>
      </c>
      <c r="BJ630" s="1997"/>
      <c r="BK630" s="1977">
        <f t="shared" si="3"/>
        <v>0</v>
      </c>
      <c r="BL630" s="1979"/>
      <c r="BM630" s="58"/>
      <c r="BN630" s="1970">
        <f t="shared" si="4"/>
        <v>0</v>
      </c>
      <c r="BO630" s="1971"/>
      <c r="BP630" s="1971"/>
      <c r="BQ630" s="1971"/>
      <c r="BR630" s="1972"/>
      <c r="BS630" s="1976">
        <f t="shared" si="5"/>
        <v>0</v>
      </c>
      <c r="BT630" s="1976"/>
      <c r="BU630" s="1976"/>
      <c r="BV630" s="1976"/>
      <c r="BW630" s="1976"/>
      <c r="BX630" s="1976">
        <f t="shared" si="6"/>
        <v>0</v>
      </c>
      <c r="BY630" s="1976"/>
      <c r="BZ630" s="1976"/>
      <c r="CA630" s="1976"/>
      <c r="CB630" s="1976"/>
      <c r="CC630" s="1976">
        <f t="shared" si="7"/>
        <v>0</v>
      </c>
      <c r="CD630" s="1976"/>
      <c r="CE630" s="1976"/>
      <c r="CF630" s="1976"/>
      <c r="CG630" s="1976"/>
      <c r="CH630" s="1976">
        <f t="shared" si="8"/>
        <v>0</v>
      </c>
      <c r="CI630" s="1976"/>
      <c r="CJ630" s="1976"/>
      <c r="CK630" s="1976"/>
      <c r="CL630" s="1976"/>
      <c r="CM630" s="1976">
        <f t="shared" si="9"/>
        <v>0</v>
      </c>
      <c r="CN630" s="1976"/>
      <c r="CO630" s="1976"/>
      <c r="CP630" s="1976"/>
      <c r="CQ630" s="1976"/>
      <c r="CR630" s="265"/>
      <c r="CS630" s="1994">
        <f t="shared" si="10"/>
        <v>0</v>
      </c>
      <c r="CT630" s="1994"/>
      <c r="CU630" s="1994"/>
      <c r="CV630" s="1994"/>
      <c r="CW630" s="1994"/>
      <c r="CX630" s="1994">
        <f t="shared" si="11"/>
        <v>0</v>
      </c>
      <c r="CY630" s="1994"/>
      <c r="CZ630" s="1994"/>
      <c r="DA630" s="1994"/>
      <c r="DB630" s="1994"/>
      <c r="DC630" s="1994">
        <f t="shared" si="12"/>
        <v>0</v>
      </c>
      <c r="DD630" s="1994"/>
      <c r="DE630" s="1994"/>
      <c r="DF630" s="1994"/>
      <c r="DG630" s="1994"/>
      <c r="DH630" s="1994">
        <f t="shared" si="13"/>
        <v>0</v>
      </c>
      <c r="DI630" s="1994"/>
      <c r="DJ630" s="1994"/>
      <c r="DK630" s="1994"/>
      <c r="DL630" s="1994"/>
      <c r="DM630" s="1994">
        <f t="shared" si="14"/>
        <v>0</v>
      </c>
      <c r="DN630" s="1994"/>
      <c r="DO630" s="1994"/>
      <c r="DP630" s="1994"/>
      <c r="DQ630" s="1994"/>
      <c r="DR630" s="1994">
        <f t="shared" si="15"/>
        <v>0</v>
      </c>
      <c r="DS630" s="1994"/>
      <c r="DT630" s="1994"/>
      <c r="DU630" s="1994"/>
      <c r="DV630" s="1994"/>
      <c r="DX630" s="1995" t="str">
        <f t="shared" si="16"/>
        <v xml:space="preserve"> </v>
      </c>
      <c r="DY630" s="1996"/>
      <c r="DZ630" s="1996"/>
      <c r="EA630" s="1996"/>
      <c r="EB630" s="1997"/>
      <c r="EC630" s="1995" t="str">
        <f t="shared" si="17"/>
        <v xml:space="preserve"> </v>
      </c>
      <c r="ED630" s="1996"/>
      <c r="EE630" s="1996"/>
      <c r="EF630" s="1996"/>
      <c r="EG630" s="1997"/>
      <c r="EH630" s="1995" t="str">
        <f t="shared" si="18"/>
        <v xml:space="preserve"> </v>
      </c>
      <c r="EI630" s="1996"/>
      <c r="EJ630" s="1996"/>
      <c r="EK630" s="1996"/>
      <c r="EL630" s="1997"/>
      <c r="EM630" s="1995" t="str">
        <f t="shared" si="19"/>
        <v xml:space="preserve"> </v>
      </c>
      <c r="EN630" s="1996"/>
      <c r="EO630" s="1996"/>
      <c r="EP630" s="1996"/>
      <c r="EQ630" s="1997"/>
      <c r="ER630" s="1995" t="str">
        <f t="shared" si="20"/>
        <v xml:space="preserve"> </v>
      </c>
      <c r="ES630" s="1996"/>
      <c r="ET630" s="1996"/>
      <c r="EU630" s="1996"/>
      <c r="EV630" s="1997"/>
      <c r="EW630" s="1995" t="str">
        <f t="shared" si="21"/>
        <v xml:space="preserve"> </v>
      </c>
      <c r="EX630" s="1996"/>
      <c r="EY630" s="1996"/>
      <c r="EZ630" s="1996"/>
      <c r="FA630" s="1997"/>
    </row>
    <row r="631" spans="1:157" ht="12.75">
      <c r="A631" s="50"/>
      <c r="B631" s="50"/>
      <c r="C631" s="50"/>
      <c r="AZ631" s="58"/>
      <c r="BA631" s="58"/>
      <c r="BB631" s="58"/>
      <c r="BC631" s="58"/>
      <c r="BD631" s="58"/>
      <c r="BE631" s="1995">
        <f t="shared" si="0"/>
        <v>0</v>
      </c>
      <c r="BF631" s="1997"/>
      <c r="BG631" s="1977">
        <f t="shared" si="1"/>
        <v>0</v>
      </c>
      <c r="BH631" s="1979"/>
      <c r="BI631" s="1995">
        <f t="shared" si="2"/>
        <v>0</v>
      </c>
      <c r="BJ631" s="1997"/>
      <c r="BK631" s="1977">
        <f t="shared" si="3"/>
        <v>0</v>
      </c>
      <c r="BL631" s="1979"/>
      <c r="BM631" s="58"/>
      <c r="BN631" s="1970">
        <f t="shared" si="4"/>
        <v>0</v>
      </c>
      <c r="BO631" s="1971"/>
      <c r="BP631" s="1971"/>
      <c r="BQ631" s="1971"/>
      <c r="BR631" s="1972"/>
      <c r="BS631" s="1976">
        <f t="shared" si="5"/>
        <v>0</v>
      </c>
      <c r="BT631" s="1976"/>
      <c r="BU631" s="1976"/>
      <c r="BV631" s="1976"/>
      <c r="BW631" s="1976"/>
      <c r="BX631" s="1976">
        <f t="shared" si="6"/>
        <v>0</v>
      </c>
      <c r="BY631" s="1976"/>
      <c r="BZ631" s="1976"/>
      <c r="CA631" s="1976"/>
      <c r="CB631" s="1976"/>
      <c r="CC631" s="1976">
        <f t="shared" si="7"/>
        <v>0</v>
      </c>
      <c r="CD631" s="1976"/>
      <c r="CE631" s="1976"/>
      <c r="CF631" s="1976"/>
      <c r="CG631" s="1976"/>
      <c r="CH631" s="1976">
        <f t="shared" si="8"/>
        <v>0</v>
      </c>
      <c r="CI631" s="1976"/>
      <c r="CJ631" s="1976"/>
      <c r="CK631" s="1976"/>
      <c r="CL631" s="1976"/>
      <c r="CM631" s="1976">
        <f t="shared" si="9"/>
        <v>0</v>
      </c>
      <c r="CN631" s="1976"/>
      <c r="CO631" s="1976"/>
      <c r="CP631" s="1976"/>
      <c r="CQ631" s="1976"/>
      <c r="CR631" s="265"/>
      <c r="CS631" s="1994">
        <f t="shared" si="10"/>
        <v>0</v>
      </c>
      <c r="CT631" s="1994"/>
      <c r="CU631" s="1994"/>
      <c r="CV631" s="1994"/>
      <c r="CW631" s="1994"/>
      <c r="CX631" s="1994">
        <f t="shared" si="11"/>
        <v>0</v>
      </c>
      <c r="CY631" s="1994"/>
      <c r="CZ631" s="1994"/>
      <c r="DA631" s="1994"/>
      <c r="DB631" s="1994"/>
      <c r="DC631" s="1994">
        <f t="shared" si="12"/>
        <v>0</v>
      </c>
      <c r="DD631" s="1994"/>
      <c r="DE631" s="1994"/>
      <c r="DF631" s="1994"/>
      <c r="DG631" s="1994"/>
      <c r="DH631" s="1994">
        <f t="shared" si="13"/>
        <v>0</v>
      </c>
      <c r="DI631" s="1994"/>
      <c r="DJ631" s="1994"/>
      <c r="DK631" s="1994"/>
      <c r="DL631" s="1994"/>
      <c r="DM631" s="1994">
        <f t="shared" si="14"/>
        <v>0</v>
      </c>
      <c r="DN631" s="1994"/>
      <c r="DO631" s="1994"/>
      <c r="DP631" s="1994"/>
      <c r="DQ631" s="1994"/>
      <c r="DR631" s="1994">
        <f t="shared" si="15"/>
        <v>0</v>
      </c>
      <c r="DS631" s="1994"/>
      <c r="DT631" s="1994"/>
      <c r="DU631" s="1994"/>
      <c r="DV631" s="1994"/>
      <c r="DX631" s="1995" t="str">
        <f t="shared" si="16"/>
        <v xml:space="preserve"> </v>
      </c>
      <c r="DY631" s="1996"/>
      <c r="DZ631" s="1996"/>
      <c r="EA631" s="1996"/>
      <c r="EB631" s="1997"/>
      <c r="EC631" s="1995" t="str">
        <f t="shared" si="17"/>
        <v xml:space="preserve"> </v>
      </c>
      <c r="ED631" s="1996"/>
      <c r="EE631" s="1996"/>
      <c r="EF631" s="1996"/>
      <c r="EG631" s="1997"/>
      <c r="EH631" s="1995" t="str">
        <f t="shared" si="18"/>
        <v xml:space="preserve"> </v>
      </c>
      <c r="EI631" s="1996"/>
      <c r="EJ631" s="1996"/>
      <c r="EK631" s="1996"/>
      <c r="EL631" s="1997"/>
      <c r="EM631" s="1995" t="str">
        <f t="shared" si="19"/>
        <v xml:space="preserve"> </v>
      </c>
      <c r="EN631" s="1996"/>
      <c r="EO631" s="1996"/>
      <c r="EP631" s="1996"/>
      <c r="EQ631" s="1997"/>
      <c r="ER631" s="1995" t="str">
        <f t="shared" si="20"/>
        <v xml:space="preserve"> </v>
      </c>
      <c r="ES631" s="1996"/>
      <c r="ET631" s="1996"/>
      <c r="EU631" s="1996"/>
      <c r="EV631" s="1997"/>
      <c r="EW631" s="1995" t="str">
        <f t="shared" si="21"/>
        <v xml:space="preserve"> </v>
      </c>
      <c r="EX631" s="1996"/>
      <c r="EY631" s="1996"/>
      <c r="EZ631" s="1996"/>
      <c r="FA631" s="1997"/>
    </row>
    <row r="632" spans="1:157" ht="12.75">
      <c r="C632" s="49" t="s">
        <v>22</v>
      </c>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Z632" s="58"/>
      <c r="BA632" s="58"/>
      <c r="BB632" s="58"/>
      <c r="BC632" s="58"/>
      <c r="BD632" s="58"/>
      <c r="BE632" s="1995">
        <f t="shared" si="0"/>
        <v>0</v>
      </c>
      <c r="BF632" s="1997"/>
      <c r="BG632" s="1977">
        <f t="shared" si="1"/>
        <v>0</v>
      </c>
      <c r="BH632" s="1979"/>
      <c r="BI632" s="1995">
        <f t="shared" si="2"/>
        <v>0</v>
      </c>
      <c r="BJ632" s="1997"/>
      <c r="BK632" s="1977">
        <f t="shared" si="3"/>
        <v>0</v>
      </c>
      <c r="BL632" s="1979"/>
      <c r="BM632" s="58"/>
      <c r="BN632" s="1970">
        <f t="shared" si="4"/>
        <v>0</v>
      </c>
      <c r="BO632" s="1971"/>
      <c r="BP632" s="1971"/>
      <c r="BQ632" s="1971"/>
      <c r="BR632" s="1972"/>
      <c r="BS632" s="1976">
        <f t="shared" si="5"/>
        <v>0</v>
      </c>
      <c r="BT632" s="1976"/>
      <c r="BU632" s="1976"/>
      <c r="BV632" s="1976"/>
      <c r="BW632" s="1976"/>
      <c r="BX632" s="1976">
        <f t="shared" si="6"/>
        <v>0</v>
      </c>
      <c r="BY632" s="1976"/>
      <c r="BZ632" s="1976"/>
      <c r="CA632" s="1976"/>
      <c r="CB632" s="1976"/>
      <c r="CC632" s="1976">
        <f t="shared" si="7"/>
        <v>0</v>
      </c>
      <c r="CD632" s="1976"/>
      <c r="CE632" s="1976"/>
      <c r="CF632" s="1976"/>
      <c r="CG632" s="1976"/>
      <c r="CH632" s="1976">
        <f t="shared" si="8"/>
        <v>0</v>
      </c>
      <c r="CI632" s="1976"/>
      <c r="CJ632" s="1976"/>
      <c r="CK632" s="1976"/>
      <c r="CL632" s="1976"/>
      <c r="CM632" s="1976">
        <f t="shared" si="9"/>
        <v>0</v>
      </c>
      <c r="CN632" s="1976"/>
      <c r="CO632" s="1976"/>
      <c r="CP632" s="1976"/>
      <c r="CQ632" s="1976"/>
      <c r="CR632" s="265"/>
      <c r="CS632" s="1994">
        <f t="shared" si="10"/>
        <v>0</v>
      </c>
      <c r="CT632" s="1994"/>
      <c r="CU632" s="1994"/>
      <c r="CV632" s="1994"/>
      <c r="CW632" s="1994"/>
      <c r="CX632" s="1994">
        <f t="shared" si="11"/>
        <v>0</v>
      </c>
      <c r="CY632" s="1994"/>
      <c r="CZ632" s="1994"/>
      <c r="DA632" s="1994"/>
      <c r="DB632" s="1994"/>
      <c r="DC632" s="1994">
        <f t="shared" si="12"/>
        <v>0</v>
      </c>
      <c r="DD632" s="1994"/>
      <c r="DE632" s="1994"/>
      <c r="DF632" s="1994"/>
      <c r="DG632" s="1994"/>
      <c r="DH632" s="1994">
        <f t="shared" si="13"/>
        <v>0</v>
      </c>
      <c r="DI632" s="1994"/>
      <c r="DJ632" s="1994"/>
      <c r="DK632" s="1994"/>
      <c r="DL632" s="1994"/>
      <c r="DM632" s="1994">
        <f t="shared" si="14"/>
        <v>0</v>
      </c>
      <c r="DN632" s="1994"/>
      <c r="DO632" s="1994"/>
      <c r="DP632" s="1994"/>
      <c r="DQ632" s="1994"/>
      <c r="DR632" s="1994">
        <f t="shared" si="15"/>
        <v>0</v>
      </c>
      <c r="DS632" s="1994"/>
      <c r="DT632" s="1994"/>
      <c r="DU632" s="1994"/>
      <c r="DV632" s="1994"/>
      <c r="DX632" s="1995" t="str">
        <f t="shared" si="16"/>
        <v xml:space="preserve"> </v>
      </c>
      <c r="DY632" s="1996"/>
      <c r="DZ632" s="1996"/>
      <c r="EA632" s="1996"/>
      <c r="EB632" s="1997"/>
      <c r="EC632" s="1995" t="str">
        <f t="shared" si="17"/>
        <v xml:space="preserve"> </v>
      </c>
      <c r="ED632" s="1996"/>
      <c r="EE632" s="1996"/>
      <c r="EF632" s="1996"/>
      <c r="EG632" s="1997"/>
      <c r="EH632" s="1995" t="str">
        <f t="shared" si="18"/>
        <v xml:space="preserve"> </v>
      </c>
      <c r="EI632" s="1996"/>
      <c r="EJ632" s="1996"/>
      <c r="EK632" s="1996"/>
      <c r="EL632" s="1997"/>
      <c r="EM632" s="1995" t="str">
        <f t="shared" si="19"/>
        <v xml:space="preserve"> </v>
      </c>
      <c r="EN632" s="1996"/>
      <c r="EO632" s="1996"/>
      <c r="EP632" s="1996"/>
      <c r="EQ632" s="1997"/>
      <c r="ER632" s="1995" t="str">
        <f t="shared" si="20"/>
        <v xml:space="preserve"> </v>
      </c>
      <c r="ES632" s="1996"/>
      <c r="ET632" s="1996"/>
      <c r="EU632" s="1996"/>
      <c r="EV632" s="1997"/>
      <c r="EW632" s="1995" t="str">
        <f t="shared" si="21"/>
        <v xml:space="preserve"> </v>
      </c>
      <c r="EX632" s="1996"/>
      <c r="EY632" s="1996"/>
      <c r="EZ632" s="1996"/>
      <c r="FA632" s="1997"/>
    </row>
    <row r="633" spans="1:157" ht="12.75">
      <c r="B633" s="910"/>
      <c r="C633" s="49"/>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Z633" s="58"/>
      <c r="BA633" s="58"/>
      <c r="BB633" s="58"/>
      <c r="BC633" s="58"/>
      <c r="BD633" s="58"/>
      <c r="BE633" s="1995">
        <f t="shared" si="0"/>
        <v>0</v>
      </c>
      <c r="BF633" s="1997"/>
      <c r="BG633" s="1977">
        <f t="shared" si="1"/>
        <v>0</v>
      </c>
      <c r="BH633" s="1979"/>
      <c r="BI633" s="1995">
        <f t="shared" si="2"/>
        <v>0</v>
      </c>
      <c r="BJ633" s="1997"/>
      <c r="BK633" s="1977">
        <f t="shared" si="3"/>
        <v>0</v>
      </c>
      <c r="BL633" s="1979"/>
      <c r="BM633" s="58"/>
      <c r="BN633" s="1970">
        <f t="shared" si="4"/>
        <v>0</v>
      </c>
      <c r="BO633" s="1971"/>
      <c r="BP633" s="1971"/>
      <c r="BQ633" s="1971"/>
      <c r="BR633" s="1972"/>
      <c r="BS633" s="1976">
        <f t="shared" si="5"/>
        <v>0</v>
      </c>
      <c r="BT633" s="1976"/>
      <c r="BU633" s="1976"/>
      <c r="BV633" s="1976"/>
      <c r="BW633" s="1976"/>
      <c r="BX633" s="1976">
        <f t="shared" si="6"/>
        <v>0</v>
      </c>
      <c r="BY633" s="1976"/>
      <c r="BZ633" s="1976"/>
      <c r="CA633" s="1976"/>
      <c r="CB633" s="1976"/>
      <c r="CC633" s="1976">
        <f t="shared" si="7"/>
        <v>0</v>
      </c>
      <c r="CD633" s="1976"/>
      <c r="CE633" s="1976"/>
      <c r="CF633" s="1976"/>
      <c r="CG633" s="1976"/>
      <c r="CH633" s="1976">
        <f t="shared" si="8"/>
        <v>0</v>
      </c>
      <c r="CI633" s="1976"/>
      <c r="CJ633" s="1976"/>
      <c r="CK633" s="1976"/>
      <c r="CL633" s="1976"/>
      <c r="CM633" s="1976">
        <f t="shared" si="9"/>
        <v>0</v>
      </c>
      <c r="CN633" s="1976"/>
      <c r="CO633" s="1976"/>
      <c r="CP633" s="1976"/>
      <c r="CQ633" s="1976"/>
      <c r="CR633" s="265"/>
      <c r="CS633" s="1994">
        <f t="shared" si="10"/>
        <v>0</v>
      </c>
      <c r="CT633" s="1994"/>
      <c r="CU633" s="1994"/>
      <c r="CV633" s="1994"/>
      <c r="CW633" s="1994"/>
      <c r="CX633" s="1994">
        <f t="shared" si="11"/>
        <v>0</v>
      </c>
      <c r="CY633" s="1994"/>
      <c r="CZ633" s="1994"/>
      <c r="DA633" s="1994"/>
      <c r="DB633" s="1994"/>
      <c r="DC633" s="1994">
        <f t="shared" si="12"/>
        <v>0</v>
      </c>
      <c r="DD633" s="1994"/>
      <c r="DE633" s="1994"/>
      <c r="DF633" s="1994"/>
      <c r="DG633" s="1994"/>
      <c r="DH633" s="1994">
        <f t="shared" si="13"/>
        <v>0</v>
      </c>
      <c r="DI633" s="1994"/>
      <c r="DJ633" s="1994"/>
      <c r="DK633" s="1994"/>
      <c r="DL633" s="1994"/>
      <c r="DM633" s="1994">
        <f t="shared" si="14"/>
        <v>0</v>
      </c>
      <c r="DN633" s="1994"/>
      <c r="DO633" s="1994"/>
      <c r="DP633" s="1994"/>
      <c r="DQ633" s="1994"/>
      <c r="DR633" s="1994">
        <f t="shared" si="15"/>
        <v>0</v>
      </c>
      <c r="DS633" s="1994"/>
      <c r="DT633" s="1994"/>
      <c r="DU633" s="1994"/>
      <c r="DV633" s="1994"/>
      <c r="DX633" s="1995" t="str">
        <f t="shared" si="16"/>
        <v xml:space="preserve"> </v>
      </c>
      <c r="DY633" s="1996"/>
      <c r="DZ633" s="1996"/>
      <c r="EA633" s="1996"/>
      <c r="EB633" s="1997"/>
      <c r="EC633" s="1995" t="str">
        <f t="shared" si="17"/>
        <v xml:space="preserve"> </v>
      </c>
      <c r="ED633" s="1996"/>
      <c r="EE633" s="1996"/>
      <c r="EF633" s="1996"/>
      <c r="EG633" s="1997"/>
      <c r="EH633" s="1995" t="str">
        <f t="shared" si="18"/>
        <v xml:space="preserve"> </v>
      </c>
      <c r="EI633" s="1996"/>
      <c r="EJ633" s="1996"/>
      <c r="EK633" s="1996"/>
      <c r="EL633" s="1997"/>
      <c r="EM633" s="1995" t="str">
        <f t="shared" si="19"/>
        <v xml:space="preserve"> </v>
      </c>
      <c r="EN633" s="1996"/>
      <c r="EO633" s="1996"/>
      <c r="EP633" s="1996"/>
      <c r="EQ633" s="1997"/>
      <c r="ER633" s="1995" t="str">
        <f t="shared" si="20"/>
        <v xml:space="preserve"> </v>
      </c>
      <c r="ES633" s="1996"/>
      <c r="ET633" s="1996"/>
      <c r="EU633" s="1996"/>
      <c r="EV633" s="1997"/>
      <c r="EW633" s="1995" t="str">
        <f t="shared" si="21"/>
        <v xml:space="preserve"> </v>
      </c>
      <c r="EX633" s="1996"/>
      <c r="EY633" s="1996"/>
      <c r="EZ633" s="1996"/>
      <c r="FA633" s="1997"/>
    </row>
    <row r="634" spans="1:157" s="1717" customFormat="1" ht="12.75" customHeight="1">
      <c r="B634" s="2172" t="s">
        <v>484</v>
      </c>
      <c r="C634" s="2173"/>
      <c r="D634" s="2173"/>
      <c r="E634" s="2173"/>
      <c r="F634" s="2173"/>
      <c r="G634" s="2173"/>
      <c r="H634" s="2173"/>
      <c r="I634" s="2173"/>
      <c r="J634" s="2173"/>
      <c r="K634" s="2173"/>
      <c r="L634" s="2173"/>
      <c r="M634" s="2173"/>
      <c r="N634" s="2174"/>
      <c r="O634" s="2027" t="s">
        <v>2294</v>
      </c>
      <c r="P634" s="2028"/>
      <c r="Q634" s="2029"/>
      <c r="R634" s="2027" t="s">
        <v>2292</v>
      </c>
      <c r="S634" s="2028"/>
      <c r="T634" s="2029"/>
      <c r="U634" s="2017" t="s">
        <v>485</v>
      </c>
      <c r="V634" s="2017"/>
      <c r="W634" s="2018"/>
      <c r="X634" s="2027" t="s">
        <v>2091</v>
      </c>
      <c r="Y634" s="2028"/>
      <c r="Z634" s="2028"/>
      <c r="AA634" s="2028"/>
      <c r="AB634" s="2029"/>
      <c r="AC634" s="2263" t="s">
        <v>2089</v>
      </c>
      <c r="AD634" s="2264"/>
      <c r="AE634" s="2265"/>
      <c r="AF634" s="2027" t="s">
        <v>2092</v>
      </c>
      <c r="AG634" s="2028"/>
      <c r="AH634" s="2028"/>
      <c r="AI634" s="2028"/>
      <c r="AJ634" s="2029"/>
      <c r="AK634" s="2253" t="s">
        <v>2093</v>
      </c>
      <c r="AL634" s="2254"/>
      <c r="AM634" s="2254"/>
      <c r="AN634" s="2255"/>
      <c r="AO634" s="2311" t="s">
        <v>486</v>
      </c>
      <c r="AP634" s="2311"/>
      <c r="AQ634" s="2311"/>
      <c r="AR634" s="2311"/>
      <c r="AS634" s="2311"/>
      <c r="AT634" s="1718"/>
      <c r="AU634" s="1718"/>
      <c r="AV634" s="1718"/>
      <c r="AW634" s="1718"/>
      <c r="AX634" s="1718"/>
      <c r="AY634" s="1718"/>
      <c r="AZ634" s="181"/>
      <c r="BA634" s="181"/>
      <c r="BB634" s="181"/>
      <c r="BC634" s="181"/>
      <c r="BD634" s="181"/>
      <c r="BE634" s="1995">
        <f t="shared" si="0"/>
        <v>0</v>
      </c>
      <c r="BF634" s="1997"/>
      <c r="BG634" s="1977">
        <f t="shared" si="1"/>
        <v>0</v>
      </c>
      <c r="BH634" s="1979"/>
      <c r="BI634" s="1995">
        <f t="shared" si="2"/>
        <v>0</v>
      </c>
      <c r="BJ634" s="1997"/>
      <c r="BK634" s="1977">
        <f t="shared" si="3"/>
        <v>0</v>
      </c>
      <c r="BL634" s="1979"/>
      <c r="BM634" s="181"/>
      <c r="BN634" s="1970">
        <f t="shared" si="4"/>
        <v>0</v>
      </c>
      <c r="BO634" s="1971"/>
      <c r="BP634" s="1971"/>
      <c r="BQ634" s="1971"/>
      <c r="BR634" s="1972"/>
      <c r="BS634" s="1976">
        <f t="shared" si="5"/>
        <v>0</v>
      </c>
      <c r="BT634" s="1976"/>
      <c r="BU634" s="1976"/>
      <c r="BV634" s="1976"/>
      <c r="BW634" s="1976"/>
      <c r="BX634" s="1976">
        <f t="shared" si="6"/>
        <v>0</v>
      </c>
      <c r="BY634" s="1976"/>
      <c r="BZ634" s="1976"/>
      <c r="CA634" s="1976"/>
      <c r="CB634" s="1976"/>
      <c r="CC634" s="1976">
        <f t="shared" si="7"/>
        <v>0</v>
      </c>
      <c r="CD634" s="1976"/>
      <c r="CE634" s="1976"/>
      <c r="CF634" s="1976"/>
      <c r="CG634" s="1976"/>
      <c r="CH634" s="1976">
        <f t="shared" si="8"/>
        <v>0</v>
      </c>
      <c r="CI634" s="1976"/>
      <c r="CJ634" s="1976"/>
      <c r="CK634" s="1976"/>
      <c r="CL634" s="1976"/>
      <c r="CM634" s="1976">
        <f t="shared" si="9"/>
        <v>0</v>
      </c>
      <c r="CN634" s="1976"/>
      <c r="CO634" s="1976"/>
      <c r="CP634" s="1976"/>
      <c r="CQ634" s="1976"/>
      <c r="CR634" s="265"/>
      <c r="CS634" s="1994">
        <f t="shared" si="10"/>
        <v>0</v>
      </c>
      <c r="CT634" s="1994"/>
      <c r="CU634" s="1994"/>
      <c r="CV634" s="1994"/>
      <c r="CW634" s="1994"/>
      <c r="CX634" s="1994">
        <f t="shared" si="11"/>
        <v>0</v>
      </c>
      <c r="CY634" s="1994"/>
      <c r="CZ634" s="1994"/>
      <c r="DA634" s="1994"/>
      <c r="DB634" s="1994"/>
      <c r="DC634" s="1994">
        <f t="shared" si="12"/>
        <v>0</v>
      </c>
      <c r="DD634" s="1994"/>
      <c r="DE634" s="1994"/>
      <c r="DF634" s="1994"/>
      <c r="DG634" s="1994"/>
      <c r="DH634" s="1994">
        <f t="shared" si="13"/>
        <v>0</v>
      </c>
      <c r="DI634" s="1994"/>
      <c r="DJ634" s="1994"/>
      <c r="DK634" s="1994"/>
      <c r="DL634" s="1994"/>
      <c r="DM634" s="1994">
        <f t="shared" si="14"/>
        <v>0</v>
      </c>
      <c r="DN634" s="1994"/>
      <c r="DO634" s="1994"/>
      <c r="DP634" s="1994"/>
      <c r="DQ634" s="1994"/>
      <c r="DR634" s="1994">
        <f t="shared" si="15"/>
        <v>0</v>
      </c>
      <c r="DS634" s="1994"/>
      <c r="DT634" s="1994"/>
      <c r="DU634" s="1994"/>
      <c r="DV634" s="1994"/>
      <c r="DX634" s="1995" t="str">
        <f t="shared" si="16"/>
        <v xml:space="preserve"> </v>
      </c>
      <c r="DY634" s="1996"/>
      <c r="DZ634" s="1996"/>
      <c r="EA634" s="1996"/>
      <c r="EB634" s="1997"/>
      <c r="EC634" s="1995" t="str">
        <f t="shared" si="17"/>
        <v xml:space="preserve"> </v>
      </c>
      <c r="ED634" s="1996"/>
      <c r="EE634" s="1996"/>
      <c r="EF634" s="1996"/>
      <c r="EG634" s="1997"/>
      <c r="EH634" s="1995" t="str">
        <f t="shared" si="18"/>
        <v xml:space="preserve"> </v>
      </c>
      <c r="EI634" s="1996"/>
      <c r="EJ634" s="1996"/>
      <c r="EK634" s="1996"/>
      <c r="EL634" s="1997"/>
      <c r="EM634" s="1995" t="str">
        <f t="shared" si="19"/>
        <v xml:space="preserve"> </v>
      </c>
      <c r="EN634" s="1996"/>
      <c r="EO634" s="1996"/>
      <c r="EP634" s="1996"/>
      <c r="EQ634" s="1997"/>
      <c r="ER634" s="1995" t="str">
        <f t="shared" si="20"/>
        <v xml:space="preserve"> </v>
      </c>
      <c r="ES634" s="1996"/>
      <c r="ET634" s="1996"/>
      <c r="EU634" s="1996"/>
      <c r="EV634" s="1997"/>
      <c r="EW634" s="1995" t="str">
        <f t="shared" si="21"/>
        <v xml:space="preserve"> </v>
      </c>
      <c r="EX634" s="1996"/>
      <c r="EY634" s="1996"/>
      <c r="EZ634" s="1996"/>
      <c r="FA634" s="1997"/>
    </row>
    <row r="635" spans="1:157" s="1717" customFormat="1" ht="12.75">
      <c r="B635" s="2307"/>
      <c r="C635" s="2308"/>
      <c r="D635" s="2308"/>
      <c r="E635" s="2308"/>
      <c r="F635" s="2308"/>
      <c r="G635" s="2308"/>
      <c r="H635" s="2308"/>
      <c r="I635" s="2308"/>
      <c r="J635" s="2308"/>
      <c r="K635" s="2308"/>
      <c r="L635" s="2308"/>
      <c r="M635" s="2308"/>
      <c r="N635" s="2309"/>
      <c r="O635" s="2030"/>
      <c r="P635" s="2031"/>
      <c r="Q635" s="2032"/>
      <c r="R635" s="2030"/>
      <c r="S635" s="2031"/>
      <c r="T635" s="2032"/>
      <c r="U635" s="2019"/>
      <c r="V635" s="2019"/>
      <c r="W635" s="2020"/>
      <c r="X635" s="2030"/>
      <c r="Y635" s="2031"/>
      <c r="Z635" s="2031"/>
      <c r="AA635" s="2031"/>
      <c r="AB635" s="2032"/>
      <c r="AC635" s="2266"/>
      <c r="AD635" s="2267"/>
      <c r="AE635" s="2268"/>
      <c r="AF635" s="2030"/>
      <c r="AG635" s="2031"/>
      <c r="AH635" s="2031"/>
      <c r="AI635" s="2031"/>
      <c r="AJ635" s="2032"/>
      <c r="AK635" s="2256"/>
      <c r="AL635" s="2257"/>
      <c r="AM635" s="2257"/>
      <c r="AN635" s="2258"/>
      <c r="AO635" s="2311"/>
      <c r="AP635" s="2311"/>
      <c r="AQ635" s="2311"/>
      <c r="AR635" s="2311"/>
      <c r="AS635" s="2311"/>
      <c r="AT635" s="1718"/>
      <c r="AU635" s="1718"/>
      <c r="AV635" s="1718"/>
      <c r="AW635" s="1718"/>
      <c r="AX635" s="1718"/>
      <c r="AY635" s="1718"/>
      <c r="AZ635" s="181"/>
      <c r="BA635" s="181"/>
      <c r="BB635" s="181"/>
      <c r="BC635" s="181"/>
      <c r="BD635" s="181"/>
      <c r="BE635" s="181"/>
      <c r="BF635" s="181"/>
      <c r="BG635" s="1995">
        <f>SUM(BG610:BH634)</f>
        <v>17</v>
      </c>
      <c r="BH635" s="1997"/>
      <c r="BI635" s="181"/>
      <c r="BJ635" s="181"/>
      <c r="BK635" s="1995">
        <f>SUM(BK610:BL634)</f>
        <v>17</v>
      </c>
      <c r="BL635" s="1997"/>
      <c r="BM635" s="181"/>
      <c r="BN635" s="1995">
        <f>SUM(BN610:BR634)</f>
        <v>0</v>
      </c>
      <c r="BO635" s="1996"/>
      <c r="BP635" s="1996"/>
      <c r="BQ635" s="1996"/>
      <c r="BR635" s="1997"/>
      <c r="BS635" s="2003">
        <f>SUM(BS610:BW634)</f>
        <v>69</v>
      </c>
      <c r="BT635" s="2003"/>
      <c r="BU635" s="2003"/>
      <c r="BV635" s="2003"/>
      <c r="BW635" s="2003"/>
      <c r="BX635" s="2003">
        <f>SUM(BX610:CB634)</f>
        <v>46</v>
      </c>
      <c r="BY635" s="2003"/>
      <c r="BZ635" s="2003"/>
      <c r="CA635" s="2003"/>
      <c r="CB635" s="2003"/>
      <c r="CC635" s="2003">
        <f>SUM(CC610:CG634)</f>
        <v>39</v>
      </c>
      <c r="CD635" s="2003"/>
      <c r="CE635" s="2003"/>
      <c r="CF635" s="2003"/>
      <c r="CG635" s="2003"/>
      <c r="CH635" s="2003">
        <f>SUM(CH610:CL634)</f>
        <v>0</v>
      </c>
      <c r="CI635" s="2003"/>
      <c r="CJ635" s="2003"/>
      <c r="CK635" s="2003"/>
      <c r="CL635" s="2003"/>
      <c r="CM635" s="2003">
        <f>SUM(CM610:CQ634)</f>
        <v>0</v>
      </c>
      <c r="CN635" s="2003"/>
      <c r="CO635" s="2003"/>
      <c r="CP635" s="2003"/>
      <c r="CQ635" s="2003"/>
      <c r="CR635" s="695"/>
      <c r="CS635" s="2003">
        <f>SUM(CS610:CW634)</f>
        <v>0</v>
      </c>
      <c r="CT635" s="2003"/>
      <c r="CU635" s="2003"/>
      <c r="CV635" s="2003"/>
      <c r="CW635" s="2003"/>
      <c r="CX635" s="2003">
        <f>SUM(CX610:DB634)</f>
        <v>7</v>
      </c>
      <c r="CY635" s="2003"/>
      <c r="CZ635" s="2003"/>
      <c r="DA635" s="2003"/>
      <c r="DB635" s="2003"/>
      <c r="DC635" s="2003">
        <f>SUM(DC610:DG634)</f>
        <v>5</v>
      </c>
      <c r="DD635" s="2003"/>
      <c r="DE635" s="2003"/>
      <c r="DF635" s="2003"/>
      <c r="DG635" s="2003"/>
      <c r="DH635" s="2003">
        <f>SUM(DH610:DL634)</f>
        <v>5</v>
      </c>
      <c r="DI635" s="2003"/>
      <c r="DJ635" s="2003"/>
      <c r="DK635" s="2003"/>
      <c r="DL635" s="2003"/>
      <c r="DM635" s="2003">
        <f>SUM(DM610:DQ634)</f>
        <v>0</v>
      </c>
      <c r="DN635" s="2003"/>
      <c r="DO635" s="2003"/>
      <c r="DP635" s="2003"/>
      <c r="DQ635" s="2003"/>
      <c r="DR635" s="2003">
        <f>SUM(DR610:DV634)</f>
        <v>0</v>
      </c>
      <c r="DS635" s="2003"/>
      <c r="DT635" s="2003"/>
      <c r="DU635" s="2003"/>
      <c r="DV635" s="2003"/>
      <c r="DX635" s="2003">
        <f>SUM(DX610:EB634)</f>
        <v>0</v>
      </c>
      <c r="DY635" s="2003"/>
      <c r="DZ635" s="2003"/>
      <c r="EA635" s="2003"/>
      <c r="EB635" s="2003"/>
      <c r="EC635" s="2003">
        <f>SUM(EC610:EG634)</f>
        <v>2522.6000000000004</v>
      </c>
      <c r="ED635" s="2003"/>
      <c r="EE635" s="2003"/>
      <c r="EF635" s="2003"/>
      <c r="EG635" s="2003"/>
      <c r="EH635" s="2003">
        <f>SUM(EH610:EL634)</f>
        <v>3001</v>
      </c>
      <c r="EI635" s="2003"/>
      <c r="EJ635" s="2003"/>
      <c r="EK635" s="2003"/>
      <c r="EL635" s="2003"/>
      <c r="EM635" s="2003">
        <f>SUM(EM610:EQ634)</f>
        <v>3428.6</v>
      </c>
      <c r="EN635" s="2003"/>
      <c r="EO635" s="2003"/>
      <c r="EP635" s="2003"/>
      <c r="EQ635" s="2003"/>
      <c r="ER635" s="2003">
        <f>SUM(ER610:EV634)</f>
        <v>0</v>
      </c>
      <c r="ES635" s="2003"/>
      <c r="ET635" s="2003"/>
      <c r="EU635" s="2003"/>
      <c r="EV635" s="2003"/>
      <c r="EW635" s="2003">
        <f>SUM(EW610:FA634)</f>
        <v>0</v>
      </c>
      <c r="EX635" s="2003"/>
      <c r="EY635" s="2003"/>
      <c r="EZ635" s="2003"/>
      <c r="FA635" s="2003"/>
    </row>
    <row r="636" spans="1:157" s="1717" customFormat="1" ht="12.75">
      <c r="B636" s="2310"/>
      <c r="C636" s="2308"/>
      <c r="D636" s="2308"/>
      <c r="E636" s="2308"/>
      <c r="F636" s="2308"/>
      <c r="G636" s="2308"/>
      <c r="H636" s="2308"/>
      <c r="I636" s="2308"/>
      <c r="J636" s="2308"/>
      <c r="K636" s="2308"/>
      <c r="L636" s="2308"/>
      <c r="M636" s="2308"/>
      <c r="N636" s="2309"/>
      <c r="O636" s="2033"/>
      <c r="P636" s="2034"/>
      <c r="Q636" s="2035"/>
      <c r="R636" s="2033"/>
      <c r="S636" s="2034"/>
      <c r="T636" s="2035"/>
      <c r="U636" s="2021"/>
      <c r="V636" s="2021"/>
      <c r="W636" s="2022"/>
      <c r="X636" s="2033"/>
      <c r="Y636" s="2034"/>
      <c r="Z636" s="2034"/>
      <c r="AA636" s="2034"/>
      <c r="AB636" s="2035"/>
      <c r="AC636" s="2269"/>
      <c r="AD636" s="2270"/>
      <c r="AE636" s="2271"/>
      <c r="AF636" s="2033"/>
      <c r="AG636" s="2034"/>
      <c r="AH636" s="2034"/>
      <c r="AI636" s="2034"/>
      <c r="AJ636" s="2035"/>
      <c r="AK636" s="2259"/>
      <c r="AL636" s="2260"/>
      <c r="AM636" s="2260"/>
      <c r="AN636" s="2261"/>
      <c r="AO636" s="2311"/>
      <c r="AP636" s="2311"/>
      <c r="AQ636" s="2311"/>
      <c r="AR636" s="2311"/>
      <c r="AS636" s="2311"/>
      <c r="AT636" s="897"/>
      <c r="AU636" s="897"/>
      <c r="AV636" s="897"/>
      <c r="AW636" s="897"/>
      <c r="AX636" s="897"/>
      <c r="AY636" s="897"/>
      <c r="AZ636" s="181"/>
      <c r="BA636" s="181"/>
      <c r="BB636" s="181"/>
      <c r="BC636" s="181"/>
      <c r="BD636" s="181"/>
      <c r="BE636" s="181"/>
      <c r="BF636" s="181"/>
      <c r="BG636" s="181"/>
      <c r="BH636" s="181"/>
      <c r="BI636" s="181"/>
      <c r="BJ636" s="181"/>
      <c r="BK636" s="181"/>
      <c r="BL636" s="181"/>
      <c r="BM636" s="181"/>
      <c r="BN636" s="181"/>
      <c r="BO636" s="181"/>
      <c r="BP636" s="181"/>
      <c r="BQ636" s="181"/>
      <c r="BR636" s="181"/>
      <c r="BS636" s="181"/>
      <c r="BT636" s="181"/>
      <c r="BU636" s="181"/>
      <c r="BV636" s="181"/>
      <c r="BW636" s="181"/>
      <c r="BX636" s="181"/>
      <c r="BY636" s="181"/>
      <c r="BZ636" s="181"/>
      <c r="CA636" s="181"/>
      <c r="CB636" s="181"/>
      <c r="CC636" s="181"/>
      <c r="CD636" s="181"/>
      <c r="CE636" s="181"/>
      <c r="CF636" s="181"/>
      <c r="CG636" s="181"/>
      <c r="CH636" s="181"/>
      <c r="CI636" s="181"/>
      <c r="CJ636" s="181"/>
      <c r="CK636" s="181"/>
      <c r="CL636" s="136" t="s">
        <v>2304</v>
      </c>
      <c r="CM636" s="1995">
        <f>BN635+BS635+BX635+CC635+CH635+CM635</f>
        <v>154</v>
      </c>
      <c r="CN636" s="1996"/>
      <c r="CO636" s="1996"/>
      <c r="CP636" s="1996"/>
      <c r="CQ636" s="1997"/>
      <c r="CR636" s="695"/>
      <c r="CS636" s="181"/>
      <c r="CT636" s="181"/>
      <c r="CU636" s="181"/>
      <c r="CV636" s="181"/>
      <c r="CW636" s="181"/>
      <c r="CX636" s="181"/>
      <c r="CY636" s="181"/>
      <c r="CZ636" s="181"/>
      <c r="DA636" s="181"/>
      <c r="DB636" s="181"/>
      <c r="DC636" s="181"/>
      <c r="DD636" s="181"/>
      <c r="DE636" s="181"/>
      <c r="DF636" s="181"/>
    </row>
    <row r="637" spans="1:157" ht="12.75">
      <c r="B637" s="83" t="s">
        <v>117</v>
      </c>
      <c r="C637" s="1992" t="s">
        <v>2545</v>
      </c>
      <c r="D637" s="1992"/>
      <c r="E637" s="1992"/>
      <c r="F637" s="1992"/>
      <c r="G637" s="1992"/>
      <c r="H637" s="1992"/>
      <c r="I637" s="1992"/>
      <c r="J637" s="1992"/>
      <c r="K637" s="1992"/>
      <c r="L637" s="1992"/>
      <c r="M637" s="1992"/>
      <c r="N637" s="2026"/>
      <c r="O637" s="2037">
        <v>180</v>
      </c>
      <c r="P637" s="2038"/>
      <c r="Q637" s="2039"/>
      <c r="R637" s="2004">
        <v>480</v>
      </c>
      <c r="S637" s="2005"/>
      <c r="T637" s="2006"/>
      <c r="U637" s="2010">
        <v>0.04</v>
      </c>
      <c r="V637" s="2011"/>
      <c r="W637" s="2012"/>
      <c r="X637" s="2007" t="s">
        <v>2090</v>
      </c>
      <c r="Y637" s="2008"/>
      <c r="Z637" s="2008"/>
      <c r="AA637" s="2008"/>
      <c r="AB637" s="2009"/>
      <c r="AC637" s="1999">
        <v>1</v>
      </c>
      <c r="AD637" s="2000"/>
      <c r="AE637" s="2001"/>
      <c r="AF637" s="2014">
        <v>638397.97704347817</v>
      </c>
      <c r="AG637" s="2015"/>
      <c r="AH637" s="2015"/>
      <c r="AI637" s="2015"/>
      <c r="AJ637" s="2016"/>
      <c r="AK637" s="2040"/>
      <c r="AL637" s="2041"/>
      <c r="AM637" s="2041"/>
      <c r="AN637" s="2042"/>
      <c r="AO637" s="2002">
        <v>12726000</v>
      </c>
      <c r="AP637" s="2002"/>
      <c r="AQ637" s="2002"/>
      <c r="AR637" s="2002"/>
      <c r="AS637" s="2002"/>
      <c r="AT637" s="239"/>
      <c r="AU637" s="239"/>
      <c r="AV637" s="239"/>
      <c r="AW637" s="239"/>
      <c r="AX637" s="239"/>
      <c r="AY637" s="239"/>
      <c r="AZ637" s="58"/>
      <c r="BA637" s="58" t="s">
        <v>1381</v>
      </c>
      <c r="BB637" s="58"/>
      <c r="BC637" s="58"/>
      <c r="BD637" s="58"/>
      <c r="BE637" s="58"/>
      <c r="BF637" s="58"/>
      <c r="BG637" s="58"/>
      <c r="BH637" s="58"/>
      <c r="BI637" s="58"/>
      <c r="BJ637" s="58"/>
      <c r="BK637" s="58"/>
      <c r="BL637" s="58"/>
      <c r="BM637" s="58"/>
      <c r="BR637" s="1419">
        <f>BN635*1</f>
        <v>0</v>
      </c>
      <c r="BS637" s="58"/>
      <c r="BT637" s="58"/>
      <c r="BU637" s="58"/>
      <c r="BV637" s="58"/>
      <c r="BW637" s="1419">
        <f>BS635*1</f>
        <v>69</v>
      </c>
      <c r="BX637" s="58"/>
      <c r="BY637" s="58"/>
      <c r="BZ637" s="58"/>
      <c r="CA637" s="58"/>
      <c r="CB637" s="1419">
        <f>BX635*2</f>
        <v>92</v>
      </c>
      <c r="CC637" s="58"/>
      <c r="CD637" s="58"/>
      <c r="CE637" s="58"/>
      <c r="CF637" s="58"/>
      <c r="CG637" s="1419">
        <f>CC635*3</f>
        <v>117</v>
      </c>
      <c r="CH637" s="58"/>
      <c r="CI637" s="58"/>
      <c r="CJ637" s="58"/>
      <c r="CK637" s="58"/>
      <c r="CL637" s="1419">
        <f>CH635*4</f>
        <v>0</v>
      </c>
      <c r="CM637" s="58"/>
      <c r="CN637" s="58"/>
      <c r="CO637" s="58"/>
      <c r="CP637" s="58"/>
      <c r="CQ637" s="1419">
        <f>CM635*5</f>
        <v>0</v>
      </c>
      <c r="CS637" s="1419">
        <f>BR637+BW637+CB637+CG637+CL637+CQ637</f>
        <v>278</v>
      </c>
      <c r="CT637" s="134" t="s">
        <v>2306</v>
      </c>
      <c r="CU637" s="58"/>
      <c r="CV637" s="58"/>
      <c r="CW637" s="58"/>
      <c r="CX637" s="58"/>
      <c r="CY637" s="58"/>
      <c r="CZ637" s="58"/>
      <c r="DA637" s="58"/>
      <c r="DB637" s="58"/>
      <c r="DC637" s="58"/>
      <c r="DD637" s="58"/>
      <c r="DE637" s="58"/>
      <c r="DF637" s="58"/>
      <c r="DX637" s="717"/>
      <c r="DY637" s="717"/>
      <c r="DZ637" s="717"/>
      <c r="EA637" s="717"/>
      <c r="EB637" s="717"/>
      <c r="EC637" s="717"/>
      <c r="ED637" s="717"/>
      <c r="EE637" s="717"/>
      <c r="EF637" s="717"/>
      <c r="EG637" s="717"/>
      <c r="EH637" s="717"/>
      <c r="EI637" s="717"/>
      <c r="EJ637" s="717"/>
      <c r="EK637" s="717"/>
      <c r="EL637" s="717"/>
      <c r="EM637" s="717"/>
      <c r="EN637" s="717"/>
      <c r="EO637" s="717"/>
      <c r="EP637" s="717"/>
      <c r="EQ637" s="717"/>
      <c r="ER637" s="717"/>
      <c r="ES637" s="717"/>
      <c r="ET637" s="717"/>
      <c r="EU637" s="717"/>
      <c r="EV637" s="717"/>
      <c r="EW637" s="717"/>
      <c r="EX637" s="717"/>
      <c r="EY637" s="717"/>
      <c r="EZ637" s="717"/>
      <c r="FA637" s="717"/>
    </row>
    <row r="638" spans="1:157" ht="12.75" customHeight="1">
      <c r="B638" s="84" t="s">
        <v>118</v>
      </c>
      <c r="C638" s="1992" t="s">
        <v>2540</v>
      </c>
      <c r="D638" s="1992"/>
      <c r="E638" s="1992"/>
      <c r="F638" s="1992"/>
      <c r="G638" s="1992"/>
      <c r="H638" s="1992"/>
      <c r="I638" s="1992"/>
      <c r="J638" s="1992"/>
      <c r="K638" s="1992"/>
      <c r="L638" s="1992"/>
      <c r="M638" s="1992"/>
      <c r="N638" s="2026"/>
      <c r="O638" s="2037">
        <v>660</v>
      </c>
      <c r="P638" s="2038"/>
      <c r="Q638" s="2039"/>
      <c r="R638" s="2004">
        <v>660</v>
      </c>
      <c r="S638" s="2005"/>
      <c r="T638" s="2006"/>
      <c r="U638" s="2010">
        <v>0.03</v>
      </c>
      <c r="V638" s="2011"/>
      <c r="W638" s="2012"/>
      <c r="X638" s="2007" t="s">
        <v>490</v>
      </c>
      <c r="Y638" s="2008"/>
      <c r="Z638" s="2008"/>
      <c r="AA638" s="2008"/>
      <c r="AB638" s="2009"/>
      <c r="AC638" s="1999">
        <v>2</v>
      </c>
      <c r="AD638" s="2000"/>
      <c r="AE638" s="2001"/>
      <c r="AF638" s="2014"/>
      <c r="AG638" s="2015"/>
      <c r="AH638" s="2015"/>
      <c r="AI638" s="2015"/>
      <c r="AJ638" s="2016"/>
      <c r="AK638" s="2040"/>
      <c r="AL638" s="2041"/>
      <c r="AM638" s="2041"/>
      <c r="AN638" s="2042"/>
      <c r="AO638" s="2002">
        <v>1900000</v>
      </c>
      <c r="AP638" s="2002"/>
      <c r="AQ638" s="2002"/>
      <c r="AR638" s="2002"/>
      <c r="AS638" s="2002"/>
      <c r="AT638" s="239"/>
      <c r="AU638" s="239"/>
      <c r="AV638" s="239"/>
      <c r="AW638" s="239"/>
      <c r="AX638" s="239"/>
      <c r="AY638" s="239"/>
      <c r="AZ638" s="61"/>
      <c r="BA638" s="58" t="s">
        <v>491</v>
      </c>
      <c r="BB638" s="61"/>
      <c r="BC638" s="61"/>
      <c r="BD638" s="61"/>
      <c r="BE638" s="61"/>
      <c r="BF638" s="61"/>
      <c r="BG638" s="61"/>
      <c r="BH638" s="61"/>
      <c r="BI638" s="61"/>
      <c r="BJ638" s="61"/>
      <c r="BK638" s="61"/>
      <c r="BL638" s="61"/>
      <c r="BM638" s="61"/>
      <c r="CR638" s="265"/>
      <c r="CS638" s="58"/>
      <c r="CT638" s="58"/>
      <c r="CU638" s="58"/>
      <c r="CV638" s="58"/>
      <c r="CW638" s="58"/>
      <c r="CX638" s="58"/>
      <c r="CY638" s="58"/>
      <c r="CZ638" s="58"/>
      <c r="DA638" s="58"/>
      <c r="DB638" s="58"/>
      <c r="DC638" s="58"/>
      <c r="DD638" s="58"/>
      <c r="DE638" s="58"/>
      <c r="DF638" s="58"/>
      <c r="DX638" s="1980" t="e">
        <f t="shared" ref="DX638:DX662" si="22">DX610*(BN610/$BN$635)</f>
        <v>#VALUE!</v>
      </c>
      <c r="DY638" s="1980"/>
      <c r="DZ638" s="1980"/>
      <c r="EA638" s="1980"/>
      <c r="EB638" s="1980"/>
      <c r="EC638" s="1980">
        <f t="shared" ref="EC638:EC662" si="23">EC610*(BS610/$BS$635)</f>
        <v>34.16811594202899</v>
      </c>
      <c r="ED638" s="1980"/>
      <c r="EE638" s="1980"/>
      <c r="EF638" s="1980"/>
      <c r="EG638" s="1980"/>
      <c r="EH638" s="1980" t="e">
        <f t="shared" ref="EH638:EH662" si="24">EH610*(BX610/$BX$635)</f>
        <v>#VALUE!</v>
      </c>
      <c r="EI638" s="1980"/>
      <c r="EJ638" s="1980"/>
      <c r="EK638" s="1980"/>
      <c r="EL638" s="1980"/>
      <c r="EM638" s="1980" t="e">
        <f t="shared" ref="EM638:EM662" si="25">EM610*(CC610/$CC$635)</f>
        <v>#VALUE!</v>
      </c>
      <c r="EN638" s="1980"/>
      <c r="EO638" s="1980"/>
      <c r="EP638" s="1980"/>
      <c r="EQ638" s="1980"/>
      <c r="ER638" s="1980" t="e">
        <f t="shared" ref="ER638:ER662" si="26">ER610*(CH610/$CH$635)</f>
        <v>#VALUE!</v>
      </c>
      <c r="ES638" s="1980"/>
      <c r="ET638" s="1980"/>
      <c r="EU638" s="1980"/>
      <c r="EV638" s="1980"/>
      <c r="EW638" s="1980" t="e">
        <f t="shared" ref="EW638:EW662" si="27">EW610*(CM610/$CM$635)</f>
        <v>#VALUE!</v>
      </c>
      <c r="EX638" s="1980"/>
      <c r="EY638" s="1980"/>
      <c r="EZ638" s="1980"/>
      <c r="FA638" s="1980"/>
    </row>
    <row r="639" spans="1:157" ht="12.75" customHeight="1">
      <c r="B639" s="84" t="s">
        <v>124</v>
      </c>
      <c r="C639" s="1992" t="s">
        <v>2066</v>
      </c>
      <c r="D639" s="1992"/>
      <c r="E639" s="1992"/>
      <c r="F639" s="1992"/>
      <c r="G639" s="1992"/>
      <c r="H639" s="1992"/>
      <c r="I639" s="1992"/>
      <c r="J639" s="1992"/>
      <c r="K639" s="1992"/>
      <c r="L639" s="1992"/>
      <c r="M639" s="1992"/>
      <c r="N639" s="2026"/>
      <c r="O639" s="2037" t="s">
        <v>626</v>
      </c>
      <c r="P639" s="2038"/>
      <c r="Q639" s="2039"/>
      <c r="R639" s="2004"/>
      <c r="S639" s="2005"/>
      <c r="T639" s="2006"/>
      <c r="U639" s="2010"/>
      <c r="V639" s="2011"/>
      <c r="W639" s="2012"/>
      <c r="X639" s="2007" t="s">
        <v>491</v>
      </c>
      <c r="Y639" s="2008"/>
      <c r="Z639" s="2008"/>
      <c r="AA639" s="2008"/>
      <c r="AB639" s="2009"/>
      <c r="AC639" s="1999" t="s">
        <v>626</v>
      </c>
      <c r="AD639" s="2000"/>
      <c r="AE639" s="2001"/>
      <c r="AF639" s="2014"/>
      <c r="AG639" s="2015"/>
      <c r="AH639" s="2015"/>
      <c r="AI639" s="2015"/>
      <c r="AJ639" s="2016"/>
      <c r="AK639" s="2040"/>
      <c r="AL639" s="2041"/>
      <c r="AM639" s="2041"/>
      <c r="AN639" s="2042"/>
      <c r="AO639" s="2002">
        <v>6139419.1446938962</v>
      </c>
      <c r="AP639" s="2002"/>
      <c r="AQ639" s="2002"/>
      <c r="AR639" s="2002"/>
      <c r="AS639" s="2002"/>
      <c r="AT639" s="239"/>
      <c r="AU639" s="239"/>
      <c r="AV639" s="239"/>
      <c r="AW639" s="239"/>
      <c r="AX639" s="239"/>
      <c r="AY639" s="239"/>
      <c r="AZ639" s="61"/>
      <c r="BA639" s="58" t="s">
        <v>490</v>
      </c>
      <c r="BB639" s="61"/>
      <c r="BC639" s="61"/>
      <c r="BD639" s="61"/>
      <c r="BE639" s="61"/>
      <c r="BF639" s="61"/>
      <c r="BG639" s="61"/>
      <c r="BH639" s="61"/>
      <c r="BI639" s="61"/>
      <c r="BJ639" s="61"/>
      <c r="BK639" s="61"/>
      <c r="BL639" s="61"/>
      <c r="BM639" s="61"/>
      <c r="BN639" s="58" t="s">
        <v>108</v>
      </c>
      <c r="BO639" s="58"/>
      <c r="BP639" s="58"/>
      <c r="BQ639" s="58"/>
      <c r="BR639" s="58"/>
      <c r="BS639" s="58"/>
      <c r="BT639" s="58"/>
      <c r="BU639" s="58"/>
      <c r="BV639" s="58"/>
      <c r="BW639" s="58"/>
      <c r="BX639" s="58"/>
      <c r="BY639" s="58"/>
      <c r="BZ639" s="58"/>
      <c r="CA639" s="58"/>
      <c r="CB639" s="58"/>
      <c r="CC639" s="58"/>
      <c r="CD639" s="58"/>
      <c r="CE639" s="58"/>
      <c r="CF639" s="58"/>
      <c r="CG639" s="58"/>
      <c r="CH639" s="58"/>
      <c r="CI639" s="58"/>
      <c r="CJ639" s="58"/>
      <c r="CK639" s="58"/>
      <c r="CL639" s="58"/>
      <c r="CM639" s="58"/>
      <c r="CN639" s="58"/>
      <c r="CO639" s="58"/>
      <c r="CP639" s="58"/>
      <c r="CQ639" s="58"/>
      <c r="CR639" s="265"/>
      <c r="CS639" s="58"/>
      <c r="CT639" s="58"/>
      <c r="CU639" s="58"/>
      <c r="CV639" s="58"/>
      <c r="CW639" s="58"/>
      <c r="CX639" s="58"/>
      <c r="CY639" s="58"/>
      <c r="CZ639" s="58"/>
      <c r="DA639" s="58"/>
      <c r="DB639" s="58"/>
      <c r="DC639" s="58"/>
      <c r="DD639" s="58"/>
      <c r="DE639" s="58"/>
      <c r="DF639" s="58"/>
      <c r="DX639" s="1980" t="e">
        <f t="shared" si="22"/>
        <v>#VALUE!</v>
      </c>
      <c r="DY639" s="1980"/>
      <c r="DZ639" s="1980"/>
      <c r="EA639" s="1980"/>
      <c r="EB639" s="1980"/>
      <c r="EC639" s="1980">
        <f t="shared" si="23"/>
        <v>60.666666666666671</v>
      </c>
      <c r="ED639" s="1980"/>
      <c r="EE639" s="1980"/>
      <c r="EF639" s="1980"/>
      <c r="EG639" s="1980"/>
      <c r="EH639" s="1980" t="e">
        <f t="shared" si="24"/>
        <v>#VALUE!</v>
      </c>
      <c r="EI639" s="1980"/>
      <c r="EJ639" s="1980"/>
      <c r="EK639" s="1980"/>
      <c r="EL639" s="1980"/>
      <c r="EM639" s="1980" t="e">
        <f t="shared" si="25"/>
        <v>#VALUE!</v>
      </c>
      <c r="EN639" s="1980"/>
      <c r="EO639" s="1980"/>
      <c r="EP639" s="1980"/>
      <c r="EQ639" s="1980"/>
      <c r="ER639" s="1980" t="e">
        <f t="shared" si="26"/>
        <v>#VALUE!</v>
      </c>
      <c r="ES639" s="1980"/>
      <c r="ET639" s="1980"/>
      <c r="EU639" s="1980"/>
      <c r="EV639" s="1980"/>
      <c r="EW639" s="1980" t="e">
        <f t="shared" si="27"/>
        <v>#VALUE!</v>
      </c>
      <c r="EX639" s="1980"/>
      <c r="EY639" s="1980"/>
      <c r="EZ639" s="1980"/>
      <c r="FA639" s="1980"/>
    </row>
    <row r="640" spans="1:157" ht="12.75">
      <c r="B640" s="84" t="s">
        <v>616</v>
      </c>
      <c r="C640" s="1992"/>
      <c r="D640" s="1992"/>
      <c r="E640" s="1992"/>
      <c r="F640" s="1992"/>
      <c r="G640" s="1992"/>
      <c r="H640" s="1992"/>
      <c r="I640" s="1992"/>
      <c r="J640" s="1992"/>
      <c r="K640" s="1992"/>
      <c r="L640" s="1992"/>
      <c r="M640" s="1992"/>
      <c r="N640" s="2026"/>
      <c r="O640" s="2037"/>
      <c r="P640" s="2038"/>
      <c r="Q640" s="2039"/>
      <c r="R640" s="2004"/>
      <c r="S640" s="2005"/>
      <c r="T640" s="2006"/>
      <c r="U640" s="2010"/>
      <c r="V640" s="2011"/>
      <c r="W640" s="2012"/>
      <c r="X640" s="2007" t="s">
        <v>1381</v>
      </c>
      <c r="Y640" s="2008"/>
      <c r="Z640" s="2008"/>
      <c r="AA640" s="2008"/>
      <c r="AB640" s="2009"/>
      <c r="AC640" s="1999"/>
      <c r="AD640" s="2000"/>
      <c r="AE640" s="2001"/>
      <c r="AF640" s="2014"/>
      <c r="AG640" s="2015"/>
      <c r="AH640" s="2015"/>
      <c r="AI640" s="2015"/>
      <c r="AJ640" s="2016"/>
      <c r="AK640" s="2040"/>
      <c r="AL640" s="2041"/>
      <c r="AM640" s="2041"/>
      <c r="AN640" s="2042"/>
      <c r="AO640" s="2002"/>
      <c r="AP640" s="2002"/>
      <c r="AQ640" s="2002"/>
      <c r="AR640" s="2002"/>
      <c r="AS640" s="2002"/>
      <c r="AT640" s="239"/>
      <c r="AU640" s="239"/>
      <c r="AV640" s="239"/>
      <c r="AW640" s="239"/>
      <c r="AX640" s="239"/>
      <c r="AY640" s="239"/>
      <c r="AZ640" s="61"/>
      <c r="BA640" s="58" t="s">
        <v>2090</v>
      </c>
      <c r="BB640" s="61"/>
      <c r="BC640" s="61"/>
      <c r="BD640" s="61"/>
      <c r="BE640" s="61"/>
      <c r="BF640" s="61"/>
      <c r="BG640" s="61"/>
      <c r="BH640" s="61"/>
      <c r="BI640" s="61"/>
      <c r="BJ640" s="61"/>
      <c r="BK640" s="61"/>
      <c r="BL640" s="61"/>
      <c r="BM640" s="61"/>
      <c r="BN640" s="1970">
        <f>IF(J772="SRO/Studio",O772,0)</f>
        <v>0</v>
      </c>
      <c r="BO640" s="1971"/>
      <c r="BP640" s="1971"/>
      <c r="BQ640" s="1971"/>
      <c r="BR640" s="1972"/>
      <c r="BS640" s="1976">
        <f>IF(J772="1 Bedroom",O772,0)</f>
        <v>0</v>
      </c>
      <c r="BT640" s="1976"/>
      <c r="BU640" s="1976"/>
      <c r="BV640" s="1976"/>
      <c r="BW640" s="1976"/>
      <c r="BX640" s="1976">
        <f>IF(J772="2 Bedrooms",O772,0)</f>
        <v>2</v>
      </c>
      <c r="BY640" s="1976"/>
      <c r="BZ640" s="1976"/>
      <c r="CA640" s="1976"/>
      <c r="CB640" s="1976"/>
      <c r="CC640" s="1976">
        <f>IF(J772="3 Bedrooms",O772,0)</f>
        <v>0</v>
      </c>
      <c r="CD640" s="1976"/>
      <c r="CE640" s="1976"/>
      <c r="CF640" s="1976"/>
      <c r="CG640" s="1976"/>
      <c r="CH640" s="1976">
        <f>IF(J772="4 Bedrooms",O772,0)</f>
        <v>0</v>
      </c>
      <c r="CI640" s="1976"/>
      <c r="CJ640" s="1976"/>
      <c r="CK640" s="1976"/>
      <c r="CL640" s="1976"/>
      <c r="CM640" s="1976">
        <f>IF(J772="5 Bedrooms",O772,0)</f>
        <v>0</v>
      </c>
      <c r="CN640" s="1976"/>
      <c r="CO640" s="1976"/>
      <c r="CP640" s="1976"/>
      <c r="CQ640" s="1976"/>
      <c r="CR640" s="265"/>
      <c r="CS640" s="58"/>
      <c r="CT640" s="58"/>
      <c r="CU640" s="58"/>
      <c r="CV640" s="58"/>
      <c r="CW640" s="58"/>
      <c r="CX640" s="58"/>
      <c r="CY640" s="58"/>
      <c r="CZ640" s="58"/>
      <c r="DA640" s="58"/>
      <c r="DB640" s="58"/>
      <c r="DC640" s="58"/>
      <c r="DD640" s="58"/>
      <c r="DE640" s="58"/>
      <c r="DF640" s="58"/>
      <c r="DX640" s="1980" t="e">
        <f t="shared" si="22"/>
        <v>#VALUE!</v>
      </c>
      <c r="DY640" s="1980"/>
      <c r="DZ640" s="1980"/>
      <c r="EA640" s="1980"/>
      <c r="EB640" s="1980"/>
      <c r="EC640" s="1980">
        <f t="shared" si="23"/>
        <v>316.78260869565219</v>
      </c>
      <c r="ED640" s="1980"/>
      <c r="EE640" s="1980"/>
      <c r="EF640" s="1980"/>
      <c r="EG640" s="1980"/>
      <c r="EH640" s="1980" t="e">
        <f t="shared" si="24"/>
        <v>#VALUE!</v>
      </c>
      <c r="EI640" s="1980"/>
      <c r="EJ640" s="1980"/>
      <c r="EK640" s="1980"/>
      <c r="EL640" s="1980"/>
      <c r="EM640" s="1980" t="e">
        <f t="shared" si="25"/>
        <v>#VALUE!</v>
      </c>
      <c r="EN640" s="1980"/>
      <c r="EO640" s="1980"/>
      <c r="EP640" s="1980"/>
      <c r="EQ640" s="1980"/>
      <c r="ER640" s="1980" t="e">
        <f t="shared" si="26"/>
        <v>#VALUE!</v>
      </c>
      <c r="ES640" s="1980"/>
      <c r="ET640" s="1980"/>
      <c r="EU640" s="1980"/>
      <c r="EV640" s="1980"/>
      <c r="EW640" s="1980" t="e">
        <f t="shared" si="27"/>
        <v>#VALUE!</v>
      </c>
      <c r="EX640" s="1980"/>
      <c r="EY640" s="1980"/>
      <c r="EZ640" s="1980"/>
      <c r="FA640" s="1980"/>
    </row>
    <row r="641" spans="1:157" ht="12.75">
      <c r="B641" s="84" t="s">
        <v>821</v>
      </c>
      <c r="C641" s="1992"/>
      <c r="D641" s="1992"/>
      <c r="E641" s="1992"/>
      <c r="F641" s="1992"/>
      <c r="G641" s="1992"/>
      <c r="H641" s="1992"/>
      <c r="I641" s="1992"/>
      <c r="J641" s="1992"/>
      <c r="K641" s="1992"/>
      <c r="L641" s="1992"/>
      <c r="M641" s="1992"/>
      <c r="N641" s="2026"/>
      <c r="O641" s="2037"/>
      <c r="P641" s="2038"/>
      <c r="Q641" s="2039"/>
      <c r="R641" s="2004"/>
      <c r="S641" s="2005"/>
      <c r="T641" s="2006"/>
      <c r="U641" s="2010"/>
      <c r="V641" s="2011"/>
      <c r="W641" s="2012"/>
      <c r="X641" s="2007" t="s">
        <v>1381</v>
      </c>
      <c r="Y641" s="2008"/>
      <c r="Z641" s="2008"/>
      <c r="AA641" s="2008"/>
      <c r="AB641" s="2009"/>
      <c r="AC641" s="1999"/>
      <c r="AD641" s="2000"/>
      <c r="AE641" s="2001"/>
      <c r="AF641" s="2014"/>
      <c r="AG641" s="2015"/>
      <c r="AH641" s="2015"/>
      <c r="AI641" s="2015"/>
      <c r="AJ641" s="2016"/>
      <c r="AK641" s="2040"/>
      <c r="AL641" s="2041"/>
      <c r="AM641" s="2041"/>
      <c r="AN641" s="2042"/>
      <c r="AO641" s="2002"/>
      <c r="AP641" s="2002"/>
      <c r="AQ641" s="2002"/>
      <c r="AR641" s="2002"/>
      <c r="AS641" s="2002"/>
      <c r="AT641" s="239"/>
      <c r="AU641" s="239"/>
      <c r="AV641" s="239"/>
      <c r="AW641" s="239"/>
      <c r="AX641" s="239"/>
      <c r="AY641" s="239"/>
      <c r="AZ641" s="61"/>
      <c r="BA641" s="58" t="s">
        <v>308</v>
      </c>
      <c r="BB641" s="61"/>
      <c r="BC641" s="61"/>
      <c r="BD641" s="61"/>
      <c r="BE641" s="61"/>
      <c r="BF641" s="61"/>
      <c r="BG641" s="61"/>
      <c r="BH641" s="61"/>
      <c r="BI641" s="61"/>
      <c r="BJ641" s="61"/>
      <c r="BK641" s="61"/>
      <c r="BL641" s="61"/>
      <c r="BM641" s="61"/>
      <c r="BN641" s="1970">
        <f>IF(J773="SRO/Studio",O773,0)</f>
        <v>0</v>
      </c>
      <c r="BO641" s="1971"/>
      <c r="BP641" s="1971"/>
      <c r="BQ641" s="1971"/>
      <c r="BR641" s="1972"/>
      <c r="BS641" s="1976">
        <f>IF(J773="1 Bedroom",O773,0)</f>
        <v>0</v>
      </c>
      <c r="BT641" s="1976"/>
      <c r="BU641" s="1976"/>
      <c r="BV641" s="1976"/>
      <c r="BW641" s="1976"/>
      <c r="BX641" s="1976">
        <f>IF(J773="2 Bedrooms",O773,0)</f>
        <v>0</v>
      </c>
      <c r="BY641" s="1976"/>
      <c r="BZ641" s="1976"/>
      <c r="CA641" s="1976"/>
      <c r="CB641" s="1976"/>
      <c r="CC641" s="1976">
        <f>IF(J773="3 Bedrooms",O773,0)</f>
        <v>0</v>
      </c>
      <c r="CD641" s="1976"/>
      <c r="CE641" s="1976"/>
      <c r="CF641" s="1976"/>
      <c r="CG641" s="1976"/>
      <c r="CH641" s="1976">
        <f>IF(J773="4 Bedrooms",O773,0)</f>
        <v>0</v>
      </c>
      <c r="CI641" s="1976"/>
      <c r="CJ641" s="1976"/>
      <c r="CK641" s="1976"/>
      <c r="CL641" s="1976"/>
      <c r="CM641" s="1976">
        <f>IF(J773="5 Bedrooms",O773,0)</f>
        <v>0</v>
      </c>
      <c r="CN641" s="1976"/>
      <c r="CO641" s="1976"/>
      <c r="CP641" s="1976"/>
      <c r="CQ641" s="1976"/>
      <c r="CR641" s="265"/>
      <c r="CS641" s="58"/>
      <c r="CT641" s="58"/>
      <c r="CU641" s="58"/>
      <c r="CV641" s="58"/>
      <c r="CW641" s="58"/>
      <c r="CX641" s="58"/>
      <c r="CY641" s="58"/>
      <c r="CZ641" s="58"/>
      <c r="DA641" s="58"/>
      <c r="DB641" s="58"/>
      <c r="DC641" s="58"/>
      <c r="DD641" s="58"/>
      <c r="DE641" s="58"/>
      <c r="DF641" s="58"/>
      <c r="DX641" s="1980" t="e">
        <f t="shared" si="22"/>
        <v>#VALUE!</v>
      </c>
      <c r="DY641" s="1980"/>
      <c r="DZ641" s="1980"/>
      <c r="EA641" s="1980"/>
      <c r="EB641" s="1980"/>
      <c r="EC641" s="1980">
        <f t="shared" si="23"/>
        <v>311.304347826087</v>
      </c>
      <c r="ED641" s="1980"/>
      <c r="EE641" s="1980"/>
      <c r="EF641" s="1980"/>
      <c r="EG641" s="1980"/>
      <c r="EH641" s="1980" t="e">
        <f t="shared" si="24"/>
        <v>#VALUE!</v>
      </c>
      <c r="EI641" s="1980"/>
      <c r="EJ641" s="1980"/>
      <c r="EK641" s="1980"/>
      <c r="EL641" s="1980"/>
      <c r="EM641" s="1980" t="e">
        <f t="shared" si="25"/>
        <v>#VALUE!</v>
      </c>
      <c r="EN641" s="1980"/>
      <c r="EO641" s="1980"/>
      <c r="EP641" s="1980"/>
      <c r="EQ641" s="1980"/>
      <c r="ER641" s="1980" t="e">
        <f t="shared" si="26"/>
        <v>#VALUE!</v>
      </c>
      <c r="ES641" s="1980"/>
      <c r="ET641" s="1980"/>
      <c r="EU641" s="1980"/>
      <c r="EV641" s="1980"/>
      <c r="EW641" s="1980" t="e">
        <f t="shared" si="27"/>
        <v>#VALUE!</v>
      </c>
      <c r="EX641" s="1980"/>
      <c r="EY641" s="1980"/>
      <c r="EZ641" s="1980"/>
      <c r="FA641" s="1980"/>
    </row>
    <row r="642" spans="1:157" ht="12.75">
      <c r="B642" s="84" t="s">
        <v>619</v>
      </c>
      <c r="C642" s="1992"/>
      <c r="D642" s="1992"/>
      <c r="E642" s="1992"/>
      <c r="F642" s="1992"/>
      <c r="G642" s="1992"/>
      <c r="H642" s="1992"/>
      <c r="I642" s="1992"/>
      <c r="J642" s="1992"/>
      <c r="K642" s="1992"/>
      <c r="L642" s="1992"/>
      <c r="M642" s="1992"/>
      <c r="N642" s="2026"/>
      <c r="O642" s="2037"/>
      <c r="P642" s="2038"/>
      <c r="Q642" s="2039"/>
      <c r="R642" s="2004"/>
      <c r="S642" s="2005"/>
      <c r="T642" s="2006"/>
      <c r="U642" s="2010"/>
      <c r="V642" s="2011"/>
      <c r="W642" s="2012"/>
      <c r="X642" s="2007" t="s">
        <v>1381</v>
      </c>
      <c r="Y642" s="2008"/>
      <c r="Z642" s="2008"/>
      <c r="AA642" s="2008"/>
      <c r="AB642" s="2009"/>
      <c r="AC642" s="1999"/>
      <c r="AD642" s="2000"/>
      <c r="AE642" s="2001"/>
      <c r="AF642" s="2014"/>
      <c r="AG642" s="2015"/>
      <c r="AH642" s="2015"/>
      <c r="AI642" s="2015"/>
      <c r="AJ642" s="2016"/>
      <c r="AK642" s="2040"/>
      <c r="AL642" s="2041"/>
      <c r="AM642" s="2041"/>
      <c r="AN642" s="2042"/>
      <c r="AO642" s="2002"/>
      <c r="AP642" s="2002"/>
      <c r="AQ642" s="2002"/>
      <c r="AR642" s="2002"/>
      <c r="AS642" s="2002"/>
      <c r="AT642" s="239"/>
      <c r="AU642" s="239"/>
      <c r="AV642" s="239"/>
      <c r="AW642" s="239"/>
      <c r="AX642" s="239"/>
      <c r="AY642" s="239"/>
      <c r="AZ642" s="61"/>
      <c r="BA642" s="61"/>
      <c r="BB642" s="61"/>
      <c r="BC642" s="61"/>
      <c r="BD642" s="61"/>
      <c r="BE642" s="61"/>
      <c r="BF642" s="61"/>
      <c r="BG642" s="61"/>
      <c r="BH642" s="61"/>
      <c r="BI642" s="61"/>
      <c r="BJ642" s="61"/>
      <c r="BK642" s="61"/>
      <c r="BL642" s="61"/>
      <c r="BM642" s="61"/>
      <c r="BN642" s="1970">
        <f>IF(J774="SRO/Studio",O774,0)</f>
        <v>0</v>
      </c>
      <c r="BO642" s="1971"/>
      <c r="BP642" s="1971"/>
      <c r="BQ642" s="1971"/>
      <c r="BR642" s="1972"/>
      <c r="BS642" s="1976">
        <f>IF(J774="1 Bedroom",O774,0)</f>
        <v>0</v>
      </c>
      <c r="BT642" s="1976"/>
      <c r="BU642" s="1976"/>
      <c r="BV642" s="1976"/>
      <c r="BW642" s="1976"/>
      <c r="BX642" s="1976">
        <f>IF(J774="2 Bedrooms",O774,0)</f>
        <v>0</v>
      </c>
      <c r="BY642" s="1976"/>
      <c r="BZ642" s="1976"/>
      <c r="CA642" s="1976"/>
      <c r="CB642" s="1976"/>
      <c r="CC642" s="1976">
        <f>IF(J774="3 Bedrooms",O774,0)</f>
        <v>0</v>
      </c>
      <c r="CD642" s="1976"/>
      <c r="CE642" s="1976"/>
      <c r="CF642" s="1976"/>
      <c r="CG642" s="1976"/>
      <c r="CH642" s="1976">
        <f>IF(J774="4 Bedrooms",O774,0)</f>
        <v>0</v>
      </c>
      <c r="CI642" s="1976"/>
      <c r="CJ642" s="1976"/>
      <c r="CK642" s="1976"/>
      <c r="CL642" s="1976"/>
      <c r="CM642" s="1976">
        <f>IF(J774="5 Bedrooms",O774,0)</f>
        <v>0</v>
      </c>
      <c r="CN642" s="1976"/>
      <c r="CO642" s="1976"/>
      <c r="CP642" s="1976"/>
      <c r="CQ642" s="1976"/>
      <c r="CR642" s="1705"/>
      <c r="CV642" s="58"/>
      <c r="CW642" s="58"/>
      <c r="CX642" s="58"/>
      <c r="CY642" s="58"/>
      <c r="CZ642" s="58"/>
      <c r="DA642" s="58"/>
      <c r="DB642" s="58"/>
      <c r="DC642" s="58"/>
      <c r="DD642" s="58"/>
      <c r="DE642" s="58"/>
      <c r="DF642" s="58"/>
      <c r="DX642" s="1980" t="e">
        <f t="shared" si="22"/>
        <v>#VALUE!</v>
      </c>
      <c r="DY642" s="1980"/>
      <c r="DZ642" s="1980"/>
      <c r="EA642" s="1980"/>
      <c r="EB642" s="1980"/>
      <c r="EC642" s="1980" t="e">
        <f t="shared" si="23"/>
        <v>#VALUE!</v>
      </c>
      <c r="ED642" s="1980"/>
      <c r="EE642" s="1980"/>
      <c r="EF642" s="1980"/>
      <c r="EG642" s="1980"/>
      <c r="EH642" s="1980">
        <f t="shared" si="24"/>
        <v>43.152173913043477</v>
      </c>
      <c r="EI642" s="1980"/>
      <c r="EJ642" s="1980"/>
      <c r="EK642" s="1980"/>
      <c r="EL642" s="1980"/>
      <c r="EM642" s="1980" t="e">
        <f t="shared" si="25"/>
        <v>#VALUE!</v>
      </c>
      <c r="EN642" s="1980"/>
      <c r="EO642" s="1980"/>
      <c r="EP642" s="1980"/>
      <c r="EQ642" s="1980"/>
      <c r="ER642" s="1980" t="e">
        <f t="shared" si="26"/>
        <v>#VALUE!</v>
      </c>
      <c r="ES642" s="1980"/>
      <c r="ET642" s="1980"/>
      <c r="EU642" s="1980"/>
      <c r="EV642" s="1980"/>
      <c r="EW642" s="1980" t="e">
        <f t="shared" si="27"/>
        <v>#VALUE!</v>
      </c>
      <c r="EX642" s="1980"/>
      <c r="EY642" s="1980"/>
      <c r="EZ642" s="1980"/>
      <c r="FA642" s="1980"/>
    </row>
    <row r="643" spans="1:157" ht="12.75">
      <c r="B643" s="84" t="s">
        <v>487</v>
      </c>
      <c r="C643" s="1992"/>
      <c r="D643" s="1992"/>
      <c r="E643" s="1992"/>
      <c r="F643" s="1992"/>
      <c r="G643" s="1992"/>
      <c r="H643" s="1992"/>
      <c r="I643" s="1992"/>
      <c r="J643" s="1992"/>
      <c r="K643" s="1992"/>
      <c r="L643" s="1992"/>
      <c r="M643" s="1992"/>
      <c r="N643" s="2026"/>
      <c r="O643" s="2037"/>
      <c r="P643" s="2038"/>
      <c r="Q643" s="2039"/>
      <c r="R643" s="2004"/>
      <c r="S643" s="2005"/>
      <c r="T643" s="2006"/>
      <c r="U643" s="2010"/>
      <c r="V643" s="2011"/>
      <c r="W643" s="2012"/>
      <c r="X643" s="2007" t="s">
        <v>1381</v>
      </c>
      <c r="Y643" s="2008"/>
      <c r="Z643" s="2008"/>
      <c r="AA643" s="2008"/>
      <c r="AB643" s="2009"/>
      <c r="AC643" s="1999"/>
      <c r="AD643" s="2000"/>
      <c r="AE643" s="2001"/>
      <c r="AF643" s="2014"/>
      <c r="AG643" s="2015"/>
      <c r="AH643" s="2015"/>
      <c r="AI643" s="2015"/>
      <c r="AJ643" s="2016"/>
      <c r="AK643" s="2040"/>
      <c r="AL643" s="2041"/>
      <c r="AM643" s="2041"/>
      <c r="AN643" s="2042"/>
      <c r="AO643" s="2002"/>
      <c r="AP643" s="2002"/>
      <c r="AQ643" s="2002"/>
      <c r="AR643" s="2002"/>
      <c r="AS643" s="2002"/>
      <c r="AT643" s="239"/>
      <c r="AU643" s="239"/>
      <c r="AV643" s="239"/>
      <c r="AW643" s="239"/>
      <c r="AX643" s="239"/>
      <c r="AY643" s="239"/>
      <c r="AZ643" s="61"/>
      <c r="BA643" s="61"/>
      <c r="BB643" s="61"/>
      <c r="BC643" s="61"/>
      <c r="BD643" s="61"/>
      <c r="BE643" s="61"/>
      <c r="BF643" s="61"/>
      <c r="BG643" s="61"/>
      <c r="BH643" s="61"/>
      <c r="BI643" s="61"/>
      <c r="BJ643" s="61"/>
      <c r="BK643" s="61"/>
      <c r="BL643" s="61"/>
      <c r="BM643" s="61"/>
      <c r="BN643" s="1970">
        <f>IF(J775="SRO/Studio",O775,0)</f>
        <v>0</v>
      </c>
      <c r="BO643" s="1971"/>
      <c r="BP643" s="1971"/>
      <c r="BQ643" s="1971"/>
      <c r="BR643" s="1972"/>
      <c r="BS643" s="1976">
        <f>IF(J775="1 Bedroom",O775,0)</f>
        <v>0</v>
      </c>
      <c r="BT643" s="1976"/>
      <c r="BU643" s="1976"/>
      <c r="BV643" s="1976"/>
      <c r="BW643" s="1976"/>
      <c r="BX643" s="1976">
        <f>IF(J775="2 Bedrooms",O775,0)</f>
        <v>0</v>
      </c>
      <c r="BY643" s="1976"/>
      <c r="BZ643" s="1976"/>
      <c r="CA643" s="1976"/>
      <c r="CB643" s="1976"/>
      <c r="CC643" s="1976">
        <f>IF(J775="3 Bedrooms",O775,0)</f>
        <v>0</v>
      </c>
      <c r="CD643" s="1976"/>
      <c r="CE643" s="1976"/>
      <c r="CF643" s="1976"/>
      <c r="CG643" s="1976"/>
      <c r="CH643" s="1976">
        <f>IF(J775="4 Bedrooms",O775,0)</f>
        <v>0</v>
      </c>
      <c r="CI643" s="1976"/>
      <c r="CJ643" s="1976"/>
      <c r="CK643" s="1976"/>
      <c r="CL643" s="1976"/>
      <c r="CM643" s="1976">
        <f>IF(J775="5 Bedrooms",O775,0)</f>
        <v>0</v>
      </c>
      <c r="CN643" s="1976"/>
      <c r="CO643" s="1976"/>
      <c r="CP643" s="1976"/>
      <c r="CQ643" s="1976"/>
      <c r="CV643" s="58"/>
      <c r="CW643" s="58"/>
      <c r="CX643" s="58"/>
      <c r="CY643" s="58"/>
      <c r="CZ643" s="58"/>
      <c r="DA643" s="58"/>
      <c r="DB643" s="58"/>
      <c r="DC643" s="58"/>
      <c r="DD643" s="58"/>
      <c r="DE643" s="58"/>
      <c r="DF643" s="58"/>
      <c r="DX643" s="1980" t="e">
        <f t="shared" si="22"/>
        <v>#VALUE!</v>
      </c>
      <c r="DY643" s="1980"/>
      <c r="DZ643" s="1980"/>
      <c r="EA643" s="1980"/>
      <c r="EB643" s="1980"/>
      <c r="EC643" s="1980" t="e">
        <f t="shared" si="23"/>
        <v>#VALUE!</v>
      </c>
      <c r="ED643" s="1980"/>
      <c r="EE643" s="1980"/>
      <c r="EF643" s="1980"/>
      <c r="EG643" s="1980"/>
      <c r="EH643" s="1980">
        <f t="shared" si="24"/>
        <v>77.282608695652172</v>
      </c>
      <c r="EI643" s="1980"/>
      <c r="EJ643" s="1980"/>
      <c r="EK643" s="1980"/>
      <c r="EL643" s="1980"/>
      <c r="EM643" s="1980" t="e">
        <f t="shared" si="25"/>
        <v>#VALUE!</v>
      </c>
      <c r="EN643" s="1980"/>
      <c r="EO643" s="1980"/>
      <c r="EP643" s="1980"/>
      <c r="EQ643" s="1980"/>
      <c r="ER643" s="1980" t="e">
        <f t="shared" si="26"/>
        <v>#VALUE!</v>
      </c>
      <c r="ES643" s="1980"/>
      <c r="ET643" s="1980"/>
      <c r="EU643" s="1980"/>
      <c r="EV643" s="1980"/>
      <c r="EW643" s="1980" t="e">
        <f t="shared" si="27"/>
        <v>#VALUE!</v>
      </c>
      <c r="EX643" s="1980"/>
      <c r="EY643" s="1980"/>
      <c r="EZ643" s="1980"/>
      <c r="FA643" s="1980"/>
    </row>
    <row r="644" spans="1:157" ht="12.75">
      <c r="B644" s="84" t="s">
        <v>488</v>
      </c>
      <c r="C644" s="1992"/>
      <c r="D644" s="1992"/>
      <c r="E644" s="1992"/>
      <c r="F644" s="1992"/>
      <c r="G644" s="1992"/>
      <c r="H644" s="1992"/>
      <c r="I644" s="1992"/>
      <c r="J644" s="1992"/>
      <c r="K644" s="1992"/>
      <c r="L644" s="1992"/>
      <c r="M644" s="1992"/>
      <c r="N644" s="2026"/>
      <c r="O644" s="2037"/>
      <c r="P644" s="2038"/>
      <c r="Q644" s="2039"/>
      <c r="R644" s="2004"/>
      <c r="S644" s="2005"/>
      <c r="T644" s="2006"/>
      <c r="U644" s="2010"/>
      <c r="V644" s="2011"/>
      <c r="W644" s="2012"/>
      <c r="X644" s="2007" t="s">
        <v>1381</v>
      </c>
      <c r="Y644" s="2008"/>
      <c r="Z644" s="2008"/>
      <c r="AA644" s="2008"/>
      <c r="AB644" s="2009"/>
      <c r="AC644" s="1999"/>
      <c r="AD644" s="2000"/>
      <c r="AE644" s="2001"/>
      <c r="AF644" s="2014"/>
      <c r="AG644" s="2015"/>
      <c r="AH644" s="2015"/>
      <c r="AI644" s="2015"/>
      <c r="AJ644" s="2016"/>
      <c r="AK644" s="2040"/>
      <c r="AL644" s="2041"/>
      <c r="AM644" s="2041"/>
      <c r="AN644" s="2042"/>
      <c r="AO644" s="2002"/>
      <c r="AP644" s="2002"/>
      <c r="AQ644" s="2002"/>
      <c r="AR644" s="2002"/>
      <c r="AS644" s="2002"/>
      <c r="AT644" s="239"/>
      <c r="AU644" s="239"/>
      <c r="AV644" s="239"/>
      <c r="AW644" s="239"/>
      <c r="AX644" s="239"/>
      <c r="AY644" s="239"/>
      <c r="AZ644" s="61"/>
      <c r="BA644" s="61"/>
      <c r="BB644" s="61"/>
      <c r="BC644" s="61"/>
      <c r="BD644" s="61"/>
      <c r="BE644" s="61"/>
      <c r="BF644" s="61"/>
      <c r="BG644" s="61"/>
      <c r="BH644" s="61"/>
      <c r="BI644" s="61"/>
      <c r="BJ644" s="61"/>
      <c r="BK644" s="61"/>
      <c r="BL644" s="61"/>
      <c r="BM644" s="61"/>
      <c r="BN644" s="1977">
        <f>SUM(BN640:BR643)</f>
        <v>0</v>
      </c>
      <c r="BO644" s="1978"/>
      <c r="BP644" s="1978"/>
      <c r="BQ644" s="1978"/>
      <c r="BR644" s="1979"/>
      <c r="BS644" s="1973">
        <f>SUM(BS640:BW643)</f>
        <v>0</v>
      </c>
      <c r="BT644" s="1974"/>
      <c r="BU644" s="1974"/>
      <c r="BV644" s="1974"/>
      <c r="BW644" s="1975"/>
      <c r="BX644" s="1973">
        <f>SUM(BX640:CB643)</f>
        <v>2</v>
      </c>
      <c r="BY644" s="1974"/>
      <c r="BZ644" s="1974"/>
      <c r="CA644" s="1974"/>
      <c r="CB644" s="1975"/>
      <c r="CC644" s="1973">
        <f>SUM(CC640:CG643)</f>
        <v>0</v>
      </c>
      <c r="CD644" s="1974"/>
      <c r="CE644" s="1974"/>
      <c r="CF644" s="1974"/>
      <c r="CG644" s="1975"/>
      <c r="CH644" s="1973">
        <f>SUM(CH640:CL643)</f>
        <v>0</v>
      </c>
      <c r="CI644" s="1974"/>
      <c r="CJ644" s="1974"/>
      <c r="CK644" s="1974"/>
      <c r="CL644" s="1975"/>
      <c r="CM644" s="1973">
        <f>SUM(CM640:CQ643)</f>
        <v>0</v>
      </c>
      <c r="CN644" s="1974"/>
      <c r="CO644" s="1974"/>
      <c r="CP644" s="1974"/>
      <c r="CQ644" s="1975"/>
      <c r="CS644" s="1419">
        <f>BN644+BS644+BX644+CC644+CH644+CM644</f>
        <v>2</v>
      </c>
      <c r="CT644" s="134" t="s">
        <v>2303</v>
      </c>
      <c r="CU644" s="58"/>
      <c r="CV644" s="58"/>
      <c r="CW644" s="58"/>
      <c r="CX644" s="58"/>
      <c r="CY644" s="58"/>
      <c r="CZ644" s="58"/>
      <c r="DA644" s="58"/>
      <c r="DB644" s="58"/>
      <c r="DC644" s="58"/>
      <c r="DD644" s="58"/>
      <c r="DE644" s="58"/>
      <c r="DF644" s="58"/>
      <c r="DX644" s="1980" t="e">
        <f t="shared" si="22"/>
        <v>#VALUE!</v>
      </c>
      <c r="DY644" s="1980"/>
      <c r="DZ644" s="1980"/>
      <c r="EA644" s="1980"/>
      <c r="EB644" s="1980"/>
      <c r="EC644" s="1980" t="e">
        <f t="shared" si="23"/>
        <v>#VALUE!</v>
      </c>
      <c r="ED644" s="1980"/>
      <c r="EE644" s="1980"/>
      <c r="EF644" s="1980"/>
      <c r="EG644" s="1980"/>
      <c r="EH644" s="1980">
        <f t="shared" si="24"/>
        <v>245.30434782608694</v>
      </c>
      <c r="EI644" s="1980"/>
      <c r="EJ644" s="1980"/>
      <c r="EK644" s="1980"/>
      <c r="EL644" s="1980"/>
      <c r="EM644" s="1980" t="e">
        <f t="shared" si="25"/>
        <v>#VALUE!</v>
      </c>
      <c r="EN644" s="1980"/>
      <c r="EO644" s="1980"/>
      <c r="EP644" s="1980"/>
      <c r="EQ644" s="1980"/>
      <c r="ER644" s="1980" t="e">
        <f t="shared" si="26"/>
        <v>#VALUE!</v>
      </c>
      <c r="ES644" s="1980"/>
      <c r="ET644" s="1980"/>
      <c r="EU644" s="1980"/>
      <c r="EV644" s="1980"/>
      <c r="EW644" s="1980" t="e">
        <f t="shared" si="27"/>
        <v>#VALUE!</v>
      </c>
      <c r="EX644" s="1980"/>
      <c r="EY644" s="1980"/>
      <c r="EZ644" s="1980"/>
      <c r="FA644" s="1980"/>
    </row>
    <row r="645" spans="1:157" ht="12.75">
      <c r="B645" s="84" t="s">
        <v>494</v>
      </c>
      <c r="C645" s="1992"/>
      <c r="D645" s="1992"/>
      <c r="E645" s="1992"/>
      <c r="F645" s="1992"/>
      <c r="G645" s="1992"/>
      <c r="H645" s="1992"/>
      <c r="I645" s="1992"/>
      <c r="J645" s="1992"/>
      <c r="K645" s="1992"/>
      <c r="L645" s="1992"/>
      <c r="M645" s="1992"/>
      <c r="N645" s="2026"/>
      <c r="O645" s="2037"/>
      <c r="P645" s="2038"/>
      <c r="Q645" s="2039"/>
      <c r="R645" s="2004"/>
      <c r="S645" s="2005"/>
      <c r="T645" s="2006"/>
      <c r="U645" s="2010"/>
      <c r="V645" s="2011"/>
      <c r="W645" s="2012"/>
      <c r="X645" s="2007" t="s">
        <v>1381</v>
      </c>
      <c r="Y645" s="2008"/>
      <c r="Z645" s="2008"/>
      <c r="AA645" s="2008"/>
      <c r="AB645" s="2009"/>
      <c r="AC645" s="1999"/>
      <c r="AD645" s="2000"/>
      <c r="AE645" s="2001"/>
      <c r="AF645" s="2014"/>
      <c r="AG645" s="2015"/>
      <c r="AH645" s="2015"/>
      <c r="AI645" s="2015"/>
      <c r="AJ645" s="2016"/>
      <c r="AK645" s="2040"/>
      <c r="AL645" s="2041"/>
      <c r="AM645" s="2041"/>
      <c r="AN645" s="2042"/>
      <c r="AO645" s="2002"/>
      <c r="AP645" s="2002"/>
      <c r="AQ645" s="2002"/>
      <c r="AR645" s="2002"/>
      <c r="AS645" s="2002"/>
      <c r="AT645" s="239"/>
      <c r="AU645" s="239"/>
      <c r="AV645" s="239"/>
      <c r="AW645" s="239"/>
      <c r="AX645" s="239"/>
      <c r="AY645" s="239"/>
      <c r="AZ645" s="61"/>
      <c r="BA645" s="61"/>
      <c r="BB645" s="61"/>
      <c r="BC645" s="61"/>
      <c r="BD645" s="61"/>
      <c r="BE645" s="61"/>
      <c r="BF645" s="61"/>
      <c r="BG645" s="61"/>
      <c r="BH645" s="61"/>
      <c r="BI645" s="61"/>
      <c r="BJ645" s="61"/>
      <c r="BK645" s="61"/>
      <c r="BL645" s="61"/>
      <c r="BM645" s="61"/>
      <c r="BN645" s="717"/>
      <c r="BO645" s="717"/>
      <c r="BP645" s="717"/>
      <c r="BQ645" s="717"/>
      <c r="BR645" s="1419">
        <f>BN644*1</f>
        <v>0</v>
      </c>
      <c r="BS645" s="58"/>
      <c r="BT645" s="58"/>
      <c r="BU645" s="58"/>
      <c r="BV645" s="58"/>
      <c r="BW645" s="1419">
        <f>BS644*1</f>
        <v>0</v>
      </c>
      <c r="BX645" s="58"/>
      <c r="BY645" s="58"/>
      <c r="BZ645" s="58"/>
      <c r="CA645" s="58"/>
      <c r="CB645" s="1419">
        <f>BX644*2</f>
        <v>4</v>
      </c>
      <c r="CC645" s="58"/>
      <c r="CD645" s="58"/>
      <c r="CE645" s="58"/>
      <c r="CF645" s="58"/>
      <c r="CG645" s="1419">
        <f>CC644*3</f>
        <v>0</v>
      </c>
      <c r="CH645" s="58"/>
      <c r="CI645" s="58"/>
      <c r="CJ645" s="58"/>
      <c r="CK645" s="58"/>
      <c r="CL645" s="1419">
        <f>CH644*4</f>
        <v>0</v>
      </c>
      <c r="CM645" s="58"/>
      <c r="CN645" s="58"/>
      <c r="CO645" s="58"/>
      <c r="CP645" s="58"/>
      <c r="CQ645" s="1419">
        <f>CM644*5</f>
        <v>0</v>
      </c>
      <c r="CS645" s="1419">
        <f>BR645+BW645+CB645+CG645+CL645+CQ645</f>
        <v>4</v>
      </c>
      <c r="CT645" s="134" t="s">
        <v>2305</v>
      </c>
      <c r="CU645" s="58"/>
      <c r="CV645" s="58"/>
      <c r="CW645" s="58"/>
      <c r="CX645" s="58"/>
      <c r="CY645" s="58"/>
      <c r="CZ645" s="58"/>
      <c r="DA645" s="58"/>
      <c r="DB645" s="58"/>
      <c r="DC645" s="58"/>
      <c r="DD645" s="58"/>
      <c r="DE645" s="58"/>
      <c r="DF645" s="58"/>
      <c r="DX645" s="1980" t="e">
        <f t="shared" si="22"/>
        <v>#VALUE!</v>
      </c>
      <c r="DY645" s="1980"/>
      <c r="DZ645" s="1980"/>
      <c r="EA645" s="1980"/>
      <c r="EB645" s="1980"/>
      <c r="EC645" s="1980" t="e">
        <f t="shared" si="23"/>
        <v>#VALUE!</v>
      </c>
      <c r="ED645" s="1980"/>
      <c r="EE645" s="1980"/>
      <c r="EF645" s="1980"/>
      <c r="EG645" s="1980"/>
      <c r="EH645" s="1980">
        <f t="shared" si="24"/>
        <v>512.5</v>
      </c>
      <c r="EI645" s="1980"/>
      <c r="EJ645" s="1980"/>
      <c r="EK645" s="1980"/>
      <c r="EL645" s="1980"/>
      <c r="EM645" s="1980" t="e">
        <f t="shared" si="25"/>
        <v>#VALUE!</v>
      </c>
      <c r="EN645" s="1980"/>
      <c r="EO645" s="1980"/>
      <c r="EP645" s="1980"/>
      <c r="EQ645" s="1980"/>
      <c r="ER645" s="1980" t="e">
        <f t="shared" si="26"/>
        <v>#VALUE!</v>
      </c>
      <c r="ES645" s="1980"/>
      <c r="ET645" s="1980"/>
      <c r="EU645" s="1980"/>
      <c r="EV645" s="1980"/>
      <c r="EW645" s="1980" t="e">
        <f t="shared" si="27"/>
        <v>#VALUE!</v>
      </c>
      <c r="EX645" s="1980"/>
      <c r="EY645" s="1980"/>
      <c r="EZ645" s="1980"/>
      <c r="FA645" s="1980"/>
    </row>
    <row r="646" spans="1:157" ht="12.75">
      <c r="B646" s="84" t="s">
        <v>681</v>
      </c>
      <c r="C646" s="1992"/>
      <c r="D646" s="1992"/>
      <c r="E646" s="1992"/>
      <c r="F646" s="1992"/>
      <c r="G646" s="1992"/>
      <c r="H646" s="1992"/>
      <c r="I646" s="1992"/>
      <c r="J646" s="1992"/>
      <c r="K646" s="1992"/>
      <c r="L646" s="1992"/>
      <c r="M646" s="1992"/>
      <c r="N646" s="2026"/>
      <c r="O646" s="2037"/>
      <c r="P646" s="2038"/>
      <c r="Q646" s="2039"/>
      <c r="R646" s="2004"/>
      <c r="S646" s="2005"/>
      <c r="T646" s="2006"/>
      <c r="U646" s="2010"/>
      <c r="V646" s="2011"/>
      <c r="W646" s="2012"/>
      <c r="X646" s="2007" t="s">
        <v>1381</v>
      </c>
      <c r="Y646" s="2008"/>
      <c r="Z646" s="2008"/>
      <c r="AA646" s="2008"/>
      <c r="AB646" s="2009"/>
      <c r="AC646" s="1999"/>
      <c r="AD646" s="2000"/>
      <c r="AE646" s="2001"/>
      <c r="AF646" s="2014"/>
      <c r="AG646" s="2015"/>
      <c r="AH646" s="2015"/>
      <c r="AI646" s="2015"/>
      <c r="AJ646" s="2016"/>
      <c r="AK646" s="2040"/>
      <c r="AL646" s="2041"/>
      <c r="AM646" s="2041"/>
      <c r="AN646" s="2042"/>
      <c r="AO646" s="2002"/>
      <c r="AP646" s="2002"/>
      <c r="AQ646" s="2002"/>
      <c r="AR646" s="2002"/>
      <c r="AS646" s="2002"/>
      <c r="AT646" s="239"/>
      <c r="AU646" s="239"/>
      <c r="AV646" s="239"/>
      <c r="AW646" s="239"/>
      <c r="AX646" s="239"/>
      <c r="AY646" s="239"/>
      <c r="AZ646" s="61"/>
      <c r="BA646" s="61"/>
      <c r="BB646" s="61"/>
      <c r="BC646" s="61"/>
      <c r="BD646" s="61"/>
      <c r="BE646" s="61"/>
      <c r="BF646" s="61"/>
      <c r="BG646" s="61"/>
      <c r="BH646" s="61"/>
      <c r="BI646" s="61"/>
      <c r="BJ646" s="61"/>
      <c r="BK646" s="61"/>
      <c r="BL646" s="61"/>
      <c r="BM646" s="61"/>
      <c r="CV646" s="58"/>
      <c r="CW646" s="58"/>
      <c r="CX646" s="58"/>
      <c r="CY646" s="58"/>
      <c r="CZ646" s="58"/>
      <c r="DA646" s="58"/>
      <c r="DB646" s="58"/>
      <c r="DC646" s="58"/>
      <c r="DD646" s="58"/>
      <c r="DE646" s="58"/>
      <c r="DF646" s="58"/>
      <c r="DX646" s="1980" t="e">
        <f t="shared" si="22"/>
        <v>#VALUE!</v>
      </c>
      <c r="DY646" s="1980"/>
      <c r="DZ646" s="1980"/>
      <c r="EA646" s="1980"/>
      <c r="EB646" s="1980"/>
      <c r="EC646" s="1980" t="e">
        <f t="shared" si="23"/>
        <v>#VALUE!</v>
      </c>
      <c r="ED646" s="1980"/>
      <c r="EE646" s="1980"/>
      <c r="EF646" s="1980"/>
      <c r="EG646" s="1980"/>
      <c r="EH646" s="1980" t="e">
        <f t="shared" si="24"/>
        <v>#VALUE!</v>
      </c>
      <c r="EI646" s="1980"/>
      <c r="EJ646" s="1980"/>
      <c r="EK646" s="1980"/>
      <c r="EL646" s="1980"/>
      <c r="EM646" s="1980">
        <f t="shared" si="25"/>
        <v>57.564102564102562</v>
      </c>
      <c r="EN646" s="1980"/>
      <c r="EO646" s="1980"/>
      <c r="EP646" s="1980"/>
      <c r="EQ646" s="1980"/>
      <c r="ER646" s="1980" t="e">
        <f t="shared" si="26"/>
        <v>#VALUE!</v>
      </c>
      <c r="ES646" s="1980"/>
      <c r="ET646" s="1980"/>
      <c r="EU646" s="1980"/>
      <c r="EV646" s="1980"/>
      <c r="EW646" s="1980" t="e">
        <f t="shared" si="27"/>
        <v>#VALUE!</v>
      </c>
      <c r="EX646" s="1980"/>
      <c r="EY646" s="1980"/>
      <c r="EZ646" s="1980"/>
      <c r="FA646" s="1980"/>
    </row>
    <row r="647" spans="1:157" ht="12.75">
      <c r="B647" s="84" t="s">
        <v>372</v>
      </c>
      <c r="C647" s="1992"/>
      <c r="D647" s="1992"/>
      <c r="E647" s="1992"/>
      <c r="F647" s="1992"/>
      <c r="G647" s="1992"/>
      <c r="H647" s="1992"/>
      <c r="I647" s="1992"/>
      <c r="J647" s="1992"/>
      <c r="K647" s="1992"/>
      <c r="L647" s="1992"/>
      <c r="M647" s="1992"/>
      <c r="N647" s="2026"/>
      <c r="O647" s="2037"/>
      <c r="P647" s="2038"/>
      <c r="Q647" s="2039"/>
      <c r="R647" s="2004"/>
      <c r="S647" s="2005"/>
      <c r="T647" s="2006"/>
      <c r="U647" s="2010"/>
      <c r="V647" s="2011"/>
      <c r="W647" s="2012"/>
      <c r="X647" s="2007" t="s">
        <v>1381</v>
      </c>
      <c r="Y647" s="2008"/>
      <c r="Z647" s="2008"/>
      <c r="AA647" s="2008"/>
      <c r="AB647" s="2009"/>
      <c r="AC647" s="1999"/>
      <c r="AD647" s="2000"/>
      <c r="AE647" s="2001"/>
      <c r="AF647" s="2014"/>
      <c r="AG647" s="2015"/>
      <c r="AH647" s="2015"/>
      <c r="AI647" s="2015"/>
      <c r="AJ647" s="2016"/>
      <c r="AK647" s="2040"/>
      <c r="AL647" s="2041"/>
      <c r="AM647" s="2041"/>
      <c r="AN647" s="2042"/>
      <c r="AO647" s="2002"/>
      <c r="AP647" s="2002"/>
      <c r="AQ647" s="2002"/>
      <c r="AR647" s="2002"/>
      <c r="AS647" s="2002"/>
      <c r="AT647" s="239"/>
      <c r="AU647" s="239"/>
      <c r="AV647" s="239"/>
      <c r="AW647" s="239"/>
      <c r="AX647" s="239"/>
      <c r="AY647" s="239"/>
      <c r="AZ647" s="58"/>
      <c r="BA647" s="58"/>
      <c r="BB647" s="58"/>
      <c r="BC647" s="58"/>
      <c r="BD647" s="58"/>
      <c r="BE647" s="58"/>
      <c r="BF647" s="58"/>
      <c r="BG647" s="58"/>
      <c r="BH647" s="58"/>
      <c r="BI647" s="58"/>
      <c r="BJ647" s="58"/>
      <c r="BK647" s="58"/>
      <c r="BL647" s="58"/>
      <c r="BM647" s="58"/>
      <c r="BN647" s="61" t="s">
        <v>109</v>
      </c>
      <c r="BO647" s="61"/>
      <c r="BP647" s="61"/>
      <c r="BQ647" s="58"/>
      <c r="BR647" s="58"/>
      <c r="BS647" s="58"/>
      <c r="BT647" s="58"/>
      <c r="BU647" s="58"/>
      <c r="BV647" s="58"/>
      <c r="BW647" s="58"/>
      <c r="BX647" s="58"/>
      <c r="BY647" s="58"/>
      <c r="BZ647" s="58"/>
      <c r="CA647" s="58"/>
      <c r="CB647" s="58"/>
      <c r="CC647" s="58"/>
      <c r="CD647" s="58"/>
      <c r="CE647" s="58"/>
      <c r="CF647" s="58"/>
      <c r="CG647" s="58"/>
      <c r="CH647" s="58"/>
      <c r="CI647" s="58"/>
      <c r="CJ647" s="58"/>
      <c r="CK647" s="58"/>
      <c r="CL647" s="58"/>
      <c r="CM647" s="58"/>
      <c r="CN647" s="58"/>
      <c r="CO647" s="58"/>
      <c r="CP647" s="58"/>
      <c r="CQ647" s="58"/>
      <c r="CR647" s="177"/>
      <c r="CS647" s="58" t="s">
        <v>2313</v>
      </c>
      <c r="CT647" s="58"/>
      <c r="CU647" s="58"/>
      <c r="CV647" s="58"/>
      <c r="CW647" s="58"/>
      <c r="CX647" s="177"/>
      <c r="CY647" s="177"/>
      <c r="CZ647" s="177"/>
      <c r="DA647" s="177"/>
      <c r="DB647" s="177"/>
      <c r="DC647" s="177"/>
      <c r="DD647" s="177"/>
      <c r="DE647" s="177"/>
      <c r="DF647" s="177"/>
      <c r="DG647" s="25"/>
      <c r="DH647" s="25"/>
      <c r="DI647" s="25"/>
      <c r="DJ647" s="25"/>
      <c r="DK647" s="25"/>
      <c r="DL647" s="25"/>
      <c r="DM647" s="25"/>
      <c r="DN647" s="25"/>
      <c r="DO647" s="25"/>
      <c r="DP647" s="25"/>
      <c r="DQ647" s="25"/>
      <c r="DR647" s="25"/>
      <c r="DS647" s="25"/>
      <c r="DT647" s="25"/>
      <c r="DU647" s="25"/>
      <c r="DV647" s="25"/>
      <c r="DX647" s="1980" t="e">
        <f t="shared" si="22"/>
        <v>#VALUE!</v>
      </c>
      <c r="DY647" s="1980"/>
      <c r="DZ647" s="1980"/>
      <c r="EA647" s="1980"/>
      <c r="EB647" s="1980"/>
      <c r="EC647" s="1980" t="e">
        <f t="shared" si="23"/>
        <v>#VALUE!</v>
      </c>
      <c r="ED647" s="1980"/>
      <c r="EE647" s="1980"/>
      <c r="EF647" s="1980"/>
      <c r="EG647" s="1980"/>
      <c r="EH647" s="1980" t="e">
        <f t="shared" si="24"/>
        <v>#VALUE!</v>
      </c>
      <c r="EI647" s="1980"/>
      <c r="EJ647" s="1980"/>
      <c r="EK647" s="1980"/>
      <c r="EL647" s="1980"/>
      <c r="EM647" s="1980">
        <f t="shared" si="25"/>
        <v>104.10256410256409</v>
      </c>
      <c r="EN647" s="1980"/>
      <c r="EO647" s="1980"/>
      <c r="EP647" s="1980"/>
      <c r="EQ647" s="1980"/>
      <c r="ER647" s="1980" t="e">
        <f t="shared" si="26"/>
        <v>#VALUE!</v>
      </c>
      <c r="ES647" s="1980"/>
      <c r="ET647" s="1980"/>
      <c r="EU647" s="1980"/>
      <c r="EV647" s="1980"/>
      <c r="EW647" s="1980" t="e">
        <f t="shared" si="27"/>
        <v>#VALUE!</v>
      </c>
      <c r="EX647" s="1980"/>
      <c r="EY647" s="1980"/>
      <c r="EZ647" s="1980"/>
      <c r="FA647" s="1980"/>
    </row>
    <row r="648" spans="1:157" ht="12.75">
      <c r="B648" s="84" t="s">
        <v>373</v>
      </c>
      <c r="C648" s="1992"/>
      <c r="D648" s="1992"/>
      <c r="E648" s="1992"/>
      <c r="F648" s="1992"/>
      <c r="G648" s="1992"/>
      <c r="H648" s="1992"/>
      <c r="I648" s="1992"/>
      <c r="J648" s="1992"/>
      <c r="K648" s="1992"/>
      <c r="L648" s="1992"/>
      <c r="M648" s="1992"/>
      <c r="N648" s="2026"/>
      <c r="O648" s="2037"/>
      <c r="P648" s="2038"/>
      <c r="Q648" s="2039"/>
      <c r="R648" s="2004"/>
      <c r="S648" s="2005"/>
      <c r="T648" s="2006"/>
      <c r="U648" s="2010"/>
      <c r="V648" s="2011"/>
      <c r="W648" s="2012"/>
      <c r="X648" s="2007" t="s">
        <v>1381</v>
      </c>
      <c r="Y648" s="2008"/>
      <c r="Z648" s="2008"/>
      <c r="AA648" s="2008"/>
      <c r="AB648" s="2009"/>
      <c r="AC648" s="1999"/>
      <c r="AD648" s="2000"/>
      <c r="AE648" s="2001"/>
      <c r="AF648" s="2014"/>
      <c r="AG648" s="2015"/>
      <c r="AH648" s="2015"/>
      <c r="AI648" s="2015"/>
      <c r="AJ648" s="2016"/>
      <c r="AK648" s="2040"/>
      <c r="AL648" s="2041"/>
      <c r="AM648" s="2041"/>
      <c r="AN648" s="2042"/>
      <c r="AO648" s="2002"/>
      <c r="AP648" s="2002"/>
      <c r="AQ648" s="2002"/>
      <c r="AR648" s="2002"/>
      <c r="AS648" s="2002"/>
      <c r="AT648" s="239"/>
      <c r="AU648" s="239"/>
      <c r="AV648" s="239"/>
      <c r="AW648" s="239"/>
      <c r="AX648" s="239"/>
      <c r="AY648" s="239"/>
      <c r="AZ648" s="58"/>
      <c r="BA648" s="58"/>
      <c r="BB648" s="58"/>
      <c r="BC648" s="58"/>
      <c r="BD648" s="58"/>
      <c r="BE648" s="58"/>
      <c r="BF648" s="58"/>
      <c r="BG648" s="58"/>
      <c r="BH648" s="58"/>
      <c r="BI648" s="58"/>
      <c r="BJ648" s="58"/>
      <c r="BK648" s="58"/>
      <c r="BL648" s="58"/>
      <c r="BM648" s="58"/>
      <c r="BN648" s="1970">
        <f t="shared" ref="BN648:BN657" si="28">IF(J786="SRO/Studio",O786,0)</f>
        <v>0</v>
      </c>
      <c r="BO648" s="1971"/>
      <c r="BP648" s="1971"/>
      <c r="BQ648" s="1971"/>
      <c r="BR648" s="1972"/>
      <c r="BS648" s="1976">
        <f t="shared" ref="BS648:BS657" si="29">IF(J786="1 Bedroom",O786,0)</f>
        <v>0</v>
      </c>
      <c r="BT648" s="1976"/>
      <c r="BU648" s="1976"/>
      <c r="BV648" s="1976"/>
      <c r="BW648" s="1976"/>
      <c r="BX648" s="1976">
        <f t="shared" ref="BX648:BX657" si="30">IF(J786="2 Bedrooms",O786,0)</f>
        <v>0</v>
      </c>
      <c r="BY648" s="1976"/>
      <c r="BZ648" s="1976"/>
      <c r="CA648" s="1976"/>
      <c r="CB648" s="1976"/>
      <c r="CC648" s="1976">
        <f t="shared" ref="CC648:CC657" si="31">IF(J786="3 Bedrooms",O786,0)</f>
        <v>0</v>
      </c>
      <c r="CD648" s="1976"/>
      <c r="CE648" s="1976"/>
      <c r="CF648" s="1976"/>
      <c r="CG648" s="1976"/>
      <c r="CH648" s="1976">
        <f t="shared" ref="CH648:CH657" si="32">IF(J786="4 Bedrooms",O786,0)</f>
        <v>0</v>
      </c>
      <c r="CI648" s="1976"/>
      <c r="CJ648" s="1976"/>
      <c r="CK648" s="1976"/>
      <c r="CL648" s="1976"/>
      <c r="CM648" s="1976">
        <f t="shared" ref="CM648:CM657" si="33">IF(J786="5 Bedrooms",O786,0)</f>
        <v>0</v>
      </c>
      <c r="CN648" s="1976"/>
      <c r="CO648" s="1976"/>
      <c r="CP648" s="1976"/>
      <c r="CQ648" s="1976"/>
      <c r="CR648" s="265"/>
      <c r="CS648" s="1970">
        <f>IF(AND(BN648&gt;=1,AH786&gt;=0.1,AH786&lt;=1),O786,0)</f>
        <v>0</v>
      </c>
      <c r="CT648" s="1971"/>
      <c r="CU648" s="1971"/>
      <c r="CV648" s="1971"/>
      <c r="CW648" s="1972"/>
      <c r="CX648" s="1970">
        <f>IF(AND(BS648&gt;=1,AH786&gt;=0.1,AH786&lt;=1),O786,0)</f>
        <v>0</v>
      </c>
      <c r="CY648" s="1971"/>
      <c r="CZ648" s="1971"/>
      <c r="DA648" s="1971"/>
      <c r="DB648" s="1972"/>
      <c r="DC648" s="1970">
        <f>IF(AND(BX648&gt;=1,AH786&gt;=0.1,AH786&lt;=1),O786,0)</f>
        <v>0</v>
      </c>
      <c r="DD648" s="1971"/>
      <c r="DE648" s="1971"/>
      <c r="DF648" s="1971"/>
      <c r="DG648" s="1972"/>
      <c r="DH648" s="1970">
        <f>IF(AND(CC648&gt;=1,AH786&gt;=0.1,AH786&lt;=1),O786,0)</f>
        <v>0</v>
      </c>
      <c r="DI648" s="1971"/>
      <c r="DJ648" s="1971"/>
      <c r="DK648" s="1971"/>
      <c r="DL648" s="1972"/>
      <c r="DM648" s="1970">
        <f>IF(AND(CH648&gt;=1,AH786&gt;=0.1,AH786&lt;=1),O786,0)</f>
        <v>0</v>
      </c>
      <c r="DN648" s="1971"/>
      <c r="DO648" s="1971"/>
      <c r="DP648" s="1971"/>
      <c r="DQ648" s="1972"/>
      <c r="DR648" s="1970">
        <f>IF(AND(CM648&gt;=1,AH786&gt;=0.1,AH786&lt;=1),O786,0)</f>
        <v>0</v>
      </c>
      <c r="DS648" s="1971"/>
      <c r="DT648" s="1971"/>
      <c r="DU648" s="1971"/>
      <c r="DV648" s="1972"/>
      <c r="DX648" s="1980" t="e">
        <f t="shared" si="22"/>
        <v>#VALUE!</v>
      </c>
      <c r="DY648" s="1980"/>
      <c r="DZ648" s="1980"/>
      <c r="EA648" s="1980"/>
      <c r="EB648" s="1980"/>
      <c r="EC648" s="1980" t="e">
        <f t="shared" si="23"/>
        <v>#VALUE!</v>
      </c>
      <c r="ED648" s="1980"/>
      <c r="EE648" s="1980"/>
      <c r="EF648" s="1980"/>
      <c r="EG648" s="1980"/>
      <c r="EH648" s="1980" t="e">
        <f t="shared" si="24"/>
        <v>#VALUE!</v>
      </c>
      <c r="EI648" s="1980"/>
      <c r="EJ648" s="1980"/>
      <c r="EK648" s="1980"/>
      <c r="EL648" s="1980"/>
      <c r="EM648" s="1980">
        <f t="shared" si="25"/>
        <v>229.20000000000002</v>
      </c>
      <c r="EN648" s="1980"/>
      <c r="EO648" s="1980"/>
      <c r="EP648" s="1980"/>
      <c r="EQ648" s="1980"/>
      <c r="ER648" s="1980" t="e">
        <f t="shared" si="26"/>
        <v>#VALUE!</v>
      </c>
      <c r="ES648" s="1980"/>
      <c r="ET648" s="1980"/>
      <c r="EU648" s="1980"/>
      <c r="EV648" s="1980"/>
      <c r="EW648" s="1980" t="e">
        <f t="shared" si="27"/>
        <v>#VALUE!</v>
      </c>
      <c r="EX648" s="1980"/>
      <c r="EY648" s="1980"/>
      <c r="EZ648" s="1980"/>
      <c r="FA648" s="1980"/>
    </row>
    <row r="649" spans="1:157" ht="12.75">
      <c r="B649" s="2284" t="s">
        <v>133</v>
      </c>
      <c r="C649" s="2285"/>
      <c r="D649" s="2285"/>
      <c r="E649" s="2285"/>
      <c r="F649" s="2285"/>
      <c r="G649" s="2285"/>
      <c r="H649" s="2285"/>
      <c r="I649" s="2285"/>
      <c r="J649" s="2285"/>
      <c r="K649" s="2285"/>
      <c r="L649" s="2285"/>
      <c r="M649" s="2285"/>
      <c r="N649" s="2285"/>
      <c r="O649" s="2285"/>
      <c r="P649" s="2285"/>
      <c r="Q649" s="2285"/>
      <c r="R649" s="2285"/>
      <c r="S649" s="2285"/>
      <c r="T649" s="2285"/>
      <c r="U649" s="2285"/>
      <c r="V649" s="2285"/>
      <c r="W649" s="2285"/>
      <c r="X649" s="2285"/>
      <c r="Y649" s="2285"/>
      <c r="Z649" s="2285"/>
      <c r="AA649" s="2285"/>
      <c r="AB649" s="2285"/>
      <c r="AC649" s="2285"/>
      <c r="AD649" s="2285"/>
      <c r="AE649" s="2285"/>
      <c r="AF649" s="2285"/>
      <c r="AG649" s="2285"/>
      <c r="AH649" s="2285"/>
      <c r="AI649" s="2285"/>
      <c r="AJ649" s="2285"/>
      <c r="AK649" s="2285"/>
      <c r="AL649" s="2285"/>
      <c r="AM649" s="2285"/>
      <c r="AN649" s="2286"/>
      <c r="AO649" s="2291">
        <f>SUM(AO637:AR648)</f>
        <v>20765419.144693896</v>
      </c>
      <c r="AP649" s="2292"/>
      <c r="AQ649" s="2292"/>
      <c r="AR649" s="2292"/>
      <c r="AS649" s="2293"/>
      <c r="AZ649" s="58"/>
      <c r="BA649" s="58"/>
      <c r="BB649" s="58"/>
      <c r="BC649" s="58"/>
      <c r="BD649" s="58"/>
      <c r="BE649" s="58"/>
      <c r="BF649" s="58"/>
      <c r="BG649" s="58"/>
      <c r="BH649" s="58"/>
      <c r="BI649" s="58"/>
      <c r="BJ649" s="58"/>
      <c r="BK649" s="58"/>
      <c r="BL649" s="58"/>
      <c r="BM649" s="58"/>
      <c r="BN649" s="1970">
        <f t="shared" si="28"/>
        <v>0</v>
      </c>
      <c r="BO649" s="1971"/>
      <c r="BP649" s="1971"/>
      <c r="BQ649" s="1971"/>
      <c r="BR649" s="1972"/>
      <c r="BS649" s="1976">
        <f t="shared" si="29"/>
        <v>0</v>
      </c>
      <c r="BT649" s="1976"/>
      <c r="BU649" s="1976"/>
      <c r="BV649" s="1976"/>
      <c r="BW649" s="1976"/>
      <c r="BX649" s="1976">
        <f t="shared" si="30"/>
        <v>0</v>
      </c>
      <c r="BY649" s="1976"/>
      <c r="BZ649" s="1976"/>
      <c r="CA649" s="1976"/>
      <c r="CB649" s="1976"/>
      <c r="CC649" s="1976">
        <f t="shared" si="31"/>
        <v>0</v>
      </c>
      <c r="CD649" s="1976"/>
      <c r="CE649" s="1976"/>
      <c r="CF649" s="1976"/>
      <c r="CG649" s="1976"/>
      <c r="CH649" s="1976">
        <f t="shared" si="32"/>
        <v>0</v>
      </c>
      <c r="CI649" s="1976"/>
      <c r="CJ649" s="1976"/>
      <c r="CK649" s="1976"/>
      <c r="CL649" s="1976"/>
      <c r="CM649" s="1976">
        <f t="shared" si="33"/>
        <v>0</v>
      </c>
      <c r="CN649" s="1976"/>
      <c r="CO649" s="1976"/>
      <c r="CP649" s="1976"/>
      <c r="CQ649" s="1976"/>
      <c r="CR649" s="265"/>
      <c r="CS649" s="1970">
        <f t="shared" ref="CS649:CS657" si="34">IF(AND(BN649&gt;=1,AH787&gt;=0.1,AH787&lt;=1),O787,0)</f>
        <v>0</v>
      </c>
      <c r="CT649" s="1971"/>
      <c r="CU649" s="1971"/>
      <c r="CV649" s="1971"/>
      <c r="CW649" s="1972"/>
      <c r="CX649" s="1970">
        <f t="shared" ref="CX649:CX657" si="35">IF(AND(BS649&gt;=1,AH787&gt;=0.1,AH787&lt;=1),O787,0)</f>
        <v>0</v>
      </c>
      <c r="CY649" s="1971"/>
      <c r="CZ649" s="1971"/>
      <c r="DA649" s="1971"/>
      <c r="DB649" s="1972"/>
      <c r="DC649" s="1970">
        <f t="shared" ref="DC649:DC657" si="36">IF(AND(BX649&gt;=1,AH787&gt;=0.1,AH787&lt;=1),O787,0)</f>
        <v>0</v>
      </c>
      <c r="DD649" s="1971"/>
      <c r="DE649" s="1971"/>
      <c r="DF649" s="1971"/>
      <c r="DG649" s="1972"/>
      <c r="DH649" s="1970">
        <f t="shared" ref="DH649:DH657" si="37">IF(AND(CC649&gt;=1,AH787&gt;=0.1,AH787&lt;=1),O787,0)</f>
        <v>0</v>
      </c>
      <c r="DI649" s="1971"/>
      <c r="DJ649" s="1971"/>
      <c r="DK649" s="1971"/>
      <c r="DL649" s="1972"/>
      <c r="DM649" s="1970">
        <f t="shared" ref="DM649:DM657" si="38">IF(AND(CH649&gt;=1,AH787&gt;=0.1,AH787&lt;=1),O787,0)</f>
        <v>0</v>
      </c>
      <c r="DN649" s="1971"/>
      <c r="DO649" s="1971"/>
      <c r="DP649" s="1971"/>
      <c r="DQ649" s="1972"/>
      <c r="DR649" s="1970">
        <f t="shared" ref="DR649:DR657" si="39">IF(AND(CM649&gt;=1,AH787&gt;=0.1,AH787&lt;=1),O787,0)</f>
        <v>0</v>
      </c>
      <c r="DS649" s="1971"/>
      <c r="DT649" s="1971"/>
      <c r="DU649" s="1971"/>
      <c r="DV649" s="1972"/>
      <c r="DX649" s="1980" t="e">
        <f t="shared" si="22"/>
        <v>#VALUE!</v>
      </c>
      <c r="DY649" s="1980"/>
      <c r="DZ649" s="1980"/>
      <c r="EA649" s="1980"/>
      <c r="EB649" s="1980"/>
      <c r="EC649" s="1980" t="e">
        <f t="shared" si="23"/>
        <v>#VALUE!</v>
      </c>
      <c r="ED649" s="1980"/>
      <c r="EE649" s="1980"/>
      <c r="EF649" s="1980"/>
      <c r="EG649" s="1980"/>
      <c r="EH649" s="1980" t="e">
        <f t="shared" si="24"/>
        <v>#VALUE!</v>
      </c>
      <c r="EI649" s="1980"/>
      <c r="EJ649" s="1980"/>
      <c r="EK649" s="1980"/>
      <c r="EL649" s="1980"/>
      <c r="EM649" s="1980">
        <f t="shared" si="25"/>
        <v>602.25641025641028</v>
      </c>
      <c r="EN649" s="1980"/>
      <c r="EO649" s="1980"/>
      <c r="EP649" s="1980"/>
      <c r="EQ649" s="1980"/>
      <c r="ER649" s="1980" t="e">
        <f t="shared" si="26"/>
        <v>#VALUE!</v>
      </c>
      <c r="ES649" s="1980"/>
      <c r="ET649" s="1980"/>
      <c r="EU649" s="1980"/>
      <c r="EV649" s="1980"/>
      <c r="EW649" s="1980" t="e">
        <f t="shared" si="27"/>
        <v>#VALUE!</v>
      </c>
      <c r="EX649" s="1980"/>
      <c r="EY649" s="1980"/>
      <c r="EZ649" s="1980"/>
      <c r="FA649" s="1980"/>
    </row>
    <row r="650" spans="1:157" ht="12.75" customHeight="1">
      <c r="B650" s="2284" t="s">
        <v>273</v>
      </c>
      <c r="C650" s="2285"/>
      <c r="D650" s="2285"/>
      <c r="E650" s="2285"/>
      <c r="F650" s="2285"/>
      <c r="G650" s="2285"/>
      <c r="H650" s="2285"/>
      <c r="I650" s="2285"/>
      <c r="J650" s="2285"/>
      <c r="K650" s="2285"/>
      <c r="L650" s="2285"/>
      <c r="M650" s="2285"/>
      <c r="N650" s="2285"/>
      <c r="O650" s="2285"/>
      <c r="P650" s="2285"/>
      <c r="Q650" s="2285"/>
      <c r="R650" s="2285"/>
      <c r="S650" s="2285"/>
      <c r="T650" s="2285"/>
      <c r="U650" s="2285"/>
      <c r="V650" s="2285"/>
      <c r="W650" s="2285"/>
      <c r="X650" s="2285"/>
      <c r="Y650" s="2285"/>
      <c r="Z650" s="2285"/>
      <c r="AA650" s="2285"/>
      <c r="AB650" s="2285"/>
      <c r="AC650" s="2285"/>
      <c r="AD650" s="2285"/>
      <c r="AE650" s="2285"/>
      <c r="AF650" s="2285"/>
      <c r="AG650" s="2285"/>
      <c r="AH650" s="2285"/>
      <c r="AI650" s="2285"/>
      <c r="AJ650" s="2285"/>
      <c r="AK650" s="2285"/>
      <c r="AL650" s="2285"/>
      <c r="AM650" s="2285"/>
      <c r="AN650" s="2286"/>
      <c r="AO650" s="1982">
        <v>44666116</v>
      </c>
      <c r="AP650" s="1983"/>
      <c r="AQ650" s="1983"/>
      <c r="AR650" s="1983"/>
      <c r="AS650" s="1984"/>
      <c r="AZ650" s="61"/>
      <c r="BA650" s="61"/>
      <c r="BB650" s="61"/>
      <c r="BC650" s="61"/>
      <c r="BD650" s="61"/>
      <c r="BE650" s="61"/>
      <c r="BF650" s="61"/>
      <c r="BG650" s="61"/>
      <c r="BH650" s="61"/>
      <c r="BI650" s="61"/>
      <c r="BJ650" s="61"/>
      <c r="BK650" s="61"/>
      <c r="BL650" s="61"/>
      <c r="BM650" s="61"/>
      <c r="BN650" s="1970">
        <f t="shared" si="28"/>
        <v>0</v>
      </c>
      <c r="BO650" s="1971"/>
      <c r="BP650" s="1971"/>
      <c r="BQ650" s="1971"/>
      <c r="BR650" s="1972"/>
      <c r="BS650" s="1976">
        <f t="shared" si="29"/>
        <v>0</v>
      </c>
      <c r="BT650" s="1976"/>
      <c r="BU650" s="1976"/>
      <c r="BV650" s="1976"/>
      <c r="BW650" s="1976"/>
      <c r="BX650" s="1976">
        <f t="shared" si="30"/>
        <v>0</v>
      </c>
      <c r="BY650" s="1976"/>
      <c r="BZ650" s="1976"/>
      <c r="CA650" s="1976"/>
      <c r="CB650" s="1976"/>
      <c r="CC650" s="1976">
        <f t="shared" si="31"/>
        <v>0</v>
      </c>
      <c r="CD650" s="1976"/>
      <c r="CE650" s="1976"/>
      <c r="CF650" s="1976"/>
      <c r="CG650" s="1976"/>
      <c r="CH650" s="1976">
        <f t="shared" si="32"/>
        <v>0</v>
      </c>
      <c r="CI650" s="1976"/>
      <c r="CJ650" s="1976"/>
      <c r="CK650" s="1976"/>
      <c r="CL650" s="1976"/>
      <c r="CM650" s="1976">
        <f t="shared" si="33"/>
        <v>0</v>
      </c>
      <c r="CN650" s="1976"/>
      <c r="CO650" s="1976"/>
      <c r="CP650" s="1976"/>
      <c r="CQ650" s="1976"/>
      <c r="CR650" s="265"/>
      <c r="CS650" s="1970">
        <f t="shared" si="34"/>
        <v>0</v>
      </c>
      <c r="CT650" s="1971"/>
      <c r="CU650" s="1971"/>
      <c r="CV650" s="1971"/>
      <c r="CW650" s="1972"/>
      <c r="CX650" s="1970">
        <f t="shared" si="35"/>
        <v>0</v>
      </c>
      <c r="CY650" s="1971"/>
      <c r="CZ650" s="1971"/>
      <c r="DA650" s="1971"/>
      <c r="DB650" s="1972"/>
      <c r="DC650" s="1970">
        <f t="shared" si="36"/>
        <v>0</v>
      </c>
      <c r="DD650" s="1971"/>
      <c r="DE650" s="1971"/>
      <c r="DF650" s="1971"/>
      <c r="DG650" s="1972"/>
      <c r="DH650" s="1970">
        <f t="shared" si="37"/>
        <v>0</v>
      </c>
      <c r="DI650" s="1971"/>
      <c r="DJ650" s="1971"/>
      <c r="DK650" s="1971"/>
      <c r="DL650" s="1972"/>
      <c r="DM650" s="1970">
        <f t="shared" si="38"/>
        <v>0</v>
      </c>
      <c r="DN650" s="1971"/>
      <c r="DO650" s="1971"/>
      <c r="DP650" s="1971"/>
      <c r="DQ650" s="1972"/>
      <c r="DR650" s="1970">
        <f t="shared" si="39"/>
        <v>0</v>
      </c>
      <c r="DS650" s="1971"/>
      <c r="DT650" s="1971"/>
      <c r="DU650" s="1971"/>
      <c r="DV650" s="1972"/>
      <c r="DX650" s="1980" t="e">
        <f t="shared" si="22"/>
        <v>#VALUE!</v>
      </c>
      <c r="DY650" s="1980"/>
      <c r="DZ650" s="1980"/>
      <c r="EA650" s="1980"/>
      <c r="EB650" s="1980"/>
      <c r="EC650" s="1980" t="e">
        <f t="shared" si="23"/>
        <v>#VALUE!</v>
      </c>
      <c r="ED650" s="1980"/>
      <c r="EE650" s="1980"/>
      <c r="EF650" s="1980"/>
      <c r="EG650" s="1980"/>
      <c r="EH650" s="1980" t="e">
        <f t="shared" si="24"/>
        <v>#VALUE!</v>
      </c>
      <c r="EI650" s="1980"/>
      <c r="EJ650" s="1980"/>
      <c r="EK650" s="1980"/>
      <c r="EL650" s="1980"/>
      <c r="EM650" s="1980" t="e">
        <f t="shared" si="25"/>
        <v>#VALUE!</v>
      </c>
      <c r="EN650" s="1980"/>
      <c r="EO650" s="1980"/>
      <c r="EP650" s="1980"/>
      <c r="EQ650" s="1980"/>
      <c r="ER650" s="1980" t="e">
        <f t="shared" si="26"/>
        <v>#VALUE!</v>
      </c>
      <c r="ES650" s="1980"/>
      <c r="ET650" s="1980"/>
      <c r="EU650" s="1980"/>
      <c r="EV650" s="1980"/>
      <c r="EW650" s="1980" t="e">
        <f t="shared" si="27"/>
        <v>#VALUE!</v>
      </c>
      <c r="EX650" s="1980"/>
      <c r="EY650" s="1980"/>
      <c r="EZ650" s="1980"/>
      <c r="FA650" s="1980"/>
    </row>
    <row r="651" spans="1:157" ht="12.75" customHeight="1">
      <c r="B651" s="2376" t="s">
        <v>274</v>
      </c>
      <c r="C651" s="2377"/>
      <c r="D651" s="2377"/>
      <c r="E651" s="2377"/>
      <c r="F651" s="2377"/>
      <c r="G651" s="2377"/>
      <c r="H651" s="2377"/>
      <c r="I651" s="2377"/>
      <c r="J651" s="2377"/>
      <c r="K651" s="2377"/>
      <c r="L651" s="2377"/>
      <c r="M651" s="2377"/>
      <c r="N651" s="2377"/>
      <c r="O651" s="2377"/>
      <c r="P651" s="2377"/>
      <c r="Q651" s="2377"/>
      <c r="R651" s="2377"/>
      <c r="S651" s="2377"/>
      <c r="T651" s="2377"/>
      <c r="U651" s="2377"/>
      <c r="V651" s="2377"/>
      <c r="W651" s="2377"/>
      <c r="X651" s="2377"/>
      <c r="Y651" s="2377"/>
      <c r="Z651" s="2377"/>
      <c r="AA651" s="2377"/>
      <c r="AB651" s="2377"/>
      <c r="AC651" s="2377"/>
      <c r="AD651" s="2377"/>
      <c r="AE651" s="2377"/>
      <c r="AF651" s="2377"/>
      <c r="AG651" s="2377"/>
      <c r="AH651" s="2377"/>
      <c r="AI651" s="2377"/>
      <c r="AJ651" s="2377"/>
      <c r="AK651" s="2377"/>
      <c r="AL651" s="2377"/>
      <c r="AM651" s="2377"/>
      <c r="AN651" s="2378"/>
      <c r="AO651" s="2291">
        <f>AO649+AO650</f>
        <v>65431535.144693896</v>
      </c>
      <c r="AP651" s="2292"/>
      <c r="AQ651" s="2292"/>
      <c r="AR651" s="2292"/>
      <c r="AS651" s="2293"/>
      <c r="AZ651" s="61"/>
      <c r="BA651" s="61"/>
      <c r="BB651" s="61"/>
      <c r="BC651" s="61"/>
      <c r="BD651" s="61"/>
      <c r="BE651" s="61"/>
      <c r="BF651" s="61"/>
      <c r="BG651" s="61"/>
      <c r="BH651" s="61"/>
      <c r="BI651" s="61"/>
      <c r="BJ651" s="61"/>
      <c r="BK651" s="61"/>
      <c r="BL651" s="61"/>
      <c r="BM651" s="61"/>
      <c r="BN651" s="1970">
        <f t="shared" si="28"/>
        <v>0</v>
      </c>
      <c r="BO651" s="1971"/>
      <c r="BP651" s="1971"/>
      <c r="BQ651" s="1971"/>
      <c r="BR651" s="1972"/>
      <c r="BS651" s="1976">
        <f t="shared" si="29"/>
        <v>0</v>
      </c>
      <c r="BT651" s="1976"/>
      <c r="BU651" s="1976"/>
      <c r="BV651" s="1976"/>
      <c r="BW651" s="1976"/>
      <c r="BX651" s="1976">
        <f t="shared" si="30"/>
        <v>0</v>
      </c>
      <c r="BY651" s="1976"/>
      <c r="BZ651" s="1976"/>
      <c r="CA651" s="1976"/>
      <c r="CB651" s="1976"/>
      <c r="CC651" s="1976">
        <f t="shared" si="31"/>
        <v>0</v>
      </c>
      <c r="CD651" s="1976"/>
      <c r="CE651" s="1976"/>
      <c r="CF651" s="1976"/>
      <c r="CG651" s="1976"/>
      <c r="CH651" s="1976">
        <f t="shared" si="32"/>
        <v>0</v>
      </c>
      <c r="CI651" s="1976"/>
      <c r="CJ651" s="1976"/>
      <c r="CK651" s="1976"/>
      <c r="CL651" s="1976"/>
      <c r="CM651" s="1976">
        <f t="shared" si="33"/>
        <v>0</v>
      </c>
      <c r="CN651" s="1976"/>
      <c r="CO651" s="1976"/>
      <c r="CP651" s="1976"/>
      <c r="CQ651" s="1976"/>
      <c r="CR651" s="265"/>
      <c r="CS651" s="1970">
        <f t="shared" si="34"/>
        <v>0</v>
      </c>
      <c r="CT651" s="1971"/>
      <c r="CU651" s="1971"/>
      <c r="CV651" s="1971"/>
      <c r="CW651" s="1972"/>
      <c r="CX651" s="1970">
        <f t="shared" si="35"/>
        <v>0</v>
      </c>
      <c r="CY651" s="1971"/>
      <c r="CZ651" s="1971"/>
      <c r="DA651" s="1971"/>
      <c r="DB651" s="1972"/>
      <c r="DC651" s="1970">
        <f t="shared" si="36"/>
        <v>0</v>
      </c>
      <c r="DD651" s="1971"/>
      <c r="DE651" s="1971"/>
      <c r="DF651" s="1971"/>
      <c r="DG651" s="1972"/>
      <c r="DH651" s="1970">
        <f t="shared" si="37"/>
        <v>0</v>
      </c>
      <c r="DI651" s="1971"/>
      <c r="DJ651" s="1971"/>
      <c r="DK651" s="1971"/>
      <c r="DL651" s="1972"/>
      <c r="DM651" s="1970">
        <f t="shared" si="38"/>
        <v>0</v>
      </c>
      <c r="DN651" s="1971"/>
      <c r="DO651" s="1971"/>
      <c r="DP651" s="1971"/>
      <c r="DQ651" s="1972"/>
      <c r="DR651" s="1970">
        <f t="shared" si="39"/>
        <v>0</v>
      </c>
      <c r="DS651" s="1971"/>
      <c r="DT651" s="1971"/>
      <c r="DU651" s="1971"/>
      <c r="DV651" s="1972"/>
      <c r="DX651" s="1980" t="e">
        <f t="shared" si="22"/>
        <v>#VALUE!</v>
      </c>
      <c r="DY651" s="1980"/>
      <c r="DZ651" s="1980"/>
      <c r="EA651" s="1980"/>
      <c r="EB651" s="1980"/>
      <c r="EC651" s="1980" t="e">
        <f t="shared" si="23"/>
        <v>#VALUE!</v>
      </c>
      <c r="ED651" s="1980"/>
      <c r="EE651" s="1980"/>
      <c r="EF651" s="1980"/>
      <c r="EG651" s="1980"/>
      <c r="EH651" s="1980" t="e">
        <f t="shared" si="24"/>
        <v>#VALUE!</v>
      </c>
      <c r="EI651" s="1980"/>
      <c r="EJ651" s="1980"/>
      <c r="EK651" s="1980"/>
      <c r="EL651" s="1980"/>
      <c r="EM651" s="1980" t="e">
        <f t="shared" si="25"/>
        <v>#VALUE!</v>
      </c>
      <c r="EN651" s="1980"/>
      <c r="EO651" s="1980"/>
      <c r="EP651" s="1980"/>
      <c r="EQ651" s="1980"/>
      <c r="ER651" s="1980" t="e">
        <f t="shared" si="26"/>
        <v>#VALUE!</v>
      </c>
      <c r="ES651" s="1980"/>
      <c r="ET651" s="1980"/>
      <c r="EU651" s="1980"/>
      <c r="EV651" s="1980"/>
      <c r="EW651" s="1980" t="e">
        <f t="shared" si="27"/>
        <v>#VALUE!</v>
      </c>
      <c r="EX651" s="1980"/>
      <c r="EY651" s="1980"/>
      <c r="EZ651" s="1980"/>
      <c r="FA651" s="1980"/>
    </row>
    <row r="652" spans="1:157" ht="12.75">
      <c r="A652" s="25"/>
      <c r="B652" s="918"/>
      <c r="C652" s="25"/>
      <c r="D652" s="25"/>
      <c r="E652" s="25"/>
      <c r="F652" s="25"/>
      <c r="G652" s="25"/>
      <c r="H652" s="25"/>
      <c r="I652" s="25"/>
      <c r="J652" s="25"/>
      <c r="K652" s="89"/>
      <c r="L652" s="90"/>
      <c r="M652" s="90"/>
      <c r="N652" s="90"/>
      <c r="O652" s="90"/>
      <c r="P652" s="90"/>
      <c r="Q652" s="90"/>
      <c r="R652" s="90"/>
      <c r="S652" s="25"/>
      <c r="T652" s="25"/>
      <c r="U652" s="25"/>
      <c r="V652" s="25"/>
      <c r="W652" s="25"/>
      <c r="X652" s="25"/>
      <c r="Y652" s="25"/>
      <c r="Z652" s="25"/>
      <c r="AA652" s="25"/>
      <c r="AB652" s="25"/>
      <c r="AC652" s="89"/>
      <c r="AD652" s="90"/>
      <c r="AE652" s="90"/>
      <c r="AF652" s="90"/>
      <c r="AG652" s="90"/>
      <c r="AH652" s="90"/>
      <c r="AI652" s="90"/>
      <c r="AJ652" s="90"/>
      <c r="AZ652" s="61"/>
      <c r="BA652" s="61"/>
      <c r="BB652" s="61"/>
      <c r="BC652" s="61"/>
      <c r="BD652" s="61"/>
      <c r="BE652" s="61"/>
      <c r="BF652" s="61"/>
      <c r="BG652" s="61"/>
      <c r="BH652" s="61"/>
      <c r="BI652" s="61"/>
      <c r="BJ652" s="61"/>
      <c r="BK652" s="61"/>
      <c r="BL652" s="61"/>
      <c r="BM652" s="61"/>
      <c r="BN652" s="1970">
        <f t="shared" si="28"/>
        <v>0</v>
      </c>
      <c r="BO652" s="1971"/>
      <c r="BP652" s="1971"/>
      <c r="BQ652" s="1971"/>
      <c r="BR652" s="1972"/>
      <c r="BS652" s="1976">
        <f t="shared" si="29"/>
        <v>0</v>
      </c>
      <c r="BT652" s="1976"/>
      <c r="BU652" s="1976"/>
      <c r="BV652" s="1976"/>
      <c r="BW652" s="1976"/>
      <c r="BX652" s="1976">
        <f t="shared" si="30"/>
        <v>0</v>
      </c>
      <c r="BY652" s="1976"/>
      <c r="BZ652" s="1976"/>
      <c r="CA652" s="1976"/>
      <c r="CB652" s="1976"/>
      <c r="CC652" s="1976">
        <f t="shared" si="31"/>
        <v>0</v>
      </c>
      <c r="CD652" s="1976"/>
      <c r="CE652" s="1976"/>
      <c r="CF652" s="1976"/>
      <c r="CG652" s="1976"/>
      <c r="CH652" s="1976">
        <f t="shared" si="32"/>
        <v>0</v>
      </c>
      <c r="CI652" s="1976"/>
      <c r="CJ652" s="1976"/>
      <c r="CK652" s="1976"/>
      <c r="CL652" s="1976"/>
      <c r="CM652" s="1976">
        <f t="shared" si="33"/>
        <v>0</v>
      </c>
      <c r="CN652" s="1976"/>
      <c r="CO652" s="1976"/>
      <c r="CP652" s="1976"/>
      <c r="CQ652" s="1976"/>
      <c r="CR652" s="265"/>
      <c r="CS652" s="1970">
        <f t="shared" si="34"/>
        <v>0</v>
      </c>
      <c r="CT652" s="1971"/>
      <c r="CU652" s="1971"/>
      <c r="CV652" s="1971"/>
      <c r="CW652" s="1972"/>
      <c r="CX652" s="1970">
        <f t="shared" si="35"/>
        <v>0</v>
      </c>
      <c r="CY652" s="1971"/>
      <c r="CZ652" s="1971"/>
      <c r="DA652" s="1971"/>
      <c r="DB652" s="1972"/>
      <c r="DC652" s="1970">
        <f t="shared" si="36"/>
        <v>0</v>
      </c>
      <c r="DD652" s="1971"/>
      <c r="DE652" s="1971"/>
      <c r="DF652" s="1971"/>
      <c r="DG652" s="1972"/>
      <c r="DH652" s="1970">
        <f t="shared" si="37"/>
        <v>0</v>
      </c>
      <c r="DI652" s="1971"/>
      <c r="DJ652" s="1971"/>
      <c r="DK652" s="1971"/>
      <c r="DL652" s="1972"/>
      <c r="DM652" s="1970">
        <f t="shared" si="38"/>
        <v>0</v>
      </c>
      <c r="DN652" s="1971"/>
      <c r="DO652" s="1971"/>
      <c r="DP652" s="1971"/>
      <c r="DQ652" s="1972"/>
      <c r="DR652" s="1970">
        <f t="shared" si="39"/>
        <v>0</v>
      </c>
      <c r="DS652" s="1971"/>
      <c r="DT652" s="1971"/>
      <c r="DU652" s="1971"/>
      <c r="DV652" s="1972"/>
      <c r="DX652" s="1980" t="e">
        <f t="shared" si="22"/>
        <v>#VALUE!</v>
      </c>
      <c r="DY652" s="1980"/>
      <c r="DZ652" s="1980"/>
      <c r="EA652" s="1980"/>
      <c r="EB652" s="1980"/>
      <c r="EC652" s="1980" t="e">
        <f t="shared" si="23"/>
        <v>#VALUE!</v>
      </c>
      <c r="ED652" s="1980"/>
      <c r="EE652" s="1980"/>
      <c r="EF652" s="1980"/>
      <c r="EG652" s="1980"/>
      <c r="EH652" s="1980" t="e">
        <f t="shared" si="24"/>
        <v>#VALUE!</v>
      </c>
      <c r="EI652" s="1980"/>
      <c r="EJ652" s="1980"/>
      <c r="EK652" s="1980"/>
      <c r="EL652" s="1980"/>
      <c r="EM652" s="1980" t="e">
        <f t="shared" si="25"/>
        <v>#VALUE!</v>
      </c>
      <c r="EN652" s="1980"/>
      <c r="EO652" s="1980"/>
      <c r="EP652" s="1980"/>
      <c r="EQ652" s="1980"/>
      <c r="ER652" s="1980" t="e">
        <f t="shared" si="26"/>
        <v>#VALUE!</v>
      </c>
      <c r="ES652" s="1980"/>
      <c r="ET652" s="1980"/>
      <c r="EU652" s="1980"/>
      <c r="EV652" s="1980"/>
      <c r="EW652" s="1980" t="e">
        <f t="shared" si="27"/>
        <v>#VALUE!</v>
      </c>
      <c r="EX652" s="1980"/>
      <c r="EY652" s="1980"/>
      <c r="EZ652" s="1980"/>
      <c r="FA652" s="1980"/>
    </row>
    <row r="653" spans="1:157" ht="12.75">
      <c r="A653" s="87" t="s">
        <v>117</v>
      </c>
      <c r="B653" s="12" t="s">
        <v>496</v>
      </c>
      <c r="G653" s="1981" t="str">
        <f>C637</f>
        <v>Pacific Western Bank - Tax Exempt Permanent Loan</v>
      </c>
      <c r="H653" s="1981"/>
      <c r="I653" s="1981"/>
      <c r="J653" s="1981"/>
      <c r="K653" s="1981"/>
      <c r="L653" s="1981"/>
      <c r="M653" s="1981"/>
      <c r="N653" s="1981"/>
      <c r="O653" s="1981"/>
      <c r="P653" s="1981"/>
      <c r="Q653" s="1981"/>
      <c r="R653" s="1981"/>
      <c r="S653" s="14"/>
      <c r="T653" s="87" t="s">
        <v>118</v>
      </c>
      <c r="U653" s="12" t="s">
        <v>496</v>
      </c>
      <c r="Z653" s="1981" t="str">
        <f>C638</f>
        <v>City of Merced - HOME</v>
      </c>
      <c r="AA653" s="1981"/>
      <c r="AB653" s="1981"/>
      <c r="AC653" s="1981"/>
      <c r="AD653" s="1981"/>
      <c r="AE653" s="1981"/>
      <c r="AF653" s="1981"/>
      <c r="AG653" s="1981"/>
      <c r="AH653" s="1981"/>
      <c r="AI653" s="1981"/>
      <c r="AJ653" s="1981"/>
      <c r="AK653" s="1981"/>
      <c r="AZ653" s="61"/>
      <c r="BA653" s="61"/>
      <c r="BB653" s="61"/>
      <c r="BC653" s="61"/>
      <c r="BD653" s="61"/>
      <c r="BE653" s="61"/>
      <c r="BF653" s="61"/>
      <c r="BG653" s="61"/>
      <c r="BH653" s="61"/>
      <c r="BI653" s="61"/>
      <c r="BJ653" s="61"/>
      <c r="BK653" s="61"/>
      <c r="BL653" s="61"/>
      <c r="BM653" s="61"/>
      <c r="BN653" s="1970">
        <f t="shared" si="28"/>
        <v>0</v>
      </c>
      <c r="BO653" s="1971"/>
      <c r="BP653" s="1971"/>
      <c r="BQ653" s="1971"/>
      <c r="BR653" s="1972"/>
      <c r="BS653" s="1976">
        <f t="shared" si="29"/>
        <v>0</v>
      </c>
      <c r="BT653" s="1976"/>
      <c r="BU653" s="1976"/>
      <c r="BV653" s="1976"/>
      <c r="BW653" s="1976"/>
      <c r="BX653" s="1976">
        <f t="shared" si="30"/>
        <v>0</v>
      </c>
      <c r="BY653" s="1976"/>
      <c r="BZ653" s="1976"/>
      <c r="CA653" s="1976"/>
      <c r="CB653" s="1976"/>
      <c r="CC653" s="1976">
        <f t="shared" si="31"/>
        <v>0</v>
      </c>
      <c r="CD653" s="1976"/>
      <c r="CE653" s="1976"/>
      <c r="CF653" s="1976"/>
      <c r="CG653" s="1976"/>
      <c r="CH653" s="1976">
        <f t="shared" si="32"/>
        <v>0</v>
      </c>
      <c r="CI653" s="1976"/>
      <c r="CJ653" s="1976"/>
      <c r="CK653" s="1976"/>
      <c r="CL653" s="1976"/>
      <c r="CM653" s="1976">
        <f t="shared" si="33"/>
        <v>0</v>
      </c>
      <c r="CN653" s="1976"/>
      <c r="CO653" s="1976"/>
      <c r="CP653" s="1976"/>
      <c r="CQ653" s="1976"/>
      <c r="CR653" s="265"/>
      <c r="CS653" s="1970">
        <f t="shared" si="34"/>
        <v>0</v>
      </c>
      <c r="CT653" s="1971"/>
      <c r="CU653" s="1971"/>
      <c r="CV653" s="1971"/>
      <c r="CW653" s="1972"/>
      <c r="CX653" s="1970">
        <f t="shared" si="35"/>
        <v>0</v>
      </c>
      <c r="CY653" s="1971"/>
      <c r="CZ653" s="1971"/>
      <c r="DA653" s="1971"/>
      <c r="DB653" s="1972"/>
      <c r="DC653" s="1970">
        <f t="shared" si="36"/>
        <v>0</v>
      </c>
      <c r="DD653" s="1971"/>
      <c r="DE653" s="1971"/>
      <c r="DF653" s="1971"/>
      <c r="DG653" s="1972"/>
      <c r="DH653" s="1970">
        <f t="shared" si="37"/>
        <v>0</v>
      </c>
      <c r="DI653" s="1971"/>
      <c r="DJ653" s="1971"/>
      <c r="DK653" s="1971"/>
      <c r="DL653" s="1972"/>
      <c r="DM653" s="1970">
        <f t="shared" si="38"/>
        <v>0</v>
      </c>
      <c r="DN653" s="1971"/>
      <c r="DO653" s="1971"/>
      <c r="DP653" s="1971"/>
      <c r="DQ653" s="1972"/>
      <c r="DR653" s="1970">
        <f t="shared" si="39"/>
        <v>0</v>
      </c>
      <c r="DS653" s="1971"/>
      <c r="DT653" s="1971"/>
      <c r="DU653" s="1971"/>
      <c r="DV653" s="1972"/>
      <c r="DX653" s="1980" t="e">
        <f t="shared" si="22"/>
        <v>#VALUE!</v>
      </c>
      <c r="DY653" s="1980"/>
      <c r="DZ653" s="1980"/>
      <c r="EA653" s="1980"/>
      <c r="EB653" s="1980"/>
      <c r="EC653" s="1980" t="e">
        <f t="shared" si="23"/>
        <v>#VALUE!</v>
      </c>
      <c r="ED653" s="1980"/>
      <c r="EE653" s="1980"/>
      <c r="EF653" s="1980"/>
      <c r="EG653" s="1980"/>
      <c r="EH653" s="1980" t="e">
        <f t="shared" si="24"/>
        <v>#VALUE!</v>
      </c>
      <c r="EI653" s="1980"/>
      <c r="EJ653" s="1980"/>
      <c r="EK653" s="1980"/>
      <c r="EL653" s="1980"/>
      <c r="EM653" s="1980" t="e">
        <f t="shared" si="25"/>
        <v>#VALUE!</v>
      </c>
      <c r="EN653" s="1980"/>
      <c r="EO653" s="1980"/>
      <c r="EP653" s="1980"/>
      <c r="EQ653" s="1980"/>
      <c r="ER653" s="1980" t="e">
        <f t="shared" si="26"/>
        <v>#VALUE!</v>
      </c>
      <c r="ES653" s="1980"/>
      <c r="ET653" s="1980"/>
      <c r="EU653" s="1980"/>
      <c r="EV653" s="1980"/>
      <c r="EW653" s="1980" t="e">
        <f t="shared" si="27"/>
        <v>#VALUE!</v>
      </c>
      <c r="EX653" s="1980"/>
      <c r="EY653" s="1980"/>
      <c r="EZ653" s="1980"/>
      <c r="FA653" s="1980"/>
    </row>
    <row r="654" spans="1:157" ht="12.75">
      <c r="A654" s="35"/>
      <c r="B654" s="12" t="s">
        <v>90</v>
      </c>
      <c r="G654" s="2013" t="s">
        <v>2637</v>
      </c>
      <c r="H654" s="2013"/>
      <c r="I654" s="2013"/>
      <c r="J654" s="2013"/>
      <c r="K654" s="2013"/>
      <c r="L654" s="2013"/>
      <c r="M654" s="2013"/>
      <c r="N654" s="2013"/>
      <c r="O654" s="2013"/>
      <c r="P654" s="2013"/>
      <c r="Q654" s="2013"/>
      <c r="R654" s="2013"/>
      <c r="S654" s="14"/>
      <c r="T654" s="35"/>
      <c r="U654" s="12" t="s">
        <v>90</v>
      </c>
      <c r="Z654" s="2013" t="s">
        <v>2651</v>
      </c>
      <c r="AA654" s="2013"/>
      <c r="AB654" s="2013"/>
      <c r="AC654" s="2013"/>
      <c r="AD654" s="2013"/>
      <c r="AE654" s="2013"/>
      <c r="AF654" s="2013"/>
      <c r="AG654" s="2013"/>
      <c r="AH654" s="2013"/>
      <c r="AI654" s="2013"/>
      <c r="AJ654" s="2013"/>
      <c r="AK654" s="2013"/>
      <c r="AZ654" s="61"/>
      <c r="BA654" s="61"/>
      <c r="BB654" s="61"/>
      <c r="BC654" s="61"/>
      <c r="BD654" s="61"/>
      <c r="BE654" s="61"/>
      <c r="BF654" s="61"/>
      <c r="BG654" s="61"/>
      <c r="BH654" s="61"/>
      <c r="BI654" s="61"/>
      <c r="BJ654" s="61"/>
      <c r="BK654" s="61"/>
      <c r="BL654" s="61"/>
      <c r="BM654" s="61"/>
      <c r="BN654" s="1970">
        <f t="shared" si="28"/>
        <v>0</v>
      </c>
      <c r="BO654" s="1971"/>
      <c r="BP654" s="1971"/>
      <c r="BQ654" s="1971"/>
      <c r="BR654" s="1972"/>
      <c r="BS654" s="1976">
        <f t="shared" si="29"/>
        <v>0</v>
      </c>
      <c r="BT654" s="1976"/>
      <c r="BU654" s="1976"/>
      <c r="BV654" s="1976"/>
      <c r="BW654" s="1976"/>
      <c r="BX654" s="1976">
        <f t="shared" si="30"/>
        <v>0</v>
      </c>
      <c r="BY654" s="1976"/>
      <c r="BZ654" s="1976"/>
      <c r="CA654" s="1976"/>
      <c r="CB654" s="1976"/>
      <c r="CC654" s="1976">
        <f t="shared" si="31"/>
        <v>0</v>
      </c>
      <c r="CD654" s="1976"/>
      <c r="CE654" s="1976"/>
      <c r="CF654" s="1976"/>
      <c r="CG654" s="1976"/>
      <c r="CH654" s="1976">
        <f t="shared" si="32"/>
        <v>0</v>
      </c>
      <c r="CI654" s="1976"/>
      <c r="CJ654" s="1976"/>
      <c r="CK654" s="1976"/>
      <c r="CL654" s="1976"/>
      <c r="CM654" s="1976">
        <f t="shared" si="33"/>
        <v>0</v>
      </c>
      <c r="CN654" s="1976"/>
      <c r="CO654" s="1976"/>
      <c r="CP654" s="1976"/>
      <c r="CQ654" s="1976"/>
      <c r="CR654" s="265"/>
      <c r="CS654" s="1970">
        <f t="shared" si="34"/>
        <v>0</v>
      </c>
      <c r="CT654" s="1971"/>
      <c r="CU654" s="1971"/>
      <c r="CV654" s="1971"/>
      <c r="CW654" s="1972"/>
      <c r="CX654" s="1970">
        <f t="shared" si="35"/>
        <v>0</v>
      </c>
      <c r="CY654" s="1971"/>
      <c r="CZ654" s="1971"/>
      <c r="DA654" s="1971"/>
      <c r="DB654" s="1972"/>
      <c r="DC654" s="1970">
        <f t="shared" si="36"/>
        <v>0</v>
      </c>
      <c r="DD654" s="1971"/>
      <c r="DE654" s="1971"/>
      <c r="DF654" s="1971"/>
      <c r="DG654" s="1972"/>
      <c r="DH654" s="1970">
        <f t="shared" si="37"/>
        <v>0</v>
      </c>
      <c r="DI654" s="1971"/>
      <c r="DJ654" s="1971"/>
      <c r="DK654" s="1971"/>
      <c r="DL654" s="1972"/>
      <c r="DM654" s="1970">
        <f t="shared" si="38"/>
        <v>0</v>
      </c>
      <c r="DN654" s="1971"/>
      <c r="DO654" s="1971"/>
      <c r="DP654" s="1971"/>
      <c r="DQ654" s="1972"/>
      <c r="DR654" s="1970">
        <f t="shared" si="39"/>
        <v>0</v>
      </c>
      <c r="DS654" s="1971"/>
      <c r="DT654" s="1971"/>
      <c r="DU654" s="1971"/>
      <c r="DV654" s="1972"/>
      <c r="DX654" s="1980" t="e">
        <f t="shared" si="22"/>
        <v>#VALUE!</v>
      </c>
      <c r="DY654" s="1980"/>
      <c r="DZ654" s="1980"/>
      <c r="EA654" s="1980"/>
      <c r="EB654" s="1980"/>
      <c r="EC654" s="1980" t="e">
        <f t="shared" si="23"/>
        <v>#VALUE!</v>
      </c>
      <c r="ED654" s="1980"/>
      <c r="EE654" s="1980"/>
      <c r="EF654" s="1980"/>
      <c r="EG654" s="1980"/>
      <c r="EH654" s="1980" t="e">
        <f t="shared" si="24"/>
        <v>#VALUE!</v>
      </c>
      <c r="EI654" s="1980"/>
      <c r="EJ654" s="1980"/>
      <c r="EK654" s="1980"/>
      <c r="EL654" s="1980"/>
      <c r="EM654" s="1980" t="e">
        <f t="shared" si="25"/>
        <v>#VALUE!</v>
      </c>
      <c r="EN654" s="1980"/>
      <c r="EO654" s="1980"/>
      <c r="EP654" s="1980"/>
      <c r="EQ654" s="1980"/>
      <c r="ER654" s="1980" t="e">
        <f t="shared" si="26"/>
        <v>#VALUE!</v>
      </c>
      <c r="ES654" s="1980"/>
      <c r="ET654" s="1980"/>
      <c r="EU654" s="1980"/>
      <c r="EV654" s="1980"/>
      <c r="EW654" s="1980" t="e">
        <f t="shared" si="27"/>
        <v>#VALUE!</v>
      </c>
      <c r="EX654" s="1980"/>
      <c r="EY654" s="1980"/>
      <c r="EZ654" s="1980"/>
      <c r="FA654" s="1980"/>
    </row>
    <row r="655" spans="1:157" ht="12.75">
      <c r="A655" s="35"/>
      <c r="B655" s="12" t="s">
        <v>615</v>
      </c>
      <c r="G655" s="2013" t="s">
        <v>2638</v>
      </c>
      <c r="H655" s="2013"/>
      <c r="I655" s="2013"/>
      <c r="J655" s="2013"/>
      <c r="K655" s="2013"/>
      <c r="L655" s="2013"/>
      <c r="M655" s="2013"/>
      <c r="N655" s="2013"/>
      <c r="O655" s="2013"/>
      <c r="P655" s="2013"/>
      <c r="Q655" s="2013"/>
      <c r="R655" s="2013"/>
      <c r="S655" s="88"/>
      <c r="T655" s="35"/>
      <c r="U655" s="12" t="s">
        <v>615</v>
      </c>
      <c r="Z655" s="1993" t="s">
        <v>2652</v>
      </c>
      <c r="AA655" s="1993"/>
      <c r="AB655" s="1993"/>
      <c r="AC655" s="1993"/>
      <c r="AD655" s="1993"/>
      <c r="AE655" s="1993"/>
      <c r="AF655" s="1993"/>
      <c r="AG655" s="1993"/>
      <c r="AH655" s="1993"/>
      <c r="AI655" s="1993"/>
      <c r="AJ655" s="1993"/>
      <c r="AK655" s="1993"/>
      <c r="AZ655" s="61"/>
      <c r="BA655" s="61"/>
      <c r="BB655" s="61"/>
      <c r="BC655" s="61"/>
      <c r="BD655" s="61"/>
      <c r="BE655" s="61"/>
      <c r="BF655" s="61"/>
      <c r="BG655" s="61"/>
      <c r="BH655" s="61"/>
      <c r="BI655" s="61"/>
      <c r="BJ655" s="61"/>
      <c r="BK655" s="61"/>
      <c r="BL655" s="61"/>
      <c r="BM655" s="61"/>
      <c r="BN655" s="1970">
        <f t="shared" si="28"/>
        <v>0</v>
      </c>
      <c r="BO655" s="1971"/>
      <c r="BP655" s="1971"/>
      <c r="BQ655" s="1971"/>
      <c r="BR655" s="1972"/>
      <c r="BS655" s="1976">
        <f t="shared" si="29"/>
        <v>0</v>
      </c>
      <c r="BT655" s="1976"/>
      <c r="BU655" s="1976"/>
      <c r="BV655" s="1976"/>
      <c r="BW655" s="1976"/>
      <c r="BX655" s="1976">
        <f t="shared" si="30"/>
        <v>0</v>
      </c>
      <c r="BY655" s="1976"/>
      <c r="BZ655" s="1976"/>
      <c r="CA655" s="1976"/>
      <c r="CB655" s="1976"/>
      <c r="CC655" s="1976">
        <f t="shared" si="31"/>
        <v>0</v>
      </c>
      <c r="CD655" s="1976"/>
      <c r="CE655" s="1976"/>
      <c r="CF655" s="1976"/>
      <c r="CG655" s="1976"/>
      <c r="CH655" s="1976">
        <f t="shared" si="32"/>
        <v>0</v>
      </c>
      <c r="CI655" s="1976"/>
      <c r="CJ655" s="1976"/>
      <c r="CK655" s="1976"/>
      <c r="CL655" s="1976"/>
      <c r="CM655" s="1976">
        <f t="shared" si="33"/>
        <v>0</v>
      </c>
      <c r="CN655" s="1976"/>
      <c r="CO655" s="1976"/>
      <c r="CP655" s="1976"/>
      <c r="CQ655" s="1976"/>
      <c r="CR655" s="265"/>
      <c r="CS655" s="1970">
        <f t="shared" si="34"/>
        <v>0</v>
      </c>
      <c r="CT655" s="1971"/>
      <c r="CU655" s="1971"/>
      <c r="CV655" s="1971"/>
      <c r="CW655" s="1972"/>
      <c r="CX655" s="1970">
        <f t="shared" si="35"/>
        <v>0</v>
      </c>
      <c r="CY655" s="1971"/>
      <c r="CZ655" s="1971"/>
      <c r="DA655" s="1971"/>
      <c r="DB655" s="1972"/>
      <c r="DC655" s="1970">
        <f t="shared" si="36"/>
        <v>0</v>
      </c>
      <c r="DD655" s="1971"/>
      <c r="DE655" s="1971"/>
      <c r="DF655" s="1971"/>
      <c r="DG655" s="1972"/>
      <c r="DH655" s="1970">
        <f t="shared" si="37"/>
        <v>0</v>
      </c>
      <c r="DI655" s="1971"/>
      <c r="DJ655" s="1971"/>
      <c r="DK655" s="1971"/>
      <c r="DL655" s="1972"/>
      <c r="DM655" s="1970">
        <f t="shared" si="38"/>
        <v>0</v>
      </c>
      <c r="DN655" s="1971"/>
      <c r="DO655" s="1971"/>
      <c r="DP655" s="1971"/>
      <c r="DQ655" s="1972"/>
      <c r="DR655" s="1970">
        <f t="shared" si="39"/>
        <v>0</v>
      </c>
      <c r="DS655" s="1971"/>
      <c r="DT655" s="1971"/>
      <c r="DU655" s="1971"/>
      <c r="DV655" s="1972"/>
      <c r="DX655" s="1980" t="e">
        <f t="shared" si="22"/>
        <v>#VALUE!</v>
      </c>
      <c r="DY655" s="1980"/>
      <c r="DZ655" s="1980"/>
      <c r="EA655" s="1980"/>
      <c r="EB655" s="1980"/>
      <c r="EC655" s="1980" t="e">
        <f t="shared" si="23"/>
        <v>#VALUE!</v>
      </c>
      <c r="ED655" s="1980"/>
      <c r="EE655" s="1980"/>
      <c r="EF655" s="1980"/>
      <c r="EG655" s="1980"/>
      <c r="EH655" s="1980" t="e">
        <f t="shared" si="24"/>
        <v>#VALUE!</v>
      </c>
      <c r="EI655" s="1980"/>
      <c r="EJ655" s="1980"/>
      <c r="EK655" s="1980"/>
      <c r="EL655" s="1980"/>
      <c r="EM655" s="1980" t="e">
        <f t="shared" si="25"/>
        <v>#VALUE!</v>
      </c>
      <c r="EN655" s="1980"/>
      <c r="EO655" s="1980"/>
      <c r="EP655" s="1980"/>
      <c r="EQ655" s="1980"/>
      <c r="ER655" s="1980" t="e">
        <f t="shared" si="26"/>
        <v>#VALUE!</v>
      </c>
      <c r="ES655" s="1980"/>
      <c r="ET655" s="1980"/>
      <c r="EU655" s="1980"/>
      <c r="EV655" s="1980"/>
      <c r="EW655" s="1980" t="e">
        <f t="shared" si="27"/>
        <v>#VALUE!</v>
      </c>
      <c r="EX655" s="1980"/>
      <c r="EY655" s="1980"/>
      <c r="EZ655" s="1980"/>
      <c r="FA655" s="1980"/>
    </row>
    <row r="656" spans="1:157" ht="12.75">
      <c r="A656" s="35"/>
      <c r="B656" s="12" t="s">
        <v>17</v>
      </c>
      <c r="G656" s="2013" t="s">
        <v>2639</v>
      </c>
      <c r="H656" s="2013"/>
      <c r="I656" s="2013"/>
      <c r="J656" s="2013"/>
      <c r="K656" s="2013"/>
      <c r="L656" s="2013"/>
      <c r="M656" s="2013"/>
      <c r="N656" s="2013"/>
      <c r="O656" s="2013"/>
      <c r="P656" s="2013"/>
      <c r="Q656" s="2013"/>
      <c r="R656" s="2013"/>
      <c r="S656" s="14"/>
      <c r="T656" s="35"/>
      <c r="U656" s="12" t="s">
        <v>17</v>
      </c>
      <c r="Z656" s="1993" t="s">
        <v>2653</v>
      </c>
      <c r="AA656" s="1993"/>
      <c r="AB656" s="1993"/>
      <c r="AC656" s="1993"/>
      <c r="AD656" s="1993"/>
      <c r="AE656" s="1993"/>
      <c r="AF656" s="1993"/>
      <c r="AG656" s="1993"/>
      <c r="AH656" s="1993"/>
      <c r="AI656" s="1993"/>
      <c r="AJ656" s="1993"/>
      <c r="AK656" s="1993"/>
      <c r="AZ656" s="61"/>
      <c r="BA656" s="61"/>
      <c r="BB656" s="61"/>
      <c r="BC656" s="61"/>
      <c r="BD656" s="61"/>
      <c r="BE656" s="61"/>
      <c r="BF656" s="61"/>
      <c r="BG656" s="61"/>
      <c r="BH656" s="61"/>
      <c r="BI656" s="61"/>
      <c r="BJ656" s="61"/>
      <c r="BK656" s="61"/>
      <c r="BL656" s="61"/>
      <c r="BM656" s="61"/>
      <c r="BN656" s="1970">
        <f t="shared" si="28"/>
        <v>0</v>
      </c>
      <c r="BO656" s="1971"/>
      <c r="BP656" s="1971"/>
      <c r="BQ656" s="1971"/>
      <c r="BR656" s="1972"/>
      <c r="BS656" s="1976">
        <f t="shared" si="29"/>
        <v>0</v>
      </c>
      <c r="BT656" s="1976"/>
      <c r="BU656" s="1976"/>
      <c r="BV656" s="1976"/>
      <c r="BW656" s="1976"/>
      <c r="BX656" s="1976">
        <f t="shared" si="30"/>
        <v>0</v>
      </c>
      <c r="BY656" s="1976"/>
      <c r="BZ656" s="1976"/>
      <c r="CA656" s="1976"/>
      <c r="CB656" s="1976"/>
      <c r="CC656" s="1976">
        <f t="shared" si="31"/>
        <v>0</v>
      </c>
      <c r="CD656" s="1976"/>
      <c r="CE656" s="1976"/>
      <c r="CF656" s="1976"/>
      <c r="CG656" s="1976"/>
      <c r="CH656" s="1976">
        <f t="shared" si="32"/>
        <v>0</v>
      </c>
      <c r="CI656" s="1976"/>
      <c r="CJ656" s="1976"/>
      <c r="CK656" s="1976"/>
      <c r="CL656" s="1976"/>
      <c r="CM656" s="1976">
        <f t="shared" si="33"/>
        <v>0</v>
      </c>
      <c r="CN656" s="1976"/>
      <c r="CO656" s="1976"/>
      <c r="CP656" s="1976"/>
      <c r="CQ656" s="1976"/>
      <c r="CR656" s="265"/>
      <c r="CS656" s="1970">
        <f t="shared" si="34"/>
        <v>0</v>
      </c>
      <c r="CT656" s="1971"/>
      <c r="CU656" s="1971"/>
      <c r="CV656" s="1971"/>
      <c r="CW656" s="1972"/>
      <c r="CX656" s="1970">
        <f t="shared" si="35"/>
        <v>0</v>
      </c>
      <c r="CY656" s="1971"/>
      <c r="CZ656" s="1971"/>
      <c r="DA656" s="1971"/>
      <c r="DB656" s="1972"/>
      <c r="DC656" s="1970">
        <f t="shared" si="36"/>
        <v>0</v>
      </c>
      <c r="DD656" s="1971"/>
      <c r="DE656" s="1971"/>
      <c r="DF656" s="1971"/>
      <c r="DG656" s="1972"/>
      <c r="DH656" s="1970">
        <f t="shared" si="37"/>
        <v>0</v>
      </c>
      <c r="DI656" s="1971"/>
      <c r="DJ656" s="1971"/>
      <c r="DK656" s="1971"/>
      <c r="DL656" s="1972"/>
      <c r="DM656" s="1970">
        <f t="shared" si="38"/>
        <v>0</v>
      </c>
      <c r="DN656" s="1971"/>
      <c r="DO656" s="1971"/>
      <c r="DP656" s="1971"/>
      <c r="DQ656" s="1972"/>
      <c r="DR656" s="1970">
        <f t="shared" si="39"/>
        <v>0</v>
      </c>
      <c r="DS656" s="1971"/>
      <c r="DT656" s="1971"/>
      <c r="DU656" s="1971"/>
      <c r="DV656" s="1972"/>
      <c r="DX656" s="1980" t="e">
        <f t="shared" si="22"/>
        <v>#VALUE!</v>
      </c>
      <c r="DY656" s="1980"/>
      <c r="DZ656" s="1980"/>
      <c r="EA656" s="1980"/>
      <c r="EB656" s="1980"/>
      <c r="EC656" s="1980" t="e">
        <f t="shared" si="23"/>
        <v>#VALUE!</v>
      </c>
      <c r="ED656" s="1980"/>
      <c r="EE656" s="1980"/>
      <c r="EF656" s="1980"/>
      <c r="EG656" s="1980"/>
      <c r="EH656" s="1980" t="e">
        <f t="shared" si="24"/>
        <v>#VALUE!</v>
      </c>
      <c r="EI656" s="1980"/>
      <c r="EJ656" s="1980"/>
      <c r="EK656" s="1980"/>
      <c r="EL656" s="1980"/>
      <c r="EM656" s="1980" t="e">
        <f t="shared" si="25"/>
        <v>#VALUE!</v>
      </c>
      <c r="EN656" s="1980"/>
      <c r="EO656" s="1980"/>
      <c r="EP656" s="1980"/>
      <c r="EQ656" s="1980"/>
      <c r="ER656" s="1980" t="e">
        <f t="shared" si="26"/>
        <v>#VALUE!</v>
      </c>
      <c r="ES656" s="1980"/>
      <c r="ET656" s="1980"/>
      <c r="EU656" s="1980"/>
      <c r="EV656" s="1980"/>
      <c r="EW656" s="1980" t="e">
        <f t="shared" si="27"/>
        <v>#VALUE!</v>
      </c>
      <c r="EX656" s="1980"/>
      <c r="EY656" s="1980"/>
      <c r="EZ656" s="1980"/>
      <c r="FA656" s="1980"/>
    </row>
    <row r="657" spans="1:157" ht="12.75">
      <c r="A657" s="35"/>
      <c r="B657" s="12" t="s">
        <v>325</v>
      </c>
      <c r="G657" s="2036" t="s">
        <v>2640</v>
      </c>
      <c r="H657" s="2036"/>
      <c r="I657" s="2036"/>
      <c r="J657" s="2036"/>
      <c r="K657" s="2036"/>
      <c r="L657" s="2036"/>
      <c r="O657" s="137" t="s">
        <v>212</v>
      </c>
      <c r="P657" s="1992"/>
      <c r="Q657" s="1992"/>
      <c r="R657" s="1992"/>
      <c r="S657" s="16"/>
      <c r="T657" s="35"/>
      <c r="U657" s="12" t="s">
        <v>325</v>
      </c>
      <c r="Z657" s="2036" t="s">
        <v>2654</v>
      </c>
      <c r="AA657" s="2036"/>
      <c r="AB657" s="2036"/>
      <c r="AC657" s="2036"/>
      <c r="AD657" s="2036"/>
      <c r="AE657" s="2036"/>
      <c r="AH657" s="137" t="s">
        <v>212</v>
      </c>
      <c r="AI657" s="1992"/>
      <c r="AJ657" s="1992"/>
      <c r="AK657" s="1992"/>
      <c r="AZ657" s="61"/>
      <c r="BA657" s="61"/>
      <c r="BB657" s="61"/>
      <c r="BC657" s="61"/>
      <c r="BD657" s="61"/>
      <c r="BE657" s="61"/>
      <c r="BF657" s="61"/>
      <c r="BG657" s="61"/>
      <c r="BH657" s="61"/>
      <c r="BI657" s="61"/>
      <c r="BJ657" s="61"/>
      <c r="BK657" s="61"/>
      <c r="BL657" s="61"/>
      <c r="BM657" s="61"/>
      <c r="BN657" s="1970">
        <f t="shared" si="28"/>
        <v>0</v>
      </c>
      <c r="BO657" s="1971"/>
      <c r="BP657" s="1971"/>
      <c r="BQ657" s="1971"/>
      <c r="BR657" s="1972"/>
      <c r="BS657" s="1976">
        <f t="shared" si="29"/>
        <v>0</v>
      </c>
      <c r="BT657" s="1976"/>
      <c r="BU657" s="1976"/>
      <c r="BV657" s="1976"/>
      <c r="BW657" s="1976"/>
      <c r="BX657" s="1976">
        <f t="shared" si="30"/>
        <v>0</v>
      </c>
      <c r="BY657" s="1976"/>
      <c r="BZ657" s="1976"/>
      <c r="CA657" s="1976"/>
      <c r="CB657" s="1976"/>
      <c r="CC657" s="1976">
        <f t="shared" si="31"/>
        <v>0</v>
      </c>
      <c r="CD657" s="1976"/>
      <c r="CE657" s="1976"/>
      <c r="CF657" s="1976"/>
      <c r="CG657" s="1976"/>
      <c r="CH657" s="1976">
        <f t="shared" si="32"/>
        <v>0</v>
      </c>
      <c r="CI657" s="1976"/>
      <c r="CJ657" s="1976"/>
      <c r="CK657" s="1976"/>
      <c r="CL657" s="1976"/>
      <c r="CM657" s="1976">
        <f t="shared" si="33"/>
        <v>0</v>
      </c>
      <c r="CN657" s="1976"/>
      <c r="CO657" s="1976"/>
      <c r="CP657" s="1976"/>
      <c r="CQ657" s="1976"/>
      <c r="CR657" s="265"/>
      <c r="CS657" s="1970">
        <f t="shared" si="34"/>
        <v>0</v>
      </c>
      <c r="CT657" s="1971"/>
      <c r="CU657" s="1971"/>
      <c r="CV657" s="1971"/>
      <c r="CW657" s="1972"/>
      <c r="CX657" s="1970">
        <f t="shared" si="35"/>
        <v>0</v>
      </c>
      <c r="CY657" s="1971"/>
      <c r="CZ657" s="1971"/>
      <c r="DA657" s="1971"/>
      <c r="DB657" s="1972"/>
      <c r="DC657" s="1970">
        <f t="shared" si="36"/>
        <v>0</v>
      </c>
      <c r="DD657" s="1971"/>
      <c r="DE657" s="1971"/>
      <c r="DF657" s="1971"/>
      <c r="DG657" s="1972"/>
      <c r="DH657" s="1970">
        <f t="shared" si="37"/>
        <v>0</v>
      </c>
      <c r="DI657" s="1971"/>
      <c r="DJ657" s="1971"/>
      <c r="DK657" s="1971"/>
      <c r="DL657" s="1972"/>
      <c r="DM657" s="1970">
        <f t="shared" si="38"/>
        <v>0</v>
      </c>
      <c r="DN657" s="1971"/>
      <c r="DO657" s="1971"/>
      <c r="DP657" s="1971"/>
      <c r="DQ657" s="1972"/>
      <c r="DR657" s="1970">
        <f t="shared" si="39"/>
        <v>0</v>
      </c>
      <c r="DS657" s="1971"/>
      <c r="DT657" s="1971"/>
      <c r="DU657" s="1971"/>
      <c r="DV657" s="1972"/>
      <c r="DX657" s="1980" t="e">
        <f t="shared" si="22"/>
        <v>#VALUE!</v>
      </c>
      <c r="DY657" s="1980"/>
      <c r="DZ657" s="1980"/>
      <c r="EA657" s="1980"/>
      <c r="EB657" s="1980"/>
      <c r="EC657" s="1980" t="e">
        <f t="shared" si="23"/>
        <v>#VALUE!</v>
      </c>
      <c r="ED657" s="1980"/>
      <c r="EE657" s="1980"/>
      <c r="EF657" s="1980"/>
      <c r="EG657" s="1980"/>
      <c r="EH657" s="1980" t="e">
        <f t="shared" si="24"/>
        <v>#VALUE!</v>
      </c>
      <c r="EI657" s="1980"/>
      <c r="EJ657" s="1980"/>
      <c r="EK657" s="1980"/>
      <c r="EL657" s="1980"/>
      <c r="EM657" s="1980" t="e">
        <f t="shared" si="25"/>
        <v>#VALUE!</v>
      </c>
      <c r="EN657" s="1980"/>
      <c r="EO657" s="1980"/>
      <c r="EP657" s="1980"/>
      <c r="EQ657" s="1980"/>
      <c r="ER657" s="1980" t="e">
        <f t="shared" si="26"/>
        <v>#VALUE!</v>
      </c>
      <c r="ES657" s="1980"/>
      <c r="ET657" s="1980"/>
      <c r="EU657" s="1980"/>
      <c r="EV657" s="1980"/>
      <c r="EW657" s="1980" t="e">
        <f t="shared" si="27"/>
        <v>#VALUE!</v>
      </c>
      <c r="EX657" s="1980"/>
      <c r="EY657" s="1980"/>
      <c r="EZ657" s="1980"/>
      <c r="FA657" s="1980"/>
    </row>
    <row r="658" spans="1:157" ht="12.75">
      <c r="A658" s="35"/>
      <c r="B658" s="12" t="s">
        <v>18</v>
      </c>
      <c r="H658" s="2251" t="s">
        <v>2660</v>
      </c>
      <c r="I658" s="2013"/>
      <c r="J658" s="2013"/>
      <c r="K658" s="2013"/>
      <c r="L658" s="2013"/>
      <c r="M658" s="2013"/>
      <c r="N658" s="2013"/>
      <c r="O658" s="2013"/>
      <c r="P658" s="2013"/>
      <c r="Q658" s="2013"/>
      <c r="R658" s="2013"/>
      <c r="S658" s="14"/>
      <c r="T658" s="35"/>
      <c r="U658" s="12" t="s">
        <v>18</v>
      </c>
      <c r="AA658" s="2251" t="s">
        <v>2659</v>
      </c>
      <c r="AB658" s="2013"/>
      <c r="AC658" s="2013"/>
      <c r="AD658" s="2013"/>
      <c r="AE658" s="2013"/>
      <c r="AF658" s="2013"/>
      <c r="AG658" s="2013"/>
      <c r="AH658" s="2013"/>
      <c r="AI658" s="2013"/>
      <c r="AJ658" s="2013"/>
      <c r="AK658" s="2013"/>
      <c r="AZ658" s="61"/>
      <c r="BA658" s="61"/>
      <c r="BB658" s="61"/>
      <c r="BC658" s="61"/>
      <c r="BD658" s="61"/>
      <c r="BE658" s="61"/>
      <c r="BF658" s="61"/>
      <c r="BG658" s="61"/>
      <c r="BH658" s="61"/>
      <c r="BI658" s="61"/>
      <c r="BJ658" s="61"/>
      <c r="BK658" s="61"/>
      <c r="BL658" s="61"/>
      <c r="BM658" s="61"/>
      <c r="BN658" s="1977">
        <f>SUM(BN648:BR657)</f>
        <v>0</v>
      </c>
      <c r="BO658" s="1978"/>
      <c r="BP658" s="1978"/>
      <c r="BQ658" s="1978"/>
      <c r="BR658" s="1979"/>
      <c r="BS658" s="1973">
        <f>SUM(BS648:BW657)</f>
        <v>0</v>
      </c>
      <c r="BT658" s="1974"/>
      <c r="BU658" s="1974"/>
      <c r="BV658" s="1974"/>
      <c r="BW658" s="1975"/>
      <c r="BX658" s="1973">
        <f>SUM(BX648:CB657)</f>
        <v>0</v>
      </c>
      <c r="BY658" s="1974"/>
      <c r="BZ658" s="1974"/>
      <c r="CA658" s="1974"/>
      <c r="CB658" s="1975"/>
      <c r="CC658" s="1973">
        <f>SUM(CC648:CG657)</f>
        <v>0</v>
      </c>
      <c r="CD658" s="1974"/>
      <c r="CE658" s="1974"/>
      <c r="CF658" s="1974"/>
      <c r="CG658" s="1975"/>
      <c r="CH658" s="1973">
        <f>SUM(CH648:CL657)</f>
        <v>0</v>
      </c>
      <c r="CI658" s="1974"/>
      <c r="CJ658" s="1974"/>
      <c r="CK658" s="1974"/>
      <c r="CL658" s="1975"/>
      <c r="CM658" s="1973">
        <f>SUM(CM648:CQ657)</f>
        <v>0</v>
      </c>
      <c r="CN658" s="1974"/>
      <c r="CO658" s="1974"/>
      <c r="CP658" s="1974"/>
      <c r="CQ658" s="1975"/>
      <c r="CR658" s="1705"/>
      <c r="CS658" s="1998">
        <f>SUM(CS648:CW657)</f>
        <v>0</v>
      </c>
      <c r="CT658" s="1998"/>
      <c r="CU658" s="1998"/>
      <c r="CV658" s="1998"/>
      <c r="CW658" s="1998"/>
      <c r="CX658" s="1998">
        <f>SUM(CX648:DB657)</f>
        <v>0</v>
      </c>
      <c r="CY658" s="1998"/>
      <c r="CZ658" s="1998"/>
      <c r="DA658" s="1998"/>
      <c r="DB658" s="1998"/>
      <c r="DC658" s="1998">
        <f>SUM(DC648:DG657)</f>
        <v>0</v>
      </c>
      <c r="DD658" s="1998"/>
      <c r="DE658" s="1998"/>
      <c r="DF658" s="1998"/>
      <c r="DG658" s="1998"/>
      <c r="DH658" s="1998">
        <f>SUM(DH648:DL657)</f>
        <v>0</v>
      </c>
      <c r="DI658" s="1998"/>
      <c r="DJ658" s="1998"/>
      <c r="DK658" s="1998"/>
      <c r="DL658" s="1998"/>
      <c r="DM658" s="1998">
        <f>SUM(DM648:DQ657)</f>
        <v>0</v>
      </c>
      <c r="DN658" s="1998"/>
      <c r="DO658" s="1998"/>
      <c r="DP658" s="1998"/>
      <c r="DQ658" s="1998"/>
      <c r="DR658" s="1998">
        <f>SUM(DR648:DV657)</f>
        <v>0</v>
      </c>
      <c r="DS658" s="1998"/>
      <c r="DT658" s="1998"/>
      <c r="DU658" s="1998"/>
      <c r="DV658" s="1998"/>
      <c r="DX658" s="1980" t="e">
        <f t="shared" si="22"/>
        <v>#VALUE!</v>
      </c>
      <c r="DY658" s="1980"/>
      <c r="DZ658" s="1980"/>
      <c r="EA658" s="1980"/>
      <c r="EB658" s="1980"/>
      <c r="EC658" s="1980" t="e">
        <f t="shared" si="23"/>
        <v>#VALUE!</v>
      </c>
      <c r="ED658" s="1980"/>
      <c r="EE658" s="1980"/>
      <c r="EF658" s="1980"/>
      <c r="EG658" s="1980"/>
      <c r="EH658" s="1980" t="e">
        <f t="shared" si="24"/>
        <v>#VALUE!</v>
      </c>
      <c r="EI658" s="1980"/>
      <c r="EJ658" s="1980"/>
      <c r="EK658" s="1980"/>
      <c r="EL658" s="1980"/>
      <c r="EM658" s="1980" t="e">
        <f t="shared" si="25"/>
        <v>#VALUE!</v>
      </c>
      <c r="EN658" s="1980"/>
      <c r="EO658" s="1980"/>
      <c r="EP658" s="1980"/>
      <c r="EQ658" s="1980"/>
      <c r="ER658" s="1980" t="e">
        <f t="shared" si="26"/>
        <v>#VALUE!</v>
      </c>
      <c r="ES658" s="1980"/>
      <c r="ET658" s="1980"/>
      <c r="EU658" s="1980"/>
      <c r="EV658" s="1980"/>
      <c r="EW658" s="1980" t="e">
        <f t="shared" si="27"/>
        <v>#VALUE!</v>
      </c>
      <c r="EX658" s="1980"/>
      <c r="EY658" s="1980"/>
      <c r="EZ658" s="1980"/>
      <c r="FA658" s="1980"/>
    </row>
    <row r="659" spans="1:157" ht="12.75">
      <c r="A659" s="35"/>
      <c r="B659" s="12" t="s">
        <v>20</v>
      </c>
      <c r="N659" s="1991" t="s">
        <v>578</v>
      </c>
      <c r="O659" s="1991"/>
      <c r="T659" s="35"/>
      <c r="U659" s="12" t="s">
        <v>20</v>
      </c>
      <c r="AG659" s="1991" t="s">
        <v>578</v>
      </c>
      <c r="AH659" s="1991"/>
      <c r="AZ659" s="61"/>
      <c r="BA659" s="61"/>
      <c r="BB659" s="61"/>
      <c r="BC659" s="61"/>
      <c r="BD659" s="61"/>
      <c r="BE659" s="61"/>
      <c r="BF659" s="61"/>
      <c r="BG659" s="61"/>
      <c r="BH659" s="61"/>
      <c r="BI659" s="61"/>
      <c r="BJ659" s="61"/>
      <c r="BK659" s="61"/>
      <c r="BL659" s="61"/>
      <c r="BM659" s="61"/>
      <c r="BN659" s="717"/>
      <c r="BO659" s="717"/>
      <c r="BP659" s="717"/>
      <c r="BQ659" s="717"/>
      <c r="BR659" s="1419">
        <f>BN658*1</f>
        <v>0</v>
      </c>
      <c r="BS659" s="58"/>
      <c r="BT659" s="58"/>
      <c r="BU659" s="58"/>
      <c r="BV659" s="58"/>
      <c r="BW659" s="1419">
        <f>BS658*1</f>
        <v>0</v>
      </c>
      <c r="BX659" s="58"/>
      <c r="BY659" s="58"/>
      <c r="BZ659" s="58"/>
      <c r="CA659" s="58"/>
      <c r="CB659" s="1419">
        <f>BX658*2</f>
        <v>0</v>
      </c>
      <c r="CC659" s="58"/>
      <c r="CD659" s="58"/>
      <c r="CE659" s="58"/>
      <c r="CF659" s="58"/>
      <c r="CG659" s="1419">
        <f>CC658*3</f>
        <v>0</v>
      </c>
      <c r="CH659" s="58"/>
      <c r="CI659" s="58"/>
      <c r="CJ659" s="58"/>
      <c r="CK659" s="58"/>
      <c r="CL659" s="1419">
        <f>CH658*4</f>
        <v>0</v>
      </c>
      <c r="CM659" s="58"/>
      <c r="CN659" s="58"/>
      <c r="CO659" s="58"/>
      <c r="CP659" s="58"/>
      <c r="CQ659" s="1419">
        <f>CM658*5</f>
        <v>0</v>
      </c>
      <c r="CR659" s="177"/>
      <c r="CS659" s="717"/>
      <c r="CT659" s="717"/>
      <c r="CU659" s="717"/>
      <c r="CV659" s="717"/>
      <c r="CW659" s="177"/>
      <c r="CX659" s="177"/>
      <c r="CY659" s="177"/>
      <c r="CZ659" s="177"/>
      <c r="DA659" s="177"/>
      <c r="DB659" s="177"/>
      <c r="DC659" s="177"/>
      <c r="DD659" s="177"/>
      <c r="DE659" s="177"/>
      <c r="DF659" s="177"/>
      <c r="DG659" s="177"/>
      <c r="DH659" s="177"/>
      <c r="DI659" s="177"/>
      <c r="DJ659" s="177"/>
      <c r="DK659" s="177"/>
      <c r="DL659" s="177"/>
      <c r="DM659" s="177"/>
      <c r="DN659" s="177"/>
      <c r="DO659" s="177"/>
      <c r="DP659" s="177"/>
      <c r="DQ659" s="177"/>
      <c r="DR659" s="177"/>
      <c r="DS659" s="177"/>
      <c r="DT659" s="177"/>
      <c r="DU659" s="177"/>
      <c r="DV659" s="177"/>
      <c r="DX659" s="1980" t="e">
        <f t="shared" si="22"/>
        <v>#VALUE!</v>
      </c>
      <c r="DY659" s="1980"/>
      <c r="DZ659" s="1980"/>
      <c r="EA659" s="1980"/>
      <c r="EB659" s="1980"/>
      <c r="EC659" s="1980" t="e">
        <f t="shared" si="23"/>
        <v>#VALUE!</v>
      </c>
      <c r="ED659" s="1980"/>
      <c r="EE659" s="1980"/>
      <c r="EF659" s="1980"/>
      <c r="EG659" s="1980"/>
      <c r="EH659" s="1980" t="e">
        <f t="shared" si="24"/>
        <v>#VALUE!</v>
      </c>
      <c r="EI659" s="1980"/>
      <c r="EJ659" s="1980"/>
      <c r="EK659" s="1980"/>
      <c r="EL659" s="1980"/>
      <c r="EM659" s="1980" t="e">
        <f t="shared" si="25"/>
        <v>#VALUE!</v>
      </c>
      <c r="EN659" s="1980"/>
      <c r="EO659" s="1980"/>
      <c r="EP659" s="1980"/>
      <c r="EQ659" s="1980"/>
      <c r="ER659" s="1980" t="e">
        <f t="shared" si="26"/>
        <v>#VALUE!</v>
      </c>
      <c r="ES659" s="1980"/>
      <c r="ET659" s="1980"/>
      <c r="EU659" s="1980"/>
      <c r="EV659" s="1980"/>
      <c r="EW659" s="1980" t="e">
        <f t="shared" si="27"/>
        <v>#VALUE!</v>
      </c>
      <c r="EX659" s="1980"/>
      <c r="EY659" s="1980"/>
      <c r="EZ659" s="1980"/>
      <c r="FA659" s="1980"/>
    </row>
    <row r="660" spans="1:157" ht="12.75">
      <c r="A660" s="35"/>
      <c r="T660" s="35"/>
      <c r="AZ660" s="61"/>
      <c r="BA660" s="61"/>
      <c r="BB660" s="61"/>
      <c r="BC660" s="61"/>
      <c r="BD660" s="61"/>
      <c r="BE660" s="61"/>
      <c r="BF660" s="61"/>
      <c r="BG660" s="61"/>
      <c r="BH660" s="61"/>
      <c r="BI660" s="61"/>
      <c r="BJ660" s="61"/>
      <c r="BK660" s="61"/>
      <c r="BL660" s="61"/>
      <c r="BM660" s="61"/>
      <c r="CR660" s="177"/>
      <c r="CS660" s="1419">
        <f>BN658+BS658+BX658+CC658+CH658+CM658</f>
        <v>0</v>
      </c>
      <c r="CT660" s="134" t="s">
        <v>2302</v>
      </c>
      <c r="CU660" s="58"/>
      <c r="CV660" s="58"/>
      <c r="CW660" s="58"/>
      <c r="CX660" s="58"/>
      <c r="CY660" s="58"/>
      <c r="CZ660" s="58"/>
      <c r="DA660" s="58"/>
      <c r="DB660" s="58"/>
      <c r="DC660" s="58"/>
      <c r="DD660" s="58"/>
      <c r="DE660" s="58"/>
      <c r="DF660" s="58"/>
      <c r="DQ660" s="136" t="s">
        <v>2314</v>
      </c>
      <c r="DR660" s="1980">
        <f>SUM(CS658:DV658)</f>
        <v>0</v>
      </c>
      <c r="DS660" s="1980"/>
      <c r="DT660" s="1980"/>
      <c r="DU660" s="1980"/>
      <c r="DV660" s="1980"/>
      <c r="DX660" s="1980" t="e">
        <f t="shared" si="22"/>
        <v>#VALUE!</v>
      </c>
      <c r="DY660" s="1980"/>
      <c r="DZ660" s="1980"/>
      <c r="EA660" s="1980"/>
      <c r="EB660" s="1980"/>
      <c r="EC660" s="1980" t="e">
        <f t="shared" si="23"/>
        <v>#VALUE!</v>
      </c>
      <c r="ED660" s="1980"/>
      <c r="EE660" s="1980"/>
      <c r="EF660" s="1980"/>
      <c r="EG660" s="1980"/>
      <c r="EH660" s="1980" t="e">
        <f t="shared" si="24"/>
        <v>#VALUE!</v>
      </c>
      <c r="EI660" s="1980"/>
      <c r="EJ660" s="1980"/>
      <c r="EK660" s="1980"/>
      <c r="EL660" s="1980"/>
      <c r="EM660" s="1980" t="e">
        <f t="shared" si="25"/>
        <v>#VALUE!</v>
      </c>
      <c r="EN660" s="1980"/>
      <c r="EO660" s="1980"/>
      <c r="EP660" s="1980"/>
      <c r="EQ660" s="1980"/>
      <c r="ER660" s="1980" t="e">
        <f t="shared" si="26"/>
        <v>#VALUE!</v>
      </c>
      <c r="ES660" s="1980"/>
      <c r="ET660" s="1980"/>
      <c r="EU660" s="1980"/>
      <c r="EV660" s="1980"/>
      <c r="EW660" s="1980" t="e">
        <f t="shared" si="27"/>
        <v>#VALUE!</v>
      </c>
      <c r="EX660" s="1980"/>
      <c r="EY660" s="1980"/>
      <c r="EZ660" s="1980"/>
      <c r="FA660" s="1980"/>
    </row>
    <row r="661" spans="1:157" ht="12.75">
      <c r="A661" s="87" t="s">
        <v>124</v>
      </c>
      <c r="B661" s="12" t="s">
        <v>496</v>
      </c>
      <c r="G661" s="1981" t="str">
        <f>C639</f>
        <v>Deferred Developer Fee</v>
      </c>
      <c r="H661" s="1981"/>
      <c r="I661" s="1981"/>
      <c r="J661" s="1981"/>
      <c r="K661" s="1981"/>
      <c r="L661" s="1981"/>
      <c r="M661" s="1981"/>
      <c r="N661" s="1981"/>
      <c r="O661" s="1981"/>
      <c r="P661" s="1981"/>
      <c r="Q661" s="1981"/>
      <c r="R661" s="1981"/>
      <c r="T661" s="87" t="s">
        <v>616</v>
      </c>
      <c r="U661" s="12" t="s">
        <v>496</v>
      </c>
      <c r="Z661" s="1981">
        <f>C640</f>
        <v>0</v>
      </c>
      <c r="AA661" s="1981"/>
      <c r="AB661" s="1981"/>
      <c r="AC661" s="1981"/>
      <c r="AD661" s="1981"/>
      <c r="AE661" s="1981"/>
      <c r="AF661" s="1981"/>
      <c r="AG661" s="1981"/>
      <c r="AH661" s="1981"/>
      <c r="AI661" s="1981"/>
      <c r="AJ661" s="1981"/>
      <c r="AK661" s="1981"/>
      <c r="AZ661" s="61"/>
      <c r="BA661" s="61"/>
      <c r="BB661" s="61"/>
      <c r="BC661" s="61"/>
      <c r="BD661" s="61"/>
      <c r="BE661" s="61"/>
      <c r="BF661" s="61"/>
      <c r="BG661" s="61"/>
      <c r="BH661" s="61"/>
      <c r="BI661" s="61"/>
      <c r="BJ661" s="61"/>
      <c r="BK661" s="61"/>
      <c r="BL661" s="61"/>
      <c r="BM661" s="61"/>
      <c r="CR661" s="177"/>
      <c r="CS661" s="1419">
        <f>BR659+BW659+CB659+CG659+CL659+CQ659</f>
        <v>0</v>
      </c>
      <c r="CT661" s="134" t="s">
        <v>1931</v>
      </c>
      <c r="CU661" s="58"/>
      <c r="CV661" s="58"/>
      <c r="CW661" s="58"/>
      <c r="CX661" s="58"/>
      <c r="CY661" s="58"/>
      <c r="CZ661" s="58"/>
      <c r="DA661" s="58"/>
      <c r="DB661" s="58"/>
      <c r="DC661" s="58"/>
      <c r="DD661" s="58"/>
      <c r="DE661" s="58"/>
      <c r="DF661" s="58"/>
      <c r="DX661" s="1980" t="e">
        <f t="shared" si="22"/>
        <v>#VALUE!</v>
      </c>
      <c r="DY661" s="1980"/>
      <c r="DZ661" s="1980"/>
      <c r="EA661" s="1980"/>
      <c r="EB661" s="1980"/>
      <c r="EC661" s="1980" t="e">
        <f t="shared" si="23"/>
        <v>#VALUE!</v>
      </c>
      <c r="ED661" s="1980"/>
      <c r="EE661" s="1980"/>
      <c r="EF661" s="1980"/>
      <c r="EG661" s="1980"/>
      <c r="EH661" s="1980" t="e">
        <f t="shared" si="24"/>
        <v>#VALUE!</v>
      </c>
      <c r="EI661" s="1980"/>
      <c r="EJ661" s="1980"/>
      <c r="EK661" s="1980"/>
      <c r="EL661" s="1980"/>
      <c r="EM661" s="1980" t="e">
        <f t="shared" si="25"/>
        <v>#VALUE!</v>
      </c>
      <c r="EN661" s="1980"/>
      <c r="EO661" s="1980"/>
      <c r="EP661" s="1980"/>
      <c r="EQ661" s="1980"/>
      <c r="ER661" s="1980" t="e">
        <f t="shared" si="26"/>
        <v>#VALUE!</v>
      </c>
      <c r="ES661" s="1980"/>
      <c r="ET661" s="1980"/>
      <c r="EU661" s="1980"/>
      <c r="EV661" s="1980"/>
      <c r="EW661" s="1980" t="e">
        <f t="shared" si="27"/>
        <v>#VALUE!</v>
      </c>
      <c r="EX661" s="1980"/>
      <c r="EY661" s="1980"/>
      <c r="EZ661" s="1980"/>
      <c r="FA661" s="1980"/>
    </row>
    <row r="662" spans="1:157" ht="12.75">
      <c r="A662" s="35"/>
      <c r="B662" s="12" t="s">
        <v>90</v>
      </c>
      <c r="G662" s="2013" t="s">
        <v>2646</v>
      </c>
      <c r="H662" s="2013"/>
      <c r="I662" s="2013"/>
      <c r="J662" s="2013"/>
      <c r="K662" s="2013"/>
      <c r="L662" s="2013"/>
      <c r="M662" s="2013"/>
      <c r="N662" s="2013"/>
      <c r="O662" s="2013"/>
      <c r="P662" s="2013"/>
      <c r="Q662" s="2013"/>
      <c r="R662" s="2013"/>
      <c r="T662" s="35"/>
      <c r="U662" s="12" t="s">
        <v>90</v>
      </c>
      <c r="Z662" s="2013"/>
      <c r="AA662" s="2013"/>
      <c r="AB662" s="2013"/>
      <c r="AC662" s="2013"/>
      <c r="AD662" s="2013"/>
      <c r="AE662" s="2013"/>
      <c r="AF662" s="2013"/>
      <c r="AG662" s="2013"/>
      <c r="AH662" s="2013"/>
      <c r="AI662" s="2013"/>
      <c r="AJ662" s="2013"/>
      <c r="AK662" s="2013"/>
      <c r="AZ662" s="61"/>
      <c r="BA662" s="61"/>
      <c r="BB662" s="61"/>
      <c r="BC662" s="61"/>
      <c r="BD662" s="61"/>
      <c r="BE662" s="61"/>
      <c r="BF662" s="61"/>
      <c r="BG662" s="61"/>
      <c r="BH662" s="61"/>
      <c r="BI662" s="61"/>
      <c r="BJ662" s="61"/>
      <c r="BK662" s="61"/>
      <c r="BL662" s="61"/>
      <c r="BM662" s="61"/>
      <c r="BN662" s="61" t="s">
        <v>110</v>
      </c>
      <c r="BO662" s="58"/>
      <c r="BP662" s="58"/>
      <c r="BQ662" s="58"/>
      <c r="BR662" s="58"/>
      <c r="BS662" s="58"/>
      <c r="BT662" s="58"/>
      <c r="BU662" s="58"/>
      <c r="BV662" s="58"/>
      <c r="BW662" s="58"/>
      <c r="BX662" s="58"/>
      <c r="BY662" s="58"/>
      <c r="BZ662" s="58"/>
      <c r="CA662" s="58"/>
      <c r="CB662" s="58"/>
      <c r="CC662" s="58"/>
      <c r="CD662" s="58"/>
      <c r="CE662" s="58"/>
      <c r="CF662" s="58"/>
      <c r="CG662" s="58"/>
      <c r="CH662" s="58"/>
      <c r="CI662" s="58"/>
      <c r="CJ662" s="58"/>
      <c r="CK662" s="58"/>
      <c r="CL662" s="58"/>
      <c r="CM662" s="58"/>
      <c r="CN662" s="58"/>
      <c r="CO662" s="58"/>
      <c r="CP662" s="58"/>
      <c r="CQ662" s="58"/>
      <c r="CR662" s="177"/>
      <c r="CV662" s="58"/>
      <c r="CW662" s="58"/>
      <c r="CX662" s="58"/>
      <c r="CY662" s="58"/>
      <c r="CZ662" s="58"/>
      <c r="DA662" s="58"/>
      <c r="DB662" s="58"/>
      <c r="DC662" s="58"/>
      <c r="DD662" s="58"/>
      <c r="DE662" s="58"/>
      <c r="DF662" s="58"/>
      <c r="DX662" s="1980" t="e">
        <f t="shared" si="22"/>
        <v>#VALUE!</v>
      </c>
      <c r="DY662" s="1980"/>
      <c r="DZ662" s="1980"/>
      <c r="EA662" s="1980"/>
      <c r="EB662" s="1980"/>
      <c r="EC662" s="1980" t="e">
        <f t="shared" si="23"/>
        <v>#VALUE!</v>
      </c>
      <c r="ED662" s="1980"/>
      <c r="EE662" s="1980"/>
      <c r="EF662" s="1980"/>
      <c r="EG662" s="1980"/>
      <c r="EH662" s="1980" t="e">
        <f t="shared" si="24"/>
        <v>#VALUE!</v>
      </c>
      <c r="EI662" s="1980"/>
      <c r="EJ662" s="1980"/>
      <c r="EK662" s="1980"/>
      <c r="EL662" s="1980"/>
      <c r="EM662" s="1980" t="e">
        <f t="shared" si="25"/>
        <v>#VALUE!</v>
      </c>
      <c r="EN662" s="1980"/>
      <c r="EO662" s="1980"/>
      <c r="EP662" s="1980"/>
      <c r="EQ662" s="1980"/>
      <c r="ER662" s="1980" t="e">
        <f t="shared" si="26"/>
        <v>#VALUE!</v>
      </c>
      <c r="ES662" s="1980"/>
      <c r="ET662" s="1980"/>
      <c r="EU662" s="1980"/>
      <c r="EV662" s="1980"/>
      <c r="EW662" s="1980" t="e">
        <f t="shared" si="27"/>
        <v>#VALUE!</v>
      </c>
      <c r="EX662" s="1980"/>
      <c r="EY662" s="1980"/>
      <c r="EZ662" s="1980"/>
      <c r="FA662" s="1980"/>
    </row>
    <row r="663" spans="1:157" ht="12.75">
      <c r="A663" s="35"/>
      <c r="B663" s="12" t="s">
        <v>615</v>
      </c>
      <c r="G663" s="1993" t="s">
        <v>2647</v>
      </c>
      <c r="H663" s="1993"/>
      <c r="I663" s="1993"/>
      <c r="J663" s="1993"/>
      <c r="K663" s="1993"/>
      <c r="L663" s="1993"/>
      <c r="M663" s="1993"/>
      <c r="N663" s="1993"/>
      <c r="O663" s="1993"/>
      <c r="P663" s="1993"/>
      <c r="Q663" s="1993"/>
      <c r="R663" s="1993"/>
      <c r="T663" s="35"/>
      <c r="U663" s="12" t="s">
        <v>615</v>
      </c>
      <c r="Z663" s="1993"/>
      <c r="AA663" s="1993"/>
      <c r="AB663" s="1993"/>
      <c r="AC663" s="1993"/>
      <c r="AD663" s="1993"/>
      <c r="AE663" s="1993"/>
      <c r="AF663" s="1993"/>
      <c r="AG663" s="1993"/>
      <c r="AH663" s="1993"/>
      <c r="AI663" s="1993"/>
      <c r="AJ663" s="1993"/>
      <c r="AK663" s="1993"/>
      <c r="AZ663" s="61"/>
      <c r="BA663" s="61"/>
      <c r="BB663" s="61"/>
      <c r="BC663" s="61"/>
      <c r="BD663" s="61"/>
      <c r="BE663" s="61"/>
      <c r="BF663" s="61"/>
      <c r="BG663" s="61"/>
      <c r="BH663" s="61"/>
      <c r="BI663" s="61"/>
      <c r="BJ663" s="61"/>
      <c r="BK663" s="61"/>
      <c r="BL663" s="61"/>
      <c r="BM663" s="61"/>
      <c r="BN663" s="1973">
        <f>BN635+BN644+BN658</f>
        <v>0</v>
      </c>
      <c r="BO663" s="1974"/>
      <c r="BP663" s="1974"/>
      <c r="BQ663" s="1974"/>
      <c r="BR663" s="1975"/>
      <c r="BS663" s="1973">
        <f>BS635+BS644+BS658</f>
        <v>69</v>
      </c>
      <c r="BT663" s="1974"/>
      <c r="BU663" s="1974"/>
      <c r="BV663" s="1974"/>
      <c r="BW663" s="1975"/>
      <c r="BX663" s="1973">
        <f>BX635+BX644+BX658</f>
        <v>48</v>
      </c>
      <c r="BY663" s="1974"/>
      <c r="BZ663" s="1974"/>
      <c r="CA663" s="1974"/>
      <c r="CB663" s="1975"/>
      <c r="CC663" s="1973">
        <f>CC635+CC644+CC658</f>
        <v>39</v>
      </c>
      <c r="CD663" s="1974"/>
      <c r="CE663" s="1974"/>
      <c r="CF663" s="1974"/>
      <c r="CG663" s="1975"/>
      <c r="CH663" s="1973">
        <f>CH635+CH644+CH658</f>
        <v>0</v>
      </c>
      <c r="CI663" s="1974"/>
      <c r="CJ663" s="1974"/>
      <c r="CK663" s="1974"/>
      <c r="CL663" s="1975"/>
      <c r="CM663" s="1995">
        <f>CM658+CM644+CM635</f>
        <v>0</v>
      </c>
      <c r="CN663" s="1996"/>
      <c r="CO663" s="1996"/>
      <c r="CP663" s="1996"/>
      <c r="CQ663" s="1997"/>
      <c r="CR663" s="177"/>
      <c r="CS663" s="1419">
        <f>CS637+CS661</f>
        <v>278</v>
      </c>
      <c r="CT663" s="134" t="s">
        <v>2307</v>
      </c>
      <c r="CU663" s="58"/>
      <c r="CV663" s="58"/>
      <c r="CW663" s="58"/>
      <c r="CX663" s="58"/>
      <c r="CY663" s="58"/>
      <c r="CZ663" s="58"/>
      <c r="DA663" s="58"/>
      <c r="DB663" s="58"/>
      <c r="DC663" s="58"/>
      <c r="DD663" s="58"/>
      <c r="DE663" s="58"/>
      <c r="DF663" s="58"/>
      <c r="DX663" s="1980">
        <f>SUMIF(DX638:EB662,"&gt;0")</f>
        <v>0</v>
      </c>
      <c r="DY663" s="1980"/>
      <c r="DZ663" s="1980"/>
      <c r="EA663" s="1980"/>
      <c r="EB663" s="1980"/>
      <c r="EC663" s="1980">
        <f>SUMIF(EC638:EG662,"&gt;0")</f>
        <v>722.92173913043484</v>
      </c>
      <c r="ED663" s="1980"/>
      <c r="EE663" s="1980"/>
      <c r="EF663" s="1980"/>
      <c r="EG663" s="1980"/>
      <c r="EH663" s="1980">
        <f>SUMIF(EH638:EL662,"&gt;0")</f>
        <v>878.23913043478262</v>
      </c>
      <c r="EI663" s="1980"/>
      <c r="EJ663" s="1980"/>
      <c r="EK663" s="1980"/>
      <c r="EL663" s="1980"/>
      <c r="EM663" s="1980">
        <f>SUMIF(EM638:EQ662,"&gt;0")</f>
        <v>993.12307692307695</v>
      </c>
      <c r="EN663" s="1980"/>
      <c r="EO663" s="1980"/>
      <c r="EP663" s="1980"/>
      <c r="EQ663" s="1980"/>
      <c r="ER663" s="1980">
        <f>SUMIF(ER638:EV662,"&gt;0")</f>
        <v>0</v>
      </c>
      <c r="ES663" s="1980"/>
      <c r="ET663" s="1980"/>
      <c r="EU663" s="1980"/>
      <c r="EV663" s="1980"/>
      <c r="EW663" s="1980">
        <f>SUMIF(EW638:FA662,"&gt;0")</f>
        <v>0</v>
      </c>
      <c r="EX663" s="1980"/>
      <c r="EY663" s="1980"/>
      <c r="EZ663" s="1980"/>
      <c r="FA663" s="1980"/>
    </row>
    <row r="664" spans="1:157" ht="12.75">
      <c r="A664" s="35"/>
      <c r="B664" s="12" t="s">
        <v>17</v>
      </c>
      <c r="G664" s="1993" t="s">
        <v>2648</v>
      </c>
      <c r="H664" s="1993"/>
      <c r="I664" s="1993"/>
      <c r="J664" s="1993"/>
      <c r="K664" s="1993"/>
      <c r="L664" s="1993"/>
      <c r="M664" s="1993"/>
      <c r="N664" s="1993"/>
      <c r="O664" s="1993"/>
      <c r="P664" s="1993"/>
      <c r="Q664" s="1993"/>
      <c r="R664" s="1993"/>
      <c r="T664" s="35"/>
      <c r="U664" s="12" t="s">
        <v>17</v>
      </c>
      <c r="Z664" s="1993"/>
      <c r="AA664" s="1993"/>
      <c r="AB664" s="1993"/>
      <c r="AC664" s="1993"/>
      <c r="AD664" s="1993"/>
      <c r="AE664" s="1993"/>
      <c r="AF664" s="1993"/>
      <c r="AG664" s="1993"/>
      <c r="AH664" s="1993"/>
      <c r="AI664" s="1993"/>
      <c r="AJ664" s="1993"/>
      <c r="AK664" s="1993"/>
      <c r="AZ664" s="61"/>
      <c r="BA664" s="61"/>
      <c r="BB664" s="61"/>
      <c r="BC664" s="61"/>
      <c r="BD664" s="61"/>
      <c r="BE664" s="61"/>
      <c r="BF664" s="61"/>
      <c r="BG664" s="61"/>
      <c r="BH664" s="61"/>
      <c r="BI664" s="61"/>
      <c r="BJ664" s="61"/>
      <c r="BK664" s="61"/>
      <c r="BL664" s="61"/>
      <c r="BM664" s="61"/>
      <c r="BN664" s="61"/>
      <c r="BO664" s="58"/>
      <c r="BP664" s="58"/>
      <c r="BQ664" s="58"/>
      <c r="BR664" s="58"/>
      <c r="BS664" s="58"/>
      <c r="BT664" s="58"/>
      <c r="BU664" s="58"/>
      <c r="BV664" s="58"/>
      <c r="BW664" s="58"/>
      <c r="BX664" s="58"/>
      <c r="BY664" s="58"/>
      <c r="BZ664" s="58"/>
      <c r="CA664" s="58"/>
      <c r="CB664" s="58"/>
      <c r="CC664" s="58"/>
      <c r="CD664" s="58"/>
      <c r="CE664" s="58"/>
      <c r="CF664" s="58"/>
      <c r="CG664" s="58"/>
      <c r="CH664" s="58"/>
      <c r="CI664" s="58"/>
      <c r="CJ664" s="58"/>
      <c r="CK664" s="58"/>
      <c r="CL664" s="58"/>
      <c r="CM664" s="58"/>
      <c r="CN664" s="58"/>
      <c r="CO664" s="58"/>
      <c r="CP664" s="58"/>
      <c r="CQ664" s="58"/>
      <c r="CR664" s="177"/>
      <c r="CS664" s="58"/>
      <c r="CT664" s="58"/>
      <c r="CU664" s="58"/>
      <c r="CV664" s="58"/>
      <c r="CW664" s="58"/>
      <c r="CX664" s="58"/>
      <c r="CY664" s="58"/>
      <c r="CZ664" s="58"/>
      <c r="DA664" s="58"/>
      <c r="DB664" s="58"/>
      <c r="DC664" s="58"/>
      <c r="DD664" s="58"/>
      <c r="DE664" s="58"/>
      <c r="DF664" s="58"/>
      <c r="DX664" s="717"/>
      <c r="DY664" s="717"/>
      <c r="DZ664" s="717"/>
      <c r="EA664" s="717"/>
      <c r="EB664" s="717"/>
      <c r="EC664" s="717"/>
      <c r="ED664" s="717"/>
      <c r="EE664" s="717"/>
      <c r="EF664" s="717"/>
      <c r="EG664" s="717"/>
      <c r="EH664" s="717"/>
      <c r="EI664" s="717"/>
      <c r="EJ664" s="717"/>
      <c r="EK664" s="717"/>
      <c r="EL664" s="717"/>
      <c r="EM664" s="717"/>
      <c r="EN664" s="717"/>
      <c r="EO664" s="717"/>
      <c r="EP664" s="717"/>
      <c r="EQ664" s="717"/>
      <c r="ER664" s="717"/>
      <c r="ES664" s="717"/>
      <c r="ET664" s="717"/>
      <c r="EU664" s="717"/>
      <c r="EV664" s="717"/>
      <c r="EW664" s="717"/>
      <c r="EX664" s="717"/>
      <c r="EY664" s="717"/>
      <c r="EZ664" s="717"/>
      <c r="FA664" s="717"/>
    </row>
    <row r="665" spans="1:157" ht="12.75" customHeight="1">
      <c r="A665" s="35"/>
      <c r="B665" s="12" t="s">
        <v>325</v>
      </c>
      <c r="G665" s="2036" t="s">
        <v>2574</v>
      </c>
      <c r="H665" s="2036"/>
      <c r="I665" s="2036"/>
      <c r="J665" s="2036"/>
      <c r="K665" s="2036"/>
      <c r="L665" s="2036"/>
      <c r="O665" s="137" t="s">
        <v>212</v>
      </c>
      <c r="P665" s="1992">
        <v>106</v>
      </c>
      <c r="Q665" s="1992"/>
      <c r="R665" s="1992"/>
      <c r="T665" s="35"/>
      <c r="U665" s="12" t="s">
        <v>325</v>
      </c>
      <c r="Z665" s="2036"/>
      <c r="AA665" s="2036"/>
      <c r="AB665" s="2036"/>
      <c r="AC665" s="2036"/>
      <c r="AD665" s="2036"/>
      <c r="AE665" s="2036"/>
      <c r="AH665" s="137" t="s">
        <v>212</v>
      </c>
      <c r="AI665" s="1992"/>
      <c r="AJ665" s="1992"/>
      <c r="AK665" s="1992"/>
      <c r="AZ665" s="58"/>
      <c r="BA665" s="58"/>
      <c r="BB665" s="58"/>
      <c r="BC665" s="58"/>
      <c r="BD665" s="58"/>
      <c r="BE665" s="58"/>
      <c r="BF665" s="58"/>
      <c r="BG665" s="58"/>
      <c r="BH665" s="58"/>
      <c r="BI665" s="58"/>
      <c r="BJ665" s="58"/>
      <c r="BK665" s="58"/>
      <c r="BL665" s="58"/>
      <c r="BM665" s="58"/>
      <c r="BN665" s="58"/>
      <c r="BO665" s="58"/>
      <c r="BP665" s="58"/>
      <c r="BQ665" s="58"/>
      <c r="BR665" s="58"/>
      <c r="BS665" s="58"/>
      <c r="BT665" s="58"/>
      <c r="BU665" s="58"/>
      <c r="BV665" s="58"/>
      <c r="BW665" s="58"/>
      <c r="BX665" s="58"/>
      <c r="BY665" s="58"/>
      <c r="BZ665" s="58"/>
      <c r="CA665" s="58"/>
      <c r="CB665" s="58"/>
      <c r="CC665" s="58"/>
      <c r="CD665" s="58"/>
      <c r="CE665" s="58"/>
      <c r="CF665" s="58"/>
      <c r="CG665" s="58"/>
      <c r="CH665" s="58"/>
      <c r="CI665" s="58"/>
      <c r="CJ665" s="58"/>
      <c r="CK665" s="58"/>
      <c r="CL665" s="58"/>
      <c r="CM665" s="58"/>
      <c r="CN665" s="58"/>
      <c r="CO665" s="58"/>
      <c r="CP665" s="58"/>
      <c r="CQ665" s="58"/>
      <c r="CR665" s="177"/>
      <c r="CS665" s="58"/>
      <c r="CT665" s="58"/>
      <c r="CU665" s="58"/>
      <c r="CV665" s="58"/>
      <c r="CW665" s="58"/>
      <c r="CX665" s="58"/>
      <c r="CY665" s="58"/>
      <c r="CZ665" s="58"/>
      <c r="DA665" s="58"/>
      <c r="DB665" s="58"/>
      <c r="DC665" s="58"/>
      <c r="DD665" s="58"/>
      <c r="DE665" s="58"/>
      <c r="DF665" s="58"/>
      <c r="DX665" s="717"/>
      <c r="DY665" s="717"/>
      <c r="DZ665" s="717"/>
      <c r="EA665" s="717"/>
      <c r="EB665" s="717"/>
      <c r="EC665" s="717"/>
      <c r="ED665" s="717"/>
      <c r="EE665" s="717"/>
      <c r="EF665" s="717"/>
      <c r="EG665" s="717"/>
      <c r="EH665" s="717"/>
      <c r="EI665" s="717"/>
      <c r="EJ665" s="717"/>
      <c r="EK665" s="717"/>
      <c r="EL665" s="717"/>
      <c r="EM665" s="717"/>
      <c r="EN665" s="717"/>
      <c r="EO665" s="717"/>
      <c r="EP665" s="717"/>
      <c r="EQ665" s="717"/>
      <c r="ER665" s="717"/>
      <c r="ES665" s="717"/>
      <c r="ET665" s="717"/>
      <c r="EU665" s="717"/>
      <c r="EV665" s="717"/>
      <c r="EW665" s="717"/>
      <c r="EX665" s="717"/>
      <c r="EY665" s="717"/>
      <c r="EZ665" s="717"/>
      <c r="FA665" s="717"/>
    </row>
    <row r="666" spans="1:157" ht="12.75" customHeight="1">
      <c r="A666" s="35"/>
      <c r="B666" s="12" t="s">
        <v>18</v>
      </c>
      <c r="H666" s="2013" t="s">
        <v>2649</v>
      </c>
      <c r="I666" s="2013"/>
      <c r="J666" s="2013"/>
      <c r="K666" s="2013"/>
      <c r="L666" s="2013"/>
      <c r="M666" s="2013"/>
      <c r="N666" s="2013"/>
      <c r="O666" s="2013"/>
      <c r="P666" s="2013"/>
      <c r="Q666" s="2013"/>
      <c r="R666" s="2013"/>
      <c r="T666" s="35"/>
      <c r="U666" s="12" t="s">
        <v>18</v>
      </c>
      <c r="AA666" s="2013"/>
      <c r="AB666" s="2013"/>
      <c r="AC666" s="2013"/>
      <c r="AD666" s="2013"/>
      <c r="AE666" s="2013"/>
      <c r="AF666" s="2013"/>
      <c r="AG666" s="2013"/>
      <c r="AH666" s="2013"/>
      <c r="AI666" s="2013"/>
      <c r="AJ666" s="2013"/>
      <c r="AK666" s="2013"/>
      <c r="AZ666" s="58"/>
      <c r="BA666" s="58"/>
      <c r="BB666" s="58"/>
      <c r="BC666" s="58"/>
      <c r="BD666" s="58"/>
      <c r="BE666" s="58"/>
      <c r="BF666" s="58"/>
      <c r="BG666" s="58"/>
      <c r="BH666" s="58"/>
      <c r="BI666" s="58"/>
      <c r="BJ666" s="58"/>
      <c r="BK666" s="58"/>
      <c r="BL666" s="58"/>
      <c r="BM666" s="58"/>
      <c r="BN666" s="58"/>
      <c r="BO666" s="58"/>
      <c r="BP666" s="306" t="s">
        <v>2403</v>
      </c>
      <c r="BQ666" s="307"/>
      <c r="BR666" s="307"/>
      <c r="BS666" s="307"/>
      <c r="BT666" s="307"/>
      <c r="BU666" s="307"/>
      <c r="BV666" s="307"/>
      <c r="BW666" s="58"/>
      <c r="BX666" s="58"/>
      <c r="BY666" s="58"/>
      <c r="BZ666" s="58"/>
      <c r="CA666" s="58"/>
      <c r="CB666" s="58"/>
      <c r="CC666" s="58"/>
      <c r="CD666" s="58"/>
      <c r="CE666" s="58"/>
      <c r="CF666" s="58"/>
      <c r="CG666" s="58"/>
      <c r="CH666" s="58"/>
      <c r="CI666" s="58"/>
      <c r="CJ666" s="58"/>
      <c r="CK666" s="58"/>
      <c r="CL666" s="58"/>
      <c r="CM666" s="58"/>
      <c r="CN666" s="58"/>
      <c r="CO666" s="58"/>
      <c r="CP666" s="58"/>
      <c r="CQ666" s="58"/>
      <c r="CR666" s="177"/>
      <c r="CS666" s="58"/>
      <c r="CT666" s="58"/>
      <c r="CU666" s="58"/>
      <c r="CV666" s="58"/>
      <c r="CW666" s="58"/>
      <c r="CX666" s="58"/>
      <c r="CY666" s="58"/>
      <c r="CZ666" s="58"/>
      <c r="DA666" s="58"/>
      <c r="DB666" s="58"/>
      <c r="DC666" s="58"/>
      <c r="DD666" s="58"/>
      <c r="DX666" s="717"/>
      <c r="DY666" s="717"/>
      <c r="DZ666" s="717"/>
      <c r="EA666" s="717"/>
      <c r="EB666" s="717"/>
      <c r="EC666" s="717"/>
      <c r="ED666" s="717"/>
      <c r="EE666" s="717"/>
      <c r="EF666" s="717"/>
      <c r="EG666" s="717"/>
      <c r="EH666" s="717"/>
      <c r="EI666" s="717"/>
      <c r="EJ666" s="717"/>
      <c r="EK666" s="717"/>
      <c r="EL666" s="717"/>
      <c r="EM666" s="717"/>
      <c r="EN666" s="717"/>
      <c r="EO666" s="717"/>
      <c r="EP666" s="717"/>
      <c r="EQ666" s="717"/>
      <c r="ER666" s="717"/>
      <c r="ES666" s="717"/>
      <c r="ET666" s="717"/>
      <c r="EU666" s="717"/>
      <c r="EV666" s="717"/>
      <c r="EW666" s="717"/>
      <c r="EX666" s="717"/>
      <c r="EY666" s="717"/>
      <c r="EZ666" s="717"/>
      <c r="FA666" s="717"/>
    </row>
    <row r="667" spans="1:157" ht="12.75">
      <c r="A667" s="35"/>
      <c r="B667" s="12" t="s">
        <v>20</v>
      </c>
      <c r="N667" s="1991" t="s">
        <v>578</v>
      </c>
      <c r="O667" s="1991"/>
      <c r="T667" s="35"/>
      <c r="U667" s="12" t="s">
        <v>20</v>
      </c>
      <c r="AG667" s="1991" t="s">
        <v>706</v>
      </c>
      <c r="AH667" s="1991"/>
      <c r="AZ667" s="58"/>
      <c r="BA667" s="58"/>
      <c r="BB667" s="58"/>
      <c r="BC667" s="58"/>
      <c r="BD667" s="58"/>
      <c r="BE667" s="58"/>
      <c r="BF667" s="58"/>
      <c r="BG667" s="58"/>
      <c r="BH667" s="58"/>
      <c r="BI667" s="58"/>
      <c r="BJ667" s="58"/>
      <c r="BK667" s="58"/>
      <c r="BL667" s="58"/>
      <c r="BM667" s="58"/>
      <c r="BN667" s="58"/>
      <c r="BO667" s="58"/>
      <c r="BP667" s="448" t="s">
        <v>683</v>
      </c>
      <c r="BQ667" s="307"/>
      <c r="BR667" s="307"/>
      <c r="BS667" s="307"/>
      <c r="BT667" s="307"/>
      <c r="BU667" s="307"/>
      <c r="BV667" s="307"/>
      <c r="BW667" s="58"/>
      <c r="BX667" s="58"/>
      <c r="BY667" s="58"/>
      <c r="BZ667" s="58"/>
      <c r="CA667" s="58"/>
      <c r="CB667" s="58"/>
      <c r="CC667" s="58"/>
      <c r="CD667" s="58"/>
      <c r="CE667" s="58"/>
      <c r="CF667" s="58"/>
      <c r="CG667" s="58"/>
      <c r="CH667" s="58"/>
      <c r="CI667" s="58"/>
      <c r="CJ667" s="58"/>
      <c r="CK667" s="58"/>
      <c r="CL667" s="58"/>
      <c r="CM667" s="58"/>
      <c r="CN667" s="58"/>
      <c r="CO667" s="58"/>
      <c r="CP667" s="58"/>
      <c r="CQ667" s="58"/>
      <c r="CR667" s="177"/>
      <c r="CS667" s="58"/>
      <c r="CT667" s="58"/>
      <c r="CU667" s="58"/>
      <c r="CV667" s="58"/>
      <c r="CW667" s="58"/>
      <c r="CX667" s="58"/>
      <c r="CY667" s="58"/>
      <c r="CZ667" s="58"/>
      <c r="DA667" s="58"/>
      <c r="DB667" s="58"/>
      <c r="DC667" s="58"/>
      <c r="DD667" s="58"/>
    </row>
    <row r="668" spans="1:157" ht="12.75">
      <c r="A668" s="35"/>
      <c r="T668" s="35"/>
      <c r="AZ668" s="58"/>
      <c r="BA668" s="58"/>
      <c r="BB668" s="58"/>
      <c r="BC668" s="58"/>
      <c r="BD668" s="58"/>
      <c r="BE668" s="58"/>
      <c r="BF668" s="58"/>
      <c r="BG668" s="58"/>
      <c r="BH668" s="58"/>
      <c r="BI668" s="58"/>
      <c r="BJ668" s="58"/>
      <c r="BK668" s="58"/>
      <c r="BL668" s="58"/>
      <c r="BM668" s="58"/>
      <c r="BN668" s="58"/>
      <c r="BO668" s="58"/>
      <c r="BP668" s="445"/>
      <c r="BQ668" s="308"/>
      <c r="BR668" s="447"/>
      <c r="BS668" s="447"/>
      <c r="BT668" s="447"/>
      <c r="BU668" s="447"/>
      <c r="BV668" s="447"/>
      <c r="BW668" s="58"/>
      <c r="BX668" s="58"/>
      <c r="BY668" s="58"/>
      <c r="BZ668" s="58"/>
      <c r="CA668" s="58"/>
      <c r="CB668" s="58"/>
      <c r="CC668" s="58"/>
      <c r="CD668" s="58"/>
      <c r="CE668" s="58"/>
      <c r="CF668" s="58"/>
      <c r="CG668" s="58"/>
      <c r="CH668" s="58"/>
      <c r="CI668" s="58"/>
      <c r="CJ668" s="58"/>
      <c r="CK668" s="58"/>
      <c r="CL668" s="58"/>
      <c r="CM668" s="58"/>
      <c r="CN668" s="58"/>
      <c r="CO668" s="58"/>
      <c r="CP668" s="58"/>
      <c r="CQ668" s="58"/>
      <c r="CR668" s="177"/>
      <c r="CS668" s="58"/>
      <c r="CT668" s="58"/>
      <c r="CU668" s="58"/>
      <c r="CV668" s="58"/>
      <c r="CW668" s="58"/>
      <c r="CX668" s="58"/>
      <c r="CY668" s="58"/>
      <c r="CZ668" s="58"/>
      <c r="DA668" s="58"/>
      <c r="DB668" s="58"/>
      <c r="DC668" s="58"/>
      <c r="DD668" s="58"/>
    </row>
    <row r="669" spans="1:157" ht="13.5" thickBot="1">
      <c r="A669" s="87" t="s">
        <v>821</v>
      </c>
      <c r="B669" s="12" t="s">
        <v>496</v>
      </c>
      <c r="G669" s="1981">
        <f>C641</f>
        <v>0</v>
      </c>
      <c r="H669" s="1981"/>
      <c r="I669" s="1981"/>
      <c r="J669" s="1981"/>
      <c r="K669" s="1981"/>
      <c r="L669" s="1981"/>
      <c r="M669" s="1981"/>
      <c r="N669" s="1981"/>
      <c r="O669" s="1981"/>
      <c r="P669" s="1981"/>
      <c r="Q669" s="1981"/>
      <c r="R669" s="1981"/>
      <c r="T669" s="87" t="s">
        <v>619</v>
      </c>
      <c r="U669" s="12" t="s">
        <v>496</v>
      </c>
      <c r="Z669" s="1981">
        <f>C642</f>
        <v>0</v>
      </c>
      <c r="AA669" s="1981"/>
      <c r="AB669" s="1981"/>
      <c r="AC669" s="1981"/>
      <c r="AD669" s="1981"/>
      <c r="AE669" s="1981"/>
      <c r="AF669" s="1981"/>
      <c r="AG669" s="1981"/>
      <c r="AH669" s="1981"/>
      <c r="AI669" s="1981"/>
      <c r="AJ669" s="1981"/>
      <c r="AK669" s="1981"/>
      <c r="AZ669" s="58"/>
      <c r="BA669" s="310" t="s">
        <v>685</v>
      </c>
      <c r="BB669" s="58"/>
      <c r="BC669" s="58"/>
      <c r="BD669" s="58"/>
      <c r="BE669" s="58"/>
      <c r="BF669" s="382"/>
      <c r="BG669" s="334" t="s">
        <v>964</v>
      </c>
      <c r="BH669" s="382"/>
      <c r="BI669" s="382"/>
      <c r="BJ669" s="58"/>
      <c r="BK669" s="58"/>
      <c r="BL669" s="58"/>
      <c r="BM669" s="58"/>
      <c r="BN669" s="58"/>
      <c r="BO669" s="58"/>
      <c r="BP669" s="537" t="s">
        <v>684</v>
      </c>
      <c r="BQ669" s="538" t="s">
        <v>333</v>
      </c>
      <c r="BR669" s="538" t="s">
        <v>334</v>
      </c>
      <c r="BS669" s="538" t="s">
        <v>168</v>
      </c>
      <c r="BT669" s="538" t="s">
        <v>169</v>
      </c>
      <c r="BU669" s="538" t="s">
        <v>170</v>
      </c>
      <c r="BV669" s="538" t="s">
        <v>31</v>
      </c>
      <c r="BW669" s="58"/>
      <c r="BX669" s="58"/>
      <c r="BY669" s="58"/>
      <c r="BZ669" s="58"/>
      <c r="CA669" s="58"/>
      <c r="CB669" s="58"/>
      <c r="CC669" s="58"/>
      <c r="CD669" s="58"/>
      <c r="CE669" s="58"/>
      <c r="CF669" s="58"/>
      <c r="CG669" s="58"/>
      <c r="CH669" s="58"/>
      <c r="CI669" s="58"/>
      <c r="CJ669" s="58"/>
      <c r="CK669" s="58"/>
      <c r="CL669" s="58"/>
      <c r="CM669" s="58"/>
      <c r="CN669" s="58"/>
      <c r="CO669" s="58"/>
      <c r="CP669" s="58"/>
      <c r="CQ669" s="58"/>
      <c r="CR669" s="177"/>
      <c r="CS669" s="58"/>
      <c r="CT669" s="58"/>
      <c r="CU669" s="58"/>
      <c r="CV669" s="58"/>
      <c r="CW669" s="58"/>
      <c r="CX669" s="58"/>
      <c r="CY669" s="58"/>
      <c r="CZ669" s="58"/>
      <c r="DA669" s="58"/>
      <c r="DB669" s="58"/>
      <c r="DC669" s="58"/>
      <c r="DD669" s="58"/>
    </row>
    <row r="670" spans="1:157" ht="12.75">
      <c r="A670" s="35"/>
      <c r="B670" s="12" t="s">
        <v>90</v>
      </c>
      <c r="G670" s="2013"/>
      <c r="H670" s="2013"/>
      <c r="I670" s="2013"/>
      <c r="J670" s="2013"/>
      <c r="K670" s="2013"/>
      <c r="L670" s="2013"/>
      <c r="M670" s="2013"/>
      <c r="N670" s="2013"/>
      <c r="O670" s="2013"/>
      <c r="P670" s="2013"/>
      <c r="Q670" s="2013"/>
      <c r="R670" s="2013"/>
      <c r="T670" s="35"/>
      <c r="U670" s="12" t="s">
        <v>90</v>
      </c>
      <c r="Z670" s="2013"/>
      <c r="AA670" s="2013"/>
      <c r="AB670" s="2013"/>
      <c r="AC670" s="2013"/>
      <c r="AD670" s="2013"/>
      <c r="AE670" s="2013"/>
      <c r="AF670" s="2013"/>
      <c r="AG670" s="2013"/>
      <c r="AH670" s="2013"/>
      <c r="AI670" s="2013"/>
      <c r="AJ670" s="2013"/>
      <c r="AK670" s="2013"/>
      <c r="AZ670" s="58"/>
      <c r="BA670" s="446">
        <f t="shared" ref="BA670:BA694" si="40">IF($G728=0,"N/A",VLOOKUP($T$189,TC_Rent,(MATCH($B728,bedrooms,FALSE))))</f>
        <v>1306</v>
      </c>
      <c r="BB670" s="58"/>
      <c r="BC670" s="58"/>
      <c r="BD670" s="58"/>
      <c r="BE670" s="58"/>
      <c r="BF670" s="382"/>
      <c r="BG670" s="454" t="s">
        <v>965</v>
      </c>
      <c r="BH670" s="459" t="s">
        <v>966</v>
      </c>
      <c r="BI670" s="458" t="s">
        <v>967</v>
      </c>
      <c r="BJ670" s="58"/>
      <c r="BK670" s="58"/>
      <c r="BL670" s="58"/>
      <c r="BM670" s="58"/>
      <c r="BN670" s="58"/>
      <c r="BO670" s="58"/>
      <c r="BP670" s="539" t="s">
        <v>509</v>
      </c>
      <c r="BQ670" s="747">
        <v>2396</v>
      </c>
      <c r="BR670" s="748">
        <v>2568</v>
      </c>
      <c r="BS670" s="749">
        <v>3082</v>
      </c>
      <c r="BT670" s="748">
        <v>3562</v>
      </c>
      <c r="BU670" s="749">
        <v>3974</v>
      </c>
      <c r="BV670" s="750">
        <v>4384</v>
      </c>
      <c r="BW670" s="58"/>
      <c r="BX670" s="58"/>
      <c r="BY670" s="58"/>
      <c r="BZ670" s="58"/>
      <c r="CA670" s="58"/>
      <c r="CB670" s="58"/>
      <c r="CC670" s="58"/>
      <c r="CD670" s="58"/>
      <c r="CE670" s="58"/>
      <c r="CF670" s="58"/>
      <c r="CG670" s="58"/>
      <c r="CH670" s="58"/>
      <c r="CI670" s="58"/>
      <c r="CJ670" s="58"/>
      <c r="CK670" s="58"/>
      <c r="CL670" s="58"/>
      <c r="CM670" s="58"/>
      <c r="CN670" s="58"/>
      <c r="CO670" s="58"/>
      <c r="CP670" s="58"/>
      <c r="CQ670" s="58"/>
      <c r="CR670" s="177"/>
      <c r="CS670" s="58"/>
      <c r="CT670" s="58"/>
      <c r="CU670" s="58"/>
      <c r="CV670" s="58"/>
      <c r="CW670" s="58"/>
      <c r="CX670" s="58"/>
      <c r="CY670" s="58"/>
      <c r="CZ670" s="58"/>
      <c r="DA670" s="58"/>
      <c r="DB670" s="58"/>
      <c r="DC670" s="58"/>
      <c r="DD670" s="58"/>
    </row>
    <row r="671" spans="1:157" ht="12.75">
      <c r="A671" s="35"/>
      <c r="B671" s="12" t="s">
        <v>615</v>
      </c>
      <c r="G671" s="2013"/>
      <c r="H671" s="2013"/>
      <c r="I671" s="2013"/>
      <c r="J671" s="2013"/>
      <c r="K671" s="2013"/>
      <c r="L671" s="2013"/>
      <c r="M671" s="2013"/>
      <c r="N671" s="2013"/>
      <c r="O671" s="2013"/>
      <c r="P671" s="2013"/>
      <c r="Q671" s="2013"/>
      <c r="R671" s="2013"/>
      <c r="T671" s="35"/>
      <c r="U671" s="12" t="s">
        <v>615</v>
      </c>
      <c r="Z671" s="1993"/>
      <c r="AA671" s="1993"/>
      <c r="AB671" s="1993"/>
      <c r="AC671" s="1993"/>
      <c r="AD671" s="1993"/>
      <c r="AE671" s="1993"/>
      <c r="AF671" s="1993"/>
      <c r="AG671" s="1993"/>
      <c r="AH671" s="1993"/>
      <c r="AI671" s="1993"/>
      <c r="AJ671" s="1993"/>
      <c r="AK671" s="1993"/>
      <c r="AZ671" s="58"/>
      <c r="BA671" s="446">
        <f t="shared" si="40"/>
        <v>1306</v>
      </c>
      <c r="BB671" s="58"/>
      <c r="BC671" s="58"/>
      <c r="BD671" s="58"/>
      <c r="BE671" s="58"/>
      <c r="BF671" s="382"/>
      <c r="BG671" s="456">
        <f t="shared" ref="BG671:BG695" si="41">G728</f>
        <v>7</v>
      </c>
      <c r="BH671" s="460">
        <f>BG671/$BG$696</f>
        <v>4.5454545454545456E-2</v>
      </c>
      <c r="BI671" s="461">
        <f t="shared" ref="BI671:BI695" si="42">IF(BH671=0," ",BH671*AH728)</f>
        <v>1.3636363636363636E-2</v>
      </c>
      <c r="BJ671" s="58"/>
      <c r="BK671" s="58"/>
      <c r="BL671" s="58"/>
      <c r="BM671" s="58"/>
      <c r="BN671" s="58"/>
      <c r="BO671" s="58"/>
      <c r="BP671" s="540" t="s">
        <v>510</v>
      </c>
      <c r="BQ671" s="751">
        <v>1422</v>
      </c>
      <c r="BR671" s="752">
        <v>1522</v>
      </c>
      <c r="BS671" s="751">
        <v>1826</v>
      </c>
      <c r="BT671" s="752">
        <v>2110</v>
      </c>
      <c r="BU671" s="752">
        <v>2354</v>
      </c>
      <c r="BV671" s="753">
        <v>2598</v>
      </c>
      <c r="BW671" s="58"/>
      <c r="BX671" s="58"/>
      <c r="BY671" s="58"/>
      <c r="BZ671" s="58"/>
      <c r="CA671" s="58"/>
      <c r="CB671" s="58"/>
      <c r="CC671" s="58"/>
      <c r="CD671" s="58"/>
      <c r="CE671" s="58"/>
      <c r="CF671" s="58"/>
      <c r="CG671" s="58"/>
      <c r="CH671" s="58"/>
      <c r="CI671" s="58"/>
      <c r="CJ671" s="58"/>
      <c r="CK671" s="58"/>
      <c r="CL671" s="58"/>
      <c r="CM671" s="58"/>
      <c r="CN671" s="58"/>
      <c r="CO671" s="58"/>
      <c r="CP671" s="58"/>
      <c r="CQ671" s="58"/>
      <c r="CR671" s="177"/>
      <c r="CS671" s="58"/>
      <c r="CT671" s="58"/>
      <c r="CU671" s="58"/>
      <c r="CV671" s="58"/>
      <c r="CW671" s="58"/>
      <c r="CX671" s="58"/>
      <c r="CY671" s="58"/>
      <c r="CZ671" s="58"/>
      <c r="DA671" s="58"/>
      <c r="DB671" s="58"/>
      <c r="DC671" s="58"/>
      <c r="DD671" s="58"/>
    </row>
    <row r="672" spans="1:157" ht="12.75">
      <c r="A672" s="35"/>
      <c r="B672" s="12" t="s">
        <v>17</v>
      </c>
      <c r="G672" s="2013"/>
      <c r="H672" s="2013"/>
      <c r="I672" s="2013"/>
      <c r="J672" s="2013"/>
      <c r="K672" s="2013"/>
      <c r="L672" s="2013"/>
      <c r="M672" s="2013"/>
      <c r="N672" s="2013"/>
      <c r="O672" s="2013"/>
      <c r="P672" s="2013"/>
      <c r="Q672" s="2013"/>
      <c r="R672" s="2013"/>
      <c r="T672" s="35"/>
      <c r="U672" s="12" t="s">
        <v>17</v>
      </c>
      <c r="Z672" s="1993"/>
      <c r="AA672" s="1993"/>
      <c r="AB672" s="1993"/>
      <c r="AC672" s="1993"/>
      <c r="AD672" s="1993"/>
      <c r="AE672" s="1993"/>
      <c r="AF672" s="1993"/>
      <c r="AG672" s="1993"/>
      <c r="AH672" s="1993"/>
      <c r="AI672" s="1993"/>
      <c r="AJ672" s="1993"/>
      <c r="AK672" s="1993"/>
      <c r="AZ672" s="58"/>
      <c r="BA672" s="446">
        <f t="shared" si="40"/>
        <v>1306</v>
      </c>
      <c r="BB672" s="58"/>
      <c r="BC672" s="58"/>
      <c r="BD672" s="58"/>
      <c r="BE672" s="58"/>
      <c r="BF672" s="382"/>
      <c r="BG672" s="457">
        <f t="shared" si="41"/>
        <v>7</v>
      </c>
      <c r="BH672" s="460">
        <f t="shared" ref="BH672:BH695" si="43">BG672/$BG$696</f>
        <v>4.5454545454545456E-2</v>
      </c>
      <c r="BI672" s="461">
        <f t="shared" si="42"/>
        <v>2.2727272727272728E-2</v>
      </c>
      <c r="BJ672" s="58"/>
      <c r="BK672" s="58"/>
      <c r="BL672" s="58"/>
      <c r="BM672" s="58"/>
      <c r="BN672" s="58"/>
      <c r="BO672" s="58"/>
      <c r="BP672" s="540" t="s">
        <v>511</v>
      </c>
      <c r="BQ672" s="754">
        <v>1364</v>
      </c>
      <c r="BR672" s="755">
        <v>1462</v>
      </c>
      <c r="BS672" s="754">
        <v>1754</v>
      </c>
      <c r="BT672" s="755">
        <v>2026</v>
      </c>
      <c r="BU672" s="755">
        <v>2260</v>
      </c>
      <c r="BV672" s="756">
        <v>2492</v>
      </c>
      <c r="BW672" s="58"/>
      <c r="BX672" s="58"/>
      <c r="BY672" s="58"/>
      <c r="BZ672" s="58"/>
      <c r="CA672" s="58"/>
      <c r="CB672" s="58"/>
      <c r="CC672" s="58"/>
      <c r="CD672" s="58"/>
      <c r="CE672" s="58"/>
      <c r="CF672" s="58"/>
      <c r="CG672" s="58"/>
      <c r="CH672" s="58"/>
      <c r="CI672" s="58"/>
      <c r="CJ672" s="58"/>
      <c r="CK672" s="58"/>
      <c r="CL672" s="58"/>
      <c r="CM672" s="58"/>
      <c r="CN672" s="58"/>
      <c r="CO672" s="58"/>
      <c r="CP672" s="58"/>
      <c r="CQ672" s="58"/>
      <c r="CR672" s="177"/>
      <c r="CS672" s="58"/>
      <c r="CT672" s="58"/>
      <c r="CU672" s="58"/>
      <c r="CV672" s="58"/>
      <c r="CW672" s="58"/>
      <c r="CX672" s="58"/>
      <c r="CY672" s="58"/>
      <c r="CZ672" s="58"/>
      <c r="DA672" s="58"/>
      <c r="DB672" s="58"/>
      <c r="DC672" s="58"/>
      <c r="DD672" s="58"/>
    </row>
    <row r="673" spans="1:108" ht="12.75">
      <c r="A673" s="35"/>
      <c r="B673" s="12" t="s">
        <v>325</v>
      </c>
      <c r="G673" s="2036"/>
      <c r="H673" s="2036"/>
      <c r="I673" s="2036"/>
      <c r="J673" s="2036"/>
      <c r="K673" s="2036"/>
      <c r="L673" s="2036"/>
      <c r="O673" s="137" t="s">
        <v>212</v>
      </c>
      <c r="P673" s="1992"/>
      <c r="Q673" s="1992"/>
      <c r="R673" s="1992"/>
      <c r="T673" s="35"/>
      <c r="U673" s="12" t="s">
        <v>325</v>
      </c>
      <c r="Z673" s="2036"/>
      <c r="AA673" s="2036"/>
      <c r="AB673" s="2036"/>
      <c r="AC673" s="2036"/>
      <c r="AD673" s="2036"/>
      <c r="AE673" s="2036"/>
      <c r="AH673" s="137" t="s">
        <v>212</v>
      </c>
      <c r="AI673" s="1992"/>
      <c r="AJ673" s="1992"/>
      <c r="AK673" s="1992"/>
      <c r="AZ673" s="58"/>
      <c r="BA673" s="446">
        <f t="shared" si="40"/>
        <v>1306</v>
      </c>
      <c r="BB673" s="58"/>
      <c r="BC673" s="58"/>
      <c r="BD673" s="58"/>
      <c r="BE673" s="58"/>
      <c r="BF673" s="382"/>
      <c r="BG673" s="457">
        <f t="shared" si="41"/>
        <v>30</v>
      </c>
      <c r="BH673" s="460">
        <f t="shared" si="43"/>
        <v>0.19480519480519481</v>
      </c>
      <c r="BI673" s="461">
        <f t="shared" si="42"/>
        <v>0.11688311688311688</v>
      </c>
      <c r="BJ673" s="58"/>
      <c r="BK673" s="58"/>
      <c r="BL673" s="58"/>
      <c r="BM673" s="58"/>
      <c r="BN673" s="58"/>
      <c r="BO673" s="58"/>
      <c r="BP673" s="540" t="s">
        <v>512</v>
      </c>
      <c r="BQ673" s="754">
        <v>1220</v>
      </c>
      <c r="BR673" s="755">
        <v>1306</v>
      </c>
      <c r="BS673" s="754">
        <v>1570</v>
      </c>
      <c r="BT673" s="755">
        <v>1812</v>
      </c>
      <c r="BU673" s="755">
        <v>2022</v>
      </c>
      <c r="BV673" s="756">
        <v>2232</v>
      </c>
      <c r="BW673" s="58"/>
      <c r="BX673" s="58"/>
      <c r="BY673" s="58"/>
      <c r="BZ673" s="58"/>
      <c r="CA673" s="58"/>
      <c r="CB673" s="58"/>
      <c r="CC673" s="58"/>
      <c r="CD673" s="58"/>
      <c r="CE673" s="58"/>
      <c r="CF673" s="58"/>
      <c r="CG673" s="58"/>
      <c r="CH673" s="58"/>
      <c r="CI673" s="58"/>
      <c r="CJ673" s="58"/>
      <c r="CK673" s="58"/>
      <c r="CL673" s="58"/>
      <c r="CM673" s="58"/>
      <c r="CN673" s="58"/>
      <c r="CO673" s="58"/>
      <c r="CP673" s="58"/>
      <c r="CQ673" s="58"/>
      <c r="CR673" s="177"/>
      <c r="CS673" s="58"/>
      <c r="CT673" s="58"/>
      <c r="CU673" s="58"/>
      <c r="CV673" s="58"/>
      <c r="CW673" s="58"/>
      <c r="CX673" s="58"/>
      <c r="CY673" s="58"/>
      <c r="CZ673" s="58"/>
      <c r="DA673" s="58"/>
      <c r="DB673" s="58"/>
      <c r="DC673" s="58"/>
      <c r="DD673" s="58"/>
    </row>
    <row r="674" spans="1:108" ht="12.75">
      <c r="A674" s="35"/>
      <c r="B674" s="12" t="s">
        <v>18</v>
      </c>
      <c r="H674" s="2013"/>
      <c r="I674" s="2013"/>
      <c r="J674" s="2013"/>
      <c r="K674" s="2013"/>
      <c r="L674" s="2013"/>
      <c r="M674" s="2013"/>
      <c r="N674" s="2013"/>
      <c r="O674" s="2013"/>
      <c r="P674" s="2013"/>
      <c r="Q674" s="2013"/>
      <c r="R674" s="2013"/>
      <c r="T674" s="35"/>
      <c r="U674" s="12" t="s">
        <v>18</v>
      </c>
      <c r="AA674" s="2013"/>
      <c r="AB674" s="2013"/>
      <c r="AC674" s="2013"/>
      <c r="AD674" s="2013"/>
      <c r="AE674" s="2013"/>
      <c r="AF674" s="2013"/>
      <c r="AG674" s="2013"/>
      <c r="AH674" s="2013"/>
      <c r="AI674" s="2013"/>
      <c r="AJ674" s="2013"/>
      <c r="AK674" s="2013"/>
      <c r="AZ674" s="58"/>
      <c r="BA674" s="446">
        <f t="shared" si="40"/>
        <v>1570</v>
      </c>
      <c r="BB674" s="58"/>
      <c r="BC674" s="58"/>
      <c r="BD674" s="58"/>
      <c r="BE674" s="58"/>
      <c r="BF674" s="382"/>
      <c r="BG674" s="457">
        <f t="shared" si="41"/>
        <v>25</v>
      </c>
      <c r="BH674" s="460">
        <f t="shared" si="43"/>
        <v>0.16233766233766234</v>
      </c>
      <c r="BI674" s="461">
        <f t="shared" si="42"/>
        <v>0.11363636363636363</v>
      </c>
      <c r="BJ674" s="58"/>
      <c r="BK674" s="58"/>
      <c r="BL674" s="58"/>
      <c r="BM674" s="58"/>
      <c r="BN674" s="58"/>
      <c r="BO674" s="58"/>
      <c r="BP674" s="540" t="s">
        <v>513</v>
      </c>
      <c r="BQ674" s="754">
        <v>1430</v>
      </c>
      <c r="BR674" s="755">
        <v>1532</v>
      </c>
      <c r="BS674" s="754">
        <v>1840</v>
      </c>
      <c r="BT674" s="755">
        <v>2124</v>
      </c>
      <c r="BU674" s="755">
        <v>2370</v>
      </c>
      <c r="BV674" s="756">
        <v>2616</v>
      </c>
      <c r="BW674" s="58"/>
      <c r="BX674" s="58"/>
      <c r="BY674" s="58"/>
      <c r="BZ674" s="58"/>
      <c r="CA674" s="58"/>
      <c r="CB674" s="58"/>
      <c r="CC674" s="58"/>
      <c r="CD674" s="58"/>
      <c r="CE674" s="58"/>
      <c r="CF674" s="58"/>
      <c r="CG674" s="58"/>
      <c r="CH674" s="58"/>
      <c r="CI674" s="58"/>
      <c r="CJ674" s="58"/>
      <c r="CK674" s="58"/>
      <c r="CL674" s="58"/>
      <c r="CM674" s="58"/>
      <c r="CN674" s="58"/>
      <c r="CO674" s="58"/>
      <c r="CP674" s="58"/>
      <c r="CQ674" s="58"/>
      <c r="CR674" s="177"/>
      <c r="CS674" s="58"/>
      <c r="CT674" s="58"/>
      <c r="CU674" s="58"/>
      <c r="CV674" s="58"/>
      <c r="CW674" s="58"/>
      <c r="CX674" s="58"/>
      <c r="CY674" s="58"/>
      <c r="CZ674" s="58"/>
      <c r="DA674" s="58"/>
      <c r="DB674" s="58"/>
      <c r="DC674" s="58"/>
      <c r="DD674" s="58"/>
    </row>
    <row r="675" spans="1:108" ht="12.75">
      <c r="A675" s="35"/>
      <c r="B675" s="12" t="s">
        <v>20</v>
      </c>
      <c r="N675" s="1991" t="s">
        <v>706</v>
      </c>
      <c r="O675" s="1991"/>
      <c r="T675" s="35"/>
      <c r="U675" s="12" t="s">
        <v>20</v>
      </c>
      <c r="AG675" s="1991" t="s">
        <v>706</v>
      </c>
      <c r="AH675" s="1991"/>
      <c r="AZ675" s="58"/>
      <c r="BA675" s="446">
        <f t="shared" si="40"/>
        <v>1570</v>
      </c>
      <c r="BB675" s="58"/>
      <c r="BC675" s="58"/>
      <c r="BD675" s="58"/>
      <c r="BE675" s="58"/>
      <c r="BF675" s="382"/>
      <c r="BG675" s="457">
        <f t="shared" si="41"/>
        <v>5</v>
      </c>
      <c r="BH675" s="460">
        <f t="shared" si="43"/>
        <v>3.2467532467532464E-2</v>
      </c>
      <c r="BI675" s="461">
        <f t="shared" si="42"/>
        <v>9.7402597402597383E-3</v>
      </c>
      <c r="BJ675" s="58"/>
      <c r="BK675" s="58"/>
      <c r="BL675" s="58"/>
      <c r="BM675" s="58"/>
      <c r="BN675" s="58"/>
      <c r="BO675" s="58"/>
      <c r="BP675" s="540" t="s">
        <v>514</v>
      </c>
      <c r="BQ675" s="754">
        <v>1220</v>
      </c>
      <c r="BR675" s="755">
        <v>1306</v>
      </c>
      <c r="BS675" s="754">
        <v>1570</v>
      </c>
      <c r="BT675" s="755">
        <v>1812</v>
      </c>
      <c r="BU675" s="755">
        <v>2022</v>
      </c>
      <c r="BV675" s="756">
        <v>2232</v>
      </c>
      <c r="BW675" s="58"/>
      <c r="BX675" s="58"/>
      <c r="BY675" s="58"/>
      <c r="BZ675" s="58"/>
      <c r="CA675" s="58"/>
      <c r="CB675" s="58"/>
      <c r="CC675" s="58"/>
      <c r="CD675" s="58"/>
      <c r="CE675" s="58"/>
      <c r="CF675" s="58"/>
      <c r="CG675" s="58"/>
      <c r="CH675" s="58"/>
      <c r="CI675" s="58"/>
      <c r="CJ675" s="58"/>
      <c r="CK675" s="58"/>
      <c r="CL675" s="58"/>
      <c r="CM675" s="58"/>
      <c r="CN675" s="58"/>
      <c r="CO675" s="58"/>
      <c r="CP675" s="58"/>
      <c r="CQ675" s="58"/>
      <c r="CR675" s="177"/>
      <c r="CS675" s="58"/>
      <c r="CT675" s="58"/>
      <c r="CU675" s="58"/>
      <c r="CV675" s="58"/>
      <c r="CW675" s="58"/>
      <c r="CX675" s="58"/>
      <c r="CY675" s="58"/>
      <c r="CZ675" s="58"/>
      <c r="DA675" s="58"/>
      <c r="DB675" s="58"/>
      <c r="DC675" s="58"/>
      <c r="DD675" s="58"/>
    </row>
    <row r="676" spans="1:108" ht="12.75">
      <c r="A676" s="35"/>
      <c r="T676" s="35"/>
      <c r="AZ676" s="58"/>
      <c r="BA676" s="446">
        <f t="shared" si="40"/>
        <v>1570</v>
      </c>
      <c r="BB676" s="58"/>
      <c r="BC676" s="58"/>
      <c r="BD676" s="58"/>
      <c r="BE676" s="58"/>
      <c r="BF676" s="382"/>
      <c r="BG676" s="457">
        <f t="shared" si="41"/>
        <v>5</v>
      </c>
      <c r="BH676" s="460">
        <f t="shared" si="43"/>
        <v>3.2467532467532464E-2</v>
      </c>
      <c r="BI676" s="461">
        <f t="shared" si="42"/>
        <v>1.6233766233766232E-2</v>
      </c>
      <c r="BJ676" s="58"/>
      <c r="BK676" s="58"/>
      <c r="BL676" s="58"/>
      <c r="BM676" s="58"/>
      <c r="BN676" s="58"/>
      <c r="BO676" s="58"/>
      <c r="BP676" s="540" t="s">
        <v>515</v>
      </c>
      <c r="BQ676" s="754">
        <v>2396</v>
      </c>
      <c r="BR676" s="755">
        <v>2568</v>
      </c>
      <c r="BS676" s="754">
        <v>3082</v>
      </c>
      <c r="BT676" s="755">
        <v>3562</v>
      </c>
      <c r="BU676" s="755">
        <v>3974</v>
      </c>
      <c r="BV676" s="756">
        <v>4384</v>
      </c>
      <c r="BW676" s="58"/>
      <c r="BX676" s="58"/>
      <c r="BY676" s="58"/>
      <c r="BZ676" s="58"/>
      <c r="CA676" s="58"/>
      <c r="CB676" s="58"/>
      <c r="CC676" s="58"/>
      <c r="CD676" s="58"/>
      <c r="CE676" s="58"/>
      <c r="CF676" s="58"/>
      <c r="CG676" s="58"/>
      <c r="CH676" s="58"/>
      <c r="CI676" s="58"/>
      <c r="CJ676" s="58"/>
      <c r="CK676" s="58"/>
      <c r="CL676" s="58"/>
      <c r="CM676" s="58"/>
      <c r="CN676" s="58"/>
      <c r="CO676" s="58"/>
      <c r="CP676" s="58"/>
      <c r="CQ676" s="58"/>
      <c r="CR676" s="177"/>
      <c r="CS676" s="58"/>
      <c r="CT676" s="58"/>
      <c r="CU676" s="58"/>
      <c r="CV676" s="58"/>
      <c r="CW676" s="58"/>
      <c r="CX676" s="58"/>
      <c r="CY676" s="58"/>
      <c r="CZ676" s="58"/>
      <c r="DA676" s="58"/>
      <c r="DB676" s="58"/>
      <c r="DC676" s="58"/>
      <c r="DD676" s="58"/>
    </row>
    <row r="677" spans="1:108" ht="12.75">
      <c r="A677" s="87" t="s">
        <v>487</v>
      </c>
      <c r="B677" s="12" t="s">
        <v>496</v>
      </c>
      <c r="G677" s="1981">
        <f>C643</f>
        <v>0</v>
      </c>
      <c r="H677" s="1981"/>
      <c r="I677" s="1981"/>
      <c r="J677" s="1981"/>
      <c r="K677" s="1981"/>
      <c r="L677" s="1981"/>
      <c r="M677" s="1981"/>
      <c r="N677" s="1981"/>
      <c r="O677" s="1981"/>
      <c r="P677" s="1981"/>
      <c r="Q677" s="1981"/>
      <c r="R677" s="1981"/>
      <c r="T677" s="87" t="s">
        <v>488</v>
      </c>
      <c r="U677" s="12" t="s">
        <v>496</v>
      </c>
      <c r="Z677" s="1981">
        <f>C644</f>
        <v>0</v>
      </c>
      <c r="AA677" s="1981"/>
      <c r="AB677" s="1981"/>
      <c r="AC677" s="1981"/>
      <c r="AD677" s="1981"/>
      <c r="AE677" s="1981"/>
      <c r="AF677" s="1981"/>
      <c r="AG677" s="1981"/>
      <c r="AH677" s="1981"/>
      <c r="AI677" s="1981"/>
      <c r="AJ677" s="1981"/>
      <c r="AK677" s="1981"/>
      <c r="AZ677" s="58"/>
      <c r="BA677" s="446">
        <f t="shared" si="40"/>
        <v>1570</v>
      </c>
      <c r="BB677" s="58"/>
      <c r="BC677" s="58"/>
      <c r="BD677" s="58"/>
      <c r="BE677" s="58"/>
      <c r="BF677" s="382"/>
      <c r="BG677" s="457">
        <f t="shared" si="41"/>
        <v>13</v>
      </c>
      <c r="BH677" s="460">
        <f t="shared" si="43"/>
        <v>8.4415584415584416E-2</v>
      </c>
      <c r="BI677" s="461">
        <f t="shared" si="42"/>
        <v>5.0649350649350645E-2</v>
      </c>
      <c r="BJ677" s="58"/>
      <c r="BK677" s="58"/>
      <c r="BL677" s="58"/>
      <c r="BM677" s="58"/>
      <c r="BN677" s="58"/>
      <c r="BO677" s="58"/>
      <c r="BP677" s="540" t="s">
        <v>516</v>
      </c>
      <c r="BQ677" s="754">
        <v>1220</v>
      </c>
      <c r="BR677" s="755">
        <v>1306</v>
      </c>
      <c r="BS677" s="754">
        <v>1570</v>
      </c>
      <c r="BT677" s="755">
        <v>1812</v>
      </c>
      <c r="BU677" s="755">
        <v>2022</v>
      </c>
      <c r="BV677" s="756">
        <v>2232</v>
      </c>
      <c r="BW677" s="58"/>
      <c r="BX677" s="58"/>
      <c r="BY677" s="58"/>
      <c r="BZ677" s="58"/>
      <c r="CA677" s="58"/>
      <c r="CB677" s="58"/>
      <c r="CC677" s="58"/>
      <c r="CD677" s="58"/>
      <c r="CE677" s="58"/>
      <c r="CF677" s="58"/>
      <c r="CG677" s="58"/>
      <c r="CH677" s="58"/>
      <c r="CI677" s="58"/>
      <c r="CJ677" s="58"/>
      <c r="CK677" s="58"/>
      <c r="CL677" s="58"/>
      <c r="CM677" s="58"/>
      <c r="CN677" s="58"/>
      <c r="CO677" s="58"/>
      <c r="CP677" s="58"/>
      <c r="CQ677" s="58"/>
      <c r="CR677" s="177"/>
      <c r="CS677" s="58"/>
      <c r="CT677" s="58"/>
      <c r="CU677" s="58"/>
      <c r="CV677" s="58"/>
      <c r="CW677" s="58"/>
      <c r="CX677" s="58"/>
      <c r="CY677" s="58"/>
      <c r="CZ677" s="58"/>
      <c r="DA677" s="58"/>
      <c r="DB677" s="58"/>
      <c r="DC677" s="58"/>
      <c r="DD677" s="58"/>
    </row>
    <row r="678" spans="1:108" ht="12.75">
      <c r="A678" s="35"/>
      <c r="B678" s="12" t="s">
        <v>90</v>
      </c>
      <c r="G678" s="2013"/>
      <c r="H678" s="2013"/>
      <c r="I678" s="2013"/>
      <c r="J678" s="2013"/>
      <c r="K678" s="2013"/>
      <c r="L678" s="2013"/>
      <c r="M678" s="2013"/>
      <c r="N678" s="2013"/>
      <c r="O678" s="2013"/>
      <c r="P678" s="2013"/>
      <c r="Q678" s="2013"/>
      <c r="R678" s="2013"/>
      <c r="T678" s="35"/>
      <c r="U678" s="12" t="s">
        <v>90</v>
      </c>
      <c r="Z678" s="2013"/>
      <c r="AA678" s="2013"/>
      <c r="AB678" s="2013"/>
      <c r="AC678" s="2013"/>
      <c r="AD678" s="2013"/>
      <c r="AE678" s="2013"/>
      <c r="AF678" s="2013"/>
      <c r="AG678" s="2013"/>
      <c r="AH678" s="2013"/>
      <c r="AI678" s="2013"/>
      <c r="AJ678" s="2013"/>
      <c r="AK678" s="2013"/>
      <c r="AZ678" s="58"/>
      <c r="BA678" s="446">
        <f t="shared" si="40"/>
        <v>1812</v>
      </c>
      <c r="BB678" s="58"/>
      <c r="BC678" s="58"/>
      <c r="BD678" s="58"/>
      <c r="BE678" s="58"/>
      <c r="BF678" s="382"/>
      <c r="BG678" s="457">
        <f t="shared" si="41"/>
        <v>23</v>
      </c>
      <c r="BH678" s="460">
        <f t="shared" si="43"/>
        <v>0.14935064935064934</v>
      </c>
      <c r="BI678" s="461">
        <f t="shared" si="42"/>
        <v>0.10454545454545454</v>
      </c>
      <c r="BJ678" s="58"/>
      <c r="BK678" s="58"/>
      <c r="BL678" s="58"/>
      <c r="BM678" s="58"/>
      <c r="BN678" s="58"/>
      <c r="BO678" s="58"/>
      <c r="BP678" s="540" t="s">
        <v>517</v>
      </c>
      <c r="BQ678" s="754">
        <v>1586</v>
      </c>
      <c r="BR678" s="755">
        <v>1700</v>
      </c>
      <c r="BS678" s="754">
        <v>2040</v>
      </c>
      <c r="BT678" s="755">
        <v>2356</v>
      </c>
      <c r="BU678" s="755">
        <v>2626</v>
      </c>
      <c r="BV678" s="756">
        <v>2900</v>
      </c>
      <c r="BW678" s="58"/>
      <c r="BX678" s="58"/>
      <c r="BY678" s="58"/>
      <c r="BZ678" s="58"/>
      <c r="CA678" s="58"/>
      <c r="CB678" s="58"/>
      <c r="CC678" s="58"/>
      <c r="CD678" s="58"/>
      <c r="CE678" s="58"/>
      <c r="CF678" s="58"/>
      <c r="CG678" s="58"/>
      <c r="CH678" s="58"/>
      <c r="CI678" s="58"/>
      <c r="CJ678" s="58"/>
      <c r="CK678" s="58"/>
      <c r="CL678" s="58"/>
      <c r="CM678" s="58"/>
      <c r="CN678" s="58"/>
      <c r="CO678" s="58"/>
      <c r="CP678" s="58"/>
      <c r="CQ678" s="58"/>
      <c r="CR678" s="177"/>
      <c r="CS678" s="58"/>
      <c r="CT678" s="58"/>
      <c r="CU678" s="58"/>
      <c r="CV678" s="58"/>
      <c r="CW678" s="58"/>
      <c r="CX678" s="58"/>
      <c r="CY678" s="58"/>
      <c r="CZ678" s="58"/>
      <c r="DA678" s="58"/>
      <c r="DB678" s="58"/>
      <c r="DC678" s="58"/>
      <c r="DD678" s="58"/>
    </row>
    <row r="679" spans="1:108" ht="12.75">
      <c r="A679" s="35"/>
      <c r="B679" s="12" t="s">
        <v>615</v>
      </c>
      <c r="G679" s="2013"/>
      <c r="H679" s="2013"/>
      <c r="I679" s="2013"/>
      <c r="J679" s="2013"/>
      <c r="K679" s="2013"/>
      <c r="L679" s="2013"/>
      <c r="M679" s="2013"/>
      <c r="N679" s="2013"/>
      <c r="O679" s="2013"/>
      <c r="P679" s="2013"/>
      <c r="Q679" s="2013"/>
      <c r="R679" s="2013"/>
      <c r="T679" s="35"/>
      <c r="U679" s="12" t="s">
        <v>615</v>
      </c>
      <c r="Z679" s="1993"/>
      <c r="AA679" s="1993"/>
      <c r="AB679" s="1993"/>
      <c r="AC679" s="1993"/>
      <c r="AD679" s="1993"/>
      <c r="AE679" s="1993"/>
      <c r="AF679" s="1993"/>
      <c r="AG679" s="1993"/>
      <c r="AH679" s="1993"/>
      <c r="AI679" s="1993"/>
      <c r="AJ679" s="1993"/>
      <c r="AK679" s="1993"/>
      <c r="AZ679" s="58"/>
      <c r="BA679" s="446">
        <f t="shared" si="40"/>
        <v>1812</v>
      </c>
      <c r="BB679" s="58"/>
      <c r="BC679" s="58"/>
      <c r="BD679" s="58"/>
      <c r="BE679" s="58"/>
      <c r="BF679" s="382"/>
      <c r="BG679" s="457">
        <f t="shared" si="41"/>
        <v>5</v>
      </c>
      <c r="BH679" s="460">
        <f t="shared" si="43"/>
        <v>3.2467532467532464E-2</v>
      </c>
      <c r="BI679" s="461">
        <f t="shared" si="42"/>
        <v>9.7402597402597383E-3</v>
      </c>
      <c r="BJ679" s="58"/>
      <c r="BK679" s="58"/>
      <c r="BL679" s="58"/>
      <c r="BM679" s="58"/>
      <c r="BN679" s="58"/>
      <c r="BO679" s="58"/>
      <c r="BP679" s="540" t="s">
        <v>518</v>
      </c>
      <c r="BQ679" s="754">
        <v>1220</v>
      </c>
      <c r="BR679" s="755">
        <v>1306</v>
      </c>
      <c r="BS679" s="754">
        <v>1570</v>
      </c>
      <c r="BT679" s="755">
        <v>1812</v>
      </c>
      <c r="BU679" s="755">
        <v>2022</v>
      </c>
      <c r="BV679" s="756">
        <v>2232</v>
      </c>
      <c r="BW679" s="58"/>
      <c r="BX679" s="58"/>
      <c r="BY679" s="58"/>
      <c r="BZ679" s="58"/>
      <c r="CA679" s="58"/>
      <c r="CB679" s="58"/>
      <c r="CC679" s="58"/>
      <c r="CD679" s="58"/>
      <c r="CE679" s="58"/>
      <c r="CF679" s="58"/>
      <c r="CG679" s="58"/>
      <c r="CH679" s="58"/>
      <c r="CI679" s="58"/>
      <c r="CJ679" s="58"/>
      <c r="CK679" s="58"/>
      <c r="CL679" s="58"/>
      <c r="CM679" s="58"/>
      <c r="CN679" s="58"/>
      <c r="CO679" s="58"/>
      <c r="CP679" s="58"/>
      <c r="CQ679" s="58"/>
      <c r="CR679" s="177"/>
      <c r="CS679" s="58"/>
      <c r="CT679" s="58"/>
      <c r="CU679" s="58"/>
      <c r="CV679" s="58"/>
      <c r="CW679" s="58"/>
      <c r="CX679" s="58"/>
      <c r="CY679" s="58"/>
      <c r="CZ679" s="58"/>
      <c r="DA679" s="58"/>
      <c r="DB679" s="58"/>
      <c r="DC679" s="58"/>
      <c r="DD679" s="58"/>
    </row>
    <row r="680" spans="1:108" ht="12.75">
      <c r="A680" s="35"/>
      <c r="B680" s="12" t="s">
        <v>17</v>
      </c>
      <c r="G680" s="2013"/>
      <c r="H680" s="2013"/>
      <c r="I680" s="2013"/>
      <c r="J680" s="2013"/>
      <c r="K680" s="2013"/>
      <c r="L680" s="2013"/>
      <c r="M680" s="2013"/>
      <c r="N680" s="2013"/>
      <c r="O680" s="2013"/>
      <c r="P680" s="2013"/>
      <c r="Q680" s="2013"/>
      <c r="R680" s="2013"/>
      <c r="T680" s="35"/>
      <c r="U680" s="12" t="s">
        <v>17</v>
      </c>
      <c r="Z680" s="1993"/>
      <c r="AA680" s="1993"/>
      <c r="AB680" s="1993"/>
      <c r="AC680" s="1993"/>
      <c r="AD680" s="1993"/>
      <c r="AE680" s="1993"/>
      <c r="AF680" s="1993"/>
      <c r="AG680" s="1993"/>
      <c r="AH680" s="1993"/>
      <c r="AI680" s="1993"/>
      <c r="AJ680" s="1993"/>
      <c r="AK680" s="1993"/>
      <c r="AZ680" s="58"/>
      <c r="BA680" s="446">
        <f t="shared" si="40"/>
        <v>1812</v>
      </c>
      <c r="BB680" s="58"/>
      <c r="BC680" s="58"/>
      <c r="BD680" s="58"/>
      <c r="BE680" s="58"/>
      <c r="BF680" s="382"/>
      <c r="BG680" s="457">
        <f t="shared" si="41"/>
        <v>5</v>
      </c>
      <c r="BH680" s="460">
        <f t="shared" si="43"/>
        <v>3.2467532467532464E-2</v>
      </c>
      <c r="BI680" s="461">
        <f t="shared" si="42"/>
        <v>1.6233766233766232E-2</v>
      </c>
      <c r="BJ680" s="58"/>
      <c r="BK680" s="58"/>
      <c r="BL680" s="58"/>
      <c r="BM680" s="58"/>
      <c r="BN680" s="58"/>
      <c r="BO680" s="58"/>
      <c r="BP680" s="540" t="s">
        <v>519</v>
      </c>
      <c r="BQ680" s="754">
        <v>1220</v>
      </c>
      <c r="BR680" s="755">
        <v>1306</v>
      </c>
      <c r="BS680" s="754">
        <v>1570</v>
      </c>
      <c r="BT680" s="755">
        <v>1812</v>
      </c>
      <c r="BU680" s="755">
        <v>2022</v>
      </c>
      <c r="BV680" s="756">
        <v>2232</v>
      </c>
      <c r="BW680" s="58"/>
      <c r="BX680" s="58"/>
      <c r="BY680" s="58"/>
      <c r="BZ680" s="58"/>
      <c r="CA680" s="58"/>
      <c r="CB680" s="58"/>
      <c r="CC680" s="58"/>
      <c r="CD680" s="58"/>
      <c r="CE680" s="58"/>
      <c r="CF680" s="58"/>
      <c r="CG680" s="58"/>
      <c r="CH680" s="58"/>
      <c r="CI680" s="58"/>
      <c r="CJ680" s="58"/>
      <c r="CK680" s="58"/>
      <c r="CL680" s="58"/>
      <c r="CM680" s="58"/>
      <c r="CN680" s="58"/>
      <c r="CO680" s="58"/>
      <c r="CP680" s="58"/>
      <c r="CQ680" s="58"/>
      <c r="CR680" s="177"/>
      <c r="CS680" s="58"/>
      <c r="CT680" s="58"/>
      <c r="CU680" s="58"/>
      <c r="CV680" s="58"/>
      <c r="CW680" s="58"/>
      <c r="CX680" s="58"/>
      <c r="CY680" s="58"/>
      <c r="CZ680" s="58"/>
      <c r="DA680" s="58"/>
      <c r="DB680" s="58"/>
      <c r="DC680" s="58"/>
      <c r="DD680" s="58"/>
    </row>
    <row r="681" spans="1:108" ht="12.75">
      <c r="A681" s="35"/>
      <c r="B681" s="12" t="s">
        <v>325</v>
      </c>
      <c r="G681" s="2036"/>
      <c r="H681" s="2036"/>
      <c r="I681" s="2036"/>
      <c r="J681" s="2036"/>
      <c r="K681" s="2036"/>
      <c r="L681" s="2036"/>
      <c r="O681" s="137" t="s">
        <v>212</v>
      </c>
      <c r="P681" s="1992"/>
      <c r="Q681" s="1992"/>
      <c r="R681" s="1992"/>
      <c r="T681" s="35"/>
      <c r="U681" s="12" t="s">
        <v>325</v>
      </c>
      <c r="Z681" s="2036"/>
      <c r="AA681" s="2036"/>
      <c r="AB681" s="2036"/>
      <c r="AC681" s="2036"/>
      <c r="AD681" s="2036"/>
      <c r="AE681" s="2036"/>
      <c r="AH681" s="137" t="s">
        <v>212</v>
      </c>
      <c r="AI681" s="1992"/>
      <c r="AJ681" s="1992"/>
      <c r="AK681" s="1992"/>
      <c r="AZ681" s="58"/>
      <c r="BA681" s="446">
        <f t="shared" si="40"/>
        <v>1812</v>
      </c>
      <c r="BB681" s="58"/>
      <c r="BC681" s="58"/>
      <c r="BD681" s="58"/>
      <c r="BE681" s="58"/>
      <c r="BF681" s="382"/>
      <c r="BG681" s="457">
        <f t="shared" si="41"/>
        <v>9</v>
      </c>
      <c r="BH681" s="460">
        <f t="shared" si="43"/>
        <v>5.844155844155844E-2</v>
      </c>
      <c r="BI681" s="461">
        <f t="shared" si="42"/>
        <v>3.5064935064935063E-2</v>
      </c>
      <c r="BJ681" s="58"/>
      <c r="BK681" s="58"/>
      <c r="BL681" s="58"/>
      <c r="BM681" s="58"/>
      <c r="BN681" s="58"/>
      <c r="BO681" s="58"/>
      <c r="BP681" s="540" t="s">
        <v>520</v>
      </c>
      <c r="BQ681" s="754">
        <v>1220</v>
      </c>
      <c r="BR681" s="755">
        <v>1306</v>
      </c>
      <c r="BS681" s="754">
        <v>1570</v>
      </c>
      <c r="BT681" s="755">
        <v>1812</v>
      </c>
      <c r="BU681" s="755">
        <v>2022</v>
      </c>
      <c r="BV681" s="756">
        <v>2232</v>
      </c>
      <c r="BW681" s="58"/>
      <c r="BX681" s="58"/>
      <c r="BY681" s="58"/>
      <c r="BZ681" s="58"/>
      <c r="CA681" s="58"/>
      <c r="CB681" s="58"/>
      <c r="CC681" s="58"/>
      <c r="CD681" s="58"/>
      <c r="CE681" s="58"/>
      <c r="CF681" s="58"/>
      <c r="CG681" s="58"/>
      <c r="CH681" s="58"/>
      <c r="CI681" s="58"/>
      <c r="CJ681" s="58"/>
      <c r="CK681" s="58"/>
      <c r="CL681" s="58"/>
      <c r="CM681" s="58"/>
      <c r="CN681" s="58"/>
      <c r="CO681" s="58"/>
      <c r="CP681" s="58"/>
      <c r="CQ681" s="58"/>
      <c r="CR681" s="177"/>
      <c r="CS681" s="58"/>
      <c r="CT681" s="58"/>
      <c r="CU681" s="58"/>
      <c r="CV681" s="58"/>
      <c r="CW681" s="58"/>
      <c r="CX681" s="58"/>
      <c r="CY681" s="58"/>
      <c r="CZ681" s="58"/>
      <c r="DA681" s="58"/>
      <c r="DB681" s="58"/>
      <c r="DC681" s="58"/>
      <c r="DD681" s="58"/>
    </row>
    <row r="682" spans="1:108" ht="12.75">
      <c r="A682" s="35"/>
      <c r="B682" s="12" t="s">
        <v>18</v>
      </c>
      <c r="H682" s="2013"/>
      <c r="I682" s="2013"/>
      <c r="J682" s="2013"/>
      <c r="K682" s="2013"/>
      <c r="L682" s="2013"/>
      <c r="M682" s="2013"/>
      <c r="N682" s="2013"/>
      <c r="O682" s="2013"/>
      <c r="P682" s="2013"/>
      <c r="Q682" s="2013"/>
      <c r="R682" s="2013"/>
      <c r="T682" s="35"/>
      <c r="U682" s="12" t="s">
        <v>18</v>
      </c>
      <c r="AA682" s="2013"/>
      <c r="AB682" s="2013"/>
      <c r="AC682" s="2013"/>
      <c r="AD682" s="2013"/>
      <c r="AE682" s="2013"/>
      <c r="AF682" s="2013"/>
      <c r="AG682" s="2013"/>
      <c r="AH682" s="2013"/>
      <c r="AI682" s="2013"/>
      <c r="AJ682" s="2013"/>
      <c r="AK682" s="2013"/>
      <c r="AZ682" s="58"/>
      <c r="BA682" s="446" t="str">
        <f t="shared" si="40"/>
        <v>N/A</v>
      </c>
      <c r="BB682" s="58"/>
      <c r="BC682" s="58"/>
      <c r="BD682" s="58"/>
      <c r="BE682" s="58"/>
      <c r="BF682" s="382"/>
      <c r="BG682" s="457">
        <f t="shared" si="41"/>
        <v>20</v>
      </c>
      <c r="BH682" s="460">
        <f t="shared" si="43"/>
        <v>0.12987012987012986</v>
      </c>
      <c r="BI682" s="461">
        <f t="shared" si="42"/>
        <v>9.0909090909090898E-2</v>
      </c>
      <c r="BJ682" s="58"/>
      <c r="BK682" s="58"/>
      <c r="BL682" s="58"/>
      <c r="BM682" s="58"/>
      <c r="BN682" s="58"/>
      <c r="BO682" s="58"/>
      <c r="BP682" s="540" t="s">
        <v>521</v>
      </c>
      <c r="BQ682" s="754">
        <v>1220</v>
      </c>
      <c r="BR682" s="755">
        <v>1306</v>
      </c>
      <c r="BS682" s="754">
        <v>1570</v>
      </c>
      <c r="BT682" s="755">
        <v>1812</v>
      </c>
      <c r="BU682" s="755">
        <v>2022</v>
      </c>
      <c r="BV682" s="756">
        <v>2232</v>
      </c>
      <c r="BW682" s="58"/>
      <c r="BX682" s="58"/>
      <c r="BY682" s="58"/>
      <c r="BZ682" s="58"/>
      <c r="CA682" s="58"/>
      <c r="CB682" s="58"/>
      <c r="CC682" s="58"/>
      <c r="CD682" s="58"/>
      <c r="CE682" s="58"/>
      <c r="CF682" s="58"/>
      <c r="CG682" s="58"/>
      <c r="CH682" s="58"/>
      <c r="CI682" s="58"/>
      <c r="CJ682" s="58"/>
      <c r="CK682" s="58"/>
      <c r="CL682" s="58"/>
      <c r="CM682" s="58"/>
      <c r="CN682" s="58"/>
      <c r="CO682" s="58"/>
      <c r="CP682" s="58"/>
      <c r="CQ682" s="58"/>
      <c r="CR682" s="177"/>
      <c r="CS682" s="58"/>
      <c r="CT682" s="58"/>
      <c r="CU682" s="58"/>
      <c r="CV682" s="58"/>
      <c r="CW682" s="58"/>
      <c r="CX682" s="58"/>
      <c r="CY682" s="58"/>
      <c r="CZ682" s="58"/>
      <c r="DA682" s="58"/>
      <c r="DB682" s="58"/>
      <c r="DC682" s="58"/>
      <c r="DD682" s="58"/>
    </row>
    <row r="683" spans="1:108" ht="12.75">
      <c r="A683" s="35"/>
      <c r="B683" s="12" t="s">
        <v>20</v>
      </c>
      <c r="N683" s="1991" t="s">
        <v>706</v>
      </c>
      <c r="O683" s="1991"/>
      <c r="T683" s="35"/>
      <c r="U683" s="12" t="s">
        <v>20</v>
      </c>
      <c r="AG683" s="1991" t="s">
        <v>706</v>
      </c>
      <c r="AH683" s="1991"/>
      <c r="AZ683" s="58"/>
      <c r="BA683" s="446" t="str">
        <f t="shared" si="40"/>
        <v>N/A</v>
      </c>
      <c r="BB683" s="58"/>
      <c r="BC683" s="58"/>
      <c r="BD683" s="58"/>
      <c r="BE683" s="58"/>
      <c r="BF683" s="382"/>
      <c r="BG683" s="457">
        <f t="shared" si="41"/>
        <v>0</v>
      </c>
      <c r="BH683" s="460">
        <f t="shared" si="43"/>
        <v>0</v>
      </c>
      <c r="BI683" s="461" t="str">
        <f t="shared" si="42"/>
        <v xml:space="preserve"> </v>
      </c>
      <c r="BJ683" s="58"/>
      <c r="BK683" s="58"/>
      <c r="BL683" s="58"/>
      <c r="BM683" s="58"/>
      <c r="BN683" s="58"/>
      <c r="BO683" s="58"/>
      <c r="BP683" s="540" t="s">
        <v>522</v>
      </c>
      <c r="BQ683" s="754">
        <v>1296</v>
      </c>
      <c r="BR683" s="755">
        <v>1390</v>
      </c>
      <c r="BS683" s="754">
        <v>1666</v>
      </c>
      <c r="BT683" s="755">
        <v>1926</v>
      </c>
      <c r="BU683" s="755">
        <v>2150</v>
      </c>
      <c r="BV683" s="756">
        <v>2372</v>
      </c>
      <c r="BW683" s="58"/>
      <c r="BX683" s="58"/>
      <c r="BY683" s="58"/>
      <c r="BZ683" s="58"/>
      <c r="CA683" s="58"/>
      <c r="CB683" s="58"/>
      <c r="CC683" s="58"/>
      <c r="CD683" s="58"/>
      <c r="CE683" s="58"/>
      <c r="CF683" s="58"/>
      <c r="CG683" s="58"/>
      <c r="CH683" s="58"/>
      <c r="CI683" s="58"/>
      <c r="CJ683" s="58"/>
      <c r="CK683" s="58"/>
      <c r="CL683" s="58"/>
      <c r="CM683" s="58"/>
      <c r="CN683" s="58"/>
      <c r="CO683" s="58"/>
      <c r="CP683" s="58"/>
      <c r="CQ683" s="58"/>
      <c r="CR683" s="177"/>
      <c r="CS683" s="58"/>
      <c r="CT683" s="58"/>
      <c r="CU683" s="58"/>
      <c r="CV683" s="58"/>
      <c r="CW683" s="58"/>
      <c r="CX683" s="58"/>
      <c r="CY683" s="58"/>
      <c r="CZ683" s="58"/>
      <c r="DA683" s="58"/>
      <c r="DB683" s="58"/>
      <c r="DC683" s="58"/>
      <c r="DD683" s="58"/>
    </row>
    <row r="684" spans="1:108" ht="12.75">
      <c r="A684" s="35"/>
      <c r="T684" s="35"/>
      <c r="AZ684" s="58"/>
      <c r="BA684" s="446" t="str">
        <f t="shared" si="40"/>
        <v>N/A</v>
      </c>
      <c r="BB684" s="58"/>
      <c r="BC684" s="58"/>
      <c r="BD684" s="58"/>
      <c r="BE684" s="58"/>
      <c r="BF684" s="382"/>
      <c r="BG684" s="457">
        <f t="shared" si="41"/>
        <v>0</v>
      </c>
      <c r="BH684" s="460">
        <f t="shared" si="43"/>
        <v>0</v>
      </c>
      <c r="BI684" s="461" t="str">
        <f t="shared" si="42"/>
        <v xml:space="preserve"> </v>
      </c>
      <c r="BJ684" s="58"/>
      <c r="BK684" s="58"/>
      <c r="BL684" s="58"/>
      <c r="BM684" s="58"/>
      <c r="BN684" s="58"/>
      <c r="BO684" s="58"/>
      <c r="BP684" s="540" t="s">
        <v>523</v>
      </c>
      <c r="BQ684" s="754">
        <v>1220</v>
      </c>
      <c r="BR684" s="755">
        <v>1306</v>
      </c>
      <c r="BS684" s="754">
        <v>1570</v>
      </c>
      <c r="BT684" s="755">
        <v>1812</v>
      </c>
      <c r="BU684" s="755">
        <v>2022</v>
      </c>
      <c r="BV684" s="756">
        <v>2232</v>
      </c>
      <c r="BW684" s="58"/>
      <c r="BX684" s="58"/>
      <c r="BY684" s="58"/>
      <c r="BZ684" s="58"/>
      <c r="CA684" s="58"/>
      <c r="CB684" s="58"/>
      <c r="CC684" s="58"/>
      <c r="CD684" s="58"/>
      <c r="CE684" s="58"/>
      <c r="CF684" s="58"/>
      <c r="CG684" s="58"/>
      <c r="CH684" s="58"/>
      <c r="CI684" s="58"/>
      <c r="CJ684" s="58"/>
      <c r="CK684" s="58"/>
      <c r="CL684" s="58"/>
      <c r="CM684" s="58"/>
      <c r="CN684" s="58"/>
      <c r="CO684" s="58"/>
      <c r="CP684" s="58"/>
      <c r="CQ684" s="58"/>
      <c r="CR684" s="177"/>
      <c r="CS684" s="58"/>
      <c r="CT684" s="58"/>
      <c r="CU684" s="58"/>
      <c r="CV684" s="58"/>
      <c r="CW684" s="58"/>
      <c r="CX684" s="58"/>
      <c r="CY684" s="58"/>
      <c r="CZ684" s="58"/>
      <c r="DA684" s="58"/>
      <c r="DB684" s="58"/>
      <c r="DC684" s="58"/>
      <c r="DD684" s="58"/>
    </row>
    <row r="685" spans="1:108" ht="12.75">
      <c r="A685" s="87" t="s">
        <v>494</v>
      </c>
      <c r="B685" s="12" t="s">
        <v>496</v>
      </c>
      <c r="G685" s="1981">
        <f>C645</f>
        <v>0</v>
      </c>
      <c r="H685" s="1981"/>
      <c r="I685" s="1981"/>
      <c r="J685" s="1981"/>
      <c r="K685" s="1981"/>
      <c r="L685" s="1981"/>
      <c r="M685" s="1981"/>
      <c r="N685" s="1981"/>
      <c r="O685" s="1981"/>
      <c r="P685" s="1981"/>
      <c r="Q685" s="1981"/>
      <c r="R685" s="1981"/>
      <c r="T685" s="87" t="s">
        <v>681</v>
      </c>
      <c r="U685" s="12" t="s">
        <v>496</v>
      </c>
      <c r="Z685" s="1981">
        <f>C646</f>
        <v>0</v>
      </c>
      <c r="AA685" s="1981"/>
      <c r="AB685" s="1981"/>
      <c r="AC685" s="1981"/>
      <c r="AD685" s="1981"/>
      <c r="AE685" s="1981"/>
      <c r="AF685" s="1981"/>
      <c r="AG685" s="1981"/>
      <c r="AH685" s="1981"/>
      <c r="AI685" s="1981"/>
      <c r="AJ685" s="1981"/>
      <c r="AK685" s="1981"/>
      <c r="AZ685" s="58"/>
      <c r="BA685" s="446" t="str">
        <f t="shared" si="40"/>
        <v>N/A</v>
      </c>
      <c r="BB685" s="58"/>
      <c r="BC685" s="58"/>
      <c r="BD685" s="58"/>
      <c r="BE685" s="58"/>
      <c r="BF685" s="382"/>
      <c r="BG685" s="457">
        <f t="shared" si="41"/>
        <v>0</v>
      </c>
      <c r="BH685" s="460">
        <f t="shared" si="43"/>
        <v>0</v>
      </c>
      <c r="BI685" s="461" t="str">
        <f t="shared" si="42"/>
        <v xml:space="preserve"> </v>
      </c>
      <c r="BJ685" s="58"/>
      <c r="BK685" s="58"/>
      <c r="BL685" s="58"/>
      <c r="BM685" s="58"/>
      <c r="BN685" s="58"/>
      <c r="BO685" s="58"/>
      <c r="BP685" s="540" t="s">
        <v>524</v>
      </c>
      <c r="BQ685" s="754">
        <v>1220</v>
      </c>
      <c r="BR685" s="755">
        <v>1306</v>
      </c>
      <c r="BS685" s="754">
        <v>1570</v>
      </c>
      <c r="BT685" s="755">
        <v>1812</v>
      </c>
      <c r="BU685" s="755">
        <v>2022</v>
      </c>
      <c r="BV685" s="756">
        <v>2232</v>
      </c>
      <c r="BW685" s="58"/>
      <c r="BX685" s="58"/>
      <c r="BY685" s="58"/>
      <c r="BZ685" s="58"/>
      <c r="CA685" s="58"/>
      <c r="CB685" s="58"/>
      <c r="CC685" s="58"/>
      <c r="CD685" s="58"/>
      <c r="CE685" s="58"/>
      <c r="CF685" s="58"/>
      <c r="CG685" s="58"/>
      <c r="CH685" s="58"/>
      <c r="CI685" s="58"/>
      <c r="CJ685" s="58"/>
      <c r="CK685" s="58"/>
      <c r="CL685" s="58"/>
      <c r="CM685" s="58"/>
      <c r="CN685" s="58"/>
      <c r="CO685" s="58"/>
      <c r="CP685" s="58"/>
      <c r="CQ685" s="58"/>
      <c r="CR685" s="177"/>
      <c r="CS685" s="58"/>
      <c r="CT685" s="58"/>
      <c r="CU685" s="58"/>
      <c r="CV685" s="58"/>
      <c r="CW685" s="58"/>
      <c r="CX685" s="58"/>
      <c r="CY685" s="58"/>
      <c r="CZ685" s="58"/>
      <c r="DA685" s="58"/>
      <c r="DB685" s="58"/>
      <c r="DC685" s="58"/>
    </row>
    <row r="686" spans="1:108" ht="12.75">
      <c r="A686" s="35"/>
      <c r="B686" s="12" t="s">
        <v>90</v>
      </c>
      <c r="G686" s="2013"/>
      <c r="H686" s="2013"/>
      <c r="I686" s="2013"/>
      <c r="J686" s="2013"/>
      <c r="K686" s="2013"/>
      <c r="L686" s="2013"/>
      <c r="M686" s="2013"/>
      <c r="N686" s="2013"/>
      <c r="O686" s="2013"/>
      <c r="P686" s="2013"/>
      <c r="Q686" s="2013"/>
      <c r="R686" s="2013"/>
      <c r="T686" s="35"/>
      <c r="U686" s="12" t="s">
        <v>90</v>
      </c>
      <c r="Z686" s="2013"/>
      <c r="AA686" s="2013"/>
      <c r="AB686" s="2013"/>
      <c r="AC686" s="2013"/>
      <c r="AD686" s="2013"/>
      <c r="AE686" s="2013"/>
      <c r="AF686" s="2013"/>
      <c r="AG686" s="2013"/>
      <c r="AH686" s="2013"/>
      <c r="AI686" s="2013"/>
      <c r="AJ686" s="2013"/>
      <c r="AK686" s="2013"/>
      <c r="AZ686" s="58"/>
      <c r="BA686" s="446" t="str">
        <f t="shared" si="40"/>
        <v>N/A</v>
      </c>
      <c r="BB686" s="58"/>
      <c r="BC686" s="58"/>
      <c r="BD686" s="58"/>
      <c r="BE686" s="58"/>
      <c r="BF686" s="382"/>
      <c r="BG686" s="457">
        <f t="shared" si="41"/>
        <v>0</v>
      </c>
      <c r="BH686" s="460">
        <f t="shared" si="43"/>
        <v>0</v>
      </c>
      <c r="BI686" s="461" t="str">
        <f t="shared" si="42"/>
        <v xml:space="preserve"> </v>
      </c>
      <c r="BJ686" s="58"/>
      <c r="BK686" s="58"/>
      <c r="BL686" s="58"/>
      <c r="BM686" s="58"/>
      <c r="BN686" s="58"/>
      <c r="BO686" s="58"/>
      <c r="BP686" s="540" t="s">
        <v>525</v>
      </c>
      <c r="BQ686" s="754">
        <v>1220</v>
      </c>
      <c r="BR686" s="755">
        <v>1306</v>
      </c>
      <c r="BS686" s="754">
        <v>1570</v>
      </c>
      <c r="BT686" s="755">
        <v>1812</v>
      </c>
      <c r="BU686" s="755">
        <v>2022</v>
      </c>
      <c r="BV686" s="756">
        <v>2232</v>
      </c>
      <c r="BW686" s="58"/>
      <c r="BX686" s="58"/>
      <c r="BY686" s="58"/>
      <c r="BZ686" s="58"/>
      <c r="CA686" s="58"/>
      <c r="CB686" s="58"/>
      <c r="CC686" s="58"/>
      <c r="CD686" s="58"/>
      <c r="CE686" s="58"/>
      <c r="CF686" s="58"/>
      <c r="CG686" s="58"/>
      <c r="CH686" s="58"/>
      <c r="CI686" s="58"/>
      <c r="CJ686" s="58"/>
      <c r="CK686" s="58"/>
      <c r="CL686" s="58"/>
      <c r="CM686" s="58"/>
      <c r="CN686" s="58"/>
      <c r="CO686" s="58"/>
      <c r="CP686" s="58"/>
      <c r="CQ686" s="58"/>
      <c r="CR686" s="177"/>
      <c r="CS686" s="58"/>
      <c r="CT686" s="58"/>
      <c r="CU686" s="58"/>
      <c r="CV686" s="58"/>
      <c r="CW686" s="58"/>
      <c r="CX686" s="58"/>
      <c r="CY686" s="58"/>
      <c r="CZ686" s="58"/>
      <c r="DA686" s="58"/>
      <c r="DB686" s="58"/>
      <c r="DC686" s="58"/>
    </row>
    <row r="687" spans="1:108" ht="12.75">
      <c r="A687" s="35"/>
      <c r="B687" s="12" t="s">
        <v>615</v>
      </c>
      <c r="G687" s="2013"/>
      <c r="H687" s="2013"/>
      <c r="I687" s="2013"/>
      <c r="J687" s="2013"/>
      <c r="K687" s="2013"/>
      <c r="L687" s="2013"/>
      <c r="M687" s="2013"/>
      <c r="N687" s="2013"/>
      <c r="O687" s="2013"/>
      <c r="P687" s="2013"/>
      <c r="Q687" s="2013"/>
      <c r="R687" s="2013"/>
      <c r="T687" s="35"/>
      <c r="U687" s="12" t="s">
        <v>615</v>
      </c>
      <c r="Z687" s="1993"/>
      <c r="AA687" s="1993"/>
      <c r="AB687" s="1993"/>
      <c r="AC687" s="1993"/>
      <c r="AD687" s="1993"/>
      <c r="AE687" s="1993"/>
      <c r="AF687" s="1993"/>
      <c r="AG687" s="1993"/>
      <c r="AH687" s="1993"/>
      <c r="AI687" s="1993"/>
      <c r="AJ687" s="1993"/>
      <c r="AK687" s="1993"/>
      <c r="AZ687" s="58"/>
      <c r="BA687" s="446" t="str">
        <f t="shared" si="40"/>
        <v>N/A</v>
      </c>
      <c r="BB687" s="58"/>
      <c r="BC687" s="58"/>
      <c r="BD687" s="58"/>
      <c r="BE687" s="58"/>
      <c r="BF687" s="382"/>
      <c r="BG687" s="457">
        <f t="shared" si="41"/>
        <v>0</v>
      </c>
      <c r="BH687" s="460">
        <f t="shared" si="43"/>
        <v>0</v>
      </c>
      <c r="BI687" s="461" t="str">
        <f t="shared" si="42"/>
        <v xml:space="preserve"> </v>
      </c>
      <c r="BJ687" s="58"/>
      <c r="BK687" s="58"/>
      <c r="BL687" s="58"/>
      <c r="BM687" s="58"/>
      <c r="BN687" s="58"/>
      <c r="BO687" s="58"/>
      <c r="BP687" s="540" t="s">
        <v>526</v>
      </c>
      <c r="BQ687" s="754">
        <v>1264</v>
      </c>
      <c r="BR687" s="755">
        <v>1354</v>
      </c>
      <c r="BS687" s="754">
        <v>1624</v>
      </c>
      <c r="BT687" s="755">
        <v>1876</v>
      </c>
      <c r="BU687" s="755">
        <v>2094</v>
      </c>
      <c r="BV687" s="756">
        <v>2312</v>
      </c>
      <c r="BW687" s="58"/>
      <c r="BX687" s="58"/>
      <c r="BY687" s="58"/>
      <c r="BZ687" s="58"/>
      <c r="CA687" s="58"/>
      <c r="CB687" s="58"/>
      <c r="CC687" s="58"/>
      <c r="CD687" s="58"/>
      <c r="CE687" s="58"/>
      <c r="CF687" s="58"/>
      <c r="CG687" s="58"/>
      <c r="CH687" s="58"/>
      <c r="CI687" s="58"/>
      <c r="CJ687" s="58"/>
      <c r="CK687" s="58"/>
      <c r="CL687" s="58"/>
      <c r="CM687" s="58"/>
      <c r="CN687" s="58"/>
      <c r="CO687" s="58"/>
      <c r="CP687" s="58"/>
      <c r="CQ687" s="58"/>
      <c r="CR687" s="177"/>
      <c r="CS687" s="58"/>
      <c r="CT687" s="58"/>
      <c r="CU687" s="58"/>
      <c r="CV687" s="58"/>
      <c r="CW687" s="58"/>
      <c r="CX687" s="58"/>
      <c r="CY687" s="58"/>
      <c r="CZ687" s="58"/>
      <c r="DA687" s="58"/>
      <c r="DB687" s="58"/>
      <c r="DC687" s="58"/>
    </row>
    <row r="688" spans="1:108" ht="12.75">
      <c r="A688" s="35"/>
      <c r="B688" s="12" t="s">
        <v>17</v>
      </c>
      <c r="G688" s="2013"/>
      <c r="H688" s="2013"/>
      <c r="I688" s="2013"/>
      <c r="J688" s="2013"/>
      <c r="K688" s="2013"/>
      <c r="L688" s="2013"/>
      <c r="M688" s="2013"/>
      <c r="N688" s="2013"/>
      <c r="O688" s="2013"/>
      <c r="P688" s="2013"/>
      <c r="Q688" s="2013"/>
      <c r="R688" s="2013"/>
      <c r="T688" s="35"/>
      <c r="U688" s="12" t="s">
        <v>17</v>
      </c>
      <c r="Z688" s="1993"/>
      <c r="AA688" s="1993"/>
      <c r="AB688" s="1993"/>
      <c r="AC688" s="1993"/>
      <c r="AD688" s="1993"/>
      <c r="AE688" s="1993"/>
      <c r="AF688" s="1993"/>
      <c r="AG688" s="1993"/>
      <c r="AH688" s="1993"/>
      <c r="AI688" s="1993"/>
      <c r="AJ688" s="1993"/>
      <c r="AK688" s="1993"/>
      <c r="AZ688" s="58"/>
      <c r="BA688" s="446" t="str">
        <f t="shared" si="40"/>
        <v>N/A</v>
      </c>
      <c r="BB688" s="58"/>
      <c r="BC688" s="58"/>
      <c r="BD688" s="58"/>
      <c r="BE688" s="58"/>
      <c r="BF688" s="382"/>
      <c r="BG688" s="457">
        <f t="shared" si="41"/>
        <v>0</v>
      </c>
      <c r="BH688" s="460">
        <f t="shared" si="43"/>
        <v>0</v>
      </c>
      <c r="BI688" s="461" t="str">
        <f t="shared" si="42"/>
        <v xml:space="preserve"> </v>
      </c>
      <c r="BJ688" s="58"/>
      <c r="BK688" s="58"/>
      <c r="BL688" s="58"/>
      <c r="BM688" s="58"/>
      <c r="BN688" s="58"/>
      <c r="BO688" s="58"/>
      <c r="BP688" s="540" t="s">
        <v>527</v>
      </c>
      <c r="BQ688" s="754">
        <v>2070</v>
      </c>
      <c r="BR688" s="755">
        <v>2216</v>
      </c>
      <c r="BS688" s="754">
        <v>2660</v>
      </c>
      <c r="BT688" s="755">
        <v>3072</v>
      </c>
      <c r="BU688" s="755">
        <v>3430</v>
      </c>
      <c r="BV688" s="756">
        <v>3782</v>
      </c>
      <c r="BW688" s="58"/>
      <c r="BX688" s="58"/>
      <c r="BY688" s="58"/>
      <c r="BZ688" s="58"/>
      <c r="CA688" s="58"/>
      <c r="CB688" s="58"/>
      <c r="CC688" s="58"/>
      <c r="CD688" s="58"/>
      <c r="CE688" s="58"/>
      <c r="CF688" s="58"/>
      <c r="CG688" s="58"/>
      <c r="CH688" s="58"/>
      <c r="CI688" s="58"/>
      <c r="CJ688" s="58"/>
      <c r="CK688" s="58"/>
      <c r="CL688" s="58"/>
      <c r="CM688" s="58"/>
      <c r="CN688" s="58"/>
      <c r="CO688" s="58"/>
      <c r="CP688" s="58"/>
      <c r="CQ688" s="58"/>
      <c r="CR688" s="177"/>
      <c r="CS688" s="58"/>
      <c r="CT688" s="58"/>
      <c r="CU688" s="58"/>
      <c r="CV688" s="58"/>
      <c r="CW688" s="58"/>
      <c r="CX688" s="58"/>
      <c r="CY688" s="58"/>
      <c r="CZ688" s="58"/>
      <c r="DA688" s="58"/>
      <c r="DB688" s="58"/>
      <c r="DC688" s="58"/>
    </row>
    <row r="689" spans="1:110" ht="12.75">
      <c r="A689" s="35"/>
      <c r="B689" s="12" t="s">
        <v>325</v>
      </c>
      <c r="G689" s="2036"/>
      <c r="H689" s="2036"/>
      <c r="I689" s="2036"/>
      <c r="J689" s="2036"/>
      <c r="K689" s="2036"/>
      <c r="L689" s="2036"/>
      <c r="O689" s="137" t="s">
        <v>212</v>
      </c>
      <c r="P689" s="1992"/>
      <c r="Q689" s="1992"/>
      <c r="R689" s="1992"/>
      <c r="T689" s="35"/>
      <c r="U689" s="12" t="s">
        <v>325</v>
      </c>
      <c r="Z689" s="2036"/>
      <c r="AA689" s="2036"/>
      <c r="AB689" s="2036"/>
      <c r="AC689" s="2036"/>
      <c r="AD689" s="2036"/>
      <c r="AE689" s="2036"/>
      <c r="AH689" s="137" t="s">
        <v>212</v>
      </c>
      <c r="AI689" s="1992"/>
      <c r="AJ689" s="1992"/>
      <c r="AK689" s="1992"/>
      <c r="AZ689" s="58"/>
      <c r="BA689" s="446" t="str">
        <f t="shared" si="40"/>
        <v>N/A</v>
      </c>
      <c r="BB689" s="58"/>
      <c r="BC689" s="58"/>
      <c r="BD689" s="58"/>
      <c r="BE689" s="58"/>
      <c r="BF689" s="382"/>
      <c r="BG689" s="457">
        <f t="shared" si="41"/>
        <v>0</v>
      </c>
      <c r="BH689" s="460">
        <f t="shared" si="43"/>
        <v>0</v>
      </c>
      <c r="BI689" s="461" t="str">
        <f t="shared" si="42"/>
        <v xml:space="preserve"> </v>
      </c>
      <c r="BJ689" s="58"/>
      <c r="BK689" s="58"/>
      <c r="BL689" s="58"/>
      <c r="BM689" s="58"/>
      <c r="BN689" s="58"/>
      <c r="BO689" s="58"/>
      <c r="BP689" s="540" t="s">
        <v>528</v>
      </c>
      <c r="BQ689" s="754">
        <v>1220</v>
      </c>
      <c r="BR689" s="755">
        <v>1306</v>
      </c>
      <c r="BS689" s="754">
        <v>1570</v>
      </c>
      <c r="BT689" s="755">
        <v>1812</v>
      </c>
      <c r="BU689" s="755">
        <v>2022</v>
      </c>
      <c r="BV689" s="756">
        <v>2232</v>
      </c>
      <c r="BW689" s="58"/>
      <c r="BX689" s="58"/>
      <c r="BY689" s="58"/>
      <c r="BZ689" s="58"/>
      <c r="CA689" s="58"/>
      <c r="CB689" s="58"/>
      <c r="CC689" s="58"/>
      <c r="CD689" s="58"/>
      <c r="CE689" s="58"/>
      <c r="CF689" s="58"/>
      <c r="CG689" s="58"/>
      <c r="CH689" s="58"/>
      <c r="CI689" s="58"/>
      <c r="CJ689" s="58"/>
      <c r="CK689" s="58"/>
      <c r="CL689" s="58"/>
      <c r="CM689" s="58"/>
      <c r="CN689" s="58"/>
      <c r="CO689" s="58"/>
      <c r="CP689" s="58"/>
      <c r="CQ689" s="58"/>
      <c r="CR689" s="177"/>
      <c r="CS689" s="58"/>
      <c r="CT689" s="58"/>
      <c r="CU689" s="58"/>
      <c r="CV689" s="58"/>
      <c r="CW689" s="58"/>
      <c r="CX689" s="58"/>
      <c r="CY689" s="58"/>
      <c r="CZ689" s="58"/>
      <c r="DA689" s="58"/>
      <c r="DB689" s="58"/>
      <c r="DC689" s="58"/>
    </row>
    <row r="690" spans="1:110" ht="12.75">
      <c r="A690" s="35"/>
      <c r="B690" s="12" t="s">
        <v>18</v>
      </c>
      <c r="H690" s="2013"/>
      <c r="I690" s="2013"/>
      <c r="J690" s="2013"/>
      <c r="K690" s="2013"/>
      <c r="L690" s="2013"/>
      <c r="M690" s="2013"/>
      <c r="N690" s="2013"/>
      <c r="O690" s="2013"/>
      <c r="P690" s="2013"/>
      <c r="Q690" s="2013"/>
      <c r="R690" s="2013"/>
      <c r="T690" s="35"/>
      <c r="U690" s="12" t="s">
        <v>18</v>
      </c>
      <c r="AA690" s="2013"/>
      <c r="AB690" s="2013"/>
      <c r="AC690" s="2013"/>
      <c r="AD690" s="2013"/>
      <c r="AE690" s="2013"/>
      <c r="AF690" s="2013"/>
      <c r="AG690" s="2013"/>
      <c r="AH690" s="2013"/>
      <c r="AI690" s="2013"/>
      <c r="AJ690" s="2013"/>
      <c r="AK690" s="2013"/>
      <c r="AZ690" s="58"/>
      <c r="BA690" s="446" t="str">
        <f t="shared" si="40"/>
        <v>N/A</v>
      </c>
      <c r="BB690" s="58"/>
      <c r="BC690" s="58"/>
      <c r="BD690" s="58"/>
      <c r="BE690" s="58"/>
      <c r="BF690" s="382"/>
      <c r="BG690" s="457">
        <f t="shared" si="41"/>
        <v>0</v>
      </c>
      <c r="BH690" s="460">
        <f t="shared" si="43"/>
        <v>0</v>
      </c>
      <c r="BI690" s="461" t="str">
        <f t="shared" si="42"/>
        <v xml:space="preserve"> </v>
      </c>
      <c r="BJ690" s="58"/>
      <c r="BK690" s="58"/>
      <c r="BL690" s="58"/>
      <c r="BM690" s="58"/>
      <c r="BN690" s="58"/>
      <c r="BO690" s="58"/>
      <c r="BP690" s="540" t="s">
        <v>529</v>
      </c>
      <c r="BQ690" s="754">
        <v>3196</v>
      </c>
      <c r="BR690" s="755">
        <v>3426</v>
      </c>
      <c r="BS690" s="754">
        <v>4112</v>
      </c>
      <c r="BT690" s="755">
        <v>4750</v>
      </c>
      <c r="BU690" s="755">
        <v>5300</v>
      </c>
      <c r="BV690" s="756">
        <v>5846</v>
      </c>
      <c r="BW690" s="58"/>
      <c r="BX690" s="58"/>
      <c r="BY690" s="58"/>
      <c r="BZ690" s="58"/>
      <c r="CA690" s="58"/>
      <c r="CB690" s="58"/>
      <c r="CC690" s="58"/>
      <c r="CD690" s="58"/>
      <c r="CE690" s="58"/>
      <c r="CF690" s="58"/>
      <c r="CG690" s="58"/>
      <c r="CH690" s="58"/>
      <c r="CI690" s="58"/>
      <c r="CJ690" s="58"/>
      <c r="CK690" s="58"/>
      <c r="CL690" s="58"/>
      <c r="CM690" s="58"/>
      <c r="CN690" s="58"/>
      <c r="CO690" s="58"/>
      <c r="CP690" s="58"/>
      <c r="CQ690" s="58"/>
      <c r="CR690" s="177"/>
      <c r="CS690" s="58"/>
      <c r="CT690" s="58"/>
      <c r="CU690" s="58"/>
      <c r="CV690" s="58"/>
      <c r="CW690" s="58"/>
      <c r="CX690" s="58"/>
      <c r="CY690" s="58"/>
      <c r="CZ690" s="58"/>
      <c r="DA690" s="58"/>
      <c r="DB690" s="58"/>
      <c r="DC690" s="58"/>
    </row>
    <row r="691" spans="1:110" ht="12.75">
      <c r="A691" s="35"/>
      <c r="B691" s="12" t="s">
        <v>20</v>
      </c>
      <c r="N691" s="1991" t="s">
        <v>706</v>
      </c>
      <c r="O691" s="1991"/>
      <c r="T691" s="35"/>
      <c r="U691" s="12" t="s">
        <v>20</v>
      </c>
      <c r="AG691" s="1991" t="s">
        <v>706</v>
      </c>
      <c r="AH691" s="1991"/>
      <c r="AZ691" s="58"/>
      <c r="BA691" s="446" t="str">
        <f t="shared" si="40"/>
        <v>N/A</v>
      </c>
      <c r="BB691" s="58"/>
      <c r="BF691" s="382"/>
      <c r="BG691" s="457">
        <f t="shared" si="41"/>
        <v>0</v>
      </c>
      <c r="BH691" s="460">
        <f t="shared" si="43"/>
        <v>0</v>
      </c>
      <c r="BI691" s="461" t="str">
        <f t="shared" si="42"/>
        <v xml:space="preserve"> </v>
      </c>
      <c r="BL691" s="58"/>
      <c r="BM691" s="58"/>
      <c r="BN691" s="58"/>
      <c r="BO691" s="58"/>
      <c r="BP691" s="540" t="s">
        <v>56</v>
      </c>
      <c r="BQ691" s="754">
        <v>1220</v>
      </c>
      <c r="BR691" s="755">
        <v>1306</v>
      </c>
      <c r="BS691" s="754">
        <v>1570</v>
      </c>
      <c r="BT691" s="755">
        <v>1812</v>
      </c>
      <c r="BU691" s="755">
        <v>2022</v>
      </c>
      <c r="BV691" s="756">
        <v>2232</v>
      </c>
      <c r="BW691" s="58"/>
      <c r="BX691" s="58"/>
      <c r="BY691" s="58"/>
      <c r="BZ691" s="58"/>
      <c r="CA691" s="58"/>
      <c r="CB691" s="58"/>
      <c r="CC691" s="58"/>
      <c r="CD691" s="58"/>
      <c r="CE691" s="58"/>
      <c r="CF691" s="58"/>
      <c r="CG691" s="58"/>
      <c r="CH691" s="58"/>
      <c r="CI691" s="58"/>
      <c r="CJ691" s="58"/>
      <c r="CK691" s="58"/>
      <c r="CL691" s="58"/>
      <c r="CM691" s="58"/>
      <c r="CN691" s="58"/>
      <c r="CO691" s="58"/>
      <c r="CP691" s="58"/>
      <c r="CQ691" s="58"/>
      <c r="CR691" s="177"/>
      <c r="CS691" s="58"/>
      <c r="CT691" s="58"/>
      <c r="CU691" s="58"/>
      <c r="CV691" s="58"/>
      <c r="CW691" s="58"/>
      <c r="CX691" s="58"/>
      <c r="CY691" s="58"/>
      <c r="CZ691" s="58"/>
      <c r="DA691" s="58"/>
      <c r="DB691" s="58"/>
      <c r="DC691" s="58"/>
    </row>
    <row r="692" spans="1:110" ht="12.75">
      <c r="A692" s="35"/>
      <c r="T692" s="35"/>
      <c r="AZ692" s="58"/>
      <c r="BA692" s="446" t="str">
        <f t="shared" si="40"/>
        <v>N/A</v>
      </c>
      <c r="BB692" s="58"/>
      <c r="BF692" s="382"/>
      <c r="BG692" s="457">
        <f t="shared" si="41"/>
        <v>0</v>
      </c>
      <c r="BH692" s="460">
        <f t="shared" si="43"/>
        <v>0</v>
      </c>
      <c r="BI692" s="461" t="str">
        <f t="shared" si="42"/>
        <v xml:space="preserve"> </v>
      </c>
      <c r="BL692" s="58"/>
      <c r="BM692" s="58"/>
      <c r="BN692" s="58"/>
      <c r="BO692" s="58"/>
      <c r="BP692" s="540" t="s">
        <v>57</v>
      </c>
      <c r="BQ692" s="754">
        <v>1266</v>
      </c>
      <c r="BR692" s="755">
        <v>1356</v>
      </c>
      <c r="BS692" s="754">
        <v>1626</v>
      </c>
      <c r="BT692" s="755">
        <v>1880</v>
      </c>
      <c r="BU692" s="755">
        <v>2096</v>
      </c>
      <c r="BV692" s="756">
        <v>2314</v>
      </c>
      <c r="BW692" s="58"/>
      <c r="BX692" s="58"/>
      <c r="BY692" s="58"/>
      <c r="BZ692" s="58"/>
      <c r="CA692" s="58"/>
      <c r="CB692" s="58"/>
      <c r="CC692" s="58"/>
      <c r="CD692" s="58"/>
      <c r="CE692" s="58"/>
      <c r="CF692" s="58"/>
      <c r="CG692" s="58"/>
      <c r="CH692" s="58"/>
      <c r="CI692" s="58"/>
      <c r="CJ692" s="58"/>
      <c r="CK692" s="58"/>
      <c r="CL692" s="58"/>
      <c r="CM692" s="58"/>
      <c r="CN692" s="58"/>
      <c r="CO692" s="58"/>
      <c r="CP692" s="58"/>
      <c r="CQ692" s="58"/>
      <c r="CR692" s="177"/>
      <c r="CS692" s="58"/>
      <c r="CT692" s="58"/>
      <c r="CU692" s="58"/>
      <c r="CV692" s="58"/>
      <c r="CW692" s="58"/>
      <c r="CX692" s="58"/>
      <c r="CY692" s="58"/>
      <c r="CZ692" s="58"/>
      <c r="DA692" s="58"/>
      <c r="DB692" s="58"/>
      <c r="DC692" s="58"/>
    </row>
    <row r="693" spans="1:110" ht="12.75">
      <c r="A693" s="87" t="s">
        <v>372</v>
      </c>
      <c r="B693" s="12" t="s">
        <v>496</v>
      </c>
      <c r="G693" s="1981">
        <f>C647</f>
        <v>0</v>
      </c>
      <c r="H693" s="1981"/>
      <c r="I693" s="1981"/>
      <c r="J693" s="1981"/>
      <c r="K693" s="1981"/>
      <c r="L693" s="1981"/>
      <c r="M693" s="1981"/>
      <c r="N693" s="1981"/>
      <c r="O693" s="1981"/>
      <c r="P693" s="1981"/>
      <c r="Q693" s="1981"/>
      <c r="R693" s="1981"/>
      <c r="T693" s="87" t="s">
        <v>373</v>
      </c>
      <c r="U693" s="12" t="s">
        <v>496</v>
      </c>
      <c r="Z693" s="1981">
        <f>C648</f>
        <v>0</v>
      </c>
      <c r="AA693" s="1981"/>
      <c r="AB693" s="1981"/>
      <c r="AC693" s="1981"/>
      <c r="AD693" s="1981"/>
      <c r="AE693" s="1981"/>
      <c r="AF693" s="1981"/>
      <c r="AG693" s="1981"/>
      <c r="AH693" s="1981"/>
      <c r="AI693" s="1981"/>
      <c r="AJ693" s="1981"/>
      <c r="AK693" s="1981"/>
      <c r="AZ693" s="58"/>
      <c r="BA693" s="446" t="str">
        <f t="shared" si="40"/>
        <v>N/A</v>
      </c>
      <c r="BB693" s="58"/>
      <c r="BF693" s="382"/>
      <c r="BG693" s="457">
        <f t="shared" si="41"/>
        <v>0</v>
      </c>
      <c r="BH693" s="460">
        <f t="shared" si="43"/>
        <v>0</v>
      </c>
      <c r="BI693" s="461" t="str">
        <f t="shared" si="42"/>
        <v xml:space="preserve"> </v>
      </c>
      <c r="BL693" s="58"/>
      <c r="BM693" s="58"/>
      <c r="BN693" s="58"/>
      <c r="BO693" s="58"/>
      <c r="BP693" s="540" t="s">
        <v>58</v>
      </c>
      <c r="BQ693" s="754">
        <v>1220</v>
      </c>
      <c r="BR693" s="755">
        <v>1306</v>
      </c>
      <c r="BS693" s="754">
        <v>1570</v>
      </c>
      <c r="BT693" s="755">
        <v>1812</v>
      </c>
      <c r="BU693" s="755">
        <v>2022</v>
      </c>
      <c r="BV693" s="756">
        <v>2232</v>
      </c>
      <c r="BW693" s="58"/>
      <c r="BX693" s="58"/>
      <c r="BY693" s="58"/>
      <c r="BZ693" s="58"/>
      <c r="CA693" s="58"/>
      <c r="CB693" s="58"/>
      <c r="CC693" s="58"/>
      <c r="CD693" s="58"/>
      <c r="CE693" s="58"/>
      <c r="CF693" s="58"/>
      <c r="CG693" s="58"/>
      <c r="CH693" s="58"/>
      <c r="CI693" s="58"/>
      <c r="CJ693" s="58"/>
      <c r="CK693" s="58"/>
      <c r="CL693" s="58"/>
      <c r="CM693" s="58"/>
      <c r="CN693" s="58"/>
      <c r="CO693" s="58"/>
      <c r="CP693" s="58"/>
      <c r="CQ693" s="58"/>
      <c r="CR693" s="177"/>
      <c r="CS693" s="58"/>
      <c r="CT693" s="58"/>
      <c r="CU693" s="58"/>
      <c r="CV693" s="58"/>
      <c r="CW693" s="58"/>
      <c r="CX693" s="58"/>
      <c r="CY693" s="58"/>
      <c r="CZ693" s="58"/>
      <c r="DA693" s="58"/>
      <c r="DB693" s="58"/>
      <c r="DC693" s="58"/>
    </row>
    <row r="694" spans="1:110" ht="12.75">
      <c r="B694" s="12" t="s">
        <v>90</v>
      </c>
      <c r="G694" s="2013"/>
      <c r="H694" s="2013"/>
      <c r="I694" s="2013"/>
      <c r="J694" s="2013"/>
      <c r="K694" s="2013"/>
      <c r="L694" s="2013"/>
      <c r="M694" s="2013"/>
      <c r="N694" s="2013"/>
      <c r="O694" s="2013"/>
      <c r="P694" s="2013"/>
      <c r="Q694" s="2013"/>
      <c r="R694" s="2013"/>
      <c r="T694" s="35"/>
      <c r="U694" s="12" t="s">
        <v>90</v>
      </c>
      <c r="Z694" s="2013"/>
      <c r="AA694" s="2013"/>
      <c r="AB694" s="2013"/>
      <c r="AC694" s="2013"/>
      <c r="AD694" s="2013"/>
      <c r="AE694" s="2013"/>
      <c r="AF694" s="2013"/>
      <c r="AG694" s="2013"/>
      <c r="AH694" s="2013"/>
      <c r="AI694" s="2013"/>
      <c r="AJ694" s="2013"/>
      <c r="AK694" s="2013"/>
      <c r="AZ694" s="58"/>
      <c r="BA694" s="446" t="str">
        <f t="shared" si="40"/>
        <v>N/A</v>
      </c>
      <c r="BB694" s="58"/>
      <c r="BF694" s="382"/>
      <c r="BG694" s="457">
        <f t="shared" si="41"/>
        <v>0</v>
      </c>
      <c r="BH694" s="460">
        <f t="shared" si="43"/>
        <v>0</v>
      </c>
      <c r="BI694" s="461" t="str">
        <f t="shared" si="42"/>
        <v xml:space="preserve"> </v>
      </c>
      <c r="BL694" s="58"/>
      <c r="BM694" s="58"/>
      <c r="BN694" s="58"/>
      <c r="BO694" s="58"/>
      <c r="BP694" s="540" t="s">
        <v>59</v>
      </c>
      <c r="BQ694" s="754">
        <v>1220</v>
      </c>
      <c r="BR694" s="755">
        <v>1306</v>
      </c>
      <c r="BS694" s="754">
        <v>1570</v>
      </c>
      <c r="BT694" s="755">
        <v>1812</v>
      </c>
      <c r="BU694" s="755">
        <v>2022</v>
      </c>
      <c r="BV694" s="756">
        <v>2232</v>
      </c>
      <c r="BW694" s="58"/>
      <c r="BX694" s="58"/>
      <c r="BY694" s="58"/>
      <c r="BZ694" s="58"/>
      <c r="CA694" s="58"/>
      <c r="CB694" s="58"/>
      <c r="CC694" s="58"/>
      <c r="CD694" s="58"/>
      <c r="CE694" s="58"/>
      <c r="CF694" s="58"/>
      <c r="CG694" s="58"/>
      <c r="CH694" s="58"/>
      <c r="CI694" s="58"/>
      <c r="CJ694" s="58"/>
      <c r="CK694" s="58"/>
      <c r="CL694" s="58"/>
      <c r="CM694" s="58"/>
      <c r="CN694" s="58"/>
      <c r="CO694" s="58"/>
      <c r="CP694" s="58"/>
      <c r="CQ694" s="58"/>
      <c r="CR694" s="177"/>
      <c r="CS694" s="58"/>
      <c r="CT694" s="58"/>
      <c r="CU694" s="58"/>
      <c r="CV694" s="58"/>
      <c r="CW694" s="58"/>
      <c r="CX694" s="58"/>
      <c r="CY694" s="58"/>
      <c r="CZ694" s="58"/>
      <c r="DA694" s="58"/>
      <c r="DB694" s="58"/>
      <c r="DC694" s="58"/>
    </row>
    <row r="695" spans="1:110" ht="12.75">
      <c r="B695" s="12" t="s">
        <v>615</v>
      </c>
      <c r="G695" s="2013"/>
      <c r="H695" s="2013"/>
      <c r="I695" s="2013"/>
      <c r="J695" s="2013"/>
      <c r="K695" s="2013"/>
      <c r="L695" s="2013"/>
      <c r="M695" s="2013"/>
      <c r="N695" s="2013"/>
      <c r="O695" s="2013"/>
      <c r="P695" s="2013"/>
      <c r="Q695" s="2013"/>
      <c r="R695" s="2013"/>
      <c r="U695" s="12" t="s">
        <v>615</v>
      </c>
      <c r="Z695" s="1993"/>
      <c r="AA695" s="1993"/>
      <c r="AB695" s="1993"/>
      <c r="AC695" s="1993"/>
      <c r="AD695" s="1993"/>
      <c r="AE695" s="1993"/>
      <c r="AF695" s="1993"/>
      <c r="AG695" s="1993"/>
      <c r="AH695" s="1993"/>
      <c r="AI695" s="1993"/>
      <c r="AJ695" s="1993"/>
      <c r="AK695" s="1993"/>
      <c r="AZ695" s="58"/>
      <c r="BA695" s="58"/>
      <c r="BB695" s="58"/>
      <c r="BC695" s="58"/>
      <c r="BF695" s="382"/>
      <c r="BG695" s="457">
        <f t="shared" si="41"/>
        <v>0</v>
      </c>
      <c r="BH695" s="460">
        <f t="shared" si="43"/>
        <v>0</v>
      </c>
      <c r="BI695" s="461" t="str">
        <f t="shared" si="42"/>
        <v xml:space="preserve"> </v>
      </c>
      <c r="BM695" s="58"/>
      <c r="BN695" s="58"/>
      <c r="BO695" s="58"/>
      <c r="BP695" s="540" t="s">
        <v>63</v>
      </c>
      <c r="BQ695" s="754">
        <v>1382</v>
      </c>
      <c r="BR695" s="755">
        <v>1480</v>
      </c>
      <c r="BS695" s="754">
        <v>1776</v>
      </c>
      <c r="BT695" s="755">
        <v>2052</v>
      </c>
      <c r="BU695" s="755">
        <v>2290</v>
      </c>
      <c r="BV695" s="756">
        <v>2526</v>
      </c>
      <c r="BW695" s="58"/>
      <c r="BX695" s="58"/>
      <c r="BY695" s="58"/>
      <c r="BZ695" s="58"/>
      <c r="CA695" s="58"/>
      <c r="CB695" s="58"/>
      <c r="CC695" s="58"/>
      <c r="CD695" s="58"/>
      <c r="CE695" s="58"/>
      <c r="CF695" s="58"/>
      <c r="CG695" s="58"/>
      <c r="CH695" s="58"/>
      <c r="CI695" s="58"/>
      <c r="CJ695" s="58"/>
      <c r="CK695" s="58"/>
      <c r="CL695" s="58"/>
      <c r="CM695" s="58"/>
      <c r="CN695" s="58"/>
      <c r="CO695" s="58"/>
      <c r="CP695" s="58"/>
      <c r="CQ695" s="58"/>
      <c r="CR695" s="177"/>
      <c r="CS695" s="58"/>
      <c r="CT695" s="58"/>
      <c r="CU695" s="58"/>
      <c r="CV695" s="58"/>
      <c r="CW695" s="58"/>
      <c r="CX695" s="58"/>
      <c r="CY695" s="58"/>
      <c r="CZ695" s="58"/>
      <c r="DA695" s="58"/>
      <c r="DB695" s="58"/>
      <c r="DC695" s="58"/>
      <c r="DD695" s="58"/>
    </row>
    <row r="696" spans="1:110" ht="12.75">
      <c r="B696" s="12" t="s">
        <v>17</v>
      </c>
      <c r="G696" s="2013"/>
      <c r="H696" s="2013"/>
      <c r="I696" s="2013"/>
      <c r="J696" s="2013"/>
      <c r="K696" s="2013"/>
      <c r="L696" s="2013"/>
      <c r="M696" s="2013"/>
      <c r="N696" s="2013"/>
      <c r="O696" s="2013"/>
      <c r="P696" s="2013"/>
      <c r="Q696" s="2013"/>
      <c r="R696" s="2013"/>
      <c r="U696" s="12" t="s">
        <v>17</v>
      </c>
      <c r="Z696" s="1993"/>
      <c r="AA696" s="1993"/>
      <c r="AB696" s="1993"/>
      <c r="AC696" s="1993"/>
      <c r="AD696" s="1993"/>
      <c r="AE696" s="1993"/>
      <c r="AF696" s="1993"/>
      <c r="AG696" s="1993"/>
      <c r="AH696" s="1993"/>
      <c r="AI696" s="1993"/>
      <c r="AJ696" s="1993"/>
      <c r="AK696" s="1993"/>
      <c r="AZ696" s="58"/>
      <c r="BA696" s="58"/>
      <c r="BB696" s="58"/>
      <c r="BC696" s="58"/>
      <c r="BD696" s="58"/>
      <c r="BF696" s="453" t="s">
        <v>968</v>
      </c>
      <c r="BG696" s="462">
        <f>SUM(BG671:BG695)</f>
        <v>154</v>
      </c>
      <c r="BH696" s="463">
        <f>SUM(BH671:BH695)</f>
        <v>0.99999999999999978</v>
      </c>
      <c r="BI696" s="463">
        <f>SUM(BI671:BI695)</f>
        <v>0.6</v>
      </c>
      <c r="BN696" s="58"/>
      <c r="BO696" s="58"/>
      <c r="BP696" s="540" t="s">
        <v>64</v>
      </c>
      <c r="BQ696" s="754">
        <v>1780</v>
      </c>
      <c r="BR696" s="755">
        <v>1906</v>
      </c>
      <c r="BS696" s="754">
        <v>2290</v>
      </c>
      <c r="BT696" s="755">
        <v>2644</v>
      </c>
      <c r="BU696" s="755">
        <v>2950</v>
      </c>
      <c r="BV696" s="756">
        <v>3256</v>
      </c>
      <c r="BW696" s="58"/>
      <c r="BX696" s="58"/>
      <c r="BY696" s="58"/>
      <c r="BZ696" s="58"/>
      <c r="CA696" s="58"/>
      <c r="CB696" s="58"/>
      <c r="CC696" s="58"/>
      <c r="CD696" s="58"/>
      <c r="CE696" s="58"/>
      <c r="CF696" s="58"/>
      <c r="CG696" s="58"/>
      <c r="CH696" s="58"/>
      <c r="CI696" s="58"/>
      <c r="CJ696" s="58"/>
      <c r="CK696" s="58"/>
      <c r="CL696" s="58"/>
      <c r="CM696" s="58"/>
      <c r="CN696" s="58"/>
      <c r="CO696" s="58"/>
      <c r="CP696" s="58"/>
      <c r="CQ696" s="58"/>
      <c r="CR696" s="177"/>
      <c r="CS696" s="58"/>
      <c r="CT696" s="58"/>
      <c r="CU696" s="58"/>
      <c r="CV696" s="58"/>
      <c r="CW696" s="58"/>
      <c r="CX696" s="58"/>
      <c r="CY696" s="58"/>
      <c r="CZ696" s="58"/>
      <c r="DA696" s="58"/>
      <c r="DB696" s="58"/>
      <c r="DC696" s="58"/>
      <c r="DD696" s="58"/>
      <c r="DE696" s="58"/>
      <c r="DF696" s="58"/>
    </row>
    <row r="697" spans="1:110" ht="12.75">
      <c r="B697" s="12" t="s">
        <v>325</v>
      </c>
      <c r="G697" s="2036"/>
      <c r="H697" s="2036"/>
      <c r="I697" s="2036"/>
      <c r="J697" s="2036"/>
      <c r="K697" s="2036"/>
      <c r="L697" s="2036"/>
      <c r="O697" s="137" t="s">
        <v>212</v>
      </c>
      <c r="P697" s="1992"/>
      <c r="Q697" s="1992"/>
      <c r="R697" s="1992"/>
      <c r="U697" s="12" t="s">
        <v>325</v>
      </c>
      <c r="Z697" s="2036"/>
      <c r="AA697" s="2036"/>
      <c r="AB697" s="2036"/>
      <c r="AC697" s="2036"/>
      <c r="AD697" s="2036"/>
      <c r="AE697" s="2036"/>
      <c r="AH697" s="137" t="s">
        <v>212</v>
      </c>
      <c r="AI697" s="1992"/>
      <c r="AJ697" s="1992"/>
      <c r="AK697" s="1992"/>
      <c r="AZ697" s="58"/>
      <c r="BA697" s="58"/>
      <c r="BB697" s="58"/>
      <c r="BC697" s="58"/>
      <c r="BD697" s="58"/>
      <c r="BE697" s="58"/>
      <c r="BF697" s="58"/>
      <c r="BG697" s="58"/>
      <c r="BH697" s="58"/>
      <c r="BI697" s="58"/>
      <c r="BJ697" s="58"/>
      <c r="BK697" s="58"/>
      <c r="BL697" s="58"/>
      <c r="BM697" s="58"/>
      <c r="BN697" s="58"/>
      <c r="BO697" s="58"/>
      <c r="BP697" s="540" t="s">
        <v>65</v>
      </c>
      <c r="BQ697" s="754">
        <v>1990</v>
      </c>
      <c r="BR697" s="755">
        <v>2132</v>
      </c>
      <c r="BS697" s="754">
        <v>2560</v>
      </c>
      <c r="BT697" s="755">
        <v>2956</v>
      </c>
      <c r="BU697" s="755">
        <v>3296</v>
      </c>
      <c r="BV697" s="756">
        <v>3638</v>
      </c>
      <c r="BW697" s="58"/>
      <c r="BX697" s="58"/>
      <c r="BY697" s="58"/>
      <c r="BZ697" s="58"/>
      <c r="CA697" s="58"/>
      <c r="CB697" s="58"/>
      <c r="CC697" s="58"/>
      <c r="CD697" s="58"/>
      <c r="CE697" s="58"/>
      <c r="CF697" s="58"/>
      <c r="CG697" s="58"/>
      <c r="CH697" s="58"/>
      <c r="CI697" s="58"/>
      <c r="CJ697" s="58"/>
      <c r="CK697" s="58"/>
      <c r="CL697" s="58"/>
      <c r="CM697" s="58"/>
      <c r="CN697" s="58"/>
      <c r="CO697" s="58"/>
      <c r="CP697" s="58"/>
      <c r="CQ697" s="58"/>
      <c r="CR697" s="177"/>
      <c r="CS697" s="58"/>
      <c r="CT697" s="58"/>
      <c r="CU697" s="58"/>
      <c r="CV697" s="58"/>
      <c r="CW697" s="58"/>
      <c r="CX697" s="58"/>
      <c r="CY697" s="58"/>
      <c r="CZ697" s="58"/>
      <c r="DA697" s="58"/>
      <c r="DB697" s="58"/>
      <c r="DC697" s="58"/>
      <c r="DD697" s="58"/>
      <c r="DE697" s="58"/>
      <c r="DF697" s="58"/>
    </row>
    <row r="698" spans="1:110" ht="12.75">
      <c r="B698" s="12" t="s">
        <v>18</v>
      </c>
      <c r="H698" s="2013"/>
      <c r="I698" s="2013"/>
      <c r="J698" s="2013"/>
      <c r="K698" s="2013"/>
      <c r="L698" s="2013"/>
      <c r="M698" s="2013"/>
      <c r="N698" s="2013"/>
      <c r="O698" s="2013"/>
      <c r="P698" s="2013"/>
      <c r="Q698" s="2013"/>
      <c r="R698" s="2013"/>
      <c r="U698" s="12" t="s">
        <v>18</v>
      </c>
      <c r="AA698" s="2013"/>
      <c r="AB698" s="2013"/>
      <c r="AC698" s="2013"/>
      <c r="AD698" s="2013"/>
      <c r="AE698" s="2013"/>
      <c r="AF698" s="2013"/>
      <c r="AG698" s="2013"/>
      <c r="AH698" s="2013"/>
      <c r="AI698" s="2013"/>
      <c r="AJ698" s="2013"/>
      <c r="AK698" s="2013"/>
      <c r="AZ698" s="58"/>
      <c r="BA698" s="58"/>
      <c r="BB698" s="58"/>
      <c r="BC698" s="58"/>
      <c r="BD698" s="58"/>
      <c r="BE698" s="58"/>
      <c r="BF698" s="58"/>
      <c r="BG698" s="58"/>
      <c r="BH698" s="58"/>
      <c r="BI698" s="58"/>
      <c r="BJ698" s="58"/>
      <c r="BK698" s="58"/>
      <c r="BL698" s="58"/>
      <c r="BM698" s="58"/>
      <c r="BN698" s="58"/>
      <c r="BO698" s="58"/>
      <c r="BP698" s="540" t="s">
        <v>66</v>
      </c>
      <c r="BQ698" s="754">
        <v>1572</v>
      </c>
      <c r="BR698" s="755">
        <v>1684</v>
      </c>
      <c r="BS698" s="754">
        <v>2022</v>
      </c>
      <c r="BT698" s="755">
        <v>2334</v>
      </c>
      <c r="BU698" s="755">
        <v>2604</v>
      </c>
      <c r="BV698" s="756">
        <v>2874</v>
      </c>
      <c r="BW698" s="58"/>
      <c r="BX698" s="58"/>
      <c r="BY698" s="58"/>
      <c r="BZ698" s="58"/>
      <c r="CA698" s="58"/>
      <c r="CB698" s="58"/>
      <c r="CC698" s="58"/>
      <c r="CD698" s="58"/>
      <c r="CE698" s="58"/>
      <c r="CF698" s="58"/>
      <c r="CG698" s="58"/>
      <c r="CH698" s="58"/>
      <c r="CI698" s="58"/>
      <c r="CJ698" s="58"/>
      <c r="CK698" s="58"/>
      <c r="CL698" s="58"/>
      <c r="CM698" s="58"/>
      <c r="CN698" s="58"/>
      <c r="CO698" s="58"/>
      <c r="CP698" s="58"/>
      <c r="CQ698" s="58"/>
      <c r="CR698" s="177"/>
      <c r="CS698" s="58"/>
      <c r="CT698" s="58"/>
      <c r="CU698" s="58"/>
      <c r="CV698" s="58"/>
      <c r="CW698" s="58"/>
      <c r="CX698" s="58"/>
      <c r="CY698" s="58"/>
      <c r="CZ698" s="58"/>
      <c r="DA698" s="58"/>
      <c r="DB698" s="58"/>
      <c r="DC698" s="58"/>
      <c r="DD698" s="58"/>
      <c r="DE698" s="58"/>
      <c r="DF698" s="58"/>
    </row>
    <row r="699" spans="1:110" ht="12.75">
      <c r="B699" s="12" t="s">
        <v>20</v>
      </c>
      <c r="N699" s="1991" t="s">
        <v>706</v>
      </c>
      <c r="O699" s="1991"/>
      <c r="U699" s="12" t="s">
        <v>20</v>
      </c>
      <c r="AG699" s="1991" t="s">
        <v>706</v>
      </c>
      <c r="AH699" s="1991"/>
      <c r="AZ699" s="61"/>
      <c r="BA699" s="61"/>
      <c r="BB699" s="61"/>
      <c r="BC699" s="61"/>
      <c r="BD699" s="61"/>
      <c r="BE699" s="61"/>
      <c r="BF699" s="61"/>
      <c r="BG699" s="61"/>
      <c r="BH699" s="61"/>
      <c r="BI699" s="61"/>
      <c r="BJ699" s="61"/>
      <c r="BK699" s="61"/>
      <c r="BL699" s="61"/>
      <c r="BM699" s="61"/>
      <c r="BN699" s="61"/>
      <c r="BO699" s="61"/>
      <c r="BP699" s="540" t="s">
        <v>67</v>
      </c>
      <c r="BQ699" s="754">
        <v>2354</v>
      </c>
      <c r="BR699" s="755">
        <v>2522</v>
      </c>
      <c r="BS699" s="754">
        <v>3026</v>
      </c>
      <c r="BT699" s="755">
        <v>3496</v>
      </c>
      <c r="BU699" s="755">
        <v>3902</v>
      </c>
      <c r="BV699" s="756">
        <v>4304</v>
      </c>
      <c r="BW699" s="61"/>
      <c r="BX699" s="61"/>
      <c r="BY699" s="61"/>
      <c r="BZ699" s="61"/>
      <c r="CA699" s="61"/>
      <c r="CB699" s="61"/>
      <c r="CC699" s="61"/>
      <c r="CD699" s="58"/>
      <c r="CE699" s="58"/>
      <c r="CF699" s="58"/>
      <c r="CG699" s="58"/>
      <c r="CH699" s="58"/>
      <c r="CI699" s="58"/>
      <c r="CJ699" s="58"/>
      <c r="CK699" s="58"/>
      <c r="CL699" s="58"/>
      <c r="CM699" s="58"/>
      <c r="CN699" s="58"/>
      <c r="CO699" s="58"/>
      <c r="CP699" s="58"/>
      <c r="CQ699" s="58"/>
      <c r="CR699" s="177"/>
      <c r="CS699" s="58"/>
      <c r="CT699" s="58"/>
      <c r="CU699" s="58"/>
      <c r="CV699" s="58"/>
      <c r="CW699" s="58"/>
      <c r="CX699" s="58"/>
      <c r="CY699" s="58"/>
      <c r="CZ699" s="58"/>
      <c r="DA699" s="58"/>
      <c r="DB699" s="58"/>
      <c r="DC699" s="58"/>
      <c r="DD699" s="58"/>
      <c r="DE699" s="58"/>
      <c r="DF699" s="58"/>
    </row>
    <row r="700" spans="1:110" ht="12.75">
      <c r="AZ700" s="61"/>
      <c r="BA700" s="61"/>
      <c r="BB700" s="61"/>
      <c r="BC700" s="61"/>
      <c r="BD700" s="61"/>
      <c r="BE700" s="61"/>
      <c r="BF700" s="61"/>
      <c r="BG700" s="61"/>
      <c r="BH700" s="61"/>
      <c r="BI700" s="61"/>
      <c r="BJ700" s="61"/>
      <c r="BK700" s="61"/>
      <c r="BL700" s="61"/>
      <c r="BM700" s="61"/>
      <c r="BN700" s="61"/>
      <c r="BO700" s="61"/>
      <c r="BP700" s="540" t="s">
        <v>68</v>
      </c>
      <c r="BQ700" s="754">
        <v>1586</v>
      </c>
      <c r="BR700" s="755">
        <v>1700</v>
      </c>
      <c r="BS700" s="754">
        <v>2040</v>
      </c>
      <c r="BT700" s="755">
        <v>2356</v>
      </c>
      <c r="BU700" s="755">
        <v>2626</v>
      </c>
      <c r="BV700" s="756">
        <v>2900</v>
      </c>
      <c r="BW700" s="61"/>
      <c r="BX700" s="61"/>
      <c r="BY700" s="61"/>
      <c r="BZ700" s="61"/>
      <c r="CA700" s="61"/>
      <c r="CB700" s="61"/>
      <c r="CC700" s="61"/>
      <c r="CD700" s="58"/>
      <c r="CE700" s="58"/>
      <c r="CF700" s="58"/>
      <c r="CG700" s="58"/>
      <c r="CH700" s="58"/>
      <c r="CI700" s="58"/>
      <c r="CJ700" s="58"/>
      <c r="CK700" s="58"/>
      <c r="CL700" s="58"/>
      <c r="CM700" s="58"/>
      <c r="CN700" s="58"/>
      <c r="CO700" s="58"/>
      <c r="CP700" s="58"/>
      <c r="CQ700" s="58"/>
      <c r="CR700" s="177"/>
      <c r="CS700" s="58"/>
      <c r="CT700" s="58"/>
      <c r="CU700" s="58"/>
      <c r="CV700" s="58"/>
      <c r="CW700" s="58"/>
      <c r="CX700" s="58"/>
      <c r="CY700" s="58"/>
      <c r="CZ700" s="58"/>
      <c r="DA700" s="58"/>
      <c r="DB700" s="58"/>
      <c r="DC700" s="58"/>
      <c r="DD700" s="58"/>
      <c r="DE700" s="58"/>
      <c r="DF700" s="58"/>
    </row>
    <row r="701" spans="1:110" ht="12.75">
      <c r="A701" s="50" t="s">
        <v>611</v>
      </c>
      <c r="C701" s="50" t="s">
        <v>336</v>
      </c>
      <c r="E701" s="197"/>
      <c r="F701" s="197"/>
      <c r="G701" s="197"/>
      <c r="H701" s="197"/>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679"/>
      <c r="AN701" s="679"/>
      <c r="AO701" s="679"/>
      <c r="AP701" s="679"/>
      <c r="AQ701" s="679"/>
      <c r="AR701" s="679"/>
      <c r="AS701" s="679"/>
      <c r="AT701" s="679"/>
      <c r="AU701" s="679"/>
      <c r="AV701" s="679"/>
      <c r="AW701" s="679"/>
      <c r="AX701" s="679"/>
      <c r="AY701" s="679"/>
      <c r="AZ701" s="61"/>
      <c r="BA701" s="61"/>
      <c r="BB701" s="61"/>
      <c r="BC701" s="61"/>
      <c r="BD701" s="61"/>
      <c r="BE701" s="61"/>
      <c r="BF701" s="61"/>
      <c r="BG701" s="334" t="s">
        <v>1927</v>
      </c>
      <c r="BH701" s="382"/>
      <c r="BI701" s="382"/>
      <c r="BJ701" s="58"/>
      <c r="BK701" s="61"/>
      <c r="BL701" s="61"/>
      <c r="BM701" s="61"/>
      <c r="BN701" s="61"/>
      <c r="BO701" s="61"/>
      <c r="BP701" s="540" t="s">
        <v>69</v>
      </c>
      <c r="BQ701" s="754">
        <v>1280</v>
      </c>
      <c r="BR701" s="755">
        <v>1370</v>
      </c>
      <c r="BS701" s="754">
        <v>1644</v>
      </c>
      <c r="BT701" s="755">
        <v>1900</v>
      </c>
      <c r="BU701" s="755">
        <v>2120</v>
      </c>
      <c r="BV701" s="756">
        <v>2340</v>
      </c>
      <c r="BW701" s="61"/>
      <c r="BX701" s="61"/>
      <c r="BY701" s="61"/>
      <c r="BZ701" s="61"/>
      <c r="CA701" s="61"/>
      <c r="CB701" s="61"/>
      <c r="CC701" s="61"/>
      <c r="CD701" s="58"/>
      <c r="CE701" s="58"/>
      <c r="CF701" s="58"/>
      <c r="CG701" s="58"/>
      <c r="CH701" s="58"/>
      <c r="CI701" s="58"/>
      <c r="CJ701" s="58"/>
      <c r="CK701" s="58"/>
      <c r="CL701" s="58"/>
      <c r="CM701" s="58"/>
      <c r="CN701" s="58"/>
      <c r="CO701" s="58"/>
      <c r="CP701" s="58"/>
      <c r="CQ701" s="58"/>
      <c r="CR701" s="177"/>
      <c r="CS701" s="58"/>
      <c r="CT701" s="58"/>
      <c r="CU701" s="58"/>
      <c r="CV701" s="58"/>
      <c r="CW701" s="58"/>
      <c r="CX701" s="58"/>
      <c r="CY701" s="58"/>
      <c r="CZ701" s="58"/>
      <c r="DA701" s="58"/>
      <c r="DB701" s="58"/>
      <c r="DC701" s="58"/>
      <c r="DD701" s="58"/>
      <c r="DE701" s="58"/>
      <c r="DF701" s="58"/>
    </row>
    <row r="702" spans="1:110" ht="12.75">
      <c r="A702" s="32"/>
      <c r="B702" s="202"/>
      <c r="C702" s="202"/>
      <c r="D702" s="203" t="s">
        <v>456</v>
      </c>
      <c r="E702" s="202"/>
      <c r="F702" s="202"/>
      <c r="G702" s="202"/>
      <c r="H702" s="202"/>
      <c r="I702" s="204"/>
      <c r="J702" s="204"/>
      <c r="K702" s="204"/>
      <c r="L702" s="204"/>
      <c r="M702" s="204"/>
      <c r="N702" s="204"/>
      <c r="O702" s="204"/>
      <c r="P702" s="204"/>
      <c r="Q702" s="204"/>
      <c r="R702" s="204"/>
      <c r="S702" s="204"/>
      <c r="T702" s="204"/>
      <c r="U702" s="204"/>
      <c r="V702" s="204"/>
      <c r="W702" s="204"/>
      <c r="X702" s="204"/>
      <c r="Y702" s="204"/>
      <c r="Z702" s="204"/>
      <c r="AA702" s="204"/>
      <c r="AB702" s="204"/>
      <c r="AC702" s="204"/>
      <c r="AD702" s="204"/>
      <c r="AG702" s="204"/>
      <c r="AH702" s="204"/>
      <c r="AI702" s="204"/>
      <c r="AJ702" s="204"/>
      <c r="AK702" s="204"/>
      <c r="AL702" s="204"/>
      <c r="AM702" s="88"/>
      <c r="AN702" s="88"/>
      <c r="AO702" s="88"/>
      <c r="AP702" s="88"/>
      <c r="AQ702" s="88"/>
      <c r="AR702" s="88"/>
      <c r="AS702" s="88"/>
      <c r="AT702" s="88"/>
      <c r="AU702" s="88"/>
      <c r="AV702" s="88"/>
      <c r="AW702" s="88"/>
      <c r="AX702" s="88"/>
      <c r="AY702" s="88"/>
      <c r="AZ702" s="61"/>
      <c r="BA702" s="61"/>
      <c r="BB702" s="61"/>
      <c r="BC702" s="61"/>
      <c r="BD702" s="61"/>
      <c r="BE702" s="61"/>
      <c r="BF702" s="61"/>
      <c r="BG702" s="454" t="s">
        <v>965</v>
      </c>
      <c r="BH702" s="459" t="s">
        <v>966</v>
      </c>
      <c r="BI702" s="458" t="s">
        <v>967</v>
      </c>
      <c r="BJ702" s="58"/>
      <c r="BK702" s="61"/>
      <c r="BL702" s="61"/>
      <c r="BM702" s="61"/>
      <c r="BN702" s="61"/>
      <c r="BO702" s="61"/>
      <c r="BP702" s="540" t="s">
        <v>70</v>
      </c>
      <c r="BQ702" s="754">
        <v>1382</v>
      </c>
      <c r="BR702" s="755">
        <v>1480</v>
      </c>
      <c r="BS702" s="754">
        <v>1776</v>
      </c>
      <c r="BT702" s="755">
        <v>2054</v>
      </c>
      <c r="BU702" s="755">
        <v>2292</v>
      </c>
      <c r="BV702" s="756">
        <v>2528</v>
      </c>
      <c r="BW702" s="61"/>
      <c r="BX702" s="61"/>
      <c r="BY702" s="61"/>
      <c r="BZ702" s="61"/>
      <c r="CA702" s="61"/>
      <c r="CB702" s="61"/>
      <c r="CC702" s="61"/>
      <c r="CD702" s="58"/>
      <c r="CE702" s="58"/>
      <c r="CF702" s="58"/>
      <c r="CG702" s="58"/>
      <c r="CH702" s="58"/>
      <c r="CI702" s="58"/>
      <c r="CJ702" s="58"/>
      <c r="CK702" s="58"/>
      <c r="CL702" s="58"/>
      <c r="CM702" s="58"/>
      <c r="CN702" s="58"/>
      <c r="CO702" s="58"/>
      <c r="CP702" s="58"/>
      <c r="CQ702" s="58"/>
      <c r="CR702" s="177"/>
      <c r="CS702" s="58"/>
      <c r="CT702" s="58"/>
      <c r="CU702" s="58"/>
      <c r="CV702" s="58"/>
      <c r="CW702" s="58"/>
      <c r="CX702" s="58"/>
      <c r="CY702" s="58"/>
      <c r="CZ702" s="58"/>
      <c r="DA702" s="58"/>
      <c r="DB702" s="58"/>
      <c r="DC702" s="58"/>
      <c r="DD702" s="58"/>
      <c r="DE702" s="58"/>
      <c r="DF702" s="58"/>
    </row>
    <row r="703" spans="1:110" ht="12.75">
      <c r="A703" s="32"/>
      <c r="B703" s="202"/>
      <c r="C703" s="202"/>
      <c r="E703" s="203" t="s">
        <v>457</v>
      </c>
      <c r="F703" s="202"/>
      <c r="G703" s="202"/>
      <c r="H703" s="202"/>
      <c r="I703" s="204"/>
      <c r="J703" s="204"/>
      <c r="K703" s="204"/>
      <c r="L703" s="204"/>
      <c r="M703" s="204"/>
      <c r="N703" s="204"/>
      <c r="O703" s="204"/>
      <c r="P703" s="204"/>
      <c r="Q703" s="204"/>
      <c r="R703" s="204"/>
      <c r="S703" s="204"/>
      <c r="T703" s="204"/>
      <c r="U703" s="204"/>
      <c r="V703" s="204"/>
      <c r="W703" s="204"/>
      <c r="X703" s="204"/>
      <c r="Y703" s="204"/>
      <c r="Z703" s="204"/>
      <c r="AA703" s="204"/>
      <c r="AB703" s="204"/>
      <c r="AC703" s="204"/>
      <c r="AD703" s="204"/>
      <c r="AE703" s="1991" t="s">
        <v>578</v>
      </c>
      <c r="AF703" s="1991"/>
      <c r="AH703" s="204"/>
      <c r="AI703" s="204"/>
      <c r="AJ703" s="204"/>
      <c r="AK703" s="204"/>
      <c r="AL703" s="204"/>
      <c r="AM703" s="88"/>
      <c r="AN703" s="88"/>
      <c r="AO703" s="88"/>
      <c r="AP703" s="88"/>
      <c r="AQ703" s="88"/>
      <c r="AR703" s="88"/>
      <c r="AS703" s="88"/>
      <c r="AT703" s="88"/>
      <c r="AU703" s="88"/>
      <c r="AV703" s="88"/>
      <c r="AW703" s="88"/>
      <c r="AX703" s="88"/>
      <c r="AY703" s="88"/>
      <c r="AZ703" s="61"/>
      <c r="BA703" s="61"/>
      <c r="BB703" s="61"/>
      <c r="BC703" s="61"/>
      <c r="BD703" s="61"/>
      <c r="BE703" s="61"/>
      <c r="BF703" s="61"/>
      <c r="BG703" s="456">
        <f t="shared" ref="BG703:BG727" si="44">G728</f>
        <v>7</v>
      </c>
      <c r="BH703" s="460">
        <f>BG703/$BG$728</f>
        <v>4.5454545454545456E-2</v>
      </c>
      <c r="BI703" s="461">
        <f t="shared" ref="BI703:BI727" si="45">IF(BH703=0," ",BH703*AM728)</f>
        <v>1.3636363636363636E-2</v>
      </c>
      <c r="BJ703" s="58"/>
      <c r="BK703" s="61"/>
      <c r="BL703" s="61"/>
      <c r="BM703" s="61"/>
      <c r="BN703" s="61"/>
      <c r="BO703" s="61"/>
      <c r="BP703" s="540" t="s">
        <v>71</v>
      </c>
      <c r="BQ703" s="754">
        <v>1586</v>
      </c>
      <c r="BR703" s="755">
        <v>1700</v>
      </c>
      <c r="BS703" s="754">
        <v>2040</v>
      </c>
      <c r="BT703" s="755">
        <v>2356</v>
      </c>
      <c r="BU703" s="755">
        <v>2626</v>
      </c>
      <c r="BV703" s="756">
        <v>2900</v>
      </c>
      <c r="BW703" s="61"/>
      <c r="BX703" s="61"/>
      <c r="BY703" s="61"/>
      <c r="BZ703" s="61"/>
      <c r="CA703" s="61"/>
      <c r="CB703" s="61"/>
      <c r="CC703" s="61"/>
      <c r="CD703" s="58"/>
      <c r="CE703" s="58"/>
      <c r="CF703" s="58"/>
      <c r="CG703" s="58"/>
      <c r="CH703" s="58"/>
      <c r="CI703" s="58"/>
      <c r="CJ703" s="58"/>
      <c r="CK703" s="58"/>
      <c r="CL703" s="58"/>
      <c r="CM703" s="58"/>
      <c r="CN703" s="58"/>
      <c r="CO703" s="58"/>
      <c r="CP703" s="58"/>
      <c r="CQ703" s="58"/>
      <c r="CR703" s="177"/>
      <c r="CS703" s="58"/>
      <c r="CT703" s="58"/>
      <c r="CU703" s="58"/>
      <c r="CV703" s="58"/>
      <c r="CW703" s="58"/>
      <c r="CX703" s="58"/>
      <c r="CY703" s="58"/>
      <c r="CZ703" s="58"/>
      <c r="DA703" s="58"/>
      <c r="DB703" s="58"/>
      <c r="DC703" s="58"/>
      <c r="DD703" s="58"/>
      <c r="DE703" s="58"/>
      <c r="DF703" s="58"/>
    </row>
    <row r="704" spans="1:110" ht="12.75">
      <c r="A704" s="32"/>
      <c r="B704" s="202"/>
      <c r="C704" s="202"/>
      <c r="D704" s="205" t="s">
        <v>460</v>
      </c>
      <c r="E704" s="202"/>
      <c r="F704" s="202"/>
      <c r="G704" s="202"/>
      <c r="H704" s="202"/>
      <c r="I704" s="204"/>
      <c r="J704" s="204"/>
      <c r="K704" s="204"/>
      <c r="L704" s="204"/>
      <c r="M704" s="204"/>
      <c r="N704" s="204"/>
      <c r="O704" s="204"/>
      <c r="P704" s="204"/>
      <c r="Q704" s="204"/>
      <c r="R704" s="204"/>
      <c r="S704" s="204"/>
      <c r="T704" s="204"/>
      <c r="U704" s="204"/>
      <c r="V704" s="204"/>
      <c r="W704" s="204"/>
      <c r="X704" s="204"/>
      <c r="Y704" s="204"/>
      <c r="Z704" s="204"/>
      <c r="AA704" s="204"/>
      <c r="AB704" s="204"/>
      <c r="AC704" s="204"/>
      <c r="AD704" s="204"/>
      <c r="AE704" s="1991" t="s">
        <v>578</v>
      </c>
      <c r="AF704" s="1991"/>
      <c r="AG704" s="204"/>
      <c r="AH704" s="204"/>
      <c r="AJ704" s="204"/>
      <c r="AK704" s="204"/>
      <c r="AL704" s="204"/>
      <c r="AM704" s="88"/>
      <c r="AN704" s="88"/>
      <c r="AO704" s="88"/>
      <c r="AP704" s="88"/>
      <c r="AQ704" s="88"/>
      <c r="AR704" s="88"/>
      <c r="AS704" s="88"/>
      <c r="AT704" s="88"/>
      <c r="AU704" s="88"/>
      <c r="AV704" s="88"/>
      <c r="AW704" s="88"/>
      <c r="AX704" s="88"/>
      <c r="AY704" s="88"/>
      <c r="AZ704" s="61"/>
      <c r="BA704" s="61"/>
      <c r="BB704" s="61"/>
      <c r="BC704" s="61"/>
      <c r="BD704" s="61"/>
      <c r="BE704" s="61"/>
      <c r="BF704" s="61"/>
      <c r="BG704" s="457">
        <f t="shared" si="44"/>
        <v>7</v>
      </c>
      <c r="BH704" s="460">
        <f t="shared" ref="BH704:BH727" si="46">BG704/$BG$728</f>
        <v>4.5454545454545456E-2</v>
      </c>
      <c r="BI704" s="461">
        <f t="shared" si="45"/>
        <v>2.2727272727272728E-2</v>
      </c>
      <c r="BJ704" s="58"/>
      <c r="BK704" s="61"/>
      <c r="BL704" s="61"/>
      <c r="BM704" s="61"/>
      <c r="BN704" s="61"/>
      <c r="BO704" s="61"/>
      <c r="BP704" s="540" t="s">
        <v>768</v>
      </c>
      <c r="BQ704" s="754">
        <v>1710</v>
      </c>
      <c r="BR704" s="755">
        <v>1830</v>
      </c>
      <c r="BS704" s="754">
        <v>2196</v>
      </c>
      <c r="BT704" s="755">
        <v>2538</v>
      </c>
      <c r="BU704" s="755">
        <v>2832</v>
      </c>
      <c r="BV704" s="756">
        <v>3124</v>
      </c>
      <c r="BW704" s="61"/>
      <c r="BX704" s="61"/>
      <c r="BY704" s="61"/>
      <c r="BZ704" s="61"/>
      <c r="CA704" s="61"/>
      <c r="CB704" s="61"/>
      <c r="CC704" s="61"/>
      <c r="CD704" s="58"/>
      <c r="CE704" s="58"/>
      <c r="CF704" s="58"/>
      <c r="CG704" s="58"/>
      <c r="CH704" s="58"/>
      <c r="CI704" s="58"/>
      <c r="CJ704" s="58"/>
      <c r="CK704" s="58"/>
      <c r="CL704" s="58"/>
      <c r="CM704" s="58"/>
      <c r="CN704" s="58"/>
      <c r="CO704" s="58"/>
      <c r="CP704" s="58"/>
      <c r="CQ704" s="58"/>
      <c r="CR704" s="177"/>
      <c r="CS704" s="58"/>
      <c r="CT704" s="58"/>
      <c r="CU704" s="58"/>
      <c r="CV704" s="58"/>
      <c r="CW704" s="58"/>
      <c r="CX704" s="58"/>
      <c r="CY704" s="58"/>
      <c r="CZ704" s="58"/>
      <c r="DA704" s="58"/>
      <c r="DB704" s="58"/>
      <c r="DC704" s="58"/>
      <c r="DD704" s="58"/>
      <c r="DE704" s="58"/>
      <c r="DF704" s="58"/>
    </row>
    <row r="705" spans="1:110" ht="12.75">
      <c r="A705" s="32"/>
      <c r="B705" s="202"/>
      <c r="C705" s="202"/>
      <c r="D705" s="203" t="s">
        <v>996</v>
      </c>
      <c r="E705" s="202"/>
      <c r="F705" s="202"/>
      <c r="G705" s="202"/>
      <c r="H705" s="202"/>
      <c r="I705" s="204"/>
      <c r="J705" s="204"/>
      <c r="K705" s="204"/>
      <c r="L705" s="204"/>
      <c r="M705" s="204"/>
      <c r="N705" s="204"/>
      <c r="O705" s="204"/>
      <c r="P705" s="204"/>
      <c r="Q705" s="204"/>
      <c r="R705" s="204"/>
      <c r="S705" s="204"/>
      <c r="T705" s="204"/>
      <c r="U705" s="204"/>
      <c r="V705" s="204"/>
      <c r="W705" s="204"/>
      <c r="X705" s="204"/>
      <c r="Y705" s="204"/>
      <c r="Z705" s="204"/>
      <c r="AA705" s="204"/>
      <c r="AB705" s="204"/>
      <c r="AC705" s="204"/>
      <c r="AD705" s="204"/>
      <c r="AE705" s="2275">
        <v>44636</v>
      </c>
      <c r="AF705" s="2275"/>
      <c r="AG705" s="2275"/>
      <c r="AH705" s="2275"/>
      <c r="AI705" s="2275"/>
      <c r="AJ705" s="204"/>
      <c r="AK705" s="204"/>
      <c r="AL705" s="204"/>
      <c r="AM705" s="88"/>
      <c r="AN705" s="88"/>
      <c r="AO705" s="88"/>
      <c r="AP705" s="88"/>
      <c r="AQ705" s="88"/>
      <c r="AR705" s="88"/>
      <c r="AS705" s="88"/>
      <c r="AT705" s="88"/>
      <c r="AU705" s="88"/>
      <c r="AV705" s="88"/>
      <c r="AW705" s="88"/>
      <c r="AX705" s="88"/>
      <c r="AY705" s="88"/>
      <c r="AZ705" s="61"/>
      <c r="BA705" s="61"/>
      <c r="BB705" s="61"/>
      <c r="BC705" s="61"/>
      <c r="BD705" s="61"/>
      <c r="BE705" s="177"/>
      <c r="BF705" s="177"/>
      <c r="BG705" s="457">
        <f t="shared" si="44"/>
        <v>30</v>
      </c>
      <c r="BH705" s="460">
        <f t="shared" si="46"/>
        <v>0.19480519480519481</v>
      </c>
      <c r="BI705" s="461">
        <f t="shared" si="45"/>
        <v>0.11688311688311688</v>
      </c>
      <c r="BJ705" s="58"/>
      <c r="BK705" s="58"/>
      <c r="BL705" s="58"/>
      <c r="BM705" s="58"/>
      <c r="BN705" s="61"/>
      <c r="BO705" s="61"/>
      <c r="BP705" s="540" t="s">
        <v>769</v>
      </c>
      <c r="BQ705" s="754">
        <v>1382</v>
      </c>
      <c r="BR705" s="755">
        <v>1480</v>
      </c>
      <c r="BS705" s="754">
        <v>1776</v>
      </c>
      <c r="BT705" s="755">
        <v>2054</v>
      </c>
      <c r="BU705" s="755">
        <v>2292</v>
      </c>
      <c r="BV705" s="756">
        <v>2528</v>
      </c>
      <c r="BW705" s="61"/>
      <c r="BX705" s="61"/>
      <c r="BY705" s="61"/>
      <c r="BZ705" s="61"/>
      <c r="CA705" s="61"/>
      <c r="CB705" s="61"/>
      <c r="CC705" s="61"/>
      <c r="CD705" s="58"/>
      <c r="CE705" s="58"/>
      <c r="CF705" s="58"/>
      <c r="CG705" s="58"/>
      <c r="CH705" s="58"/>
      <c r="CI705" s="58"/>
      <c r="CJ705" s="58"/>
      <c r="CK705" s="58"/>
      <c r="CL705" s="58"/>
      <c r="CM705" s="58"/>
      <c r="CN705" s="58"/>
      <c r="CO705" s="58"/>
      <c r="CP705" s="58"/>
      <c r="CQ705" s="58"/>
      <c r="CR705" s="177"/>
      <c r="CS705" s="58"/>
      <c r="CT705" s="58"/>
      <c r="CU705" s="58"/>
      <c r="CV705" s="58"/>
      <c r="CW705" s="58"/>
      <c r="CX705" s="58"/>
      <c r="CY705" s="58"/>
      <c r="CZ705" s="58"/>
      <c r="DA705" s="58"/>
      <c r="DB705" s="58"/>
      <c r="DC705" s="58"/>
      <c r="DD705" s="58"/>
      <c r="DE705" s="58"/>
      <c r="DF705" s="58"/>
    </row>
    <row r="706" spans="1:110" ht="12.75">
      <c r="A706" s="32"/>
      <c r="B706" s="202"/>
      <c r="C706" s="202"/>
      <c r="D706" s="497" t="s">
        <v>1064</v>
      </c>
      <c r="E706" s="202"/>
      <c r="F706" s="202"/>
      <c r="G706" s="202"/>
      <c r="H706" s="202"/>
      <c r="I706" s="204"/>
      <c r="J706" s="204"/>
      <c r="K706" s="204"/>
      <c r="L706" s="204"/>
      <c r="M706" s="204"/>
      <c r="N706" s="204"/>
      <c r="O706" s="204"/>
      <c r="P706" s="204"/>
      <c r="Q706" s="204"/>
      <c r="R706" s="204"/>
      <c r="S706" s="204"/>
      <c r="T706" s="204"/>
      <c r="W706" s="88"/>
      <c r="X706" s="88"/>
      <c r="Y706" s="88"/>
      <c r="Z706" s="88"/>
      <c r="AA706" s="88"/>
      <c r="AB706" s="88"/>
      <c r="AC706" s="88"/>
      <c r="AD706" s="88"/>
      <c r="AE706" s="2278">
        <v>44727</v>
      </c>
      <c r="AF706" s="2278"/>
      <c r="AG706" s="2278"/>
      <c r="AH706" s="2278"/>
      <c r="AI706" s="2278"/>
      <c r="AJ706" s="88"/>
      <c r="AK706" s="88"/>
      <c r="AL706" s="204"/>
      <c r="AM706" s="88"/>
      <c r="AN706" s="88"/>
      <c r="AO706" s="88"/>
      <c r="AP706" s="88"/>
      <c r="AQ706" s="88"/>
      <c r="AR706" s="88"/>
      <c r="AS706" s="88"/>
      <c r="AT706" s="88"/>
      <c r="AU706" s="88"/>
      <c r="AV706" s="88"/>
      <c r="AW706" s="88"/>
      <c r="AX706" s="88"/>
      <c r="AY706" s="88"/>
      <c r="AZ706" s="61"/>
      <c r="BA706" s="61"/>
      <c r="BB706" s="61"/>
      <c r="BC706" s="61"/>
      <c r="BD706" s="61"/>
      <c r="BE706" s="177"/>
      <c r="BF706" s="49"/>
      <c r="BG706" s="457">
        <f t="shared" si="44"/>
        <v>25</v>
      </c>
      <c r="BH706" s="460">
        <f t="shared" si="46"/>
        <v>0.16233766233766234</v>
      </c>
      <c r="BI706" s="461">
        <f t="shared" si="45"/>
        <v>0.11363636363636365</v>
      </c>
      <c r="BJ706" s="58"/>
      <c r="BK706" s="58"/>
      <c r="BL706" s="58"/>
      <c r="BM706" s="58"/>
      <c r="BN706" s="61"/>
      <c r="BO706" s="61"/>
      <c r="BP706" s="540" t="s">
        <v>770</v>
      </c>
      <c r="BQ706" s="754">
        <v>2122</v>
      </c>
      <c r="BR706" s="755">
        <v>2272</v>
      </c>
      <c r="BS706" s="754">
        <v>2726</v>
      </c>
      <c r="BT706" s="755">
        <v>3150</v>
      </c>
      <c r="BU706" s="755">
        <v>3514</v>
      </c>
      <c r="BV706" s="756">
        <v>3878</v>
      </c>
      <c r="BW706" s="61"/>
      <c r="BX706" s="61"/>
      <c r="BY706" s="61"/>
      <c r="BZ706" s="61"/>
      <c r="CA706" s="61"/>
      <c r="CB706" s="61"/>
      <c r="CC706" s="61"/>
      <c r="CD706" s="58"/>
      <c r="CE706" s="58"/>
      <c r="CF706" s="58"/>
      <c r="CG706" s="58"/>
      <c r="CH706" s="58"/>
      <c r="CI706" s="58"/>
      <c r="CJ706" s="58"/>
      <c r="CK706" s="58"/>
      <c r="CL706" s="58"/>
      <c r="CM706" s="58"/>
      <c r="CN706" s="58"/>
      <c r="CO706" s="58"/>
      <c r="CP706" s="58"/>
      <c r="CQ706" s="58"/>
      <c r="CR706" s="177"/>
      <c r="CS706" s="58"/>
      <c r="CT706" s="58"/>
      <c r="CU706" s="58"/>
      <c r="CV706" s="58"/>
      <c r="CW706" s="58"/>
      <c r="CX706" s="58"/>
      <c r="CY706" s="58"/>
      <c r="CZ706" s="58"/>
      <c r="DA706" s="58"/>
      <c r="DB706" s="58"/>
      <c r="DC706" s="58"/>
      <c r="DD706" s="58"/>
      <c r="DE706" s="58"/>
      <c r="DF706" s="58"/>
    </row>
    <row r="707" spans="1:110" ht="12.75">
      <c r="A707" s="32"/>
      <c r="B707" s="202"/>
      <c r="C707" s="202"/>
      <c r="AJ707" s="204"/>
      <c r="AK707" s="204"/>
      <c r="AL707" s="204"/>
      <c r="AM707" s="88"/>
      <c r="AN707" s="88"/>
      <c r="AO707" s="88"/>
      <c r="AP707" s="88"/>
      <c r="AQ707" s="88"/>
      <c r="AR707" s="88"/>
      <c r="AS707" s="88"/>
      <c r="AT707" s="88"/>
      <c r="AU707" s="88"/>
      <c r="AV707" s="88"/>
      <c r="AW707" s="88"/>
      <c r="AX707" s="88"/>
      <c r="AY707" s="88"/>
      <c r="AZ707" s="61"/>
      <c r="BA707" s="61"/>
      <c r="BB707" s="61"/>
      <c r="BC707" s="61"/>
      <c r="BD707" s="61"/>
      <c r="BE707" s="177"/>
      <c r="BF707" s="177"/>
      <c r="BG707" s="457">
        <f t="shared" si="44"/>
        <v>5</v>
      </c>
      <c r="BH707" s="460">
        <f t="shared" si="46"/>
        <v>3.2467532467532464E-2</v>
      </c>
      <c r="BI707" s="461">
        <f t="shared" si="45"/>
        <v>9.7402597402597383E-3</v>
      </c>
      <c r="BJ707" s="58"/>
      <c r="BK707" s="58"/>
      <c r="BL707" s="58"/>
      <c r="BM707" s="58"/>
      <c r="BN707" s="61"/>
      <c r="BO707" s="61"/>
      <c r="BP707" s="540" t="s">
        <v>771</v>
      </c>
      <c r="BQ707" s="754">
        <v>3196</v>
      </c>
      <c r="BR707" s="755">
        <v>3426</v>
      </c>
      <c r="BS707" s="754">
        <v>4112</v>
      </c>
      <c r="BT707" s="755">
        <v>4750</v>
      </c>
      <c r="BU707" s="755">
        <v>5300</v>
      </c>
      <c r="BV707" s="756">
        <v>5846</v>
      </c>
      <c r="BW707" s="61"/>
      <c r="BX707" s="61"/>
      <c r="BY707" s="61"/>
      <c r="BZ707" s="61"/>
      <c r="CA707" s="61"/>
      <c r="CB707" s="61"/>
      <c r="CC707" s="61"/>
      <c r="CD707" s="58"/>
      <c r="CE707" s="58"/>
      <c r="CF707" s="58"/>
      <c r="CG707" s="58"/>
      <c r="CH707" s="58"/>
      <c r="CI707" s="58"/>
      <c r="CJ707" s="58"/>
      <c r="CK707" s="58"/>
      <c r="CL707" s="58"/>
      <c r="CM707" s="58"/>
      <c r="CN707" s="58"/>
      <c r="CO707" s="58"/>
      <c r="CP707" s="58"/>
      <c r="CQ707" s="58"/>
      <c r="CR707" s="177"/>
      <c r="CS707" s="58"/>
      <c r="CT707" s="58"/>
      <c r="CU707" s="58"/>
      <c r="CV707" s="58"/>
      <c r="CW707" s="58"/>
      <c r="CX707" s="58"/>
      <c r="CY707" s="58"/>
      <c r="CZ707" s="58"/>
      <c r="DA707" s="58"/>
      <c r="DB707" s="58"/>
      <c r="DC707" s="58"/>
      <c r="DD707" s="58"/>
      <c r="DE707" s="58"/>
      <c r="DF707" s="58"/>
    </row>
    <row r="708" spans="1:110" ht="12.75">
      <c r="A708" s="32"/>
      <c r="B708" s="202"/>
      <c r="C708" s="202"/>
      <c r="D708" s="203" t="s">
        <v>877</v>
      </c>
      <c r="E708" s="202"/>
      <c r="F708" s="202"/>
      <c r="G708" s="202"/>
      <c r="H708" s="202"/>
      <c r="I708" s="204"/>
      <c r="J708" s="204"/>
      <c r="K708" s="204"/>
      <c r="L708" s="204"/>
      <c r="M708" s="204"/>
      <c r="N708" s="204"/>
      <c r="O708" s="204"/>
      <c r="P708" s="204"/>
      <c r="Q708" s="204"/>
      <c r="R708" s="204"/>
      <c r="S708" s="204"/>
      <c r="T708" s="204"/>
      <c r="Y708" s="204"/>
      <c r="Z708" s="204"/>
      <c r="AA708" s="204"/>
      <c r="AB708" s="204"/>
      <c r="AC708" s="204"/>
      <c r="AD708" s="204"/>
      <c r="AE708" s="2275">
        <v>44880</v>
      </c>
      <c r="AF708" s="2275"/>
      <c r="AG708" s="2275"/>
      <c r="AH708" s="2275"/>
      <c r="AI708" s="2275"/>
      <c r="AJ708" s="204"/>
      <c r="AK708" s="204"/>
      <c r="AL708" s="204"/>
      <c r="AM708" s="88"/>
      <c r="AN708" s="88"/>
      <c r="AO708" s="88"/>
      <c r="AP708" s="88"/>
      <c r="AQ708" s="88"/>
      <c r="AR708" s="88"/>
      <c r="AS708" s="88"/>
      <c r="AT708" s="88"/>
      <c r="AU708" s="88"/>
      <c r="AV708" s="88"/>
      <c r="AW708" s="88"/>
      <c r="AX708" s="88"/>
      <c r="AY708" s="88"/>
      <c r="AZ708" s="58"/>
      <c r="BA708" s="58"/>
      <c r="BB708" s="58"/>
      <c r="BC708" s="58"/>
      <c r="BD708" s="58"/>
      <c r="BE708" s="177"/>
      <c r="BF708" s="177"/>
      <c r="BG708" s="457">
        <f t="shared" si="44"/>
        <v>5</v>
      </c>
      <c r="BH708" s="460">
        <f t="shared" si="46"/>
        <v>3.2467532467532464E-2</v>
      </c>
      <c r="BI708" s="461">
        <f t="shared" si="45"/>
        <v>1.6233766233766232E-2</v>
      </c>
      <c r="BJ708" s="58"/>
      <c r="BK708" s="58"/>
      <c r="BL708" s="58"/>
      <c r="BM708" s="58"/>
      <c r="BN708" s="58"/>
      <c r="BO708" s="58"/>
      <c r="BP708" s="540" t="s">
        <v>772</v>
      </c>
      <c r="BQ708" s="754">
        <v>1294</v>
      </c>
      <c r="BR708" s="755">
        <v>1386</v>
      </c>
      <c r="BS708" s="754">
        <v>1664</v>
      </c>
      <c r="BT708" s="755">
        <v>1924</v>
      </c>
      <c r="BU708" s="755">
        <v>2146</v>
      </c>
      <c r="BV708" s="756">
        <v>2368</v>
      </c>
      <c r="BW708" s="58"/>
      <c r="BX708" s="58"/>
      <c r="BY708" s="58"/>
      <c r="BZ708" s="58"/>
      <c r="CA708" s="58"/>
      <c r="CB708" s="58"/>
      <c r="CC708" s="58"/>
      <c r="CD708" s="58"/>
      <c r="CE708" s="58"/>
      <c r="CF708" s="58"/>
      <c r="CG708" s="58"/>
      <c r="CH708" s="58"/>
      <c r="CI708" s="58"/>
      <c r="CJ708" s="58"/>
      <c r="CK708" s="58"/>
      <c r="CL708" s="58"/>
      <c r="CM708" s="58"/>
      <c r="CN708" s="58"/>
      <c r="CO708" s="58"/>
      <c r="CP708" s="58"/>
      <c r="CQ708" s="58"/>
      <c r="CR708" s="177"/>
      <c r="CS708" s="58"/>
      <c r="CT708" s="58"/>
      <c r="CU708" s="58"/>
      <c r="CV708" s="58"/>
      <c r="CW708" s="58"/>
      <c r="CX708" s="58"/>
      <c r="CY708" s="58"/>
      <c r="CZ708" s="58"/>
      <c r="DA708" s="58"/>
      <c r="DB708" s="58"/>
      <c r="DC708" s="58"/>
      <c r="DD708" s="58"/>
      <c r="DE708" s="58"/>
      <c r="DF708" s="58"/>
    </row>
    <row r="709" spans="1:110" ht="12.75">
      <c r="A709" s="32"/>
      <c r="B709" s="202"/>
      <c r="C709" s="202"/>
      <c r="D709" s="203" t="s">
        <v>458</v>
      </c>
      <c r="E709" s="202"/>
      <c r="F709" s="202"/>
      <c r="G709" s="202"/>
      <c r="H709" s="202"/>
      <c r="I709" s="204"/>
      <c r="J709" s="204"/>
      <c r="K709" s="204"/>
      <c r="L709" s="204"/>
      <c r="M709" s="204"/>
      <c r="N709" s="204"/>
      <c r="O709" s="204"/>
      <c r="P709" s="204"/>
      <c r="Q709" s="204"/>
      <c r="R709" s="204"/>
      <c r="S709" s="204"/>
      <c r="T709" s="204"/>
      <c r="Y709" s="204"/>
      <c r="AE709" s="2319">
        <v>0.51090000000000002</v>
      </c>
      <c r="AF709" s="2319"/>
      <c r="AG709" s="2319"/>
      <c r="AH709" s="2319"/>
      <c r="AI709" s="2319"/>
      <c r="AJ709" s="204"/>
      <c r="AK709" s="204"/>
      <c r="AL709" s="204"/>
      <c r="AM709" s="88"/>
      <c r="AN709" s="88"/>
      <c r="AO709" s="88"/>
      <c r="AP709" s="88"/>
      <c r="AQ709" s="88"/>
      <c r="AR709" s="88"/>
      <c r="AS709" s="88"/>
      <c r="AT709" s="88"/>
      <c r="AU709" s="88"/>
      <c r="AV709" s="88"/>
      <c r="AW709" s="88"/>
      <c r="AX709" s="88"/>
      <c r="AY709" s="88"/>
      <c r="AZ709" s="58"/>
      <c r="BA709" s="58"/>
      <c r="BB709" s="58"/>
      <c r="BC709" s="58"/>
      <c r="BD709" s="58"/>
      <c r="BE709" s="177"/>
      <c r="BF709" s="177"/>
      <c r="BG709" s="457">
        <f t="shared" si="44"/>
        <v>13</v>
      </c>
      <c r="BH709" s="460">
        <f t="shared" si="46"/>
        <v>8.4415584415584416E-2</v>
      </c>
      <c r="BI709" s="461">
        <f t="shared" si="45"/>
        <v>5.0649350649350645E-2</v>
      </c>
      <c r="BJ709" s="58"/>
      <c r="BK709" s="58"/>
      <c r="BL709" s="58"/>
      <c r="BM709" s="58"/>
      <c r="BN709" s="58"/>
      <c r="BO709" s="58"/>
      <c r="BP709" s="540" t="s">
        <v>72</v>
      </c>
      <c r="BQ709" s="754">
        <v>1712</v>
      </c>
      <c r="BR709" s="755">
        <v>1834</v>
      </c>
      <c r="BS709" s="754">
        <v>2202</v>
      </c>
      <c r="BT709" s="755">
        <v>2542</v>
      </c>
      <c r="BU709" s="755">
        <v>2836</v>
      </c>
      <c r="BV709" s="756">
        <v>3130</v>
      </c>
      <c r="BW709" s="58"/>
      <c r="BX709" s="58"/>
      <c r="BY709" s="58"/>
      <c r="BZ709" s="58"/>
      <c r="CA709" s="58"/>
      <c r="CB709" s="58"/>
      <c r="CC709" s="58"/>
      <c r="CD709" s="58"/>
      <c r="CE709" s="58"/>
      <c r="CF709" s="58"/>
      <c r="CG709" s="58"/>
      <c r="CH709" s="58"/>
      <c r="CI709" s="58"/>
      <c r="CJ709" s="58"/>
      <c r="CK709" s="58"/>
      <c r="CL709" s="58"/>
      <c r="CM709" s="58"/>
      <c r="CN709" s="58"/>
      <c r="CO709" s="58"/>
      <c r="CP709" s="58"/>
      <c r="CQ709" s="58"/>
      <c r="CR709" s="177"/>
      <c r="CS709" s="58"/>
      <c r="CT709" s="58"/>
      <c r="CU709" s="58"/>
      <c r="CV709" s="58"/>
      <c r="CW709" s="58"/>
      <c r="CX709" s="58"/>
      <c r="CY709" s="58"/>
      <c r="CZ709" s="58"/>
      <c r="DA709" s="58"/>
      <c r="DB709" s="58"/>
      <c r="DC709" s="58"/>
      <c r="DD709" s="58"/>
      <c r="DE709" s="58"/>
      <c r="DF709" s="58"/>
    </row>
    <row r="710" spans="1:110" ht="12.75">
      <c r="A710" s="32"/>
      <c r="B710" s="202"/>
      <c r="C710" s="202"/>
      <c r="D710" s="205" t="s">
        <v>459</v>
      </c>
      <c r="E710" s="202"/>
      <c r="F710" s="202"/>
      <c r="G710" s="202"/>
      <c r="H710" s="202"/>
      <c r="I710" s="204"/>
      <c r="J710" s="204"/>
      <c r="K710" s="204"/>
      <c r="L710" s="204"/>
      <c r="M710" s="204"/>
      <c r="N710" s="204"/>
      <c r="O710" s="204"/>
      <c r="P710" s="204"/>
      <c r="Q710" s="204"/>
      <c r="R710" s="204"/>
      <c r="S710" s="204"/>
      <c r="T710" s="204"/>
      <c r="W710" s="1981" t="str">
        <f>H334</f>
        <v>California Municipal Finance Authority</v>
      </c>
      <c r="X710" s="1981"/>
      <c r="Y710" s="1981"/>
      <c r="Z710" s="1981"/>
      <c r="AA710" s="1981"/>
      <c r="AB710" s="1981"/>
      <c r="AC710" s="1981"/>
      <c r="AD710" s="1981"/>
      <c r="AE710" s="1981"/>
      <c r="AF710" s="1981"/>
      <c r="AG710" s="1981"/>
      <c r="AH710" s="1981"/>
      <c r="AI710" s="1981"/>
      <c r="AJ710" s="1981"/>
      <c r="AK710" s="1981"/>
      <c r="AL710" s="204"/>
      <c r="AM710" s="88"/>
      <c r="AN710" s="88"/>
      <c r="AO710" s="88"/>
      <c r="AP710" s="88"/>
      <c r="AQ710" s="88"/>
      <c r="AR710" s="88"/>
      <c r="AS710" s="88"/>
      <c r="AT710" s="88"/>
      <c r="AU710" s="88"/>
      <c r="AV710" s="88"/>
      <c r="AW710" s="88"/>
      <c r="AX710" s="88"/>
      <c r="AY710" s="88"/>
      <c r="AZ710" s="58"/>
      <c r="BA710" s="58"/>
      <c r="BB710" s="58"/>
      <c r="BC710" s="58"/>
      <c r="BD710" s="58"/>
      <c r="BE710" s="58"/>
      <c r="BF710" s="58"/>
      <c r="BG710" s="457">
        <f t="shared" si="44"/>
        <v>23</v>
      </c>
      <c r="BH710" s="460">
        <f t="shared" si="46"/>
        <v>0.14935064935064934</v>
      </c>
      <c r="BI710" s="461">
        <f t="shared" si="45"/>
        <v>0.10454545454545454</v>
      </c>
      <c r="BJ710" s="58"/>
      <c r="BK710" s="58"/>
      <c r="BL710" s="58"/>
      <c r="BM710" s="58"/>
      <c r="BN710" s="58"/>
      <c r="BO710" s="58"/>
      <c r="BP710" s="540" t="s">
        <v>73</v>
      </c>
      <c r="BQ710" s="754">
        <v>3196</v>
      </c>
      <c r="BR710" s="755">
        <v>3426</v>
      </c>
      <c r="BS710" s="754">
        <v>4112</v>
      </c>
      <c r="BT710" s="755">
        <v>4750</v>
      </c>
      <c r="BU710" s="755">
        <v>5300</v>
      </c>
      <c r="BV710" s="756">
        <v>5846</v>
      </c>
      <c r="BW710" s="58"/>
      <c r="BX710" s="58"/>
      <c r="BY710" s="58"/>
      <c r="BZ710" s="58"/>
      <c r="CA710" s="58"/>
      <c r="CB710" s="58"/>
      <c r="CC710" s="58"/>
      <c r="CD710" s="58"/>
      <c r="CE710" s="58"/>
      <c r="CF710" s="58"/>
      <c r="CG710" s="58"/>
      <c r="CH710" s="58"/>
      <c r="CI710" s="58"/>
      <c r="CJ710" s="58"/>
      <c r="CK710" s="58"/>
      <c r="CL710" s="58"/>
      <c r="CM710" s="58"/>
      <c r="CN710" s="58"/>
      <c r="CO710" s="58"/>
      <c r="CP710" s="58"/>
      <c r="CQ710" s="58"/>
      <c r="CR710" s="177"/>
      <c r="CS710" s="58"/>
      <c r="CT710" s="58"/>
      <c r="CU710" s="58"/>
      <c r="CV710" s="58"/>
      <c r="CW710" s="58"/>
      <c r="CX710" s="58"/>
      <c r="CY710" s="58"/>
      <c r="CZ710" s="58"/>
      <c r="DA710" s="58"/>
      <c r="DB710" s="58"/>
      <c r="DC710" s="58"/>
      <c r="DD710" s="58"/>
      <c r="DE710" s="58"/>
      <c r="DF710" s="58"/>
    </row>
    <row r="711" spans="1:110" ht="12.75">
      <c r="A711" s="32"/>
      <c r="B711" s="202"/>
      <c r="C711" s="202"/>
      <c r="D711" s="205"/>
      <c r="E711" s="202"/>
      <c r="F711" s="202"/>
      <c r="G711" s="202"/>
      <c r="H711" s="202"/>
      <c r="I711" s="204"/>
      <c r="J711" s="204"/>
      <c r="K711" s="204"/>
      <c r="L711" s="204"/>
      <c r="M711" s="204"/>
      <c r="N711" s="204"/>
      <c r="O711" s="204"/>
      <c r="P711" s="204"/>
      <c r="Q711" s="204"/>
      <c r="R711" s="204"/>
      <c r="S711" s="204"/>
      <c r="T711" s="204"/>
      <c r="AL711" s="204"/>
      <c r="AM711" s="88"/>
      <c r="AN711" s="88"/>
      <c r="AO711" s="88"/>
      <c r="AP711" s="88"/>
      <c r="AQ711" s="88"/>
      <c r="AR711" s="88"/>
      <c r="AS711" s="88"/>
      <c r="AT711" s="88"/>
      <c r="AU711" s="88"/>
      <c r="AV711" s="88"/>
      <c r="AW711" s="88"/>
      <c r="AX711" s="88"/>
      <c r="AY711" s="88"/>
      <c r="AZ711" s="58"/>
      <c r="BA711" s="58"/>
      <c r="BB711" s="58"/>
      <c r="BC711" s="58"/>
      <c r="BD711" s="58"/>
      <c r="BE711" s="58"/>
      <c r="BF711" s="58"/>
      <c r="BG711" s="457">
        <f t="shared" si="44"/>
        <v>5</v>
      </c>
      <c r="BH711" s="460">
        <f t="shared" si="46"/>
        <v>3.2467532467532464E-2</v>
      </c>
      <c r="BI711" s="461">
        <f t="shared" si="45"/>
        <v>9.7295089016943299E-3</v>
      </c>
      <c r="BJ711" s="58"/>
      <c r="BK711" s="58"/>
      <c r="BL711" s="58"/>
      <c r="BM711" s="58"/>
      <c r="BN711" s="58"/>
      <c r="BO711" s="58"/>
      <c r="BP711" s="540" t="s">
        <v>197</v>
      </c>
      <c r="BQ711" s="754">
        <v>2186</v>
      </c>
      <c r="BR711" s="755">
        <v>2342</v>
      </c>
      <c r="BS711" s="754">
        <v>2812</v>
      </c>
      <c r="BT711" s="755">
        <v>3246</v>
      </c>
      <c r="BU711" s="755">
        <v>3622</v>
      </c>
      <c r="BV711" s="756">
        <v>3996</v>
      </c>
      <c r="BW711" s="58"/>
      <c r="BX711" s="58"/>
      <c r="BY711" s="58"/>
      <c r="BZ711" s="58"/>
      <c r="CA711" s="58"/>
      <c r="CB711" s="58"/>
      <c r="CC711" s="58"/>
      <c r="CD711" s="58"/>
      <c r="CE711" s="58"/>
      <c r="CF711" s="58"/>
      <c r="CG711" s="58"/>
      <c r="CH711" s="58"/>
      <c r="CI711" s="58"/>
      <c r="CJ711" s="58"/>
      <c r="CK711" s="58"/>
      <c r="CL711" s="58"/>
      <c r="CM711" s="58"/>
      <c r="CN711" s="58"/>
      <c r="CO711" s="58"/>
      <c r="CP711" s="58"/>
      <c r="CQ711" s="58"/>
      <c r="CR711" s="177"/>
      <c r="CS711" s="58"/>
      <c r="CT711" s="58"/>
      <c r="CU711" s="58"/>
      <c r="CV711" s="58"/>
      <c r="CW711" s="58"/>
      <c r="CX711" s="58"/>
      <c r="CY711" s="58"/>
      <c r="CZ711" s="58"/>
      <c r="DA711" s="58"/>
      <c r="DB711" s="58"/>
      <c r="DC711" s="58"/>
      <c r="DD711" s="58"/>
      <c r="DE711" s="58"/>
      <c r="DF711" s="58"/>
    </row>
    <row r="712" spans="1:110" ht="12.75">
      <c r="A712" s="32"/>
      <c r="B712" s="202"/>
      <c r="C712" s="202"/>
      <c r="D712" s="203" t="s">
        <v>461</v>
      </c>
      <c r="E712" s="202"/>
      <c r="F712" s="202"/>
      <c r="G712" s="202"/>
      <c r="H712" s="202"/>
      <c r="I712" s="204"/>
      <c r="J712" s="204"/>
      <c r="K712" s="204"/>
      <c r="L712" s="204"/>
      <c r="M712" s="204"/>
      <c r="N712" s="204"/>
      <c r="O712" s="204"/>
      <c r="P712" s="204"/>
      <c r="Q712" s="204"/>
      <c r="R712" s="204"/>
      <c r="S712" s="204"/>
      <c r="T712" s="204"/>
      <c r="Y712" s="204"/>
      <c r="Z712" s="204"/>
      <c r="AA712" s="204"/>
      <c r="AB712" s="204"/>
      <c r="AC712" s="204"/>
      <c r="AD712" s="204"/>
      <c r="AE712" s="1991" t="s">
        <v>706</v>
      </c>
      <c r="AF712" s="1991"/>
      <c r="AG712" s="204"/>
      <c r="AH712" s="204"/>
      <c r="AJ712" s="204"/>
      <c r="AK712" s="204"/>
      <c r="AL712" s="204"/>
      <c r="AM712" s="88"/>
      <c r="AN712" s="88"/>
      <c r="AO712" s="88"/>
      <c r="AP712" s="88"/>
      <c r="AQ712" s="88"/>
      <c r="AR712" s="88"/>
      <c r="AS712" s="88"/>
      <c r="AT712" s="88"/>
      <c r="AU712" s="88"/>
      <c r="AV712" s="88"/>
      <c r="AW712" s="88"/>
      <c r="AX712" s="88"/>
      <c r="AY712" s="88"/>
      <c r="AZ712" s="58"/>
      <c r="BA712" s="58"/>
      <c r="BB712" s="58"/>
      <c r="BC712" s="58"/>
      <c r="BD712" s="58"/>
      <c r="BE712" s="58"/>
      <c r="BF712" s="58"/>
      <c r="BG712" s="457">
        <f t="shared" si="44"/>
        <v>5</v>
      </c>
      <c r="BH712" s="460">
        <f t="shared" si="46"/>
        <v>3.2467532467532464E-2</v>
      </c>
      <c r="BI712" s="461">
        <f t="shared" si="45"/>
        <v>1.6233766233766232E-2</v>
      </c>
      <c r="BJ712" s="58"/>
      <c r="BK712" s="58"/>
      <c r="BL712" s="58"/>
      <c r="BM712" s="58"/>
      <c r="BN712" s="58"/>
      <c r="BO712" s="58"/>
      <c r="BP712" s="540" t="s">
        <v>198</v>
      </c>
      <c r="BQ712" s="754">
        <v>2900</v>
      </c>
      <c r="BR712" s="755">
        <v>3106</v>
      </c>
      <c r="BS712" s="754">
        <v>3730</v>
      </c>
      <c r="BT712" s="755">
        <v>4308</v>
      </c>
      <c r="BU712" s="755">
        <v>4806</v>
      </c>
      <c r="BV712" s="756">
        <v>5302</v>
      </c>
      <c r="BW712" s="58"/>
      <c r="BX712" s="58"/>
      <c r="BY712" s="58"/>
      <c r="BZ712" s="58"/>
      <c r="CA712" s="58"/>
      <c r="CB712" s="58"/>
      <c r="CC712" s="58"/>
      <c r="CD712" s="58"/>
      <c r="CE712" s="58"/>
      <c r="CF712" s="58"/>
      <c r="CG712" s="58"/>
      <c r="CH712" s="58"/>
      <c r="CI712" s="58"/>
      <c r="CJ712" s="58"/>
      <c r="CK712" s="58"/>
      <c r="CL712" s="58"/>
      <c r="CM712" s="58"/>
      <c r="CN712" s="58"/>
      <c r="CO712" s="58"/>
      <c r="CP712" s="58"/>
      <c r="CQ712" s="58"/>
      <c r="CR712" s="177"/>
      <c r="CS712" s="58"/>
      <c r="CT712" s="58"/>
      <c r="CU712" s="58"/>
      <c r="CV712" s="58"/>
      <c r="CW712" s="58"/>
      <c r="CX712" s="58"/>
      <c r="CY712" s="58"/>
      <c r="CZ712" s="58"/>
      <c r="DA712" s="58"/>
      <c r="DB712" s="58"/>
      <c r="DC712" s="58"/>
      <c r="DD712" s="58"/>
      <c r="DE712" s="58"/>
      <c r="DF712" s="58"/>
    </row>
    <row r="713" spans="1:110" ht="12.75">
      <c r="A713" s="32"/>
      <c r="B713" s="202"/>
      <c r="C713" s="202"/>
      <c r="D713" s="203" t="s">
        <v>466</v>
      </c>
      <c r="E713" s="202"/>
      <c r="F713" s="202"/>
      <c r="G713" s="202"/>
      <c r="H713" s="202"/>
      <c r="I713" s="204"/>
      <c r="J713" s="204"/>
      <c r="K713" s="204"/>
      <c r="L713" s="204"/>
      <c r="M713" s="204"/>
      <c r="N713" s="204"/>
      <c r="O713" s="204"/>
      <c r="P713" s="204"/>
      <c r="Q713" s="204"/>
      <c r="R713" s="204"/>
      <c r="S713" s="204"/>
      <c r="T713" s="204"/>
      <c r="U713" s="204"/>
      <c r="V713" s="204"/>
      <c r="W713" s="2013"/>
      <c r="X713" s="2013"/>
      <c r="Y713" s="2013"/>
      <c r="Z713" s="2013"/>
      <c r="AA713" s="2013"/>
      <c r="AB713" s="2013"/>
      <c r="AC713" s="2013"/>
      <c r="AD713" s="2013"/>
      <c r="AE713" s="2013"/>
      <c r="AF713" s="2013"/>
      <c r="AG713" s="2013"/>
      <c r="AH713" s="2013"/>
      <c r="AI713" s="2013"/>
      <c r="AJ713" s="2013"/>
      <c r="AK713" s="2013"/>
      <c r="AL713" s="204"/>
      <c r="AM713" s="88"/>
      <c r="AN713" s="88"/>
      <c r="AO713" s="88"/>
      <c r="AP713" s="88"/>
      <c r="AQ713" s="88"/>
      <c r="AR713" s="88"/>
      <c r="AS713" s="88"/>
      <c r="AT713" s="88"/>
      <c r="AU713" s="88"/>
      <c r="AV713" s="88"/>
      <c r="AW713" s="88"/>
      <c r="AX713" s="88"/>
      <c r="AY713" s="88"/>
      <c r="AZ713" s="58"/>
      <c r="BA713" s="58"/>
      <c r="BB713" s="58"/>
      <c r="BC713" s="58"/>
      <c r="BD713" s="58"/>
      <c r="BE713" s="58"/>
      <c r="BF713" s="58"/>
      <c r="BG713" s="457">
        <f t="shared" si="44"/>
        <v>9</v>
      </c>
      <c r="BH713" s="460">
        <f t="shared" si="46"/>
        <v>5.844155844155844E-2</v>
      </c>
      <c r="BI713" s="461">
        <f t="shared" si="45"/>
        <v>3.5064935064935063E-2</v>
      </c>
      <c r="BJ713" s="58"/>
      <c r="BK713" s="58"/>
      <c r="BL713" s="58"/>
      <c r="BM713" s="58"/>
      <c r="BN713" s="58"/>
      <c r="BO713" s="58"/>
      <c r="BP713" s="540" t="s">
        <v>199</v>
      </c>
      <c r="BQ713" s="754">
        <v>2432</v>
      </c>
      <c r="BR713" s="755">
        <v>2606</v>
      </c>
      <c r="BS713" s="754">
        <v>3126</v>
      </c>
      <c r="BT713" s="755">
        <v>3614</v>
      </c>
      <c r="BU713" s="755">
        <v>4032</v>
      </c>
      <c r="BV713" s="756">
        <v>4448</v>
      </c>
      <c r="BW713" s="58"/>
      <c r="BX713" s="58"/>
      <c r="BY713" s="58"/>
      <c r="BZ713" s="58"/>
      <c r="CA713" s="58"/>
      <c r="CB713" s="58"/>
      <c r="CC713" s="58"/>
      <c r="CD713" s="58"/>
      <c r="CE713" s="58"/>
      <c r="CF713" s="58"/>
      <c r="CG713" s="58"/>
      <c r="CH713" s="58"/>
      <c r="CI713" s="58"/>
      <c r="CJ713" s="58"/>
      <c r="CK713" s="58"/>
      <c r="CL713" s="58"/>
      <c r="CM713" s="58"/>
      <c r="CN713" s="58"/>
      <c r="CO713" s="58"/>
      <c r="CP713" s="58"/>
      <c r="CQ713" s="58"/>
      <c r="CR713" s="177"/>
      <c r="CS713" s="58"/>
      <c r="CT713" s="58"/>
      <c r="CU713" s="58"/>
      <c r="CV713" s="58"/>
      <c r="CW713" s="58"/>
      <c r="CX713" s="58"/>
      <c r="CY713" s="58"/>
      <c r="CZ713" s="58"/>
      <c r="DA713" s="58"/>
      <c r="DB713" s="58"/>
      <c r="DC713" s="58"/>
      <c r="DD713" s="58"/>
      <c r="DE713" s="58"/>
      <c r="DF713" s="58"/>
    </row>
    <row r="714" spans="1:110" ht="12.75">
      <c r="A714" s="32"/>
      <c r="B714" s="202"/>
      <c r="C714" s="202"/>
      <c r="D714" s="203" t="s">
        <v>92</v>
      </c>
      <c r="E714" s="202"/>
      <c r="F714" s="202"/>
      <c r="G714" s="202"/>
      <c r="H714" s="202"/>
      <c r="I714" s="204"/>
      <c r="J714" s="2013"/>
      <c r="K714" s="2013"/>
      <c r="L714" s="2013"/>
      <c r="M714" s="2013"/>
      <c r="N714" s="2013"/>
      <c r="O714" s="2013"/>
      <c r="P714" s="2013"/>
      <c r="Q714" s="2013"/>
      <c r="R714" s="2013"/>
      <c r="S714" s="2013"/>
      <c r="T714" s="2013"/>
      <c r="U714" s="2013"/>
      <c r="V714" s="2013"/>
      <c r="W714" s="2013"/>
      <c r="X714" s="2013"/>
      <c r="Y714" s="204"/>
      <c r="Z714" s="204"/>
      <c r="AA714" s="204"/>
      <c r="AB714" s="204"/>
      <c r="AC714" s="204"/>
      <c r="AD714" s="204"/>
      <c r="AE714" s="204"/>
      <c r="AF714" s="204"/>
      <c r="AG714" s="204"/>
      <c r="AH714" s="204"/>
      <c r="AI714" s="204"/>
      <c r="AJ714" s="204"/>
      <c r="AK714" s="204"/>
      <c r="AL714" s="204"/>
      <c r="AM714" s="88"/>
      <c r="AN714" s="88"/>
      <c r="AO714" s="88"/>
      <c r="AP714" s="88"/>
      <c r="AQ714" s="88"/>
      <c r="AR714" s="88"/>
      <c r="AS714" s="88"/>
      <c r="AT714" s="88"/>
      <c r="AU714" s="88"/>
      <c r="AV714" s="88"/>
      <c r="AW714" s="88"/>
      <c r="AX714" s="88"/>
      <c r="AY714" s="88"/>
      <c r="AZ714" s="58"/>
      <c r="BA714" s="58"/>
      <c r="BB714" s="58"/>
      <c r="BC714" s="58"/>
      <c r="BD714" s="58"/>
      <c r="BE714" s="58"/>
      <c r="BF714" s="58"/>
      <c r="BG714" s="457">
        <f t="shared" si="44"/>
        <v>20</v>
      </c>
      <c r="BH714" s="460">
        <f t="shared" si="46"/>
        <v>0.12987012987012986</v>
      </c>
      <c r="BI714" s="461">
        <f t="shared" si="45"/>
        <v>9.0909090909090912E-2</v>
      </c>
      <c r="BJ714" s="58"/>
      <c r="BK714" s="58"/>
      <c r="BL714" s="58"/>
      <c r="BM714" s="58"/>
      <c r="BN714" s="58"/>
      <c r="BO714" s="58"/>
      <c r="BP714" s="540" t="s">
        <v>200</v>
      </c>
      <c r="BQ714" s="754">
        <v>1242</v>
      </c>
      <c r="BR714" s="755">
        <v>1330</v>
      </c>
      <c r="BS714" s="754">
        <v>1596</v>
      </c>
      <c r="BT714" s="755">
        <v>1846</v>
      </c>
      <c r="BU714" s="755">
        <v>2060</v>
      </c>
      <c r="BV714" s="756">
        <v>2272</v>
      </c>
      <c r="BW714" s="58"/>
      <c r="BX714" s="58"/>
      <c r="BY714" s="58"/>
      <c r="BZ714" s="58"/>
      <c r="CA714" s="58"/>
      <c r="CB714" s="58"/>
      <c r="CC714" s="58"/>
      <c r="CD714" s="58"/>
      <c r="CE714" s="58"/>
      <c r="CF714" s="58"/>
      <c r="CG714" s="58"/>
      <c r="CH714" s="58"/>
      <c r="CI714" s="58"/>
      <c r="CJ714" s="58"/>
      <c r="CK714" s="58"/>
      <c r="CL714" s="58"/>
      <c r="CM714" s="58"/>
      <c r="CN714" s="58"/>
      <c r="CO714" s="58"/>
      <c r="CP714" s="58"/>
      <c r="CQ714" s="58"/>
      <c r="CR714" s="177"/>
      <c r="CS714" s="58"/>
      <c r="CT714" s="58"/>
      <c r="CU714" s="58"/>
      <c r="CV714" s="58"/>
      <c r="CW714" s="58"/>
      <c r="CX714" s="58"/>
      <c r="CY714" s="58"/>
      <c r="CZ714" s="58"/>
      <c r="DA714" s="58"/>
      <c r="DB714" s="58"/>
      <c r="DC714" s="58"/>
      <c r="DD714" s="58"/>
      <c r="DE714" s="58"/>
      <c r="DF714" s="58"/>
    </row>
    <row r="715" spans="1:110" ht="12.75">
      <c r="A715" s="32"/>
      <c r="B715" s="202"/>
      <c r="C715" s="202"/>
      <c r="D715" s="205" t="s">
        <v>93</v>
      </c>
      <c r="J715" s="2036"/>
      <c r="K715" s="2036"/>
      <c r="L715" s="2036"/>
      <c r="M715" s="2036"/>
      <c r="N715" s="2036"/>
      <c r="O715" s="2036"/>
      <c r="P715" s="7" t="s">
        <v>212</v>
      </c>
      <c r="Q715" s="7"/>
      <c r="R715" s="1992"/>
      <c r="S715" s="1992"/>
      <c r="T715" s="1992"/>
      <c r="AL715" s="204"/>
      <c r="AM715" s="88"/>
      <c r="AN715" s="88"/>
      <c r="AO715" s="88"/>
      <c r="AP715" s="88"/>
      <c r="AQ715" s="88"/>
      <c r="AR715" s="88"/>
      <c r="AS715" s="88"/>
      <c r="AT715" s="88"/>
      <c r="AU715" s="88"/>
      <c r="AV715" s="88"/>
      <c r="AW715" s="88"/>
      <c r="AX715" s="88"/>
      <c r="AY715" s="88"/>
      <c r="AZ715" s="58"/>
      <c r="BA715" s="58"/>
      <c r="BB715" s="58"/>
      <c r="BC715" s="58"/>
      <c r="BD715" s="58"/>
      <c r="BE715" s="58"/>
      <c r="BF715" s="58"/>
      <c r="BG715" s="457">
        <f t="shared" si="44"/>
        <v>0</v>
      </c>
      <c r="BH715" s="460">
        <f t="shared" si="46"/>
        <v>0</v>
      </c>
      <c r="BI715" s="461" t="str">
        <f t="shared" si="45"/>
        <v xml:space="preserve"> </v>
      </c>
      <c r="BJ715" s="58"/>
      <c r="BK715" s="58"/>
      <c r="BL715" s="58"/>
      <c r="BM715" s="58"/>
      <c r="BN715" s="58"/>
      <c r="BO715" s="58"/>
      <c r="BP715" s="540" t="s">
        <v>201</v>
      </c>
      <c r="BQ715" s="754">
        <v>1480</v>
      </c>
      <c r="BR715" s="755">
        <v>1584</v>
      </c>
      <c r="BS715" s="754">
        <v>1902</v>
      </c>
      <c r="BT715" s="755">
        <v>2196</v>
      </c>
      <c r="BU715" s="755">
        <v>2452</v>
      </c>
      <c r="BV715" s="756">
        <v>2704</v>
      </c>
      <c r="BW715" s="58"/>
      <c r="BX715" s="58"/>
      <c r="BY715" s="58"/>
      <c r="BZ715" s="58"/>
      <c r="CA715" s="58"/>
      <c r="CB715" s="58"/>
      <c r="CC715" s="58"/>
      <c r="CD715" s="58"/>
      <c r="CE715" s="58"/>
      <c r="CF715" s="58"/>
      <c r="CG715" s="58"/>
      <c r="CH715" s="58"/>
      <c r="CI715" s="58"/>
      <c r="CJ715" s="58"/>
      <c r="CK715" s="58"/>
      <c r="CL715" s="58"/>
      <c r="CM715" s="58"/>
      <c r="CN715" s="58"/>
      <c r="CO715" s="58"/>
      <c r="CP715" s="58"/>
      <c r="CQ715" s="58"/>
      <c r="CR715" s="177"/>
      <c r="CS715" s="58"/>
      <c r="CT715" s="58"/>
      <c r="CU715" s="58"/>
      <c r="CV715" s="58"/>
      <c r="CW715" s="58"/>
      <c r="CX715" s="58"/>
      <c r="CY715" s="58"/>
      <c r="CZ715" s="58"/>
      <c r="DA715" s="58"/>
      <c r="DB715" s="58"/>
      <c r="DC715" s="58"/>
      <c r="DD715" s="58"/>
      <c r="DE715" s="58"/>
      <c r="DF715" s="58"/>
    </row>
    <row r="716" spans="1:110" ht="12.75">
      <c r="A716" s="32"/>
      <c r="B716" s="202"/>
      <c r="C716" s="202"/>
      <c r="D716" s="205" t="s">
        <v>467</v>
      </c>
      <c r="W716" s="2013" t="s">
        <v>316</v>
      </c>
      <c r="X716" s="2013"/>
      <c r="Y716" s="2013"/>
      <c r="Z716" s="2013"/>
      <c r="AA716" s="2013"/>
      <c r="AB716" s="2013"/>
      <c r="AC716" s="2013"/>
      <c r="AD716" s="2013"/>
      <c r="AE716" s="2013"/>
      <c r="AF716" s="2013"/>
      <c r="AG716" s="2013"/>
      <c r="AH716" s="2013"/>
      <c r="AI716" s="2013"/>
      <c r="AJ716" s="2013"/>
      <c r="AK716" s="2013"/>
      <c r="AL716" s="204"/>
      <c r="AM716" s="88"/>
      <c r="AN716" s="88"/>
      <c r="AO716" s="88"/>
      <c r="AP716" s="88"/>
      <c r="AQ716" s="88"/>
      <c r="AR716" s="88"/>
      <c r="AS716" s="88"/>
      <c r="AT716" s="88"/>
      <c r="AU716" s="88"/>
      <c r="AV716" s="88"/>
      <c r="AW716" s="88"/>
      <c r="AX716" s="88"/>
      <c r="AY716" s="88"/>
      <c r="AZ716" s="58"/>
      <c r="BA716" s="58"/>
      <c r="BB716" s="58"/>
      <c r="BC716" s="58"/>
      <c r="BD716" s="58"/>
      <c r="BE716" s="58"/>
      <c r="BF716" s="58"/>
      <c r="BG716" s="457">
        <f t="shared" si="44"/>
        <v>0</v>
      </c>
      <c r="BH716" s="460">
        <f t="shared" si="46"/>
        <v>0</v>
      </c>
      <c r="BI716" s="461" t="str">
        <f t="shared" si="45"/>
        <v xml:space="preserve"> </v>
      </c>
      <c r="BJ716" s="58"/>
      <c r="BK716" s="58"/>
      <c r="BL716" s="58"/>
      <c r="BM716" s="58"/>
      <c r="BN716" s="58"/>
      <c r="BO716" s="58"/>
      <c r="BP716" s="540" t="s">
        <v>202</v>
      </c>
      <c r="BQ716" s="754">
        <v>1220</v>
      </c>
      <c r="BR716" s="755">
        <v>1306</v>
      </c>
      <c r="BS716" s="754">
        <v>1570</v>
      </c>
      <c r="BT716" s="755">
        <v>1812</v>
      </c>
      <c r="BU716" s="755">
        <v>2022</v>
      </c>
      <c r="BV716" s="756">
        <v>2232</v>
      </c>
      <c r="BW716" s="58"/>
      <c r="BX716" s="58"/>
      <c r="BY716" s="58"/>
      <c r="BZ716" s="58"/>
      <c r="CA716" s="58"/>
      <c r="CB716" s="58"/>
      <c r="CC716" s="58"/>
      <c r="CD716" s="58"/>
      <c r="CE716" s="58"/>
      <c r="CF716" s="58"/>
      <c r="CG716" s="58"/>
      <c r="CH716" s="58"/>
      <c r="CI716" s="58"/>
      <c r="CJ716" s="58"/>
      <c r="CK716" s="58"/>
      <c r="CL716" s="58"/>
      <c r="CM716" s="58"/>
      <c r="CN716" s="58"/>
      <c r="CO716" s="58"/>
      <c r="CP716" s="58"/>
      <c r="CQ716" s="58"/>
      <c r="CR716" s="177"/>
      <c r="CS716" s="58"/>
      <c r="CT716" s="58"/>
      <c r="CU716" s="58"/>
      <c r="CV716" s="58"/>
      <c r="CW716" s="58"/>
      <c r="CX716" s="58"/>
      <c r="CY716" s="58"/>
      <c r="CZ716" s="58"/>
      <c r="DA716" s="58"/>
      <c r="DB716" s="58"/>
      <c r="DC716" s="58"/>
      <c r="DD716" s="58"/>
      <c r="DE716" s="58"/>
      <c r="DF716" s="58"/>
    </row>
    <row r="717" spans="1:110" ht="12.75">
      <c r="A717" s="32"/>
      <c r="B717" s="202"/>
      <c r="C717" s="202"/>
      <c r="D717" s="205"/>
      <c r="E717" s="2013" t="s">
        <v>343</v>
      </c>
      <c r="F717" s="2013"/>
      <c r="G717" s="2013"/>
      <c r="H717" s="2013"/>
      <c r="I717" s="2013"/>
      <c r="J717" s="2013"/>
      <c r="K717" s="2013"/>
      <c r="L717" s="2013"/>
      <c r="M717" s="2013"/>
      <c r="N717" s="2013"/>
      <c r="O717" s="2013"/>
      <c r="P717" s="2013"/>
      <c r="Q717" s="2013"/>
      <c r="R717" s="2013"/>
      <c r="S717" s="2013"/>
      <c r="T717" s="2013"/>
      <c r="U717" s="2013"/>
      <c r="V717" s="2013"/>
      <c r="W717" s="2013"/>
      <c r="X717" s="2013"/>
      <c r="Y717" s="2013"/>
      <c r="Z717" s="2013"/>
      <c r="AA717" s="2013"/>
      <c r="AB717" s="2013"/>
      <c r="AC717" s="2013"/>
      <c r="AD717" s="2013"/>
      <c r="AE717" s="2013"/>
      <c r="AF717" s="2013"/>
      <c r="AG717" s="2013"/>
      <c r="AH717" s="2013"/>
      <c r="AI717" s="2013"/>
      <c r="AJ717" s="2013"/>
      <c r="AK717" s="2013"/>
      <c r="AL717" s="204"/>
      <c r="AM717" s="88"/>
      <c r="AN717" s="88"/>
      <c r="AO717" s="88"/>
      <c r="AP717" s="88"/>
      <c r="AQ717" s="88"/>
      <c r="AR717" s="88"/>
      <c r="AS717" s="88"/>
      <c r="AT717" s="88"/>
      <c r="AU717" s="88"/>
      <c r="AV717" s="88"/>
      <c r="AW717" s="88"/>
      <c r="AX717" s="88"/>
      <c r="AY717" s="88"/>
      <c r="AZ717" s="58"/>
      <c r="BA717" s="58"/>
      <c r="BB717" s="58"/>
      <c r="BC717" s="58"/>
      <c r="BD717" s="58"/>
      <c r="BE717" s="58"/>
      <c r="BF717" s="58"/>
      <c r="BG717" s="457">
        <f t="shared" si="44"/>
        <v>0</v>
      </c>
      <c r="BH717" s="460">
        <f t="shared" si="46"/>
        <v>0</v>
      </c>
      <c r="BI717" s="461" t="str">
        <f t="shared" si="45"/>
        <v xml:space="preserve"> </v>
      </c>
      <c r="BJ717" s="58"/>
      <c r="BK717" s="58"/>
      <c r="BL717" s="58"/>
      <c r="BM717" s="58"/>
      <c r="BN717" s="58"/>
      <c r="BO717" s="58"/>
      <c r="BP717" s="540" t="s">
        <v>203</v>
      </c>
      <c r="BQ717" s="754">
        <v>1700</v>
      </c>
      <c r="BR717" s="755">
        <v>1820</v>
      </c>
      <c r="BS717" s="754">
        <v>2184</v>
      </c>
      <c r="BT717" s="755">
        <v>2524</v>
      </c>
      <c r="BU717" s="755">
        <v>2816</v>
      </c>
      <c r="BV717" s="756">
        <v>3108</v>
      </c>
      <c r="BW717" s="58"/>
      <c r="BX717" s="58"/>
      <c r="BY717" s="58"/>
      <c r="BZ717" s="58"/>
      <c r="CA717" s="58"/>
      <c r="CB717" s="58"/>
      <c r="CC717" s="58"/>
      <c r="CD717" s="58"/>
      <c r="CE717" s="58"/>
      <c r="CF717" s="58"/>
      <c r="CG717" s="58"/>
      <c r="CH717" s="58"/>
      <c r="CI717" s="58"/>
      <c r="CJ717" s="58"/>
      <c r="CK717" s="58"/>
      <c r="CL717" s="58"/>
      <c r="CM717" s="58"/>
      <c r="CN717" s="58"/>
      <c r="CO717" s="58"/>
      <c r="CP717" s="58"/>
      <c r="CQ717" s="58"/>
      <c r="CR717" s="177"/>
      <c r="CS717" s="58"/>
      <c r="CT717" s="58"/>
      <c r="CU717" s="58"/>
      <c r="CV717" s="58"/>
      <c r="CW717" s="58"/>
      <c r="CX717" s="58"/>
      <c r="CY717" s="58"/>
      <c r="CZ717" s="58"/>
      <c r="DA717" s="58"/>
      <c r="DB717" s="58"/>
      <c r="DC717" s="58"/>
      <c r="DD717" s="58"/>
      <c r="DE717" s="58"/>
      <c r="DF717" s="58"/>
    </row>
    <row r="718" spans="1:110" ht="12.75">
      <c r="AZ718" s="58"/>
      <c r="BA718" s="58"/>
      <c r="BB718" s="58"/>
      <c r="BC718" s="58"/>
      <c r="BD718" s="58"/>
      <c r="BE718" s="58"/>
      <c r="BF718" s="58"/>
      <c r="BG718" s="457">
        <f t="shared" si="44"/>
        <v>0</v>
      </c>
      <c r="BH718" s="460">
        <f t="shared" si="46"/>
        <v>0</v>
      </c>
      <c r="BI718" s="461" t="str">
        <f t="shared" si="45"/>
        <v xml:space="preserve"> </v>
      </c>
      <c r="BJ718" s="58"/>
      <c r="BK718" s="58"/>
      <c r="BL718" s="58"/>
      <c r="BM718" s="58"/>
      <c r="BN718" s="58"/>
      <c r="BO718" s="58"/>
      <c r="BP718" s="540" t="s">
        <v>179</v>
      </c>
      <c r="BQ718" s="754">
        <v>2036</v>
      </c>
      <c r="BR718" s="755">
        <v>2182</v>
      </c>
      <c r="BS718" s="754">
        <v>2616</v>
      </c>
      <c r="BT718" s="755">
        <v>3024</v>
      </c>
      <c r="BU718" s="755">
        <v>3374</v>
      </c>
      <c r="BV718" s="756">
        <v>3722</v>
      </c>
      <c r="BW718" s="58"/>
      <c r="BX718" s="58"/>
      <c r="BY718" s="58"/>
      <c r="BZ718" s="58"/>
      <c r="CA718" s="58"/>
      <c r="CB718" s="58"/>
      <c r="CC718" s="58"/>
      <c r="CD718" s="58"/>
      <c r="CE718" s="58"/>
      <c r="CF718" s="58"/>
      <c r="CG718" s="58"/>
      <c r="CH718" s="58"/>
      <c r="CI718" s="58"/>
      <c r="CJ718" s="58"/>
      <c r="CK718" s="58"/>
      <c r="CL718" s="58"/>
      <c r="CM718" s="58"/>
      <c r="CN718" s="58"/>
      <c r="CO718" s="58"/>
      <c r="CP718" s="58"/>
      <c r="CQ718" s="58"/>
      <c r="CR718" s="177"/>
      <c r="CS718" s="58"/>
      <c r="CT718" s="58"/>
      <c r="CU718" s="58"/>
      <c r="CV718" s="58"/>
      <c r="CW718" s="58"/>
      <c r="CX718" s="58"/>
      <c r="CY718" s="58"/>
      <c r="CZ718" s="58"/>
      <c r="DA718" s="58"/>
      <c r="DB718" s="58"/>
      <c r="DC718" s="58"/>
      <c r="DD718" s="58"/>
      <c r="DE718" s="58"/>
      <c r="DF718" s="58"/>
    </row>
    <row r="719" spans="1:110" ht="12.75" customHeight="1">
      <c r="A719" s="1817" t="s">
        <v>100</v>
      </c>
      <c r="B719" s="1817"/>
      <c r="C719" s="1817"/>
      <c r="D719" s="1817"/>
      <c r="E719" s="1817"/>
      <c r="F719" s="1817"/>
      <c r="G719" s="1817"/>
      <c r="H719" s="1817"/>
      <c r="I719" s="1817"/>
      <c r="J719" s="1817"/>
      <c r="K719" s="1817"/>
      <c r="L719" s="1817"/>
      <c r="M719" s="1817"/>
      <c r="N719" s="1817"/>
      <c r="O719" s="1817"/>
      <c r="P719" s="1817"/>
      <c r="Q719" s="1817"/>
      <c r="R719" s="1817"/>
      <c r="S719" s="1817"/>
      <c r="T719" s="1817"/>
      <c r="U719" s="1817"/>
      <c r="V719" s="1817"/>
      <c r="W719" s="1817"/>
      <c r="X719" s="1817"/>
      <c r="Y719" s="1817"/>
      <c r="Z719" s="1817"/>
      <c r="AA719" s="1817"/>
      <c r="AB719" s="1817"/>
      <c r="AC719" s="1817"/>
      <c r="AD719" s="1817"/>
      <c r="AE719" s="1817"/>
      <c r="AF719" s="1817"/>
      <c r="AG719" s="1817"/>
      <c r="AH719" s="1817"/>
      <c r="AI719" s="1817"/>
      <c r="AJ719" s="1817"/>
      <c r="AK719" s="1817"/>
      <c r="AL719" s="1817"/>
      <c r="AM719" s="1817"/>
      <c r="AN719" s="1817"/>
      <c r="AO719" s="1817"/>
      <c r="AP719" s="1476"/>
      <c r="AQ719" s="1476"/>
      <c r="AR719" s="1476"/>
      <c r="AS719" s="1476"/>
      <c r="AT719" s="1476"/>
      <c r="AU719" s="1476"/>
      <c r="AV719" s="1476"/>
      <c r="AW719" s="1476"/>
      <c r="AX719" s="1476"/>
      <c r="AY719" s="1476"/>
      <c r="AZ719" s="58"/>
      <c r="BA719" s="58"/>
      <c r="BB719" s="58"/>
      <c r="BC719" s="58"/>
      <c r="BD719" s="58"/>
      <c r="BE719" s="58"/>
      <c r="BF719" s="58"/>
      <c r="BG719" s="457">
        <f t="shared" si="44"/>
        <v>0</v>
      </c>
      <c r="BH719" s="460">
        <f t="shared" si="46"/>
        <v>0</v>
      </c>
      <c r="BI719" s="461" t="str">
        <f t="shared" si="45"/>
        <v xml:space="preserve"> </v>
      </c>
      <c r="BJ719" s="58"/>
      <c r="BK719" s="58"/>
      <c r="BL719" s="58"/>
      <c r="BM719" s="58"/>
      <c r="BN719" s="58"/>
      <c r="BO719" s="58"/>
      <c r="BP719" s="540" t="s">
        <v>204</v>
      </c>
      <c r="BQ719" s="754">
        <v>1250</v>
      </c>
      <c r="BR719" s="755">
        <v>1338</v>
      </c>
      <c r="BS719" s="754">
        <v>1604</v>
      </c>
      <c r="BT719" s="755">
        <v>1854</v>
      </c>
      <c r="BU719" s="755">
        <v>2070</v>
      </c>
      <c r="BV719" s="756">
        <v>2282</v>
      </c>
      <c r="BW719" s="58"/>
      <c r="BX719" s="58"/>
      <c r="BY719" s="58"/>
      <c r="BZ719" s="58"/>
      <c r="CA719" s="58"/>
      <c r="CB719" s="58"/>
      <c r="CC719" s="58"/>
      <c r="CD719" s="58"/>
      <c r="CE719" s="58"/>
      <c r="CF719" s="58"/>
      <c r="CG719" s="58"/>
      <c r="CH719" s="58"/>
      <c r="CI719" s="58"/>
      <c r="CJ719" s="58"/>
      <c r="CK719" s="58"/>
      <c r="CL719" s="58"/>
      <c r="CM719" s="58"/>
      <c r="CN719" s="58"/>
      <c r="CO719" s="58"/>
      <c r="CP719" s="58"/>
      <c r="CQ719" s="58"/>
      <c r="CR719" s="177"/>
      <c r="CS719" s="58"/>
      <c r="CT719" s="58"/>
      <c r="CU719" s="58"/>
      <c r="CV719" s="58"/>
      <c r="CW719" s="58"/>
      <c r="CX719" s="58"/>
      <c r="CY719" s="58"/>
      <c r="CZ719" s="58"/>
      <c r="DA719" s="58"/>
      <c r="DB719" s="58"/>
      <c r="DC719" s="58"/>
      <c r="DD719" s="58"/>
      <c r="DE719" s="58"/>
      <c r="DF719" s="58"/>
    </row>
    <row r="720" spans="1:110" ht="12.75">
      <c r="A720" s="1817"/>
      <c r="B720" s="1817"/>
      <c r="C720" s="1817"/>
      <c r="D720" s="1817"/>
      <c r="E720" s="1817"/>
      <c r="F720" s="1817"/>
      <c r="G720" s="1817"/>
      <c r="H720" s="1817"/>
      <c r="I720" s="1817"/>
      <c r="J720" s="1817"/>
      <c r="K720" s="1817"/>
      <c r="L720" s="1817"/>
      <c r="M720" s="1817"/>
      <c r="N720" s="1817"/>
      <c r="O720" s="1817"/>
      <c r="P720" s="1817"/>
      <c r="Q720" s="1817"/>
      <c r="R720" s="1817"/>
      <c r="S720" s="1817"/>
      <c r="T720" s="1817"/>
      <c r="U720" s="1817"/>
      <c r="V720" s="1817"/>
      <c r="W720" s="1817"/>
      <c r="X720" s="1817"/>
      <c r="Y720" s="1817"/>
      <c r="Z720" s="1817"/>
      <c r="AA720" s="1817"/>
      <c r="AB720" s="1817"/>
      <c r="AC720" s="1817"/>
      <c r="AD720" s="1817"/>
      <c r="AE720" s="1817"/>
      <c r="AF720" s="1817"/>
      <c r="AG720" s="1817"/>
      <c r="AH720" s="1817"/>
      <c r="AI720" s="1817"/>
      <c r="AJ720" s="1817"/>
      <c r="AK720" s="1817"/>
      <c r="AL720" s="1817"/>
      <c r="AM720" s="1817"/>
      <c r="AN720" s="1817"/>
      <c r="AO720" s="1817"/>
      <c r="AP720" s="1476"/>
      <c r="AQ720" s="1476"/>
      <c r="AR720" s="1476"/>
      <c r="AS720" s="1476"/>
      <c r="AT720" s="1476"/>
      <c r="AU720" s="1476"/>
      <c r="AV720" s="1476"/>
      <c r="AW720" s="1476"/>
      <c r="AX720" s="1476"/>
      <c r="AY720" s="1476"/>
      <c r="AZ720" s="58"/>
      <c r="BA720" s="58"/>
      <c r="BB720" s="58"/>
      <c r="BC720" s="58"/>
      <c r="BD720" s="58"/>
      <c r="BE720" s="58"/>
      <c r="BF720" s="58"/>
      <c r="BG720" s="457">
        <f t="shared" si="44"/>
        <v>0</v>
      </c>
      <c r="BH720" s="460">
        <f t="shared" si="46"/>
        <v>0</v>
      </c>
      <c r="BI720" s="461" t="str">
        <f t="shared" si="45"/>
        <v xml:space="preserve"> </v>
      </c>
      <c r="BJ720" s="58"/>
      <c r="BK720" s="58"/>
      <c r="BL720" s="58"/>
      <c r="BM720" s="58"/>
      <c r="BN720" s="58"/>
      <c r="BO720" s="58"/>
      <c r="BP720" s="540" t="s">
        <v>205</v>
      </c>
      <c r="BQ720" s="754">
        <v>1220</v>
      </c>
      <c r="BR720" s="755">
        <v>1306</v>
      </c>
      <c r="BS720" s="754">
        <v>1570</v>
      </c>
      <c r="BT720" s="755">
        <v>1812</v>
      </c>
      <c r="BU720" s="755">
        <v>2022</v>
      </c>
      <c r="BV720" s="756">
        <v>2232</v>
      </c>
      <c r="BW720" s="58"/>
      <c r="BX720" s="58"/>
      <c r="BY720" s="58"/>
      <c r="BZ720" s="58"/>
      <c r="CA720" s="58"/>
      <c r="CB720" s="58"/>
      <c r="CC720" s="58"/>
      <c r="CD720" s="58"/>
      <c r="CE720" s="58"/>
      <c r="CF720" s="58"/>
      <c r="CG720" s="58"/>
      <c r="CH720" s="58"/>
      <c r="CI720" s="58"/>
      <c r="CJ720" s="58"/>
      <c r="CK720" s="58"/>
      <c r="CL720" s="58"/>
      <c r="CM720" s="58"/>
      <c r="CN720" s="58"/>
      <c r="CO720" s="58"/>
      <c r="CP720" s="58"/>
      <c r="CQ720" s="58"/>
      <c r="CR720" s="177"/>
      <c r="CS720" s="58"/>
      <c r="CT720" s="58"/>
      <c r="CU720" s="58"/>
      <c r="CV720" s="58"/>
      <c r="CW720" s="58"/>
      <c r="CX720" s="58"/>
      <c r="CY720" s="58"/>
      <c r="CZ720" s="58"/>
      <c r="DA720" s="58"/>
      <c r="DB720" s="58"/>
      <c r="DC720" s="58"/>
      <c r="DD720" s="58"/>
      <c r="DE720" s="58"/>
      <c r="DF720" s="58"/>
    </row>
    <row r="721" spans="1:110" ht="12.75">
      <c r="A721" s="1817"/>
      <c r="B721" s="1817"/>
      <c r="C721" s="1817"/>
      <c r="D721" s="1817"/>
      <c r="E721" s="1817"/>
      <c r="F721" s="1817"/>
      <c r="G721" s="1817"/>
      <c r="H721" s="1817"/>
      <c r="I721" s="1817"/>
      <c r="J721" s="1817"/>
      <c r="K721" s="1817"/>
      <c r="L721" s="1817"/>
      <c r="M721" s="1817"/>
      <c r="N721" s="1817"/>
      <c r="O721" s="1817"/>
      <c r="P721" s="1817"/>
      <c r="Q721" s="1817"/>
      <c r="R721" s="1817"/>
      <c r="S721" s="1817"/>
      <c r="T721" s="1817"/>
      <c r="U721" s="1817"/>
      <c r="V721" s="1817"/>
      <c r="W721" s="1817"/>
      <c r="X721" s="1817"/>
      <c r="Y721" s="1817"/>
      <c r="Z721" s="1817"/>
      <c r="AA721" s="1817"/>
      <c r="AB721" s="1817"/>
      <c r="AC721" s="1817"/>
      <c r="AD721" s="1817"/>
      <c r="AE721" s="1817"/>
      <c r="AF721" s="1817"/>
      <c r="AG721" s="1817"/>
      <c r="AH721" s="1817"/>
      <c r="AI721" s="1817"/>
      <c r="AJ721" s="1817"/>
      <c r="AK721" s="1817"/>
      <c r="AL721" s="1817"/>
      <c r="AM721" s="1817"/>
      <c r="AN721" s="1817"/>
      <c r="AO721" s="1817"/>
      <c r="AZ721" s="58"/>
      <c r="BA721" s="58"/>
      <c r="BB721" s="58"/>
      <c r="BC721" s="58"/>
      <c r="BD721" s="58"/>
      <c r="BE721" s="58"/>
      <c r="BF721" s="58"/>
      <c r="BG721" s="457">
        <f t="shared" si="44"/>
        <v>0</v>
      </c>
      <c r="BH721" s="460">
        <f t="shared" si="46"/>
        <v>0</v>
      </c>
      <c r="BI721" s="461" t="str">
        <f t="shared" si="45"/>
        <v xml:space="preserve"> </v>
      </c>
      <c r="BJ721" s="58"/>
      <c r="BK721" s="58"/>
      <c r="BL721" s="58"/>
      <c r="BM721" s="58"/>
      <c r="BN721" s="58"/>
      <c r="BO721" s="58"/>
      <c r="BP721" s="540" t="s">
        <v>206</v>
      </c>
      <c r="BQ721" s="754">
        <v>1220</v>
      </c>
      <c r="BR721" s="755">
        <v>1306</v>
      </c>
      <c r="BS721" s="754">
        <v>1570</v>
      </c>
      <c r="BT721" s="755">
        <v>1812</v>
      </c>
      <c r="BU721" s="755">
        <v>2022</v>
      </c>
      <c r="BV721" s="756">
        <v>2232</v>
      </c>
      <c r="BW721" s="58"/>
      <c r="BX721" s="58"/>
      <c r="BY721" s="58"/>
      <c r="BZ721" s="58"/>
      <c r="CA721" s="58"/>
      <c r="CB721" s="58"/>
      <c r="CC721" s="58"/>
      <c r="CD721" s="58"/>
      <c r="CE721" s="58"/>
      <c r="CF721" s="58"/>
      <c r="CG721" s="58"/>
      <c r="CH721" s="58"/>
      <c r="CI721" s="58"/>
      <c r="CJ721" s="58"/>
      <c r="CK721" s="58"/>
      <c r="CL721" s="58"/>
      <c r="CM721" s="58"/>
      <c r="CN721" s="58"/>
      <c r="CO721" s="58"/>
      <c r="CP721" s="58"/>
      <c r="CQ721" s="58"/>
      <c r="CR721" s="177"/>
      <c r="CS721" s="58"/>
      <c r="CT721" s="58"/>
      <c r="CU721" s="58"/>
      <c r="CV721" s="58"/>
      <c r="CW721" s="58"/>
      <c r="CX721" s="58"/>
      <c r="CY721" s="58"/>
      <c r="CZ721" s="58"/>
      <c r="DA721" s="58"/>
      <c r="DB721" s="58"/>
      <c r="DC721" s="58"/>
      <c r="DD721" s="58"/>
      <c r="DE721" s="58"/>
      <c r="DF721" s="58"/>
    </row>
    <row r="722" spans="1:110" ht="12.75">
      <c r="A722" s="50" t="s">
        <v>328</v>
      </c>
      <c r="B722" s="50"/>
      <c r="C722" s="50" t="s">
        <v>19</v>
      </c>
      <c r="AZ722" s="58"/>
      <c r="BA722" s="58"/>
      <c r="BB722" s="58"/>
      <c r="BC722" s="58"/>
      <c r="BD722" s="58"/>
      <c r="BE722" s="58"/>
      <c r="BF722" s="58"/>
      <c r="BG722" s="457">
        <f t="shared" si="44"/>
        <v>0</v>
      </c>
      <c r="BH722" s="460">
        <f t="shared" si="46"/>
        <v>0</v>
      </c>
      <c r="BI722" s="461" t="str">
        <f t="shared" si="45"/>
        <v xml:space="preserve"> </v>
      </c>
      <c r="BJ722" s="58"/>
      <c r="BK722" s="58"/>
      <c r="BL722" s="58"/>
      <c r="BM722" s="58"/>
      <c r="BN722" s="58"/>
      <c r="BO722" s="58"/>
      <c r="BP722" s="540" t="s">
        <v>207</v>
      </c>
      <c r="BQ722" s="754">
        <v>1220</v>
      </c>
      <c r="BR722" s="755">
        <v>1306</v>
      </c>
      <c r="BS722" s="754">
        <v>1570</v>
      </c>
      <c r="BT722" s="755">
        <v>1812</v>
      </c>
      <c r="BU722" s="755">
        <v>2022</v>
      </c>
      <c r="BV722" s="756">
        <v>2232</v>
      </c>
      <c r="BW722" s="58"/>
      <c r="BX722" s="58"/>
      <c r="BY722" s="58"/>
      <c r="BZ722" s="58"/>
      <c r="CA722" s="58"/>
      <c r="CB722" s="58"/>
      <c r="CC722" s="58"/>
      <c r="CD722" s="58"/>
      <c r="CE722" s="58"/>
      <c r="CF722" s="58"/>
      <c r="CG722" s="58"/>
      <c r="CH722" s="58"/>
      <c r="CI722" s="58"/>
      <c r="CJ722" s="58"/>
      <c r="CK722" s="58"/>
      <c r="CL722" s="58"/>
      <c r="CM722" s="58"/>
      <c r="CN722" s="58"/>
      <c r="CO722" s="58"/>
      <c r="CP722" s="58"/>
      <c r="CQ722" s="58"/>
      <c r="CR722" s="177"/>
      <c r="CS722" s="58"/>
      <c r="CT722" s="58"/>
      <c r="CU722" s="58"/>
      <c r="CV722" s="58"/>
      <c r="CW722" s="58"/>
      <c r="CX722" s="58"/>
      <c r="CY722" s="58"/>
      <c r="CZ722" s="58"/>
      <c r="DA722" s="58"/>
      <c r="DB722" s="58"/>
      <c r="DC722" s="58"/>
      <c r="DD722" s="58"/>
      <c r="DE722" s="58"/>
      <c r="DF722" s="58"/>
    </row>
    <row r="723" spans="1:110" ht="12.75">
      <c r="A723" s="50"/>
      <c r="B723" s="910"/>
      <c r="C723" s="50"/>
      <c r="AZ723" s="58"/>
      <c r="BA723" s="58"/>
      <c r="BB723" s="58"/>
      <c r="BC723" s="58"/>
      <c r="BD723" s="58"/>
      <c r="BE723" s="58"/>
      <c r="BF723" s="58"/>
      <c r="BG723" s="457">
        <f t="shared" si="44"/>
        <v>0</v>
      </c>
      <c r="BH723" s="460">
        <f t="shared" si="46"/>
        <v>0</v>
      </c>
      <c r="BI723" s="461" t="str">
        <f t="shared" si="45"/>
        <v xml:space="preserve"> </v>
      </c>
      <c r="BJ723" s="717"/>
      <c r="BK723" s="58"/>
      <c r="BL723" s="58"/>
      <c r="BM723" s="58"/>
      <c r="BN723" s="58"/>
      <c r="BO723" s="58"/>
      <c r="BP723" s="540" t="s">
        <v>208</v>
      </c>
      <c r="BQ723" s="754">
        <v>1220</v>
      </c>
      <c r="BR723" s="755">
        <v>1306</v>
      </c>
      <c r="BS723" s="754">
        <v>1570</v>
      </c>
      <c r="BT723" s="755">
        <v>1812</v>
      </c>
      <c r="BU723" s="755">
        <v>2022</v>
      </c>
      <c r="BV723" s="756">
        <v>2232</v>
      </c>
      <c r="BW723" s="58"/>
      <c r="BX723" s="58"/>
      <c r="BY723" s="58"/>
      <c r="BZ723" s="58"/>
      <c r="CA723" s="58"/>
      <c r="CB723" s="58"/>
      <c r="CC723" s="58"/>
      <c r="CD723" s="58"/>
      <c r="CE723" s="58"/>
      <c r="CF723" s="58"/>
      <c r="CG723" s="58"/>
      <c r="CH723" s="58"/>
      <c r="CI723" s="58"/>
      <c r="CJ723" s="58"/>
      <c r="CK723" s="58"/>
      <c r="CL723" s="58"/>
      <c r="CM723" s="58"/>
      <c r="CN723" s="58"/>
      <c r="CO723" s="58"/>
      <c r="CP723" s="58"/>
      <c r="CQ723" s="58"/>
      <c r="CR723" s="177"/>
      <c r="CS723" s="58"/>
      <c r="CT723" s="58"/>
      <c r="CU723" s="58"/>
      <c r="CV723" s="58"/>
      <c r="CW723" s="58"/>
      <c r="CX723" s="58"/>
      <c r="CY723" s="58"/>
      <c r="CZ723" s="58"/>
      <c r="DA723" s="58"/>
      <c r="DB723" s="58"/>
      <c r="DC723" s="58"/>
      <c r="DD723" s="58"/>
      <c r="DE723" s="58"/>
      <c r="DF723" s="58"/>
    </row>
    <row r="724" spans="1:110" ht="12.75" customHeight="1">
      <c r="B724" s="2225" t="s">
        <v>407</v>
      </c>
      <c r="C724" s="2226"/>
      <c r="D724" s="2226"/>
      <c r="E724" s="2226"/>
      <c r="F724" s="2227"/>
      <c r="G724" s="2225" t="s">
        <v>291</v>
      </c>
      <c r="H724" s="2226"/>
      <c r="I724" s="2226"/>
      <c r="J724" s="2227"/>
      <c r="K724" s="2234" t="s">
        <v>2095</v>
      </c>
      <c r="L724" s="2235"/>
      <c r="M724" s="2235"/>
      <c r="N724" s="2236"/>
      <c r="O724" s="2225" t="s">
        <v>478</v>
      </c>
      <c r="P724" s="2226"/>
      <c r="Q724" s="2226"/>
      <c r="R724" s="2226"/>
      <c r="S724" s="2227"/>
      <c r="T724" s="2225" t="s">
        <v>292</v>
      </c>
      <c r="U724" s="2226"/>
      <c r="V724" s="2226"/>
      <c r="W724" s="2226"/>
      <c r="X724" s="2227"/>
      <c r="Y724" s="2225" t="s">
        <v>293</v>
      </c>
      <c r="Z724" s="2226"/>
      <c r="AA724" s="2226"/>
      <c r="AB724" s="2227"/>
      <c r="AC724" s="2225" t="s">
        <v>294</v>
      </c>
      <c r="AD724" s="2226"/>
      <c r="AE724" s="2226"/>
      <c r="AF724" s="2226"/>
      <c r="AG724" s="2227"/>
      <c r="AH724" s="2225" t="s">
        <v>408</v>
      </c>
      <c r="AI724" s="2226"/>
      <c r="AJ724" s="2226"/>
      <c r="AK724" s="2226"/>
      <c r="AL724" s="2227"/>
      <c r="AM724" s="2225" t="s">
        <v>682</v>
      </c>
      <c r="AN724" s="2226"/>
      <c r="AO724" s="2227"/>
      <c r="AP724" s="239"/>
      <c r="AQ724" s="239"/>
      <c r="AR724" s="239"/>
      <c r="AS724" s="239"/>
      <c r="AT724" s="239"/>
      <c r="AU724" s="239"/>
      <c r="AV724" s="239"/>
      <c r="AW724" s="239"/>
      <c r="AX724" s="239"/>
      <c r="AY724" s="239"/>
      <c r="AZ724" s="58"/>
      <c r="BA724" s="58"/>
      <c r="BB724" s="58"/>
      <c r="BC724" s="58"/>
      <c r="BD724" s="58"/>
      <c r="BE724" s="58"/>
      <c r="BF724" s="58"/>
      <c r="BG724" s="457">
        <f t="shared" si="44"/>
        <v>0</v>
      </c>
      <c r="BH724" s="460">
        <f t="shared" si="46"/>
        <v>0</v>
      </c>
      <c r="BI724" s="461" t="str">
        <f t="shared" si="45"/>
        <v xml:space="preserve"> </v>
      </c>
      <c r="BJ724" s="717"/>
      <c r="BK724" s="58"/>
      <c r="BL724" s="58"/>
      <c r="BM724" s="58"/>
      <c r="BN724" s="58"/>
      <c r="BO724" s="58"/>
      <c r="BP724" s="540" t="s">
        <v>135</v>
      </c>
      <c r="BQ724" s="754">
        <v>1302</v>
      </c>
      <c r="BR724" s="755">
        <v>1396</v>
      </c>
      <c r="BS724" s="754">
        <v>1674</v>
      </c>
      <c r="BT724" s="755">
        <v>1934</v>
      </c>
      <c r="BU724" s="755">
        <v>2160</v>
      </c>
      <c r="BV724" s="756">
        <v>2382</v>
      </c>
      <c r="BW724" s="58"/>
      <c r="BX724" s="58"/>
      <c r="BY724" s="58"/>
      <c r="BZ724" s="58"/>
      <c r="CA724" s="58"/>
      <c r="CB724" s="58"/>
      <c r="CC724" s="58"/>
      <c r="CD724" s="58"/>
      <c r="CE724" s="58"/>
      <c r="CF724" s="58"/>
      <c r="CG724" s="58"/>
      <c r="CH724" s="58"/>
      <c r="CI724" s="58"/>
      <c r="CJ724" s="58"/>
      <c r="CK724" s="58"/>
      <c r="CL724" s="58"/>
      <c r="CM724" s="58"/>
      <c r="CN724" s="58"/>
      <c r="CO724" s="58"/>
      <c r="CP724" s="58"/>
      <c r="CQ724" s="58"/>
      <c r="CR724" s="177"/>
      <c r="CS724" s="58"/>
      <c r="CT724" s="58"/>
      <c r="CU724" s="58"/>
      <c r="CV724" s="58"/>
      <c r="CW724" s="58"/>
      <c r="CX724" s="58"/>
      <c r="CY724" s="58"/>
      <c r="CZ724" s="58"/>
      <c r="DA724" s="58"/>
      <c r="DB724" s="58"/>
      <c r="DC724" s="58"/>
      <c r="DD724" s="58"/>
      <c r="DE724" s="58"/>
      <c r="DF724" s="58"/>
    </row>
    <row r="725" spans="1:110" ht="12.75">
      <c r="B725" s="2228"/>
      <c r="C725" s="2229"/>
      <c r="D725" s="2229"/>
      <c r="E725" s="2229"/>
      <c r="F725" s="2230"/>
      <c r="G725" s="2228"/>
      <c r="H725" s="2229"/>
      <c r="I725" s="2229"/>
      <c r="J725" s="2230"/>
      <c r="K725" s="2237"/>
      <c r="L725" s="2238"/>
      <c r="M725" s="2238"/>
      <c r="N725" s="2239"/>
      <c r="O725" s="2228"/>
      <c r="P725" s="2229"/>
      <c r="Q725" s="2229"/>
      <c r="R725" s="2229"/>
      <c r="S725" s="2230"/>
      <c r="T725" s="2228"/>
      <c r="U725" s="2229"/>
      <c r="V725" s="2229"/>
      <c r="W725" s="2229"/>
      <c r="X725" s="2230"/>
      <c r="Y725" s="2228"/>
      <c r="Z725" s="2229"/>
      <c r="AA725" s="2229"/>
      <c r="AB725" s="2230"/>
      <c r="AC725" s="2228"/>
      <c r="AD725" s="2229"/>
      <c r="AE725" s="2229"/>
      <c r="AF725" s="2229"/>
      <c r="AG725" s="2230"/>
      <c r="AH725" s="2228"/>
      <c r="AI725" s="2229"/>
      <c r="AJ725" s="2229"/>
      <c r="AK725" s="2229"/>
      <c r="AL725" s="2230"/>
      <c r="AM725" s="2228"/>
      <c r="AN725" s="2229"/>
      <c r="AO725" s="2230"/>
      <c r="AP725" s="239"/>
      <c r="AQ725" s="239"/>
      <c r="AR725" s="239"/>
      <c r="AS725" s="239"/>
      <c r="AT725" s="239"/>
      <c r="AU725" s="239"/>
      <c r="AV725" s="239"/>
      <c r="AW725" s="239"/>
      <c r="AX725" s="239"/>
      <c r="AY725" s="239"/>
      <c r="AZ725" s="58"/>
      <c r="BA725" s="58"/>
      <c r="BB725" s="58"/>
      <c r="BC725" s="58"/>
      <c r="BD725" s="58"/>
      <c r="BE725" s="58"/>
      <c r="BF725" s="58"/>
      <c r="BG725" s="457">
        <f t="shared" si="44"/>
        <v>0</v>
      </c>
      <c r="BH725" s="460">
        <f t="shared" si="46"/>
        <v>0</v>
      </c>
      <c r="BI725" s="461" t="str">
        <f t="shared" si="45"/>
        <v xml:space="preserve"> </v>
      </c>
      <c r="BJ725" s="717"/>
      <c r="BK725" s="58"/>
      <c r="BL725" s="58"/>
      <c r="BM725" s="58"/>
      <c r="BN725" s="58"/>
      <c r="BO725" s="58"/>
      <c r="BP725" s="540" t="s">
        <v>209</v>
      </c>
      <c r="BQ725" s="757">
        <v>1962</v>
      </c>
      <c r="BR725" s="758">
        <v>2102</v>
      </c>
      <c r="BS725" s="757">
        <v>2522</v>
      </c>
      <c r="BT725" s="758">
        <v>2914</v>
      </c>
      <c r="BU725" s="758">
        <v>3252</v>
      </c>
      <c r="BV725" s="759">
        <v>3588</v>
      </c>
      <c r="BW725" s="58"/>
      <c r="BX725" s="58"/>
      <c r="BY725" s="58"/>
      <c r="BZ725" s="58"/>
      <c r="CA725" s="58"/>
      <c r="CB725" s="58"/>
      <c r="CC725" s="58"/>
      <c r="CD725" s="58"/>
      <c r="CE725" s="58"/>
      <c r="CF725" s="58"/>
      <c r="CG725" s="58"/>
      <c r="CH725" s="58"/>
      <c r="CI725" s="58"/>
      <c r="CJ725" s="58"/>
      <c r="CK725" s="58"/>
      <c r="CL725" s="58"/>
      <c r="CM725" s="58"/>
      <c r="CN725" s="58"/>
      <c r="CO725" s="58"/>
      <c r="CP725" s="58"/>
      <c r="CQ725" s="58"/>
      <c r="CR725" s="177"/>
      <c r="CS725" s="58"/>
      <c r="CT725" s="58"/>
      <c r="CU725" s="58"/>
      <c r="CV725" s="58"/>
      <c r="CW725" s="58"/>
      <c r="CX725" s="58"/>
      <c r="CY725" s="58"/>
      <c r="CZ725" s="58"/>
      <c r="DA725" s="58"/>
      <c r="DB725" s="58"/>
      <c r="DC725" s="58"/>
      <c r="DD725" s="58"/>
      <c r="DE725" s="58"/>
      <c r="DF725" s="58"/>
    </row>
    <row r="726" spans="1:110" ht="12.75">
      <c r="A726" s="7"/>
      <c r="B726" s="2228"/>
      <c r="C726" s="2229"/>
      <c r="D726" s="2229"/>
      <c r="E726" s="2229"/>
      <c r="F726" s="2230"/>
      <c r="G726" s="2228"/>
      <c r="H726" s="2229"/>
      <c r="I726" s="2229"/>
      <c r="J726" s="2230"/>
      <c r="K726" s="2237"/>
      <c r="L726" s="2238"/>
      <c r="M726" s="2238"/>
      <c r="N726" s="2239"/>
      <c r="O726" s="2228"/>
      <c r="P726" s="2229"/>
      <c r="Q726" s="2229"/>
      <c r="R726" s="2229"/>
      <c r="S726" s="2230"/>
      <c r="T726" s="2228"/>
      <c r="U726" s="2229"/>
      <c r="V726" s="2229"/>
      <c r="W726" s="2229"/>
      <c r="X726" s="2230"/>
      <c r="Y726" s="2228"/>
      <c r="Z726" s="2229"/>
      <c r="AA726" s="2229"/>
      <c r="AB726" s="2230"/>
      <c r="AC726" s="2228"/>
      <c r="AD726" s="2229"/>
      <c r="AE726" s="2229"/>
      <c r="AF726" s="2229"/>
      <c r="AG726" s="2230"/>
      <c r="AH726" s="2228"/>
      <c r="AI726" s="2229"/>
      <c r="AJ726" s="2229"/>
      <c r="AK726" s="2229"/>
      <c r="AL726" s="2230"/>
      <c r="AM726" s="2228"/>
      <c r="AN726" s="2229"/>
      <c r="AO726" s="2230"/>
      <c r="AP726" s="239"/>
      <c r="AQ726" s="239"/>
      <c r="AR726" s="239"/>
      <c r="AS726" s="239"/>
      <c r="AT726" s="239"/>
      <c r="AU726" s="239"/>
      <c r="AV726" s="239"/>
      <c r="AW726" s="239"/>
      <c r="AX726" s="239"/>
      <c r="AY726" s="239"/>
      <c r="AZ726" s="58"/>
      <c r="BA726" s="58"/>
      <c r="BB726" s="58"/>
      <c r="BC726" s="58"/>
      <c r="BD726" s="58"/>
      <c r="BE726" s="58"/>
      <c r="BF726" s="58"/>
      <c r="BG726" s="457">
        <f t="shared" si="44"/>
        <v>0</v>
      </c>
      <c r="BH726" s="460">
        <f t="shared" si="46"/>
        <v>0</v>
      </c>
      <c r="BI726" s="461" t="str">
        <f t="shared" si="45"/>
        <v xml:space="preserve"> </v>
      </c>
      <c r="BJ726" s="717"/>
      <c r="BK726" s="58"/>
      <c r="BL726" s="58"/>
      <c r="BM726" s="58"/>
      <c r="BN726" s="58"/>
      <c r="BO726" s="58"/>
      <c r="BP726" s="540" t="s">
        <v>210</v>
      </c>
      <c r="BQ726" s="760">
        <v>1552</v>
      </c>
      <c r="BR726" s="761">
        <v>1662</v>
      </c>
      <c r="BS726" s="760">
        <v>1994</v>
      </c>
      <c r="BT726" s="761">
        <v>2302</v>
      </c>
      <c r="BU726" s="761">
        <v>2570</v>
      </c>
      <c r="BV726" s="762">
        <v>2836</v>
      </c>
      <c r="BW726" s="58"/>
      <c r="BX726" s="58"/>
      <c r="BY726" s="58"/>
      <c r="BZ726" s="58"/>
      <c r="CA726" s="58"/>
      <c r="CB726" s="58"/>
      <c r="CC726" s="58"/>
      <c r="CD726" s="58"/>
      <c r="CE726" s="58"/>
      <c r="CF726" s="58"/>
      <c r="CG726" s="58"/>
      <c r="CH726" s="58"/>
      <c r="CI726" s="58"/>
      <c r="CJ726" s="58"/>
      <c r="CK726" s="58"/>
      <c r="CL726" s="58"/>
      <c r="CM726" s="58"/>
      <c r="CN726" s="58"/>
      <c r="CO726" s="58"/>
      <c r="CP726" s="58"/>
      <c r="CQ726" s="58"/>
      <c r="CR726" s="177"/>
      <c r="CS726" s="58"/>
      <c r="CT726" s="58"/>
      <c r="CU726" s="58"/>
      <c r="CV726" s="58"/>
      <c r="CW726" s="58"/>
      <c r="CX726" s="58"/>
      <c r="CY726" s="58"/>
      <c r="CZ726" s="58"/>
      <c r="DA726" s="58"/>
      <c r="DB726" s="58"/>
      <c r="DC726" s="58"/>
      <c r="DD726" s="58"/>
      <c r="DE726" s="58"/>
      <c r="DF726" s="58"/>
    </row>
    <row r="727" spans="1:110" ht="13.5" thickBot="1">
      <c r="A727" s="7"/>
      <c r="B727" s="2231"/>
      <c r="C727" s="2232"/>
      <c r="D727" s="2232"/>
      <c r="E727" s="2232"/>
      <c r="F727" s="2233"/>
      <c r="G727" s="2231"/>
      <c r="H727" s="2232"/>
      <c r="I727" s="2232"/>
      <c r="J727" s="2233"/>
      <c r="K727" s="2237"/>
      <c r="L727" s="2238"/>
      <c r="M727" s="2238"/>
      <c r="N727" s="2239"/>
      <c r="O727" s="2231"/>
      <c r="P727" s="2232"/>
      <c r="Q727" s="2232"/>
      <c r="R727" s="2232"/>
      <c r="S727" s="2233"/>
      <c r="T727" s="2231"/>
      <c r="U727" s="2232"/>
      <c r="V727" s="2232"/>
      <c r="W727" s="2232"/>
      <c r="X727" s="2233"/>
      <c r="Y727" s="2231"/>
      <c r="Z727" s="2232"/>
      <c r="AA727" s="2232"/>
      <c r="AB727" s="2233"/>
      <c r="AC727" s="2231"/>
      <c r="AD727" s="2232"/>
      <c r="AE727" s="2232"/>
      <c r="AF727" s="2232"/>
      <c r="AG727" s="2233"/>
      <c r="AH727" s="2231"/>
      <c r="AI727" s="2232"/>
      <c r="AJ727" s="2232"/>
      <c r="AK727" s="2232"/>
      <c r="AL727" s="2233"/>
      <c r="AM727" s="2231"/>
      <c r="AN727" s="2232"/>
      <c r="AO727" s="2233"/>
      <c r="AP727" s="239"/>
      <c r="AQ727" s="239"/>
      <c r="AR727" s="239"/>
      <c r="AS727" s="239"/>
      <c r="AT727" s="239"/>
      <c r="AU727" s="239"/>
      <c r="AV727" s="239"/>
      <c r="AW727" s="239"/>
      <c r="AX727" s="239"/>
      <c r="AY727" s="239"/>
      <c r="AZ727" s="58"/>
      <c r="BA727" s="58"/>
      <c r="BB727" s="58"/>
      <c r="BC727" s="58"/>
      <c r="BD727" s="58"/>
      <c r="BE727" s="58"/>
      <c r="BF727" s="58"/>
      <c r="BG727" s="1417">
        <f t="shared" si="44"/>
        <v>0</v>
      </c>
      <c r="BH727" s="460">
        <f t="shared" si="46"/>
        <v>0</v>
      </c>
      <c r="BI727" s="461" t="str">
        <f t="shared" si="45"/>
        <v xml:space="preserve"> </v>
      </c>
      <c r="BJ727" s="717"/>
      <c r="BK727" s="58"/>
      <c r="BL727" s="58"/>
      <c r="BM727" s="58"/>
      <c r="BN727" s="58"/>
      <c r="BO727" s="58"/>
      <c r="BP727" s="540" t="s">
        <v>211</v>
      </c>
      <c r="BQ727" s="763">
        <v>1220</v>
      </c>
      <c r="BR727" s="764">
        <v>1306</v>
      </c>
      <c r="BS727" s="763">
        <v>1570</v>
      </c>
      <c r="BT727" s="764">
        <v>1812</v>
      </c>
      <c r="BU727" s="764">
        <v>2022</v>
      </c>
      <c r="BV727" s="765">
        <v>2232</v>
      </c>
      <c r="BW727" s="58"/>
      <c r="BX727" s="58"/>
      <c r="BY727" s="58"/>
      <c r="BZ727" s="58"/>
      <c r="CA727" s="58"/>
      <c r="CB727" s="58"/>
      <c r="CC727" s="58"/>
      <c r="CD727" s="58"/>
      <c r="CE727" s="58"/>
      <c r="CF727" s="58"/>
      <c r="CG727" s="58"/>
      <c r="CH727" s="58"/>
      <c r="CI727" s="58"/>
      <c r="CJ727" s="58"/>
      <c r="CK727" s="58"/>
      <c r="CL727" s="58"/>
      <c r="CM727" s="58"/>
      <c r="CN727" s="58"/>
      <c r="CO727" s="58"/>
      <c r="CP727" s="58"/>
      <c r="CQ727" s="58"/>
      <c r="CR727" s="177"/>
      <c r="CS727" s="58"/>
      <c r="CT727" s="58"/>
      <c r="CU727" s="58"/>
      <c r="CV727" s="58"/>
      <c r="CW727" s="58"/>
      <c r="CX727" s="58"/>
      <c r="CY727" s="58"/>
      <c r="CZ727" s="58"/>
      <c r="DA727" s="58"/>
      <c r="DB727" s="58"/>
      <c r="DC727" s="58"/>
      <c r="DD727" s="58"/>
      <c r="DE727" s="58"/>
      <c r="DF727" s="58"/>
    </row>
    <row r="728" spans="1:110" ht="12.75">
      <c r="A728" s="7"/>
      <c r="B728" s="2143" t="s">
        <v>334</v>
      </c>
      <c r="C728" s="2144"/>
      <c r="D728" s="2144"/>
      <c r="E728" s="2144"/>
      <c r="F728" s="2145"/>
      <c r="G728" s="2272">
        <v>7</v>
      </c>
      <c r="H728" s="2273"/>
      <c r="I728" s="2273"/>
      <c r="J728" s="2274"/>
      <c r="K728" s="2208">
        <v>627</v>
      </c>
      <c r="L728" s="2209"/>
      <c r="M728" s="2209"/>
      <c r="N728" s="2210"/>
      <c r="O728" s="2182">
        <v>336.8</v>
      </c>
      <c r="P728" s="2183"/>
      <c r="Q728" s="2183"/>
      <c r="R728" s="2183"/>
      <c r="S728" s="2184"/>
      <c r="T728" s="1985">
        <f t="shared" ref="T728:T752" si="47">G728*O728</f>
        <v>2357.6</v>
      </c>
      <c r="U728" s="1986"/>
      <c r="V728" s="1986"/>
      <c r="W728" s="1986"/>
      <c r="X728" s="1987"/>
      <c r="Y728" s="2182">
        <v>55</v>
      </c>
      <c r="Z728" s="2183"/>
      <c r="AA728" s="2183"/>
      <c r="AB728" s="2184"/>
      <c r="AC728" s="1985">
        <f t="shared" ref="AC728:AC752" si="48">O728+Y728</f>
        <v>391.8</v>
      </c>
      <c r="AD728" s="1986"/>
      <c r="AE728" s="1986"/>
      <c r="AF728" s="1986"/>
      <c r="AG728" s="1987"/>
      <c r="AH728" s="1988">
        <v>0.3</v>
      </c>
      <c r="AI728" s="1989"/>
      <c r="AJ728" s="1989"/>
      <c r="AK728" s="1989"/>
      <c r="AL728" s="1990"/>
      <c r="AM728" s="1967">
        <f t="shared" ref="AM728:AM752" si="49">IF($AH728&gt;0,($AC728/$BA670), " ")</f>
        <v>0.3</v>
      </c>
      <c r="AN728" s="1968"/>
      <c r="AO728" s="1969"/>
      <c r="AP728" s="239"/>
      <c r="AQ728" s="239"/>
      <c r="AR728" s="239"/>
      <c r="AS728" s="239"/>
      <c r="AT728" s="239"/>
      <c r="AU728" s="239"/>
      <c r="AV728" s="239"/>
      <c r="AW728" s="239"/>
      <c r="AX728" s="239"/>
      <c r="AY728" s="239"/>
      <c r="AZ728" s="58"/>
      <c r="BA728" s="58"/>
      <c r="BB728" s="58"/>
      <c r="BC728" s="58"/>
      <c r="BD728" s="58"/>
      <c r="BE728" s="58"/>
      <c r="BF728" s="58"/>
      <c r="BG728" s="1416">
        <f>SUM(BG703:BG727)</f>
        <v>154</v>
      </c>
      <c r="BH728" s="463">
        <f>SUM(BH703:BH727)</f>
        <v>0.99999999999999978</v>
      </c>
      <c r="BI728" s="463">
        <f>SUM(BI703:BI727)</f>
        <v>0.59998924916143459</v>
      </c>
      <c r="BJ728" s="717"/>
      <c r="BK728" s="58"/>
      <c r="BL728" s="58"/>
      <c r="BM728" s="58"/>
      <c r="BN728" s="58"/>
      <c r="BO728" s="58"/>
      <c r="BP728" s="441"/>
      <c r="BQ728" s="309"/>
      <c r="BR728" s="455"/>
      <c r="BS728" s="455"/>
      <c r="BT728" s="455"/>
      <c r="BU728" s="455"/>
      <c r="BV728" s="455"/>
      <c r="BW728" s="58"/>
      <c r="BX728" s="58"/>
      <c r="BY728" s="58"/>
      <c r="BZ728" s="58"/>
      <c r="CA728" s="58"/>
      <c r="CB728" s="58"/>
      <c r="CC728" s="58"/>
      <c r="CD728" s="58"/>
      <c r="CE728" s="58"/>
      <c r="CF728" s="58"/>
      <c r="CG728" s="58"/>
      <c r="CH728" s="58"/>
      <c r="CI728" s="58"/>
      <c r="CJ728" s="58"/>
      <c r="CK728" s="58"/>
      <c r="CL728" s="58"/>
      <c r="CM728" s="58"/>
      <c r="CN728" s="58"/>
      <c r="CO728" s="58"/>
      <c r="CP728" s="58"/>
      <c r="CQ728" s="58"/>
      <c r="CR728" s="177"/>
      <c r="CS728" s="58"/>
      <c r="CT728" s="58"/>
      <c r="CU728" s="58"/>
      <c r="CV728" s="58"/>
      <c r="CW728" s="58"/>
      <c r="CX728" s="58"/>
      <c r="CY728" s="58"/>
      <c r="CZ728" s="58"/>
      <c r="DA728" s="58"/>
      <c r="DB728" s="58"/>
      <c r="DC728" s="58"/>
      <c r="DD728" s="58"/>
      <c r="DE728" s="58"/>
      <c r="DF728" s="58"/>
    </row>
    <row r="729" spans="1:110" ht="12.75">
      <c r="A729" s="7"/>
      <c r="B729" s="2143" t="s">
        <v>334</v>
      </c>
      <c r="C729" s="2144"/>
      <c r="D729" s="2144"/>
      <c r="E729" s="2144"/>
      <c r="F729" s="2145"/>
      <c r="G729" s="2272">
        <v>7</v>
      </c>
      <c r="H729" s="2273"/>
      <c r="I729" s="2273"/>
      <c r="J729" s="2274"/>
      <c r="K729" s="2208">
        <v>627</v>
      </c>
      <c r="L729" s="2209"/>
      <c r="M729" s="2209"/>
      <c r="N729" s="2210"/>
      <c r="O729" s="2182">
        <v>598</v>
      </c>
      <c r="P729" s="2183"/>
      <c r="Q729" s="2183"/>
      <c r="R729" s="2183"/>
      <c r="S729" s="2184"/>
      <c r="T729" s="1985">
        <f t="shared" si="47"/>
        <v>4186</v>
      </c>
      <c r="U729" s="1986"/>
      <c r="V729" s="1986"/>
      <c r="W729" s="1986"/>
      <c r="X729" s="1987"/>
      <c r="Y729" s="2182">
        <v>55</v>
      </c>
      <c r="Z729" s="2183"/>
      <c r="AA729" s="2183"/>
      <c r="AB729" s="2184"/>
      <c r="AC729" s="1985">
        <f t="shared" si="48"/>
        <v>653</v>
      </c>
      <c r="AD729" s="1986"/>
      <c r="AE729" s="1986"/>
      <c r="AF729" s="1986"/>
      <c r="AG729" s="1987"/>
      <c r="AH729" s="1988">
        <v>0.5</v>
      </c>
      <c r="AI729" s="1989"/>
      <c r="AJ729" s="1989"/>
      <c r="AK729" s="1989"/>
      <c r="AL729" s="1990"/>
      <c r="AM729" s="1967">
        <f t="shared" si="49"/>
        <v>0.5</v>
      </c>
      <c r="AN729" s="1968"/>
      <c r="AO729" s="1969"/>
      <c r="AP729" s="239"/>
      <c r="AQ729" s="239"/>
      <c r="AR729" s="239"/>
      <c r="AS729" s="239"/>
      <c r="AT729" s="239"/>
      <c r="AU729" s="239"/>
      <c r="AV729" s="239"/>
      <c r="AW729" s="239"/>
      <c r="AX729" s="239"/>
      <c r="AY729" s="239"/>
      <c r="AZ729" s="58"/>
      <c r="BA729" s="58"/>
      <c r="BB729" s="58"/>
      <c r="BC729" s="58"/>
      <c r="BD729" s="58"/>
      <c r="BE729" s="58"/>
      <c r="BF729" s="58"/>
      <c r="BG729" s="58"/>
      <c r="BH729" s="58"/>
      <c r="BI729" s="58"/>
      <c r="BJ729" s="58"/>
      <c r="BK729" s="58"/>
      <c r="BL729" s="58"/>
      <c r="BM729" s="58"/>
      <c r="BN729" s="58"/>
      <c r="BO729" s="58"/>
      <c r="BP729" s="58"/>
      <c r="BQ729" s="58"/>
      <c r="BR729" s="58"/>
      <c r="BS729" s="58"/>
      <c r="BT729" s="58"/>
      <c r="BU729" s="58"/>
      <c r="BV729" s="58"/>
      <c r="BW729" s="58"/>
      <c r="BX729" s="58"/>
      <c r="BY729" s="58"/>
      <c r="BZ729" s="58"/>
      <c r="CA729" s="58"/>
      <c r="CB729" s="58"/>
      <c r="CC729" s="58"/>
      <c r="CD729" s="58"/>
      <c r="CE729" s="58"/>
      <c r="CF729" s="58"/>
      <c r="CG729" s="58"/>
      <c r="CH729" s="58"/>
      <c r="CI729" s="58"/>
      <c r="CJ729" s="58"/>
      <c r="CK729" s="58"/>
      <c r="CL729" s="58"/>
      <c r="CM729" s="58"/>
      <c r="CN729" s="58"/>
      <c r="CO729" s="58"/>
      <c r="CP729" s="58"/>
      <c r="CQ729" s="58"/>
      <c r="CR729" s="177"/>
      <c r="CS729" s="58"/>
      <c r="CT729" s="58"/>
      <c r="CU729" s="58"/>
      <c r="CV729" s="58"/>
      <c r="CW729" s="58"/>
      <c r="CX729" s="58"/>
      <c r="CY729" s="58"/>
      <c r="CZ729" s="58"/>
      <c r="DA729" s="58"/>
      <c r="DB729" s="58"/>
      <c r="DC729" s="58"/>
      <c r="DD729" s="58"/>
      <c r="DE729" s="58"/>
      <c r="DF729" s="58"/>
    </row>
    <row r="730" spans="1:110" ht="12.75">
      <c r="A730" s="7"/>
      <c r="B730" s="2143" t="s">
        <v>334</v>
      </c>
      <c r="C730" s="2144"/>
      <c r="D730" s="2144"/>
      <c r="E730" s="2144"/>
      <c r="F730" s="2145"/>
      <c r="G730" s="2272">
        <v>30</v>
      </c>
      <c r="H730" s="2273"/>
      <c r="I730" s="2273"/>
      <c r="J730" s="2274"/>
      <c r="K730" s="2208">
        <v>627</v>
      </c>
      <c r="L730" s="2209"/>
      <c r="M730" s="2209"/>
      <c r="N730" s="2210"/>
      <c r="O730" s="2182">
        <v>728.6</v>
      </c>
      <c r="P730" s="2183"/>
      <c r="Q730" s="2183"/>
      <c r="R730" s="2183"/>
      <c r="S730" s="2184"/>
      <c r="T730" s="1985">
        <f t="shared" si="47"/>
        <v>21858</v>
      </c>
      <c r="U730" s="1986"/>
      <c r="V730" s="1986"/>
      <c r="W730" s="1986"/>
      <c r="X730" s="1987"/>
      <c r="Y730" s="2182">
        <v>55</v>
      </c>
      <c r="Z730" s="2183"/>
      <c r="AA730" s="2183"/>
      <c r="AB730" s="2184"/>
      <c r="AC730" s="1985">
        <f t="shared" si="48"/>
        <v>783.6</v>
      </c>
      <c r="AD730" s="1986"/>
      <c r="AE730" s="1986"/>
      <c r="AF730" s="1986"/>
      <c r="AG730" s="1987"/>
      <c r="AH730" s="1988">
        <v>0.6</v>
      </c>
      <c r="AI730" s="1989"/>
      <c r="AJ730" s="1989"/>
      <c r="AK730" s="1989"/>
      <c r="AL730" s="1990"/>
      <c r="AM730" s="1967">
        <f t="shared" si="49"/>
        <v>0.6</v>
      </c>
      <c r="AN730" s="1968"/>
      <c r="AO730" s="1969"/>
      <c r="AP730" s="239"/>
      <c r="AQ730" s="239"/>
      <c r="AR730" s="239"/>
      <c r="AS730" s="239"/>
      <c r="AT730" s="239"/>
      <c r="AU730" s="239"/>
      <c r="AV730" s="239"/>
      <c r="AW730" s="239"/>
      <c r="AX730" s="239"/>
      <c r="AY730" s="239"/>
      <c r="AZ730" s="58"/>
      <c r="BA730" s="58"/>
      <c r="BB730" s="58"/>
      <c r="BC730" s="58"/>
      <c r="BD730" s="58"/>
      <c r="BE730" s="58"/>
      <c r="BF730" s="58"/>
      <c r="BG730" s="58"/>
      <c r="BH730" s="58"/>
      <c r="BI730" s="58"/>
      <c r="BJ730" s="58"/>
      <c r="BK730" s="58"/>
      <c r="BL730" s="58"/>
      <c r="BM730" s="58"/>
      <c r="BN730" s="58"/>
      <c r="BO730" s="58"/>
      <c r="BP730" s="58"/>
      <c r="BQ730" s="58"/>
      <c r="BR730" s="58"/>
      <c r="BS730" s="58"/>
      <c r="BT730" s="58"/>
      <c r="BU730" s="58"/>
      <c r="BV730" s="58"/>
      <c r="BW730" s="58"/>
      <c r="BX730" s="58"/>
      <c r="BY730" s="58"/>
      <c r="BZ730" s="58"/>
      <c r="CA730" s="58"/>
      <c r="CB730" s="58"/>
      <c r="CC730" s="58"/>
      <c r="CD730" s="58"/>
      <c r="CE730" s="58"/>
      <c r="CF730" s="58"/>
      <c r="CG730" s="58"/>
      <c r="CH730" s="58"/>
      <c r="CI730" s="58"/>
      <c r="CJ730" s="58"/>
      <c r="CK730" s="58"/>
      <c r="CL730" s="58"/>
      <c r="CM730" s="58"/>
      <c r="CN730" s="58"/>
      <c r="CO730" s="58"/>
      <c r="CP730" s="58"/>
      <c r="CQ730" s="58"/>
      <c r="CR730" s="177"/>
      <c r="CS730" s="58"/>
      <c r="CT730" s="58"/>
      <c r="CU730" s="58"/>
      <c r="CV730" s="58"/>
      <c r="CW730" s="58"/>
      <c r="CX730" s="58"/>
      <c r="CY730" s="58"/>
      <c r="CZ730" s="58"/>
      <c r="DA730" s="58"/>
      <c r="DB730" s="58"/>
      <c r="DC730" s="58"/>
      <c r="DD730" s="58"/>
      <c r="DE730" s="58"/>
      <c r="DF730" s="58"/>
    </row>
    <row r="731" spans="1:110" ht="12.75">
      <c r="B731" s="2143" t="s">
        <v>334</v>
      </c>
      <c r="C731" s="2144"/>
      <c r="D731" s="2144"/>
      <c r="E731" s="2144"/>
      <c r="F731" s="2145"/>
      <c r="G731" s="2272">
        <v>25</v>
      </c>
      <c r="H731" s="2273"/>
      <c r="I731" s="2273"/>
      <c r="J731" s="2274"/>
      <c r="K731" s="2208">
        <v>627</v>
      </c>
      <c r="L731" s="2209"/>
      <c r="M731" s="2209"/>
      <c r="N731" s="2210"/>
      <c r="O731" s="2182">
        <v>859.2</v>
      </c>
      <c r="P731" s="2183"/>
      <c r="Q731" s="2183"/>
      <c r="R731" s="2183"/>
      <c r="S731" s="2184"/>
      <c r="T731" s="1985">
        <f t="shared" si="47"/>
        <v>21480</v>
      </c>
      <c r="U731" s="1986"/>
      <c r="V731" s="1986"/>
      <c r="W731" s="1986"/>
      <c r="X731" s="1987"/>
      <c r="Y731" s="2182">
        <v>55</v>
      </c>
      <c r="Z731" s="2183"/>
      <c r="AA731" s="2183"/>
      <c r="AB731" s="2184"/>
      <c r="AC731" s="1985">
        <f t="shared" si="48"/>
        <v>914.2</v>
      </c>
      <c r="AD731" s="1986"/>
      <c r="AE731" s="1986"/>
      <c r="AF731" s="1986"/>
      <c r="AG731" s="1987"/>
      <c r="AH731" s="1988">
        <v>0.7</v>
      </c>
      <c r="AI731" s="1989"/>
      <c r="AJ731" s="1989"/>
      <c r="AK731" s="1989"/>
      <c r="AL731" s="1990"/>
      <c r="AM731" s="1967">
        <f t="shared" si="49"/>
        <v>0.70000000000000007</v>
      </c>
      <c r="AN731" s="1968"/>
      <c r="AO731" s="1969"/>
      <c r="AP731" s="239"/>
      <c r="AQ731" s="239"/>
      <c r="AR731" s="239"/>
      <c r="AS731" s="239"/>
      <c r="AT731" s="239"/>
      <c r="AU731" s="239"/>
      <c r="AV731" s="239"/>
      <c r="AW731" s="239"/>
      <c r="AX731" s="239"/>
      <c r="AY731" s="239"/>
      <c r="AZ731" s="58"/>
      <c r="BA731" s="58"/>
      <c r="BB731" s="58"/>
      <c r="BC731" s="58"/>
      <c r="BD731" s="58"/>
      <c r="BE731" s="58"/>
      <c r="BF731" s="58"/>
      <c r="BG731" s="58"/>
      <c r="BH731" s="58"/>
      <c r="BI731" s="58"/>
      <c r="BJ731" s="58"/>
      <c r="BK731" s="58"/>
      <c r="BL731" s="58"/>
      <c r="BM731" s="58"/>
      <c r="BN731" s="58"/>
      <c r="BO731" s="58"/>
      <c r="BP731" s="58"/>
      <c r="BQ731" s="58"/>
      <c r="BR731" s="58"/>
      <c r="BS731" s="58"/>
      <c r="BT731" s="58"/>
      <c r="BU731" s="58"/>
      <c r="BV731" s="58"/>
      <c r="BW731" s="58"/>
      <c r="BX731" s="58"/>
      <c r="BY731" s="58"/>
      <c r="BZ731" s="58"/>
      <c r="CA731" s="58"/>
      <c r="CB731" s="58"/>
      <c r="CC731" s="58"/>
      <c r="CD731" s="58"/>
      <c r="CE731" s="58"/>
      <c r="CF731" s="58"/>
      <c r="CG731" s="58"/>
      <c r="CH731" s="58"/>
      <c r="CI731" s="58"/>
      <c r="CJ731" s="58"/>
      <c r="CK731" s="58"/>
      <c r="CL731" s="58"/>
      <c r="CM731" s="58"/>
      <c r="CN731" s="58"/>
      <c r="CO731" s="58"/>
      <c r="CP731" s="58"/>
      <c r="CQ731" s="58"/>
      <c r="CR731" s="177"/>
      <c r="CS731" s="58"/>
      <c r="CT731" s="58"/>
      <c r="CU731" s="58"/>
      <c r="CV731" s="58"/>
      <c r="CW731" s="58"/>
      <c r="CX731" s="58"/>
      <c r="CY731" s="58"/>
      <c r="CZ731" s="58"/>
      <c r="DA731" s="58"/>
      <c r="DB731" s="58"/>
      <c r="DC731" s="58"/>
      <c r="DD731" s="58"/>
      <c r="DE731" s="58"/>
      <c r="DF731" s="58"/>
    </row>
    <row r="732" spans="1:110" ht="12.75">
      <c r="B732" s="2143" t="s">
        <v>168</v>
      </c>
      <c r="C732" s="2144"/>
      <c r="D732" s="2144"/>
      <c r="E732" s="2144"/>
      <c r="F732" s="2145"/>
      <c r="G732" s="2272">
        <v>5</v>
      </c>
      <c r="H732" s="2273"/>
      <c r="I732" s="2273"/>
      <c r="J732" s="2274"/>
      <c r="K732" s="2208">
        <v>921</v>
      </c>
      <c r="L732" s="2209"/>
      <c r="M732" s="2209"/>
      <c r="N732" s="2210"/>
      <c r="O732" s="2182">
        <v>397</v>
      </c>
      <c r="P732" s="2183"/>
      <c r="Q732" s="2183"/>
      <c r="R732" s="2183"/>
      <c r="S732" s="2184"/>
      <c r="T732" s="1985">
        <f t="shared" si="47"/>
        <v>1985</v>
      </c>
      <c r="U732" s="1986"/>
      <c r="V732" s="1986"/>
      <c r="W732" s="1986"/>
      <c r="X732" s="1987"/>
      <c r="Y732" s="2182">
        <v>74</v>
      </c>
      <c r="Z732" s="2183"/>
      <c r="AA732" s="2183"/>
      <c r="AB732" s="2184"/>
      <c r="AC732" s="1985">
        <f t="shared" si="48"/>
        <v>471</v>
      </c>
      <c r="AD732" s="1986"/>
      <c r="AE732" s="1986"/>
      <c r="AF732" s="1986"/>
      <c r="AG732" s="1987"/>
      <c r="AH732" s="1988">
        <v>0.3</v>
      </c>
      <c r="AI732" s="1989"/>
      <c r="AJ732" s="1989"/>
      <c r="AK732" s="1989"/>
      <c r="AL732" s="1990"/>
      <c r="AM732" s="1967">
        <f t="shared" si="49"/>
        <v>0.3</v>
      </c>
      <c r="AN732" s="1968"/>
      <c r="AO732" s="1969"/>
      <c r="AP732" s="239"/>
      <c r="AQ732" s="239"/>
      <c r="AR732" s="239"/>
      <c r="AS732" s="239"/>
      <c r="AT732" s="239"/>
      <c r="AU732" s="239"/>
      <c r="AV732" s="239"/>
      <c r="AW732" s="239"/>
      <c r="AX732" s="239"/>
      <c r="AY732" s="239"/>
      <c r="AZ732" s="58"/>
      <c r="BA732" s="58"/>
      <c r="BB732" s="58"/>
      <c r="BC732" s="58"/>
      <c r="BD732" s="58"/>
      <c r="BE732" s="58"/>
      <c r="BF732" s="58"/>
      <c r="BG732" s="58"/>
      <c r="BH732" s="58"/>
      <c r="BI732" s="58"/>
      <c r="BJ732" s="58"/>
      <c r="BK732" s="58"/>
      <c r="BL732" s="58"/>
      <c r="BM732" s="58"/>
      <c r="BN732" s="58"/>
      <c r="BO732" s="58"/>
      <c r="BP732" s="58"/>
      <c r="BQ732" s="58"/>
      <c r="BR732" s="58"/>
      <c r="BS732" s="58"/>
      <c r="BT732" s="58"/>
      <c r="BU732" s="58"/>
      <c r="BV732" s="58"/>
      <c r="BW732" s="58"/>
      <c r="BX732" s="58"/>
      <c r="BY732" s="58"/>
      <c r="BZ732" s="58"/>
      <c r="CA732" s="58"/>
      <c r="CB732" s="58"/>
      <c r="CC732" s="58"/>
      <c r="CD732" s="58"/>
      <c r="CE732" s="58"/>
      <c r="CF732" s="58"/>
      <c r="CG732" s="58"/>
      <c r="CH732" s="58"/>
      <c r="CI732" s="58"/>
      <c r="CJ732" s="58"/>
      <c r="CK732" s="58"/>
      <c r="CL732" s="58"/>
      <c r="CM732" s="58"/>
      <c r="CN732" s="58"/>
      <c r="CO732" s="58"/>
      <c r="CP732" s="58"/>
      <c r="CQ732" s="58"/>
      <c r="CR732" s="177"/>
      <c r="CS732" s="58"/>
      <c r="CT732" s="58"/>
      <c r="CU732" s="58"/>
      <c r="CV732" s="58"/>
      <c r="CW732" s="58"/>
      <c r="CX732" s="58"/>
      <c r="CY732" s="58"/>
      <c r="CZ732" s="58"/>
      <c r="DA732" s="58"/>
      <c r="DB732" s="58"/>
      <c r="DC732" s="58"/>
      <c r="DD732" s="58"/>
      <c r="DE732" s="58"/>
      <c r="DF732" s="58"/>
    </row>
    <row r="733" spans="1:110" ht="12.75">
      <c r="B733" s="2143" t="s">
        <v>168</v>
      </c>
      <c r="C733" s="2144"/>
      <c r="D733" s="2144"/>
      <c r="E733" s="2144"/>
      <c r="F733" s="2145"/>
      <c r="G733" s="2272">
        <v>5</v>
      </c>
      <c r="H733" s="2273"/>
      <c r="I733" s="2273"/>
      <c r="J733" s="2274"/>
      <c r="K733" s="2208">
        <v>921</v>
      </c>
      <c r="L733" s="2209"/>
      <c r="M733" s="2209"/>
      <c r="N733" s="2210"/>
      <c r="O733" s="2182">
        <v>711</v>
      </c>
      <c r="P733" s="2183"/>
      <c r="Q733" s="2183"/>
      <c r="R733" s="2183"/>
      <c r="S733" s="2184"/>
      <c r="T733" s="1985">
        <f t="shared" si="47"/>
        <v>3555</v>
      </c>
      <c r="U733" s="1986"/>
      <c r="V733" s="1986"/>
      <c r="W733" s="1986"/>
      <c r="X733" s="1987"/>
      <c r="Y733" s="2182">
        <v>74</v>
      </c>
      <c r="Z733" s="2183"/>
      <c r="AA733" s="2183"/>
      <c r="AB733" s="2184"/>
      <c r="AC733" s="1985">
        <f t="shared" si="48"/>
        <v>785</v>
      </c>
      <c r="AD733" s="1986"/>
      <c r="AE733" s="1986"/>
      <c r="AF733" s="1986"/>
      <c r="AG733" s="1987"/>
      <c r="AH733" s="1988">
        <v>0.5</v>
      </c>
      <c r="AI733" s="1989"/>
      <c r="AJ733" s="1989"/>
      <c r="AK733" s="1989"/>
      <c r="AL733" s="1990"/>
      <c r="AM733" s="1967">
        <f t="shared" si="49"/>
        <v>0.5</v>
      </c>
      <c r="AN733" s="1968"/>
      <c r="AO733" s="1969"/>
      <c r="AP733" s="239"/>
      <c r="AQ733" s="239"/>
      <c r="AR733" s="239"/>
      <c r="AS733" s="239"/>
      <c r="AT733" s="239"/>
      <c r="AU733" s="239"/>
      <c r="AV733" s="239"/>
      <c r="AW733" s="239"/>
      <c r="AX733" s="239"/>
      <c r="AY733" s="239"/>
      <c r="AZ733" s="58"/>
      <c r="BA733" s="58"/>
      <c r="BB733" s="58"/>
      <c r="BC733" s="58"/>
      <c r="BD733" s="58"/>
      <c r="BE733" s="58"/>
      <c r="BF733" s="58"/>
      <c r="BG733" s="58"/>
      <c r="BH733" s="58"/>
      <c r="BI733" s="58"/>
      <c r="BJ733" s="58"/>
      <c r="BK733" s="58"/>
      <c r="BL733" s="58"/>
      <c r="BM733" s="58"/>
      <c r="BN733" s="58"/>
      <c r="BO733" s="58"/>
      <c r="BP733" s="58"/>
      <c r="BQ733" s="58"/>
      <c r="BR733" s="58"/>
      <c r="BS733" s="58"/>
      <c r="BT733" s="58"/>
      <c r="BU733" s="58"/>
      <c r="BV733" s="58"/>
      <c r="BW733" s="58"/>
      <c r="BX733" s="58"/>
      <c r="BY733" s="58"/>
      <c r="BZ733" s="58"/>
      <c r="CA733" s="58"/>
      <c r="CB733" s="58"/>
      <c r="CC733" s="58"/>
      <c r="CD733" s="58"/>
      <c r="CE733" s="58"/>
      <c r="CF733" s="58"/>
      <c r="CG733" s="58"/>
      <c r="CH733" s="58"/>
      <c r="CI733" s="58"/>
      <c r="CJ733" s="58"/>
      <c r="CK733" s="58"/>
      <c r="CL733" s="58"/>
      <c r="CM733" s="58"/>
      <c r="CN733" s="58"/>
      <c r="CO733" s="58"/>
      <c r="CP733" s="58"/>
      <c r="CQ733" s="58"/>
      <c r="CR733" s="177"/>
      <c r="CS733" s="58"/>
      <c r="CT733" s="58"/>
      <c r="CU733" s="58"/>
      <c r="CV733" s="58"/>
      <c r="CW733" s="58"/>
      <c r="CX733" s="58"/>
      <c r="CY733" s="58"/>
      <c r="CZ733" s="58"/>
      <c r="DA733" s="58"/>
      <c r="DB733" s="58"/>
      <c r="DC733" s="58"/>
      <c r="DD733" s="58"/>
      <c r="DE733" s="58"/>
      <c r="DF733" s="58"/>
    </row>
    <row r="734" spans="1:110" ht="12.75">
      <c r="B734" s="2143" t="s">
        <v>168</v>
      </c>
      <c r="C734" s="2144"/>
      <c r="D734" s="2144"/>
      <c r="E734" s="2144"/>
      <c r="F734" s="2145"/>
      <c r="G734" s="2272">
        <v>13</v>
      </c>
      <c r="H734" s="2273"/>
      <c r="I734" s="2273"/>
      <c r="J734" s="2274"/>
      <c r="K734" s="2208">
        <v>921</v>
      </c>
      <c r="L734" s="2209"/>
      <c r="M734" s="2209"/>
      <c r="N734" s="2210"/>
      <c r="O734" s="2182">
        <v>868</v>
      </c>
      <c r="P734" s="2183"/>
      <c r="Q734" s="2183"/>
      <c r="R734" s="2183"/>
      <c r="S734" s="2184"/>
      <c r="T734" s="1985">
        <f t="shared" si="47"/>
        <v>11284</v>
      </c>
      <c r="U734" s="1986"/>
      <c r="V734" s="1986"/>
      <c r="W734" s="1986"/>
      <c r="X734" s="1987"/>
      <c r="Y734" s="2182">
        <v>74</v>
      </c>
      <c r="Z734" s="2183"/>
      <c r="AA734" s="2183"/>
      <c r="AB734" s="2184"/>
      <c r="AC734" s="1985">
        <f t="shared" si="48"/>
        <v>942</v>
      </c>
      <c r="AD734" s="1986"/>
      <c r="AE734" s="1986"/>
      <c r="AF734" s="1986"/>
      <c r="AG734" s="1987"/>
      <c r="AH734" s="1988">
        <v>0.6</v>
      </c>
      <c r="AI734" s="1989"/>
      <c r="AJ734" s="1989"/>
      <c r="AK734" s="1989"/>
      <c r="AL734" s="1990"/>
      <c r="AM734" s="1967">
        <f t="shared" si="49"/>
        <v>0.6</v>
      </c>
      <c r="AN734" s="1968"/>
      <c r="AO734" s="1969"/>
      <c r="AP734" s="239"/>
      <c r="AQ734" s="239"/>
      <c r="AR734" s="239"/>
      <c r="AS734" s="239"/>
      <c r="AT734" s="239"/>
      <c r="AU734" s="239"/>
      <c r="AV734" s="239"/>
      <c r="AW734" s="239"/>
      <c r="AX734" s="239"/>
      <c r="AY734" s="239"/>
      <c r="AZ734" s="58"/>
      <c r="BA734" s="58"/>
      <c r="BB734" s="58"/>
      <c r="BC734" s="58"/>
      <c r="BD734" s="58"/>
      <c r="BE734" s="58"/>
      <c r="BF734" s="58"/>
      <c r="BG734" s="58"/>
      <c r="BH734" s="58"/>
      <c r="BI734" s="58"/>
      <c r="BJ734" s="58"/>
      <c r="BK734" s="58"/>
      <c r="BL734" s="58"/>
      <c r="BM734" s="58"/>
      <c r="BN734" s="58"/>
      <c r="BO734" s="58"/>
      <c r="BP734" s="58"/>
      <c r="BQ734" s="58"/>
      <c r="BR734" s="58"/>
      <c r="BS734" s="58"/>
      <c r="BT734" s="58"/>
      <c r="BU734" s="58"/>
      <c r="BV734" s="58"/>
      <c r="BW734" s="58"/>
      <c r="BX734" s="58"/>
      <c r="BY734" s="58"/>
      <c r="BZ734" s="58"/>
      <c r="CA734" s="58"/>
      <c r="CB734" s="58"/>
      <c r="CC734" s="58"/>
      <c r="CD734" s="58"/>
      <c r="CE734" s="58"/>
      <c r="CF734" s="58"/>
      <c r="CG734" s="58"/>
      <c r="CH734" s="58"/>
      <c r="CI734" s="58"/>
      <c r="CJ734" s="58"/>
      <c r="CK734" s="58"/>
      <c r="CL734" s="58"/>
      <c r="CM734" s="58"/>
      <c r="CN734" s="58"/>
      <c r="CO734" s="58"/>
      <c r="CP734" s="58"/>
      <c r="CQ734" s="58"/>
      <c r="CR734" s="177"/>
      <c r="CS734" s="58"/>
      <c r="CT734" s="58"/>
      <c r="CU734" s="58"/>
      <c r="CV734" s="58"/>
      <c r="CW734" s="58"/>
      <c r="CX734" s="58"/>
      <c r="CY734" s="58"/>
      <c r="CZ734" s="58"/>
      <c r="DA734" s="58"/>
      <c r="DB734" s="58"/>
      <c r="DC734" s="58"/>
      <c r="DD734" s="58"/>
      <c r="DE734" s="58"/>
      <c r="DF734" s="58"/>
    </row>
    <row r="735" spans="1:110" ht="12.75">
      <c r="B735" s="2143" t="s">
        <v>168</v>
      </c>
      <c r="C735" s="2144"/>
      <c r="D735" s="2144"/>
      <c r="E735" s="2144"/>
      <c r="F735" s="2145"/>
      <c r="G735" s="2272">
        <v>23</v>
      </c>
      <c r="H735" s="2273"/>
      <c r="I735" s="2273"/>
      <c r="J735" s="2274"/>
      <c r="K735" s="2208">
        <v>921</v>
      </c>
      <c r="L735" s="2209"/>
      <c r="M735" s="2209"/>
      <c r="N735" s="2210"/>
      <c r="O735" s="2182">
        <v>1025</v>
      </c>
      <c r="P735" s="2183"/>
      <c r="Q735" s="2183"/>
      <c r="R735" s="2183"/>
      <c r="S735" s="2184"/>
      <c r="T735" s="1985">
        <f t="shared" si="47"/>
        <v>23575</v>
      </c>
      <c r="U735" s="1986"/>
      <c r="V735" s="1986"/>
      <c r="W735" s="1986"/>
      <c r="X735" s="1987"/>
      <c r="Y735" s="2182">
        <v>74</v>
      </c>
      <c r="Z735" s="2183"/>
      <c r="AA735" s="2183"/>
      <c r="AB735" s="2184"/>
      <c r="AC735" s="1985">
        <f t="shared" si="48"/>
        <v>1099</v>
      </c>
      <c r="AD735" s="1986"/>
      <c r="AE735" s="1986"/>
      <c r="AF735" s="1986"/>
      <c r="AG735" s="1987"/>
      <c r="AH735" s="1988">
        <v>0.7</v>
      </c>
      <c r="AI735" s="1989"/>
      <c r="AJ735" s="1989"/>
      <c r="AK735" s="1989"/>
      <c r="AL735" s="1990"/>
      <c r="AM735" s="1967">
        <f t="shared" si="49"/>
        <v>0.7</v>
      </c>
      <c r="AN735" s="1968"/>
      <c r="AO735" s="1969"/>
      <c r="AP735" s="239"/>
      <c r="AQ735" s="239"/>
      <c r="AR735" s="239"/>
      <c r="AS735" s="239"/>
      <c r="AT735" s="239"/>
      <c r="AU735" s="239"/>
      <c r="AV735" s="239"/>
      <c r="AW735" s="239"/>
      <c r="AX735" s="239"/>
      <c r="AY735" s="239"/>
      <c r="AZ735" s="58"/>
      <c r="BA735" s="58"/>
      <c r="BB735" s="58"/>
      <c r="BC735" s="58"/>
      <c r="BD735" s="58"/>
      <c r="BE735" s="58"/>
      <c r="BF735" s="58"/>
      <c r="BG735" s="58"/>
      <c r="BH735" s="58"/>
      <c r="BI735" s="58"/>
      <c r="BJ735" s="58"/>
      <c r="BK735" s="58"/>
      <c r="BL735" s="58"/>
      <c r="BM735" s="58"/>
      <c r="BN735" s="58"/>
      <c r="BO735" s="58"/>
      <c r="BP735" s="58"/>
      <c r="BQ735" s="58"/>
      <c r="BR735" s="58"/>
      <c r="BS735" s="58"/>
      <c r="BT735" s="58"/>
      <c r="BU735" s="58"/>
      <c r="BV735" s="58"/>
      <c r="BW735" s="58"/>
      <c r="BX735" s="58"/>
      <c r="BY735" s="58"/>
      <c r="BZ735" s="58"/>
      <c r="CA735" s="58"/>
      <c r="CB735" s="58"/>
      <c r="CC735" s="58"/>
      <c r="CD735" s="58"/>
      <c r="CE735" s="58"/>
      <c r="CF735" s="58"/>
      <c r="CG735" s="58"/>
      <c r="CH735" s="58"/>
      <c r="CI735" s="58"/>
      <c r="CJ735" s="58"/>
      <c r="CK735" s="58"/>
      <c r="CL735" s="58"/>
      <c r="CM735" s="58"/>
      <c r="CN735" s="58"/>
      <c r="CO735" s="58"/>
      <c r="CP735" s="58"/>
      <c r="CQ735" s="58"/>
      <c r="CR735" s="177"/>
      <c r="CS735" s="58"/>
      <c r="CT735" s="58"/>
      <c r="CU735" s="58"/>
      <c r="CV735" s="58"/>
      <c r="CW735" s="58"/>
      <c r="CX735" s="58"/>
      <c r="CY735" s="58"/>
      <c r="CZ735" s="58"/>
      <c r="DA735" s="58"/>
      <c r="DB735" s="58"/>
      <c r="DC735" s="58"/>
      <c r="DD735" s="58"/>
      <c r="DE735" s="58"/>
      <c r="DF735" s="58"/>
    </row>
    <row r="736" spans="1:110" ht="12.75">
      <c r="B736" s="2143" t="s">
        <v>169</v>
      </c>
      <c r="C736" s="2144"/>
      <c r="D736" s="2144"/>
      <c r="E736" s="2144"/>
      <c r="F736" s="2145"/>
      <c r="G736" s="2272">
        <v>5</v>
      </c>
      <c r="H736" s="2273"/>
      <c r="I736" s="2273"/>
      <c r="J736" s="2274"/>
      <c r="K736" s="2208">
        <v>1176</v>
      </c>
      <c r="L736" s="2209"/>
      <c r="M736" s="2209"/>
      <c r="N736" s="2210"/>
      <c r="O736" s="2182">
        <v>449</v>
      </c>
      <c r="P736" s="2183"/>
      <c r="Q736" s="2183"/>
      <c r="R736" s="2183"/>
      <c r="S736" s="2184"/>
      <c r="T736" s="1985">
        <f t="shared" si="47"/>
        <v>2245</v>
      </c>
      <c r="U736" s="1986"/>
      <c r="V736" s="1986"/>
      <c r="W736" s="1986"/>
      <c r="X736" s="1987"/>
      <c r="Y736" s="2182">
        <v>94</v>
      </c>
      <c r="Z736" s="2183"/>
      <c r="AA736" s="2183"/>
      <c r="AB736" s="2184"/>
      <c r="AC736" s="1985">
        <f t="shared" si="48"/>
        <v>543</v>
      </c>
      <c r="AD736" s="1986"/>
      <c r="AE736" s="1986"/>
      <c r="AF736" s="1986"/>
      <c r="AG736" s="1987"/>
      <c r="AH736" s="1988">
        <v>0.3</v>
      </c>
      <c r="AI736" s="1989"/>
      <c r="AJ736" s="1989"/>
      <c r="AK736" s="1989"/>
      <c r="AL736" s="1990"/>
      <c r="AM736" s="1967">
        <f t="shared" si="49"/>
        <v>0.29966887417218541</v>
      </c>
      <c r="AN736" s="1968"/>
      <c r="AO736" s="1969"/>
      <c r="AP736" s="239"/>
      <c r="AQ736" s="239"/>
      <c r="AR736" s="239"/>
      <c r="AS736" s="239"/>
      <c r="AT736" s="239"/>
      <c r="AU736" s="239"/>
      <c r="AV736" s="239"/>
      <c r="AW736" s="239"/>
      <c r="AX736" s="239"/>
      <c r="AY736" s="239"/>
      <c r="AZ736" s="58"/>
      <c r="BA736" s="58"/>
      <c r="BB736" s="58"/>
      <c r="BC736" s="58"/>
      <c r="BD736" s="58"/>
      <c r="BE736" s="58"/>
      <c r="BF736" s="58"/>
      <c r="BG736" s="58"/>
      <c r="BH736" s="58"/>
      <c r="BI736" s="58"/>
      <c r="BJ736" s="58"/>
      <c r="BK736" s="58"/>
      <c r="BL736" s="58"/>
      <c r="BM736" s="58"/>
      <c r="BN736" s="58"/>
      <c r="BO736" s="58"/>
      <c r="BP736" s="58"/>
      <c r="BQ736" s="58"/>
      <c r="BR736" s="58"/>
      <c r="BS736" s="58"/>
      <c r="BT736" s="58"/>
      <c r="BU736" s="58"/>
      <c r="BV736" s="58"/>
      <c r="BW736" s="58"/>
      <c r="BX736" s="58"/>
      <c r="BY736" s="58"/>
      <c r="BZ736" s="58"/>
      <c r="CA736" s="58"/>
      <c r="CB736" s="58"/>
      <c r="CC736" s="58"/>
      <c r="CD736" s="58"/>
      <c r="CE736" s="58"/>
      <c r="CF736" s="58"/>
      <c r="CG736" s="58"/>
      <c r="CH736" s="58"/>
      <c r="CI736" s="58"/>
      <c r="CJ736" s="58"/>
      <c r="CK736" s="58"/>
      <c r="CL736" s="58"/>
      <c r="CM736" s="58"/>
      <c r="CN736" s="58"/>
      <c r="CO736" s="58"/>
      <c r="CP736" s="58"/>
      <c r="CQ736" s="58"/>
      <c r="CR736" s="177"/>
      <c r="CS736" s="58"/>
      <c r="CT736" s="58"/>
      <c r="CU736" s="58"/>
      <c r="CV736" s="58"/>
      <c r="CW736" s="58"/>
      <c r="CX736" s="58"/>
      <c r="CY736" s="58"/>
      <c r="CZ736" s="58"/>
      <c r="DA736" s="58"/>
      <c r="DB736" s="58"/>
      <c r="DC736" s="58"/>
      <c r="DD736" s="58"/>
      <c r="DE736" s="58"/>
      <c r="DF736" s="58"/>
    </row>
    <row r="737" spans="1:110" ht="12.75">
      <c r="A737" s="7"/>
      <c r="B737" s="2143" t="s">
        <v>169</v>
      </c>
      <c r="C737" s="2144"/>
      <c r="D737" s="2144"/>
      <c r="E737" s="2144"/>
      <c r="F737" s="2145"/>
      <c r="G737" s="2272">
        <v>5</v>
      </c>
      <c r="H737" s="2273"/>
      <c r="I737" s="2273"/>
      <c r="J737" s="2274"/>
      <c r="K737" s="2208">
        <v>1176</v>
      </c>
      <c r="L737" s="2209"/>
      <c r="M737" s="2209"/>
      <c r="N737" s="2210"/>
      <c r="O737" s="2182">
        <v>812</v>
      </c>
      <c r="P737" s="2183"/>
      <c r="Q737" s="2183"/>
      <c r="R737" s="2183"/>
      <c r="S737" s="2184"/>
      <c r="T737" s="1985">
        <f t="shared" si="47"/>
        <v>4060</v>
      </c>
      <c r="U737" s="1986"/>
      <c r="V737" s="1986"/>
      <c r="W737" s="1986"/>
      <c r="X737" s="1987"/>
      <c r="Y737" s="2182">
        <v>94</v>
      </c>
      <c r="Z737" s="2183"/>
      <c r="AA737" s="2183"/>
      <c r="AB737" s="2184"/>
      <c r="AC737" s="1985">
        <f t="shared" si="48"/>
        <v>906</v>
      </c>
      <c r="AD737" s="1986"/>
      <c r="AE737" s="1986"/>
      <c r="AF737" s="1986"/>
      <c r="AG737" s="1987"/>
      <c r="AH737" s="1988">
        <v>0.5</v>
      </c>
      <c r="AI737" s="1989"/>
      <c r="AJ737" s="1989"/>
      <c r="AK737" s="1989"/>
      <c r="AL737" s="1990"/>
      <c r="AM737" s="1967">
        <f t="shared" si="49"/>
        <v>0.5</v>
      </c>
      <c r="AN737" s="1968"/>
      <c r="AO737" s="1969"/>
      <c r="AP737" s="239"/>
      <c r="AQ737" s="239"/>
      <c r="AR737" s="239"/>
      <c r="AS737" s="239"/>
      <c r="AT737" s="239"/>
      <c r="AU737" s="239"/>
      <c r="AV737" s="239"/>
      <c r="AW737" s="239"/>
      <c r="AX737" s="239"/>
      <c r="AY737" s="239"/>
      <c r="AZ737" s="58"/>
      <c r="BA737" s="58"/>
      <c r="BB737" s="58"/>
      <c r="BC737" s="58"/>
      <c r="BD737" s="58"/>
      <c r="BE737" s="58"/>
      <c r="BF737" s="58"/>
      <c r="BG737" s="58"/>
      <c r="BH737" s="58"/>
      <c r="BI737" s="58"/>
      <c r="BJ737" s="58"/>
      <c r="BK737" s="58"/>
      <c r="BL737" s="58"/>
      <c r="BM737" s="58"/>
      <c r="BN737" s="58"/>
      <c r="BO737" s="58"/>
      <c r="BP737" s="58"/>
      <c r="BQ737" s="58"/>
      <c r="BR737" s="58"/>
      <c r="BS737" s="58"/>
      <c r="BT737" s="58"/>
      <c r="BU737" s="58"/>
      <c r="BV737" s="58"/>
      <c r="BW737" s="58"/>
      <c r="BX737" s="58"/>
      <c r="BY737" s="58"/>
      <c r="BZ737" s="58"/>
      <c r="CA737" s="58"/>
      <c r="CB737" s="58"/>
      <c r="CC737" s="58"/>
      <c r="CD737" s="58"/>
      <c r="CE737" s="58"/>
      <c r="CF737" s="58"/>
      <c r="CG737" s="58"/>
      <c r="CH737" s="58"/>
      <c r="CI737" s="58"/>
      <c r="CJ737" s="58"/>
      <c r="CK737" s="58"/>
      <c r="CL737" s="58"/>
      <c r="CM737" s="58"/>
      <c r="CN737" s="58"/>
      <c r="CO737" s="58"/>
      <c r="CP737" s="58"/>
      <c r="CQ737" s="58"/>
      <c r="CR737" s="177"/>
      <c r="CS737" s="58"/>
      <c r="CT737" s="58"/>
      <c r="CU737" s="58"/>
      <c r="CV737" s="58"/>
      <c r="CW737" s="58"/>
      <c r="CX737" s="58"/>
      <c r="CY737" s="58"/>
      <c r="CZ737" s="58"/>
      <c r="DA737" s="58"/>
      <c r="DB737" s="58"/>
      <c r="DC737" s="58"/>
      <c r="DD737" s="58"/>
      <c r="DE737" s="58"/>
      <c r="DF737" s="58"/>
    </row>
    <row r="738" spans="1:110" ht="12.75">
      <c r="A738" s="7"/>
      <c r="B738" s="2143" t="s">
        <v>169</v>
      </c>
      <c r="C738" s="2144"/>
      <c r="D738" s="2144"/>
      <c r="E738" s="2144"/>
      <c r="F738" s="2145"/>
      <c r="G738" s="2272">
        <v>9</v>
      </c>
      <c r="H738" s="2273"/>
      <c r="I738" s="2273"/>
      <c r="J738" s="2274"/>
      <c r="K738" s="2208">
        <v>1176</v>
      </c>
      <c r="L738" s="2209"/>
      <c r="M738" s="2209"/>
      <c r="N738" s="2210"/>
      <c r="O738" s="2182">
        <v>993.2</v>
      </c>
      <c r="P738" s="2183"/>
      <c r="Q738" s="2183"/>
      <c r="R738" s="2183"/>
      <c r="S738" s="2184"/>
      <c r="T738" s="1985">
        <f t="shared" si="47"/>
        <v>8938.8000000000011</v>
      </c>
      <c r="U738" s="1986"/>
      <c r="V738" s="1986"/>
      <c r="W738" s="1986"/>
      <c r="X738" s="1987"/>
      <c r="Y738" s="2182">
        <v>94</v>
      </c>
      <c r="Z738" s="2183"/>
      <c r="AA738" s="2183"/>
      <c r="AB738" s="2184"/>
      <c r="AC738" s="1985">
        <f t="shared" si="48"/>
        <v>1087.2</v>
      </c>
      <c r="AD738" s="1986"/>
      <c r="AE738" s="1986"/>
      <c r="AF738" s="1986"/>
      <c r="AG738" s="1987"/>
      <c r="AH738" s="1988">
        <v>0.6</v>
      </c>
      <c r="AI738" s="1989"/>
      <c r="AJ738" s="1989"/>
      <c r="AK738" s="1989"/>
      <c r="AL738" s="1990"/>
      <c r="AM738" s="1967">
        <f t="shared" si="49"/>
        <v>0.6</v>
      </c>
      <c r="AN738" s="1968"/>
      <c r="AO738" s="1969"/>
      <c r="AP738" s="239"/>
      <c r="AQ738" s="239"/>
      <c r="AR738" s="239"/>
      <c r="AS738" s="239"/>
      <c r="AT738" s="239"/>
      <c r="AU738" s="239"/>
      <c r="AV738" s="239"/>
      <c r="AW738" s="239"/>
      <c r="AX738" s="239"/>
      <c r="AY738" s="239"/>
      <c r="AZ738" s="58"/>
      <c r="BA738" s="58"/>
      <c r="BB738" s="58"/>
      <c r="BC738" s="58"/>
      <c r="BD738" s="58"/>
      <c r="BE738" s="58"/>
      <c r="BF738" s="58"/>
      <c r="BG738" s="58"/>
      <c r="BH738" s="58"/>
      <c r="BI738" s="58"/>
      <c r="BJ738" s="58"/>
      <c r="BK738" s="58"/>
      <c r="BL738" s="58"/>
      <c r="BM738" s="58"/>
      <c r="BN738" s="58"/>
      <c r="BO738" s="58"/>
      <c r="BP738" s="58"/>
      <c r="BQ738" s="58"/>
      <c r="BR738" s="58"/>
      <c r="BS738" s="58"/>
      <c r="BT738" s="58"/>
      <c r="BU738" s="58"/>
      <c r="BV738" s="58"/>
      <c r="BW738" s="58"/>
      <c r="BX738" s="58"/>
      <c r="BY738" s="58"/>
      <c r="BZ738" s="58"/>
      <c r="CA738" s="58"/>
      <c r="CB738" s="58"/>
      <c r="CC738" s="58"/>
      <c r="CD738" s="58"/>
      <c r="CE738" s="58"/>
      <c r="CF738" s="58"/>
      <c r="CG738" s="58"/>
      <c r="CH738" s="58"/>
      <c r="CI738" s="58"/>
      <c r="CJ738" s="58"/>
      <c r="CK738" s="58"/>
      <c r="CL738" s="58"/>
      <c r="CM738" s="58"/>
      <c r="CN738" s="58"/>
      <c r="CO738" s="58"/>
      <c r="CP738" s="58"/>
      <c r="CQ738" s="58"/>
      <c r="CR738" s="177"/>
      <c r="CS738" s="58"/>
      <c r="CT738" s="58"/>
      <c r="CU738" s="58"/>
      <c r="CV738" s="58"/>
      <c r="CW738" s="58"/>
      <c r="CX738" s="58"/>
      <c r="CY738" s="58"/>
      <c r="CZ738" s="58"/>
      <c r="DA738" s="58"/>
      <c r="DB738" s="58"/>
      <c r="DC738" s="58"/>
      <c r="DD738" s="58"/>
      <c r="DE738" s="58"/>
      <c r="DF738" s="58"/>
    </row>
    <row r="739" spans="1:110" ht="12.75">
      <c r="A739" s="7"/>
      <c r="B739" s="2143" t="s">
        <v>169</v>
      </c>
      <c r="C739" s="2144"/>
      <c r="D739" s="2144"/>
      <c r="E739" s="2144"/>
      <c r="F739" s="2145"/>
      <c r="G739" s="2272">
        <v>20</v>
      </c>
      <c r="H739" s="2273"/>
      <c r="I739" s="2273"/>
      <c r="J739" s="2274"/>
      <c r="K739" s="2208">
        <v>1176</v>
      </c>
      <c r="L739" s="2209"/>
      <c r="M739" s="2209"/>
      <c r="N739" s="2210"/>
      <c r="O739" s="2182">
        <v>1174.4000000000001</v>
      </c>
      <c r="P739" s="2183"/>
      <c r="Q739" s="2183"/>
      <c r="R739" s="2183"/>
      <c r="S739" s="2184"/>
      <c r="T739" s="1985">
        <f t="shared" si="47"/>
        <v>23488</v>
      </c>
      <c r="U739" s="1986"/>
      <c r="V739" s="1986"/>
      <c r="W739" s="1986"/>
      <c r="X739" s="1987"/>
      <c r="Y739" s="2182">
        <v>94</v>
      </c>
      <c r="Z739" s="2183"/>
      <c r="AA739" s="2183"/>
      <c r="AB739" s="2184"/>
      <c r="AC739" s="1985">
        <f t="shared" si="48"/>
        <v>1268.4000000000001</v>
      </c>
      <c r="AD739" s="1986"/>
      <c r="AE739" s="1986"/>
      <c r="AF739" s="1986"/>
      <c r="AG739" s="1987"/>
      <c r="AH739" s="1988">
        <v>0.7</v>
      </c>
      <c r="AI739" s="1989"/>
      <c r="AJ739" s="1989"/>
      <c r="AK739" s="1989"/>
      <c r="AL739" s="1990"/>
      <c r="AM739" s="1967">
        <f t="shared" si="49"/>
        <v>0.70000000000000007</v>
      </c>
      <c r="AN739" s="1968"/>
      <c r="AO739" s="1969"/>
      <c r="AP739" s="239"/>
      <c r="AQ739" s="239"/>
      <c r="AR739" s="239"/>
      <c r="AS739" s="239"/>
      <c r="AT739" s="239"/>
      <c r="AU739" s="239"/>
      <c r="AV739" s="239"/>
      <c r="AW739" s="239"/>
      <c r="AX739" s="239"/>
      <c r="AY739" s="239"/>
      <c r="AZ739" s="58"/>
      <c r="BA739" s="58"/>
      <c r="BB739" s="58"/>
      <c r="BC739" s="58"/>
      <c r="BD739" s="58"/>
      <c r="BE739" s="58"/>
      <c r="BF739" s="58"/>
      <c r="BG739" s="58"/>
      <c r="BH739" s="58"/>
      <c r="BI739" s="58"/>
      <c r="BJ739" s="58"/>
      <c r="BK739" s="58"/>
      <c r="BL739" s="58"/>
      <c r="BM739" s="58"/>
      <c r="BN739" s="58"/>
      <c r="BO739" s="58"/>
      <c r="BP739" s="58"/>
      <c r="BQ739" s="58"/>
      <c r="BR739" s="58"/>
      <c r="BS739" s="58"/>
      <c r="BT739" s="58"/>
      <c r="BU739" s="58"/>
      <c r="BV739" s="58"/>
      <c r="BW739" s="58"/>
      <c r="BX739" s="58"/>
      <c r="BY739" s="58"/>
      <c r="BZ739" s="58"/>
      <c r="CA739" s="58"/>
      <c r="CB739" s="58"/>
      <c r="CC739" s="58"/>
      <c r="CD739" s="58"/>
      <c r="CE739" s="58"/>
      <c r="CF739" s="58"/>
      <c r="CG739" s="58"/>
      <c r="CH739" s="58"/>
      <c r="CI739" s="58"/>
      <c r="CJ739" s="58"/>
      <c r="CK739" s="58"/>
      <c r="CL739" s="58"/>
      <c r="CM739" s="58"/>
      <c r="CN739" s="58"/>
      <c r="CO739" s="58"/>
      <c r="CP739" s="58"/>
      <c r="CQ739" s="58"/>
      <c r="CR739" s="177"/>
      <c r="CS739" s="58"/>
      <c r="CT739" s="58"/>
      <c r="CU739" s="58"/>
      <c r="CV739" s="58"/>
      <c r="CW739" s="58"/>
      <c r="CX739" s="58"/>
      <c r="CY739" s="58"/>
      <c r="CZ739" s="58"/>
      <c r="DA739" s="58"/>
      <c r="DB739" s="58"/>
      <c r="DC739" s="58"/>
      <c r="DD739" s="58"/>
      <c r="DE739" s="58"/>
      <c r="DF739" s="58"/>
    </row>
    <row r="740" spans="1:110" ht="12.75">
      <c r="B740" s="2143"/>
      <c r="C740" s="2144"/>
      <c r="D740" s="2144"/>
      <c r="E740" s="2144"/>
      <c r="F740" s="2145"/>
      <c r="G740" s="2272"/>
      <c r="H740" s="2273"/>
      <c r="I740" s="2273"/>
      <c r="J740" s="2274"/>
      <c r="K740" s="2208"/>
      <c r="L740" s="2209"/>
      <c r="M740" s="2209"/>
      <c r="N740" s="2210"/>
      <c r="O740" s="2182"/>
      <c r="P740" s="2183"/>
      <c r="Q740" s="2183"/>
      <c r="R740" s="2183"/>
      <c r="S740" s="2184"/>
      <c r="T740" s="1985">
        <f t="shared" si="47"/>
        <v>0</v>
      </c>
      <c r="U740" s="1986"/>
      <c r="V740" s="1986"/>
      <c r="W740" s="1986"/>
      <c r="X740" s="1987"/>
      <c r="Y740" s="2182"/>
      <c r="Z740" s="2183"/>
      <c r="AA740" s="2183"/>
      <c r="AB740" s="2184"/>
      <c r="AC740" s="1985">
        <f t="shared" si="48"/>
        <v>0</v>
      </c>
      <c r="AD740" s="1986"/>
      <c r="AE740" s="1986"/>
      <c r="AF740" s="1986"/>
      <c r="AG740" s="1987"/>
      <c r="AH740" s="1988">
        <v>0</v>
      </c>
      <c r="AI740" s="1989"/>
      <c r="AJ740" s="1989"/>
      <c r="AK740" s="1989"/>
      <c r="AL740" s="1990"/>
      <c r="AM740" s="1967" t="str">
        <f t="shared" si="49"/>
        <v xml:space="preserve"> </v>
      </c>
      <c r="AN740" s="1968"/>
      <c r="AO740" s="1969"/>
      <c r="AP740" s="239"/>
      <c r="AQ740" s="239"/>
      <c r="AR740" s="239"/>
      <c r="AS740" s="239"/>
      <c r="AT740" s="239"/>
      <c r="AU740" s="239"/>
      <c r="AV740" s="239"/>
      <c r="AW740" s="239"/>
      <c r="AX740" s="239"/>
      <c r="AY740" s="239"/>
      <c r="AZ740" s="58"/>
      <c r="BA740" s="58"/>
      <c r="BB740" s="58"/>
      <c r="BC740" s="58"/>
      <c r="BD740" s="58"/>
      <c r="BE740" s="58"/>
      <c r="BF740" s="58"/>
      <c r="BG740" s="58"/>
      <c r="BH740" s="58"/>
      <c r="BI740" s="58"/>
      <c r="BJ740" s="58"/>
      <c r="BK740" s="58"/>
      <c r="BL740" s="58"/>
      <c r="BM740" s="58"/>
      <c r="BN740" s="58"/>
      <c r="BO740" s="58"/>
      <c r="BP740" s="58"/>
      <c r="BQ740" s="58"/>
      <c r="BR740" s="58"/>
      <c r="BS740" s="58"/>
      <c r="BT740" s="58"/>
      <c r="BU740" s="58"/>
      <c r="BV740" s="58"/>
      <c r="BW740" s="58"/>
      <c r="BX740" s="58"/>
      <c r="BY740" s="58"/>
      <c r="BZ740" s="58"/>
      <c r="CA740" s="58"/>
      <c r="CB740" s="58"/>
      <c r="CC740" s="58"/>
      <c r="CD740" s="58"/>
      <c r="CE740" s="58"/>
      <c r="CF740" s="58"/>
      <c r="CG740" s="58"/>
      <c r="CH740" s="58"/>
      <c r="CI740" s="58"/>
      <c r="CJ740" s="58"/>
      <c r="CK740" s="58"/>
      <c r="CL740" s="58"/>
      <c r="CM740" s="58"/>
      <c r="CN740" s="58"/>
      <c r="CO740" s="58"/>
      <c r="CP740" s="58"/>
      <c r="CQ740" s="58"/>
      <c r="CR740" s="177"/>
      <c r="CS740" s="58"/>
      <c r="CT740" s="58"/>
      <c r="CU740" s="58"/>
      <c r="CV740" s="58"/>
      <c r="CW740" s="58"/>
      <c r="CX740" s="58"/>
      <c r="CY740" s="58"/>
      <c r="CZ740" s="58"/>
      <c r="DA740" s="58"/>
      <c r="DB740" s="58"/>
      <c r="DC740" s="58"/>
      <c r="DD740" s="58"/>
      <c r="DE740" s="58"/>
      <c r="DF740" s="58"/>
    </row>
    <row r="741" spans="1:110" ht="12.75">
      <c r="B741" s="2143"/>
      <c r="C741" s="2144"/>
      <c r="D741" s="2144"/>
      <c r="E741" s="2144"/>
      <c r="F741" s="2145"/>
      <c r="G741" s="2272"/>
      <c r="H741" s="2273"/>
      <c r="I741" s="2273"/>
      <c r="J741" s="2274"/>
      <c r="K741" s="2208"/>
      <c r="L741" s="2209"/>
      <c r="M741" s="2209"/>
      <c r="N741" s="2210"/>
      <c r="O741" s="2182"/>
      <c r="P741" s="2183"/>
      <c r="Q741" s="2183"/>
      <c r="R741" s="2183"/>
      <c r="S741" s="2184"/>
      <c r="T741" s="1985">
        <f t="shared" si="47"/>
        <v>0</v>
      </c>
      <c r="U741" s="1986"/>
      <c r="V741" s="1986"/>
      <c r="W741" s="1986"/>
      <c r="X741" s="1987"/>
      <c r="Y741" s="2182"/>
      <c r="Z741" s="2183"/>
      <c r="AA741" s="2183"/>
      <c r="AB741" s="2184"/>
      <c r="AC741" s="1985">
        <f t="shared" si="48"/>
        <v>0</v>
      </c>
      <c r="AD741" s="1986"/>
      <c r="AE741" s="1986"/>
      <c r="AF741" s="1986"/>
      <c r="AG741" s="1987"/>
      <c r="AH741" s="1988">
        <v>0</v>
      </c>
      <c r="AI741" s="1989"/>
      <c r="AJ741" s="1989"/>
      <c r="AK741" s="1989"/>
      <c r="AL741" s="1990"/>
      <c r="AM741" s="1967" t="str">
        <f t="shared" si="49"/>
        <v xml:space="preserve"> </v>
      </c>
      <c r="AN741" s="1968"/>
      <c r="AO741" s="1969"/>
      <c r="AP741" s="239"/>
      <c r="AQ741" s="239"/>
      <c r="AR741" s="239"/>
      <c r="AS741" s="239"/>
      <c r="AT741" s="239"/>
      <c r="AU741" s="239"/>
      <c r="AV741" s="239"/>
      <c r="AW741" s="239"/>
      <c r="AX741" s="239"/>
      <c r="AY741" s="239"/>
      <c r="AZ741" s="58"/>
      <c r="BA741" s="58"/>
      <c r="BB741" s="58"/>
      <c r="BC741" s="58"/>
      <c r="BD741" s="58"/>
      <c r="BE741" s="58"/>
      <c r="BF741" s="58"/>
      <c r="BG741" s="58"/>
      <c r="BH741" s="58"/>
      <c r="BI741" s="58"/>
      <c r="BJ741" s="58"/>
      <c r="BK741" s="58"/>
      <c r="BL741" s="58"/>
      <c r="BM741" s="58"/>
      <c r="BN741" s="58"/>
      <c r="BO741" s="58"/>
      <c r="BP741" s="58"/>
      <c r="BQ741" s="58"/>
      <c r="BR741" s="58"/>
      <c r="BS741" s="58"/>
      <c r="BT741" s="58"/>
      <c r="BU741" s="58"/>
      <c r="BV741" s="58"/>
      <c r="BW741" s="58"/>
      <c r="BX741" s="58"/>
      <c r="BY741" s="58"/>
      <c r="BZ741" s="58"/>
      <c r="CA741" s="58"/>
      <c r="CB741" s="58"/>
      <c r="CC741" s="58"/>
      <c r="CD741" s="58"/>
      <c r="CE741" s="58"/>
      <c r="CF741" s="58"/>
      <c r="CG741" s="58"/>
      <c r="CH741" s="58"/>
      <c r="CI741" s="58"/>
      <c r="CJ741" s="58"/>
      <c r="CK741" s="58"/>
      <c r="CL741" s="58"/>
      <c r="CM741" s="58"/>
      <c r="CN741" s="58"/>
      <c r="CO741" s="58"/>
      <c r="CP741" s="58"/>
      <c r="CQ741" s="58"/>
      <c r="CR741" s="177"/>
      <c r="CS741" s="58"/>
      <c r="CT741" s="58"/>
      <c r="CU741" s="58"/>
      <c r="CV741" s="58"/>
      <c r="CW741" s="58"/>
      <c r="CX741" s="58"/>
      <c r="CY741" s="58"/>
      <c r="CZ741" s="58"/>
      <c r="DA741" s="58"/>
      <c r="DB741" s="58"/>
      <c r="DC741" s="58"/>
      <c r="DD741" s="58"/>
      <c r="DE741" s="58"/>
      <c r="DF741" s="58"/>
    </row>
    <row r="742" spans="1:110" ht="12.75">
      <c r="B742" s="2143"/>
      <c r="C742" s="2144"/>
      <c r="D742" s="2144"/>
      <c r="E742" s="2144"/>
      <c r="F742" s="2145"/>
      <c r="G742" s="2272"/>
      <c r="H742" s="2273"/>
      <c r="I742" s="2273"/>
      <c r="J742" s="2274"/>
      <c r="K742" s="2208"/>
      <c r="L742" s="2209"/>
      <c r="M742" s="2209"/>
      <c r="N742" s="2210"/>
      <c r="O742" s="2182"/>
      <c r="P742" s="2183"/>
      <c r="Q742" s="2183"/>
      <c r="R742" s="2183"/>
      <c r="S742" s="2184"/>
      <c r="T742" s="1985">
        <f t="shared" si="47"/>
        <v>0</v>
      </c>
      <c r="U742" s="1986"/>
      <c r="V742" s="1986"/>
      <c r="W742" s="1986"/>
      <c r="X742" s="1987"/>
      <c r="Y742" s="2182"/>
      <c r="Z742" s="2183"/>
      <c r="AA742" s="2183"/>
      <c r="AB742" s="2184"/>
      <c r="AC742" s="1985">
        <f t="shared" si="48"/>
        <v>0</v>
      </c>
      <c r="AD742" s="1986"/>
      <c r="AE742" s="1986"/>
      <c r="AF742" s="1986"/>
      <c r="AG742" s="1987"/>
      <c r="AH742" s="1988">
        <v>0</v>
      </c>
      <c r="AI742" s="1989"/>
      <c r="AJ742" s="1989"/>
      <c r="AK742" s="1989"/>
      <c r="AL742" s="1990"/>
      <c r="AM742" s="1967" t="str">
        <f t="shared" si="49"/>
        <v xml:space="preserve"> </v>
      </c>
      <c r="AN742" s="1968"/>
      <c r="AO742" s="1969"/>
      <c r="AP742" s="239"/>
      <c r="AQ742" s="239"/>
      <c r="AR742" s="239"/>
      <c r="AS742" s="239"/>
      <c r="AT742" s="239"/>
      <c r="AU742" s="239"/>
      <c r="AV742" s="239"/>
      <c r="AW742" s="239"/>
      <c r="AX742" s="239"/>
      <c r="AY742" s="239"/>
      <c r="AZ742" s="58"/>
      <c r="BA742" s="58"/>
      <c r="BB742" s="58"/>
      <c r="BC742" s="58"/>
      <c r="BD742" s="58"/>
      <c r="BE742" s="58"/>
      <c r="BF742" s="58"/>
      <c r="BG742" s="58"/>
      <c r="BH742" s="58"/>
      <c r="BI742" s="58"/>
      <c r="BJ742" s="58"/>
      <c r="BK742" s="58"/>
      <c r="BL742" s="58"/>
      <c r="BM742" s="58"/>
      <c r="BN742" s="58"/>
      <c r="BO742" s="58"/>
      <c r="BP742" s="58"/>
      <c r="BQ742" s="58"/>
      <c r="BR742" s="58"/>
      <c r="BS742" s="58"/>
      <c r="BT742" s="58"/>
      <c r="BU742" s="58"/>
      <c r="BV742" s="58"/>
      <c r="BW742" s="58"/>
      <c r="BX742" s="58"/>
      <c r="BY742" s="58"/>
      <c r="BZ742" s="58"/>
      <c r="CA742" s="58"/>
      <c r="CB742" s="58"/>
      <c r="CC742" s="58"/>
      <c r="CD742" s="58"/>
      <c r="CE742" s="58"/>
      <c r="CF742" s="58"/>
      <c r="CG742" s="58"/>
      <c r="CH742" s="58"/>
      <c r="CI742" s="58"/>
      <c r="CJ742" s="58"/>
      <c r="CK742" s="58"/>
      <c r="CL742" s="58"/>
      <c r="CM742" s="58"/>
      <c r="CN742" s="58"/>
      <c r="CO742" s="58"/>
      <c r="CP742" s="58"/>
      <c r="CQ742" s="58"/>
      <c r="CR742" s="177"/>
      <c r="CS742" s="58"/>
      <c r="CT742" s="58"/>
      <c r="CU742" s="58"/>
      <c r="CV742" s="58"/>
      <c r="CW742" s="58"/>
      <c r="CX742" s="58"/>
      <c r="CY742" s="58"/>
      <c r="CZ742" s="58"/>
      <c r="DA742" s="58"/>
      <c r="DB742" s="58"/>
      <c r="DC742" s="58"/>
      <c r="DD742" s="58"/>
      <c r="DE742" s="58"/>
      <c r="DF742" s="58"/>
    </row>
    <row r="743" spans="1:110" ht="12.75">
      <c r="B743" s="2143"/>
      <c r="C743" s="2144"/>
      <c r="D743" s="2144"/>
      <c r="E743" s="2144"/>
      <c r="F743" s="2145"/>
      <c r="G743" s="2272"/>
      <c r="H743" s="2273"/>
      <c r="I743" s="2273"/>
      <c r="J743" s="2274"/>
      <c r="K743" s="2208"/>
      <c r="L743" s="2209"/>
      <c r="M743" s="2209"/>
      <c r="N743" s="2210"/>
      <c r="O743" s="2182"/>
      <c r="P743" s="2183"/>
      <c r="Q743" s="2183"/>
      <c r="R743" s="2183"/>
      <c r="S743" s="2184"/>
      <c r="T743" s="1985">
        <f t="shared" si="47"/>
        <v>0</v>
      </c>
      <c r="U743" s="1986"/>
      <c r="V743" s="1986"/>
      <c r="W743" s="1986"/>
      <c r="X743" s="1987"/>
      <c r="Y743" s="2182"/>
      <c r="Z743" s="2183"/>
      <c r="AA743" s="2183"/>
      <c r="AB743" s="2184"/>
      <c r="AC743" s="1985">
        <f t="shared" si="48"/>
        <v>0</v>
      </c>
      <c r="AD743" s="1986"/>
      <c r="AE743" s="1986"/>
      <c r="AF743" s="1986"/>
      <c r="AG743" s="1987"/>
      <c r="AH743" s="1988">
        <v>0</v>
      </c>
      <c r="AI743" s="1989"/>
      <c r="AJ743" s="1989"/>
      <c r="AK743" s="1989"/>
      <c r="AL743" s="1990"/>
      <c r="AM743" s="1967" t="str">
        <f t="shared" si="49"/>
        <v xml:space="preserve"> </v>
      </c>
      <c r="AN743" s="1968"/>
      <c r="AO743" s="1969"/>
      <c r="AP743" s="239"/>
      <c r="AQ743" s="239"/>
      <c r="AR743" s="239"/>
      <c r="AS743" s="239"/>
      <c r="AT743" s="239"/>
      <c r="AU743" s="239"/>
      <c r="AV743" s="239"/>
      <c r="AW743" s="239"/>
      <c r="AX743" s="239"/>
      <c r="AY743" s="239"/>
      <c r="AZ743" s="58"/>
      <c r="BA743" s="58"/>
      <c r="BB743" s="58"/>
      <c r="BC743" s="58"/>
      <c r="BD743" s="58"/>
      <c r="BE743" s="58"/>
      <c r="BF743" s="58"/>
      <c r="BG743" s="58"/>
      <c r="BH743" s="58"/>
      <c r="BI743" s="58"/>
      <c r="BJ743" s="58"/>
      <c r="BK743" s="58"/>
      <c r="BL743" s="58"/>
      <c r="BM743" s="58"/>
      <c r="BN743" s="58"/>
      <c r="BO743" s="58"/>
      <c r="BP743" s="58"/>
      <c r="BQ743" s="58"/>
      <c r="BR743" s="58"/>
      <c r="BS743" s="58"/>
      <c r="BT743" s="58"/>
      <c r="BU743" s="58"/>
      <c r="BV743" s="58"/>
      <c r="BW743" s="58"/>
      <c r="BX743" s="58"/>
      <c r="BY743" s="58"/>
      <c r="BZ743" s="58"/>
      <c r="CA743" s="58"/>
      <c r="CB743" s="58"/>
      <c r="CC743" s="58"/>
      <c r="CD743" s="58"/>
      <c r="CE743" s="58"/>
      <c r="CF743" s="58"/>
      <c r="CG743" s="58"/>
      <c r="CH743" s="58"/>
      <c r="CI743" s="58"/>
      <c r="CJ743" s="58"/>
      <c r="CK743" s="58"/>
      <c r="CL743" s="58"/>
      <c r="CM743" s="58"/>
      <c r="CN743" s="58"/>
      <c r="CO743" s="58"/>
      <c r="CP743" s="58"/>
      <c r="CQ743" s="58"/>
      <c r="CR743" s="177"/>
      <c r="CS743" s="58"/>
      <c r="CT743" s="58"/>
      <c r="CU743" s="58"/>
      <c r="CV743" s="58"/>
      <c r="CW743" s="58"/>
      <c r="CX743" s="58"/>
      <c r="CY743" s="58"/>
      <c r="CZ743" s="58"/>
      <c r="DA743" s="58"/>
      <c r="DB743" s="58"/>
      <c r="DC743" s="58"/>
      <c r="DD743" s="58"/>
      <c r="DE743" s="58"/>
      <c r="DF743" s="58"/>
    </row>
    <row r="744" spans="1:110" ht="12.75">
      <c r="B744" s="2143"/>
      <c r="C744" s="2144"/>
      <c r="D744" s="2144"/>
      <c r="E744" s="2144"/>
      <c r="F744" s="2145"/>
      <c r="G744" s="2272"/>
      <c r="H744" s="2273"/>
      <c r="I744" s="2273"/>
      <c r="J744" s="2274"/>
      <c r="K744" s="2208"/>
      <c r="L744" s="2209"/>
      <c r="M744" s="2209"/>
      <c r="N744" s="2210"/>
      <c r="O744" s="2182"/>
      <c r="P744" s="2183"/>
      <c r="Q744" s="2183"/>
      <c r="R744" s="2183"/>
      <c r="S744" s="2184"/>
      <c r="T744" s="1985">
        <f t="shared" si="47"/>
        <v>0</v>
      </c>
      <c r="U744" s="1986"/>
      <c r="V744" s="1986"/>
      <c r="W744" s="1986"/>
      <c r="X744" s="1987"/>
      <c r="Y744" s="2182"/>
      <c r="Z744" s="2183"/>
      <c r="AA744" s="2183"/>
      <c r="AB744" s="2184"/>
      <c r="AC744" s="1985">
        <f t="shared" si="48"/>
        <v>0</v>
      </c>
      <c r="AD744" s="1986"/>
      <c r="AE744" s="1986"/>
      <c r="AF744" s="1986"/>
      <c r="AG744" s="1987"/>
      <c r="AH744" s="1988">
        <v>0</v>
      </c>
      <c r="AI744" s="1989"/>
      <c r="AJ744" s="1989"/>
      <c r="AK744" s="1989"/>
      <c r="AL744" s="1990"/>
      <c r="AM744" s="1967" t="str">
        <f t="shared" si="49"/>
        <v xml:space="preserve"> </v>
      </c>
      <c r="AN744" s="1968"/>
      <c r="AO744" s="1969"/>
      <c r="AP744" s="239"/>
      <c r="AQ744" s="239"/>
      <c r="AR744" s="239"/>
      <c r="AS744" s="239"/>
      <c r="AT744" s="239"/>
      <c r="AU744" s="239"/>
      <c r="AV744" s="239"/>
      <c r="AW744" s="239"/>
      <c r="AX744" s="239"/>
      <c r="AY744" s="239"/>
      <c r="AZ744" s="58"/>
      <c r="BA744" s="58"/>
      <c r="BB744" s="58"/>
      <c r="BC744" s="58"/>
      <c r="BD744" s="58"/>
      <c r="BE744" s="58"/>
      <c r="BF744" s="58"/>
      <c r="BG744" s="58"/>
      <c r="BH744" s="58"/>
      <c r="BI744" s="58"/>
      <c r="BJ744" s="58"/>
      <c r="BK744" s="58"/>
      <c r="BL744" s="58"/>
      <c r="BM744" s="58"/>
      <c r="BN744" s="58"/>
      <c r="BO744" s="58"/>
      <c r="BP744" s="58"/>
      <c r="BQ744" s="58"/>
      <c r="BR744" s="58"/>
      <c r="BS744" s="58"/>
      <c r="BT744" s="58"/>
      <c r="BU744" s="58"/>
      <c r="BV744" s="58"/>
      <c r="BW744" s="58"/>
      <c r="BX744" s="58"/>
      <c r="BY744" s="58"/>
      <c r="BZ744" s="58"/>
      <c r="CA744" s="58"/>
      <c r="CB744" s="58"/>
      <c r="CC744" s="58"/>
      <c r="CD744" s="58"/>
      <c r="CE744" s="58"/>
      <c r="CF744" s="58"/>
      <c r="CG744" s="58"/>
      <c r="CH744" s="58"/>
      <c r="CI744" s="58"/>
      <c r="CJ744" s="58"/>
      <c r="CK744" s="58"/>
      <c r="CL744" s="58"/>
      <c r="CM744" s="58"/>
      <c r="CN744" s="58"/>
      <c r="CO744" s="58"/>
      <c r="CP744" s="58"/>
      <c r="CQ744" s="58"/>
      <c r="CR744" s="177"/>
      <c r="CS744" s="58"/>
      <c r="CT744" s="58"/>
      <c r="CU744" s="58"/>
      <c r="CV744" s="58"/>
      <c r="CW744" s="58"/>
      <c r="CX744" s="58"/>
      <c r="CY744" s="58"/>
      <c r="CZ744" s="58"/>
      <c r="DA744" s="58"/>
      <c r="DB744" s="58"/>
      <c r="DC744" s="58"/>
      <c r="DD744" s="58"/>
      <c r="DE744" s="58"/>
      <c r="DF744" s="58"/>
    </row>
    <row r="745" spans="1:110" ht="12.75">
      <c r="B745" s="2143"/>
      <c r="C745" s="2144"/>
      <c r="D745" s="2144"/>
      <c r="E745" s="2144"/>
      <c r="F745" s="2145"/>
      <c r="G745" s="2272"/>
      <c r="H745" s="2273"/>
      <c r="I745" s="2273"/>
      <c r="J745" s="2274"/>
      <c r="K745" s="2208"/>
      <c r="L745" s="2209"/>
      <c r="M745" s="2209"/>
      <c r="N745" s="2210"/>
      <c r="O745" s="2182"/>
      <c r="P745" s="2183"/>
      <c r="Q745" s="2183"/>
      <c r="R745" s="2183"/>
      <c r="S745" s="2184"/>
      <c r="T745" s="1985">
        <f t="shared" si="47"/>
        <v>0</v>
      </c>
      <c r="U745" s="1986"/>
      <c r="V745" s="1986"/>
      <c r="W745" s="1986"/>
      <c r="X745" s="1987"/>
      <c r="Y745" s="2182"/>
      <c r="Z745" s="2183"/>
      <c r="AA745" s="2183"/>
      <c r="AB745" s="2184"/>
      <c r="AC745" s="1985">
        <f t="shared" si="48"/>
        <v>0</v>
      </c>
      <c r="AD745" s="1986"/>
      <c r="AE745" s="1986"/>
      <c r="AF745" s="1986"/>
      <c r="AG745" s="1987"/>
      <c r="AH745" s="1988">
        <v>0</v>
      </c>
      <c r="AI745" s="1989"/>
      <c r="AJ745" s="1989"/>
      <c r="AK745" s="1989"/>
      <c r="AL745" s="1990"/>
      <c r="AM745" s="1967" t="str">
        <f t="shared" si="49"/>
        <v xml:space="preserve"> </v>
      </c>
      <c r="AN745" s="1968"/>
      <c r="AO745" s="1969"/>
      <c r="AP745" s="239"/>
      <c r="AQ745" s="239"/>
      <c r="AR745" s="239"/>
      <c r="AS745" s="239"/>
      <c r="AT745" s="239"/>
      <c r="AU745" s="239"/>
      <c r="AV745" s="239"/>
      <c r="AW745" s="239"/>
      <c r="AX745" s="239"/>
      <c r="AY745" s="239"/>
      <c r="AZ745" s="58"/>
      <c r="BA745" s="58"/>
      <c r="BB745" s="58"/>
      <c r="BC745" s="58"/>
      <c r="BD745" s="58"/>
      <c r="BE745" s="58"/>
      <c r="BF745" s="58"/>
      <c r="BG745" s="58"/>
      <c r="BH745" s="58"/>
      <c r="BI745" s="58"/>
      <c r="BJ745" s="58"/>
      <c r="BK745" s="58"/>
      <c r="BL745" s="58"/>
      <c r="BM745" s="58"/>
      <c r="BN745" s="58"/>
      <c r="BO745" s="58"/>
      <c r="BP745" s="58"/>
      <c r="BQ745" s="58"/>
      <c r="BR745" s="58"/>
      <c r="BS745" s="58"/>
      <c r="BT745" s="58"/>
      <c r="BU745" s="58"/>
      <c r="BV745" s="58"/>
      <c r="BW745" s="58"/>
      <c r="BX745" s="58"/>
      <c r="BY745" s="58"/>
      <c r="BZ745" s="58"/>
      <c r="CA745" s="58"/>
      <c r="CB745" s="58"/>
      <c r="CC745" s="58"/>
      <c r="CD745" s="58"/>
      <c r="CE745" s="58"/>
      <c r="CF745" s="58"/>
      <c r="CG745" s="58"/>
      <c r="CH745" s="58"/>
      <c r="CI745" s="58"/>
      <c r="CJ745" s="58"/>
      <c r="CK745" s="58"/>
      <c r="CL745" s="58"/>
      <c r="CM745" s="58"/>
      <c r="CN745" s="58"/>
      <c r="CO745" s="58"/>
      <c r="CP745" s="58"/>
      <c r="CQ745" s="58"/>
      <c r="CR745" s="177"/>
      <c r="CS745" s="58"/>
      <c r="CT745" s="58"/>
      <c r="CU745" s="58"/>
      <c r="CV745" s="58"/>
      <c r="CW745" s="58"/>
      <c r="CX745" s="58"/>
      <c r="CY745" s="58"/>
      <c r="CZ745" s="58"/>
      <c r="DA745" s="58"/>
      <c r="DB745" s="58"/>
      <c r="DC745" s="58"/>
      <c r="DD745" s="58"/>
      <c r="DE745" s="58"/>
      <c r="DF745" s="58"/>
    </row>
    <row r="746" spans="1:110" ht="12.75">
      <c r="B746" s="2143"/>
      <c r="C746" s="2144"/>
      <c r="D746" s="2144"/>
      <c r="E746" s="2144"/>
      <c r="F746" s="2145"/>
      <c r="G746" s="2272"/>
      <c r="H746" s="2273"/>
      <c r="I746" s="2273"/>
      <c r="J746" s="2274"/>
      <c r="K746" s="2208"/>
      <c r="L746" s="2209"/>
      <c r="M746" s="2209"/>
      <c r="N746" s="2210"/>
      <c r="O746" s="2182"/>
      <c r="P746" s="2183"/>
      <c r="Q746" s="2183"/>
      <c r="R746" s="2183"/>
      <c r="S746" s="2184"/>
      <c r="T746" s="1985">
        <f t="shared" si="47"/>
        <v>0</v>
      </c>
      <c r="U746" s="1986"/>
      <c r="V746" s="1986"/>
      <c r="W746" s="1986"/>
      <c r="X746" s="1987"/>
      <c r="Y746" s="2182"/>
      <c r="Z746" s="2183"/>
      <c r="AA746" s="2183"/>
      <c r="AB746" s="2184"/>
      <c r="AC746" s="1985">
        <f t="shared" si="48"/>
        <v>0</v>
      </c>
      <c r="AD746" s="1986"/>
      <c r="AE746" s="1986"/>
      <c r="AF746" s="1986"/>
      <c r="AG746" s="1987"/>
      <c r="AH746" s="1988">
        <v>0</v>
      </c>
      <c r="AI746" s="1989"/>
      <c r="AJ746" s="1989"/>
      <c r="AK746" s="1989"/>
      <c r="AL746" s="1990"/>
      <c r="AM746" s="1967" t="str">
        <f t="shared" si="49"/>
        <v xml:space="preserve"> </v>
      </c>
      <c r="AN746" s="1968"/>
      <c r="AO746" s="1969"/>
      <c r="AP746" s="239"/>
      <c r="AQ746" s="239"/>
      <c r="AR746" s="239"/>
      <c r="AS746" s="239"/>
      <c r="AT746" s="239"/>
      <c r="AU746" s="239"/>
      <c r="AV746" s="239"/>
      <c r="AW746" s="239"/>
      <c r="AX746" s="239"/>
      <c r="AY746" s="239"/>
      <c r="AZ746" s="58"/>
      <c r="BA746" s="58"/>
      <c r="BB746" s="58"/>
      <c r="BC746" s="58"/>
      <c r="BD746" s="58"/>
      <c r="BE746" s="58"/>
      <c r="BF746" s="58"/>
      <c r="BG746" s="58"/>
      <c r="BH746" s="58"/>
      <c r="BI746" s="58"/>
      <c r="BJ746" s="58"/>
      <c r="BK746" s="58"/>
      <c r="BL746" s="58"/>
      <c r="BM746" s="58"/>
      <c r="BN746" s="58"/>
      <c r="BO746" s="58"/>
      <c r="BP746" s="58"/>
      <c r="BQ746" s="58"/>
      <c r="BR746" s="58"/>
      <c r="BS746" s="58"/>
      <c r="BT746" s="58"/>
      <c r="BU746" s="58"/>
      <c r="BV746" s="58"/>
      <c r="BW746" s="58"/>
      <c r="BX746" s="58"/>
      <c r="BY746" s="58"/>
      <c r="BZ746" s="58"/>
      <c r="CA746" s="58"/>
      <c r="CB746" s="58"/>
      <c r="CC746" s="58"/>
      <c r="CD746" s="58"/>
      <c r="CE746" s="58"/>
      <c r="CF746" s="58"/>
      <c r="CG746" s="58"/>
      <c r="CH746" s="58"/>
      <c r="CI746" s="58"/>
      <c r="CJ746" s="58"/>
      <c r="CK746" s="58"/>
      <c r="CL746" s="58"/>
      <c r="CM746" s="58"/>
      <c r="CN746" s="58"/>
      <c r="CO746" s="58"/>
      <c r="CP746" s="58"/>
      <c r="CQ746" s="58"/>
      <c r="CR746" s="177"/>
      <c r="CS746" s="58"/>
      <c r="CT746" s="58"/>
      <c r="CU746" s="58"/>
      <c r="CV746" s="58"/>
      <c r="CW746" s="58"/>
      <c r="CX746" s="58"/>
      <c r="CY746" s="58"/>
      <c r="CZ746" s="58"/>
      <c r="DA746" s="58"/>
      <c r="DB746" s="58"/>
      <c r="DC746" s="58"/>
      <c r="DD746" s="58"/>
      <c r="DE746" s="58"/>
      <c r="DF746" s="58"/>
    </row>
    <row r="747" spans="1:110" ht="12.75">
      <c r="B747" s="2143"/>
      <c r="C747" s="2144"/>
      <c r="D747" s="2144"/>
      <c r="E747" s="2144"/>
      <c r="F747" s="2145"/>
      <c r="G747" s="2272"/>
      <c r="H747" s="2273"/>
      <c r="I747" s="2273"/>
      <c r="J747" s="2274"/>
      <c r="K747" s="2208"/>
      <c r="L747" s="2209"/>
      <c r="M747" s="2209"/>
      <c r="N747" s="2210"/>
      <c r="O747" s="2182"/>
      <c r="P747" s="2183"/>
      <c r="Q747" s="2183"/>
      <c r="R747" s="2183"/>
      <c r="S747" s="2184"/>
      <c r="T747" s="1985">
        <f t="shared" si="47"/>
        <v>0</v>
      </c>
      <c r="U747" s="1986"/>
      <c r="V747" s="1986"/>
      <c r="W747" s="1986"/>
      <c r="X747" s="1987"/>
      <c r="Y747" s="2182"/>
      <c r="Z747" s="2183"/>
      <c r="AA747" s="2183"/>
      <c r="AB747" s="2184"/>
      <c r="AC747" s="1985">
        <f t="shared" si="48"/>
        <v>0</v>
      </c>
      <c r="AD747" s="1986"/>
      <c r="AE747" s="1986"/>
      <c r="AF747" s="1986"/>
      <c r="AG747" s="1987"/>
      <c r="AH747" s="1988">
        <v>0</v>
      </c>
      <c r="AI747" s="1989"/>
      <c r="AJ747" s="1989"/>
      <c r="AK747" s="1989"/>
      <c r="AL747" s="1990"/>
      <c r="AM747" s="1967" t="str">
        <f t="shared" si="49"/>
        <v xml:space="preserve"> </v>
      </c>
      <c r="AN747" s="1968"/>
      <c r="AO747" s="1969"/>
      <c r="AP747" s="239"/>
      <c r="AQ747" s="239"/>
      <c r="AR747" s="239"/>
      <c r="AS747" s="239"/>
      <c r="AT747" s="239"/>
      <c r="AU747" s="239"/>
      <c r="AV747" s="239"/>
      <c r="AW747" s="239"/>
      <c r="AX747" s="239"/>
      <c r="AY747" s="239"/>
      <c r="AZ747" s="58"/>
      <c r="BA747" s="58"/>
      <c r="BB747" s="58"/>
      <c r="BC747" s="58"/>
      <c r="BD747" s="58"/>
      <c r="BE747" s="58"/>
      <c r="BF747" s="58"/>
      <c r="BG747" s="58"/>
      <c r="BH747" s="58"/>
      <c r="BI747" s="58"/>
      <c r="BJ747" s="58"/>
      <c r="BK747" s="58"/>
      <c r="BL747" s="58"/>
      <c r="BM747" s="58"/>
      <c r="BN747" s="58"/>
      <c r="BO747" s="58"/>
      <c r="BP747" s="58"/>
      <c r="BQ747" s="58"/>
      <c r="BR747" s="58"/>
      <c r="BS747" s="58"/>
      <c r="BT747" s="58"/>
      <c r="BU747" s="58"/>
      <c r="BV747" s="58"/>
      <c r="BW747" s="58"/>
      <c r="BX747" s="58"/>
      <c r="BY747" s="58"/>
      <c r="BZ747" s="58"/>
      <c r="CA747" s="58"/>
      <c r="CB747" s="58"/>
      <c r="CC747" s="58"/>
      <c r="CD747" s="58"/>
      <c r="CE747" s="58"/>
      <c r="CF747" s="58"/>
      <c r="CG747" s="58"/>
      <c r="CH747" s="58"/>
      <c r="CI747" s="58"/>
      <c r="CJ747" s="58"/>
      <c r="CK747" s="58"/>
      <c r="CL747" s="58"/>
      <c r="CM747" s="58"/>
      <c r="CN747" s="58"/>
      <c r="CO747" s="58"/>
      <c r="CP747" s="58"/>
      <c r="CQ747" s="58"/>
      <c r="CR747" s="177"/>
      <c r="CS747" s="58"/>
      <c r="CT747" s="58"/>
      <c r="CU747" s="58"/>
      <c r="CV747" s="58"/>
      <c r="CW747" s="58"/>
      <c r="CX747" s="58"/>
      <c r="CY747" s="58"/>
      <c r="CZ747" s="58"/>
      <c r="DA747" s="58"/>
      <c r="DB747" s="58"/>
      <c r="DC747" s="58"/>
      <c r="DD747" s="58"/>
      <c r="DE747" s="58"/>
      <c r="DF747" s="58"/>
    </row>
    <row r="748" spans="1:110" ht="12.75">
      <c r="B748" s="2143"/>
      <c r="C748" s="2144"/>
      <c r="D748" s="2144"/>
      <c r="E748" s="2144"/>
      <c r="F748" s="2145"/>
      <c r="G748" s="2272"/>
      <c r="H748" s="2273"/>
      <c r="I748" s="2273"/>
      <c r="J748" s="2274"/>
      <c r="K748" s="2208"/>
      <c r="L748" s="2209"/>
      <c r="M748" s="2209"/>
      <c r="N748" s="2210"/>
      <c r="O748" s="2182"/>
      <c r="P748" s="2183"/>
      <c r="Q748" s="2183"/>
      <c r="R748" s="2183"/>
      <c r="S748" s="2184"/>
      <c r="T748" s="1985">
        <f t="shared" si="47"/>
        <v>0</v>
      </c>
      <c r="U748" s="1986"/>
      <c r="V748" s="1986"/>
      <c r="W748" s="1986"/>
      <c r="X748" s="1987"/>
      <c r="Y748" s="2182"/>
      <c r="Z748" s="2183"/>
      <c r="AA748" s="2183"/>
      <c r="AB748" s="2184"/>
      <c r="AC748" s="1985">
        <f t="shared" si="48"/>
        <v>0</v>
      </c>
      <c r="AD748" s="1986"/>
      <c r="AE748" s="1986"/>
      <c r="AF748" s="1986"/>
      <c r="AG748" s="1987"/>
      <c r="AH748" s="1988">
        <v>0</v>
      </c>
      <c r="AI748" s="1989"/>
      <c r="AJ748" s="1989"/>
      <c r="AK748" s="1989"/>
      <c r="AL748" s="1990"/>
      <c r="AM748" s="1967" t="str">
        <f t="shared" si="49"/>
        <v xml:space="preserve"> </v>
      </c>
      <c r="AN748" s="1968"/>
      <c r="AO748" s="1969"/>
      <c r="AP748" s="239"/>
      <c r="AQ748" s="239"/>
      <c r="AR748" s="239"/>
      <c r="AS748" s="239"/>
      <c r="AT748" s="239"/>
      <c r="AU748" s="239"/>
      <c r="AV748" s="239"/>
      <c r="AW748" s="239"/>
      <c r="AX748" s="239"/>
      <c r="AY748" s="239"/>
      <c r="AZ748" s="58"/>
      <c r="BA748" s="58"/>
      <c r="BB748" s="58"/>
      <c r="BC748" s="58"/>
      <c r="BD748" s="58"/>
      <c r="BE748" s="58"/>
      <c r="BF748" s="58"/>
      <c r="BG748" s="58"/>
      <c r="BH748" s="58"/>
      <c r="BI748" s="58"/>
      <c r="BJ748" s="58"/>
      <c r="BK748" s="58"/>
      <c r="BL748" s="58"/>
      <c r="BM748" s="58"/>
      <c r="BN748" s="58"/>
      <c r="BO748" s="58"/>
      <c r="BP748" s="58"/>
      <c r="BQ748" s="58"/>
      <c r="BR748" s="58"/>
      <c r="BS748" s="58"/>
      <c r="BT748" s="58"/>
      <c r="BU748" s="58"/>
      <c r="BV748" s="58"/>
      <c r="BW748" s="58"/>
      <c r="BX748" s="58"/>
      <c r="BY748" s="58"/>
      <c r="BZ748" s="58"/>
      <c r="CA748" s="58"/>
      <c r="CB748" s="58"/>
      <c r="CC748" s="58"/>
      <c r="CD748" s="58"/>
      <c r="CE748" s="58"/>
      <c r="CF748" s="58"/>
      <c r="CG748" s="58"/>
      <c r="CH748" s="58"/>
      <c r="CI748" s="58"/>
      <c r="CJ748" s="58"/>
      <c r="CK748" s="58"/>
      <c r="CL748" s="58"/>
      <c r="CM748" s="58"/>
      <c r="CN748" s="58"/>
      <c r="CO748" s="58"/>
      <c r="CP748" s="58"/>
      <c r="CQ748" s="58"/>
      <c r="CR748" s="177"/>
      <c r="CS748" s="58"/>
      <c r="CT748" s="58"/>
      <c r="CU748" s="58"/>
      <c r="CV748" s="58"/>
      <c r="CW748" s="58"/>
      <c r="CX748" s="58"/>
      <c r="CY748" s="58"/>
      <c r="CZ748" s="58"/>
      <c r="DA748" s="58"/>
      <c r="DB748" s="58"/>
      <c r="DC748" s="58"/>
      <c r="DD748" s="58"/>
      <c r="DE748" s="58"/>
      <c r="DF748" s="58"/>
    </row>
    <row r="749" spans="1:110" ht="12.75">
      <c r="B749" s="2143"/>
      <c r="C749" s="2144"/>
      <c r="D749" s="2144"/>
      <c r="E749" s="2144"/>
      <c r="F749" s="2145"/>
      <c r="G749" s="2272"/>
      <c r="H749" s="2273"/>
      <c r="I749" s="2273"/>
      <c r="J749" s="2274"/>
      <c r="K749" s="2208"/>
      <c r="L749" s="2209"/>
      <c r="M749" s="2209"/>
      <c r="N749" s="2210"/>
      <c r="O749" s="2182"/>
      <c r="P749" s="2183"/>
      <c r="Q749" s="2183"/>
      <c r="R749" s="2183"/>
      <c r="S749" s="2184"/>
      <c r="T749" s="1985">
        <f t="shared" si="47"/>
        <v>0</v>
      </c>
      <c r="U749" s="1986"/>
      <c r="V749" s="1986"/>
      <c r="W749" s="1986"/>
      <c r="X749" s="1987"/>
      <c r="Y749" s="2182"/>
      <c r="Z749" s="2183"/>
      <c r="AA749" s="2183"/>
      <c r="AB749" s="2184"/>
      <c r="AC749" s="1985">
        <f t="shared" si="48"/>
        <v>0</v>
      </c>
      <c r="AD749" s="1986"/>
      <c r="AE749" s="1986"/>
      <c r="AF749" s="1986"/>
      <c r="AG749" s="1987"/>
      <c r="AH749" s="1988">
        <v>0</v>
      </c>
      <c r="AI749" s="1989"/>
      <c r="AJ749" s="1989"/>
      <c r="AK749" s="1989"/>
      <c r="AL749" s="1990"/>
      <c r="AM749" s="1967" t="str">
        <f t="shared" si="49"/>
        <v xml:space="preserve"> </v>
      </c>
      <c r="AN749" s="1968"/>
      <c r="AO749" s="1969"/>
      <c r="AP749" s="239"/>
      <c r="AQ749" s="239"/>
      <c r="AR749" s="239"/>
      <c r="AS749" s="239"/>
      <c r="AT749" s="239"/>
      <c r="AU749" s="239"/>
      <c r="AV749" s="239"/>
      <c r="AW749" s="239"/>
      <c r="AX749" s="239"/>
      <c r="AY749" s="239"/>
      <c r="AZ749" s="58"/>
      <c r="BA749" s="58"/>
      <c r="BB749" s="58"/>
      <c r="BC749" s="58"/>
      <c r="BD749" s="58"/>
      <c r="BE749" s="58"/>
      <c r="BF749" s="58"/>
      <c r="BG749" s="58"/>
      <c r="BH749" s="58"/>
      <c r="BI749" s="58"/>
      <c r="BJ749" s="58"/>
      <c r="BK749" s="58"/>
      <c r="BL749" s="58"/>
      <c r="BM749" s="58"/>
      <c r="BN749" s="58"/>
      <c r="BO749" s="58"/>
      <c r="BP749" s="58"/>
      <c r="BQ749" s="58"/>
      <c r="BR749" s="58"/>
      <c r="BS749" s="58"/>
      <c r="BT749" s="58"/>
      <c r="BU749" s="58"/>
      <c r="BV749" s="58"/>
      <c r="BW749" s="58"/>
      <c r="BX749" s="58"/>
      <c r="BY749" s="58"/>
      <c r="BZ749" s="58"/>
      <c r="CA749" s="58"/>
      <c r="CB749" s="58"/>
      <c r="CC749" s="58"/>
      <c r="CD749" s="58"/>
      <c r="CE749" s="58"/>
      <c r="CF749" s="58"/>
      <c r="CG749" s="58"/>
      <c r="CH749" s="58"/>
      <c r="CI749" s="58"/>
      <c r="CJ749" s="58"/>
      <c r="CK749" s="58"/>
      <c r="CL749" s="58"/>
      <c r="CM749" s="58"/>
      <c r="CN749" s="58"/>
      <c r="CO749" s="58"/>
      <c r="CP749" s="58"/>
      <c r="CQ749" s="58"/>
      <c r="CR749" s="177"/>
      <c r="CS749" s="58"/>
      <c r="CT749" s="58"/>
      <c r="CU749" s="58"/>
      <c r="CV749" s="58"/>
      <c r="CW749" s="58"/>
      <c r="CX749" s="58"/>
      <c r="CY749" s="58"/>
      <c r="CZ749" s="58"/>
      <c r="DA749" s="58"/>
      <c r="DB749" s="58"/>
      <c r="DC749" s="58"/>
      <c r="DD749" s="58"/>
      <c r="DE749" s="58"/>
      <c r="DF749" s="58"/>
    </row>
    <row r="750" spans="1:110" ht="12.75" customHeight="1">
      <c r="B750" s="2143"/>
      <c r="C750" s="2144"/>
      <c r="D750" s="2144"/>
      <c r="E750" s="2144"/>
      <c r="F750" s="2145"/>
      <c r="G750" s="2272"/>
      <c r="H750" s="2273"/>
      <c r="I750" s="2273"/>
      <c r="J750" s="2274"/>
      <c r="K750" s="2208"/>
      <c r="L750" s="2209"/>
      <c r="M750" s="2209"/>
      <c r="N750" s="2210"/>
      <c r="O750" s="2182"/>
      <c r="P750" s="2183"/>
      <c r="Q750" s="2183"/>
      <c r="R750" s="2183"/>
      <c r="S750" s="2184"/>
      <c r="T750" s="1985">
        <f t="shared" si="47"/>
        <v>0</v>
      </c>
      <c r="U750" s="1986"/>
      <c r="V750" s="1986"/>
      <c r="W750" s="1986"/>
      <c r="X750" s="1987"/>
      <c r="Y750" s="2182"/>
      <c r="Z750" s="2183"/>
      <c r="AA750" s="2183"/>
      <c r="AB750" s="2184"/>
      <c r="AC750" s="1985">
        <f t="shared" si="48"/>
        <v>0</v>
      </c>
      <c r="AD750" s="1986"/>
      <c r="AE750" s="1986"/>
      <c r="AF750" s="1986"/>
      <c r="AG750" s="1987"/>
      <c r="AH750" s="1988">
        <v>0</v>
      </c>
      <c r="AI750" s="1989"/>
      <c r="AJ750" s="1989"/>
      <c r="AK750" s="1989"/>
      <c r="AL750" s="1990"/>
      <c r="AM750" s="1967" t="str">
        <f t="shared" si="49"/>
        <v xml:space="preserve"> </v>
      </c>
      <c r="AN750" s="1968"/>
      <c r="AO750" s="1969"/>
      <c r="AP750" s="239"/>
      <c r="AQ750" s="239"/>
      <c r="AR750" s="239"/>
      <c r="AS750" s="239"/>
      <c r="AT750" s="239"/>
      <c r="AU750" s="239"/>
      <c r="AV750" s="239"/>
      <c r="AW750" s="239"/>
      <c r="AX750" s="239"/>
      <c r="AY750" s="239"/>
      <c r="AZ750" s="58"/>
      <c r="BA750" s="58"/>
      <c r="BB750" s="58"/>
      <c r="BC750" s="58"/>
      <c r="BD750" s="58"/>
      <c r="BE750" s="58"/>
      <c r="BF750" s="58"/>
      <c r="BG750" s="58"/>
      <c r="BH750" s="58"/>
      <c r="BI750" s="58"/>
      <c r="BJ750" s="58"/>
      <c r="BK750" s="58"/>
      <c r="BL750" s="58"/>
      <c r="BM750" s="58"/>
      <c r="BN750" s="58"/>
      <c r="BO750" s="58"/>
      <c r="BP750" s="58"/>
      <c r="BQ750" s="58"/>
      <c r="BR750" s="58"/>
      <c r="BS750" s="58"/>
      <c r="BT750" s="58"/>
      <c r="BU750" s="58"/>
      <c r="BV750" s="58"/>
      <c r="BW750" s="58"/>
      <c r="BX750" s="58"/>
      <c r="BY750" s="58"/>
      <c r="BZ750" s="58"/>
      <c r="CA750" s="58"/>
      <c r="CB750" s="58"/>
      <c r="CC750" s="58"/>
      <c r="CD750" s="58"/>
      <c r="CE750" s="58"/>
      <c r="CF750" s="58"/>
      <c r="CG750" s="58"/>
      <c r="CH750" s="58"/>
      <c r="CI750" s="58"/>
      <c r="CJ750" s="58"/>
      <c r="CK750" s="58"/>
      <c r="CL750" s="58"/>
      <c r="CM750" s="58"/>
      <c r="CN750" s="58"/>
      <c r="CO750" s="58"/>
      <c r="CP750" s="58"/>
      <c r="CQ750" s="58"/>
      <c r="CR750" s="177"/>
      <c r="CS750" s="58"/>
      <c r="CT750" s="58"/>
      <c r="CU750" s="58"/>
      <c r="CV750" s="58"/>
      <c r="CW750" s="58"/>
      <c r="CX750" s="58"/>
      <c r="CY750" s="58"/>
      <c r="CZ750" s="58"/>
      <c r="DA750" s="58"/>
      <c r="DB750" s="58"/>
      <c r="DC750" s="58"/>
      <c r="DD750" s="58"/>
      <c r="DE750" s="58"/>
      <c r="DF750" s="58"/>
    </row>
    <row r="751" spans="1:110" ht="13.7" customHeight="1">
      <c r="B751" s="2143"/>
      <c r="C751" s="2144"/>
      <c r="D751" s="2144"/>
      <c r="E751" s="2144"/>
      <c r="F751" s="2145"/>
      <c r="G751" s="2272"/>
      <c r="H751" s="2273"/>
      <c r="I751" s="2273"/>
      <c r="J751" s="2274"/>
      <c r="K751" s="2208"/>
      <c r="L751" s="2209"/>
      <c r="M751" s="2209"/>
      <c r="N751" s="2210"/>
      <c r="O751" s="2182"/>
      <c r="P751" s="2183"/>
      <c r="Q751" s="2183"/>
      <c r="R751" s="2183"/>
      <c r="S751" s="2184"/>
      <c r="T751" s="1985">
        <f t="shared" si="47"/>
        <v>0</v>
      </c>
      <c r="U751" s="1986"/>
      <c r="V751" s="1986"/>
      <c r="W751" s="1986"/>
      <c r="X751" s="1987"/>
      <c r="Y751" s="2182"/>
      <c r="Z751" s="2183"/>
      <c r="AA751" s="2183"/>
      <c r="AB751" s="2184"/>
      <c r="AC751" s="1985">
        <f t="shared" si="48"/>
        <v>0</v>
      </c>
      <c r="AD751" s="1986"/>
      <c r="AE751" s="1986"/>
      <c r="AF751" s="1986"/>
      <c r="AG751" s="1987"/>
      <c r="AH751" s="1988">
        <v>0</v>
      </c>
      <c r="AI751" s="1989"/>
      <c r="AJ751" s="1989"/>
      <c r="AK751" s="1989"/>
      <c r="AL751" s="1990"/>
      <c r="AM751" s="1967" t="str">
        <f t="shared" si="49"/>
        <v xml:space="preserve"> </v>
      </c>
      <c r="AN751" s="1968"/>
      <c r="AO751" s="1969"/>
      <c r="AP751" s="239"/>
      <c r="AQ751" s="239"/>
      <c r="AR751" s="239"/>
      <c r="AS751" s="239"/>
      <c r="AT751" s="239"/>
      <c r="AU751" s="239"/>
      <c r="AV751" s="239"/>
      <c r="AW751" s="239"/>
      <c r="AX751" s="239"/>
      <c r="AY751" s="239"/>
      <c r="AZ751" s="58"/>
      <c r="BA751" s="58"/>
      <c r="BB751" s="58"/>
      <c r="BC751" s="58"/>
      <c r="BD751" s="58"/>
      <c r="BE751" s="58"/>
      <c r="BF751" s="58"/>
      <c r="BG751" s="58"/>
      <c r="BH751" s="58"/>
      <c r="BI751" s="58"/>
      <c r="BJ751" s="58"/>
      <c r="BK751" s="58"/>
      <c r="BL751" s="58"/>
      <c r="BM751" s="58"/>
      <c r="BN751" s="58"/>
      <c r="BO751" s="58"/>
      <c r="BP751" s="58"/>
      <c r="BQ751" s="58"/>
      <c r="BR751" s="58"/>
      <c r="BS751" s="58"/>
      <c r="BT751" s="58"/>
      <c r="BU751" s="58"/>
      <c r="BV751" s="58"/>
      <c r="BW751" s="58"/>
      <c r="BX751" s="58"/>
      <c r="BY751" s="58"/>
      <c r="BZ751" s="58"/>
      <c r="CA751" s="58"/>
      <c r="CB751" s="58"/>
      <c r="CC751" s="58"/>
      <c r="CD751" s="58"/>
      <c r="CE751" s="58"/>
      <c r="CF751" s="58"/>
      <c r="CG751" s="58"/>
      <c r="CH751" s="58"/>
      <c r="CI751" s="58"/>
      <c r="CJ751" s="58"/>
      <c r="CK751" s="58"/>
      <c r="CL751" s="58"/>
      <c r="CM751" s="58"/>
      <c r="CN751" s="58"/>
      <c r="CO751" s="58"/>
      <c r="CP751" s="58"/>
      <c r="CQ751" s="58"/>
      <c r="CR751" s="177"/>
      <c r="CS751" s="58"/>
      <c r="CT751" s="58"/>
      <c r="CU751" s="58"/>
      <c r="CV751" s="58"/>
      <c r="CW751" s="58"/>
      <c r="CX751" s="58"/>
      <c r="CY751" s="58"/>
      <c r="CZ751" s="58"/>
      <c r="DA751" s="58"/>
      <c r="DB751" s="58"/>
      <c r="DC751" s="58"/>
      <c r="DD751" s="58"/>
      <c r="DE751" s="58"/>
      <c r="DF751" s="58"/>
    </row>
    <row r="752" spans="1:110" ht="12.75">
      <c r="B752" s="2143"/>
      <c r="C752" s="2144"/>
      <c r="D752" s="2144"/>
      <c r="E752" s="2144"/>
      <c r="F752" s="2145"/>
      <c r="G752" s="2272"/>
      <c r="H752" s="2273"/>
      <c r="I752" s="2273"/>
      <c r="J752" s="2274"/>
      <c r="K752" s="2208"/>
      <c r="L752" s="2209"/>
      <c r="M752" s="2209"/>
      <c r="N752" s="2210"/>
      <c r="O752" s="2182"/>
      <c r="P752" s="2183"/>
      <c r="Q752" s="2183"/>
      <c r="R752" s="2183"/>
      <c r="S752" s="2184"/>
      <c r="T752" s="1985">
        <f t="shared" si="47"/>
        <v>0</v>
      </c>
      <c r="U752" s="1986"/>
      <c r="V752" s="1986"/>
      <c r="W752" s="1986"/>
      <c r="X752" s="1987"/>
      <c r="Y752" s="2182"/>
      <c r="Z752" s="2183"/>
      <c r="AA752" s="2183"/>
      <c r="AB752" s="2184"/>
      <c r="AC752" s="1985">
        <f t="shared" si="48"/>
        <v>0</v>
      </c>
      <c r="AD752" s="1986"/>
      <c r="AE752" s="1986"/>
      <c r="AF752" s="1986"/>
      <c r="AG752" s="1987"/>
      <c r="AH752" s="1988">
        <v>0</v>
      </c>
      <c r="AI752" s="1989"/>
      <c r="AJ752" s="1989"/>
      <c r="AK752" s="1989"/>
      <c r="AL752" s="1990"/>
      <c r="AM752" s="1967" t="str">
        <f t="shared" si="49"/>
        <v xml:space="preserve"> </v>
      </c>
      <c r="AN752" s="1968"/>
      <c r="AO752" s="1969"/>
      <c r="AP752" s="239"/>
      <c r="AQ752" s="239"/>
      <c r="AR752" s="239"/>
      <c r="AS752" s="239"/>
      <c r="AT752" s="239"/>
      <c r="AU752" s="239"/>
      <c r="AV752" s="239"/>
      <c r="AW752" s="239"/>
      <c r="AX752" s="239"/>
      <c r="AY752" s="239"/>
      <c r="AZ752" s="58"/>
      <c r="BA752" s="58"/>
      <c r="BB752" s="58"/>
      <c r="BC752" s="58"/>
      <c r="BD752" s="58"/>
      <c r="BE752" s="58"/>
      <c r="BF752" s="58"/>
      <c r="BG752" s="58"/>
      <c r="BH752" s="58"/>
      <c r="BI752" s="58"/>
      <c r="BJ752" s="58"/>
      <c r="BK752" s="58"/>
      <c r="BL752" s="58"/>
      <c r="BM752" s="58"/>
      <c r="BN752" s="58"/>
      <c r="BO752" s="58"/>
      <c r="BP752" s="58"/>
      <c r="BQ752" s="58"/>
      <c r="BR752" s="58"/>
      <c r="BS752" s="58"/>
      <c r="BT752" s="58"/>
      <c r="BU752" s="58"/>
      <c r="BV752" s="58"/>
      <c r="BW752" s="58"/>
      <c r="BX752" s="58"/>
      <c r="BY752" s="58"/>
      <c r="BZ752" s="58"/>
      <c r="CA752" s="58"/>
      <c r="CB752" s="58"/>
      <c r="CC752" s="58"/>
      <c r="CD752" s="58"/>
      <c r="CE752" s="58"/>
      <c r="CF752" s="58"/>
      <c r="CG752" s="58"/>
      <c r="CH752" s="58"/>
      <c r="CI752" s="58"/>
      <c r="CJ752" s="58"/>
      <c r="CK752" s="58"/>
      <c r="CL752" s="58"/>
      <c r="CM752" s="58"/>
      <c r="CN752" s="58"/>
      <c r="CO752" s="58"/>
      <c r="CP752" s="58"/>
      <c r="CQ752" s="58"/>
      <c r="CR752" s="177"/>
      <c r="CS752" s="58"/>
      <c r="CT752" s="58"/>
      <c r="CU752" s="58"/>
      <c r="CV752" s="58"/>
      <c r="CW752" s="58"/>
      <c r="CX752" s="58"/>
      <c r="CY752" s="58"/>
      <c r="CZ752" s="58"/>
      <c r="DA752" s="58"/>
      <c r="DB752" s="58"/>
      <c r="DC752" s="58"/>
      <c r="DD752" s="58"/>
      <c r="DE752" s="58"/>
      <c r="DF752" s="58"/>
    </row>
    <row r="753" spans="1:16383" ht="12.75">
      <c r="B753" s="2284" t="s">
        <v>130</v>
      </c>
      <c r="C753" s="2285"/>
      <c r="D753" s="2285"/>
      <c r="E753" s="2285"/>
      <c r="F753" s="2286"/>
      <c r="G753" s="2373">
        <f>SUM(G728:J752)</f>
        <v>154</v>
      </c>
      <c r="H753" s="2374"/>
      <c r="I753" s="2374"/>
      <c r="J753" s="2375"/>
      <c r="O753" s="1489" t="s">
        <v>129</v>
      </c>
      <c r="P753" s="1490"/>
      <c r="Q753" s="1490"/>
      <c r="R753" s="1490"/>
      <c r="S753" s="1491"/>
      <c r="T753" s="1985">
        <f>SUM(T728:X752)</f>
        <v>129012.40000000001</v>
      </c>
      <c r="U753" s="1986"/>
      <c r="V753" s="1986"/>
      <c r="W753" s="1986"/>
      <c r="X753" s="1987"/>
      <c r="AC753" s="1493" t="s">
        <v>969</v>
      </c>
      <c r="AD753" s="1492"/>
      <c r="AE753" s="1492"/>
      <c r="AF753" s="1492"/>
      <c r="AG753" s="1494"/>
      <c r="AH753" s="2151">
        <f>BI696</f>
        <v>0.6</v>
      </c>
      <c r="AI753" s="2152"/>
      <c r="AJ753" s="2152"/>
      <c r="AK753" s="2152"/>
      <c r="AL753" s="2153"/>
      <c r="AM753" s="2151">
        <f>BI728</f>
        <v>0.59998924916143459</v>
      </c>
      <c r="AN753" s="2152"/>
      <c r="AO753" s="2153"/>
      <c r="AP753" s="1484"/>
      <c r="AQ753" s="1484"/>
      <c r="AR753" s="1484"/>
      <c r="AS753" s="1484"/>
      <c r="AT753" s="1484"/>
      <c r="AU753" s="1484"/>
      <c r="AV753" s="1484"/>
      <c r="AW753" s="1484"/>
      <c r="AX753" s="1484"/>
      <c r="AY753" s="1484"/>
      <c r="AZ753" s="58"/>
      <c r="BA753" s="58"/>
      <c r="BB753" s="58"/>
      <c r="BC753" s="58"/>
      <c r="BD753" s="58"/>
      <c r="BE753" s="58"/>
      <c r="BF753" s="58"/>
      <c r="BG753" s="58"/>
      <c r="BH753" s="58"/>
      <c r="BI753" s="58"/>
      <c r="BJ753" s="58"/>
      <c r="BK753" s="58"/>
      <c r="BL753" s="58"/>
      <c r="BM753" s="58"/>
      <c r="BN753" s="58"/>
      <c r="BO753" s="58"/>
      <c r="BP753" s="58"/>
      <c r="BQ753" s="58"/>
      <c r="BR753" s="58"/>
      <c r="BS753" s="58"/>
      <c r="BT753" s="58"/>
      <c r="BU753" s="58"/>
      <c r="BV753" s="58"/>
      <c r="BW753" s="58"/>
      <c r="BX753" s="58"/>
      <c r="BY753" s="58"/>
      <c r="BZ753" s="58"/>
      <c r="CA753" s="58"/>
      <c r="CB753" s="58"/>
      <c r="CC753" s="58"/>
      <c r="CD753" s="58"/>
      <c r="CE753" s="58"/>
      <c r="CF753" s="58"/>
      <c r="CG753" s="58"/>
      <c r="CH753" s="58"/>
      <c r="CI753" s="58"/>
      <c r="CJ753" s="58"/>
      <c r="CK753" s="58"/>
      <c r="CL753" s="58"/>
      <c r="CM753" s="58"/>
      <c r="CN753" s="58"/>
      <c r="CO753" s="58"/>
      <c r="CP753" s="58"/>
      <c r="CQ753" s="58"/>
      <c r="CR753" s="177"/>
      <c r="CS753" s="58"/>
      <c r="CT753" s="58"/>
      <c r="CU753" s="58"/>
      <c r="CV753" s="58"/>
      <c r="CW753" s="58"/>
      <c r="CX753" s="58"/>
      <c r="CY753" s="58"/>
      <c r="CZ753" s="58"/>
      <c r="DA753" s="58"/>
      <c r="DB753" s="58"/>
      <c r="DC753" s="58"/>
      <c r="DD753" s="58"/>
      <c r="DE753" s="58"/>
      <c r="DF753" s="58"/>
    </row>
    <row r="754" spans="1:16383" ht="12.75">
      <c r="B754" s="2372" t="s">
        <v>2452</v>
      </c>
      <c r="C754" s="2372"/>
      <c r="D754" s="2372"/>
      <c r="E754" s="2372"/>
      <c r="F754" s="2372"/>
      <c r="G754" s="2372"/>
      <c r="H754" s="2372"/>
      <c r="I754" s="2372"/>
      <c r="J754" s="2372"/>
      <c r="K754" s="2372"/>
      <c r="L754" s="2372"/>
      <c r="M754" s="2372"/>
      <c r="N754" s="2372"/>
      <c r="O754" s="2372"/>
      <c r="P754" s="2372"/>
      <c r="Q754" s="2372"/>
      <c r="R754" s="2372"/>
      <c r="S754" s="2372"/>
      <c r="T754" s="2372"/>
      <c r="U754" s="2372"/>
      <c r="V754" s="2372"/>
      <c r="W754" s="2372"/>
      <c r="X754" s="2372"/>
      <c r="Y754" s="2372"/>
      <c r="Z754" s="2372"/>
      <c r="AA754" s="2372"/>
      <c r="AB754" s="2372"/>
      <c r="AC754" s="2372"/>
      <c r="AD754" s="2372"/>
      <c r="AE754" s="2372"/>
      <c r="AF754" s="2372"/>
      <c r="AG754" s="2372"/>
      <c r="AH754" s="2372"/>
      <c r="AL754" s="58"/>
      <c r="AM754" s="239"/>
      <c r="AN754" s="239"/>
      <c r="AO754" s="239"/>
      <c r="AP754" s="239"/>
      <c r="AQ754" s="239"/>
      <c r="AR754" s="239"/>
      <c r="AS754" s="239"/>
      <c r="AT754" s="239"/>
      <c r="AU754" s="239"/>
      <c r="AV754" s="239"/>
      <c r="AW754" s="239"/>
      <c r="AX754" s="239"/>
      <c r="AY754" s="239"/>
      <c r="AZ754" s="58"/>
      <c r="BA754" s="58"/>
      <c r="BB754" s="58"/>
      <c r="BC754" s="58"/>
      <c r="BD754" s="58"/>
      <c r="BE754" s="58"/>
      <c r="BF754" s="58"/>
      <c r="BG754" s="58"/>
      <c r="BH754" s="58"/>
      <c r="BI754" s="58"/>
      <c r="BJ754" s="58"/>
      <c r="BK754" s="58"/>
      <c r="BL754" s="58"/>
      <c r="BM754" s="58"/>
      <c r="BN754" s="58"/>
      <c r="BO754" s="58"/>
      <c r="BP754" s="58"/>
      <c r="BQ754" s="58"/>
      <c r="BR754" s="58"/>
      <c r="BS754" s="58"/>
      <c r="BT754" s="58"/>
      <c r="BU754" s="58"/>
      <c r="BV754" s="58"/>
      <c r="BW754" s="58"/>
      <c r="BX754" s="58"/>
      <c r="BY754" s="58"/>
      <c r="BZ754" s="58"/>
      <c r="CA754" s="58"/>
      <c r="CB754" s="58"/>
      <c r="CC754" s="58"/>
      <c r="CD754" s="58"/>
      <c r="CE754" s="58"/>
      <c r="CF754" s="58"/>
      <c r="CG754" s="58"/>
      <c r="CH754" s="58"/>
      <c r="CI754" s="58"/>
      <c r="CJ754" s="58"/>
      <c r="CK754" s="58"/>
      <c r="CL754" s="58"/>
      <c r="CM754" s="58"/>
      <c r="CN754" s="58"/>
      <c r="CO754" s="58"/>
      <c r="CP754" s="58"/>
      <c r="CQ754" s="58"/>
      <c r="CR754" s="177"/>
      <c r="CS754" s="58"/>
      <c r="CT754" s="58"/>
      <c r="CU754" s="58"/>
      <c r="CV754" s="58"/>
      <c r="CW754" s="58"/>
      <c r="CX754" s="58"/>
      <c r="CY754" s="58"/>
      <c r="CZ754" s="58"/>
      <c r="DA754" s="58"/>
      <c r="DB754" s="58"/>
      <c r="DC754" s="58"/>
      <c r="DD754" s="58"/>
      <c r="DE754" s="58"/>
      <c r="DF754" s="58"/>
    </row>
    <row r="755" spans="1:16383" ht="12.75">
      <c r="B755" s="2372"/>
      <c r="C755" s="2372"/>
      <c r="D755" s="2372"/>
      <c r="E755" s="2372"/>
      <c r="F755" s="2372"/>
      <c r="G755" s="2372"/>
      <c r="H755" s="2372"/>
      <c r="I755" s="2372"/>
      <c r="J755" s="2372"/>
      <c r="K755" s="2372"/>
      <c r="L755" s="2372"/>
      <c r="M755" s="2372"/>
      <c r="N755" s="2372"/>
      <c r="O755" s="2372"/>
      <c r="P755" s="2372"/>
      <c r="Q755" s="2372"/>
      <c r="R755" s="2372"/>
      <c r="S755" s="2372"/>
      <c r="T755" s="2372"/>
      <c r="U755" s="2372"/>
      <c r="V755" s="2372"/>
      <c r="W755" s="2372"/>
      <c r="X755" s="2372"/>
      <c r="Y755" s="2372"/>
      <c r="Z755" s="2372"/>
      <c r="AA755" s="2372"/>
      <c r="AB755" s="2372"/>
      <c r="AC755" s="2372"/>
      <c r="AD755" s="2372"/>
      <c r="AE755" s="2372"/>
      <c r="AF755" s="2372"/>
      <c r="AG755" s="2372"/>
      <c r="AH755" s="2372"/>
      <c r="AL755" s="58"/>
      <c r="AM755" s="239"/>
      <c r="AN755" s="239"/>
      <c r="AO755" s="239"/>
      <c r="AP755" s="239"/>
      <c r="AQ755" s="239"/>
      <c r="AR755" s="239"/>
      <c r="AS755" s="239"/>
      <c r="AT755" s="239"/>
      <c r="AU755" s="239"/>
      <c r="AV755" s="239"/>
      <c r="AW755" s="239"/>
      <c r="AX755" s="239"/>
      <c r="AY755" s="239"/>
      <c r="AZ755" s="1418"/>
      <c r="BA755" s="58"/>
      <c r="BB755" s="58"/>
      <c r="BC755" s="58"/>
      <c r="BD755" s="58"/>
      <c r="BE755" s="58"/>
      <c r="BF755" s="58"/>
      <c r="BG755" s="58"/>
      <c r="BH755" s="58"/>
      <c r="BI755" s="58"/>
      <c r="BJ755" s="58"/>
      <c r="BK755" s="58"/>
      <c r="BL755" s="58"/>
      <c r="BM755" s="58"/>
      <c r="BN755" s="58"/>
      <c r="BO755" s="58"/>
      <c r="BP755" s="58"/>
      <c r="BQ755" s="58"/>
      <c r="BR755" s="58"/>
      <c r="BS755" s="58"/>
      <c r="BT755" s="58"/>
      <c r="BU755" s="58"/>
      <c r="BV755" s="58"/>
      <c r="BW755" s="58"/>
      <c r="BX755" s="58"/>
      <c r="BY755" s="58"/>
      <c r="BZ755" s="58"/>
      <c r="CA755" s="58"/>
      <c r="CB755" s="58"/>
      <c r="CC755" s="58"/>
      <c r="CD755" s="58"/>
      <c r="CE755" s="58"/>
      <c r="CF755" s="58"/>
      <c r="CG755" s="58"/>
      <c r="CH755" s="58"/>
      <c r="CI755" s="58"/>
      <c r="CJ755" s="58"/>
      <c r="CK755" s="58"/>
      <c r="CL755" s="58"/>
      <c r="CM755" s="58"/>
      <c r="CN755" s="58"/>
      <c r="CO755" s="58"/>
      <c r="CP755" s="58"/>
      <c r="CQ755" s="58"/>
      <c r="CR755" s="177"/>
      <c r="CS755" s="58"/>
      <c r="CT755" s="58"/>
      <c r="CU755" s="58"/>
      <c r="CV755" s="58"/>
      <c r="CW755" s="58"/>
      <c r="CX755" s="58"/>
      <c r="CY755" s="58"/>
      <c r="CZ755" s="58"/>
      <c r="DA755" s="58"/>
      <c r="DB755" s="58"/>
      <c r="DC755" s="58"/>
      <c r="DD755" s="58"/>
      <c r="DE755" s="58"/>
      <c r="DF755" s="58"/>
    </row>
    <row r="756" spans="1:16383" s="58" customFormat="1" ht="12.75">
      <c r="C756" s="179" t="s">
        <v>2450</v>
      </c>
      <c r="D756" s="1754"/>
      <c r="E756" s="1754"/>
      <c r="F756" s="1754"/>
      <c r="G756" s="1755"/>
      <c r="H756" s="1755"/>
      <c r="I756" s="1755"/>
      <c r="J756" s="1755"/>
      <c r="K756" s="1754"/>
      <c r="L756" s="1754"/>
      <c r="M756" s="1754"/>
      <c r="N756" s="1754"/>
      <c r="O756" s="2003">
        <f>CS637</f>
        <v>278</v>
      </c>
      <c r="P756" s="2003"/>
      <c r="Q756" s="2003"/>
      <c r="R756" s="2003"/>
      <c r="S756" s="1756"/>
      <c r="T756" s="1756"/>
      <c r="U756" s="179" t="s">
        <v>2451</v>
      </c>
      <c r="V756" s="1754"/>
      <c r="W756" s="1754"/>
      <c r="X756" s="1754"/>
      <c r="Y756" s="1755"/>
      <c r="Z756" s="1755"/>
      <c r="AA756" s="1755"/>
      <c r="AB756" s="1755"/>
      <c r="AC756" s="1754"/>
      <c r="AD756" s="1754"/>
      <c r="AE756" s="1754"/>
      <c r="AF756" s="1754"/>
      <c r="AG756" s="2363" t="s">
        <v>2531</v>
      </c>
      <c r="AH756" s="2364"/>
      <c r="AI756" s="2364"/>
      <c r="AJ756" s="2364"/>
      <c r="AM756" s="239"/>
      <c r="AN756" s="239"/>
      <c r="AO756" s="239"/>
      <c r="AP756" s="239"/>
      <c r="AQ756" s="239"/>
      <c r="AR756" s="239"/>
      <c r="AS756" s="239"/>
      <c r="AT756" s="239"/>
      <c r="AU756" s="239"/>
      <c r="AV756" s="239"/>
      <c r="AW756" s="239"/>
      <c r="AX756" s="239"/>
      <c r="AY756" s="239"/>
      <c r="CR756" s="177"/>
    </row>
    <row r="757" spans="1:16383" ht="12.75" customHeight="1">
      <c r="B757" s="92"/>
      <c r="E757" s="89"/>
      <c r="F757" s="89"/>
      <c r="G757" s="493"/>
      <c r="H757" s="493"/>
      <c r="I757" s="493"/>
      <c r="J757" s="493"/>
      <c r="K757" s="89"/>
      <c r="L757" s="89"/>
      <c r="M757" s="89"/>
      <c r="N757" s="89"/>
      <c r="O757" s="89"/>
      <c r="P757" s="281"/>
      <c r="Q757" s="281"/>
      <c r="R757" s="281"/>
      <c r="S757" s="281"/>
      <c r="T757" s="281"/>
      <c r="Y757" s="494"/>
      <c r="Z757" s="494"/>
      <c r="AA757" s="494"/>
      <c r="AB757" s="494"/>
      <c r="AH757" s="494"/>
      <c r="AI757" s="494"/>
      <c r="AJ757" s="494"/>
      <c r="AK757" s="494"/>
      <c r="AL757" s="494"/>
      <c r="AM757" s="12"/>
      <c r="AN757" s="12"/>
      <c r="AO757" s="12"/>
      <c r="AP757" s="1485"/>
      <c r="AQ757" s="1485"/>
      <c r="AR757" s="1485"/>
      <c r="AS757" s="1485"/>
      <c r="AT757" s="1485"/>
      <c r="AU757" s="1485"/>
      <c r="AV757" s="1485"/>
      <c r="AW757" s="1485"/>
      <c r="AX757" s="1485"/>
      <c r="AY757" s="1485"/>
      <c r="AZ757" s="58"/>
      <c r="BA757" s="58"/>
      <c r="BB757" s="58"/>
      <c r="BC757" s="58"/>
      <c r="BD757" s="58"/>
      <c r="BE757" s="58"/>
      <c r="BF757" s="58"/>
      <c r="BG757" s="58"/>
      <c r="BH757" s="58"/>
      <c r="BI757" s="58"/>
      <c r="BJ757" s="58"/>
      <c r="BK757" s="58"/>
      <c r="BL757" s="58"/>
      <c r="BM757" s="58"/>
      <c r="BN757" s="58"/>
      <c r="BO757" s="58"/>
      <c r="BP757" s="58"/>
      <c r="BQ757" s="58"/>
      <c r="BR757" s="58"/>
      <c r="BS757" s="58"/>
      <c r="BT757" s="58"/>
      <c r="BU757" s="58"/>
      <c r="BV757" s="58"/>
      <c r="BW757" s="58"/>
      <c r="BX757" s="58"/>
      <c r="BY757" s="58"/>
      <c r="BZ757" s="58"/>
      <c r="CA757" s="58"/>
      <c r="CB757" s="58"/>
      <c r="CC757" s="58"/>
      <c r="CD757" s="58"/>
      <c r="CE757" s="58"/>
      <c r="CF757" s="58"/>
      <c r="CG757" s="58"/>
      <c r="CH757" s="58"/>
      <c r="CI757" s="58"/>
      <c r="CJ757" s="58"/>
      <c r="CK757" s="58"/>
      <c r="CL757" s="58"/>
      <c r="CM757" s="58"/>
      <c r="CN757" s="58"/>
      <c r="CO757" s="58"/>
      <c r="CP757" s="58"/>
      <c r="CQ757" s="58"/>
      <c r="CR757" s="177"/>
      <c r="CS757" s="58"/>
      <c r="CT757" s="58"/>
      <c r="CU757" s="58"/>
      <c r="CV757" s="58"/>
      <c r="CW757" s="58"/>
      <c r="CX757" s="58"/>
      <c r="CY757" s="58"/>
      <c r="CZ757" s="58"/>
      <c r="DA757" s="58"/>
      <c r="DB757" s="58"/>
      <c r="DC757" s="58"/>
      <c r="DD757" s="58"/>
      <c r="DE757" s="58"/>
      <c r="DF757" s="58"/>
    </row>
    <row r="758" spans="1:16383" ht="12.75" customHeight="1">
      <c r="B758" s="58"/>
      <c r="C758" s="179" t="s">
        <v>2448</v>
      </c>
      <c r="D758" s="1758"/>
      <c r="E758" s="1758"/>
      <c r="F758" s="1758"/>
      <c r="G758" s="1758"/>
      <c r="H758" s="1758"/>
      <c r="I758" s="1758"/>
      <c r="J758" s="1758"/>
      <c r="K758" s="1758"/>
      <c r="L758" s="1758"/>
      <c r="M758" s="1758"/>
      <c r="N758" s="1758"/>
      <c r="O758" s="1758"/>
      <c r="P758" s="1758"/>
      <c r="Q758" s="1758"/>
      <c r="R758" s="1758"/>
      <c r="S758" s="1758"/>
      <c r="T758" s="1758"/>
      <c r="U758" s="1758"/>
      <c r="V758" s="1758"/>
      <c r="W758" s="1758"/>
      <c r="X758" s="1758"/>
      <c r="Y758" s="1758"/>
      <c r="Z758" s="1758"/>
      <c r="AA758" s="1758"/>
      <c r="AB758" s="1758"/>
      <c r="AC758" s="1758"/>
      <c r="AD758" s="2215" t="s">
        <v>626</v>
      </c>
      <c r="AE758" s="2215"/>
      <c r="AF758" s="2215"/>
      <c r="AG758" s="1758"/>
      <c r="AH758" s="1758"/>
      <c r="AI758" s="1758"/>
      <c r="AJ758" s="1758"/>
      <c r="AK758" s="1758"/>
      <c r="AL758" s="1758"/>
      <c r="AM758" s="1758"/>
      <c r="AN758" s="1758"/>
      <c r="AO758" s="1758"/>
      <c r="AP758" s="1758"/>
      <c r="AQ758" s="1758"/>
      <c r="AR758" s="1758"/>
      <c r="AZ758" s="58"/>
      <c r="BA758" s="58"/>
      <c r="BB758" s="58"/>
      <c r="BC758" s="58"/>
      <c r="BD758" s="58"/>
      <c r="BE758" s="58"/>
      <c r="BF758" s="58"/>
      <c r="BG758" s="58"/>
      <c r="BH758" s="58"/>
      <c r="BI758" s="58"/>
      <c r="BJ758" s="58"/>
      <c r="BK758" s="58"/>
      <c r="BL758" s="58"/>
      <c r="BM758" s="58"/>
      <c r="BN758" s="58"/>
      <c r="BO758" s="58"/>
      <c r="BP758" s="58"/>
      <c r="BQ758" s="58"/>
      <c r="BR758" s="58"/>
      <c r="BS758" s="58"/>
      <c r="BT758" s="58"/>
      <c r="BU758" s="58"/>
      <c r="BV758" s="58"/>
      <c r="BW758" s="58"/>
      <c r="BX758" s="58"/>
      <c r="BY758" s="58"/>
      <c r="BZ758" s="58"/>
      <c r="CA758" s="58"/>
      <c r="CB758" s="58"/>
      <c r="CC758" s="58"/>
      <c r="CD758" s="58"/>
      <c r="CE758" s="58"/>
      <c r="CF758" s="58"/>
      <c r="CG758" s="58"/>
      <c r="CH758" s="58"/>
      <c r="CI758" s="58"/>
      <c r="CJ758" s="58"/>
      <c r="CK758" s="58"/>
      <c r="CL758" s="58"/>
      <c r="CM758" s="58"/>
      <c r="CN758" s="58"/>
      <c r="CO758" s="58"/>
      <c r="CP758" s="58"/>
      <c r="CQ758" s="58"/>
      <c r="CR758" s="177"/>
      <c r="CS758" s="58"/>
      <c r="CT758" s="58"/>
      <c r="CU758" s="58"/>
      <c r="CV758" s="58"/>
      <c r="CW758" s="58"/>
      <c r="CX758" s="58"/>
      <c r="CY758" s="58"/>
      <c r="CZ758" s="58"/>
      <c r="DA758" s="58"/>
      <c r="DB758" s="58"/>
      <c r="DC758" s="58"/>
      <c r="DD758" s="58"/>
      <c r="DE758" s="58"/>
      <c r="DF758" s="58"/>
    </row>
    <row r="759" spans="1:16383" ht="12.75" customHeight="1">
      <c r="C759" s="1759" t="s">
        <v>2449</v>
      </c>
      <c r="D759" s="1758"/>
      <c r="E759" s="1758"/>
      <c r="F759" s="1758"/>
      <c r="G759" s="1758"/>
      <c r="H759" s="1758"/>
      <c r="I759" s="1758"/>
      <c r="J759" s="1758"/>
      <c r="K759" s="1758"/>
      <c r="L759" s="1758"/>
      <c r="M759" s="1758"/>
      <c r="N759" s="1758"/>
      <c r="O759" s="1758"/>
      <c r="P759" s="1758"/>
      <c r="Q759" s="1758"/>
      <c r="R759" s="1758"/>
      <c r="S759" s="1758"/>
      <c r="T759" s="1758"/>
      <c r="U759" s="1758"/>
      <c r="V759" s="1758"/>
      <c r="W759" s="1758"/>
      <c r="X759" s="1758"/>
      <c r="Y759" s="1758"/>
      <c r="Z759" s="1758"/>
      <c r="AA759" s="1758"/>
      <c r="AB759" s="1758"/>
      <c r="AC759" s="1758"/>
      <c r="AD759" s="1758"/>
      <c r="AE759" s="1758"/>
      <c r="AF759" s="1758"/>
      <c r="AG759" s="1758"/>
      <c r="AH759" s="1758"/>
      <c r="AI759" s="1758"/>
      <c r="AJ759" s="1758"/>
      <c r="AK759" s="1758"/>
      <c r="AL759" s="1758"/>
      <c r="AM759" s="1758"/>
      <c r="AN759" s="1758"/>
      <c r="AO759" s="1758"/>
      <c r="AP759" s="1758"/>
      <c r="AQ759" s="1758"/>
      <c r="AR759" s="1758"/>
      <c r="AZ759" s="494"/>
      <c r="BA759" s="494"/>
      <c r="BB759" s="494"/>
      <c r="BC759" s="494"/>
      <c r="BD759" s="494"/>
      <c r="BE759" s="494"/>
      <c r="BF759" s="494"/>
      <c r="BG759" s="494"/>
      <c r="BH759" s="494"/>
      <c r="BI759" s="494"/>
      <c r="BJ759" s="494"/>
      <c r="BK759" s="494"/>
      <c r="BL759" s="494"/>
      <c r="BM759" s="494"/>
      <c r="BN759" s="494"/>
      <c r="BO759" s="494"/>
      <c r="BP759" s="494"/>
      <c r="BQ759" s="494"/>
      <c r="BR759" s="494"/>
      <c r="BS759" s="494"/>
      <c r="BT759" s="494"/>
      <c r="BU759" s="494"/>
      <c r="BV759" s="494"/>
      <c r="BW759" s="494"/>
      <c r="BX759" s="494"/>
      <c r="BY759" s="494"/>
      <c r="BZ759" s="494"/>
      <c r="CA759" s="494"/>
      <c r="CB759" s="494"/>
      <c r="CC759" s="494"/>
      <c r="CD759" s="494"/>
      <c r="CE759" s="494"/>
      <c r="CF759" s="494"/>
      <c r="CG759" s="494"/>
      <c r="CH759" s="494"/>
      <c r="CI759" s="494"/>
      <c r="CJ759" s="494"/>
      <c r="CK759" s="494"/>
      <c r="CL759" s="494"/>
      <c r="CM759" s="494"/>
      <c r="CN759" s="494"/>
      <c r="CO759" s="494"/>
      <c r="CP759" s="494"/>
      <c r="CQ759" s="494"/>
      <c r="CR759" s="494"/>
      <c r="CS759" s="494"/>
      <c r="CT759" s="494"/>
      <c r="CU759" s="494"/>
      <c r="CV759" s="494"/>
      <c r="CW759" s="494"/>
      <c r="CX759" s="494"/>
      <c r="CY759" s="494"/>
      <c r="CZ759" s="494"/>
      <c r="DA759" s="494"/>
      <c r="DB759" s="494"/>
      <c r="DC759" s="494"/>
      <c r="DD759" s="494"/>
      <c r="DE759" s="494"/>
      <c r="DF759" s="494"/>
      <c r="DG759" s="494"/>
      <c r="DH759" s="494"/>
      <c r="DI759" s="494"/>
      <c r="DJ759" s="494"/>
      <c r="DK759" s="494"/>
      <c r="DL759" s="494"/>
      <c r="DM759" s="494"/>
      <c r="DN759" s="494"/>
      <c r="DO759" s="494"/>
      <c r="DP759" s="494"/>
      <c r="DQ759" s="494"/>
      <c r="DR759" s="494"/>
      <c r="DS759" s="494"/>
      <c r="DT759" s="494"/>
      <c r="DU759" s="494"/>
      <c r="DV759" s="494"/>
      <c r="DW759" s="494"/>
      <c r="DX759" s="494"/>
      <c r="DY759" s="494"/>
      <c r="DZ759" s="494"/>
      <c r="EA759" s="494"/>
      <c r="EB759" s="494"/>
      <c r="EC759" s="494"/>
      <c r="ED759" s="494"/>
      <c r="EE759" s="494"/>
      <c r="EF759" s="494"/>
      <c r="EG759" s="494"/>
      <c r="EH759" s="494"/>
      <c r="EI759" s="494"/>
      <c r="EJ759" s="494"/>
      <c r="EK759" s="494"/>
      <c r="EL759" s="494"/>
      <c r="EM759" s="494"/>
      <c r="EN759" s="494"/>
      <c r="EO759" s="494"/>
      <c r="EP759" s="494"/>
      <c r="EQ759" s="494"/>
      <c r="ER759" s="494"/>
      <c r="ES759" s="494"/>
      <c r="ET759" s="494"/>
      <c r="EU759" s="494"/>
      <c r="EV759" s="494"/>
      <c r="EW759" s="494"/>
      <c r="EX759" s="494"/>
      <c r="EY759" s="494"/>
      <c r="EZ759" s="494"/>
      <c r="FA759" s="494"/>
      <c r="FB759" s="494"/>
      <c r="FC759" s="494"/>
      <c r="FD759" s="494"/>
      <c r="FE759" s="494"/>
      <c r="FF759" s="494"/>
      <c r="FG759" s="494"/>
      <c r="FH759" s="494"/>
      <c r="FI759" s="494"/>
      <c r="FJ759" s="494"/>
      <c r="FK759" s="494"/>
      <c r="FL759" s="494"/>
      <c r="FM759" s="494"/>
      <c r="FN759" s="494"/>
      <c r="FO759" s="494"/>
      <c r="FP759" s="494"/>
      <c r="FQ759" s="494"/>
      <c r="FR759" s="494"/>
      <c r="FS759" s="494"/>
      <c r="FT759" s="494"/>
      <c r="FU759" s="494"/>
      <c r="FV759" s="494"/>
      <c r="FW759" s="494"/>
      <c r="FX759" s="494"/>
      <c r="FY759" s="494"/>
      <c r="FZ759" s="494"/>
      <c r="GA759" s="494"/>
      <c r="GB759" s="494"/>
      <c r="GC759" s="494"/>
      <c r="GD759" s="494"/>
      <c r="GE759" s="494"/>
      <c r="GF759" s="494"/>
      <c r="GG759" s="494"/>
      <c r="GH759" s="494"/>
      <c r="GI759" s="494"/>
      <c r="GJ759" s="494"/>
      <c r="GK759" s="494"/>
      <c r="GL759" s="494"/>
      <c r="GM759" s="494"/>
      <c r="GN759" s="494"/>
      <c r="GO759" s="494"/>
      <c r="GP759" s="494"/>
      <c r="GQ759" s="494"/>
      <c r="GR759" s="494"/>
      <c r="GS759" s="494"/>
      <c r="GT759" s="494"/>
      <c r="GU759" s="494"/>
      <c r="GV759" s="494"/>
      <c r="GW759" s="494"/>
      <c r="GX759" s="494"/>
      <c r="GY759" s="494"/>
      <c r="GZ759" s="494"/>
      <c r="HA759" s="494"/>
      <c r="HB759" s="494"/>
      <c r="HC759" s="494"/>
      <c r="HD759" s="494"/>
      <c r="HE759" s="494"/>
      <c r="HF759" s="494"/>
      <c r="HG759" s="494"/>
      <c r="HH759" s="494"/>
      <c r="HI759" s="494"/>
      <c r="HJ759" s="494"/>
      <c r="HK759" s="494"/>
      <c r="HL759" s="494"/>
      <c r="HM759" s="494"/>
      <c r="HN759" s="494"/>
      <c r="HO759" s="494"/>
      <c r="HP759" s="494"/>
      <c r="HQ759" s="494"/>
      <c r="HR759" s="494"/>
      <c r="HS759" s="494"/>
      <c r="HT759" s="494"/>
      <c r="HU759" s="494"/>
      <c r="HV759" s="494"/>
      <c r="HW759" s="494"/>
      <c r="HX759" s="494"/>
      <c r="HY759" s="494"/>
      <c r="HZ759" s="494"/>
      <c r="IA759" s="494"/>
      <c r="IB759" s="494"/>
      <c r="IC759" s="494"/>
      <c r="ID759" s="494"/>
      <c r="IE759" s="494"/>
      <c r="IF759" s="494"/>
      <c r="IG759" s="494"/>
      <c r="IH759" s="494"/>
      <c r="II759" s="494"/>
      <c r="IJ759" s="494"/>
      <c r="IK759" s="494"/>
      <c r="IL759" s="494"/>
      <c r="IM759" s="494"/>
      <c r="IN759" s="494"/>
      <c r="IO759" s="494"/>
      <c r="IP759" s="494"/>
      <c r="IQ759" s="494"/>
      <c r="IR759" s="494"/>
      <c r="IS759" s="494"/>
      <c r="IT759" s="494"/>
      <c r="IU759" s="494"/>
      <c r="IV759" s="494"/>
      <c r="IW759" s="494"/>
      <c r="IX759" s="494"/>
      <c r="IY759" s="494"/>
      <c r="IZ759" s="494"/>
      <c r="JA759" s="494"/>
      <c r="JB759" s="494"/>
      <c r="JC759" s="494"/>
      <c r="JD759" s="494"/>
      <c r="JE759" s="494"/>
      <c r="JF759" s="494"/>
      <c r="JG759" s="494"/>
      <c r="JH759" s="494"/>
      <c r="JI759" s="494"/>
      <c r="JJ759" s="494"/>
      <c r="JK759" s="494"/>
      <c r="JL759" s="494"/>
      <c r="JM759" s="494"/>
      <c r="JN759" s="494"/>
      <c r="JO759" s="494"/>
      <c r="JP759" s="494"/>
      <c r="JQ759" s="494"/>
      <c r="JR759" s="494"/>
      <c r="JS759" s="494"/>
      <c r="JT759" s="494"/>
      <c r="JU759" s="494"/>
      <c r="JV759" s="494"/>
      <c r="JW759" s="494"/>
      <c r="JX759" s="494"/>
      <c r="JY759" s="494"/>
      <c r="JZ759" s="494"/>
      <c r="KA759" s="494"/>
      <c r="KB759" s="494"/>
      <c r="KC759" s="494"/>
      <c r="KD759" s="494"/>
      <c r="KE759" s="494"/>
      <c r="KF759" s="494"/>
      <c r="KG759" s="494"/>
      <c r="KH759" s="494"/>
      <c r="KI759" s="494"/>
      <c r="KJ759" s="494"/>
      <c r="KK759" s="494"/>
      <c r="KL759" s="494"/>
      <c r="KM759" s="494"/>
      <c r="KN759" s="494"/>
      <c r="KO759" s="494"/>
      <c r="KP759" s="494"/>
      <c r="KQ759" s="494"/>
      <c r="KR759" s="494"/>
      <c r="KS759" s="494"/>
      <c r="KT759" s="494"/>
      <c r="KU759" s="494"/>
      <c r="KV759" s="494"/>
      <c r="KW759" s="494"/>
      <c r="KX759" s="494"/>
      <c r="KY759" s="494"/>
      <c r="KZ759" s="494"/>
      <c r="LA759" s="494"/>
      <c r="LB759" s="494"/>
      <c r="LC759" s="494"/>
      <c r="LD759" s="494"/>
      <c r="LE759" s="494"/>
      <c r="LF759" s="494"/>
      <c r="LG759" s="494"/>
      <c r="LH759" s="494"/>
      <c r="LI759" s="494"/>
      <c r="LJ759" s="494"/>
      <c r="LK759" s="494"/>
      <c r="LL759" s="494"/>
      <c r="LM759" s="494"/>
      <c r="LN759" s="494"/>
      <c r="LO759" s="494"/>
      <c r="LP759" s="494"/>
      <c r="LQ759" s="494"/>
      <c r="LR759" s="494"/>
      <c r="LS759" s="494"/>
      <c r="LT759" s="494"/>
      <c r="LU759" s="494"/>
      <c r="LV759" s="494"/>
      <c r="LW759" s="494"/>
      <c r="LX759" s="494"/>
      <c r="LY759" s="494"/>
      <c r="LZ759" s="494"/>
      <c r="MA759" s="494"/>
      <c r="MB759" s="494"/>
      <c r="MC759" s="494"/>
      <c r="MD759" s="494"/>
      <c r="ME759" s="494"/>
      <c r="MF759" s="494"/>
      <c r="MG759" s="494"/>
      <c r="MH759" s="494"/>
      <c r="MI759" s="494"/>
      <c r="MJ759" s="494"/>
      <c r="MK759" s="494"/>
      <c r="ML759" s="494"/>
      <c r="MM759" s="494"/>
      <c r="MN759" s="494"/>
      <c r="MO759" s="494"/>
      <c r="MP759" s="494"/>
      <c r="MQ759" s="494"/>
      <c r="MR759" s="494"/>
      <c r="MS759" s="494"/>
      <c r="MT759" s="494"/>
      <c r="MU759" s="494"/>
      <c r="MV759" s="494"/>
      <c r="MW759" s="494"/>
      <c r="MX759" s="494"/>
      <c r="MY759" s="494"/>
      <c r="MZ759" s="494"/>
      <c r="NA759" s="494"/>
      <c r="NB759" s="494"/>
      <c r="NC759" s="494"/>
      <c r="ND759" s="494"/>
      <c r="NE759" s="494"/>
      <c r="NF759" s="494"/>
      <c r="NG759" s="494"/>
      <c r="NH759" s="494"/>
      <c r="NI759" s="494"/>
      <c r="NJ759" s="494"/>
      <c r="NK759" s="494"/>
      <c r="NL759" s="494"/>
      <c r="NM759" s="494"/>
      <c r="NN759" s="494"/>
      <c r="NO759" s="494"/>
      <c r="NP759" s="494"/>
      <c r="NQ759" s="494"/>
      <c r="NR759" s="494"/>
      <c r="NS759" s="494"/>
      <c r="NT759" s="494"/>
      <c r="NU759" s="494"/>
      <c r="NV759" s="494"/>
      <c r="NW759" s="494"/>
      <c r="NX759" s="494"/>
      <c r="NY759" s="494"/>
      <c r="NZ759" s="494"/>
      <c r="OA759" s="494"/>
      <c r="OB759" s="494"/>
      <c r="OC759" s="494"/>
      <c r="OD759" s="494"/>
      <c r="OE759" s="494"/>
      <c r="OF759" s="494"/>
      <c r="OG759" s="494"/>
      <c r="OH759" s="494"/>
      <c r="OI759" s="494"/>
      <c r="OJ759" s="494"/>
      <c r="OK759" s="494"/>
      <c r="OL759" s="494"/>
      <c r="OM759" s="494"/>
      <c r="ON759" s="494"/>
      <c r="OO759" s="494"/>
      <c r="OP759" s="494"/>
      <c r="OQ759" s="494"/>
      <c r="OR759" s="494"/>
      <c r="OS759" s="494"/>
      <c r="OT759" s="494"/>
      <c r="OU759" s="494"/>
      <c r="OV759" s="494"/>
      <c r="OW759" s="494"/>
      <c r="OX759" s="494"/>
      <c r="OY759" s="494"/>
      <c r="OZ759" s="494"/>
      <c r="PA759" s="494"/>
      <c r="PB759" s="494"/>
      <c r="PC759" s="494"/>
      <c r="PD759" s="494"/>
      <c r="PE759" s="494"/>
      <c r="PF759" s="494"/>
      <c r="PG759" s="494"/>
      <c r="PH759" s="494"/>
      <c r="PI759" s="494"/>
      <c r="PJ759" s="494"/>
      <c r="PK759" s="494"/>
      <c r="PL759" s="494"/>
      <c r="PM759" s="494"/>
      <c r="PN759" s="494"/>
      <c r="PO759" s="494"/>
      <c r="PP759" s="494"/>
      <c r="PQ759" s="494"/>
      <c r="PR759" s="494"/>
      <c r="PS759" s="494"/>
      <c r="PT759" s="494"/>
      <c r="PU759" s="494"/>
      <c r="PV759" s="494"/>
      <c r="PW759" s="494"/>
      <c r="PX759" s="494"/>
      <c r="PY759" s="494"/>
      <c r="PZ759" s="494"/>
      <c r="QA759" s="494"/>
      <c r="QB759" s="494"/>
      <c r="QC759" s="494"/>
      <c r="QD759" s="494"/>
      <c r="QE759" s="494"/>
      <c r="QF759" s="494"/>
      <c r="QG759" s="494"/>
      <c r="QH759" s="494"/>
      <c r="QI759" s="494"/>
      <c r="QJ759" s="494"/>
      <c r="QK759" s="494"/>
      <c r="QL759" s="494"/>
      <c r="QM759" s="494"/>
      <c r="QN759" s="494"/>
      <c r="QO759" s="494"/>
      <c r="QP759" s="494"/>
      <c r="QQ759" s="494"/>
      <c r="QR759" s="494"/>
      <c r="QS759" s="494"/>
      <c r="QT759" s="494"/>
      <c r="QU759" s="494"/>
      <c r="QV759" s="494"/>
      <c r="QW759" s="494"/>
      <c r="QX759" s="494"/>
      <c r="QY759" s="494"/>
      <c r="QZ759" s="494"/>
      <c r="RA759" s="494"/>
      <c r="RB759" s="494"/>
      <c r="RC759" s="494"/>
      <c r="RD759" s="494"/>
      <c r="RE759" s="494"/>
      <c r="RF759" s="494"/>
      <c r="RG759" s="494"/>
      <c r="RH759" s="494"/>
      <c r="RI759" s="494"/>
      <c r="RJ759" s="494"/>
      <c r="RK759" s="494"/>
      <c r="RL759" s="494"/>
      <c r="RM759" s="494"/>
      <c r="RN759" s="494"/>
      <c r="RO759" s="494"/>
      <c r="RP759" s="494"/>
      <c r="RQ759" s="494"/>
      <c r="RR759" s="494"/>
      <c r="RS759" s="494"/>
      <c r="RT759" s="494"/>
      <c r="RU759" s="494"/>
      <c r="RV759" s="494"/>
      <c r="RW759" s="494"/>
      <c r="RX759" s="494"/>
      <c r="RY759" s="494"/>
      <c r="RZ759" s="494"/>
      <c r="SA759" s="494"/>
      <c r="SB759" s="494"/>
      <c r="SC759" s="494"/>
      <c r="SD759" s="494"/>
      <c r="SE759" s="494"/>
      <c r="SF759" s="494"/>
      <c r="SG759" s="494"/>
      <c r="SH759" s="494"/>
      <c r="SI759" s="494"/>
      <c r="SJ759" s="494"/>
      <c r="SK759" s="494"/>
      <c r="SL759" s="494"/>
      <c r="SM759" s="494"/>
      <c r="SN759" s="494"/>
      <c r="SO759" s="494"/>
      <c r="SP759" s="494"/>
      <c r="SQ759" s="494"/>
      <c r="SR759" s="494"/>
      <c r="SS759" s="494"/>
      <c r="ST759" s="494"/>
      <c r="SU759" s="494"/>
      <c r="SV759" s="494"/>
      <c r="SW759" s="494"/>
      <c r="SX759" s="494"/>
      <c r="SY759" s="494"/>
      <c r="SZ759" s="494"/>
      <c r="TA759" s="494"/>
      <c r="TB759" s="494"/>
      <c r="TC759" s="494"/>
      <c r="TD759" s="494"/>
      <c r="TE759" s="494"/>
      <c r="TF759" s="494"/>
      <c r="TG759" s="494"/>
      <c r="TH759" s="494"/>
      <c r="TI759" s="494"/>
      <c r="TJ759" s="494"/>
      <c r="TK759" s="494"/>
      <c r="TL759" s="494"/>
      <c r="TM759" s="494"/>
      <c r="TN759" s="494"/>
      <c r="TO759" s="494"/>
      <c r="TP759" s="494"/>
      <c r="TQ759" s="494"/>
      <c r="TR759" s="494"/>
      <c r="TS759" s="494"/>
      <c r="TT759" s="494"/>
      <c r="TU759" s="494"/>
      <c r="TV759" s="494"/>
      <c r="TW759" s="494"/>
      <c r="TX759" s="494"/>
      <c r="TY759" s="494"/>
      <c r="TZ759" s="494"/>
      <c r="UA759" s="494"/>
      <c r="UB759" s="494"/>
      <c r="UC759" s="494"/>
      <c r="UD759" s="494"/>
      <c r="UE759" s="494"/>
      <c r="UF759" s="494"/>
      <c r="UG759" s="494"/>
      <c r="UH759" s="494"/>
      <c r="UI759" s="494"/>
      <c r="UJ759" s="494"/>
      <c r="UK759" s="494"/>
      <c r="UL759" s="494"/>
      <c r="UM759" s="494"/>
      <c r="UN759" s="494"/>
      <c r="UO759" s="494"/>
      <c r="UP759" s="494"/>
      <c r="UQ759" s="494"/>
      <c r="UR759" s="494"/>
      <c r="US759" s="494"/>
      <c r="UT759" s="494"/>
      <c r="UU759" s="494"/>
      <c r="UV759" s="494"/>
      <c r="UW759" s="494"/>
      <c r="UX759" s="494"/>
      <c r="UY759" s="494"/>
      <c r="UZ759" s="494"/>
      <c r="VA759" s="494"/>
      <c r="VB759" s="494"/>
      <c r="VC759" s="494"/>
      <c r="VD759" s="494"/>
      <c r="VE759" s="494"/>
      <c r="VF759" s="494"/>
      <c r="VG759" s="494"/>
      <c r="VH759" s="494"/>
      <c r="VI759" s="494"/>
      <c r="VJ759" s="494"/>
      <c r="VK759" s="494"/>
      <c r="VL759" s="494"/>
      <c r="VM759" s="494"/>
      <c r="VN759" s="494"/>
      <c r="VO759" s="494"/>
      <c r="VP759" s="494"/>
      <c r="VQ759" s="494"/>
      <c r="VR759" s="494"/>
      <c r="VS759" s="494"/>
      <c r="VT759" s="494"/>
      <c r="VU759" s="494"/>
      <c r="VV759" s="494"/>
      <c r="VW759" s="494"/>
      <c r="VX759" s="494"/>
      <c r="VY759" s="494"/>
      <c r="VZ759" s="494"/>
      <c r="WA759" s="494"/>
      <c r="WB759" s="494"/>
      <c r="WC759" s="494"/>
      <c r="WD759" s="494"/>
      <c r="WE759" s="494"/>
      <c r="WF759" s="494"/>
      <c r="WG759" s="494"/>
      <c r="WH759" s="494"/>
      <c r="WI759" s="494"/>
      <c r="WJ759" s="494"/>
      <c r="WK759" s="494"/>
      <c r="WL759" s="494"/>
      <c r="WM759" s="494"/>
      <c r="WN759" s="494"/>
      <c r="WO759" s="494"/>
      <c r="WP759" s="494"/>
      <c r="WQ759" s="494"/>
      <c r="WR759" s="494"/>
      <c r="WS759" s="494"/>
      <c r="WT759" s="494"/>
      <c r="WU759" s="494"/>
      <c r="WV759" s="494"/>
      <c r="WW759" s="494"/>
      <c r="WX759" s="494"/>
      <c r="WY759" s="494"/>
      <c r="WZ759" s="494"/>
      <c r="XA759" s="494"/>
      <c r="XB759" s="494"/>
      <c r="XC759" s="494"/>
      <c r="XD759" s="494"/>
      <c r="XE759" s="494"/>
      <c r="XF759" s="494"/>
      <c r="XG759" s="494"/>
      <c r="XH759" s="494"/>
      <c r="XI759" s="494"/>
      <c r="XJ759" s="494"/>
      <c r="XK759" s="494"/>
      <c r="XL759" s="494"/>
      <c r="XM759" s="494"/>
      <c r="XN759" s="494"/>
      <c r="XO759" s="494"/>
      <c r="XP759" s="494"/>
      <c r="XQ759" s="494"/>
      <c r="XR759" s="494"/>
      <c r="XS759" s="494"/>
      <c r="XT759" s="494"/>
      <c r="XU759" s="494"/>
      <c r="XV759" s="494"/>
      <c r="XW759" s="494"/>
      <c r="XX759" s="494"/>
      <c r="XY759" s="494"/>
      <c r="XZ759" s="494"/>
      <c r="YA759" s="494"/>
      <c r="YB759" s="494"/>
      <c r="YC759" s="494"/>
      <c r="YD759" s="494"/>
      <c r="YE759" s="494"/>
      <c r="YF759" s="494"/>
      <c r="YG759" s="494"/>
      <c r="YH759" s="494"/>
      <c r="YI759" s="494"/>
      <c r="YJ759" s="494"/>
      <c r="YK759" s="494"/>
      <c r="YL759" s="494"/>
      <c r="YM759" s="494"/>
      <c r="YN759" s="494"/>
      <c r="YO759" s="494"/>
      <c r="YP759" s="494"/>
      <c r="YQ759" s="494"/>
      <c r="YR759" s="494"/>
      <c r="YS759" s="494"/>
      <c r="YT759" s="494"/>
      <c r="YU759" s="494"/>
      <c r="YV759" s="494"/>
      <c r="YW759" s="494"/>
      <c r="YX759" s="494"/>
      <c r="YY759" s="494"/>
      <c r="YZ759" s="494"/>
      <c r="ZA759" s="494"/>
      <c r="ZB759" s="494"/>
      <c r="ZC759" s="494"/>
      <c r="ZD759" s="494"/>
      <c r="ZE759" s="494"/>
      <c r="ZF759" s="494"/>
      <c r="ZG759" s="494"/>
      <c r="ZH759" s="494"/>
      <c r="ZI759" s="494"/>
      <c r="ZJ759" s="494"/>
      <c r="ZK759" s="494"/>
      <c r="ZL759" s="494"/>
      <c r="ZM759" s="494"/>
      <c r="ZN759" s="494"/>
      <c r="ZO759" s="494"/>
      <c r="ZP759" s="494"/>
      <c r="ZQ759" s="494"/>
      <c r="ZR759" s="494"/>
      <c r="ZS759" s="494"/>
      <c r="ZT759" s="494"/>
      <c r="ZU759" s="494"/>
      <c r="ZV759" s="494"/>
      <c r="ZW759" s="494"/>
      <c r="ZX759" s="494"/>
      <c r="ZY759" s="494"/>
      <c r="ZZ759" s="494"/>
      <c r="AAA759" s="494"/>
      <c r="AAB759" s="494"/>
      <c r="AAC759" s="494"/>
      <c r="AAD759" s="494"/>
      <c r="AAE759" s="494"/>
      <c r="AAF759" s="494"/>
      <c r="AAG759" s="494"/>
      <c r="AAH759" s="494"/>
      <c r="AAI759" s="494"/>
      <c r="AAJ759" s="494"/>
      <c r="AAK759" s="494"/>
      <c r="AAL759" s="494"/>
      <c r="AAM759" s="494"/>
      <c r="AAN759" s="494"/>
      <c r="AAO759" s="494"/>
      <c r="AAP759" s="494"/>
      <c r="AAQ759" s="494"/>
      <c r="AAR759" s="494"/>
      <c r="AAS759" s="494"/>
      <c r="AAT759" s="494"/>
      <c r="AAU759" s="494"/>
      <c r="AAV759" s="494"/>
      <c r="AAW759" s="494"/>
      <c r="AAX759" s="494"/>
      <c r="AAY759" s="494"/>
      <c r="AAZ759" s="494"/>
      <c r="ABA759" s="494"/>
      <c r="ABB759" s="494"/>
      <c r="ABC759" s="494"/>
      <c r="ABD759" s="494"/>
      <c r="ABE759" s="494"/>
      <c r="ABF759" s="494"/>
      <c r="ABG759" s="494"/>
      <c r="ABH759" s="494"/>
      <c r="ABI759" s="494"/>
      <c r="ABJ759" s="494"/>
      <c r="ABK759" s="494"/>
      <c r="ABL759" s="494"/>
      <c r="ABM759" s="494"/>
      <c r="ABN759" s="494"/>
      <c r="ABO759" s="494"/>
      <c r="ABP759" s="494"/>
      <c r="ABQ759" s="494"/>
      <c r="ABR759" s="494"/>
      <c r="ABS759" s="494"/>
      <c r="ABT759" s="494"/>
      <c r="ABU759" s="494"/>
      <c r="ABV759" s="494"/>
      <c r="ABW759" s="494"/>
      <c r="ABX759" s="494"/>
      <c r="ABY759" s="494"/>
      <c r="ABZ759" s="494"/>
      <c r="ACA759" s="494"/>
      <c r="ACB759" s="494"/>
      <c r="ACC759" s="494"/>
      <c r="ACD759" s="494"/>
      <c r="ACE759" s="494"/>
      <c r="ACF759" s="494"/>
      <c r="ACG759" s="494"/>
      <c r="ACH759" s="494"/>
      <c r="ACI759" s="494"/>
      <c r="ACJ759" s="494"/>
      <c r="ACK759" s="494"/>
      <c r="ACL759" s="494"/>
      <c r="ACM759" s="494"/>
      <c r="ACN759" s="494"/>
      <c r="ACO759" s="494"/>
      <c r="ACP759" s="494"/>
      <c r="ACQ759" s="494"/>
      <c r="ACR759" s="494"/>
      <c r="ACS759" s="494"/>
      <c r="ACT759" s="494"/>
      <c r="ACU759" s="494"/>
      <c r="ACV759" s="494"/>
      <c r="ACW759" s="494"/>
      <c r="ACX759" s="494"/>
      <c r="ACY759" s="494"/>
      <c r="ACZ759" s="494"/>
      <c r="ADA759" s="494"/>
      <c r="ADB759" s="494"/>
      <c r="ADC759" s="494"/>
      <c r="ADD759" s="494"/>
      <c r="ADE759" s="494"/>
      <c r="ADF759" s="494"/>
      <c r="ADG759" s="494"/>
      <c r="ADH759" s="494"/>
      <c r="ADI759" s="494"/>
      <c r="ADJ759" s="494"/>
      <c r="ADK759" s="494"/>
      <c r="ADL759" s="494"/>
      <c r="ADM759" s="494"/>
      <c r="ADN759" s="494"/>
      <c r="ADO759" s="494"/>
      <c r="ADP759" s="494"/>
      <c r="ADQ759" s="494"/>
      <c r="ADR759" s="494"/>
      <c r="ADS759" s="494"/>
      <c r="ADT759" s="494"/>
      <c r="ADU759" s="494"/>
      <c r="ADV759" s="494"/>
      <c r="ADW759" s="494"/>
      <c r="ADX759" s="494"/>
      <c r="ADY759" s="494"/>
      <c r="ADZ759" s="494"/>
      <c r="AEA759" s="494"/>
      <c r="AEB759" s="494"/>
      <c r="AEC759" s="494"/>
      <c r="AED759" s="494"/>
      <c r="AEE759" s="494"/>
      <c r="AEF759" s="494"/>
      <c r="AEG759" s="494"/>
      <c r="AEH759" s="494"/>
      <c r="AEI759" s="494"/>
      <c r="AEJ759" s="494"/>
      <c r="AEK759" s="494"/>
      <c r="AEL759" s="494"/>
      <c r="AEM759" s="494"/>
      <c r="AEN759" s="494"/>
      <c r="AEO759" s="494"/>
      <c r="AEP759" s="494"/>
      <c r="AEQ759" s="494"/>
      <c r="AER759" s="494"/>
      <c r="AES759" s="494"/>
      <c r="AET759" s="494"/>
      <c r="AEU759" s="494"/>
      <c r="AEV759" s="494"/>
      <c r="AEW759" s="494"/>
      <c r="AEX759" s="494"/>
      <c r="AEY759" s="494"/>
      <c r="AEZ759" s="494"/>
      <c r="AFA759" s="494"/>
      <c r="AFB759" s="494"/>
      <c r="AFC759" s="494"/>
      <c r="AFD759" s="494"/>
      <c r="AFE759" s="494"/>
      <c r="AFF759" s="494"/>
      <c r="AFG759" s="494"/>
      <c r="AFH759" s="494"/>
      <c r="AFI759" s="494"/>
      <c r="AFJ759" s="494"/>
      <c r="AFK759" s="494"/>
      <c r="AFL759" s="494"/>
      <c r="AFM759" s="494"/>
      <c r="AFN759" s="494"/>
      <c r="AFO759" s="494"/>
      <c r="AFP759" s="494"/>
      <c r="AFQ759" s="494"/>
      <c r="AFR759" s="494"/>
      <c r="AFS759" s="494"/>
      <c r="AFT759" s="494"/>
      <c r="AFU759" s="494"/>
      <c r="AFV759" s="494"/>
      <c r="AFW759" s="494"/>
      <c r="AFX759" s="494"/>
      <c r="AFY759" s="494"/>
      <c r="AFZ759" s="494"/>
      <c r="AGA759" s="494"/>
      <c r="AGB759" s="494"/>
      <c r="AGC759" s="494"/>
      <c r="AGD759" s="494"/>
      <c r="AGE759" s="494"/>
      <c r="AGF759" s="494"/>
      <c r="AGG759" s="494"/>
      <c r="AGH759" s="494"/>
      <c r="AGI759" s="494"/>
      <c r="AGJ759" s="494"/>
      <c r="AGK759" s="494"/>
      <c r="AGL759" s="494"/>
      <c r="AGM759" s="494"/>
      <c r="AGN759" s="494"/>
      <c r="AGO759" s="494"/>
      <c r="AGP759" s="494"/>
      <c r="AGQ759" s="494"/>
      <c r="AGR759" s="494"/>
      <c r="AGS759" s="494"/>
      <c r="AGT759" s="494"/>
      <c r="AGU759" s="494"/>
      <c r="AGV759" s="494"/>
      <c r="AGW759" s="494"/>
      <c r="AGX759" s="494"/>
      <c r="AGY759" s="494"/>
      <c r="AGZ759" s="494"/>
      <c r="AHA759" s="494"/>
      <c r="AHB759" s="494"/>
      <c r="AHC759" s="494"/>
      <c r="AHD759" s="494"/>
      <c r="AHE759" s="494"/>
      <c r="AHF759" s="494"/>
      <c r="AHG759" s="494"/>
      <c r="AHH759" s="494"/>
      <c r="AHI759" s="494"/>
      <c r="AHJ759" s="494"/>
      <c r="AHK759" s="494"/>
      <c r="AHL759" s="494"/>
      <c r="AHM759" s="494"/>
      <c r="AHN759" s="494"/>
      <c r="AHO759" s="494"/>
      <c r="AHP759" s="494"/>
      <c r="AHQ759" s="494"/>
      <c r="AHR759" s="494"/>
      <c r="AHS759" s="494"/>
      <c r="AHT759" s="494"/>
      <c r="AHU759" s="494"/>
      <c r="AHV759" s="494"/>
      <c r="AHW759" s="494"/>
      <c r="AHX759" s="494"/>
      <c r="AHY759" s="494"/>
      <c r="AHZ759" s="494"/>
      <c r="AIA759" s="494"/>
      <c r="AIB759" s="494"/>
      <c r="AIC759" s="494"/>
      <c r="AID759" s="494"/>
      <c r="AIE759" s="494"/>
      <c r="AIF759" s="494"/>
      <c r="AIG759" s="494"/>
      <c r="AIH759" s="494"/>
      <c r="AII759" s="494"/>
      <c r="AIJ759" s="494"/>
      <c r="AIK759" s="494"/>
      <c r="AIL759" s="494"/>
      <c r="AIM759" s="494"/>
      <c r="AIN759" s="494"/>
      <c r="AIO759" s="494"/>
      <c r="AIP759" s="494"/>
      <c r="AIQ759" s="494"/>
      <c r="AIR759" s="494"/>
      <c r="AIS759" s="494"/>
      <c r="AIT759" s="494"/>
      <c r="AIU759" s="494"/>
      <c r="AIV759" s="494"/>
      <c r="AIW759" s="494"/>
      <c r="AIX759" s="494"/>
      <c r="AIY759" s="494"/>
      <c r="AIZ759" s="494"/>
      <c r="AJA759" s="494"/>
      <c r="AJB759" s="494"/>
      <c r="AJC759" s="494"/>
      <c r="AJD759" s="494"/>
      <c r="AJE759" s="494"/>
      <c r="AJF759" s="494"/>
      <c r="AJG759" s="494"/>
      <c r="AJH759" s="494"/>
      <c r="AJI759" s="494"/>
      <c r="AJJ759" s="494"/>
      <c r="AJK759" s="494"/>
      <c r="AJL759" s="494"/>
      <c r="AJM759" s="494"/>
      <c r="AJN759" s="494"/>
      <c r="AJO759" s="494"/>
      <c r="AJP759" s="494"/>
      <c r="AJQ759" s="494"/>
      <c r="AJR759" s="494"/>
      <c r="AJS759" s="494"/>
      <c r="AJT759" s="494"/>
      <c r="AJU759" s="494"/>
      <c r="AJV759" s="494"/>
      <c r="AJW759" s="494"/>
      <c r="AJX759" s="494"/>
      <c r="AJY759" s="494"/>
      <c r="AJZ759" s="494"/>
      <c r="AKA759" s="494"/>
      <c r="AKB759" s="494"/>
      <c r="AKC759" s="494"/>
      <c r="AKD759" s="494"/>
      <c r="AKE759" s="494"/>
      <c r="AKF759" s="494"/>
      <c r="AKG759" s="494"/>
      <c r="AKH759" s="494"/>
      <c r="AKI759" s="494"/>
      <c r="AKJ759" s="494"/>
      <c r="AKK759" s="494"/>
      <c r="AKL759" s="494"/>
      <c r="AKM759" s="494"/>
      <c r="AKN759" s="494"/>
      <c r="AKO759" s="494"/>
      <c r="AKP759" s="494"/>
      <c r="AKQ759" s="494"/>
      <c r="AKR759" s="494"/>
      <c r="AKS759" s="494"/>
      <c r="AKT759" s="494"/>
      <c r="AKU759" s="494"/>
      <c r="AKV759" s="494"/>
      <c r="AKW759" s="494"/>
      <c r="AKX759" s="494"/>
      <c r="AKY759" s="494"/>
      <c r="AKZ759" s="494"/>
      <c r="ALA759" s="494"/>
      <c r="ALB759" s="494"/>
      <c r="ALC759" s="494"/>
      <c r="ALD759" s="494"/>
      <c r="ALE759" s="494"/>
      <c r="ALF759" s="494"/>
      <c r="ALG759" s="494"/>
      <c r="ALH759" s="494"/>
      <c r="ALI759" s="494"/>
      <c r="ALJ759" s="494"/>
      <c r="ALK759" s="494"/>
      <c r="ALL759" s="494"/>
      <c r="ALM759" s="494"/>
      <c r="ALN759" s="494"/>
      <c r="ALO759" s="494"/>
      <c r="ALP759" s="494"/>
      <c r="ALQ759" s="494"/>
      <c r="ALR759" s="494"/>
      <c r="ALS759" s="494"/>
      <c r="ALT759" s="494"/>
      <c r="ALU759" s="494"/>
      <c r="ALV759" s="494"/>
      <c r="ALW759" s="494"/>
      <c r="ALX759" s="494"/>
      <c r="ALY759" s="494"/>
      <c r="ALZ759" s="494"/>
      <c r="AMA759" s="494"/>
      <c r="AMB759" s="494"/>
      <c r="AMC759" s="494"/>
      <c r="AMD759" s="494"/>
      <c r="AME759" s="494"/>
      <c r="AMF759" s="494"/>
      <c r="AMG759" s="494"/>
      <c r="AMH759" s="494"/>
      <c r="AMI759" s="494"/>
      <c r="AMJ759" s="494"/>
      <c r="AMK759" s="494"/>
      <c r="AML759" s="494"/>
      <c r="AMM759" s="494"/>
      <c r="AMN759" s="494"/>
      <c r="AMO759" s="494"/>
      <c r="AMP759" s="494"/>
      <c r="AMQ759" s="494"/>
      <c r="AMR759" s="494"/>
      <c r="AMS759" s="494"/>
      <c r="AMT759" s="494"/>
      <c r="AMU759" s="494"/>
      <c r="AMV759" s="494"/>
      <c r="AMW759" s="494"/>
      <c r="AMX759" s="494"/>
      <c r="AMY759" s="494"/>
      <c r="AMZ759" s="494"/>
      <c r="ANA759" s="494"/>
      <c r="ANB759" s="494"/>
      <c r="ANC759" s="494"/>
      <c r="AND759" s="494"/>
      <c r="ANE759" s="494"/>
      <c r="ANF759" s="494"/>
      <c r="ANG759" s="494"/>
      <c r="ANH759" s="494"/>
      <c r="ANI759" s="494"/>
      <c r="ANJ759" s="494"/>
      <c r="ANK759" s="494"/>
      <c r="ANL759" s="494"/>
      <c r="ANM759" s="494"/>
      <c r="ANN759" s="494"/>
      <c r="ANO759" s="494"/>
      <c r="ANP759" s="494"/>
      <c r="ANQ759" s="494"/>
      <c r="ANR759" s="494"/>
      <c r="ANS759" s="494"/>
      <c r="ANT759" s="494"/>
      <c r="ANU759" s="494"/>
      <c r="ANV759" s="494"/>
      <c r="ANW759" s="494"/>
      <c r="ANX759" s="494"/>
      <c r="ANY759" s="494"/>
      <c r="ANZ759" s="494"/>
      <c r="AOA759" s="494"/>
      <c r="AOB759" s="494"/>
      <c r="AOC759" s="494"/>
      <c r="AOD759" s="494"/>
      <c r="AOE759" s="494"/>
      <c r="AOF759" s="494"/>
      <c r="AOG759" s="494"/>
      <c r="AOH759" s="494"/>
      <c r="AOI759" s="494"/>
      <c r="AOJ759" s="494"/>
      <c r="AOK759" s="494"/>
      <c r="AOL759" s="494"/>
      <c r="AOM759" s="494"/>
      <c r="AON759" s="494"/>
      <c r="AOO759" s="494"/>
      <c r="AOP759" s="494"/>
      <c r="AOQ759" s="494"/>
      <c r="AOR759" s="494"/>
      <c r="AOS759" s="494"/>
      <c r="AOT759" s="494"/>
      <c r="AOU759" s="494"/>
      <c r="AOV759" s="494"/>
      <c r="AOW759" s="494"/>
      <c r="AOX759" s="494"/>
      <c r="AOY759" s="494"/>
      <c r="AOZ759" s="494"/>
      <c r="APA759" s="494"/>
      <c r="APB759" s="494"/>
      <c r="APC759" s="494"/>
      <c r="APD759" s="494"/>
      <c r="APE759" s="494"/>
      <c r="APF759" s="494"/>
      <c r="APG759" s="494"/>
      <c r="APH759" s="494"/>
      <c r="API759" s="494"/>
      <c r="APJ759" s="494"/>
      <c r="APK759" s="494"/>
      <c r="APL759" s="494"/>
      <c r="APM759" s="494"/>
      <c r="APN759" s="494"/>
      <c r="APO759" s="494"/>
      <c r="APP759" s="494"/>
      <c r="APQ759" s="494"/>
      <c r="APR759" s="494"/>
      <c r="APS759" s="494"/>
      <c r="APT759" s="494"/>
      <c r="APU759" s="494"/>
      <c r="APV759" s="494"/>
      <c r="APW759" s="494"/>
      <c r="APX759" s="494"/>
      <c r="APY759" s="494"/>
      <c r="APZ759" s="494"/>
      <c r="AQA759" s="494"/>
      <c r="AQB759" s="494"/>
      <c r="AQC759" s="494"/>
      <c r="AQD759" s="494"/>
      <c r="AQE759" s="494"/>
      <c r="AQF759" s="494"/>
      <c r="AQG759" s="494"/>
      <c r="AQH759" s="494"/>
      <c r="AQI759" s="494"/>
      <c r="AQJ759" s="494"/>
      <c r="AQK759" s="494"/>
      <c r="AQL759" s="494"/>
      <c r="AQM759" s="494"/>
      <c r="AQN759" s="494"/>
      <c r="AQO759" s="494"/>
      <c r="AQP759" s="494"/>
      <c r="AQQ759" s="494"/>
      <c r="AQR759" s="494"/>
      <c r="AQS759" s="494"/>
      <c r="AQT759" s="494"/>
      <c r="AQU759" s="494"/>
      <c r="AQV759" s="494"/>
      <c r="AQW759" s="494"/>
      <c r="AQX759" s="494"/>
      <c r="AQY759" s="494"/>
      <c r="AQZ759" s="494"/>
      <c r="ARA759" s="494"/>
      <c r="ARB759" s="494"/>
      <c r="ARC759" s="494"/>
      <c r="ARD759" s="494"/>
      <c r="ARE759" s="494"/>
      <c r="ARF759" s="494"/>
      <c r="ARG759" s="494"/>
      <c r="ARH759" s="494"/>
      <c r="ARI759" s="494"/>
      <c r="ARJ759" s="494"/>
      <c r="ARK759" s="494"/>
      <c r="ARL759" s="494"/>
      <c r="ARM759" s="494"/>
      <c r="ARN759" s="494"/>
      <c r="ARO759" s="494"/>
      <c r="ARP759" s="494"/>
      <c r="ARQ759" s="494"/>
      <c r="ARR759" s="494"/>
      <c r="ARS759" s="494"/>
      <c r="ART759" s="494"/>
      <c r="ARU759" s="494"/>
      <c r="ARV759" s="494"/>
      <c r="ARW759" s="494"/>
      <c r="ARX759" s="494"/>
      <c r="ARY759" s="494"/>
      <c r="ARZ759" s="494"/>
      <c r="ASA759" s="494"/>
      <c r="ASB759" s="494"/>
      <c r="ASC759" s="494"/>
      <c r="ASD759" s="494"/>
      <c r="ASE759" s="494"/>
      <c r="ASF759" s="494"/>
      <c r="ASG759" s="494"/>
      <c r="ASH759" s="494"/>
      <c r="ASI759" s="494"/>
      <c r="ASJ759" s="494"/>
      <c r="ASK759" s="494"/>
      <c r="ASL759" s="494"/>
      <c r="ASM759" s="494"/>
      <c r="ASN759" s="494"/>
      <c r="ASO759" s="494"/>
      <c r="ASP759" s="494"/>
      <c r="ASQ759" s="494"/>
      <c r="ASR759" s="494"/>
      <c r="ASS759" s="494"/>
      <c r="AST759" s="494"/>
      <c r="ASU759" s="494"/>
      <c r="ASV759" s="494"/>
      <c r="ASW759" s="494"/>
      <c r="ASX759" s="494"/>
      <c r="ASY759" s="494"/>
      <c r="ASZ759" s="494"/>
      <c r="ATA759" s="494"/>
      <c r="ATB759" s="494"/>
      <c r="ATC759" s="494"/>
      <c r="ATD759" s="494"/>
      <c r="ATE759" s="494"/>
      <c r="ATF759" s="494"/>
      <c r="ATG759" s="494"/>
      <c r="ATH759" s="494"/>
      <c r="ATI759" s="494"/>
      <c r="ATJ759" s="494"/>
      <c r="ATK759" s="494"/>
      <c r="ATL759" s="494"/>
      <c r="ATM759" s="494"/>
      <c r="ATN759" s="494"/>
      <c r="ATO759" s="494"/>
      <c r="ATP759" s="494"/>
      <c r="ATQ759" s="494"/>
      <c r="ATR759" s="494"/>
      <c r="ATS759" s="494"/>
      <c r="ATT759" s="494"/>
      <c r="ATU759" s="494"/>
      <c r="ATV759" s="494"/>
      <c r="ATW759" s="494"/>
      <c r="ATX759" s="494"/>
      <c r="ATY759" s="494"/>
      <c r="ATZ759" s="494"/>
      <c r="AUA759" s="494"/>
      <c r="AUB759" s="494"/>
      <c r="AUC759" s="494"/>
      <c r="AUD759" s="494"/>
      <c r="AUE759" s="494"/>
      <c r="AUF759" s="494"/>
      <c r="AUG759" s="494"/>
      <c r="AUH759" s="494"/>
      <c r="AUI759" s="494"/>
      <c r="AUJ759" s="494"/>
      <c r="AUK759" s="494"/>
      <c r="AUL759" s="494"/>
      <c r="AUM759" s="494"/>
      <c r="AUN759" s="494"/>
      <c r="AUO759" s="494"/>
      <c r="AUP759" s="494"/>
      <c r="AUQ759" s="494"/>
      <c r="AUR759" s="494"/>
      <c r="AUS759" s="494"/>
      <c r="AUT759" s="494"/>
      <c r="AUU759" s="494"/>
      <c r="AUV759" s="494"/>
      <c r="AUW759" s="494"/>
      <c r="AUX759" s="494"/>
      <c r="AUY759" s="494"/>
      <c r="AUZ759" s="494"/>
      <c r="AVA759" s="494"/>
      <c r="AVB759" s="494"/>
      <c r="AVC759" s="494"/>
      <c r="AVD759" s="494"/>
      <c r="AVE759" s="494"/>
      <c r="AVF759" s="494"/>
      <c r="AVG759" s="494"/>
      <c r="AVH759" s="494"/>
      <c r="AVI759" s="494"/>
      <c r="AVJ759" s="494"/>
      <c r="AVK759" s="494"/>
      <c r="AVL759" s="494"/>
      <c r="AVM759" s="494"/>
      <c r="AVN759" s="494"/>
      <c r="AVO759" s="494"/>
      <c r="AVP759" s="494"/>
      <c r="AVQ759" s="494"/>
      <c r="AVR759" s="494"/>
      <c r="AVS759" s="494"/>
      <c r="AVT759" s="494"/>
      <c r="AVU759" s="494"/>
      <c r="AVV759" s="494"/>
      <c r="AVW759" s="494"/>
      <c r="AVX759" s="494"/>
      <c r="AVY759" s="494"/>
      <c r="AVZ759" s="494"/>
      <c r="AWA759" s="494"/>
      <c r="AWB759" s="494"/>
      <c r="AWC759" s="494"/>
      <c r="AWD759" s="494"/>
      <c r="AWE759" s="494"/>
      <c r="AWF759" s="494"/>
      <c r="AWG759" s="494"/>
      <c r="AWH759" s="494"/>
      <c r="AWI759" s="494"/>
      <c r="AWJ759" s="494"/>
      <c r="AWK759" s="494"/>
      <c r="AWL759" s="494"/>
      <c r="AWM759" s="494"/>
      <c r="AWN759" s="494"/>
      <c r="AWO759" s="494"/>
      <c r="AWP759" s="494"/>
      <c r="AWQ759" s="494"/>
      <c r="AWR759" s="494"/>
      <c r="AWS759" s="494"/>
      <c r="AWT759" s="494"/>
      <c r="AWU759" s="494"/>
      <c r="AWV759" s="494"/>
      <c r="AWW759" s="494"/>
      <c r="AWX759" s="494"/>
      <c r="AWY759" s="494"/>
      <c r="AWZ759" s="494"/>
      <c r="AXA759" s="494"/>
      <c r="AXB759" s="494"/>
      <c r="AXC759" s="494"/>
      <c r="AXD759" s="494"/>
      <c r="AXE759" s="494"/>
      <c r="AXF759" s="494"/>
      <c r="AXG759" s="494"/>
      <c r="AXH759" s="494"/>
      <c r="AXI759" s="494"/>
      <c r="AXJ759" s="494"/>
      <c r="AXK759" s="494"/>
      <c r="AXL759" s="494"/>
      <c r="AXM759" s="494"/>
      <c r="AXN759" s="494"/>
      <c r="AXO759" s="494"/>
      <c r="AXP759" s="494"/>
      <c r="AXQ759" s="494"/>
      <c r="AXR759" s="494"/>
      <c r="AXS759" s="494"/>
      <c r="AXT759" s="494"/>
      <c r="AXU759" s="494"/>
      <c r="AXV759" s="494"/>
      <c r="AXW759" s="494"/>
      <c r="AXX759" s="494"/>
      <c r="AXY759" s="494"/>
      <c r="AXZ759" s="494"/>
      <c r="AYA759" s="494"/>
      <c r="AYB759" s="494"/>
      <c r="AYC759" s="494"/>
      <c r="AYD759" s="494"/>
      <c r="AYE759" s="494"/>
      <c r="AYF759" s="494"/>
      <c r="AYG759" s="494"/>
      <c r="AYH759" s="494"/>
      <c r="AYI759" s="494"/>
      <c r="AYJ759" s="494"/>
      <c r="AYK759" s="494"/>
      <c r="AYL759" s="494"/>
      <c r="AYM759" s="494"/>
      <c r="AYN759" s="494"/>
      <c r="AYO759" s="494"/>
      <c r="AYP759" s="494"/>
      <c r="AYQ759" s="494"/>
      <c r="AYR759" s="494"/>
      <c r="AYS759" s="494"/>
      <c r="AYT759" s="494"/>
      <c r="AYU759" s="494"/>
      <c r="AYV759" s="494"/>
      <c r="AYW759" s="494"/>
      <c r="AYX759" s="494"/>
      <c r="AYY759" s="494"/>
      <c r="AYZ759" s="494"/>
      <c r="AZA759" s="494"/>
      <c r="AZB759" s="494"/>
      <c r="AZC759" s="494"/>
      <c r="AZD759" s="494"/>
      <c r="AZE759" s="494"/>
      <c r="AZF759" s="494"/>
      <c r="AZG759" s="494"/>
      <c r="AZH759" s="494"/>
      <c r="AZI759" s="494"/>
      <c r="AZJ759" s="494"/>
      <c r="AZK759" s="494"/>
      <c r="AZL759" s="494"/>
      <c r="AZM759" s="494"/>
      <c r="AZN759" s="494"/>
      <c r="AZO759" s="494"/>
      <c r="AZP759" s="494"/>
      <c r="AZQ759" s="494"/>
      <c r="AZR759" s="494"/>
      <c r="AZS759" s="494"/>
      <c r="AZT759" s="494"/>
      <c r="AZU759" s="494"/>
      <c r="AZV759" s="494"/>
      <c r="AZW759" s="494"/>
      <c r="AZX759" s="494"/>
      <c r="AZY759" s="494"/>
      <c r="AZZ759" s="494"/>
      <c r="BAA759" s="494"/>
      <c r="BAB759" s="494"/>
      <c r="BAC759" s="494"/>
      <c r="BAD759" s="494"/>
      <c r="BAE759" s="494"/>
      <c r="BAF759" s="494"/>
      <c r="BAG759" s="494"/>
      <c r="BAH759" s="494"/>
      <c r="BAI759" s="494"/>
      <c r="BAJ759" s="494"/>
      <c r="BAK759" s="494"/>
      <c r="BAL759" s="494"/>
      <c r="BAM759" s="494"/>
      <c r="BAN759" s="494"/>
      <c r="BAO759" s="494"/>
      <c r="BAP759" s="494"/>
      <c r="BAQ759" s="494"/>
      <c r="BAR759" s="494"/>
      <c r="BAS759" s="494"/>
      <c r="BAT759" s="494"/>
      <c r="BAU759" s="494"/>
      <c r="BAV759" s="494"/>
      <c r="BAW759" s="494"/>
      <c r="BAX759" s="494"/>
      <c r="BAY759" s="494"/>
      <c r="BAZ759" s="494"/>
      <c r="BBA759" s="494"/>
      <c r="BBB759" s="494"/>
      <c r="BBC759" s="494"/>
      <c r="BBD759" s="494"/>
      <c r="BBE759" s="494"/>
      <c r="BBF759" s="494"/>
      <c r="BBG759" s="494"/>
      <c r="BBH759" s="494"/>
      <c r="BBI759" s="494"/>
      <c r="BBJ759" s="494"/>
      <c r="BBK759" s="494"/>
      <c r="BBL759" s="494"/>
      <c r="BBM759" s="494"/>
      <c r="BBN759" s="494"/>
      <c r="BBO759" s="494"/>
      <c r="BBP759" s="494"/>
      <c r="BBQ759" s="494"/>
      <c r="BBR759" s="494"/>
      <c r="BBS759" s="494"/>
      <c r="BBT759" s="494"/>
      <c r="BBU759" s="494"/>
      <c r="BBV759" s="494"/>
      <c r="BBW759" s="494"/>
      <c r="BBX759" s="494"/>
      <c r="BBY759" s="494"/>
      <c r="BBZ759" s="494"/>
      <c r="BCA759" s="494"/>
      <c r="BCB759" s="494"/>
      <c r="BCC759" s="494"/>
      <c r="BCD759" s="494"/>
      <c r="BCE759" s="494"/>
      <c r="BCF759" s="494"/>
      <c r="BCG759" s="494"/>
      <c r="BCH759" s="494"/>
      <c r="BCI759" s="494"/>
      <c r="BCJ759" s="494"/>
      <c r="BCK759" s="494"/>
      <c r="BCL759" s="494"/>
      <c r="BCM759" s="494"/>
      <c r="BCN759" s="494"/>
      <c r="BCO759" s="494"/>
      <c r="BCP759" s="494"/>
      <c r="BCQ759" s="494"/>
      <c r="BCR759" s="494"/>
      <c r="BCS759" s="494"/>
      <c r="BCT759" s="494"/>
      <c r="BCU759" s="494"/>
      <c r="BCV759" s="494"/>
      <c r="BCW759" s="494"/>
      <c r="BCX759" s="494"/>
      <c r="BCY759" s="494"/>
      <c r="BCZ759" s="494"/>
      <c r="BDA759" s="494"/>
      <c r="BDB759" s="494"/>
      <c r="BDC759" s="494"/>
      <c r="BDD759" s="494"/>
      <c r="BDE759" s="494"/>
      <c r="BDF759" s="494"/>
      <c r="BDG759" s="494"/>
      <c r="BDH759" s="494"/>
      <c r="BDI759" s="494"/>
      <c r="BDJ759" s="494"/>
      <c r="BDK759" s="494"/>
      <c r="BDL759" s="494"/>
      <c r="BDM759" s="494"/>
      <c r="BDN759" s="494"/>
      <c r="BDO759" s="494"/>
      <c r="BDP759" s="494"/>
      <c r="BDQ759" s="494"/>
      <c r="BDR759" s="494"/>
      <c r="BDS759" s="494"/>
      <c r="BDT759" s="494"/>
      <c r="BDU759" s="494"/>
      <c r="BDV759" s="494"/>
      <c r="BDW759" s="494"/>
      <c r="BDX759" s="494"/>
      <c r="BDY759" s="494"/>
      <c r="BDZ759" s="494"/>
      <c r="BEA759" s="494"/>
      <c r="BEB759" s="494"/>
      <c r="BEC759" s="494"/>
      <c r="BED759" s="494"/>
      <c r="BEE759" s="494"/>
      <c r="BEF759" s="494"/>
      <c r="BEG759" s="494"/>
      <c r="BEH759" s="494"/>
      <c r="BEI759" s="494"/>
      <c r="BEJ759" s="494"/>
      <c r="BEK759" s="494"/>
      <c r="BEL759" s="494"/>
      <c r="BEM759" s="494"/>
      <c r="BEN759" s="494"/>
      <c r="BEO759" s="494"/>
      <c r="BEP759" s="494"/>
      <c r="BEQ759" s="494"/>
      <c r="BER759" s="494"/>
      <c r="BES759" s="494"/>
      <c r="BET759" s="494"/>
      <c r="BEU759" s="494"/>
      <c r="BEV759" s="494"/>
      <c r="BEW759" s="494"/>
      <c r="BEX759" s="494"/>
      <c r="BEY759" s="494"/>
      <c r="BEZ759" s="494"/>
      <c r="BFA759" s="494"/>
      <c r="BFB759" s="494"/>
      <c r="BFC759" s="494"/>
      <c r="BFD759" s="494"/>
      <c r="BFE759" s="494"/>
      <c r="BFF759" s="494"/>
      <c r="BFG759" s="494"/>
      <c r="BFH759" s="494"/>
      <c r="BFI759" s="494"/>
      <c r="BFJ759" s="494"/>
      <c r="BFK759" s="494"/>
      <c r="BFL759" s="494"/>
      <c r="BFM759" s="494"/>
      <c r="BFN759" s="494"/>
      <c r="BFO759" s="494"/>
      <c r="BFP759" s="494"/>
      <c r="BFQ759" s="494"/>
      <c r="BFR759" s="494"/>
      <c r="BFS759" s="494"/>
      <c r="BFT759" s="494"/>
      <c r="BFU759" s="494"/>
      <c r="BFV759" s="494"/>
      <c r="BFW759" s="494"/>
      <c r="BFX759" s="494"/>
      <c r="BFY759" s="494"/>
      <c r="BFZ759" s="494"/>
      <c r="BGA759" s="494"/>
      <c r="BGB759" s="494"/>
      <c r="BGC759" s="494"/>
      <c r="BGD759" s="494"/>
      <c r="BGE759" s="494"/>
      <c r="BGF759" s="494"/>
      <c r="BGG759" s="494"/>
      <c r="BGH759" s="494"/>
      <c r="BGI759" s="494"/>
      <c r="BGJ759" s="494"/>
      <c r="BGK759" s="494"/>
      <c r="BGL759" s="494"/>
      <c r="BGM759" s="494"/>
      <c r="BGN759" s="494"/>
      <c r="BGO759" s="494"/>
      <c r="BGP759" s="494"/>
      <c r="BGQ759" s="494"/>
      <c r="BGR759" s="494"/>
      <c r="BGS759" s="494"/>
      <c r="BGT759" s="494"/>
      <c r="BGU759" s="494"/>
      <c r="BGV759" s="494"/>
      <c r="BGW759" s="494"/>
      <c r="BGX759" s="494"/>
      <c r="BGY759" s="494"/>
      <c r="BGZ759" s="494"/>
      <c r="BHA759" s="494"/>
      <c r="BHB759" s="494"/>
      <c r="BHC759" s="494"/>
      <c r="BHD759" s="494"/>
      <c r="BHE759" s="494"/>
      <c r="BHF759" s="494"/>
      <c r="BHG759" s="494"/>
      <c r="BHH759" s="494"/>
      <c r="BHI759" s="494"/>
      <c r="BHJ759" s="494"/>
      <c r="BHK759" s="494"/>
      <c r="BHL759" s="494"/>
      <c r="BHM759" s="494"/>
      <c r="BHN759" s="494"/>
      <c r="BHO759" s="494"/>
      <c r="BHP759" s="494"/>
      <c r="BHQ759" s="494"/>
      <c r="BHR759" s="494"/>
      <c r="BHS759" s="494"/>
      <c r="BHT759" s="494"/>
      <c r="BHU759" s="494"/>
      <c r="BHV759" s="494"/>
      <c r="BHW759" s="494"/>
      <c r="BHX759" s="494"/>
      <c r="BHY759" s="494"/>
      <c r="BHZ759" s="494"/>
      <c r="BIA759" s="494"/>
      <c r="BIB759" s="494"/>
      <c r="BIC759" s="494"/>
      <c r="BID759" s="494"/>
      <c r="BIE759" s="494"/>
      <c r="BIF759" s="494"/>
      <c r="BIG759" s="494"/>
      <c r="BIH759" s="494"/>
      <c r="BII759" s="494"/>
      <c r="BIJ759" s="494"/>
      <c r="BIK759" s="494"/>
      <c r="BIL759" s="494"/>
      <c r="BIM759" s="494"/>
      <c r="BIN759" s="494"/>
      <c r="BIO759" s="494"/>
      <c r="BIP759" s="494"/>
      <c r="BIQ759" s="494"/>
      <c r="BIR759" s="494"/>
      <c r="BIS759" s="494"/>
      <c r="BIT759" s="494"/>
      <c r="BIU759" s="494"/>
      <c r="BIV759" s="494"/>
      <c r="BIW759" s="494"/>
      <c r="BIX759" s="494"/>
      <c r="BIY759" s="494"/>
      <c r="BIZ759" s="494"/>
      <c r="BJA759" s="494"/>
      <c r="BJB759" s="494"/>
      <c r="BJC759" s="494"/>
      <c r="BJD759" s="494"/>
      <c r="BJE759" s="494"/>
      <c r="BJF759" s="494"/>
      <c r="BJG759" s="494"/>
      <c r="BJH759" s="494"/>
      <c r="BJI759" s="494"/>
      <c r="BJJ759" s="494"/>
      <c r="BJK759" s="494"/>
      <c r="BJL759" s="494"/>
      <c r="BJM759" s="494"/>
      <c r="BJN759" s="494"/>
      <c r="BJO759" s="494"/>
      <c r="BJP759" s="494"/>
      <c r="BJQ759" s="494"/>
      <c r="BJR759" s="494"/>
      <c r="BJS759" s="494"/>
      <c r="BJT759" s="494"/>
      <c r="BJU759" s="494"/>
      <c r="BJV759" s="494"/>
      <c r="BJW759" s="494"/>
      <c r="BJX759" s="494"/>
      <c r="BJY759" s="494"/>
      <c r="BJZ759" s="494"/>
      <c r="BKA759" s="494"/>
      <c r="BKB759" s="494"/>
      <c r="BKC759" s="494"/>
      <c r="BKD759" s="494"/>
      <c r="BKE759" s="494"/>
      <c r="BKF759" s="494"/>
      <c r="BKG759" s="494"/>
      <c r="BKH759" s="494"/>
      <c r="BKI759" s="494"/>
      <c r="BKJ759" s="494"/>
      <c r="BKK759" s="494"/>
      <c r="BKL759" s="494"/>
      <c r="BKM759" s="494"/>
      <c r="BKN759" s="494"/>
      <c r="BKO759" s="494"/>
      <c r="BKP759" s="494"/>
      <c r="BKQ759" s="494"/>
      <c r="BKR759" s="494"/>
      <c r="BKS759" s="494"/>
      <c r="BKT759" s="494"/>
      <c r="BKU759" s="494"/>
      <c r="BKV759" s="494"/>
      <c r="BKW759" s="494"/>
      <c r="BKX759" s="494"/>
      <c r="BKY759" s="494"/>
      <c r="BKZ759" s="494"/>
      <c r="BLA759" s="494"/>
      <c r="BLB759" s="494"/>
      <c r="BLC759" s="494"/>
      <c r="BLD759" s="494"/>
      <c r="BLE759" s="494"/>
      <c r="BLF759" s="494"/>
      <c r="BLG759" s="494"/>
      <c r="BLH759" s="494"/>
      <c r="BLI759" s="494"/>
      <c r="BLJ759" s="494"/>
      <c r="BLK759" s="494"/>
      <c r="BLL759" s="494"/>
      <c r="BLM759" s="494"/>
      <c r="BLN759" s="494"/>
      <c r="BLO759" s="494"/>
      <c r="BLP759" s="494"/>
      <c r="BLQ759" s="494"/>
      <c r="BLR759" s="494"/>
      <c r="BLS759" s="494"/>
      <c r="BLT759" s="494"/>
      <c r="BLU759" s="494"/>
      <c r="BLV759" s="494"/>
      <c r="BLW759" s="494"/>
      <c r="BLX759" s="494"/>
      <c r="BLY759" s="494"/>
      <c r="BLZ759" s="494"/>
      <c r="BMA759" s="494"/>
      <c r="BMB759" s="494"/>
      <c r="BMC759" s="494"/>
      <c r="BMD759" s="494"/>
      <c r="BME759" s="494"/>
      <c r="BMF759" s="494"/>
      <c r="BMG759" s="494"/>
      <c r="BMH759" s="494"/>
      <c r="BMI759" s="494"/>
      <c r="BMJ759" s="494"/>
      <c r="BMK759" s="494"/>
      <c r="BML759" s="494"/>
      <c r="BMM759" s="494"/>
      <c r="BMN759" s="494"/>
      <c r="BMO759" s="494"/>
      <c r="BMP759" s="494"/>
      <c r="BMQ759" s="494"/>
      <c r="BMR759" s="494"/>
      <c r="BMS759" s="494"/>
      <c r="BMT759" s="494"/>
      <c r="BMU759" s="494"/>
      <c r="BMV759" s="494"/>
      <c r="BMW759" s="494"/>
      <c r="BMX759" s="494"/>
      <c r="BMY759" s="494"/>
      <c r="BMZ759" s="494"/>
      <c r="BNA759" s="494"/>
      <c r="BNB759" s="494"/>
      <c r="BNC759" s="494"/>
      <c r="BND759" s="494"/>
      <c r="BNE759" s="494"/>
      <c r="BNF759" s="494"/>
      <c r="BNG759" s="494"/>
      <c r="BNH759" s="494"/>
      <c r="BNI759" s="494"/>
      <c r="BNJ759" s="494"/>
      <c r="BNK759" s="494"/>
      <c r="BNL759" s="494"/>
      <c r="BNM759" s="494"/>
      <c r="BNN759" s="494"/>
      <c r="BNO759" s="494"/>
      <c r="BNP759" s="494"/>
      <c r="BNQ759" s="494"/>
      <c r="BNR759" s="494"/>
      <c r="BNS759" s="494"/>
      <c r="BNT759" s="494"/>
      <c r="BNU759" s="494"/>
      <c r="BNV759" s="494"/>
      <c r="BNW759" s="494"/>
      <c r="BNX759" s="494"/>
      <c r="BNY759" s="494"/>
      <c r="BNZ759" s="494"/>
      <c r="BOA759" s="494"/>
      <c r="BOB759" s="494"/>
      <c r="BOC759" s="494"/>
      <c r="BOD759" s="494"/>
      <c r="BOE759" s="494"/>
      <c r="BOF759" s="494"/>
      <c r="BOG759" s="494"/>
      <c r="BOH759" s="494"/>
      <c r="BOI759" s="494"/>
      <c r="BOJ759" s="494"/>
      <c r="BOK759" s="494"/>
      <c r="BOL759" s="494"/>
      <c r="BOM759" s="494"/>
      <c r="BON759" s="494"/>
      <c r="BOO759" s="494"/>
      <c r="BOP759" s="494"/>
      <c r="BOQ759" s="494"/>
      <c r="BOR759" s="494"/>
      <c r="BOS759" s="494"/>
      <c r="BOT759" s="494"/>
      <c r="BOU759" s="494"/>
      <c r="BOV759" s="494"/>
      <c r="BOW759" s="494"/>
      <c r="BOX759" s="494"/>
      <c r="BOY759" s="494"/>
      <c r="BOZ759" s="494"/>
      <c r="BPA759" s="494"/>
      <c r="BPB759" s="494"/>
      <c r="BPC759" s="494"/>
      <c r="BPD759" s="494"/>
      <c r="BPE759" s="494"/>
      <c r="BPF759" s="494"/>
      <c r="BPG759" s="494"/>
      <c r="BPH759" s="494"/>
      <c r="BPI759" s="494"/>
      <c r="BPJ759" s="494"/>
      <c r="BPK759" s="494"/>
      <c r="BPL759" s="494"/>
      <c r="BPM759" s="494"/>
      <c r="BPN759" s="494"/>
      <c r="BPO759" s="494"/>
      <c r="BPP759" s="494"/>
      <c r="BPQ759" s="494"/>
      <c r="BPR759" s="494"/>
      <c r="BPS759" s="494"/>
      <c r="BPT759" s="494"/>
      <c r="BPU759" s="494"/>
      <c r="BPV759" s="494"/>
      <c r="BPW759" s="494"/>
      <c r="BPX759" s="494"/>
      <c r="BPY759" s="494"/>
      <c r="BPZ759" s="494"/>
      <c r="BQA759" s="494"/>
      <c r="BQB759" s="494"/>
      <c r="BQC759" s="494"/>
      <c r="BQD759" s="494"/>
      <c r="BQE759" s="494"/>
      <c r="BQF759" s="494"/>
      <c r="BQG759" s="494"/>
      <c r="BQH759" s="494"/>
      <c r="BQI759" s="494"/>
      <c r="BQJ759" s="494"/>
      <c r="BQK759" s="494"/>
      <c r="BQL759" s="494"/>
      <c r="BQM759" s="494"/>
      <c r="BQN759" s="494"/>
      <c r="BQO759" s="494"/>
      <c r="BQP759" s="494"/>
      <c r="BQQ759" s="494"/>
      <c r="BQR759" s="494"/>
      <c r="BQS759" s="494"/>
      <c r="BQT759" s="494"/>
      <c r="BQU759" s="494"/>
      <c r="BQV759" s="494"/>
      <c r="BQW759" s="494"/>
      <c r="BQX759" s="494"/>
      <c r="BQY759" s="494"/>
      <c r="BQZ759" s="494"/>
      <c r="BRA759" s="494"/>
      <c r="BRB759" s="494"/>
      <c r="BRC759" s="494"/>
      <c r="BRD759" s="494"/>
      <c r="BRE759" s="494"/>
      <c r="BRF759" s="494"/>
      <c r="BRG759" s="494"/>
      <c r="BRH759" s="494"/>
      <c r="BRI759" s="494"/>
      <c r="BRJ759" s="494"/>
      <c r="BRK759" s="494"/>
      <c r="BRL759" s="494"/>
      <c r="BRM759" s="494"/>
      <c r="BRN759" s="494"/>
      <c r="BRO759" s="494"/>
      <c r="BRP759" s="494"/>
      <c r="BRQ759" s="494"/>
      <c r="BRR759" s="494"/>
      <c r="BRS759" s="494"/>
      <c r="BRT759" s="494"/>
      <c r="BRU759" s="494"/>
      <c r="BRV759" s="494"/>
      <c r="BRW759" s="494"/>
      <c r="BRX759" s="494"/>
      <c r="BRY759" s="494"/>
      <c r="BRZ759" s="494"/>
      <c r="BSA759" s="494"/>
      <c r="BSB759" s="494"/>
      <c r="BSC759" s="494"/>
      <c r="BSD759" s="494"/>
      <c r="BSE759" s="494"/>
      <c r="BSF759" s="494"/>
      <c r="BSG759" s="494"/>
      <c r="BSH759" s="494"/>
      <c r="BSI759" s="494"/>
      <c r="BSJ759" s="494"/>
      <c r="BSK759" s="494"/>
      <c r="BSL759" s="494"/>
      <c r="BSM759" s="494"/>
      <c r="BSN759" s="494"/>
      <c r="BSO759" s="494"/>
      <c r="BSP759" s="494"/>
      <c r="BSQ759" s="494"/>
      <c r="BSR759" s="494"/>
      <c r="BSS759" s="494"/>
      <c r="BST759" s="494"/>
      <c r="BSU759" s="494"/>
      <c r="BSV759" s="494"/>
      <c r="BSW759" s="494"/>
      <c r="BSX759" s="494"/>
      <c r="BSY759" s="494"/>
      <c r="BSZ759" s="494"/>
      <c r="BTA759" s="494"/>
      <c r="BTB759" s="494"/>
      <c r="BTC759" s="494"/>
      <c r="BTD759" s="494"/>
      <c r="BTE759" s="494"/>
      <c r="BTF759" s="494"/>
      <c r="BTG759" s="494"/>
      <c r="BTH759" s="494"/>
      <c r="BTI759" s="494"/>
      <c r="BTJ759" s="494"/>
      <c r="BTK759" s="494"/>
      <c r="BTL759" s="494"/>
      <c r="BTM759" s="494"/>
      <c r="BTN759" s="494"/>
      <c r="BTO759" s="494"/>
      <c r="BTP759" s="494"/>
      <c r="BTQ759" s="494"/>
      <c r="BTR759" s="494"/>
      <c r="BTS759" s="494"/>
      <c r="BTT759" s="494"/>
      <c r="BTU759" s="494"/>
      <c r="BTV759" s="494"/>
      <c r="BTW759" s="494"/>
      <c r="BTX759" s="494"/>
      <c r="BTY759" s="494"/>
      <c r="BTZ759" s="494"/>
      <c r="BUA759" s="494"/>
      <c r="BUB759" s="494"/>
      <c r="BUC759" s="494"/>
      <c r="BUD759" s="494"/>
      <c r="BUE759" s="494"/>
      <c r="BUF759" s="494"/>
      <c r="BUG759" s="494"/>
      <c r="BUH759" s="494"/>
      <c r="BUI759" s="494"/>
      <c r="BUJ759" s="494"/>
      <c r="BUK759" s="494"/>
      <c r="BUL759" s="494"/>
      <c r="BUM759" s="494"/>
      <c r="BUN759" s="494"/>
      <c r="BUO759" s="494"/>
      <c r="BUP759" s="494"/>
      <c r="BUQ759" s="494"/>
      <c r="BUR759" s="494"/>
      <c r="BUS759" s="494"/>
      <c r="BUT759" s="494"/>
      <c r="BUU759" s="494"/>
      <c r="BUV759" s="494"/>
      <c r="BUW759" s="494"/>
      <c r="BUX759" s="494"/>
      <c r="BUY759" s="494"/>
      <c r="BUZ759" s="494"/>
      <c r="BVA759" s="494"/>
      <c r="BVB759" s="494"/>
      <c r="BVC759" s="494"/>
      <c r="BVD759" s="494"/>
      <c r="BVE759" s="494"/>
      <c r="BVF759" s="494"/>
      <c r="BVG759" s="494"/>
      <c r="BVH759" s="494"/>
      <c r="BVI759" s="494"/>
      <c r="BVJ759" s="494"/>
      <c r="BVK759" s="494"/>
      <c r="BVL759" s="494"/>
      <c r="BVM759" s="494"/>
      <c r="BVN759" s="494"/>
      <c r="BVO759" s="494"/>
      <c r="BVP759" s="494"/>
      <c r="BVQ759" s="494"/>
      <c r="BVR759" s="494"/>
      <c r="BVS759" s="494"/>
      <c r="BVT759" s="494"/>
      <c r="BVU759" s="494"/>
      <c r="BVV759" s="494"/>
      <c r="BVW759" s="494"/>
      <c r="BVX759" s="494"/>
      <c r="BVY759" s="494"/>
      <c r="BVZ759" s="494"/>
      <c r="BWA759" s="494"/>
      <c r="BWB759" s="494"/>
      <c r="BWC759" s="494"/>
      <c r="BWD759" s="494"/>
      <c r="BWE759" s="494"/>
      <c r="BWF759" s="494"/>
      <c r="BWG759" s="494"/>
      <c r="BWH759" s="494"/>
      <c r="BWI759" s="494"/>
      <c r="BWJ759" s="494"/>
      <c r="BWK759" s="494"/>
      <c r="BWL759" s="494"/>
      <c r="BWM759" s="494"/>
      <c r="BWN759" s="494"/>
      <c r="BWO759" s="494"/>
      <c r="BWP759" s="494"/>
      <c r="BWQ759" s="494"/>
      <c r="BWR759" s="494"/>
      <c r="BWS759" s="494"/>
      <c r="BWT759" s="494"/>
      <c r="BWU759" s="494"/>
      <c r="BWV759" s="494"/>
      <c r="BWW759" s="494"/>
      <c r="BWX759" s="494"/>
      <c r="BWY759" s="494"/>
      <c r="BWZ759" s="494"/>
      <c r="BXA759" s="494"/>
      <c r="BXB759" s="494"/>
      <c r="BXC759" s="494"/>
      <c r="BXD759" s="494"/>
      <c r="BXE759" s="494"/>
      <c r="BXF759" s="494"/>
      <c r="BXG759" s="494"/>
      <c r="BXH759" s="494"/>
      <c r="BXI759" s="494"/>
      <c r="BXJ759" s="494"/>
      <c r="BXK759" s="494"/>
      <c r="BXL759" s="494"/>
      <c r="BXM759" s="494"/>
      <c r="BXN759" s="494"/>
      <c r="BXO759" s="494"/>
      <c r="BXP759" s="494"/>
      <c r="BXQ759" s="494"/>
      <c r="BXR759" s="494"/>
      <c r="BXS759" s="494"/>
      <c r="BXT759" s="494"/>
      <c r="BXU759" s="494"/>
      <c r="BXV759" s="494"/>
      <c r="BXW759" s="494"/>
      <c r="BXX759" s="494"/>
      <c r="BXY759" s="494"/>
      <c r="BXZ759" s="494"/>
      <c r="BYA759" s="494"/>
      <c r="BYB759" s="494"/>
      <c r="BYC759" s="494"/>
      <c r="BYD759" s="494"/>
      <c r="BYE759" s="494"/>
      <c r="BYF759" s="494"/>
      <c r="BYG759" s="494"/>
      <c r="BYH759" s="494"/>
      <c r="BYI759" s="494"/>
      <c r="BYJ759" s="494"/>
      <c r="BYK759" s="494"/>
      <c r="BYL759" s="494"/>
      <c r="BYM759" s="494"/>
      <c r="BYN759" s="494"/>
      <c r="BYO759" s="494"/>
      <c r="BYP759" s="494"/>
      <c r="BYQ759" s="494"/>
      <c r="BYR759" s="494"/>
      <c r="BYS759" s="494"/>
      <c r="BYT759" s="494"/>
      <c r="BYU759" s="494"/>
      <c r="BYV759" s="494"/>
      <c r="BYW759" s="494"/>
      <c r="BYX759" s="494"/>
      <c r="BYY759" s="494"/>
      <c r="BYZ759" s="494"/>
      <c r="BZA759" s="494"/>
      <c r="BZB759" s="494"/>
      <c r="BZC759" s="494"/>
      <c r="BZD759" s="494"/>
      <c r="BZE759" s="494"/>
      <c r="BZF759" s="494"/>
      <c r="BZG759" s="494"/>
      <c r="BZH759" s="494"/>
      <c r="BZI759" s="494"/>
      <c r="BZJ759" s="494"/>
      <c r="BZK759" s="494"/>
      <c r="BZL759" s="494"/>
      <c r="BZM759" s="494"/>
      <c r="BZN759" s="494"/>
      <c r="BZO759" s="494"/>
      <c r="BZP759" s="494"/>
      <c r="BZQ759" s="494"/>
      <c r="BZR759" s="494"/>
      <c r="BZS759" s="494"/>
      <c r="BZT759" s="494"/>
      <c r="BZU759" s="494"/>
      <c r="BZV759" s="494"/>
      <c r="BZW759" s="494"/>
      <c r="BZX759" s="494"/>
      <c r="BZY759" s="494"/>
      <c r="BZZ759" s="494"/>
      <c r="CAA759" s="494"/>
      <c r="CAB759" s="494"/>
      <c r="CAC759" s="494"/>
      <c r="CAD759" s="494"/>
      <c r="CAE759" s="494"/>
      <c r="CAF759" s="494"/>
      <c r="CAG759" s="494"/>
      <c r="CAH759" s="494"/>
      <c r="CAI759" s="494"/>
      <c r="CAJ759" s="494"/>
      <c r="CAK759" s="494"/>
      <c r="CAL759" s="494"/>
      <c r="CAM759" s="494"/>
      <c r="CAN759" s="494"/>
      <c r="CAO759" s="494"/>
      <c r="CAP759" s="494"/>
      <c r="CAQ759" s="494"/>
      <c r="CAR759" s="494"/>
      <c r="CAS759" s="494"/>
      <c r="CAT759" s="494"/>
      <c r="CAU759" s="494"/>
      <c r="CAV759" s="494"/>
      <c r="CAW759" s="494"/>
      <c r="CAX759" s="494"/>
      <c r="CAY759" s="494"/>
      <c r="CAZ759" s="494"/>
      <c r="CBA759" s="494"/>
      <c r="CBB759" s="494"/>
      <c r="CBC759" s="494"/>
      <c r="CBD759" s="494"/>
      <c r="CBE759" s="494"/>
      <c r="CBF759" s="494"/>
      <c r="CBG759" s="494"/>
      <c r="CBH759" s="494"/>
      <c r="CBI759" s="494"/>
      <c r="CBJ759" s="494"/>
      <c r="CBK759" s="494"/>
      <c r="CBL759" s="494"/>
      <c r="CBM759" s="494"/>
      <c r="CBN759" s="494"/>
      <c r="CBO759" s="494"/>
      <c r="CBP759" s="494"/>
      <c r="CBQ759" s="494"/>
      <c r="CBR759" s="494"/>
      <c r="CBS759" s="494"/>
      <c r="CBT759" s="494"/>
      <c r="CBU759" s="494"/>
      <c r="CBV759" s="494"/>
      <c r="CBW759" s="494"/>
      <c r="CBX759" s="494"/>
      <c r="CBY759" s="494"/>
      <c r="CBZ759" s="494"/>
      <c r="CCA759" s="494"/>
      <c r="CCB759" s="494"/>
      <c r="CCC759" s="494"/>
      <c r="CCD759" s="494"/>
      <c r="CCE759" s="494"/>
      <c r="CCF759" s="494"/>
      <c r="CCG759" s="494"/>
      <c r="CCH759" s="494"/>
      <c r="CCI759" s="494"/>
      <c r="CCJ759" s="494"/>
      <c r="CCK759" s="494"/>
      <c r="CCL759" s="494"/>
      <c r="CCM759" s="494"/>
      <c r="CCN759" s="494"/>
      <c r="CCO759" s="494"/>
      <c r="CCP759" s="494"/>
      <c r="CCQ759" s="494"/>
      <c r="CCR759" s="494"/>
      <c r="CCS759" s="494"/>
      <c r="CCT759" s="494"/>
      <c r="CCU759" s="494"/>
      <c r="CCV759" s="494"/>
      <c r="CCW759" s="494"/>
      <c r="CCX759" s="494"/>
      <c r="CCY759" s="494"/>
      <c r="CCZ759" s="494"/>
      <c r="CDA759" s="494"/>
      <c r="CDB759" s="494"/>
      <c r="CDC759" s="494"/>
      <c r="CDD759" s="494"/>
      <c r="CDE759" s="494"/>
      <c r="CDF759" s="494"/>
      <c r="CDG759" s="494"/>
      <c r="CDH759" s="494"/>
      <c r="CDI759" s="494"/>
      <c r="CDJ759" s="494"/>
      <c r="CDK759" s="494"/>
      <c r="CDL759" s="494"/>
      <c r="CDM759" s="494"/>
      <c r="CDN759" s="494"/>
      <c r="CDO759" s="494"/>
      <c r="CDP759" s="494"/>
      <c r="CDQ759" s="494"/>
      <c r="CDR759" s="494"/>
      <c r="CDS759" s="494"/>
      <c r="CDT759" s="494"/>
      <c r="CDU759" s="494"/>
      <c r="CDV759" s="494"/>
      <c r="CDW759" s="494"/>
      <c r="CDX759" s="494"/>
      <c r="CDY759" s="494"/>
      <c r="CDZ759" s="494"/>
      <c r="CEA759" s="494"/>
      <c r="CEB759" s="494"/>
      <c r="CEC759" s="494"/>
      <c r="CED759" s="494"/>
      <c r="CEE759" s="494"/>
      <c r="CEF759" s="494"/>
      <c r="CEG759" s="494"/>
      <c r="CEH759" s="494"/>
      <c r="CEI759" s="494"/>
      <c r="CEJ759" s="494"/>
      <c r="CEK759" s="494"/>
      <c r="CEL759" s="494"/>
      <c r="CEM759" s="494"/>
      <c r="CEN759" s="494"/>
      <c r="CEO759" s="494"/>
      <c r="CEP759" s="494"/>
      <c r="CEQ759" s="494"/>
      <c r="CER759" s="494"/>
      <c r="CES759" s="494"/>
      <c r="CET759" s="494"/>
      <c r="CEU759" s="494"/>
      <c r="CEV759" s="494"/>
      <c r="CEW759" s="494"/>
      <c r="CEX759" s="494"/>
      <c r="CEY759" s="494"/>
      <c r="CEZ759" s="494"/>
      <c r="CFA759" s="494"/>
      <c r="CFB759" s="494"/>
      <c r="CFC759" s="494"/>
      <c r="CFD759" s="494"/>
      <c r="CFE759" s="494"/>
      <c r="CFF759" s="494"/>
      <c r="CFG759" s="494"/>
      <c r="CFH759" s="494"/>
      <c r="CFI759" s="494"/>
      <c r="CFJ759" s="494"/>
      <c r="CFK759" s="494"/>
      <c r="CFL759" s="494"/>
      <c r="CFM759" s="494"/>
      <c r="CFN759" s="494"/>
      <c r="CFO759" s="494"/>
      <c r="CFP759" s="494"/>
      <c r="CFQ759" s="494"/>
      <c r="CFR759" s="494"/>
      <c r="CFS759" s="494"/>
      <c r="CFT759" s="494"/>
      <c r="CFU759" s="494"/>
      <c r="CFV759" s="494"/>
      <c r="CFW759" s="494"/>
      <c r="CFX759" s="494"/>
      <c r="CFY759" s="494"/>
      <c r="CFZ759" s="494"/>
      <c r="CGA759" s="494"/>
      <c r="CGB759" s="494"/>
      <c r="CGC759" s="494"/>
      <c r="CGD759" s="494"/>
      <c r="CGE759" s="494"/>
      <c r="CGF759" s="494"/>
      <c r="CGG759" s="494"/>
      <c r="CGH759" s="494"/>
      <c r="CGI759" s="494"/>
      <c r="CGJ759" s="494"/>
      <c r="CGK759" s="494"/>
      <c r="CGL759" s="494"/>
      <c r="CGM759" s="494"/>
      <c r="CGN759" s="494"/>
      <c r="CGO759" s="494"/>
      <c r="CGP759" s="494"/>
      <c r="CGQ759" s="494"/>
      <c r="CGR759" s="494"/>
      <c r="CGS759" s="494"/>
      <c r="CGT759" s="494"/>
      <c r="CGU759" s="494"/>
      <c r="CGV759" s="494"/>
      <c r="CGW759" s="494"/>
      <c r="CGX759" s="494"/>
      <c r="CGY759" s="494"/>
      <c r="CGZ759" s="494"/>
      <c r="CHA759" s="494"/>
      <c r="CHB759" s="494"/>
      <c r="CHC759" s="494"/>
      <c r="CHD759" s="494"/>
      <c r="CHE759" s="494"/>
      <c r="CHF759" s="494"/>
      <c r="CHG759" s="494"/>
      <c r="CHH759" s="494"/>
      <c r="CHI759" s="494"/>
      <c r="CHJ759" s="494"/>
      <c r="CHK759" s="494"/>
      <c r="CHL759" s="494"/>
      <c r="CHM759" s="494"/>
      <c r="CHN759" s="494"/>
      <c r="CHO759" s="494"/>
      <c r="CHP759" s="494"/>
      <c r="CHQ759" s="494"/>
      <c r="CHR759" s="494"/>
      <c r="CHS759" s="494"/>
      <c r="CHT759" s="494"/>
      <c r="CHU759" s="494"/>
      <c r="CHV759" s="494"/>
      <c r="CHW759" s="494"/>
      <c r="CHX759" s="494"/>
      <c r="CHY759" s="494"/>
      <c r="CHZ759" s="494"/>
      <c r="CIA759" s="494"/>
      <c r="CIB759" s="494"/>
      <c r="CIC759" s="494"/>
      <c r="CID759" s="494"/>
      <c r="CIE759" s="494"/>
      <c r="CIF759" s="494"/>
      <c r="CIG759" s="494"/>
      <c r="CIH759" s="494"/>
      <c r="CII759" s="494"/>
      <c r="CIJ759" s="494"/>
      <c r="CIK759" s="494"/>
      <c r="CIL759" s="494"/>
      <c r="CIM759" s="494"/>
      <c r="CIN759" s="494"/>
      <c r="CIO759" s="494"/>
      <c r="CIP759" s="494"/>
      <c r="CIQ759" s="494"/>
      <c r="CIR759" s="494"/>
      <c r="CIS759" s="494"/>
      <c r="CIT759" s="494"/>
      <c r="CIU759" s="494"/>
      <c r="CIV759" s="494"/>
      <c r="CIW759" s="494"/>
      <c r="CIX759" s="494"/>
      <c r="CIY759" s="494"/>
      <c r="CIZ759" s="494"/>
      <c r="CJA759" s="494"/>
      <c r="CJB759" s="494"/>
      <c r="CJC759" s="494"/>
      <c r="CJD759" s="494"/>
      <c r="CJE759" s="494"/>
      <c r="CJF759" s="494"/>
      <c r="CJG759" s="494"/>
      <c r="CJH759" s="494"/>
      <c r="CJI759" s="494"/>
      <c r="CJJ759" s="494"/>
      <c r="CJK759" s="494"/>
      <c r="CJL759" s="494"/>
      <c r="CJM759" s="494"/>
      <c r="CJN759" s="494"/>
      <c r="CJO759" s="494"/>
      <c r="CJP759" s="494"/>
      <c r="CJQ759" s="494"/>
      <c r="CJR759" s="494"/>
      <c r="CJS759" s="494"/>
      <c r="CJT759" s="494"/>
      <c r="CJU759" s="494"/>
      <c r="CJV759" s="494"/>
      <c r="CJW759" s="494"/>
      <c r="CJX759" s="494"/>
      <c r="CJY759" s="494"/>
      <c r="CJZ759" s="494"/>
      <c r="CKA759" s="494"/>
      <c r="CKB759" s="494"/>
      <c r="CKC759" s="494"/>
      <c r="CKD759" s="494"/>
      <c r="CKE759" s="494"/>
      <c r="CKF759" s="494"/>
      <c r="CKG759" s="494"/>
      <c r="CKH759" s="494"/>
      <c r="CKI759" s="494"/>
      <c r="CKJ759" s="494"/>
      <c r="CKK759" s="494"/>
      <c r="CKL759" s="494"/>
      <c r="CKM759" s="494"/>
      <c r="CKN759" s="494"/>
      <c r="CKO759" s="494"/>
      <c r="CKP759" s="494"/>
      <c r="CKQ759" s="494"/>
      <c r="CKR759" s="494"/>
      <c r="CKS759" s="494"/>
      <c r="CKT759" s="494"/>
      <c r="CKU759" s="494"/>
      <c r="CKV759" s="494"/>
      <c r="CKW759" s="494"/>
      <c r="CKX759" s="494"/>
      <c r="CKY759" s="494"/>
      <c r="CKZ759" s="494"/>
      <c r="CLA759" s="494"/>
      <c r="CLB759" s="494"/>
      <c r="CLC759" s="494"/>
      <c r="CLD759" s="494"/>
      <c r="CLE759" s="494"/>
      <c r="CLF759" s="494"/>
      <c r="CLG759" s="494"/>
      <c r="CLH759" s="494"/>
      <c r="CLI759" s="494"/>
      <c r="CLJ759" s="494"/>
      <c r="CLK759" s="494"/>
      <c r="CLL759" s="494"/>
      <c r="CLM759" s="494"/>
      <c r="CLN759" s="494"/>
      <c r="CLO759" s="494"/>
      <c r="CLP759" s="494"/>
      <c r="CLQ759" s="494"/>
      <c r="CLR759" s="494"/>
      <c r="CLS759" s="494"/>
      <c r="CLT759" s="494"/>
      <c r="CLU759" s="494"/>
      <c r="CLV759" s="494"/>
      <c r="CLW759" s="494"/>
      <c r="CLX759" s="494"/>
      <c r="CLY759" s="494"/>
      <c r="CLZ759" s="494"/>
      <c r="CMA759" s="494"/>
      <c r="CMB759" s="494"/>
      <c r="CMC759" s="494"/>
      <c r="CMD759" s="494"/>
      <c r="CME759" s="494"/>
      <c r="CMF759" s="494"/>
      <c r="CMG759" s="494"/>
      <c r="CMH759" s="494"/>
      <c r="CMI759" s="494"/>
      <c r="CMJ759" s="494"/>
      <c r="CMK759" s="494"/>
      <c r="CML759" s="494"/>
      <c r="CMM759" s="494"/>
      <c r="CMN759" s="494"/>
      <c r="CMO759" s="494"/>
      <c r="CMP759" s="494"/>
      <c r="CMQ759" s="494"/>
      <c r="CMR759" s="494"/>
      <c r="CMS759" s="494"/>
      <c r="CMT759" s="494"/>
      <c r="CMU759" s="494"/>
      <c r="CMV759" s="494"/>
      <c r="CMW759" s="494"/>
      <c r="CMX759" s="494"/>
      <c r="CMY759" s="494"/>
      <c r="CMZ759" s="494"/>
      <c r="CNA759" s="494"/>
      <c r="CNB759" s="494"/>
      <c r="CNC759" s="494"/>
      <c r="CND759" s="494"/>
      <c r="CNE759" s="494"/>
      <c r="CNF759" s="494"/>
      <c r="CNG759" s="494"/>
      <c r="CNH759" s="494"/>
      <c r="CNI759" s="494"/>
      <c r="CNJ759" s="494"/>
      <c r="CNK759" s="494"/>
      <c r="CNL759" s="494"/>
      <c r="CNM759" s="494"/>
      <c r="CNN759" s="494"/>
      <c r="CNO759" s="494"/>
      <c r="CNP759" s="494"/>
      <c r="CNQ759" s="494"/>
      <c r="CNR759" s="494"/>
      <c r="CNS759" s="494"/>
      <c r="CNT759" s="494"/>
      <c r="CNU759" s="494"/>
      <c r="CNV759" s="494"/>
      <c r="CNW759" s="494"/>
      <c r="CNX759" s="494"/>
      <c r="CNY759" s="494"/>
      <c r="CNZ759" s="494"/>
      <c r="COA759" s="494"/>
      <c r="COB759" s="494"/>
      <c r="COC759" s="494"/>
      <c r="COD759" s="494"/>
      <c r="COE759" s="494"/>
      <c r="COF759" s="494"/>
      <c r="COG759" s="494"/>
      <c r="COH759" s="494"/>
      <c r="COI759" s="494"/>
      <c r="COJ759" s="494"/>
      <c r="COK759" s="494"/>
      <c r="COL759" s="494"/>
      <c r="COM759" s="494"/>
      <c r="CON759" s="494"/>
      <c r="COO759" s="494"/>
      <c r="COP759" s="494"/>
      <c r="COQ759" s="494"/>
      <c r="COR759" s="494"/>
      <c r="COS759" s="494"/>
      <c r="COT759" s="494"/>
      <c r="COU759" s="494"/>
      <c r="COV759" s="494"/>
      <c r="COW759" s="494"/>
      <c r="COX759" s="494"/>
      <c r="COY759" s="494"/>
      <c r="COZ759" s="494"/>
      <c r="CPA759" s="494"/>
      <c r="CPB759" s="494"/>
      <c r="CPC759" s="494"/>
      <c r="CPD759" s="494"/>
      <c r="CPE759" s="494"/>
      <c r="CPF759" s="494"/>
      <c r="CPG759" s="494"/>
      <c r="CPH759" s="494"/>
      <c r="CPI759" s="494"/>
      <c r="CPJ759" s="494"/>
      <c r="CPK759" s="494"/>
      <c r="CPL759" s="494"/>
      <c r="CPM759" s="494"/>
      <c r="CPN759" s="494"/>
      <c r="CPO759" s="494"/>
      <c r="CPP759" s="494"/>
      <c r="CPQ759" s="494"/>
      <c r="CPR759" s="494"/>
      <c r="CPS759" s="494"/>
      <c r="CPT759" s="494"/>
      <c r="CPU759" s="494"/>
      <c r="CPV759" s="494"/>
      <c r="CPW759" s="494"/>
      <c r="CPX759" s="494"/>
      <c r="CPY759" s="494"/>
      <c r="CPZ759" s="494"/>
      <c r="CQA759" s="494"/>
      <c r="CQB759" s="494"/>
      <c r="CQC759" s="494"/>
      <c r="CQD759" s="494"/>
      <c r="CQE759" s="494"/>
      <c r="CQF759" s="494"/>
      <c r="CQG759" s="494"/>
      <c r="CQH759" s="494"/>
      <c r="CQI759" s="494"/>
      <c r="CQJ759" s="494"/>
      <c r="CQK759" s="494"/>
      <c r="CQL759" s="494"/>
      <c r="CQM759" s="494"/>
      <c r="CQN759" s="494"/>
      <c r="CQO759" s="494"/>
      <c r="CQP759" s="494"/>
      <c r="CQQ759" s="494"/>
      <c r="CQR759" s="494"/>
      <c r="CQS759" s="494"/>
      <c r="CQT759" s="494"/>
      <c r="CQU759" s="494"/>
      <c r="CQV759" s="494"/>
      <c r="CQW759" s="494"/>
      <c r="CQX759" s="494"/>
      <c r="CQY759" s="494"/>
      <c r="CQZ759" s="494"/>
      <c r="CRA759" s="494"/>
      <c r="CRB759" s="494"/>
      <c r="CRC759" s="494"/>
      <c r="CRD759" s="494"/>
      <c r="CRE759" s="494"/>
      <c r="CRF759" s="494"/>
      <c r="CRG759" s="494"/>
      <c r="CRH759" s="494"/>
      <c r="CRI759" s="494"/>
      <c r="CRJ759" s="494"/>
      <c r="CRK759" s="494"/>
      <c r="CRL759" s="494"/>
      <c r="CRM759" s="494"/>
      <c r="CRN759" s="494"/>
      <c r="CRO759" s="494"/>
      <c r="CRP759" s="494"/>
      <c r="CRQ759" s="494"/>
      <c r="CRR759" s="494"/>
      <c r="CRS759" s="494"/>
      <c r="CRT759" s="494"/>
      <c r="CRU759" s="494"/>
      <c r="CRV759" s="494"/>
      <c r="CRW759" s="494"/>
      <c r="CRX759" s="494"/>
      <c r="CRY759" s="494"/>
      <c r="CRZ759" s="494"/>
      <c r="CSA759" s="494"/>
      <c r="CSB759" s="494"/>
      <c r="CSC759" s="494"/>
      <c r="CSD759" s="494"/>
      <c r="CSE759" s="494"/>
      <c r="CSF759" s="494"/>
      <c r="CSG759" s="494"/>
      <c r="CSH759" s="494"/>
      <c r="CSI759" s="494"/>
      <c r="CSJ759" s="494"/>
      <c r="CSK759" s="494"/>
      <c r="CSL759" s="494"/>
      <c r="CSM759" s="494"/>
      <c r="CSN759" s="494"/>
      <c r="CSO759" s="494"/>
      <c r="CSP759" s="494"/>
      <c r="CSQ759" s="494"/>
      <c r="CSR759" s="494"/>
      <c r="CSS759" s="494"/>
      <c r="CST759" s="494"/>
      <c r="CSU759" s="494"/>
      <c r="CSV759" s="494"/>
      <c r="CSW759" s="494"/>
      <c r="CSX759" s="494"/>
      <c r="CSY759" s="494"/>
      <c r="CSZ759" s="494"/>
      <c r="CTA759" s="494"/>
      <c r="CTB759" s="494"/>
      <c r="CTC759" s="494"/>
      <c r="CTD759" s="494"/>
      <c r="CTE759" s="494"/>
      <c r="CTF759" s="494"/>
      <c r="CTG759" s="494"/>
      <c r="CTH759" s="494"/>
      <c r="CTI759" s="494"/>
      <c r="CTJ759" s="494"/>
      <c r="CTK759" s="494"/>
      <c r="CTL759" s="494"/>
      <c r="CTM759" s="494"/>
      <c r="CTN759" s="494"/>
      <c r="CTO759" s="494"/>
      <c r="CTP759" s="494"/>
      <c r="CTQ759" s="494"/>
      <c r="CTR759" s="494"/>
      <c r="CTS759" s="494"/>
      <c r="CTT759" s="494"/>
      <c r="CTU759" s="494"/>
      <c r="CTV759" s="494"/>
      <c r="CTW759" s="494"/>
      <c r="CTX759" s="494"/>
      <c r="CTY759" s="494"/>
      <c r="CTZ759" s="494"/>
      <c r="CUA759" s="494"/>
      <c r="CUB759" s="494"/>
      <c r="CUC759" s="494"/>
      <c r="CUD759" s="494"/>
      <c r="CUE759" s="494"/>
      <c r="CUF759" s="494"/>
      <c r="CUG759" s="494"/>
      <c r="CUH759" s="494"/>
      <c r="CUI759" s="494"/>
      <c r="CUJ759" s="494"/>
      <c r="CUK759" s="494"/>
      <c r="CUL759" s="494"/>
      <c r="CUM759" s="494"/>
      <c r="CUN759" s="494"/>
      <c r="CUO759" s="494"/>
      <c r="CUP759" s="494"/>
      <c r="CUQ759" s="494"/>
      <c r="CUR759" s="494"/>
      <c r="CUS759" s="494"/>
      <c r="CUT759" s="494"/>
      <c r="CUU759" s="494"/>
      <c r="CUV759" s="494"/>
      <c r="CUW759" s="494"/>
      <c r="CUX759" s="494"/>
      <c r="CUY759" s="494"/>
      <c r="CUZ759" s="494"/>
      <c r="CVA759" s="494"/>
      <c r="CVB759" s="494"/>
      <c r="CVC759" s="494"/>
      <c r="CVD759" s="494"/>
      <c r="CVE759" s="494"/>
      <c r="CVF759" s="494"/>
      <c r="CVG759" s="494"/>
      <c r="CVH759" s="494"/>
      <c r="CVI759" s="494"/>
      <c r="CVJ759" s="494"/>
      <c r="CVK759" s="494"/>
      <c r="CVL759" s="494"/>
      <c r="CVM759" s="494"/>
      <c r="CVN759" s="494"/>
      <c r="CVO759" s="494"/>
      <c r="CVP759" s="494"/>
      <c r="CVQ759" s="494"/>
      <c r="CVR759" s="494"/>
      <c r="CVS759" s="494"/>
      <c r="CVT759" s="494"/>
      <c r="CVU759" s="494"/>
      <c r="CVV759" s="494"/>
      <c r="CVW759" s="494"/>
      <c r="CVX759" s="494"/>
      <c r="CVY759" s="494"/>
      <c r="CVZ759" s="494"/>
      <c r="CWA759" s="494"/>
      <c r="CWB759" s="494"/>
      <c r="CWC759" s="494"/>
      <c r="CWD759" s="494"/>
      <c r="CWE759" s="494"/>
      <c r="CWF759" s="494"/>
      <c r="CWG759" s="494"/>
      <c r="CWH759" s="494"/>
      <c r="CWI759" s="494"/>
      <c r="CWJ759" s="494"/>
      <c r="CWK759" s="494"/>
      <c r="CWL759" s="494"/>
      <c r="CWM759" s="494"/>
      <c r="CWN759" s="494"/>
      <c r="CWO759" s="494"/>
      <c r="CWP759" s="494"/>
      <c r="CWQ759" s="494"/>
      <c r="CWR759" s="494"/>
      <c r="CWS759" s="494"/>
      <c r="CWT759" s="494"/>
      <c r="CWU759" s="494"/>
      <c r="CWV759" s="494"/>
      <c r="CWW759" s="494"/>
      <c r="CWX759" s="494"/>
      <c r="CWY759" s="494"/>
      <c r="CWZ759" s="494"/>
      <c r="CXA759" s="494"/>
      <c r="CXB759" s="494"/>
      <c r="CXC759" s="494"/>
      <c r="CXD759" s="494"/>
      <c r="CXE759" s="494"/>
      <c r="CXF759" s="494"/>
      <c r="CXG759" s="494"/>
      <c r="CXH759" s="494"/>
      <c r="CXI759" s="494"/>
      <c r="CXJ759" s="494"/>
      <c r="CXK759" s="494"/>
      <c r="CXL759" s="494"/>
      <c r="CXM759" s="494"/>
      <c r="CXN759" s="494"/>
      <c r="CXO759" s="494"/>
      <c r="CXP759" s="494"/>
      <c r="CXQ759" s="494"/>
      <c r="CXR759" s="494"/>
      <c r="CXS759" s="494"/>
      <c r="CXT759" s="494"/>
      <c r="CXU759" s="494"/>
      <c r="CXV759" s="494"/>
      <c r="CXW759" s="494"/>
      <c r="CXX759" s="494"/>
      <c r="CXY759" s="494"/>
      <c r="CXZ759" s="494"/>
      <c r="CYA759" s="494"/>
      <c r="CYB759" s="494"/>
      <c r="CYC759" s="494"/>
      <c r="CYD759" s="494"/>
      <c r="CYE759" s="494"/>
      <c r="CYF759" s="494"/>
      <c r="CYG759" s="494"/>
      <c r="CYH759" s="494"/>
      <c r="CYI759" s="494"/>
      <c r="CYJ759" s="494"/>
      <c r="CYK759" s="494"/>
      <c r="CYL759" s="494"/>
      <c r="CYM759" s="494"/>
      <c r="CYN759" s="494"/>
      <c r="CYO759" s="494"/>
      <c r="CYP759" s="494"/>
      <c r="CYQ759" s="494"/>
      <c r="CYR759" s="494"/>
      <c r="CYS759" s="494"/>
      <c r="CYT759" s="494"/>
      <c r="CYU759" s="494"/>
      <c r="CYV759" s="494"/>
      <c r="CYW759" s="494"/>
      <c r="CYX759" s="494"/>
      <c r="CYY759" s="494"/>
      <c r="CYZ759" s="494"/>
      <c r="CZA759" s="494"/>
      <c r="CZB759" s="494"/>
      <c r="CZC759" s="494"/>
      <c r="CZD759" s="494"/>
      <c r="CZE759" s="494"/>
      <c r="CZF759" s="494"/>
      <c r="CZG759" s="494"/>
      <c r="CZH759" s="494"/>
      <c r="CZI759" s="494"/>
      <c r="CZJ759" s="494"/>
      <c r="CZK759" s="494"/>
      <c r="CZL759" s="494"/>
      <c r="CZM759" s="494"/>
      <c r="CZN759" s="494"/>
      <c r="CZO759" s="494"/>
      <c r="CZP759" s="494"/>
      <c r="CZQ759" s="494"/>
      <c r="CZR759" s="494"/>
      <c r="CZS759" s="494"/>
      <c r="CZT759" s="494"/>
      <c r="CZU759" s="494"/>
      <c r="CZV759" s="494"/>
      <c r="CZW759" s="494"/>
      <c r="CZX759" s="494"/>
      <c r="CZY759" s="494"/>
      <c r="CZZ759" s="494"/>
      <c r="DAA759" s="494"/>
      <c r="DAB759" s="494"/>
      <c r="DAC759" s="494"/>
      <c r="DAD759" s="494"/>
      <c r="DAE759" s="494"/>
      <c r="DAF759" s="494"/>
      <c r="DAG759" s="494"/>
      <c r="DAH759" s="494"/>
      <c r="DAI759" s="494"/>
      <c r="DAJ759" s="494"/>
      <c r="DAK759" s="494"/>
      <c r="DAL759" s="494"/>
      <c r="DAM759" s="494"/>
      <c r="DAN759" s="494"/>
      <c r="DAO759" s="494"/>
      <c r="DAP759" s="494"/>
      <c r="DAQ759" s="494"/>
      <c r="DAR759" s="494"/>
      <c r="DAS759" s="494"/>
      <c r="DAT759" s="494"/>
      <c r="DAU759" s="494"/>
      <c r="DAV759" s="494"/>
      <c r="DAW759" s="494"/>
      <c r="DAX759" s="494"/>
      <c r="DAY759" s="494"/>
      <c r="DAZ759" s="494"/>
      <c r="DBA759" s="494"/>
      <c r="DBB759" s="494"/>
      <c r="DBC759" s="494"/>
      <c r="DBD759" s="494"/>
      <c r="DBE759" s="494"/>
      <c r="DBF759" s="494"/>
      <c r="DBG759" s="494"/>
      <c r="DBH759" s="494"/>
      <c r="DBI759" s="494"/>
      <c r="DBJ759" s="494"/>
      <c r="DBK759" s="494"/>
      <c r="DBL759" s="494"/>
      <c r="DBM759" s="494"/>
      <c r="DBN759" s="494"/>
      <c r="DBO759" s="494"/>
      <c r="DBP759" s="494"/>
      <c r="DBQ759" s="494"/>
      <c r="DBR759" s="494"/>
      <c r="DBS759" s="494"/>
      <c r="DBT759" s="494"/>
      <c r="DBU759" s="494"/>
      <c r="DBV759" s="494"/>
      <c r="DBW759" s="494"/>
      <c r="DBX759" s="494"/>
      <c r="DBY759" s="494"/>
      <c r="DBZ759" s="494"/>
      <c r="DCA759" s="494"/>
      <c r="DCB759" s="494"/>
      <c r="DCC759" s="494"/>
      <c r="DCD759" s="494"/>
      <c r="DCE759" s="494"/>
      <c r="DCF759" s="494"/>
      <c r="DCG759" s="494"/>
      <c r="DCH759" s="494"/>
      <c r="DCI759" s="494"/>
      <c r="DCJ759" s="494"/>
      <c r="DCK759" s="494"/>
      <c r="DCL759" s="494"/>
      <c r="DCM759" s="494"/>
      <c r="DCN759" s="494"/>
      <c r="DCO759" s="494"/>
      <c r="DCP759" s="494"/>
      <c r="DCQ759" s="494"/>
      <c r="DCR759" s="494"/>
      <c r="DCS759" s="494"/>
      <c r="DCT759" s="494"/>
      <c r="DCU759" s="494"/>
      <c r="DCV759" s="494"/>
      <c r="DCW759" s="494"/>
      <c r="DCX759" s="494"/>
      <c r="DCY759" s="494"/>
      <c r="DCZ759" s="494"/>
      <c r="DDA759" s="494"/>
      <c r="DDB759" s="494"/>
      <c r="DDC759" s="494"/>
      <c r="DDD759" s="494"/>
      <c r="DDE759" s="494"/>
      <c r="DDF759" s="494"/>
      <c r="DDG759" s="494"/>
      <c r="DDH759" s="494"/>
      <c r="DDI759" s="494"/>
      <c r="DDJ759" s="494"/>
      <c r="DDK759" s="494"/>
      <c r="DDL759" s="494"/>
      <c r="DDM759" s="494"/>
      <c r="DDN759" s="494"/>
      <c r="DDO759" s="494"/>
      <c r="DDP759" s="494"/>
      <c r="DDQ759" s="494"/>
      <c r="DDR759" s="494"/>
      <c r="DDS759" s="494"/>
      <c r="DDT759" s="494"/>
      <c r="DDU759" s="494"/>
      <c r="DDV759" s="494"/>
      <c r="DDW759" s="494"/>
      <c r="DDX759" s="494"/>
      <c r="DDY759" s="494"/>
      <c r="DDZ759" s="494"/>
      <c r="DEA759" s="494"/>
      <c r="DEB759" s="494"/>
      <c r="DEC759" s="494"/>
      <c r="DED759" s="494"/>
      <c r="DEE759" s="494"/>
      <c r="DEF759" s="494"/>
      <c r="DEG759" s="494"/>
      <c r="DEH759" s="494"/>
      <c r="DEI759" s="494"/>
      <c r="DEJ759" s="494"/>
      <c r="DEK759" s="494"/>
      <c r="DEL759" s="494"/>
      <c r="DEM759" s="494"/>
      <c r="DEN759" s="494"/>
      <c r="DEO759" s="494"/>
      <c r="DEP759" s="494"/>
      <c r="DEQ759" s="494"/>
      <c r="DER759" s="494"/>
      <c r="DES759" s="494"/>
      <c r="DET759" s="494"/>
      <c r="DEU759" s="494"/>
      <c r="DEV759" s="494"/>
      <c r="DEW759" s="494"/>
      <c r="DEX759" s="494"/>
      <c r="DEY759" s="494"/>
      <c r="DEZ759" s="494"/>
      <c r="DFA759" s="494"/>
      <c r="DFB759" s="494"/>
      <c r="DFC759" s="494"/>
      <c r="DFD759" s="494"/>
      <c r="DFE759" s="494"/>
      <c r="DFF759" s="494"/>
      <c r="DFG759" s="494"/>
      <c r="DFH759" s="494"/>
      <c r="DFI759" s="494"/>
      <c r="DFJ759" s="494"/>
      <c r="DFK759" s="494"/>
      <c r="DFL759" s="494"/>
      <c r="DFM759" s="494"/>
      <c r="DFN759" s="494"/>
      <c r="DFO759" s="494"/>
      <c r="DFP759" s="494"/>
      <c r="DFQ759" s="494"/>
      <c r="DFR759" s="494"/>
      <c r="DFS759" s="494"/>
      <c r="DFT759" s="494"/>
      <c r="DFU759" s="494"/>
      <c r="DFV759" s="494"/>
      <c r="DFW759" s="494"/>
      <c r="DFX759" s="494"/>
      <c r="DFY759" s="494"/>
      <c r="DFZ759" s="494"/>
      <c r="DGA759" s="494"/>
      <c r="DGB759" s="494"/>
      <c r="DGC759" s="494"/>
      <c r="DGD759" s="494"/>
      <c r="DGE759" s="494"/>
      <c r="DGF759" s="494"/>
      <c r="DGG759" s="494"/>
      <c r="DGH759" s="494"/>
      <c r="DGI759" s="494"/>
      <c r="DGJ759" s="494"/>
      <c r="DGK759" s="494"/>
      <c r="DGL759" s="494"/>
      <c r="DGM759" s="494"/>
      <c r="DGN759" s="494"/>
      <c r="DGO759" s="494"/>
      <c r="DGP759" s="494"/>
      <c r="DGQ759" s="494"/>
      <c r="DGR759" s="494"/>
      <c r="DGS759" s="494"/>
      <c r="DGT759" s="494"/>
      <c r="DGU759" s="494"/>
      <c r="DGV759" s="494"/>
      <c r="DGW759" s="494"/>
      <c r="DGX759" s="494"/>
      <c r="DGY759" s="494"/>
      <c r="DGZ759" s="494"/>
      <c r="DHA759" s="494"/>
      <c r="DHB759" s="494"/>
      <c r="DHC759" s="494"/>
      <c r="DHD759" s="494"/>
      <c r="DHE759" s="494"/>
      <c r="DHF759" s="494"/>
      <c r="DHG759" s="494"/>
      <c r="DHH759" s="494"/>
      <c r="DHI759" s="494"/>
      <c r="DHJ759" s="494"/>
      <c r="DHK759" s="494"/>
      <c r="DHL759" s="494"/>
      <c r="DHM759" s="494"/>
      <c r="DHN759" s="494"/>
      <c r="DHO759" s="494"/>
      <c r="DHP759" s="494"/>
      <c r="DHQ759" s="494"/>
      <c r="DHR759" s="494"/>
      <c r="DHS759" s="494"/>
      <c r="DHT759" s="494"/>
      <c r="DHU759" s="494"/>
      <c r="DHV759" s="494"/>
      <c r="DHW759" s="494"/>
      <c r="DHX759" s="494"/>
      <c r="DHY759" s="494"/>
      <c r="DHZ759" s="494"/>
      <c r="DIA759" s="494"/>
      <c r="DIB759" s="494"/>
      <c r="DIC759" s="494"/>
      <c r="DID759" s="494"/>
      <c r="DIE759" s="494"/>
      <c r="DIF759" s="494"/>
      <c r="DIG759" s="494"/>
      <c r="DIH759" s="494"/>
      <c r="DII759" s="494"/>
      <c r="DIJ759" s="494"/>
      <c r="DIK759" s="494"/>
      <c r="DIL759" s="494"/>
      <c r="DIM759" s="494"/>
      <c r="DIN759" s="494"/>
      <c r="DIO759" s="494"/>
      <c r="DIP759" s="494"/>
      <c r="DIQ759" s="494"/>
      <c r="DIR759" s="494"/>
      <c r="DIS759" s="494"/>
      <c r="DIT759" s="494"/>
      <c r="DIU759" s="494"/>
      <c r="DIV759" s="494"/>
      <c r="DIW759" s="494"/>
      <c r="DIX759" s="494"/>
      <c r="DIY759" s="494"/>
      <c r="DIZ759" s="494"/>
      <c r="DJA759" s="494"/>
      <c r="DJB759" s="494"/>
      <c r="DJC759" s="494"/>
      <c r="DJD759" s="494"/>
      <c r="DJE759" s="494"/>
      <c r="DJF759" s="494"/>
      <c r="DJG759" s="494"/>
      <c r="DJH759" s="494"/>
      <c r="DJI759" s="494"/>
      <c r="DJJ759" s="494"/>
      <c r="DJK759" s="494"/>
      <c r="DJL759" s="494"/>
      <c r="DJM759" s="494"/>
      <c r="DJN759" s="494"/>
      <c r="DJO759" s="494"/>
      <c r="DJP759" s="494"/>
      <c r="DJQ759" s="494"/>
      <c r="DJR759" s="494"/>
      <c r="DJS759" s="494"/>
      <c r="DJT759" s="494"/>
      <c r="DJU759" s="494"/>
      <c r="DJV759" s="494"/>
      <c r="DJW759" s="494"/>
      <c r="DJX759" s="494"/>
      <c r="DJY759" s="494"/>
      <c r="DJZ759" s="494"/>
      <c r="DKA759" s="494"/>
      <c r="DKB759" s="494"/>
      <c r="DKC759" s="494"/>
      <c r="DKD759" s="494"/>
      <c r="DKE759" s="494"/>
      <c r="DKF759" s="494"/>
      <c r="DKG759" s="494"/>
      <c r="DKH759" s="494"/>
      <c r="DKI759" s="494"/>
      <c r="DKJ759" s="494"/>
      <c r="DKK759" s="494"/>
      <c r="DKL759" s="494"/>
      <c r="DKM759" s="494"/>
      <c r="DKN759" s="494"/>
      <c r="DKO759" s="494"/>
      <c r="DKP759" s="494"/>
      <c r="DKQ759" s="494"/>
      <c r="DKR759" s="494"/>
      <c r="DKS759" s="494"/>
      <c r="DKT759" s="494"/>
      <c r="DKU759" s="494"/>
      <c r="DKV759" s="494"/>
      <c r="DKW759" s="494"/>
      <c r="DKX759" s="494"/>
      <c r="DKY759" s="494"/>
      <c r="DKZ759" s="494"/>
      <c r="DLA759" s="494"/>
      <c r="DLB759" s="494"/>
      <c r="DLC759" s="494"/>
      <c r="DLD759" s="494"/>
      <c r="DLE759" s="494"/>
      <c r="DLF759" s="494"/>
      <c r="DLG759" s="494"/>
      <c r="DLH759" s="494"/>
      <c r="DLI759" s="494"/>
      <c r="DLJ759" s="494"/>
      <c r="DLK759" s="494"/>
      <c r="DLL759" s="494"/>
      <c r="DLM759" s="494"/>
      <c r="DLN759" s="494"/>
      <c r="DLO759" s="494"/>
      <c r="DLP759" s="494"/>
      <c r="DLQ759" s="494"/>
      <c r="DLR759" s="494"/>
      <c r="DLS759" s="494"/>
      <c r="DLT759" s="494"/>
      <c r="DLU759" s="494"/>
      <c r="DLV759" s="494"/>
      <c r="DLW759" s="494"/>
      <c r="DLX759" s="494"/>
      <c r="DLY759" s="494"/>
      <c r="DLZ759" s="494"/>
      <c r="DMA759" s="494"/>
      <c r="DMB759" s="494"/>
      <c r="DMC759" s="494"/>
      <c r="DMD759" s="494"/>
      <c r="DME759" s="494"/>
      <c r="DMF759" s="494"/>
      <c r="DMG759" s="494"/>
      <c r="DMH759" s="494"/>
      <c r="DMI759" s="494"/>
      <c r="DMJ759" s="494"/>
      <c r="DMK759" s="494"/>
      <c r="DML759" s="494"/>
      <c r="DMM759" s="494"/>
      <c r="DMN759" s="494"/>
      <c r="DMO759" s="494"/>
      <c r="DMP759" s="494"/>
      <c r="DMQ759" s="494"/>
      <c r="DMR759" s="494"/>
      <c r="DMS759" s="494"/>
      <c r="DMT759" s="494"/>
      <c r="DMU759" s="494"/>
      <c r="DMV759" s="494"/>
      <c r="DMW759" s="494"/>
      <c r="DMX759" s="494"/>
      <c r="DMY759" s="494"/>
      <c r="DMZ759" s="494"/>
      <c r="DNA759" s="494"/>
      <c r="DNB759" s="494"/>
      <c r="DNC759" s="494"/>
      <c r="DND759" s="494"/>
      <c r="DNE759" s="494"/>
      <c r="DNF759" s="494"/>
      <c r="DNG759" s="494"/>
      <c r="DNH759" s="494"/>
      <c r="DNI759" s="494"/>
      <c r="DNJ759" s="494"/>
      <c r="DNK759" s="494"/>
      <c r="DNL759" s="494"/>
      <c r="DNM759" s="494"/>
      <c r="DNN759" s="494"/>
      <c r="DNO759" s="494"/>
      <c r="DNP759" s="494"/>
      <c r="DNQ759" s="494"/>
      <c r="DNR759" s="494"/>
      <c r="DNS759" s="494"/>
      <c r="DNT759" s="494"/>
      <c r="DNU759" s="494"/>
      <c r="DNV759" s="494"/>
      <c r="DNW759" s="494"/>
      <c r="DNX759" s="494"/>
      <c r="DNY759" s="494"/>
      <c r="DNZ759" s="494"/>
      <c r="DOA759" s="494"/>
      <c r="DOB759" s="494"/>
      <c r="DOC759" s="494"/>
      <c r="DOD759" s="494"/>
      <c r="DOE759" s="494"/>
      <c r="DOF759" s="494"/>
      <c r="DOG759" s="494"/>
      <c r="DOH759" s="494"/>
      <c r="DOI759" s="494"/>
      <c r="DOJ759" s="494"/>
      <c r="DOK759" s="494"/>
      <c r="DOL759" s="494"/>
      <c r="DOM759" s="494"/>
      <c r="DON759" s="494"/>
      <c r="DOO759" s="494"/>
      <c r="DOP759" s="494"/>
      <c r="DOQ759" s="494"/>
      <c r="DOR759" s="494"/>
      <c r="DOS759" s="494"/>
      <c r="DOT759" s="494"/>
      <c r="DOU759" s="494"/>
      <c r="DOV759" s="494"/>
      <c r="DOW759" s="494"/>
      <c r="DOX759" s="494"/>
      <c r="DOY759" s="494"/>
      <c r="DOZ759" s="494"/>
      <c r="DPA759" s="494"/>
      <c r="DPB759" s="494"/>
      <c r="DPC759" s="494"/>
      <c r="DPD759" s="494"/>
      <c r="DPE759" s="494"/>
      <c r="DPF759" s="494"/>
      <c r="DPG759" s="494"/>
      <c r="DPH759" s="494"/>
      <c r="DPI759" s="494"/>
      <c r="DPJ759" s="494"/>
      <c r="DPK759" s="494"/>
      <c r="DPL759" s="494"/>
      <c r="DPM759" s="494"/>
      <c r="DPN759" s="494"/>
      <c r="DPO759" s="494"/>
      <c r="DPP759" s="494"/>
      <c r="DPQ759" s="494"/>
      <c r="DPR759" s="494"/>
      <c r="DPS759" s="494"/>
      <c r="DPT759" s="494"/>
      <c r="DPU759" s="494"/>
      <c r="DPV759" s="494"/>
      <c r="DPW759" s="494"/>
      <c r="DPX759" s="494"/>
      <c r="DPY759" s="494"/>
      <c r="DPZ759" s="494"/>
      <c r="DQA759" s="494"/>
      <c r="DQB759" s="494"/>
      <c r="DQC759" s="494"/>
      <c r="DQD759" s="494"/>
      <c r="DQE759" s="494"/>
      <c r="DQF759" s="494"/>
      <c r="DQG759" s="494"/>
      <c r="DQH759" s="494"/>
      <c r="DQI759" s="494"/>
      <c r="DQJ759" s="494"/>
      <c r="DQK759" s="494"/>
      <c r="DQL759" s="494"/>
      <c r="DQM759" s="494"/>
      <c r="DQN759" s="494"/>
      <c r="DQO759" s="494"/>
      <c r="DQP759" s="494"/>
      <c r="DQQ759" s="494"/>
      <c r="DQR759" s="494"/>
      <c r="DQS759" s="494"/>
      <c r="DQT759" s="494"/>
      <c r="DQU759" s="494"/>
      <c r="DQV759" s="494"/>
      <c r="DQW759" s="494"/>
      <c r="DQX759" s="494"/>
      <c r="DQY759" s="494"/>
      <c r="DQZ759" s="494"/>
      <c r="DRA759" s="494"/>
      <c r="DRB759" s="494"/>
      <c r="DRC759" s="494"/>
      <c r="DRD759" s="494"/>
      <c r="DRE759" s="494"/>
      <c r="DRF759" s="494"/>
      <c r="DRG759" s="494"/>
      <c r="DRH759" s="494"/>
      <c r="DRI759" s="494"/>
      <c r="DRJ759" s="494"/>
      <c r="DRK759" s="494"/>
      <c r="DRL759" s="494"/>
      <c r="DRM759" s="494"/>
      <c r="DRN759" s="494"/>
      <c r="DRO759" s="494"/>
      <c r="DRP759" s="494"/>
      <c r="DRQ759" s="494"/>
      <c r="DRR759" s="494"/>
      <c r="DRS759" s="494"/>
      <c r="DRT759" s="494"/>
      <c r="DRU759" s="494"/>
      <c r="DRV759" s="494"/>
      <c r="DRW759" s="494"/>
      <c r="DRX759" s="494"/>
      <c r="DRY759" s="494"/>
      <c r="DRZ759" s="494"/>
      <c r="DSA759" s="494"/>
      <c r="DSB759" s="494"/>
      <c r="DSC759" s="494"/>
      <c r="DSD759" s="494"/>
      <c r="DSE759" s="494"/>
      <c r="DSF759" s="494"/>
      <c r="DSG759" s="494"/>
      <c r="DSH759" s="494"/>
      <c r="DSI759" s="494"/>
      <c r="DSJ759" s="494"/>
      <c r="DSK759" s="494"/>
      <c r="DSL759" s="494"/>
      <c r="DSM759" s="494"/>
      <c r="DSN759" s="494"/>
      <c r="DSO759" s="494"/>
      <c r="DSP759" s="494"/>
      <c r="DSQ759" s="494"/>
      <c r="DSR759" s="494"/>
      <c r="DSS759" s="494"/>
      <c r="DST759" s="494"/>
      <c r="DSU759" s="494"/>
      <c r="DSV759" s="494"/>
      <c r="DSW759" s="494"/>
      <c r="DSX759" s="494"/>
      <c r="DSY759" s="494"/>
      <c r="DSZ759" s="494"/>
      <c r="DTA759" s="494"/>
      <c r="DTB759" s="494"/>
      <c r="DTC759" s="494"/>
      <c r="DTD759" s="494"/>
      <c r="DTE759" s="494"/>
      <c r="DTF759" s="494"/>
      <c r="DTG759" s="494"/>
      <c r="DTH759" s="494"/>
      <c r="DTI759" s="494"/>
      <c r="DTJ759" s="494"/>
      <c r="DTK759" s="494"/>
      <c r="DTL759" s="494"/>
      <c r="DTM759" s="494"/>
      <c r="DTN759" s="494"/>
      <c r="DTO759" s="494"/>
      <c r="DTP759" s="494"/>
      <c r="DTQ759" s="494"/>
      <c r="DTR759" s="494"/>
      <c r="DTS759" s="494"/>
      <c r="DTT759" s="494"/>
      <c r="DTU759" s="494"/>
      <c r="DTV759" s="494"/>
      <c r="DTW759" s="494"/>
      <c r="DTX759" s="494"/>
      <c r="DTY759" s="494"/>
      <c r="DTZ759" s="494"/>
      <c r="DUA759" s="494"/>
      <c r="DUB759" s="494"/>
      <c r="DUC759" s="494"/>
      <c r="DUD759" s="494"/>
      <c r="DUE759" s="494"/>
      <c r="DUF759" s="494"/>
      <c r="DUG759" s="494"/>
      <c r="DUH759" s="494"/>
      <c r="DUI759" s="494"/>
      <c r="DUJ759" s="494"/>
      <c r="DUK759" s="494"/>
      <c r="DUL759" s="494"/>
      <c r="DUM759" s="494"/>
      <c r="DUN759" s="494"/>
      <c r="DUO759" s="494"/>
      <c r="DUP759" s="494"/>
      <c r="DUQ759" s="494"/>
      <c r="DUR759" s="494"/>
      <c r="DUS759" s="494"/>
      <c r="DUT759" s="494"/>
      <c r="DUU759" s="494"/>
      <c r="DUV759" s="494"/>
      <c r="DUW759" s="494"/>
      <c r="DUX759" s="494"/>
      <c r="DUY759" s="494"/>
      <c r="DUZ759" s="494"/>
      <c r="DVA759" s="494"/>
      <c r="DVB759" s="494"/>
      <c r="DVC759" s="494"/>
      <c r="DVD759" s="494"/>
      <c r="DVE759" s="494"/>
      <c r="DVF759" s="494"/>
      <c r="DVG759" s="494"/>
      <c r="DVH759" s="494"/>
      <c r="DVI759" s="494"/>
      <c r="DVJ759" s="494"/>
      <c r="DVK759" s="494"/>
      <c r="DVL759" s="494"/>
      <c r="DVM759" s="494"/>
      <c r="DVN759" s="494"/>
      <c r="DVO759" s="494"/>
      <c r="DVP759" s="494"/>
      <c r="DVQ759" s="494"/>
      <c r="DVR759" s="494"/>
      <c r="DVS759" s="494"/>
      <c r="DVT759" s="494"/>
      <c r="DVU759" s="494"/>
      <c r="DVV759" s="494"/>
      <c r="DVW759" s="494"/>
      <c r="DVX759" s="494"/>
      <c r="DVY759" s="494"/>
      <c r="DVZ759" s="494"/>
      <c r="DWA759" s="494"/>
      <c r="DWB759" s="494"/>
      <c r="DWC759" s="494"/>
      <c r="DWD759" s="494"/>
      <c r="DWE759" s="494"/>
      <c r="DWF759" s="494"/>
      <c r="DWG759" s="494"/>
      <c r="DWH759" s="494"/>
      <c r="DWI759" s="494"/>
      <c r="DWJ759" s="494"/>
      <c r="DWK759" s="494"/>
      <c r="DWL759" s="494"/>
      <c r="DWM759" s="494"/>
      <c r="DWN759" s="494"/>
      <c r="DWO759" s="494"/>
      <c r="DWP759" s="494"/>
      <c r="DWQ759" s="494"/>
      <c r="DWR759" s="494"/>
      <c r="DWS759" s="494"/>
      <c r="DWT759" s="494"/>
      <c r="DWU759" s="494"/>
      <c r="DWV759" s="494"/>
      <c r="DWW759" s="494"/>
      <c r="DWX759" s="494"/>
      <c r="DWY759" s="494"/>
      <c r="DWZ759" s="494"/>
      <c r="DXA759" s="494"/>
      <c r="DXB759" s="494"/>
      <c r="DXC759" s="494"/>
      <c r="DXD759" s="494"/>
      <c r="DXE759" s="494"/>
      <c r="DXF759" s="494"/>
      <c r="DXG759" s="494"/>
      <c r="DXH759" s="494"/>
      <c r="DXI759" s="494"/>
      <c r="DXJ759" s="494"/>
      <c r="DXK759" s="494"/>
      <c r="DXL759" s="494"/>
      <c r="DXM759" s="494"/>
      <c r="DXN759" s="494"/>
      <c r="DXO759" s="494"/>
      <c r="DXP759" s="494"/>
      <c r="DXQ759" s="494"/>
      <c r="DXR759" s="494"/>
      <c r="DXS759" s="494"/>
      <c r="DXT759" s="494"/>
      <c r="DXU759" s="494"/>
      <c r="DXV759" s="494"/>
      <c r="DXW759" s="494"/>
      <c r="DXX759" s="494"/>
      <c r="DXY759" s="494"/>
      <c r="DXZ759" s="494"/>
      <c r="DYA759" s="494"/>
      <c r="DYB759" s="494"/>
      <c r="DYC759" s="494"/>
      <c r="DYD759" s="494"/>
      <c r="DYE759" s="494"/>
      <c r="DYF759" s="494"/>
      <c r="DYG759" s="494"/>
      <c r="DYH759" s="494"/>
      <c r="DYI759" s="494"/>
      <c r="DYJ759" s="494"/>
      <c r="DYK759" s="494"/>
      <c r="DYL759" s="494"/>
      <c r="DYM759" s="494"/>
      <c r="DYN759" s="494"/>
      <c r="DYO759" s="494"/>
      <c r="DYP759" s="494"/>
      <c r="DYQ759" s="494"/>
      <c r="DYR759" s="494"/>
      <c r="DYS759" s="494"/>
      <c r="DYT759" s="494"/>
      <c r="DYU759" s="494"/>
      <c r="DYV759" s="494"/>
      <c r="DYW759" s="494"/>
      <c r="DYX759" s="494"/>
      <c r="DYY759" s="494"/>
      <c r="DYZ759" s="494"/>
      <c r="DZA759" s="494"/>
      <c r="DZB759" s="494"/>
      <c r="DZC759" s="494"/>
      <c r="DZD759" s="494"/>
      <c r="DZE759" s="494"/>
      <c r="DZF759" s="494"/>
      <c r="DZG759" s="494"/>
      <c r="DZH759" s="494"/>
      <c r="DZI759" s="494"/>
      <c r="DZJ759" s="494"/>
      <c r="DZK759" s="494"/>
      <c r="DZL759" s="494"/>
      <c r="DZM759" s="494"/>
      <c r="DZN759" s="494"/>
      <c r="DZO759" s="494"/>
      <c r="DZP759" s="494"/>
      <c r="DZQ759" s="494"/>
      <c r="DZR759" s="494"/>
      <c r="DZS759" s="494"/>
      <c r="DZT759" s="494"/>
      <c r="DZU759" s="494"/>
      <c r="DZV759" s="494"/>
      <c r="DZW759" s="494"/>
      <c r="DZX759" s="494"/>
      <c r="DZY759" s="494"/>
      <c r="DZZ759" s="494"/>
      <c r="EAA759" s="494"/>
      <c r="EAB759" s="494"/>
      <c r="EAC759" s="494"/>
      <c r="EAD759" s="494"/>
      <c r="EAE759" s="494"/>
      <c r="EAF759" s="494"/>
      <c r="EAG759" s="494"/>
      <c r="EAH759" s="494"/>
      <c r="EAI759" s="494"/>
      <c r="EAJ759" s="494"/>
      <c r="EAK759" s="494"/>
      <c r="EAL759" s="494"/>
      <c r="EAM759" s="494"/>
      <c r="EAN759" s="494"/>
      <c r="EAO759" s="494"/>
      <c r="EAP759" s="494"/>
      <c r="EAQ759" s="494"/>
      <c r="EAR759" s="494"/>
      <c r="EAS759" s="494"/>
      <c r="EAT759" s="494"/>
      <c r="EAU759" s="494"/>
      <c r="EAV759" s="494"/>
      <c r="EAW759" s="494"/>
      <c r="EAX759" s="494"/>
      <c r="EAY759" s="494"/>
      <c r="EAZ759" s="494"/>
      <c r="EBA759" s="494"/>
      <c r="EBB759" s="494"/>
      <c r="EBC759" s="494"/>
      <c r="EBD759" s="494"/>
      <c r="EBE759" s="494"/>
      <c r="EBF759" s="494"/>
      <c r="EBG759" s="494"/>
      <c r="EBH759" s="494"/>
      <c r="EBI759" s="494"/>
      <c r="EBJ759" s="494"/>
      <c r="EBK759" s="494"/>
      <c r="EBL759" s="494"/>
      <c r="EBM759" s="494"/>
      <c r="EBN759" s="494"/>
      <c r="EBO759" s="494"/>
      <c r="EBP759" s="494"/>
      <c r="EBQ759" s="494"/>
      <c r="EBR759" s="494"/>
      <c r="EBS759" s="494"/>
      <c r="EBT759" s="494"/>
      <c r="EBU759" s="494"/>
      <c r="EBV759" s="494"/>
      <c r="EBW759" s="494"/>
      <c r="EBX759" s="494"/>
      <c r="EBY759" s="494"/>
      <c r="EBZ759" s="494"/>
      <c r="ECA759" s="494"/>
      <c r="ECB759" s="494"/>
      <c r="ECC759" s="494"/>
      <c r="ECD759" s="494"/>
      <c r="ECE759" s="494"/>
      <c r="ECF759" s="494"/>
      <c r="ECG759" s="494"/>
      <c r="ECH759" s="494"/>
      <c r="ECI759" s="494"/>
      <c r="ECJ759" s="494"/>
      <c r="ECK759" s="494"/>
      <c r="ECL759" s="494"/>
      <c r="ECM759" s="494"/>
      <c r="ECN759" s="494"/>
      <c r="ECO759" s="494"/>
      <c r="ECP759" s="494"/>
      <c r="ECQ759" s="494"/>
      <c r="ECR759" s="494"/>
      <c r="ECS759" s="494"/>
      <c r="ECT759" s="494"/>
      <c r="ECU759" s="494"/>
      <c r="ECV759" s="494"/>
      <c r="ECW759" s="494"/>
      <c r="ECX759" s="494"/>
      <c r="ECY759" s="494"/>
      <c r="ECZ759" s="494"/>
      <c r="EDA759" s="494"/>
      <c r="EDB759" s="494"/>
      <c r="EDC759" s="494"/>
      <c r="EDD759" s="494"/>
      <c r="EDE759" s="494"/>
      <c r="EDF759" s="494"/>
      <c r="EDG759" s="494"/>
      <c r="EDH759" s="494"/>
      <c r="EDI759" s="494"/>
      <c r="EDJ759" s="494"/>
      <c r="EDK759" s="494"/>
      <c r="EDL759" s="494"/>
      <c r="EDM759" s="494"/>
      <c r="EDN759" s="494"/>
      <c r="EDO759" s="494"/>
      <c r="EDP759" s="494"/>
      <c r="EDQ759" s="494"/>
      <c r="EDR759" s="494"/>
      <c r="EDS759" s="494"/>
      <c r="EDT759" s="494"/>
      <c r="EDU759" s="494"/>
      <c r="EDV759" s="494"/>
      <c r="EDW759" s="494"/>
      <c r="EDX759" s="494"/>
      <c r="EDY759" s="494"/>
      <c r="EDZ759" s="494"/>
      <c r="EEA759" s="494"/>
      <c r="EEB759" s="494"/>
      <c r="EEC759" s="494"/>
      <c r="EED759" s="494"/>
      <c r="EEE759" s="494"/>
      <c r="EEF759" s="494"/>
      <c r="EEG759" s="494"/>
      <c r="EEH759" s="494"/>
      <c r="EEI759" s="494"/>
      <c r="EEJ759" s="494"/>
      <c r="EEK759" s="494"/>
      <c r="EEL759" s="494"/>
      <c r="EEM759" s="494"/>
      <c r="EEN759" s="494"/>
      <c r="EEO759" s="494"/>
      <c r="EEP759" s="494"/>
      <c r="EEQ759" s="494"/>
      <c r="EER759" s="494"/>
      <c r="EES759" s="494"/>
      <c r="EET759" s="494"/>
      <c r="EEU759" s="494"/>
      <c r="EEV759" s="494"/>
      <c r="EEW759" s="494"/>
      <c r="EEX759" s="494"/>
      <c r="EEY759" s="494"/>
      <c r="EEZ759" s="494"/>
      <c r="EFA759" s="494"/>
      <c r="EFB759" s="494"/>
      <c r="EFC759" s="494"/>
      <c r="EFD759" s="494"/>
      <c r="EFE759" s="494"/>
      <c r="EFF759" s="494"/>
      <c r="EFG759" s="494"/>
      <c r="EFH759" s="494"/>
      <c r="EFI759" s="494"/>
      <c r="EFJ759" s="494"/>
      <c r="EFK759" s="494"/>
      <c r="EFL759" s="494"/>
      <c r="EFM759" s="494"/>
      <c r="EFN759" s="494"/>
      <c r="EFO759" s="494"/>
      <c r="EFP759" s="494"/>
      <c r="EFQ759" s="494"/>
      <c r="EFR759" s="494"/>
      <c r="EFS759" s="494"/>
      <c r="EFT759" s="494"/>
      <c r="EFU759" s="494"/>
      <c r="EFV759" s="494"/>
      <c r="EFW759" s="494"/>
      <c r="EFX759" s="494"/>
      <c r="EFY759" s="494"/>
      <c r="EFZ759" s="494"/>
      <c r="EGA759" s="494"/>
      <c r="EGB759" s="494"/>
      <c r="EGC759" s="494"/>
      <c r="EGD759" s="494"/>
      <c r="EGE759" s="494"/>
      <c r="EGF759" s="494"/>
      <c r="EGG759" s="494"/>
      <c r="EGH759" s="494"/>
      <c r="EGI759" s="494"/>
      <c r="EGJ759" s="494"/>
      <c r="EGK759" s="494"/>
      <c r="EGL759" s="494"/>
      <c r="EGM759" s="494"/>
      <c r="EGN759" s="494"/>
      <c r="EGO759" s="494"/>
      <c r="EGP759" s="494"/>
      <c r="EGQ759" s="494"/>
      <c r="EGR759" s="494"/>
      <c r="EGS759" s="494"/>
      <c r="EGT759" s="494"/>
      <c r="EGU759" s="494"/>
      <c r="EGV759" s="494"/>
      <c r="EGW759" s="494"/>
      <c r="EGX759" s="494"/>
      <c r="EGY759" s="494"/>
      <c r="EGZ759" s="494"/>
      <c r="EHA759" s="494"/>
      <c r="EHB759" s="494"/>
      <c r="EHC759" s="494"/>
      <c r="EHD759" s="494"/>
      <c r="EHE759" s="494"/>
      <c r="EHF759" s="494"/>
      <c r="EHG759" s="494"/>
      <c r="EHH759" s="494"/>
      <c r="EHI759" s="494"/>
      <c r="EHJ759" s="494"/>
      <c r="EHK759" s="494"/>
      <c r="EHL759" s="494"/>
      <c r="EHM759" s="494"/>
      <c r="EHN759" s="494"/>
      <c r="EHO759" s="494"/>
      <c r="EHP759" s="494"/>
      <c r="EHQ759" s="494"/>
      <c r="EHR759" s="494"/>
      <c r="EHS759" s="494"/>
      <c r="EHT759" s="494"/>
      <c r="EHU759" s="494"/>
      <c r="EHV759" s="494"/>
      <c r="EHW759" s="494"/>
      <c r="EHX759" s="494"/>
      <c r="EHY759" s="494"/>
      <c r="EHZ759" s="494"/>
      <c r="EIA759" s="494"/>
      <c r="EIB759" s="494"/>
      <c r="EIC759" s="494"/>
      <c r="EID759" s="494"/>
      <c r="EIE759" s="494"/>
      <c r="EIF759" s="494"/>
      <c r="EIG759" s="494"/>
      <c r="EIH759" s="494"/>
      <c r="EII759" s="494"/>
      <c r="EIJ759" s="494"/>
      <c r="EIK759" s="494"/>
      <c r="EIL759" s="494"/>
      <c r="EIM759" s="494"/>
      <c r="EIN759" s="494"/>
      <c r="EIO759" s="494"/>
      <c r="EIP759" s="494"/>
      <c r="EIQ759" s="494"/>
      <c r="EIR759" s="494"/>
      <c r="EIS759" s="494"/>
      <c r="EIT759" s="494"/>
      <c r="EIU759" s="494"/>
      <c r="EIV759" s="494"/>
      <c r="EIW759" s="494"/>
      <c r="EIX759" s="494"/>
      <c r="EIY759" s="494"/>
      <c r="EIZ759" s="494"/>
      <c r="EJA759" s="494"/>
      <c r="EJB759" s="494"/>
      <c r="EJC759" s="494"/>
      <c r="EJD759" s="494"/>
      <c r="EJE759" s="494"/>
      <c r="EJF759" s="494"/>
      <c r="EJG759" s="494"/>
      <c r="EJH759" s="494"/>
      <c r="EJI759" s="494"/>
      <c r="EJJ759" s="494"/>
      <c r="EJK759" s="494"/>
      <c r="EJL759" s="494"/>
      <c r="EJM759" s="494"/>
      <c r="EJN759" s="494"/>
      <c r="EJO759" s="494"/>
      <c r="EJP759" s="494"/>
      <c r="EJQ759" s="494"/>
      <c r="EJR759" s="494"/>
      <c r="EJS759" s="494"/>
      <c r="EJT759" s="494"/>
      <c r="EJU759" s="494"/>
      <c r="EJV759" s="494"/>
      <c r="EJW759" s="494"/>
      <c r="EJX759" s="494"/>
      <c r="EJY759" s="494"/>
      <c r="EJZ759" s="494"/>
      <c r="EKA759" s="494"/>
      <c r="EKB759" s="494"/>
      <c r="EKC759" s="494"/>
      <c r="EKD759" s="494"/>
      <c r="EKE759" s="494"/>
      <c r="EKF759" s="494"/>
      <c r="EKG759" s="494"/>
      <c r="EKH759" s="494"/>
      <c r="EKI759" s="494"/>
      <c r="EKJ759" s="494"/>
      <c r="EKK759" s="494"/>
      <c r="EKL759" s="494"/>
      <c r="EKM759" s="494"/>
      <c r="EKN759" s="494"/>
      <c r="EKO759" s="494"/>
      <c r="EKP759" s="494"/>
      <c r="EKQ759" s="494"/>
      <c r="EKR759" s="494"/>
      <c r="EKS759" s="494"/>
      <c r="EKT759" s="494"/>
      <c r="EKU759" s="494"/>
      <c r="EKV759" s="494"/>
      <c r="EKW759" s="494"/>
      <c r="EKX759" s="494"/>
      <c r="EKY759" s="494"/>
      <c r="EKZ759" s="494"/>
      <c r="ELA759" s="494"/>
      <c r="ELB759" s="494"/>
      <c r="ELC759" s="494"/>
      <c r="ELD759" s="494"/>
      <c r="ELE759" s="494"/>
      <c r="ELF759" s="494"/>
      <c r="ELG759" s="494"/>
      <c r="ELH759" s="494"/>
      <c r="ELI759" s="494"/>
      <c r="ELJ759" s="494"/>
      <c r="ELK759" s="494"/>
      <c r="ELL759" s="494"/>
      <c r="ELM759" s="494"/>
      <c r="ELN759" s="494"/>
      <c r="ELO759" s="494"/>
      <c r="ELP759" s="494"/>
      <c r="ELQ759" s="494"/>
      <c r="ELR759" s="494"/>
      <c r="ELS759" s="494"/>
      <c r="ELT759" s="494"/>
      <c r="ELU759" s="494"/>
      <c r="ELV759" s="494"/>
      <c r="ELW759" s="494"/>
      <c r="ELX759" s="494"/>
      <c r="ELY759" s="494"/>
      <c r="ELZ759" s="494"/>
      <c r="EMA759" s="494"/>
      <c r="EMB759" s="494"/>
      <c r="EMC759" s="494"/>
      <c r="EMD759" s="494"/>
      <c r="EME759" s="494"/>
      <c r="EMF759" s="494"/>
      <c r="EMG759" s="494"/>
      <c r="EMH759" s="494"/>
      <c r="EMI759" s="494"/>
      <c r="EMJ759" s="494"/>
      <c r="EMK759" s="494"/>
      <c r="EML759" s="494"/>
      <c r="EMM759" s="494"/>
      <c r="EMN759" s="494"/>
      <c r="EMO759" s="494"/>
      <c r="EMP759" s="494"/>
      <c r="EMQ759" s="494"/>
      <c r="EMR759" s="494"/>
      <c r="EMS759" s="494"/>
      <c r="EMT759" s="494"/>
      <c r="EMU759" s="494"/>
      <c r="EMV759" s="494"/>
      <c r="EMW759" s="494"/>
      <c r="EMX759" s="494"/>
      <c r="EMY759" s="494"/>
      <c r="EMZ759" s="494"/>
      <c r="ENA759" s="494"/>
      <c r="ENB759" s="494"/>
      <c r="ENC759" s="494"/>
      <c r="END759" s="494"/>
      <c r="ENE759" s="494"/>
      <c r="ENF759" s="494"/>
      <c r="ENG759" s="494"/>
      <c r="ENH759" s="494"/>
      <c r="ENI759" s="494"/>
      <c r="ENJ759" s="494"/>
      <c r="ENK759" s="494"/>
      <c r="ENL759" s="494"/>
      <c r="ENM759" s="494"/>
      <c r="ENN759" s="494"/>
      <c r="ENO759" s="494"/>
      <c r="ENP759" s="494"/>
      <c r="ENQ759" s="494"/>
      <c r="ENR759" s="494"/>
      <c r="ENS759" s="494"/>
      <c r="ENT759" s="494"/>
      <c r="ENU759" s="494"/>
      <c r="ENV759" s="494"/>
      <c r="ENW759" s="494"/>
      <c r="ENX759" s="494"/>
      <c r="ENY759" s="494"/>
      <c r="ENZ759" s="494"/>
      <c r="EOA759" s="494"/>
      <c r="EOB759" s="494"/>
      <c r="EOC759" s="494"/>
      <c r="EOD759" s="494"/>
      <c r="EOE759" s="494"/>
      <c r="EOF759" s="494"/>
      <c r="EOG759" s="494"/>
      <c r="EOH759" s="494"/>
      <c r="EOI759" s="494"/>
      <c r="EOJ759" s="494"/>
      <c r="EOK759" s="494"/>
      <c r="EOL759" s="494"/>
      <c r="EOM759" s="494"/>
      <c r="EON759" s="494"/>
      <c r="EOO759" s="494"/>
      <c r="EOP759" s="494"/>
      <c r="EOQ759" s="494"/>
      <c r="EOR759" s="494"/>
      <c r="EOS759" s="494"/>
      <c r="EOT759" s="494"/>
      <c r="EOU759" s="494"/>
      <c r="EOV759" s="494"/>
      <c r="EOW759" s="494"/>
      <c r="EOX759" s="494"/>
      <c r="EOY759" s="494"/>
      <c r="EOZ759" s="494"/>
      <c r="EPA759" s="494"/>
      <c r="EPB759" s="494"/>
      <c r="EPC759" s="494"/>
      <c r="EPD759" s="494"/>
      <c r="EPE759" s="494"/>
      <c r="EPF759" s="494"/>
      <c r="EPG759" s="494"/>
      <c r="EPH759" s="494"/>
      <c r="EPI759" s="494"/>
      <c r="EPJ759" s="494"/>
      <c r="EPK759" s="494"/>
      <c r="EPL759" s="494"/>
      <c r="EPM759" s="494"/>
      <c r="EPN759" s="494"/>
      <c r="EPO759" s="494"/>
      <c r="EPP759" s="494"/>
      <c r="EPQ759" s="494"/>
      <c r="EPR759" s="494"/>
      <c r="EPS759" s="494"/>
      <c r="EPT759" s="494"/>
      <c r="EPU759" s="494"/>
      <c r="EPV759" s="494"/>
      <c r="EPW759" s="494"/>
      <c r="EPX759" s="494"/>
      <c r="EPY759" s="494"/>
      <c r="EPZ759" s="494"/>
      <c r="EQA759" s="494"/>
      <c r="EQB759" s="494"/>
      <c r="EQC759" s="494"/>
      <c r="EQD759" s="494"/>
      <c r="EQE759" s="494"/>
      <c r="EQF759" s="494"/>
      <c r="EQG759" s="494"/>
      <c r="EQH759" s="494"/>
      <c r="EQI759" s="494"/>
      <c r="EQJ759" s="494"/>
      <c r="EQK759" s="494"/>
      <c r="EQL759" s="494"/>
      <c r="EQM759" s="494"/>
      <c r="EQN759" s="494"/>
      <c r="EQO759" s="494"/>
      <c r="EQP759" s="494"/>
      <c r="EQQ759" s="494"/>
      <c r="EQR759" s="494"/>
      <c r="EQS759" s="494"/>
      <c r="EQT759" s="494"/>
      <c r="EQU759" s="494"/>
      <c r="EQV759" s="494"/>
      <c r="EQW759" s="494"/>
      <c r="EQX759" s="494"/>
      <c r="EQY759" s="494"/>
      <c r="EQZ759" s="494"/>
      <c r="ERA759" s="494"/>
      <c r="ERB759" s="494"/>
      <c r="ERC759" s="494"/>
      <c r="ERD759" s="494"/>
      <c r="ERE759" s="494"/>
      <c r="ERF759" s="494"/>
      <c r="ERG759" s="494"/>
      <c r="ERH759" s="494"/>
      <c r="ERI759" s="494"/>
      <c r="ERJ759" s="494"/>
      <c r="ERK759" s="494"/>
      <c r="ERL759" s="494"/>
      <c r="ERM759" s="494"/>
      <c r="ERN759" s="494"/>
      <c r="ERO759" s="494"/>
      <c r="ERP759" s="494"/>
      <c r="ERQ759" s="494"/>
      <c r="ERR759" s="494"/>
      <c r="ERS759" s="494"/>
      <c r="ERT759" s="494"/>
      <c r="ERU759" s="494"/>
      <c r="ERV759" s="494"/>
      <c r="ERW759" s="494"/>
      <c r="ERX759" s="494"/>
      <c r="ERY759" s="494"/>
      <c r="ERZ759" s="494"/>
      <c r="ESA759" s="494"/>
      <c r="ESB759" s="494"/>
      <c r="ESC759" s="494"/>
      <c r="ESD759" s="494"/>
      <c r="ESE759" s="494"/>
      <c r="ESF759" s="494"/>
      <c r="ESG759" s="494"/>
      <c r="ESH759" s="494"/>
      <c r="ESI759" s="494"/>
      <c r="ESJ759" s="494"/>
      <c r="ESK759" s="494"/>
      <c r="ESL759" s="494"/>
      <c r="ESM759" s="494"/>
      <c r="ESN759" s="494"/>
      <c r="ESO759" s="494"/>
      <c r="ESP759" s="494"/>
      <c r="ESQ759" s="494"/>
      <c r="ESR759" s="494"/>
      <c r="ESS759" s="494"/>
      <c r="EST759" s="494"/>
      <c r="ESU759" s="494"/>
      <c r="ESV759" s="494"/>
      <c r="ESW759" s="494"/>
      <c r="ESX759" s="494"/>
      <c r="ESY759" s="494"/>
      <c r="ESZ759" s="494"/>
      <c r="ETA759" s="494"/>
      <c r="ETB759" s="494"/>
      <c r="ETC759" s="494"/>
      <c r="ETD759" s="494"/>
      <c r="ETE759" s="494"/>
      <c r="ETF759" s="494"/>
      <c r="ETG759" s="494"/>
      <c r="ETH759" s="494"/>
      <c r="ETI759" s="494"/>
      <c r="ETJ759" s="494"/>
      <c r="ETK759" s="494"/>
      <c r="ETL759" s="494"/>
      <c r="ETM759" s="494"/>
      <c r="ETN759" s="494"/>
      <c r="ETO759" s="494"/>
      <c r="ETP759" s="494"/>
      <c r="ETQ759" s="494"/>
      <c r="ETR759" s="494"/>
      <c r="ETS759" s="494"/>
      <c r="ETT759" s="494"/>
      <c r="ETU759" s="494"/>
      <c r="ETV759" s="494"/>
      <c r="ETW759" s="494"/>
      <c r="ETX759" s="494"/>
      <c r="ETY759" s="494"/>
      <c r="ETZ759" s="494"/>
      <c r="EUA759" s="494"/>
      <c r="EUB759" s="494"/>
      <c r="EUC759" s="494"/>
      <c r="EUD759" s="494"/>
      <c r="EUE759" s="494"/>
      <c r="EUF759" s="494"/>
      <c r="EUG759" s="494"/>
      <c r="EUH759" s="494"/>
      <c r="EUI759" s="494"/>
      <c r="EUJ759" s="494"/>
      <c r="EUK759" s="494"/>
      <c r="EUL759" s="494"/>
      <c r="EUM759" s="494"/>
      <c r="EUN759" s="494"/>
      <c r="EUO759" s="494"/>
      <c r="EUP759" s="494"/>
      <c r="EUQ759" s="494"/>
      <c r="EUR759" s="494"/>
      <c r="EUS759" s="494"/>
      <c r="EUT759" s="494"/>
      <c r="EUU759" s="494"/>
      <c r="EUV759" s="494"/>
      <c r="EUW759" s="494"/>
      <c r="EUX759" s="494"/>
      <c r="EUY759" s="494"/>
      <c r="EUZ759" s="494"/>
      <c r="EVA759" s="494"/>
      <c r="EVB759" s="494"/>
      <c r="EVC759" s="494"/>
      <c r="EVD759" s="494"/>
      <c r="EVE759" s="494"/>
      <c r="EVF759" s="494"/>
      <c r="EVG759" s="494"/>
      <c r="EVH759" s="494"/>
      <c r="EVI759" s="494"/>
      <c r="EVJ759" s="494"/>
      <c r="EVK759" s="494"/>
      <c r="EVL759" s="494"/>
      <c r="EVM759" s="494"/>
      <c r="EVN759" s="494"/>
      <c r="EVO759" s="494"/>
      <c r="EVP759" s="494"/>
      <c r="EVQ759" s="494"/>
      <c r="EVR759" s="494"/>
      <c r="EVS759" s="494"/>
      <c r="EVT759" s="494"/>
      <c r="EVU759" s="494"/>
      <c r="EVV759" s="494"/>
      <c r="EVW759" s="494"/>
      <c r="EVX759" s="494"/>
      <c r="EVY759" s="494"/>
      <c r="EVZ759" s="494"/>
      <c r="EWA759" s="494"/>
      <c r="EWB759" s="494"/>
      <c r="EWC759" s="494"/>
      <c r="EWD759" s="494"/>
      <c r="EWE759" s="494"/>
      <c r="EWF759" s="494"/>
      <c r="EWG759" s="494"/>
      <c r="EWH759" s="494"/>
      <c r="EWI759" s="494"/>
      <c r="EWJ759" s="494"/>
      <c r="EWK759" s="494"/>
      <c r="EWL759" s="494"/>
      <c r="EWM759" s="494"/>
      <c r="EWN759" s="494"/>
      <c r="EWO759" s="494"/>
      <c r="EWP759" s="494"/>
      <c r="EWQ759" s="494"/>
      <c r="EWR759" s="494"/>
      <c r="EWS759" s="494"/>
      <c r="EWT759" s="494"/>
      <c r="EWU759" s="494"/>
      <c r="EWV759" s="494"/>
      <c r="EWW759" s="494"/>
      <c r="EWX759" s="494"/>
      <c r="EWY759" s="494"/>
      <c r="EWZ759" s="494"/>
      <c r="EXA759" s="494"/>
      <c r="EXB759" s="494"/>
      <c r="EXC759" s="494"/>
      <c r="EXD759" s="494"/>
      <c r="EXE759" s="494"/>
      <c r="EXF759" s="494"/>
      <c r="EXG759" s="494"/>
      <c r="EXH759" s="494"/>
      <c r="EXI759" s="494"/>
      <c r="EXJ759" s="494"/>
      <c r="EXK759" s="494"/>
      <c r="EXL759" s="494"/>
      <c r="EXM759" s="494"/>
      <c r="EXN759" s="494"/>
      <c r="EXO759" s="494"/>
      <c r="EXP759" s="494"/>
      <c r="EXQ759" s="494"/>
      <c r="EXR759" s="494"/>
      <c r="EXS759" s="494"/>
      <c r="EXT759" s="494"/>
      <c r="EXU759" s="494"/>
      <c r="EXV759" s="494"/>
      <c r="EXW759" s="494"/>
      <c r="EXX759" s="494"/>
      <c r="EXY759" s="494"/>
      <c r="EXZ759" s="494"/>
      <c r="EYA759" s="494"/>
      <c r="EYB759" s="494"/>
      <c r="EYC759" s="494"/>
      <c r="EYD759" s="494"/>
      <c r="EYE759" s="494"/>
      <c r="EYF759" s="494"/>
      <c r="EYG759" s="494"/>
      <c r="EYH759" s="494"/>
      <c r="EYI759" s="494"/>
      <c r="EYJ759" s="494"/>
      <c r="EYK759" s="494"/>
      <c r="EYL759" s="494"/>
      <c r="EYM759" s="494"/>
      <c r="EYN759" s="494"/>
      <c r="EYO759" s="494"/>
      <c r="EYP759" s="494"/>
      <c r="EYQ759" s="494"/>
      <c r="EYR759" s="494"/>
      <c r="EYS759" s="494"/>
      <c r="EYT759" s="494"/>
      <c r="EYU759" s="494"/>
      <c r="EYV759" s="494"/>
      <c r="EYW759" s="494"/>
      <c r="EYX759" s="494"/>
      <c r="EYY759" s="494"/>
      <c r="EYZ759" s="494"/>
      <c r="EZA759" s="494"/>
      <c r="EZB759" s="494"/>
      <c r="EZC759" s="494"/>
      <c r="EZD759" s="494"/>
      <c r="EZE759" s="494"/>
      <c r="EZF759" s="494"/>
      <c r="EZG759" s="494"/>
      <c r="EZH759" s="494"/>
      <c r="EZI759" s="494"/>
      <c r="EZJ759" s="494"/>
      <c r="EZK759" s="494"/>
      <c r="EZL759" s="494"/>
      <c r="EZM759" s="494"/>
      <c r="EZN759" s="494"/>
      <c r="EZO759" s="494"/>
      <c r="EZP759" s="494"/>
      <c r="EZQ759" s="494"/>
      <c r="EZR759" s="494"/>
      <c r="EZS759" s="494"/>
      <c r="EZT759" s="494"/>
      <c r="EZU759" s="494"/>
      <c r="EZV759" s="494"/>
      <c r="EZW759" s="494"/>
      <c r="EZX759" s="494"/>
      <c r="EZY759" s="494"/>
      <c r="EZZ759" s="494"/>
      <c r="FAA759" s="494"/>
      <c r="FAB759" s="494"/>
      <c r="FAC759" s="494"/>
      <c r="FAD759" s="494"/>
      <c r="FAE759" s="494"/>
      <c r="FAF759" s="494"/>
      <c r="FAG759" s="494"/>
      <c r="FAH759" s="494"/>
      <c r="FAI759" s="494"/>
      <c r="FAJ759" s="494"/>
      <c r="FAK759" s="494"/>
      <c r="FAL759" s="494"/>
      <c r="FAM759" s="494"/>
      <c r="FAN759" s="494"/>
      <c r="FAO759" s="494"/>
      <c r="FAP759" s="494"/>
      <c r="FAQ759" s="494"/>
      <c r="FAR759" s="494"/>
      <c r="FAS759" s="494"/>
      <c r="FAT759" s="494"/>
      <c r="FAU759" s="494"/>
      <c r="FAV759" s="494"/>
      <c r="FAW759" s="494"/>
      <c r="FAX759" s="494"/>
      <c r="FAY759" s="494"/>
      <c r="FAZ759" s="494"/>
      <c r="FBA759" s="494"/>
      <c r="FBB759" s="494"/>
      <c r="FBC759" s="494"/>
      <c r="FBD759" s="494"/>
      <c r="FBE759" s="494"/>
      <c r="FBF759" s="494"/>
      <c r="FBG759" s="494"/>
      <c r="FBH759" s="494"/>
      <c r="FBI759" s="494"/>
      <c r="FBJ759" s="494"/>
      <c r="FBK759" s="494"/>
      <c r="FBL759" s="494"/>
      <c r="FBM759" s="494"/>
      <c r="FBN759" s="494"/>
      <c r="FBO759" s="494"/>
      <c r="FBP759" s="494"/>
      <c r="FBQ759" s="494"/>
      <c r="FBR759" s="494"/>
      <c r="FBS759" s="494"/>
      <c r="FBT759" s="494"/>
      <c r="FBU759" s="494"/>
      <c r="FBV759" s="494"/>
      <c r="FBW759" s="494"/>
      <c r="FBX759" s="494"/>
      <c r="FBY759" s="494"/>
      <c r="FBZ759" s="494"/>
      <c r="FCA759" s="494"/>
      <c r="FCB759" s="494"/>
      <c r="FCC759" s="494"/>
      <c r="FCD759" s="494"/>
      <c r="FCE759" s="494"/>
      <c r="FCF759" s="494"/>
      <c r="FCG759" s="494"/>
      <c r="FCH759" s="494"/>
      <c r="FCI759" s="494"/>
      <c r="FCJ759" s="494"/>
      <c r="FCK759" s="494"/>
      <c r="FCL759" s="494"/>
      <c r="FCM759" s="494"/>
      <c r="FCN759" s="494"/>
      <c r="FCO759" s="494"/>
      <c r="FCP759" s="494"/>
      <c r="FCQ759" s="494"/>
      <c r="FCR759" s="494"/>
      <c r="FCS759" s="494"/>
      <c r="FCT759" s="494"/>
      <c r="FCU759" s="494"/>
      <c r="FCV759" s="494"/>
      <c r="FCW759" s="494"/>
      <c r="FCX759" s="494"/>
      <c r="FCY759" s="494"/>
      <c r="FCZ759" s="494"/>
      <c r="FDA759" s="494"/>
      <c r="FDB759" s="494"/>
      <c r="FDC759" s="494"/>
      <c r="FDD759" s="494"/>
      <c r="FDE759" s="494"/>
      <c r="FDF759" s="494"/>
      <c r="FDG759" s="494"/>
      <c r="FDH759" s="494"/>
      <c r="FDI759" s="494"/>
      <c r="FDJ759" s="494"/>
      <c r="FDK759" s="494"/>
      <c r="FDL759" s="494"/>
      <c r="FDM759" s="494"/>
      <c r="FDN759" s="494"/>
      <c r="FDO759" s="494"/>
      <c r="FDP759" s="494"/>
      <c r="FDQ759" s="494"/>
      <c r="FDR759" s="494"/>
      <c r="FDS759" s="494"/>
      <c r="FDT759" s="494"/>
      <c r="FDU759" s="494"/>
      <c r="FDV759" s="494"/>
      <c r="FDW759" s="494"/>
      <c r="FDX759" s="494"/>
      <c r="FDY759" s="494"/>
      <c r="FDZ759" s="494"/>
      <c r="FEA759" s="494"/>
      <c r="FEB759" s="494"/>
      <c r="FEC759" s="494"/>
      <c r="FED759" s="494"/>
      <c r="FEE759" s="494"/>
      <c r="FEF759" s="494"/>
      <c r="FEG759" s="494"/>
      <c r="FEH759" s="494"/>
      <c r="FEI759" s="494"/>
      <c r="FEJ759" s="494"/>
      <c r="FEK759" s="494"/>
      <c r="FEL759" s="494"/>
      <c r="FEM759" s="494"/>
      <c r="FEN759" s="494"/>
      <c r="FEO759" s="494"/>
      <c r="FEP759" s="494"/>
      <c r="FEQ759" s="494"/>
      <c r="FER759" s="494"/>
      <c r="FES759" s="494"/>
      <c r="FET759" s="494"/>
      <c r="FEU759" s="494"/>
      <c r="FEV759" s="494"/>
      <c r="FEW759" s="494"/>
      <c r="FEX759" s="494"/>
      <c r="FEY759" s="494"/>
      <c r="FEZ759" s="494"/>
      <c r="FFA759" s="494"/>
      <c r="FFB759" s="494"/>
      <c r="FFC759" s="494"/>
      <c r="FFD759" s="494"/>
      <c r="FFE759" s="494"/>
      <c r="FFF759" s="494"/>
      <c r="FFG759" s="494"/>
      <c r="FFH759" s="494"/>
      <c r="FFI759" s="494"/>
      <c r="FFJ759" s="494"/>
      <c r="FFK759" s="494"/>
      <c r="FFL759" s="494"/>
      <c r="FFM759" s="494"/>
      <c r="FFN759" s="494"/>
      <c r="FFO759" s="494"/>
      <c r="FFP759" s="494"/>
      <c r="FFQ759" s="494"/>
      <c r="FFR759" s="494"/>
      <c r="FFS759" s="494"/>
      <c r="FFT759" s="494"/>
      <c r="FFU759" s="494"/>
      <c r="FFV759" s="494"/>
      <c r="FFW759" s="494"/>
      <c r="FFX759" s="494"/>
      <c r="FFY759" s="494"/>
      <c r="FFZ759" s="494"/>
      <c r="FGA759" s="494"/>
      <c r="FGB759" s="494"/>
      <c r="FGC759" s="494"/>
      <c r="FGD759" s="494"/>
      <c r="FGE759" s="494"/>
      <c r="FGF759" s="494"/>
      <c r="FGG759" s="494"/>
      <c r="FGH759" s="494"/>
      <c r="FGI759" s="494"/>
      <c r="FGJ759" s="494"/>
      <c r="FGK759" s="494"/>
      <c r="FGL759" s="494"/>
      <c r="FGM759" s="494"/>
      <c r="FGN759" s="494"/>
      <c r="FGO759" s="494"/>
      <c r="FGP759" s="494"/>
      <c r="FGQ759" s="494"/>
      <c r="FGR759" s="494"/>
      <c r="FGS759" s="494"/>
      <c r="FGT759" s="494"/>
      <c r="FGU759" s="494"/>
      <c r="FGV759" s="494"/>
      <c r="FGW759" s="494"/>
      <c r="FGX759" s="494"/>
      <c r="FGY759" s="494"/>
      <c r="FGZ759" s="494"/>
      <c r="FHA759" s="494"/>
      <c r="FHB759" s="494"/>
      <c r="FHC759" s="494"/>
      <c r="FHD759" s="494"/>
      <c r="FHE759" s="494"/>
      <c r="FHF759" s="494"/>
      <c r="FHG759" s="494"/>
      <c r="FHH759" s="494"/>
      <c r="FHI759" s="494"/>
      <c r="FHJ759" s="494"/>
      <c r="FHK759" s="494"/>
      <c r="FHL759" s="494"/>
      <c r="FHM759" s="494"/>
      <c r="FHN759" s="494"/>
      <c r="FHO759" s="494"/>
      <c r="FHP759" s="494"/>
      <c r="FHQ759" s="494"/>
      <c r="FHR759" s="494"/>
      <c r="FHS759" s="494"/>
      <c r="FHT759" s="494"/>
      <c r="FHU759" s="494"/>
      <c r="FHV759" s="494"/>
      <c r="FHW759" s="494"/>
      <c r="FHX759" s="494"/>
      <c r="FHY759" s="494"/>
      <c r="FHZ759" s="494"/>
      <c r="FIA759" s="494"/>
      <c r="FIB759" s="494"/>
      <c r="FIC759" s="494"/>
      <c r="FID759" s="494"/>
      <c r="FIE759" s="494"/>
      <c r="FIF759" s="494"/>
      <c r="FIG759" s="494"/>
      <c r="FIH759" s="494"/>
      <c r="FII759" s="494"/>
      <c r="FIJ759" s="494"/>
      <c r="FIK759" s="494"/>
      <c r="FIL759" s="494"/>
      <c r="FIM759" s="494"/>
      <c r="FIN759" s="494"/>
      <c r="FIO759" s="494"/>
      <c r="FIP759" s="494"/>
      <c r="FIQ759" s="494"/>
      <c r="FIR759" s="494"/>
      <c r="FIS759" s="494"/>
      <c r="FIT759" s="494"/>
      <c r="FIU759" s="494"/>
      <c r="FIV759" s="494"/>
      <c r="FIW759" s="494"/>
      <c r="FIX759" s="494"/>
      <c r="FIY759" s="494"/>
      <c r="FIZ759" s="494"/>
      <c r="FJA759" s="494"/>
      <c r="FJB759" s="494"/>
      <c r="FJC759" s="494"/>
      <c r="FJD759" s="494"/>
      <c r="FJE759" s="494"/>
      <c r="FJF759" s="494"/>
      <c r="FJG759" s="494"/>
      <c r="FJH759" s="494"/>
      <c r="FJI759" s="494"/>
      <c r="FJJ759" s="494"/>
      <c r="FJK759" s="494"/>
      <c r="FJL759" s="494"/>
      <c r="FJM759" s="494"/>
      <c r="FJN759" s="494"/>
      <c r="FJO759" s="494"/>
      <c r="FJP759" s="494"/>
      <c r="FJQ759" s="494"/>
      <c r="FJR759" s="494"/>
      <c r="FJS759" s="494"/>
      <c r="FJT759" s="494"/>
      <c r="FJU759" s="494"/>
      <c r="FJV759" s="494"/>
      <c r="FJW759" s="494"/>
      <c r="FJX759" s="494"/>
      <c r="FJY759" s="494"/>
      <c r="FJZ759" s="494"/>
      <c r="FKA759" s="494"/>
      <c r="FKB759" s="494"/>
      <c r="FKC759" s="494"/>
      <c r="FKD759" s="494"/>
      <c r="FKE759" s="494"/>
      <c r="FKF759" s="494"/>
      <c r="FKG759" s="494"/>
      <c r="FKH759" s="494"/>
      <c r="FKI759" s="494"/>
      <c r="FKJ759" s="494"/>
      <c r="FKK759" s="494"/>
      <c r="FKL759" s="494"/>
      <c r="FKM759" s="494"/>
      <c r="FKN759" s="494"/>
      <c r="FKO759" s="494"/>
      <c r="FKP759" s="494"/>
      <c r="FKQ759" s="494"/>
      <c r="FKR759" s="494"/>
      <c r="FKS759" s="494"/>
      <c r="FKT759" s="494"/>
      <c r="FKU759" s="494"/>
      <c r="FKV759" s="494"/>
      <c r="FKW759" s="494"/>
      <c r="FKX759" s="494"/>
      <c r="FKY759" s="494"/>
      <c r="FKZ759" s="494"/>
      <c r="FLA759" s="494"/>
      <c r="FLB759" s="494"/>
      <c r="FLC759" s="494"/>
      <c r="FLD759" s="494"/>
      <c r="FLE759" s="494"/>
      <c r="FLF759" s="494"/>
      <c r="FLG759" s="494"/>
      <c r="FLH759" s="494"/>
      <c r="FLI759" s="494"/>
      <c r="FLJ759" s="494"/>
      <c r="FLK759" s="494"/>
      <c r="FLL759" s="494"/>
      <c r="FLM759" s="494"/>
      <c r="FLN759" s="494"/>
      <c r="FLO759" s="494"/>
      <c r="FLP759" s="494"/>
      <c r="FLQ759" s="494"/>
      <c r="FLR759" s="494"/>
      <c r="FLS759" s="494"/>
      <c r="FLT759" s="494"/>
      <c r="FLU759" s="494"/>
      <c r="FLV759" s="494"/>
      <c r="FLW759" s="494"/>
      <c r="FLX759" s="494"/>
      <c r="FLY759" s="494"/>
      <c r="FLZ759" s="494"/>
      <c r="FMA759" s="494"/>
      <c r="FMB759" s="494"/>
      <c r="FMC759" s="494"/>
      <c r="FMD759" s="494"/>
      <c r="FME759" s="494"/>
      <c r="FMF759" s="494"/>
      <c r="FMG759" s="494"/>
      <c r="FMH759" s="494"/>
      <c r="FMI759" s="494"/>
      <c r="FMJ759" s="494"/>
      <c r="FMK759" s="494"/>
      <c r="FML759" s="494"/>
      <c r="FMM759" s="494"/>
      <c r="FMN759" s="494"/>
      <c r="FMO759" s="494"/>
      <c r="FMP759" s="494"/>
      <c r="FMQ759" s="494"/>
      <c r="FMR759" s="494"/>
      <c r="FMS759" s="494"/>
      <c r="FMT759" s="494"/>
      <c r="FMU759" s="494"/>
      <c r="FMV759" s="494"/>
      <c r="FMW759" s="494"/>
      <c r="FMX759" s="494"/>
      <c r="FMY759" s="494"/>
      <c r="FMZ759" s="494"/>
      <c r="FNA759" s="494"/>
      <c r="FNB759" s="494"/>
      <c r="FNC759" s="494"/>
      <c r="FND759" s="494"/>
      <c r="FNE759" s="494"/>
      <c r="FNF759" s="494"/>
      <c r="FNG759" s="494"/>
      <c r="FNH759" s="494"/>
      <c r="FNI759" s="494"/>
      <c r="FNJ759" s="494"/>
      <c r="FNK759" s="494"/>
      <c r="FNL759" s="494"/>
      <c r="FNM759" s="494"/>
      <c r="FNN759" s="494"/>
      <c r="FNO759" s="494"/>
      <c r="FNP759" s="494"/>
      <c r="FNQ759" s="494"/>
      <c r="FNR759" s="494"/>
      <c r="FNS759" s="494"/>
      <c r="FNT759" s="494"/>
      <c r="FNU759" s="494"/>
      <c r="FNV759" s="494"/>
      <c r="FNW759" s="494"/>
      <c r="FNX759" s="494"/>
      <c r="FNY759" s="494"/>
      <c r="FNZ759" s="494"/>
      <c r="FOA759" s="494"/>
      <c r="FOB759" s="494"/>
      <c r="FOC759" s="494"/>
      <c r="FOD759" s="494"/>
      <c r="FOE759" s="494"/>
      <c r="FOF759" s="494"/>
      <c r="FOG759" s="494"/>
      <c r="FOH759" s="494"/>
      <c r="FOI759" s="494"/>
      <c r="FOJ759" s="494"/>
      <c r="FOK759" s="494"/>
      <c r="FOL759" s="494"/>
      <c r="FOM759" s="494"/>
      <c r="FON759" s="494"/>
      <c r="FOO759" s="494"/>
      <c r="FOP759" s="494"/>
      <c r="FOQ759" s="494"/>
      <c r="FOR759" s="494"/>
      <c r="FOS759" s="494"/>
      <c r="FOT759" s="494"/>
      <c r="FOU759" s="494"/>
      <c r="FOV759" s="494"/>
      <c r="FOW759" s="494"/>
      <c r="FOX759" s="494"/>
      <c r="FOY759" s="494"/>
      <c r="FOZ759" s="494"/>
      <c r="FPA759" s="494"/>
      <c r="FPB759" s="494"/>
      <c r="FPC759" s="494"/>
      <c r="FPD759" s="494"/>
      <c r="FPE759" s="494"/>
      <c r="FPF759" s="494"/>
      <c r="FPG759" s="494"/>
      <c r="FPH759" s="494"/>
      <c r="FPI759" s="494"/>
      <c r="FPJ759" s="494"/>
      <c r="FPK759" s="494"/>
      <c r="FPL759" s="494"/>
      <c r="FPM759" s="494"/>
      <c r="FPN759" s="494"/>
      <c r="FPO759" s="494"/>
      <c r="FPP759" s="494"/>
      <c r="FPQ759" s="494"/>
      <c r="FPR759" s="494"/>
      <c r="FPS759" s="494"/>
      <c r="FPT759" s="494"/>
      <c r="FPU759" s="494"/>
      <c r="FPV759" s="494"/>
      <c r="FPW759" s="494"/>
      <c r="FPX759" s="494"/>
      <c r="FPY759" s="494"/>
      <c r="FPZ759" s="494"/>
      <c r="FQA759" s="494"/>
      <c r="FQB759" s="494"/>
      <c r="FQC759" s="494"/>
      <c r="FQD759" s="494"/>
      <c r="FQE759" s="494"/>
      <c r="FQF759" s="494"/>
      <c r="FQG759" s="494"/>
      <c r="FQH759" s="494"/>
      <c r="FQI759" s="494"/>
      <c r="FQJ759" s="494"/>
      <c r="FQK759" s="494"/>
      <c r="FQL759" s="494"/>
      <c r="FQM759" s="494"/>
      <c r="FQN759" s="494"/>
      <c r="FQO759" s="494"/>
      <c r="FQP759" s="494"/>
      <c r="FQQ759" s="494"/>
      <c r="FQR759" s="494"/>
      <c r="FQS759" s="494"/>
      <c r="FQT759" s="494"/>
      <c r="FQU759" s="494"/>
      <c r="FQV759" s="494"/>
      <c r="FQW759" s="494"/>
      <c r="FQX759" s="494"/>
      <c r="FQY759" s="494"/>
      <c r="FQZ759" s="494"/>
      <c r="FRA759" s="494"/>
      <c r="FRB759" s="494"/>
      <c r="FRC759" s="494"/>
      <c r="FRD759" s="494"/>
      <c r="FRE759" s="494"/>
      <c r="FRF759" s="494"/>
      <c r="FRG759" s="494"/>
      <c r="FRH759" s="494"/>
      <c r="FRI759" s="494"/>
      <c r="FRJ759" s="494"/>
      <c r="FRK759" s="494"/>
      <c r="FRL759" s="494"/>
      <c r="FRM759" s="494"/>
      <c r="FRN759" s="494"/>
      <c r="FRO759" s="494"/>
      <c r="FRP759" s="494"/>
      <c r="FRQ759" s="494"/>
      <c r="FRR759" s="494"/>
      <c r="FRS759" s="494"/>
      <c r="FRT759" s="494"/>
      <c r="FRU759" s="494"/>
      <c r="FRV759" s="494"/>
      <c r="FRW759" s="494"/>
      <c r="FRX759" s="494"/>
      <c r="FRY759" s="494"/>
      <c r="FRZ759" s="494"/>
      <c r="FSA759" s="494"/>
      <c r="FSB759" s="494"/>
      <c r="FSC759" s="494"/>
      <c r="FSD759" s="494"/>
      <c r="FSE759" s="494"/>
      <c r="FSF759" s="494"/>
      <c r="FSG759" s="494"/>
      <c r="FSH759" s="494"/>
      <c r="FSI759" s="494"/>
      <c r="FSJ759" s="494"/>
      <c r="FSK759" s="494"/>
      <c r="FSL759" s="494"/>
      <c r="FSM759" s="494"/>
      <c r="FSN759" s="494"/>
      <c r="FSO759" s="494"/>
      <c r="FSP759" s="494"/>
      <c r="FSQ759" s="494"/>
      <c r="FSR759" s="494"/>
      <c r="FSS759" s="494"/>
      <c r="FST759" s="494"/>
      <c r="FSU759" s="494"/>
      <c r="FSV759" s="494"/>
      <c r="FSW759" s="494"/>
      <c r="FSX759" s="494"/>
      <c r="FSY759" s="494"/>
      <c r="FSZ759" s="494"/>
      <c r="FTA759" s="494"/>
      <c r="FTB759" s="494"/>
      <c r="FTC759" s="494"/>
      <c r="FTD759" s="494"/>
      <c r="FTE759" s="494"/>
      <c r="FTF759" s="494"/>
      <c r="FTG759" s="494"/>
      <c r="FTH759" s="494"/>
      <c r="FTI759" s="494"/>
      <c r="FTJ759" s="494"/>
      <c r="FTK759" s="494"/>
      <c r="FTL759" s="494"/>
      <c r="FTM759" s="494"/>
      <c r="FTN759" s="494"/>
      <c r="FTO759" s="494"/>
      <c r="FTP759" s="494"/>
      <c r="FTQ759" s="494"/>
      <c r="FTR759" s="494"/>
      <c r="FTS759" s="494"/>
      <c r="FTT759" s="494"/>
      <c r="FTU759" s="494"/>
      <c r="FTV759" s="494"/>
      <c r="FTW759" s="494"/>
      <c r="FTX759" s="494"/>
      <c r="FTY759" s="494"/>
      <c r="FTZ759" s="494"/>
      <c r="FUA759" s="494"/>
      <c r="FUB759" s="494"/>
      <c r="FUC759" s="494"/>
      <c r="FUD759" s="494"/>
      <c r="FUE759" s="494"/>
      <c r="FUF759" s="494"/>
      <c r="FUG759" s="494"/>
      <c r="FUH759" s="494"/>
      <c r="FUI759" s="494"/>
      <c r="FUJ759" s="494"/>
      <c r="FUK759" s="494"/>
      <c r="FUL759" s="494"/>
      <c r="FUM759" s="494"/>
      <c r="FUN759" s="494"/>
      <c r="FUO759" s="494"/>
      <c r="FUP759" s="494"/>
      <c r="FUQ759" s="494"/>
      <c r="FUR759" s="494"/>
      <c r="FUS759" s="494"/>
      <c r="FUT759" s="494"/>
      <c r="FUU759" s="494"/>
      <c r="FUV759" s="494"/>
      <c r="FUW759" s="494"/>
      <c r="FUX759" s="494"/>
      <c r="FUY759" s="494"/>
      <c r="FUZ759" s="494"/>
      <c r="FVA759" s="494"/>
      <c r="FVB759" s="494"/>
      <c r="FVC759" s="494"/>
      <c r="FVD759" s="494"/>
      <c r="FVE759" s="494"/>
      <c r="FVF759" s="494"/>
      <c r="FVG759" s="494"/>
      <c r="FVH759" s="494"/>
      <c r="FVI759" s="494"/>
      <c r="FVJ759" s="494"/>
      <c r="FVK759" s="494"/>
      <c r="FVL759" s="494"/>
      <c r="FVM759" s="494"/>
      <c r="FVN759" s="494"/>
      <c r="FVO759" s="494"/>
      <c r="FVP759" s="494"/>
      <c r="FVQ759" s="494"/>
      <c r="FVR759" s="494"/>
      <c r="FVS759" s="494"/>
      <c r="FVT759" s="494"/>
      <c r="FVU759" s="494"/>
      <c r="FVV759" s="494"/>
      <c r="FVW759" s="494"/>
      <c r="FVX759" s="494"/>
      <c r="FVY759" s="494"/>
      <c r="FVZ759" s="494"/>
      <c r="FWA759" s="494"/>
      <c r="FWB759" s="494"/>
      <c r="FWC759" s="494"/>
      <c r="FWD759" s="494"/>
      <c r="FWE759" s="494"/>
      <c r="FWF759" s="494"/>
      <c r="FWG759" s="494"/>
      <c r="FWH759" s="494"/>
      <c r="FWI759" s="494"/>
      <c r="FWJ759" s="494"/>
      <c r="FWK759" s="494"/>
      <c r="FWL759" s="494"/>
      <c r="FWM759" s="494"/>
      <c r="FWN759" s="494"/>
      <c r="FWO759" s="494"/>
      <c r="FWP759" s="494"/>
      <c r="FWQ759" s="494"/>
      <c r="FWR759" s="494"/>
      <c r="FWS759" s="494"/>
      <c r="FWT759" s="494"/>
      <c r="FWU759" s="494"/>
      <c r="FWV759" s="494"/>
      <c r="FWW759" s="494"/>
      <c r="FWX759" s="494"/>
      <c r="FWY759" s="494"/>
      <c r="FWZ759" s="494"/>
      <c r="FXA759" s="494"/>
      <c r="FXB759" s="494"/>
      <c r="FXC759" s="494"/>
      <c r="FXD759" s="494"/>
      <c r="FXE759" s="494"/>
      <c r="FXF759" s="494"/>
      <c r="FXG759" s="494"/>
      <c r="FXH759" s="494"/>
      <c r="FXI759" s="494"/>
      <c r="FXJ759" s="494"/>
      <c r="FXK759" s="494"/>
      <c r="FXL759" s="494"/>
      <c r="FXM759" s="494"/>
      <c r="FXN759" s="494"/>
      <c r="FXO759" s="494"/>
      <c r="FXP759" s="494"/>
      <c r="FXQ759" s="494"/>
      <c r="FXR759" s="494"/>
      <c r="FXS759" s="494"/>
      <c r="FXT759" s="494"/>
      <c r="FXU759" s="494"/>
      <c r="FXV759" s="494"/>
      <c r="FXW759" s="494"/>
      <c r="FXX759" s="494"/>
      <c r="FXY759" s="494"/>
      <c r="FXZ759" s="494"/>
      <c r="FYA759" s="494"/>
      <c r="FYB759" s="494"/>
      <c r="FYC759" s="494"/>
      <c r="FYD759" s="494"/>
      <c r="FYE759" s="494"/>
      <c r="FYF759" s="494"/>
      <c r="FYG759" s="494"/>
      <c r="FYH759" s="494"/>
      <c r="FYI759" s="494"/>
      <c r="FYJ759" s="494"/>
      <c r="FYK759" s="494"/>
      <c r="FYL759" s="494"/>
      <c r="FYM759" s="494"/>
      <c r="FYN759" s="494"/>
      <c r="FYO759" s="494"/>
      <c r="FYP759" s="494"/>
      <c r="FYQ759" s="494"/>
      <c r="FYR759" s="494"/>
      <c r="FYS759" s="494"/>
      <c r="FYT759" s="494"/>
      <c r="FYU759" s="494"/>
      <c r="FYV759" s="494"/>
      <c r="FYW759" s="494"/>
      <c r="FYX759" s="494"/>
      <c r="FYY759" s="494"/>
      <c r="FYZ759" s="494"/>
      <c r="FZA759" s="494"/>
      <c r="FZB759" s="494"/>
      <c r="FZC759" s="494"/>
      <c r="FZD759" s="494"/>
      <c r="FZE759" s="494"/>
      <c r="FZF759" s="494"/>
      <c r="FZG759" s="494"/>
      <c r="FZH759" s="494"/>
      <c r="FZI759" s="494"/>
      <c r="FZJ759" s="494"/>
      <c r="FZK759" s="494"/>
      <c r="FZL759" s="494"/>
      <c r="FZM759" s="494"/>
      <c r="FZN759" s="494"/>
      <c r="FZO759" s="494"/>
      <c r="FZP759" s="494"/>
      <c r="FZQ759" s="494"/>
      <c r="FZR759" s="494"/>
      <c r="FZS759" s="494"/>
      <c r="FZT759" s="494"/>
      <c r="FZU759" s="494"/>
      <c r="FZV759" s="494"/>
      <c r="FZW759" s="494"/>
      <c r="FZX759" s="494"/>
      <c r="FZY759" s="494"/>
      <c r="FZZ759" s="494"/>
      <c r="GAA759" s="494"/>
      <c r="GAB759" s="494"/>
      <c r="GAC759" s="494"/>
      <c r="GAD759" s="494"/>
      <c r="GAE759" s="494"/>
      <c r="GAF759" s="494"/>
      <c r="GAG759" s="494"/>
      <c r="GAH759" s="494"/>
      <c r="GAI759" s="494"/>
      <c r="GAJ759" s="494"/>
      <c r="GAK759" s="494"/>
      <c r="GAL759" s="494"/>
      <c r="GAM759" s="494"/>
      <c r="GAN759" s="494"/>
      <c r="GAO759" s="494"/>
      <c r="GAP759" s="494"/>
      <c r="GAQ759" s="494"/>
      <c r="GAR759" s="494"/>
      <c r="GAS759" s="494"/>
      <c r="GAT759" s="494"/>
      <c r="GAU759" s="494"/>
      <c r="GAV759" s="494"/>
      <c r="GAW759" s="494"/>
      <c r="GAX759" s="494"/>
      <c r="GAY759" s="494"/>
      <c r="GAZ759" s="494"/>
      <c r="GBA759" s="494"/>
      <c r="GBB759" s="494"/>
      <c r="GBC759" s="494"/>
      <c r="GBD759" s="494"/>
      <c r="GBE759" s="494"/>
      <c r="GBF759" s="494"/>
      <c r="GBG759" s="494"/>
      <c r="GBH759" s="494"/>
      <c r="GBI759" s="494"/>
      <c r="GBJ759" s="494"/>
      <c r="GBK759" s="494"/>
      <c r="GBL759" s="494"/>
      <c r="GBM759" s="494"/>
      <c r="GBN759" s="494"/>
      <c r="GBO759" s="494"/>
      <c r="GBP759" s="494"/>
      <c r="GBQ759" s="494"/>
      <c r="GBR759" s="494"/>
      <c r="GBS759" s="494"/>
      <c r="GBT759" s="494"/>
      <c r="GBU759" s="494"/>
      <c r="GBV759" s="494"/>
      <c r="GBW759" s="494"/>
      <c r="GBX759" s="494"/>
      <c r="GBY759" s="494"/>
      <c r="GBZ759" s="494"/>
      <c r="GCA759" s="494"/>
      <c r="GCB759" s="494"/>
      <c r="GCC759" s="494"/>
      <c r="GCD759" s="494"/>
      <c r="GCE759" s="494"/>
      <c r="GCF759" s="494"/>
      <c r="GCG759" s="494"/>
      <c r="GCH759" s="494"/>
      <c r="GCI759" s="494"/>
      <c r="GCJ759" s="494"/>
      <c r="GCK759" s="494"/>
      <c r="GCL759" s="494"/>
      <c r="GCM759" s="494"/>
      <c r="GCN759" s="494"/>
      <c r="GCO759" s="494"/>
      <c r="GCP759" s="494"/>
      <c r="GCQ759" s="494"/>
      <c r="GCR759" s="494"/>
      <c r="GCS759" s="494"/>
      <c r="GCT759" s="494"/>
      <c r="GCU759" s="494"/>
      <c r="GCV759" s="494"/>
      <c r="GCW759" s="494"/>
      <c r="GCX759" s="494"/>
      <c r="GCY759" s="494"/>
      <c r="GCZ759" s="494"/>
      <c r="GDA759" s="494"/>
      <c r="GDB759" s="494"/>
      <c r="GDC759" s="494"/>
      <c r="GDD759" s="494"/>
      <c r="GDE759" s="494"/>
      <c r="GDF759" s="494"/>
      <c r="GDG759" s="494"/>
      <c r="GDH759" s="494"/>
      <c r="GDI759" s="494"/>
      <c r="GDJ759" s="494"/>
      <c r="GDK759" s="494"/>
      <c r="GDL759" s="494"/>
      <c r="GDM759" s="494"/>
      <c r="GDN759" s="494"/>
      <c r="GDO759" s="494"/>
      <c r="GDP759" s="494"/>
      <c r="GDQ759" s="494"/>
      <c r="GDR759" s="494"/>
      <c r="GDS759" s="494"/>
      <c r="GDT759" s="494"/>
      <c r="GDU759" s="494"/>
      <c r="GDV759" s="494"/>
      <c r="GDW759" s="494"/>
      <c r="GDX759" s="494"/>
      <c r="GDY759" s="494"/>
      <c r="GDZ759" s="494"/>
      <c r="GEA759" s="494"/>
      <c r="GEB759" s="494"/>
      <c r="GEC759" s="494"/>
      <c r="GED759" s="494"/>
      <c r="GEE759" s="494"/>
      <c r="GEF759" s="494"/>
      <c r="GEG759" s="494"/>
      <c r="GEH759" s="494"/>
      <c r="GEI759" s="494"/>
      <c r="GEJ759" s="494"/>
      <c r="GEK759" s="494"/>
      <c r="GEL759" s="494"/>
      <c r="GEM759" s="494"/>
      <c r="GEN759" s="494"/>
      <c r="GEO759" s="494"/>
      <c r="GEP759" s="494"/>
      <c r="GEQ759" s="494"/>
      <c r="GER759" s="494"/>
      <c r="GES759" s="494"/>
      <c r="GET759" s="494"/>
      <c r="GEU759" s="494"/>
      <c r="GEV759" s="494"/>
      <c r="GEW759" s="494"/>
      <c r="GEX759" s="494"/>
      <c r="GEY759" s="494"/>
      <c r="GEZ759" s="494"/>
      <c r="GFA759" s="494"/>
      <c r="GFB759" s="494"/>
      <c r="GFC759" s="494"/>
      <c r="GFD759" s="494"/>
      <c r="GFE759" s="494"/>
      <c r="GFF759" s="494"/>
      <c r="GFG759" s="494"/>
      <c r="GFH759" s="494"/>
      <c r="GFI759" s="494"/>
      <c r="GFJ759" s="494"/>
      <c r="GFK759" s="494"/>
      <c r="GFL759" s="494"/>
      <c r="GFM759" s="494"/>
      <c r="GFN759" s="494"/>
      <c r="GFO759" s="494"/>
      <c r="GFP759" s="494"/>
      <c r="GFQ759" s="494"/>
      <c r="GFR759" s="494"/>
      <c r="GFS759" s="494"/>
      <c r="GFT759" s="494"/>
      <c r="GFU759" s="494"/>
      <c r="GFV759" s="494"/>
      <c r="GFW759" s="494"/>
      <c r="GFX759" s="494"/>
      <c r="GFY759" s="494"/>
      <c r="GFZ759" s="494"/>
      <c r="GGA759" s="494"/>
      <c r="GGB759" s="494"/>
      <c r="GGC759" s="494"/>
      <c r="GGD759" s="494"/>
      <c r="GGE759" s="494"/>
      <c r="GGF759" s="494"/>
      <c r="GGG759" s="494"/>
      <c r="GGH759" s="494"/>
      <c r="GGI759" s="494"/>
      <c r="GGJ759" s="494"/>
      <c r="GGK759" s="494"/>
      <c r="GGL759" s="494"/>
      <c r="GGM759" s="494"/>
      <c r="GGN759" s="494"/>
      <c r="GGO759" s="494"/>
      <c r="GGP759" s="494"/>
      <c r="GGQ759" s="494"/>
      <c r="GGR759" s="494"/>
      <c r="GGS759" s="494"/>
      <c r="GGT759" s="494"/>
      <c r="GGU759" s="494"/>
      <c r="GGV759" s="494"/>
      <c r="GGW759" s="494"/>
      <c r="GGX759" s="494"/>
      <c r="GGY759" s="494"/>
      <c r="GGZ759" s="494"/>
      <c r="GHA759" s="494"/>
      <c r="GHB759" s="494"/>
      <c r="GHC759" s="494"/>
      <c r="GHD759" s="494"/>
      <c r="GHE759" s="494"/>
      <c r="GHF759" s="494"/>
      <c r="GHG759" s="494"/>
      <c r="GHH759" s="494"/>
      <c r="GHI759" s="494"/>
      <c r="GHJ759" s="494"/>
      <c r="GHK759" s="494"/>
      <c r="GHL759" s="494"/>
      <c r="GHM759" s="494"/>
      <c r="GHN759" s="494"/>
      <c r="GHO759" s="494"/>
      <c r="GHP759" s="494"/>
      <c r="GHQ759" s="494"/>
      <c r="GHR759" s="494"/>
      <c r="GHS759" s="494"/>
      <c r="GHT759" s="494"/>
      <c r="GHU759" s="494"/>
      <c r="GHV759" s="494"/>
      <c r="GHW759" s="494"/>
      <c r="GHX759" s="494"/>
      <c r="GHY759" s="494"/>
      <c r="GHZ759" s="494"/>
      <c r="GIA759" s="494"/>
      <c r="GIB759" s="494"/>
      <c r="GIC759" s="494"/>
      <c r="GID759" s="494"/>
      <c r="GIE759" s="494"/>
      <c r="GIF759" s="494"/>
      <c r="GIG759" s="494"/>
      <c r="GIH759" s="494"/>
      <c r="GII759" s="494"/>
      <c r="GIJ759" s="494"/>
      <c r="GIK759" s="494"/>
      <c r="GIL759" s="494"/>
      <c r="GIM759" s="494"/>
      <c r="GIN759" s="494"/>
      <c r="GIO759" s="494"/>
      <c r="GIP759" s="494"/>
      <c r="GIQ759" s="494"/>
      <c r="GIR759" s="494"/>
      <c r="GIS759" s="494"/>
      <c r="GIT759" s="494"/>
      <c r="GIU759" s="494"/>
      <c r="GIV759" s="494"/>
      <c r="GIW759" s="494"/>
      <c r="GIX759" s="494"/>
      <c r="GIY759" s="494"/>
      <c r="GIZ759" s="494"/>
      <c r="GJA759" s="494"/>
      <c r="GJB759" s="494"/>
      <c r="GJC759" s="494"/>
      <c r="GJD759" s="494"/>
      <c r="GJE759" s="494"/>
      <c r="GJF759" s="494"/>
      <c r="GJG759" s="494"/>
      <c r="GJH759" s="494"/>
      <c r="GJI759" s="494"/>
      <c r="GJJ759" s="494"/>
      <c r="GJK759" s="494"/>
      <c r="GJL759" s="494"/>
      <c r="GJM759" s="494"/>
      <c r="GJN759" s="494"/>
      <c r="GJO759" s="494"/>
      <c r="GJP759" s="494"/>
      <c r="GJQ759" s="494"/>
      <c r="GJR759" s="494"/>
      <c r="GJS759" s="494"/>
      <c r="GJT759" s="494"/>
      <c r="GJU759" s="494"/>
      <c r="GJV759" s="494"/>
      <c r="GJW759" s="494"/>
      <c r="GJX759" s="494"/>
      <c r="GJY759" s="494"/>
      <c r="GJZ759" s="494"/>
      <c r="GKA759" s="494"/>
      <c r="GKB759" s="494"/>
      <c r="GKC759" s="494"/>
      <c r="GKD759" s="494"/>
      <c r="GKE759" s="494"/>
      <c r="GKF759" s="494"/>
      <c r="GKG759" s="494"/>
      <c r="GKH759" s="494"/>
      <c r="GKI759" s="494"/>
      <c r="GKJ759" s="494"/>
      <c r="GKK759" s="494"/>
      <c r="GKL759" s="494"/>
      <c r="GKM759" s="494"/>
      <c r="GKN759" s="494"/>
      <c r="GKO759" s="494"/>
      <c r="GKP759" s="494"/>
      <c r="GKQ759" s="494"/>
      <c r="GKR759" s="494"/>
      <c r="GKS759" s="494"/>
      <c r="GKT759" s="494"/>
      <c r="GKU759" s="494"/>
      <c r="GKV759" s="494"/>
      <c r="GKW759" s="494"/>
      <c r="GKX759" s="494"/>
      <c r="GKY759" s="494"/>
      <c r="GKZ759" s="494"/>
      <c r="GLA759" s="494"/>
      <c r="GLB759" s="494"/>
      <c r="GLC759" s="494"/>
      <c r="GLD759" s="494"/>
      <c r="GLE759" s="494"/>
      <c r="GLF759" s="494"/>
      <c r="GLG759" s="494"/>
      <c r="GLH759" s="494"/>
      <c r="GLI759" s="494"/>
      <c r="GLJ759" s="494"/>
      <c r="GLK759" s="494"/>
      <c r="GLL759" s="494"/>
      <c r="GLM759" s="494"/>
      <c r="GLN759" s="494"/>
      <c r="GLO759" s="494"/>
      <c r="GLP759" s="494"/>
      <c r="GLQ759" s="494"/>
      <c r="GLR759" s="494"/>
      <c r="GLS759" s="494"/>
      <c r="GLT759" s="494"/>
      <c r="GLU759" s="494"/>
      <c r="GLV759" s="494"/>
      <c r="GLW759" s="494"/>
      <c r="GLX759" s="494"/>
      <c r="GLY759" s="494"/>
      <c r="GLZ759" s="494"/>
      <c r="GMA759" s="494"/>
      <c r="GMB759" s="494"/>
      <c r="GMC759" s="494"/>
      <c r="GMD759" s="494"/>
      <c r="GME759" s="494"/>
      <c r="GMF759" s="494"/>
      <c r="GMG759" s="494"/>
      <c r="GMH759" s="494"/>
      <c r="GMI759" s="494"/>
      <c r="GMJ759" s="494"/>
      <c r="GMK759" s="494"/>
      <c r="GML759" s="494"/>
      <c r="GMM759" s="494"/>
      <c r="GMN759" s="494"/>
      <c r="GMO759" s="494"/>
      <c r="GMP759" s="494"/>
      <c r="GMQ759" s="494"/>
      <c r="GMR759" s="494"/>
      <c r="GMS759" s="494"/>
      <c r="GMT759" s="494"/>
      <c r="GMU759" s="494"/>
      <c r="GMV759" s="494"/>
      <c r="GMW759" s="494"/>
      <c r="GMX759" s="494"/>
      <c r="GMY759" s="494"/>
      <c r="GMZ759" s="494"/>
      <c r="GNA759" s="494"/>
      <c r="GNB759" s="494"/>
      <c r="GNC759" s="494"/>
      <c r="GND759" s="494"/>
      <c r="GNE759" s="494"/>
      <c r="GNF759" s="494"/>
      <c r="GNG759" s="494"/>
      <c r="GNH759" s="494"/>
      <c r="GNI759" s="494"/>
      <c r="GNJ759" s="494"/>
      <c r="GNK759" s="494"/>
      <c r="GNL759" s="494"/>
      <c r="GNM759" s="494"/>
      <c r="GNN759" s="494"/>
      <c r="GNO759" s="494"/>
      <c r="GNP759" s="494"/>
      <c r="GNQ759" s="494"/>
      <c r="GNR759" s="494"/>
      <c r="GNS759" s="494"/>
      <c r="GNT759" s="494"/>
      <c r="GNU759" s="494"/>
      <c r="GNV759" s="494"/>
      <c r="GNW759" s="494"/>
      <c r="GNX759" s="494"/>
      <c r="GNY759" s="494"/>
      <c r="GNZ759" s="494"/>
      <c r="GOA759" s="494"/>
      <c r="GOB759" s="494"/>
      <c r="GOC759" s="494"/>
      <c r="GOD759" s="494"/>
      <c r="GOE759" s="494"/>
      <c r="GOF759" s="494"/>
      <c r="GOG759" s="494"/>
      <c r="GOH759" s="494"/>
      <c r="GOI759" s="494"/>
      <c r="GOJ759" s="494"/>
      <c r="GOK759" s="494"/>
      <c r="GOL759" s="494"/>
      <c r="GOM759" s="494"/>
      <c r="GON759" s="494"/>
      <c r="GOO759" s="494"/>
      <c r="GOP759" s="494"/>
      <c r="GOQ759" s="494"/>
      <c r="GOR759" s="494"/>
      <c r="GOS759" s="494"/>
      <c r="GOT759" s="494"/>
      <c r="GOU759" s="494"/>
      <c r="GOV759" s="494"/>
      <c r="GOW759" s="494"/>
      <c r="GOX759" s="494"/>
      <c r="GOY759" s="494"/>
      <c r="GOZ759" s="494"/>
      <c r="GPA759" s="494"/>
      <c r="GPB759" s="494"/>
      <c r="GPC759" s="494"/>
      <c r="GPD759" s="494"/>
      <c r="GPE759" s="494"/>
      <c r="GPF759" s="494"/>
      <c r="GPG759" s="494"/>
      <c r="GPH759" s="494"/>
      <c r="GPI759" s="494"/>
      <c r="GPJ759" s="494"/>
      <c r="GPK759" s="494"/>
      <c r="GPL759" s="494"/>
      <c r="GPM759" s="494"/>
      <c r="GPN759" s="494"/>
      <c r="GPO759" s="494"/>
      <c r="GPP759" s="494"/>
      <c r="GPQ759" s="494"/>
      <c r="GPR759" s="494"/>
      <c r="GPS759" s="494"/>
      <c r="GPT759" s="494"/>
      <c r="GPU759" s="494"/>
      <c r="GPV759" s="494"/>
      <c r="GPW759" s="494"/>
      <c r="GPX759" s="494"/>
      <c r="GPY759" s="494"/>
      <c r="GPZ759" s="494"/>
      <c r="GQA759" s="494"/>
      <c r="GQB759" s="494"/>
      <c r="GQC759" s="494"/>
      <c r="GQD759" s="494"/>
      <c r="GQE759" s="494"/>
      <c r="GQF759" s="494"/>
      <c r="GQG759" s="494"/>
      <c r="GQH759" s="494"/>
      <c r="GQI759" s="494"/>
      <c r="GQJ759" s="494"/>
      <c r="GQK759" s="494"/>
      <c r="GQL759" s="494"/>
      <c r="GQM759" s="494"/>
      <c r="GQN759" s="494"/>
      <c r="GQO759" s="494"/>
      <c r="GQP759" s="494"/>
      <c r="GQQ759" s="494"/>
      <c r="GQR759" s="494"/>
      <c r="GQS759" s="494"/>
      <c r="GQT759" s="494"/>
      <c r="GQU759" s="494"/>
      <c r="GQV759" s="494"/>
      <c r="GQW759" s="494"/>
      <c r="GQX759" s="494"/>
      <c r="GQY759" s="494"/>
      <c r="GQZ759" s="494"/>
      <c r="GRA759" s="494"/>
      <c r="GRB759" s="494"/>
      <c r="GRC759" s="494"/>
      <c r="GRD759" s="494"/>
      <c r="GRE759" s="494"/>
      <c r="GRF759" s="494"/>
      <c r="GRG759" s="494"/>
      <c r="GRH759" s="494"/>
      <c r="GRI759" s="494"/>
      <c r="GRJ759" s="494"/>
      <c r="GRK759" s="494"/>
      <c r="GRL759" s="494"/>
      <c r="GRM759" s="494"/>
      <c r="GRN759" s="494"/>
      <c r="GRO759" s="494"/>
      <c r="GRP759" s="494"/>
      <c r="GRQ759" s="494"/>
      <c r="GRR759" s="494"/>
      <c r="GRS759" s="494"/>
      <c r="GRT759" s="494"/>
      <c r="GRU759" s="494"/>
      <c r="GRV759" s="494"/>
      <c r="GRW759" s="494"/>
      <c r="GRX759" s="494"/>
      <c r="GRY759" s="494"/>
      <c r="GRZ759" s="494"/>
      <c r="GSA759" s="494"/>
      <c r="GSB759" s="494"/>
      <c r="GSC759" s="494"/>
      <c r="GSD759" s="494"/>
      <c r="GSE759" s="494"/>
      <c r="GSF759" s="494"/>
      <c r="GSG759" s="494"/>
      <c r="GSH759" s="494"/>
      <c r="GSI759" s="494"/>
      <c r="GSJ759" s="494"/>
      <c r="GSK759" s="494"/>
      <c r="GSL759" s="494"/>
      <c r="GSM759" s="494"/>
      <c r="GSN759" s="494"/>
      <c r="GSO759" s="494"/>
      <c r="GSP759" s="494"/>
      <c r="GSQ759" s="494"/>
      <c r="GSR759" s="494"/>
      <c r="GSS759" s="494"/>
      <c r="GST759" s="494"/>
      <c r="GSU759" s="494"/>
      <c r="GSV759" s="494"/>
      <c r="GSW759" s="494"/>
      <c r="GSX759" s="494"/>
      <c r="GSY759" s="494"/>
      <c r="GSZ759" s="494"/>
      <c r="GTA759" s="494"/>
      <c r="GTB759" s="494"/>
      <c r="GTC759" s="494"/>
      <c r="GTD759" s="494"/>
      <c r="GTE759" s="494"/>
      <c r="GTF759" s="494"/>
      <c r="GTG759" s="494"/>
      <c r="GTH759" s="494"/>
      <c r="GTI759" s="494"/>
      <c r="GTJ759" s="494"/>
      <c r="GTK759" s="494"/>
      <c r="GTL759" s="494"/>
      <c r="GTM759" s="494"/>
      <c r="GTN759" s="494"/>
      <c r="GTO759" s="494"/>
      <c r="GTP759" s="494"/>
      <c r="GTQ759" s="494"/>
      <c r="GTR759" s="494"/>
      <c r="GTS759" s="494"/>
      <c r="GTT759" s="494"/>
      <c r="GTU759" s="494"/>
      <c r="GTV759" s="494"/>
      <c r="GTW759" s="494"/>
      <c r="GTX759" s="494"/>
      <c r="GTY759" s="494"/>
      <c r="GTZ759" s="494"/>
      <c r="GUA759" s="494"/>
      <c r="GUB759" s="494"/>
      <c r="GUC759" s="494"/>
      <c r="GUD759" s="494"/>
      <c r="GUE759" s="494"/>
      <c r="GUF759" s="494"/>
      <c r="GUG759" s="494"/>
      <c r="GUH759" s="494"/>
      <c r="GUI759" s="494"/>
      <c r="GUJ759" s="494"/>
      <c r="GUK759" s="494"/>
      <c r="GUL759" s="494"/>
      <c r="GUM759" s="494"/>
      <c r="GUN759" s="494"/>
      <c r="GUO759" s="494"/>
      <c r="GUP759" s="494"/>
      <c r="GUQ759" s="494"/>
      <c r="GUR759" s="494"/>
      <c r="GUS759" s="494"/>
      <c r="GUT759" s="494"/>
      <c r="GUU759" s="494"/>
      <c r="GUV759" s="494"/>
      <c r="GUW759" s="494"/>
      <c r="GUX759" s="494"/>
      <c r="GUY759" s="494"/>
      <c r="GUZ759" s="494"/>
      <c r="GVA759" s="494"/>
      <c r="GVB759" s="494"/>
      <c r="GVC759" s="494"/>
      <c r="GVD759" s="494"/>
      <c r="GVE759" s="494"/>
      <c r="GVF759" s="494"/>
      <c r="GVG759" s="494"/>
      <c r="GVH759" s="494"/>
      <c r="GVI759" s="494"/>
      <c r="GVJ759" s="494"/>
      <c r="GVK759" s="494"/>
      <c r="GVL759" s="494"/>
      <c r="GVM759" s="494"/>
      <c r="GVN759" s="494"/>
      <c r="GVO759" s="494"/>
      <c r="GVP759" s="494"/>
      <c r="GVQ759" s="494"/>
      <c r="GVR759" s="494"/>
      <c r="GVS759" s="494"/>
      <c r="GVT759" s="494"/>
      <c r="GVU759" s="494"/>
      <c r="GVV759" s="494"/>
      <c r="GVW759" s="494"/>
      <c r="GVX759" s="494"/>
      <c r="GVY759" s="494"/>
      <c r="GVZ759" s="494"/>
      <c r="GWA759" s="494"/>
      <c r="GWB759" s="494"/>
      <c r="GWC759" s="494"/>
      <c r="GWD759" s="494"/>
      <c r="GWE759" s="494"/>
      <c r="GWF759" s="494"/>
      <c r="GWG759" s="494"/>
      <c r="GWH759" s="494"/>
      <c r="GWI759" s="494"/>
      <c r="GWJ759" s="494"/>
      <c r="GWK759" s="494"/>
      <c r="GWL759" s="494"/>
      <c r="GWM759" s="494"/>
      <c r="GWN759" s="494"/>
      <c r="GWO759" s="494"/>
      <c r="GWP759" s="494"/>
      <c r="GWQ759" s="494"/>
      <c r="GWR759" s="494"/>
      <c r="GWS759" s="494"/>
      <c r="GWT759" s="494"/>
      <c r="GWU759" s="494"/>
      <c r="GWV759" s="494"/>
      <c r="GWW759" s="494"/>
      <c r="GWX759" s="494"/>
      <c r="GWY759" s="494"/>
      <c r="GWZ759" s="494"/>
      <c r="GXA759" s="494"/>
      <c r="GXB759" s="494"/>
      <c r="GXC759" s="494"/>
      <c r="GXD759" s="494"/>
      <c r="GXE759" s="494"/>
      <c r="GXF759" s="494"/>
      <c r="GXG759" s="494"/>
      <c r="GXH759" s="494"/>
      <c r="GXI759" s="494"/>
      <c r="GXJ759" s="494"/>
      <c r="GXK759" s="494"/>
      <c r="GXL759" s="494"/>
      <c r="GXM759" s="494"/>
      <c r="GXN759" s="494"/>
      <c r="GXO759" s="494"/>
      <c r="GXP759" s="494"/>
      <c r="GXQ759" s="494"/>
      <c r="GXR759" s="494"/>
      <c r="GXS759" s="494"/>
      <c r="GXT759" s="494"/>
      <c r="GXU759" s="494"/>
      <c r="GXV759" s="494"/>
      <c r="GXW759" s="494"/>
      <c r="GXX759" s="494"/>
      <c r="GXY759" s="494"/>
      <c r="GXZ759" s="494"/>
      <c r="GYA759" s="494"/>
      <c r="GYB759" s="494"/>
      <c r="GYC759" s="494"/>
      <c r="GYD759" s="494"/>
      <c r="GYE759" s="494"/>
      <c r="GYF759" s="494"/>
      <c r="GYG759" s="494"/>
      <c r="GYH759" s="494"/>
      <c r="GYI759" s="494"/>
      <c r="GYJ759" s="494"/>
      <c r="GYK759" s="494"/>
      <c r="GYL759" s="494"/>
      <c r="GYM759" s="494"/>
      <c r="GYN759" s="494"/>
      <c r="GYO759" s="494"/>
      <c r="GYP759" s="494"/>
      <c r="GYQ759" s="494"/>
      <c r="GYR759" s="494"/>
      <c r="GYS759" s="494"/>
      <c r="GYT759" s="494"/>
      <c r="GYU759" s="494"/>
      <c r="GYV759" s="494"/>
      <c r="GYW759" s="494"/>
      <c r="GYX759" s="494"/>
      <c r="GYY759" s="494"/>
      <c r="GYZ759" s="494"/>
      <c r="GZA759" s="494"/>
      <c r="GZB759" s="494"/>
      <c r="GZC759" s="494"/>
      <c r="GZD759" s="494"/>
      <c r="GZE759" s="494"/>
      <c r="GZF759" s="494"/>
      <c r="GZG759" s="494"/>
      <c r="GZH759" s="494"/>
      <c r="GZI759" s="494"/>
      <c r="GZJ759" s="494"/>
      <c r="GZK759" s="494"/>
      <c r="GZL759" s="494"/>
      <c r="GZM759" s="494"/>
      <c r="GZN759" s="494"/>
      <c r="GZO759" s="494"/>
      <c r="GZP759" s="494"/>
      <c r="GZQ759" s="494"/>
      <c r="GZR759" s="494"/>
      <c r="GZS759" s="494"/>
      <c r="GZT759" s="494"/>
      <c r="GZU759" s="494"/>
      <c r="GZV759" s="494"/>
      <c r="GZW759" s="494"/>
      <c r="GZX759" s="494"/>
      <c r="GZY759" s="494"/>
      <c r="GZZ759" s="494"/>
      <c r="HAA759" s="494"/>
      <c r="HAB759" s="494"/>
      <c r="HAC759" s="494"/>
      <c r="HAD759" s="494"/>
      <c r="HAE759" s="494"/>
      <c r="HAF759" s="494"/>
      <c r="HAG759" s="494"/>
      <c r="HAH759" s="494"/>
      <c r="HAI759" s="494"/>
      <c r="HAJ759" s="494"/>
      <c r="HAK759" s="494"/>
      <c r="HAL759" s="494"/>
      <c r="HAM759" s="494"/>
      <c r="HAN759" s="494"/>
      <c r="HAO759" s="494"/>
      <c r="HAP759" s="494"/>
      <c r="HAQ759" s="494"/>
      <c r="HAR759" s="494"/>
      <c r="HAS759" s="494"/>
      <c r="HAT759" s="494"/>
      <c r="HAU759" s="494"/>
      <c r="HAV759" s="494"/>
      <c r="HAW759" s="494"/>
      <c r="HAX759" s="494"/>
      <c r="HAY759" s="494"/>
      <c r="HAZ759" s="494"/>
      <c r="HBA759" s="494"/>
      <c r="HBB759" s="494"/>
      <c r="HBC759" s="494"/>
      <c r="HBD759" s="494"/>
      <c r="HBE759" s="494"/>
      <c r="HBF759" s="494"/>
      <c r="HBG759" s="494"/>
      <c r="HBH759" s="494"/>
      <c r="HBI759" s="494"/>
      <c r="HBJ759" s="494"/>
      <c r="HBK759" s="494"/>
      <c r="HBL759" s="494"/>
      <c r="HBM759" s="494"/>
      <c r="HBN759" s="494"/>
      <c r="HBO759" s="494"/>
      <c r="HBP759" s="494"/>
      <c r="HBQ759" s="494"/>
      <c r="HBR759" s="494"/>
      <c r="HBS759" s="494"/>
      <c r="HBT759" s="494"/>
      <c r="HBU759" s="494"/>
      <c r="HBV759" s="494"/>
      <c r="HBW759" s="494"/>
      <c r="HBX759" s="494"/>
      <c r="HBY759" s="494"/>
      <c r="HBZ759" s="494"/>
      <c r="HCA759" s="494"/>
      <c r="HCB759" s="494"/>
      <c r="HCC759" s="494"/>
      <c r="HCD759" s="494"/>
      <c r="HCE759" s="494"/>
      <c r="HCF759" s="494"/>
      <c r="HCG759" s="494"/>
      <c r="HCH759" s="494"/>
      <c r="HCI759" s="494"/>
      <c r="HCJ759" s="494"/>
      <c r="HCK759" s="494"/>
      <c r="HCL759" s="494"/>
      <c r="HCM759" s="494"/>
      <c r="HCN759" s="494"/>
      <c r="HCO759" s="494"/>
      <c r="HCP759" s="494"/>
      <c r="HCQ759" s="494"/>
      <c r="HCR759" s="494"/>
      <c r="HCS759" s="494"/>
      <c r="HCT759" s="494"/>
      <c r="HCU759" s="494"/>
      <c r="HCV759" s="494"/>
      <c r="HCW759" s="494"/>
      <c r="HCX759" s="494"/>
      <c r="HCY759" s="494"/>
      <c r="HCZ759" s="494"/>
      <c r="HDA759" s="494"/>
      <c r="HDB759" s="494"/>
      <c r="HDC759" s="494"/>
      <c r="HDD759" s="494"/>
      <c r="HDE759" s="494"/>
      <c r="HDF759" s="494"/>
      <c r="HDG759" s="494"/>
      <c r="HDH759" s="494"/>
      <c r="HDI759" s="494"/>
      <c r="HDJ759" s="494"/>
      <c r="HDK759" s="494"/>
      <c r="HDL759" s="494"/>
      <c r="HDM759" s="494"/>
      <c r="HDN759" s="494"/>
      <c r="HDO759" s="494"/>
      <c r="HDP759" s="494"/>
      <c r="HDQ759" s="494"/>
      <c r="HDR759" s="494"/>
      <c r="HDS759" s="494"/>
      <c r="HDT759" s="494"/>
      <c r="HDU759" s="494"/>
      <c r="HDV759" s="494"/>
      <c r="HDW759" s="494"/>
      <c r="HDX759" s="494"/>
      <c r="HDY759" s="494"/>
      <c r="HDZ759" s="494"/>
      <c r="HEA759" s="494"/>
      <c r="HEB759" s="494"/>
      <c r="HEC759" s="494"/>
      <c r="HED759" s="494"/>
      <c r="HEE759" s="494"/>
      <c r="HEF759" s="494"/>
      <c r="HEG759" s="494"/>
      <c r="HEH759" s="494"/>
      <c r="HEI759" s="494"/>
      <c r="HEJ759" s="494"/>
      <c r="HEK759" s="494"/>
      <c r="HEL759" s="494"/>
      <c r="HEM759" s="494"/>
      <c r="HEN759" s="494"/>
      <c r="HEO759" s="494"/>
      <c r="HEP759" s="494"/>
      <c r="HEQ759" s="494"/>
      <c r="HER759" s="494"/>
      <c r="HES759" s="494"/>
      <c r="HET759" s="494"/>
      <c r="HEU759" s="494"/>
      <c r="HEV759" s="494"/>
      <c r="HEW759" s="494"/>
      <c r="HEX759" s="494"/>
      <c r="HEY759" s="494"/>
      <c r="HEZ759" s="494"/>
      <c r="HFA759" s="494"/>
      <c r="HFB759" s="494"/>
      <c r="HFC759" s="494"/>
      <c r="HFD759" s="494"/>
      <c r="HFE759" s="494"/>
      <c r="HFF759" s="494"/>
      <c r="HFG759" s="494"/>
      <c r="HFH759" s="494"/>
      <c r="HFI759" s="494"/>
      <c r="HFJ759" s="494"/>
      <c r="HFK759" s="494"/>
      <c r="HFL759" s="494"/>
      <c r="HFM759" s="494"/>
      <c r="HFN759" s="494"/>
      <c r="HFO759" s="494"/>
      <c r="HFP759" s="494"/>
      <c r="HFQ759" s="494"/>
      <c r="HFR759" s="494"/>
      <c r="HFS759" s="494"/>
      <c r="HFT759" s="494"/>
      <c r="HFU759" s="494"/>
      <c r="HFV759" s="494"/>
      <c r="HFW759" s="494"/>
      <c r="HFX759" s="494"/>
      <c r="HFY759" s="494"/>
      <c r="HFZ759" s="494"/>
      <c r="HGA759" s="494"/>
      <c r="HGB759" s="494"/>
      <c r="HGC759" s="494"/>
      <c r="HGD759" s="494"/>
      <c r="HGE759" s="494"/>
      <c r="HGF759" s="494"/>
      <c r="HGG759" s="494"/>
      <c r="HGH759" s="494"/>
      <c r="HGI759" s="494"/>
      <c r="HGJ759" s="494"/>
      <c r="HGK759" s="494"/>
      <c r="HGL759" s="494"/>
      <c r="HGM759" s="494"/>
      <c r="HGN759" s="494"/>
      <c r="HGO759" s="494"/>
      <c r="HGP759" s="494"/>
      <c r="HGQ759" s="494"/>
      <c r="HGR759" s="494"/>
      <c r="HGS759" s="494"/>
      <c r="HGT759" s="494"/>
      <c r="HGU759" s="494"/>
      <c r="HGV759" s="494"/>
      <c r="HGW759" s="494"/>
      <c r="HGX759" s="494"/>
      <c r="HGY759" s="494"/>
      <c r="HGZ759" s="494"/>
      <c r="HHA759" s="494"/>
      <c r="HHB759" s="494"/>
      <c r="HHC759" s="494"/>
      <c r="HHD759" s="494"/>
      <c r="HHE759" s="494"/>
      <c r="HHF759" s="494"/>
      <c r="HHG759" s="494"/>
      <c r="HHH759" s="494"/>
      <c r="HHI759" s="494"/>
      <c r="HHJ759" s="494"/>
      <c r="HHK759" s="494"/>
      <c r="HHL759" s="494"/>
      <c r="HHM759" s="494"/>
      <c r="HHN759" s="494"/>
      <c r="HHO759" s="494"/>
      <c r="HHP759" s="494"/>
      <c r="HHQ759" s="494"/>
      <c r="HHR759" s="494"/>
      <c r="HHS759" s="494"/>
      <c r="HHT759" s="494"/>
      <c r="HHU759" s="494"/>
      <c r="HHV759" s="494"/>
      <c r="HHW759" s="494"/>
      <c r="HHX759" s="494"/>
      <c r="HHY759" s="494"/>
      <c r="HHZ759" s="494"/>
      <c r="HIA759" s="494"/>
      <c r="HIB759" s="494"/>
      <c r="HIC759" s="494"/>
      <c r="HID759" s="494"/>
      <c r="HIE759" s="494"/>
      <c r="HIF759" s="494"/>
      <c r="HIG759" s="494"/>
      <c r="HIH759" s="494"/>
      <c r="HII759" s="494"/>
      <c r="HIJ759" s="494"/>
      <c r="HIK759" s="494"/>
      <c r="HIL759" s="494"/>
      <c r="HIM759" s="494"/>
      <c r="HIN759" s="494"/>
      <c r="HIO759" s="494"/>
      <c r="HIP759" s="494"/>
      <c r="HIQ759" s="494"/>
      <c r="HIR759" s="494"/>
      <c r="HIS759" s="494"/>
      <c r="HIT759" s="494"/>
      <c r="HIU759" s="494"/>
      <c r="HIV759" s="494"/>
      <c r="HIW759" s="494"/>
      <c r="HIX759" s="494"/>
      <c r="HIY759" s="494"/>
      <c r="HIZ759" s="494"/>
      <c r="HJA759" s="494"/>
      <c r="HJB759" s="494"/>
      <c r="HJC759" s="494"/>
      <c r="HJD759" s="494"/>
      <c r="HJE759" s="494"/>
      <c r="HJF759" s="494"/>
      <c r="HJG759" s="494"/>
      <c r="HJH759" s="494"/>
      <c r="HJI759" s="494"/>
      <c r="HJJ759" s="494"/>
      <c r="HJK759" s="494"/>
      <c r="HJL759" s="494"/>
      <c r="HJM759" s="494"/>
      <c r="HJN759" s="494"/>
      <c r="HJO759" s="494"/>
      <c r="HJP759" s="494"/>
      <c r="HJQ759" s="494"/>
      <c r="HJR759" s="494"/>
      <c r="HJS759" s="494"/>
      <c r="HJT759" s="494"/>
      <c r="HJU759" s="494"/>
      <c r="HJV759" s="494"/>
      <c r="HJW759" s="494"/>
      <c r="HJX759" s="494"/>
      <c r="HJY759" s="494"/>
      <c r="HJZ759" s="494"/>
      <c r="HKA759" s="494"/>
      <c r="HKB759" s="494"/>
      <c r="HKC759" s="494"/>
      <c r="HKD759" s="494"/>
      <c r="HKE759" s="494"/>
      <c r="HKF759" s="494"/>
      <c r="HKG759" s="494"/>
      <c r="HKH759" s="494"/>
      <c r="HKI759" s="494"/>
      <c r="HKJ759" s="494"/>
      <c r="HKK759" s="494"/>
      <c r="HKL759" s="494"/>
      <c r="HKM759" s="494"/>
      <c r="HKN759" s="494"/>
      <c r="HKO759" s="494"/>
      <c r="HKP759" s="494"/>
      <c r="HKQ759" s="494"/>
      <c r="HKR759" s="494"/>
      <c r="HKS759" s="494"/>
      <c r="HKT759" s="494"/>
      <c r="HKU759" s="494"/>
      <c r="HKV759" s="494"/>
      <c r="HKW759" s="494"/>
      <c r="HKX759" s="494"/>
      <c r="HKY759" s="494"/>
      <c r="HKZ759" s="494"/>
      <c r="HLA759" s="494"/>
      <c r="HLB759" s="494"/>
      <c r="HLC759" s="494"/>
      <c r="HLD759" s="494"/>
      <c r="HLE759" s="494"/>
      <c r="HLF759" s="494"/>
      <c r="HLG759" s="494"/>
      <c r="HLH759" s="494"/>
      <c r="HLI759" s="494"/>
      <c r="HLJ759" s="494"/>
      <c r="HLK759" s="494"/>
      <c r="HLL759" s="494"/>
      <c r="HLM759" s="494"/>
      <c r="HLN759" s="494"/>
      <c r="HLO759" s="494"/>
      <c r="HLP759" s="494"/>
      <c r="HLQ759" s="494"/>
      <c r="HLR759" s="494"/>
      <c r="HLS759" s="494"/>
      <c r="HLT759" s="494"/>
      <c r="HLU759" s="494"/>
      <c r="HLV759" s="494"/>
      <c r="HLW759" s="494"/>
      <c r="HLX759" s="494"/>
      <c r="HLY759" s="494"/>
      <c r="HLZ759" s="494"/>
      <c r="HMA759" s="494"/>
      <c r="HMB759" s="494"/>
      <c r="HMC759" s="494"/>
      <c r="HMD759" s="494"/>
      <c r="HME759" s="494"/>
      <c r="HMF759" s="494"/>
      <c r="HMG759" s="494"/>
      <c r="HMH759" s="494"/>
      <c r="HMI759" s="494"/>
      <c r="HMJ759" s="494"/>
      <c r="HMK759" s="494"/>
      <c r="HML759" s="494"/>
      <c r="HMM759" s="494"/>
      <c r="HMN759" s="494"/>
      <c r="HMO759" s="494"/>
      <c r="HMP759" s="494"/>
      <c r="HMQ759" s="494"/>
      <c r="HMR759" s="494"/>
      <c r="HMS759" s="494"/>
      <c r="HMT759" s="494"/>
      <c r="HMU759" s="494"/>
      <c r="HMV759" s="494"/>
      <c r="HMW759" s="494"/>
      <c r="HMX759" s="494"/>
      <c r="HMY759" s="494"/>
      <c r="HMZ759" s="494"/>
      <c r="HNA759" s="494"/>
      <c r="HNB759" s="494"/>
      <c r="HNC759" s="494"/>
      <c r="HND759" s="494"/>
      <c r="HNE759" s="494"/>
      <c r="HNF759" s="494"/>
      <c r="HNG759" s="494"/>
      <c r="HNH759" s="494"/>
      <c r="HNI759" s="494"/>
      <c r="HNJ759" s="494"/>
      <c r="HNK759" s="494"/>
      <c r="HNL759" s="494"/>
      <c r="HNM759" s="494"/>
      <c r="HNN759" s="494"/>
      <c r="HNO759" s="494"/>
      <c r="HNP759" s="494"/>
      <c r="HNQ759" s="494"/>
      <c r="HNR759" s="494"/>
      <c r="HNS759" s="494"/>
      <c r="HNT759" s="494"/>
      <c r="HNU759" s="494"/>
      <c r="HNV759" s="494"/>
      <c r="HNW759" s="494"/>
      <c r="HNX759" s="494"/>
      <c r="HNY759" s="494"/>
      <c r="HNZ759" s="494"/>
      <c r="HOA759" s="494"/>
      <c r="HOB759" s="494"/>
      <c r="HOC759" s="494"/>
      <c r="HOD759" s="494"/>
      <c r="HOE759" s="494"/>
      <c r="HOF759" s="494"/>
      <c r="HOG759" s="494"/>
      <c r="HOH759" s="494"/>
      <c r="HOI759" s="494"/>
      <c r="HOJ759" s="494"/>
      <c r="HOK759" s="494"/>
      <c r="HOL759" s="494"/>
      <c r="HOM759" s="494"/>
      <c r="HON759" s="494"/>
      <c r="HOO759" s="494"/>
      <c r="HOP759" s="494"/>
      <c r="HOQ759" s="494"/>
      <c r="HOR759" s="494"/>
      <c r="HOS759" s="494"/>
      <c r="HOT759" s="494"/>
      <c r="HOU759" s="494"/>
      <c r="HOV759" s="494"/>
      <c r="HOW759" s="494"/>
      <c r="HOX759" s="494"/>
      <c r="HOY759" s="494"/>
      <c r="HOZ759" s="494"/>
      <c r="HPA759" s="494"/>
      <c r="HPB759" s="494"/>
      <c r="HPC759" s="494"/>
      <c r="HPD759" s="494"/>
      <c r="HPE759" s="494"/>
      <c r="HPF759" s="494"/>
      <c r="HPG759" s="494"/>
      <c r="HPH759" s="494"/>
      <c r="HPI759" s="494"/>
      <c r="HPJ759" s="494"/>
      <c r="HPK759" s="494"/>
      <c r="HPL759" s="494"/>
      <c r="HPM759" s="494"/>
      <c r="HPN759" s="494"/>
      <c r="HPO759" s="494"/>
      <c r="HPP759" s="494"/>
      <c r="HPQ759" s="494"/>
      <c r="HPR759" s="494"/>
      <c r="HPS759" s="494"/>
      <c r="HPT759" s="494"/>
      <c r="HPU759" s="494"/>
      <c r="HPV759" s="494"/>
      <c r="HPW759" s="494"/>
      <c r="HPX759" s="494"/>
      <c r="HPY759" s="494"/>
      <c r="HPZ759" s="494"/>
      <c r="HQA759" s="494"/>
      <c r="HQB759" s="494"/>
      <c r="HQC759" s="494"/>
      <c r="HQD759" s="494"/>
      <c r="HQE759" s="494"/>
      <c r="HQF759" s="494"/>
      <c r="HQG759" s="494"/>
      <c r="HQH759" s="494"/>
      <c r="HQI759" s="494"/>
      <c r="HQJ759" s="494"/>
      <c r="HQK759" s="494"/>
      <c r="HQL759" s="494"/>
      <c r="HQM759" s="494"/>
      <c r="HQN759" s="494"/>
      <c r="HQO759" s="494"/>
      <c r="HQP759" s="494"/>
      <c r="HQQ759" s="494"/>
      <c r="HQR759" s="494"/>
      <c r="HQS759" s="494"/>
      <c r="HQT759" s="494"/>
      <c r="HQU759" s="494"/>
      <c r="HQV759" s="494"/>
      <c r="HQW759" s="494"/>
      <c r="HQX759" s="494"/>
      <c r="HQY759" s="494"/>
      <c r="HQZ759" s="494"/>
      <c r="HRA759" s="494"/>
      <c r="HRB759" s="494"/>
      <c r="HRC759" s="494"/>
      <c r="HRD759" s="494"/>
      <c r="HRE759" s="494"/>
      <c r="HRF759" s="494"/>
      <c r="HRG759" s="494"/>
      <c r="HRH759" s="494"/>
      <c r="HRI759" s="494"/>
      <c r="HRJ759" s="494"/>
      <c r="HRK759" s="494"/>
      <c r="HRL759" s="494"/>
      <c r="HRM759" s="494"/>
      <c r="HRN759" s="494"/>
      <c r="HRO759" s="494"/>
      <c r="HRP759" s="494"/>
      <c r="HRQ759" s="494"/>
      <c r="HRR759" s="494"/>
      <c r="HRS759" s="494"/>
      <c r="HRT759" s="494"/>
      <c r="HRU759" s="494"/>
      <c r="HRV759" s="494"/>
      <c r="HRW759" s="494"/>
      <c r="HRX759" s="494"/>
      <c r="HRY759" s="494"/>
      <c r="HRZ759" s="494"/>
      <c r="HSA759" s="494"/>
      <c r="HSB759" s="494"/>
      <c r="HSC759" s="494"/>
      <c r="HSD759" s="494"/>
      <c r="HSE759" s="494"/>
      <c r="HSF759" s="494"/>
      <c r="HSG759" s="494"/>
      <c r="HSH759" s="494"/>
      <c r="HSI759" s="494"/>
      <c r="HSJ759" s="494"/>
      <c r="HSK759" s="494"/>
      <c r="HSL759" s="494"/>
      <c r="HSM759" s="494"/>
      <c r="HSN759" s="494"/>
      <c r="HSO759" s="494"/>
      <c r="HSP759" s="494"/>
      <c r="HSQ759" s="494"/>
      <c r="HSR759" s="494"/>
      <c r="HSS759" s="494"/>
      <c r="HST759" s="494"/>
      <c r="HSU759" s="494"/>
      <c r="HSV759" s="494"/>
      <c r="HSW759" s="494"/>
      <c r="HSX759" s="494"/>
      <c r="HSY759" s="494"/>
      <c r="HSZ759" s="494"/>
      <c r="HTA759" s="494"/>
      <c r="HTB759" s="494"/>
      <c r="HTC759" s="494"/>
      <c r="HTD759" s="494"/>
      <c r="HTE759" s="494"/>
      <c r="HTF759" s="494"/>
      <c r="HTG759" s="494"/>
      <c r="HTH759" s="494"/>
      <c r="HTI759" s="494"/>
      <c r="HTJ759" s="494"/>
      <c r="HTK759" s="494"/>
      <c r="HTL759" s="494"/>
      <c r="HTM759" s="494"/>
      <c r="HTN759" s="494"/>
      <c r="HTO759" s="494"/>
      <c r="HTP759" s="494"/>
      <c r="HTQ759" s="494"/>
      <c r="HTR759" s="494"/>
      <c r="HTS759" s="494"/>
      <c r="HTT759" s="494"/>
      <c r="HTU759" s="494"/>
      <c r="HTV759" s="494"/>
      <c r="HTW759" s="494"/>
      <c r="HTX759" s="494"/>
      <c r="HTY759" s="494"/>
      <c r="HTZ759" s="494"/>
      <c r="HUA759" s="494"/>
      <c r="HUB759" s="494"/>
      <c r="HUC759" s="494"/>
      <c r="HUD759" s="494"/>
      <c r="HUE759" s="494"/>
      <c r="HUF759" s="494"/>
      <c r="HUG759" s="494"/>
      <c r="HUH759" s="494"/>
      <c r="HUI759" s="494"/>
      <c r="HUJ759" s="494"/>
      <c r="HUK759" s="494"/>
      <c r="HUL759" s="494"/>
      <c r="HUM759" s="494"/>
      <c r="HUN759" s="494"/>
      <c r="HUO759" s="494"/>
      <c r="HUP759" s="494"/>
      <c r="HUQ759" s="494"/>
      <c r="HUR759" s="494"/>
      <c r="HUS759" s="494"/>
      <c r="HUT759" s="494"/>
      <c r="HUU759" s="494"/>
      <c r="HUV759" s="494"/>
      <c r="HUW759" s="494"/>
      <c r="HUX759" s="494"/>
      <c r="HUY759" s="494"/>
      <c r="HUZ759" s="494"/>
      <c r="HVA759" s="494"/>
      <c r="HVB759" s="494"/>
      <c r="HVC759" s="494"/>
      <c r="HVD759" s="494"/>
      <c r="HVE759" s="494"/>
      <c r="HVF759" s="494"/>
      <c r="HVG759" s="494"/>
      <c r="HVH759" s="494"/>
      <c r="HVI759" s="494"/>
      <c r="HVJ759" s="494"/>
      <c r="HVK759" s="494"/>
      <c r="HVL759" s="494"/>
      <c r="HVM759" s="494"/>
      <c r="HVN759" s="494"/>
      <c r="HVO759" s="494"/>
      <c r="HVP759" s="494"/>
      <c r="HVQ759" s="494"/>
      <c r="HVR759" s="494"/>
      <c r="HVS759" s="494"/>
      <c r="HVT759" s="494"/>
      <c r="HVU759" s="494"/>
      <c r="HVV759" s="494"/>
      <c r="HVW759" s="494"/>
      <c r="HVX759" s="494"/>
      <c r="HVY759" s="494"/>
      <c r="HVZ759" s="494"/>
      <c r="HWA759" s="494"/>
      <c r="HWB759" s="494"/>
      <c r="HWC759" s="494"/>
      <c r="HWD759" s="494"/>
      <c r="HWE759" s="494"/>
      <c r="HWF759" s="494"/>
      <c r="HWG759" s="494"/>
      <c r="HWH759" s="494"/>
      <c r="HWI759" s="494"/>
      <c r="HWJ759" s="494"/>
      <c r="HWK759" s="494"/>
      <c r="HWL759" s="494"/>
      <c r="HWM759" s="494"/>
      <c r="HWN759" s="494"/>
      <c r="HWO759" s="494"/>
      <c r="HWP759" s="494"/>
      <c r="HWQ759" s="494"/>
      <c r="HWR759" s="494"/>
      <c r="HWS759" s="494"/>
      <c r="HWT759" s="494"/>
      <c r="HWU759" s="494"/>
      <c r="HWV759" s="494"/>
      <c r="HWW759" s="494"/>
      <c r="HWX759" s="494"/>
      <c r="HWY759" s="494"/>
      <c r="HWZ759" s="494"/>
      <c r="HXA759" s="494"/>
      <c r="HXB759" s="494"/>
      <c r="HXC759" s="494"/>
      <c r="HXD759" s="494"/>
      <c r="HXE759" s="494"/>
      <c r="HXF759" s="494"/>
      <c r="HXG759" s="494"/>
      <c r="HXH759" s="494"/>
      <c r="HXI759" s="494"/>
      <c r="HXJ759" s="494"/>
      <c r="HXK759" s="494"/>
      <c r="HXL759" s="494"/>
      <c r="HXM759" s="494"/>
      <c r="HXN759" s="494"/>
      <c r="HXO759" s="494"/>
      <c r="HXP759" s="494"/>
      <c r="HXQ759" s="494"/>
      <c r="HXR759" s="494"/>
      <c r="HXS759" s="494"/>
      <c r="HXT759" s="494"/>
      <c r="HXU759" s="494"/>
      <c r="HXV759" s="494"/>
      <c r="HXW759" s="494"/>
      <c r="HXX759" s="494"/>
      <c r="HXY759" s="494"/>
      <c r="HXZ759" s="494"/>
      <c r="HYA759" s="494"/>
      <c r="HYB759" s="494"/>
      <c r="HYC759" s="494"/>
      <c r="HYD759" s="494"/>
      <c r="HYE759" s="494"/>
      <c r="HYF759" s="494"/>
      <c r="HYG759" s="494"/>
      <c r="HYH759" s="494"/>
      <c r="HYI759" s="494"/>
      <c r="HYJ759" s="494"/>
      <c r="HYK759" s="494"/>
      <c r="HYL759" s="494"/>
      <c r="HYM759" s="494"/>
      <c r="HYN759" s="494"/>
      <c r="HYO759" s="494"/>
      <c r="HYP759" s="494"/>
      <c r="HYQ759" s="494"/>
      <c r="HYR759" s="494"/>
      <c r="HYS759" s="494"/>
      <c r="HYT759" s="494"/>
      <c r="HYU759" s="494"/>
      <c r="HYV759" s="494"/>
      <c r="HYW759" s="494"/>
      <c r="HYX759" s="494"/>
      <c r="HYY759" s="494"/>
      <c r="HYZ759" s="494"/>
      <c r="HZA759" s="494"/>
      <c r="HZB759" s="494"/>
      <c r="HZC759" s="494"/>
      <c r="HZD759" s="494"/>
      <c r="HZE759" s="494"/>
      <c r="HZF759" s="494"/>
      <c r="HZG759" s="494"/>
      <c r="HZH759" s="494"/>
      <c r="HZI759" s="494"/>
      <c r="HZJ759" s="494"/>
      <c r="HZK759" s="494"/>
      <c r="HZL759" s="494"/>
      <c r="HZM759" s="494"/>
      <c r="HZN759" s="494"/>
      <c r="HZO759" s="494"/>
      <c r="HZP759" s="494"/>
      <c r="HZQ759" s="494"/>
      <c r="HZR759" s="494"/>
      <c r="HZS759" s="494"/>
      <c r="HZT759" s="494"/>
      <c r="HZU759" s="494"/>
      <c r="HZV759" s="494"/>
      <c r="HZW759" s="494"/>
      <c r="HZX759" s="494"/>
      <c r="HZY759" s="494"/>
      <c r="HZZ759" s="494"/>
      <c r="IAA759" s="494"/>
      <c r="IAB759" s="494"/>
      <c r="IAC759" s="494"/>
      <c r="IAD759" s="494"/>
      <c r="IAE759" s="494"/>
      <c r="IAF759" s="494"/>
      <c r="IAG759" s="494"/>
      <c r="IAH759" s="494"/>
      <c r="IAI759" s="494"/>
      <c r="IAJ759" s="494"/>
      <c r="IAK759" s="494"/>
      <c r="IAL759" s="494"/>
      <c r="IAM759" s="494"/>
      <c r="IAN759" s="494"/>
      <c r="IAO759" s="494"/>
      <c r="IAP759" s="494"/>
      <c r="IAQ759" s="494"/>
      <c r="IAR759" s="494"/>
      <c r="IAS759" s="494"/>
      <c r="IAT759" s="494"/>
      <c r="IAU759" s="494"/>
      <c r="IAV759" s="494"/>
      <c r="IAW759" s="494"/>
      <c r="IAX759" s="494"/>
      <c r="IAY759" s="494"/>
      <c r="IAZ759" s="494"/>
      <c r="IBA759" s="494"/>
      <c r="IBB759" s="494"/>
      <c r="IBC759" s="494"/>
      <c r="IBD759" s="494"/>
      <c r="IBE759" s="494"/>
      <c r="IBF759" s="494"/>
      <c r="IBG759" s="494"/>
      <c r="IBH759" s="494"/>
      <c r="IBI759" s="494"/>
      <c r="IBJ759" s="494"/>
      <c r="IBK759" s="494"/>
      <c r="IBL759" s="494"/>
      <c r="IBM759" s="494"/>
      <c r="IBN759" s="494"/>
      <c r="IBO759" s="494"/>
      <c r="IBP759" s="494"/>
      <c r="IBQ759" s="494"/>
      <c r="IBR759" s="494"/>
      <c r="IBS759" s="494"/>
      <c r="IBT759" s="494"/>
      <c r="IBU759" s="494"/>
      <c r="IBV759" s="494"/>
      <c r="IBW759" s="494"/>
      <c r="IBX759" s="494"/>
      <c r="IBY759" s="494"/>
      <c r="IBZ759" s="494"/>
      <c r="ICA759" s="494"/>
      <c r="ICB759" s="494"/>
      <c r="ICC759" s="494"/>
      <c r="ICD759" s="494"/>
      <c r="ICE759" s="494"/>
      <c r="ICF759" s="494"/>
      <c r="ICG759" s="494"/>
      <c r="ICH759" s="494"/>
      <c r="ICI759" s="494"/>
      <c r="ICJ759" s="494"/>
      <c r="ICK759" s="494"/>
      <c r="ICL759" s="494"/>
      <c r="ICM759" s="494"/>
      <c r="ICN759" s="494"/>
      <c r="ICO759" s="494"/>
      <c r="ICP759" s="494"/>
      <c r="ICQ759" s="494"/>
      <c r="ICR759" s="494"/>
      <c r="ICS759" s="494"/>
      <c r="ICT759" s="494"/>
      <c r="ICU759" s="494"/>
      <c r="ICV759" s="494"/>
      <c r="ICW759" s="494"/>
      <c r="ICX759" s="494"/>
      <c r="ICY759" s="494"/>
      <c r="ICZ759" s="494"/>
      <c r="IDA759" s="494"/>
      <c r="IDB759" s="494"/>
      <c r="IDC759" s="494"/>
      <c r="IDD759" s="494"/>
      <c r="IDE759" s="494"/>
      <c r="IDF759" s="494"/>
      <c r="IDG759" s="494"/>
      <c r="IDH759" s="494"/>
      <c r="IDI759" s="494"/>
      <c r="IDJ759" s="494"/>
      <c r="IDK759" s="494"/>
      <c r="IDL759" s="494"/>
      <c r="IDM759" s="494"/>
      <c r="IDN759" s="494"/>
      <c r="IDO759" s="494"/>
      <c r="IDP759" s="494"/>
      <c r="IDQ759" s="494"/>
      <c r="IDR759" s="494"/>
      <c r="IDS759" s="494"/>
      <c r="IDT759" s="494"/>
      <c r="IDU759" s="494"/>
      <c r="IDV759" s="494"/>
      <c r="IDW759" s="494"/>
      <c r="IDX759" s="494"/>
      <c r="IDY759" s="494"/>
      <c r="IDZ759" s="494"/>
      <c r="IEA759" s="494"/>
      <c r="IEB759" s="494"/>
      <c r="IEC759" s="494"/>
      <c r="IED759" s="494"/>
      <c r="IEE759" s="494"/>
      <c r="IEF759" s="494"/>
      <c r="IEG759" s="494"/>
      <c r="IEH759" s="494"/>
      <c r="IEI759" s="494"/>
      <c r="IEJ759" s="494"/>
      <c r="IEK759" s="494"/>
      <c r="IEL759" s="494"/>
      <c r="IEM759" s="494"/>
      <c r="IEN759" s="494"/>
      <c r="IEO759" s="494"/>
      <c r="IEP759" s="494"/>
      <c r="IEQ759" s="494"/>
      <c r="IER759" s="494"/>
      <c r="IES759" s="494"/>
      <c r="IET759" s="494"/>
      <c r="IEU759" s="494"/>
      <c r="IEV759" s="494"/>
      <c r="IEW759" s="494"/>
      <c r="IEX759" s="494"/>
      <c r="IEY759" s="494"/>
      <c r="IEZ759" s="494"/>
      <c r="IFA759" s="494"/>
      <c r="IFB759" s="494"/>
      <c r="IFC759" s="494"/>
      <c r="IFD759" s="494"/>
      <c r="IFE759" s="494"/>
      <c r="IFF759" s="494"/>
      <c r="IFG759" s="494"/>
      <c r="IFH759" s="494"/>
      <c r="IFI759" s="494"/>
      <c r="IFJ759" s="494"/>
      <c r="IFK759" s="494"/>
      <c r="IFL759" s="494"/>
      <c r="IFM759" s="494"/>
      <c r="IFN759" s="494"/>
      <c r="IFO759" s="494"/>
      <c r="IFP759" s="494"/>
      <c r="IFQ759" s="494"/>
      <c r="IFR759" s="494"/>
      <c r="IFS759" s="494"/>
      <c r="IFT759" s="494"/>
      <c r="IFU759" s="494"/>
      <c r="IFV759" s="494"/>
      <c r="IFW759" s="494"/>
      <c r="IFX759" s="494"/>
      <c r="IFY759" s="494"/>
      <c r="IFZ759" s="494"/>
      <c r="IGA759" s="494"/>
      <c r="IGB759" s="494"/>
      <c r="IGC759" s="494"/>
      <c r="IGD759" s="494"/>
      <c r="IGE759" s="494"/>
      <c r="IGF759" s="494"/>
      <c r="IGG759" s="494"/>
      <c r="IGH759" s="494"/>
      <c r="IGI759" s="494"/>
      <c r="IGJ759" s="494"/>
      <c r="IGK759" s="494"/>
      <c r="IGL759" s="494"/>
      <c r="IGM759" s="494"/>
      <c r="IGN759" s="494"/>
      <c r="IGO759" s="494"/>
      <c r="IGP759" s="494"/>
      <c r="IGQ759" s="494"/>
      <c r="IGR759" s="494"/>
      <c r="IGS759" s="494"/>
      <c r="IGT759" s="494"/>
      <c r="IGU759" s="494"/>
      <c r="IGV759" s="494"/>
      <c r="IGW759" s="494"/>
      <c r="IGX759" s="494"/>
      <c r="IGY759" s="494"/>
      <c r="IGZ759" s="494"/>
      <c r="IHA759" s="494"/>
      <c r="IHB759" s="494"/>
      <c r="IHC759" s="494"/>
      <c r="IHD759" s="494"/>
      <c r="IHE759" s="494"/>
      <c r="IHF759" s="494"/>
      <c r="IHG759" s="494"/>
      <c r="IHH759" s="494"/>
      <c r="IHI759" s="494"/>
      <c r="IHJ759" s="494"/>
      <c r="IHK759" s="494"/>
      <c r="IHL759" s="494"/>
      <c r="IHM759" s="494"/>
      <c r="IHN759" s="494"/>
      <c r="IHO759" s="494"/>
      <c r="IHP759" s="494"/>
      <c r="IHQ759" s="494"/>
      <c r="IHR759" s="494"/>
      <c r="IHS759" s="494"/>
      <c r="IHT759" s="494"/>
      <c r="IHU759" s="494"/>
      <c r="IHV759" s="494"/>
      <c r="IHW759" s="494"/>
      <c r="IHX759" s="494"/>
      <c r="IHY759" s="494"/>
      <c r="IHZ759" s="494"/>
      <c r="IIA759" s="494"/>
      <c r="IIB759" s="494"/>
      <c r="IIC759" s="494"/>
      <c r="IID759" s="494"/>
      <c r="IIE759" s="494"/>
      <c r="IIF759" s="494"/>
      <c r="IIG759" s="494"/>
      <c r="IIH759" s="494"/>
      <c r="III759" s="494"/>
      <c r="IIJ759" s="494"/>
      <c r="IIK759" s="494"/>
      <c r="IIL759" s="494"/>
      <c r="IIM759" s="494"/>
      <c r="IIN759" s="494"/>
      <c r="IIO759" s="494"/>
      <c r="IIP759" s="494"/>
      <c r="IIQ759" s="494"/>
      <c r="IIR759" s="494"/>
      <c r="IIS759" s="494"/>
      <c r="IIT759" s="494"/>
      <c r="IIU759" s="494"/>
      <c r="IIV759" s="494"/>
      <c r="IIW759" s="494"/>
      <c r="IIX759" s="494"/>
      <c r="IIY759" s="494"/>
      <c r="IIZ759" s="494"/>
      <c r="IJA759" s="494"/>
      <c r="IJB759" s="494"/>
      <c r="IJC759" s="494"/>
      <c r="IJD759" s="494"/>
      <c r="IJE759" s="494"/>
      <c r="IJF759" s="494"/>
      <c r="IJG759" s="494"/>
      <c r="IJH759" s="494"/>
      <c r="IJI759" s="494"/>
      <c r="IJJ759" s="494"/>
      <c r="IJK759" s="494"/>
      <c r="IJL759" s="494"/>
      <c r="IJM759" s="494"/>
      <c r="IJN759" s="494"/>
      <c r="IJO759" s="494"/>
      <c r="IJP759" s="494"/>
      <c r="IJQ759" s="494"/>
      <c r="IJR759" s="494"/>
      <c r="IJS759" s="494"/>
      <c r="IJT759" s="494"/>
      <c r="IJU759" s="494"/>
      <c r="IJV759" s="494"/>
      <c r="IJW759" s="494"/>
      <c r="IJX759" s="494"/>
      <c r="IJY759" s="494"/>
      <c r="IJZ759" s="494"/>
      <c r="IKA759" s="494"/>
      <c r="IKB759" s="494"/>
      <c r="IKC759" s="494"/>
      <c r="IKD759" s="494"/>
      <c r="IKE759" s="494"/>
      <c r="IKF759" s="494"/>
      <c r="IKG759" s="494"/>
      <c r="IKH759" s="494"/>
      <c r="IKI759" s="494"/>
      <c r="IKJ759" s="494"/>
      <c r="IKK759" s="494"/>
      <c r="IKL759" s="494"/>
      <c r="IKM759" s="494"/>
      <c r="IKN759" s="494"/>
      <c r="IKO759" s="494"/>
      <c r="IKP759" s="494"/>
      <c r="IKQ759" s="494"/>
      <c r="IKR759" s="494"/>
      <c r="IKS759" s="494"/>
      <c r="IKT759" s="494"/>
      <c r="IKU759" s="494"/>
      <c r="IKV759" s="494"/>
      <c r="IKW759" s="494"/>
      <c r="IKX759" s="494"/>
      <c r="IKY759" s="494"/>
      <c r="IKZ759" s="494"/>
      <c r="ILA759" s="494"/>
      <c r="ILB759" s="494"/>
      <c r="ILC759" s="494"/>
      <c r="ILD759" s="494"/>
      <c r="ILE759" s="494"/>
      <c r="ILF759" s="494"/>
      <c r="ILG759" s="494"/>
      <c r="ILH759" s="494"/>
      <c r="ILI759" s="494"/>
      <c r="ILJ759" s="494"/>
      <c r="ILK759" s="494"/>
      <c r="ILL759" s="494"/>
      <c r="ILM759" s="494"/>
      <c r="ILN759" s="494"/>
      <c r="ILO759" s="494"/>
      <c r="ILP759" s="494"/>
      <c r="ILQ759" s="494"/>
      <c r="ILR759" s="494"/>
      <c r="ILS759" s="494"/>
      <c r="ILT759" s="494"/>
      <c r="ILU759" s="494"/>
      <c r="ILV759" s="494"/>
      <c r="ILW759" s="494"/>
      <c r="ILX759" s="494"/>
      <c r="ILY759" s="494"/>
      <c r="ILZ759" s="494"/>
      <c r="IMA759" s="494"/>
      <c r="IMB759" s="494"/>
      <c r="IMC759" s="494"/>
      <c r="IMD759" s="494"/>
      <c r="IME759" s="494"/>
      <c r="IMF759" s="494"/>
      <c r="IMG759" s="494"/>
      <c r="IMH759" s="494"/>
      <c r="IMI759" s="494"/>
      <c r="IMJ759" s="494"/>
      <c r="IMK759" s="494"/>
      <c r="IML759" s="494"/>
      <c r="IMM759" s="494"/>
      <c r="IMN759" s="494"/>
      <c r="IMO759" s="494"/>
      <c r="IMP759" s="494"/>
      <c r="IMQ759" s="494"/>
      <c r="IMR759" s="494"/>
      <c r="IMS759" s="494"/>
      <c r="IMT759" s="494"/>
      <c r="IMU759" s="494"/>
      <c r="IMV759" s="494"/>
      <c r="IMW759" s="494"/>
      <c r="IMX759" s="494"/>
      <c r="IMY759" s="494"/>
      <c r="IMZ759" s="494"/>
      <c r="INA759" s="494"/>
      <c r="INB759" s="494"/>
      <c r="INC759" s="494"/>
      <c r="IND759" s="494"/>
      <c r="INE759" s="494"/>
      <c r="INF759" s="494"/>
      <c r="ING759" s="494"/>
      <c r="INH759" s="494"/>
      <c r="INI759" s="494"/>
      <c r="INJ759" s="494"/>
      <c r="INK759" s="494"/>
      <c r="INL759" s="494"/>
      <c r="INM759" s="494"/>
      <c r="INN759" s="494"/>
      <c r="INO759" s="494"/>
      <c r="INP759" s="494"/>
      <c r="INQ759" s="494"/>
      <c r="INR759" s="494"/>
      <c r="INS759" s="494"/>
      <c r="INT759" s="494"/>
      <c r="INU759" s="494"/>
      <c r="INV759" s="494"/>
      <c r="INW759" s="494"/>
      <c r="INX759" s="494"/>
      <c r="INY759" s="494"/>
      <c r="INZ759" s="494"/>
      <c r="IOA759" s="494"/>
      <c r="IOB759" s="494"/>
      <c r="IOC759" s="494"/>
      <c r="IOD759" s="494"/>
      <c r="IOE759" s="494"/>
      <c r="IOF759" s="494"/>
      <c r="IOG759" s="494"/>
      <c r="IOH759" s="494"/>
      <c r="IOI759" s="494"/>
      <c r="IOJ759" s="494"/>
      <c r="IOK759" s="494"/>
      <c r="IOL759" s="494"/>
      <c r="IOM759" s="494"/>
      <c r="ION759" s="494"/>
      <c r="IOO759" s="494"/>
      <c r="IOP759" s="494"/>
      <c r="IOQ759" s="494"/>
      <c r="IOR759" s="494"/>
      <c r="IOS759" s="494"/>
      <c r="IOT759" s="494"/>
      <c r="IOU759" s="494"/>
      <c r="IOV759" s="494"/>
      <c r="IOW759" s="494"/>
      <c r="IOX759" s="494"/>
      <c r="IOY759" s="494"/>
      <c r="IOZ759" s="494"/>
      <c r="IPA759" s="494"/>
      <c r="IPB759" s="494"/>
      <c r="IPC759" s="494"/>
      <c r="IPD759" s="494"/>
      <c r="IPE759" s="494"/>
      <c r="IPF759" s="494"/>
      <c r="IPG759" s="494"/>
      <c r="IPH759" s="494"/>
      <c r="IPI759" s="494"/>
      <c r="IPJ759" s="494"/>
      <c r="IPK759" s="494"/>
      <c r="IPL759" s="494"/>
      <c r="IPM759" s="494"/>
      <c r="IPN759" s="494"/>
      <c r="IPO759" s="494"/>
      <c r="IPP759" s="494"/>
      <c r="IPQ759" s="494"/>
      <c r="IPR759" s="494"/>
      <c r="IPS759" s="494"/>
      <c r="IPT759" s="494"/>
      <c r="IPU759" s="494"/>
      <c r="IPV759" s="494"/>
      <c r="IPW759" s="494"/>
      <c r="IPX759" s="494"/>
      <c r="IPY759" s="494"/>
      <c r="IPZ759" s="494"/>
      <c r="IQA759" s="494"/>
      <c r="IQB759" s="494"/>
      <c r="IQC759" s="494"/>
      <c r="IQD759" s="494"/>
      <c r="IQE759" s="494"/>
      <c r="IQF759" s="494"/>
      <c r="IQG759" s="494"/>
      <c r="IQH759" s="494"/>
      <c r="IQI759" s="494"/>
      <c r="IQJ759" s="494"/>
      <c r="IQK759" s="494"/>
      <c r="IQL759" s="494"/>
      <c r="IQM759" s="494"/>
      <c r="IQN759" s="494"/>
      <c r="IQO759" s="494"/>
      <c r="IQP759" s="494"/>
      <c r="IQQ759" s="494"/>
      <c r="IQR759" s="494"/>
      <c r="IQS759" s="494"/>
      <c r="IQT759" s="494"/>
      <c r="IQU759" s="494"/>
      <c r="IQV759" s="494"/>
      <c r="IQW759" s="494"/>
      <c r="IQX759" s="494"/>
      <c r="IQY759" s="494"/>
      <c r="IQZ759" s="494"/>
      <c r="IRA759" s="494"/>
      <c r="IRB759" s="494"/>
      <c r="IRC759" s="494"/>
      <c r="IRD759" s="494"/>
      <c r="IRE759" s="494"/>
      <c r="IRF759" s="494"/>
      <c r="IRG759" s="494"/>
      <c r="IRH759" s="494"/>
      <c r="IRI759" s="494"/>
      <c r="IRJ759" s="494"/>
      <c r="IRK759" s="494"/>
      <c r="IRL759" s="494"/>
      <c r="IRM759" s="494"/>
      <c r="IRN759" s="494"/>
      <c r="IRO759" s="494"/>
      <c r="IRP759" s="494"/>
      <c r="IRQ759" s="494"/>
      <c r="IRR759" s="494"/>
      <c r="IRS759" s="494"/>
      <c r="IRT759" s="494"/>
      <c r="IRU759" s="494"/>
      <c r="IRV759" s="494"/>
      <c r="IRW759" s="494"/>
      <c r="IRX759" s="494"/>
      <c r="IRY759" s="494"/>
      <c r="IRZ759" s="494"/>
      <c r="ISA759" s="494"/>
      <c r="ISB759" s="494"/>
      <c r="ISC759" s="494"/>
      <c r="ISD759" s="494"/>
      <c r="ISE759" s="494"/>
      <c r="ISF759" s="494"/>
      <c r="ISG759" s="494"/>
      <c r="ISH759" s="494"/>
      <c r="ISI759" s="494"/>
      <c r="ISJ759" s="494"/>
      <c r="ISK759" s="494"/>
      <c r="ISL759" s="494"/>
      <c r="ISM759" s="494"/>
      <c r="ISN759" s="494"/>
      <c r="ISO759" s="494"/>
      <c r="ISP759" s="494"/>
      <c r="ISQ759" s="494"/>
      <c r="ISR759" s="494"/>
      <c r="ISS759" s="494"/>
      <c r="IST759" s="494"/>
      <c r="ISU759" s="494"/>
      <c r="ISV759" s="494"/>
      <c r="ISW759" s="494"/>
      <c r="ISX759" s="494"/>
      <c r="ISY759" s="494"/>
      <c r="ISZ759" s="494"/>
      <c r="ITA759" s="494"/>
      <c r="ITB759" s="494"/>
      <c r="ITC759" s="494"/>
      <c r="ITD759" s="494"/>
      <c r="ITE759" s="494"/>
      <c r="ITF759" s="494"/>
      <c r="ITG759" s="494"/>
      <c r="ITH759" s="494"/>
      <c r="ITI759" s="494"/>
      <c r="ITJ759" s="494"/>
      <c r="ITK759" s="494"/>
      <c r="ITL759" s="494"/>
      <c r="ITM759" s="494"/>
      <c r="ITN759" s="494"/>
      <c r="ITO759" s="494"/>
      <c r="ITP759" s="494"/>
      <c r="ITQ759" s="494"/>
      <c r="ITR759" s="494"/>
      <c r="ITS759" s="494"/>
      <c r="ITT759" s="494"/>
      <c r="ITU759" s="494"/>
      <c r="ITV759" s="494"/>
      <c r="ITW759" s="494"/>
      <c r="ITX759" s="494"/>
      <c r="ITY759" s="494"/>
      <c r="ITZ759" s="494"/>
      <c r="IUA759" s="494"/>
      <c r="IUB759" s="494"/>
      <c r="IUC759" s="494"/>
      <c r="IUD759" s="494"/>
      <c r="IUE759" s="494"/>
      <c r="IUF759" s="494"/>
      <c r="IUG759" s="494"/>
      <c r="IUH759" s="494"/>
      <c r="IUI759" s="494"/>
      <c r="IUJ759" s="494"/>
      <c r="IUK759" s="494"/>
      <c r="IUL759" s="494"/>
      <c r="IUM759" s="494"/>
      <c r="IUN759" s="494"/>
      <c r="IUO759" s="494"/>
      <c r="IUP759" s="494"/>
      <c r="IUQ759" s="494"/>
      <c r="IUR759" s="494"/>
      <c r="IUS759" s="494"/>
      <c r="IUT759" s="494"/>
      <c r="IUU759" s="494"/>
      <c r="IUV759" s="494"/>
      <c r="IUW759" s="494"/>
      <c r="IUX759" s="494"/>
      <c r="IUY759" s="494"/>
      <c r="IUZ759" s="494"/>
      <c r="IVA759" s="494"/>
      <c r="IVB759" s="494"/>
      <c r="IVC759" s="494"/>
      <c r="IVD759" s="494"/>
      <c r="IVE759" s="494"/>
      <c r="IVF759" s="494"/>
      <c r="IVG759" s="494"/>
      <c r="IVH759" s="494"/>
      <c r="IVI759" s="494"/>
      <c r="IVJ759" s="494"/>
      <c r="IVK759" s="494"/>
      <c r="IVL759" s="494"/>
      <c r="IVM759" s="494"/>
      <c r="IVN759" s="494"/>
      <c r="IVO759" s="494"/>
      <c r="IVP759" s="494"/>
      <c r="IVQ759" s="494"/>
      <c r="IVR759" s="494"/>
      <c r="IVS759" s="494"/>
      <c r="IVT759" s="494"/>
      <c r="IVU759" s="494"/>
      <c r="IVV759" s="494"/>
      <c r="IVW759" s="494"/>
      <c r="IVX759" s="494"/>
      <c r="IVY759" s="494"/>
      <c r="IVZ759" s="494"/>
      <c r="IWA759" s="494"/>
      <c r="IWB759" s="494"/>
      <c r="IWC759" s="494"/>
      <c r="IWD759" s="494"/>
      <c r="IWE759" s="494"/>
      <c r="IWF759" s="494"/>
      <c r="IWG759" s="494"/>
      <c r="IWH759" s="494"/>
      <c r="IWI759" s="494"/>
      <c r="IWJ759" s="494"/>
      <c r="IWK759" s="494"/>
      <c r="IWL759" s="494"/>
      <c r="IWM759" s="494"/>
      <c r="IWN759" s="494"/>
      <c r="IWO759" s="494"/>
      <c r="IWP759" s="494"/>
      <c r="IWQ759" s="494"/>
      <c r="IWR759" s="494"/>
      <c r="IWS759" s="494"/>
      <c r="IWT759" s="494"/>
      <c r="IWU759" s="494"/>
      <c r="IWV759" s="494"/>
      <c r="IWW759" s="494"/>
      <c r="IWX759" s="494"/>
      <c r="IWY759" s="494"/>
      <c r="IWZ759" s="494"/>
      <c r="IXA759" s="494"/>
      <c r="IXB759" s="494"/>
      <c r="IXC759" s="494"/>
      <c r="IXD759" s="494"/>
      <c r="IXE759" s="494"/>
      <c r="IXF759" s="494"/>
      <c r="IXG759" s="494"/>
      <c r="IXH759" s="494"/>
      <c r="IXI759" s="494"/>
      <c r="IXJ759" s="494"/>
      <c r="IXK759" s="494"/>
      <c r="IXL759" s="494"/>
      <c r="IXM759" s="494"/>
      <c r="IXN759" s="494"/>
      <c r="IXO759" s="494"/>
      <c r="IXP759" s="494"/>
      <c r="IXQ759" s="494"/>
      <c r="IXR759" s="494"/>
      <c r="IXS759" s="494"/>
      <c r="IXT759" s="494"/>
      <c r="IXU759" s="494"/>
      <c r="IXV759" s="494"/>
      <c r="IXW759" s="494"/>
      <c r="IXX759" s="494"/>
      <c r="IXY759" s="494"/>
      <c r="IXZ759" s="494"/>
      <c r="IYA759" s="494"/>
      <c r="IYB759" s="494"/>
      <c r="IYC759" s="494"/>
      <c r="IYD759" s="494"/>
      <c r="IYE759" s="494"/>
      <c r="IYF759" s="494"/>
      <c r="IYG759" s="494"/>
      <c r="IYH759" s="494"/>
      <c r="IYI759" s="494"/>
      <c r="IYJ759" s="494"/>
      <c r="IYK759" s="494"/>
      <c r="IYL759" s="494"/>
      <c r="IYM759" s="494"/>
      <c r="IYN759" s="494"/>
      <c r="IYO759" s="494"/>
      <c r="IYP759" s="494"/>
      <c r="IYQ759" s="494"/>
      <c r="IYR759" s="494"/>
      <c r="IYS759" s="494"/>
      <c r="IYT759" s="494"/>
      <c r="IYU759" s="494"/>
      <c r="IYV759" s="494"/>
      <c r="IYW759" s="494"/>
      <c r="IYX759" s="494"/>
      <c r="IYY759" s="494"/>
      <c r="IYZ759" s="494"/>
      <c r="IZA759" s="494"/>
      <c r="IZB759" s="494"/>
      <c r="IZC759" s="494"/>
      <c r="IZD759" s="494"/>
      <c r="IZE759" s="494"/>
      <c r="IZF759" s="494"/>
      <c r="IZG759" s="494"/>
      <c r="IZH759" s="494"/>
      <c r="IZI759" s="494"/>
      <c r="IZJ759" s="494"/>
      <c r="IZK759" s="494"/>
      <c r="IZL759" s="494"/>
      <c r="IZM759" s="494"/>
      <c r="IZN759" s="494"/>
      <c r="IZO759" s="494"/>
      <c r="IZP759" s="494"/>
      <c r="IZQ759" s="494"/>
      <c r="IZR759" s="494"/>
      <c r="IZS759" s="494"/>
      <c r="IZT759" s="494"/>
      <c r="IZU759" s="494"/>
      <c r="IZV759" s="494"/>
      <c r="IZW759" s="494"/>
      <c r="IZX759" s="494"/>
      <c r="IZY759" s="494"/>
      <c r="IZZ759" s="494"/>
      <c r="JAA759" s="494"/>
      <c r="JAB759" s="494"/>
      <c r="JAC759" s="494"/>
      <c r="JAD759" s="494"/>
      <c r="JAE759" s="494"/>
      <c r="JAF759" s="494"/>
      <c r="JAG759" s="494"/>
      <c r="JAH759" s="494"/>
      <c r="JAI759" s="494"/>
      <c r="JAJ759" s="494"/>
      <c r="JAK759" s="494"/>
      <c r="JAL759" s="494"/>
      <c r="JAM759" s="494"/>
      <c r="JAN759" s="494"/>
      <c r="JAO759" s="494"/>
      <c r="JAP759" s="494"/>
      <c r="JAQ759" s="494"/>
      <c r="JAR759" s="494"/>
      <c r="JAS759" s="494"/>
      <c r="JAT759" s="494"/>
      <c r="JAU759" s="494"/>
      <c r="JAV759" s="494"/>
      <c r="JAW759" s="494"/>
      <c r="JAX759" s="494"/>
      <c r="JAY759" s="494"/>
      <c r="JAZ759" s="494"/>
      <c r="JBA759" s="494"/>
      <c r="JBB759" s="494"/>
      <c r="JBC759" s="494"/>
      <c r="JBD759" s="494"/>
      <c r="JBE759" s="494"/>
      <c r="JBF759" s="494"/>
      <c r="JBG759" s="494"/>
      <c r="JBH759" s="494"/>
      <c r="JBI759" s="494"/>
      <c r="JBJ759" s="494"/>
      <c r="JBK759" s="494"/>
      <c r="JBL759" s="494"/>
      <c r="JBM759" s="494"/>
      <c r="JBN759" s="494"/>
      <c r="JBO759" s="494"/>
      <c r="JBP759" s="494"/>
      <c r="JBQ759" s="494"/>
      <c r="JBR759" s="494"/>
      <c r="JBS759" s="494"/>
      <c r="JBT759" s="494"/>
      <c r="JBU759" s="494"/>
      <c r="JBV759" s="494"/>
      <c r="JBW759" s="494"/>
      <c r="JBX759" s="494"/>
      <c r="JBY759" s="494"/>
      <c r="JBZ759" s="494"/>
      <c r="JCA759" s="494"/>
      <c r="JCB759" s="494"/>
      <c r="JCC759" s="494"/>
      <c r="JCD759" s="494"/>
      <c r="JCE759" s="494"/>
      <c r="JCF759" s="494"/>
      <c r="JCG759" s="494"/>
      <c r="JCH759" s="494"/>
      <c r="JCI759" s="494"/>
      <c r="JCJ759" s="494"/>
      <c r="JCK759" s="494"/>
      <c r="JCL759" s="494"/>
      <c r="JCM759" s="494"/>
      <c r="JCN759" s="494"/>
      <c r="JCO759" s="494"/>
      <c r="JCP759" s="494"/>
      <c r="JCQ759" s="494"/>
      <c r="JCR759" s="494"/>
      <c r="JCS759" s="494"/>
      <c r="JCT759" s="494"/>
      <c r="JCU759" s="494"/>
      <c r="JCV759" s="494"/>
      <c r="JCW759" s="494"/>
      <c r="JCX759" s="494"/>
      <c r="JCY759" s="494"/>
      <c r="JCZ759" s="494"/>
      <c r="JDA759" s="494"/>
      <c r="JDB759" s="494"/>
      <c r="JDC759" s="494"/>
      <c r="JDD759" s="494"/>
      <c r="JDE759" s="494"/>
      <c r="JDF759" s="494"/>
      <c r="JDG759" s="494"/>
      <c r="JDH759" s="494"/>
      <c r="JDI759" s="494"/>
      <c r="JDJ759" s="494"/>
      <c r="JDK759" s="494"/>
      <c r="JDL759" s="494"/>
      <c r="JDM759" s="494"/>
      <c r="JDN759" s="494"/>
      <c r="JDO759" s="494"/>
      <c r="JDP759" s="494"/>
      <c r="JDQ759" s="494"/>
      <c r="JDR759" s="494"/>
      <c r="JDS759" s="494"/>
      <c r="JDT759" s="494"/>
      <c r="JDU759" s="494"/>
      <c r="JDV759" s="494"/>
      <c r="JDW759" s="494"/>
      <c r="JDX759" s="494"/>
      <c r="JDY759" s="494"/>
      <c r="JDZ759" s="494"/>
      <c r="JEA759" s="494"/>
      <c r="JEB759" s="494"/>
      <c r="JEC759" s="494"/>
      <c r="JED759" s="494"/>
      <c r="JEE759" s="494"/>
      <c r="JEF759" s="494"/>
      <c r="JEG759" s="494"/>
      <c r="JEH759" s="494"/>
      <c r="JEI759" s="494"/>
      <c r="JEJ759" s="494"/>
      <c r="JEK759" s="494"/>
      <c r="JEL759" s="494"/>
      <c r="JEM759" s="494"/>
      <c r="JEN759" s="494"/>
      <c r="JEO759" s="494"/>
      <c r="JEP759" s="494"/>
      <c r="JEQ759" s="494"/>
      <c r="JER759" s="494"/>
      <c r="JES759" s="494"/>
      <c r="JET759" s="494"/>
      <c r="JEU759" s="494"/>
      <c r="JEV759" s="494"/>
      <c r="JEW759" s="494"/>
      <c r="JEX759" s="494"/>
      <c r="JEY759" s="494"/>
      <c r="JEZ759" s="494"/>
      <c r="JFA759" s="494"/>
      <c r="JFB759" s="494"/>
      <c r="JFC759" s="494"/>
      <c r="JFD759" s="494"/>
      <c r="JFE759" s="494"/>
      <c r="JFF759" s="494"/>
      <c r="JFG759" s="494"/>
      <c r="JFH759" s="494"/>
      <c r="JFI759" s="494"/>
      <c r="JFJ759" s="494"/>
      <c r="JFK759" s="494"/>
      <c r="JFL759" s="494"/>
      <c r="JFM759" s="494"/>
      <c r="JFN759" s="494"/>
      <c r="JFO759" s="494"/>
      <c r="JFP759" s="494"/>
      <c r="JFQ759" s="494"/>
      <c r="JFR759" s="494"/>
      <c r="JFS759" s="494"/>
      <c r="JFT759" s="494"/>
      <c r="JFU759" s="494"/>
      <c r="JFV759" s="494"/>
      <c r="JFW759" s="494"/>
      <c r="JFX759" s="494"/>
      <c r="JFY759" s="494"/>
      <c r="JFZ759" s="494"/>
      <c r="JGA759" s="494"/>
      <c r="JGB759" s="494"/>
      <c r="JGC759" s="494"/>
      <c r="JGD759" s="494"/>
      <c r="JGE759" s="494"/>
      <c r="JGF759" s="494"/>
      <c r="JGG759" s="494"/>
      <c r="JGH759" s="494"/>
      <c r="JGI759" s="494"/>
      <c r="JGJ759" s="494"/>
      <c r="JGK759" s="494"/>
      <c r="JGL759" s="494"/>
      <c r="JGM759" s="494"/>
      <c r="JGN759" s="494"/>
      <c r="JGO759" s="494"/>
      <c r="JGP759" s="494"/>
      <c r="JGQ759" s="494"/>
      <c r="JGR759" s="494"/>
      <c r="JGS759" s="494"/>
      <c r="JGT759" s="494"/>
      <c r="JGU759" s="494"/>
      <c r="JGV759" s="494"/>
      <c r="JGW759" s="494"/>
      <c r="JGX759" s="494"/>
      <c r="JGY759" s="494"/>
      <c r="JGZ759" s="494"/>
      <c r="JHA759" s="494"/>
      <c r="JHB759" s="494"/>
      <c r="JHC759" s="494"/>
      <c r="JHD759" s="494"/>
      <c r="JHE759" s="494"/>
      <c r="JHF759" s="494"/>
      <c r="JHG759" s="494"/>
      <c r="JHH759" s="494"/>
      <c r="JHI759" s="494"/>
      <c r="JHJ759" s="494"/>
      <c r="JHK759" s="494"/>
      <c r="JHL759" s="494"/>
      <c r="JHM759" s="494"/>
      <c r="JHN759" s="494"/>
      <c r="JHO759" s="494"/>
      <c r="JHP759" s="494"/>
      <c r="JHQ759" s="494"/>
      <c r="JHR759" s="494"/>
      <c r="JHS759" s="494"/>
      <c r="JHT759" s="494"/>
      <c r="JHU759" s="494"/>
      <c r="JHV759" s="494"/>
      <c r="JHW759" s="494"/>
      <c r="JHX759" s="494"/>
      <c r="JHY759" s="494"/>
      <c r="JHZ759" s="494"/>
      <c r="JIA759" s="494"/>
      <c r="JIB759" s="494"/>
      <c r="JIC759" s="494"/>
      <c r="JID759" s="494"/>
      <c r="JIE759" s="494"/>
      <c r="JIF759" s="494"/>
      <c r="JIG759" s="494"/>
      <c r="JIH759" s="494"/>
      <c r="JII759" s="494"/>
      <c r="JIJ759" s="494"/>
      <c r="JIK759" s="494"/>
      <c r="JIL759" s="494"/>
      <c r="JIM759" s="494"/>
      <c r="JIN759" s="494"/>
      <c r="JIO759" s="494"/>
      <c r="JIP759" s="494"/>
      <c r="JIQ759" s="494"/>
      <c r="JIR759" s="494"/>
      <c r="JIS759" s="494"/>
      <c r="JIT759" s="494"/>
      <c r="JIU759" s="494"/>
      <c r="JIV759" s="494"/>
      <c r="JIW759" s="494"/>
      <c r="JIX759" s="494"/>
      <c r="JIY759" s="494"/>
      <c r="JIZ759" s="494"/>
      <c r="JJA759" s="494"/>
      <c r="JJB759" s="494"/>
      <c r="JJC759" s="494"/>
      <c r="JJD759" s="494"/>
      <c r="JJE759" s="494"/>
      <c r="JJF759" s="494"/>
      <c r="JJG759" s="494"/>
      <c r="JJH759" s="494"/>
      <c r="JJI759" s="494"/>
      <c r="JJJ759" s="494"/>
      <c r="JJK759" s="494"/>
      <c r="JJL759" s="494"/>
      <c r="JJM759" s="494"/>
      <c r="JJN759" s="494"/>
      <c r="JJO759" s="494"/>
      <c r="JJP759" s="494"/>
      <c r="JJQ759" s="494"/>
      <c r="JJR759" s="494"/>
      <c r="JJS759" s="494"/>
      <c r="JJT759" s="494"/>
      <c r="JJU759" s="494"/>
      <c r="JJV759" s="494"/>
      <c r="JJW759" s="494"/>
      <c r="JJX759" s="494"/>
      <c r="JJY759" s="494"/>
      <c r="JJZ759" s="494"/>
      <c r="JKA759" s="494"/>
      <c r="JKB759" s="494"/>
      <c r="JKC759" s="494"/>
      <c r="JKD759" s="494"/>
      <c r="JKE759" s="494"/>
      <c r="JKF759" s="494"/>
      <c r="JKG759" s="494"/>
      <c r="JKH759" s="494"/>
      <c r="JKI759" s="494"/>
      <c r="JKJ759" s="494"/>
      <c r="JKK759" s="494"/>
      <c r="JKL759" s="494"/>
      <c r="JKM759" s="494"/>
      <c r="JKN759" s="494"/>
      <c r="JKO759" s="494"/>
      <c r="JKP759" s="494"/>
      <c r="JKQ759" s="494"/>
      <c r="JKR759" s="494"/>
      <c r="JKS759" s="494"/>
      <c r="JKT759" s="494"/>
      <c r="JKU759" s="494"/>
      <c r="JKV759" s="494"/>
      <c r="JKW759" s="494"/>
      <c r="JKX759" s="494"/>
      <c r="JKY759" s="494"/>
      <c r="JKZ759" s="494"/>
      <c r="JLA759" s="494"/>
      <c r="JLB759" s="494"/>
      <c r="JLC759" s="494"/>
      <c r="JLD759" s="494"/>
      <c r="JLE759" s="494"/>
      <c r="JLF759" s="494"/>
      <c r="JLG759" s="494"/>
      <c r="JLH759" s="494"/>
      <c r="JLI759" s="494"/>
      <c r="JLJ759" s="494"/>
      <c r="JLK759" s="494"/>
      <c r="JLL759" s="494"/>
      <c r="JLM759" s="494"/>
      <c r="JLN759" s="494"/>
      <c r="JLO759" s="494"/>
      <c r="JLP759" s="494"/>
      <c r="JLQ759" s="494"/>
      <c r="JLR759" s="494"/>
      <c r="JLS759" s="494"/>
      <c r="JLT759" s="494"/>
      <c r="JLU759" s="494"/>
      <c r="JLV759" s="494"/>
      <c r="JLW759" s="494"/>
      <c r="JLX759" s="494"/>
      <c r="JLY759" s="494"/>
      <c r="JLZ759" s="494"/>
      <c r="JMA759" s="494"/>
      <c r="JMB759" s="494"/>
      <c r="JMC759" s="494"/>
      <c r="JMD759" s="494"/>
      <c r="JME759" s="494"/>
      <c r="JMF759" s="494"/>
      <c r="JMG759" s="494"/>
      <c r="JMH759" s="494"/>
      <c r="JMI759" s="494"/>
      <c r="JMJ759" s="494"/>
      <c r="JMK759" s="494"/>
      <c r="JML759" s="494"/>
      <c r="JMM759" s="494"/>
      <c r="JMN759" s="494"/>
      <c r="JMO759" s="494"/>
      <c r="JMP759" s="494"/>
      <c r="JMQ759" s="494"/>
      <c r="JMR759" s="494"/>
      <c r="JMS759" s="494"/>
      <c r="JMT759" s="494"/>
      <c r="JMU759" s="494"/>
      <c r="JMV759" s="494"/>
      <c r="JMW759" s="494"/>
      <c r="JMX759" s="494"/>
      <c r="JMY759" s="494"/>
      <c r="JMZ759" s="494"/>
      <c r="JNA759" s="494"/>
      <c r="JNB759" s="494"/>
      <c r="JNC759" s="494"/>
      <c r="JND759" s="494"/>
      <c r="JNE759" s="494"/>
      <c r="JNF759" s="494"/>
      <c r="JNG759" s="494"/>
      <c r="JNH759" s="494"/>
      <c r="JNI759" s="494"/>
      <c r="JNJ759" s="494"/>
      <c r="JNK759" s="494"/>
      <c r="JNL759" s="494"/>
      <c r="JNM759" s="494"/>
      <c r="JNN759" s="494"/>
      <c r="JNO759" s="494"/>
      <c r="JNP759" s="494"/>
      <c r="JNQ759" s="494"/>
      <c r="JNR759" s="494"/>
      <c r="JNS759" s="494"/>
      <c r="JNT759" s="494"/>
      <c r="JNU759" s="494"/>
      <c r="JNV759" s="494"/>
      <c r="JNW759" s="494"/>
      <c r="JNX759" s="494"/>
      <c r="JNY759" s="494"/>
      <c r="JNZ759" s="494"/>
      <c r="JOA759" s="494"/>
      <c r="JOB759" s="494"/>
      <c r="JOC759" s="494"/>
      <c r="JOD759" s="494"/>
      <c r="JOE759" s="494"/>
      <c r="JOF759" s="494"/>
      <c r="JOG759" s="494"/>
      <c r="JOH759" s="494"/>
      <c r="JOI759" s="494"/>
      <c r="JOJ759" s="494"/>
      <c r="JOK759" s="494"/>
      <c r="JOL759" s="494"/>
      <c r="JOM759" s="494"/>
      <c r="JON759" s="494"/>
      <c r="JOO759" s="494"/>
      <c r="JOP759" s="494"/>
      <c r="JOQ759" s="494"/>
      <c r="JOR759" s="494"/>
      <c r="JOS759" s="494"/>
      <c r="JOT759" s="494"/>
      <c r="JOU759" s="494"/>
      <c r="JOV759" s="494"/>
      <c r="JOW759" s="494"/>
      <c r="JOX759" s="494"/>
      <c r="JOY759" s="494"/>
      <c r="JOZ759" s="494"/>
      <c r="JPA759" s="494"/>
      <c r="JPB759" s="494"/>
      <c r="JPC759" s="494"/>
      <c r="JPD759" s="494"/>
      <c r="JPE759" s="494"/>
      <c r="JPF759" s="494"/>
      <c r="JPG759" s="494"/>
      <c r="JPH759" s="494"/>
      <c r="JPI759" s="494"/>
      <c r="JPJ759" s="494"/>
      <c r="JPK759" s="494"/>
      <c r="JPL759" s="494"/>
      <c r="JPM759" s="494"/>
      <c r="JPN759" s="494"/>
      <c r="JPO759" s="494"/>
      <c r="JPP759" s="494"/>
      <c r="JPQ759" s="494"/>
      <c r="JPR759" s="494"/>
      <c r="JPS759" s="494"/>
      <c r="JPT759" s="494"/>
      <c r="JPU759" s="494"/>
      <c r="JPV759" s="494"/>
      <c r="JPW759" s="494"/>
      <c r="JPX759" s="494"/>
      <c r="JPY759" s="494"/>
      <c r="JPZ759" s="494"/>
      <c r="JQA759" s="494"/>
      <c r="JQB759" s="494"/>
      <c r="JQC759" s="494"/>
      <c r="JQD759" s="494"/>
      <c r="JQE759" s="494"/>
      <c r="JQF759" s="494"/>
      <c r="JQG759" s="494"/>
      <c r="JQH759" s="494"/>
      <c r="JQI759" s="494"/>
      <c r="JQJ759" s="494"/>
      <c r="JQK759" s="494"/>
      <c r="JQL759" s="494"/>
      <c r="JQM759" s="494"/>
      <c r="JQN759" s="494"/>
      <c r="JQO759" s="494"/>
      <c r="JQP759" s="494"/>
      <c r="JQQ759" s="494"/>
      <c r="JQR759" s="494"/>
      <c r="JQS759" s="494"/>
      <c r="JQT759" s="494"/>
      <c r="JQU759" s="494"/>
      <c r="JQV759" s="494"/>
      <c r="JQW759" s="494"/>
      <c r="JQX759" s="494"/>
      <c r="JQY759" s="494"/>
      <c r="JQZ759" s="494"/>
      <c r="JRA759" s="494"/>
      <c r="JRB759" s="494"/>
      <c r="JRC759" s="494"/>
      <c r="JRD759" s="494"/>
      <c r="JRE759" s="494"/>
      <c r="JRF759" s="494"/>
      <c r="JRG759" s="494"/>
      <c r="JRH759" s="494"/>
      <c r="JRI759" s="494"/>
      <c r="JRJ759" s="494"/>
      <c r="JRK759" s="494"/>
      <c r="JRL759" s="494"/>
      <c r="JRM759" s="494"/>
      <c r="JRN759" s="494"/>
      <c r="JRO759" s="494"/>
      <c r="JRP759" s="494"/>
      <c r="JRQ759" s="494"/>
      <c r="JRR759" s="494"/>
      <c r="JRS759" s="494"/>
      <c r="JRT759" s="494"/>
      <c r="JRU759" s="494"/>
      <c r="JRV759" s="494"/>
      <c r="JRW759" s="494"/>
      <c r="JRX759" s="494"/>
      <c r="JRY759" s="494"/>
      <c r="JRZ759" s="494"/>
      <c r="JSA759" s="494"/>
      <c r="JSB759" s="494"/>
      <c r="JSC759" s="494"/>
      <c r="JSD759" s="494"/>
      <c r="JSE759" s="494"/>
      <c r="JSF759" s="494"/>
      <c r="JSG759" s="494"/>
      <c r="JSH759" s="494"/>
      <c r="JSI759" s="494"/>
      <c r="JSJ759" s="494"/>
      <c r="JSK759" s="494"/>
      <c r="JSL759" s="494"/>
      <c r="JSM759" s="494"/>
      <c r="JSN759" s="494"/>
      <c r="JSO759" s="494"/>
      <c r="JSP759" s="494"/>
      <c r="JSQ759" s="494"/>
      <c r="JSR759" s="494"/>
      <c r="JSS759" s="494"/>
      <c r="JST759" s="494"/>
      <c r="JSU759" s="494"/>
      <c r="JSV759" s="494"/>
      <c r="JSW759" s="494"/>
      <c r="JSX759" s="494"/>
      <c r="JSY759" s="494"/>
      <c r="JSZ759" s="494"/>
      <c r="JTA759" s="494"/>
      <c r="JTB759" s="494"/>
      <c r="JTC759" s="494"/>
      <c r="JTD759" s="494"/>
      <c r="JTE759" s="494"/>
      <c r="JTF759" s="494"/>
      <c r="JTG759" s="494"/>
      <c r="JTH759" s="494"/>
      <c r="JTI759" s="494"/>
      <c r="JTJ759" s="494"/>
      <c r="JTK759" s="494"/>
      <c r="JTL759" s="494"/>
      <c r="JTM759" s="494"/>
      <c r="JTN759" s="494"/>
      <c r="JTO759" s="494"/>
      <c r="JTP759" s="494"/>
      <c r="JTQ759" s="494"/>
      <c r="JTR759" s="494"/>
      <c r="JTS759" s="494"/>
      <c r="JTT759" s="494"/>
      <c r="JTU759" s="494"/>
      <c r="JTV759" s="494"/>
      <c r="JTW759" s="494"/>
      <c r="JTX759" s="494"/>
      <c r="JTY759" s="494"/>
      <c r="JTZ759" s="494"/>
      <c r="JUA759" s="494"/>
      <c r="JUB759" s="494"/>
      <c r="JUC759" s="494"/>
      <c r="JUD759" s="494"/>
      <c r="JUE759" s="494"/>
      <c r="JUF759" s="494"/>
      <c r="JUG759" s="494"/>
      <c r="JUH759" s="494"/>
      <c r="JUI759" s="494"/>
      <c r="JUJ759" s="494"/>
      <c r="JUK759" s="494"/>
      <c r="JUL759" s="494"/>
      <c r="JUM759" s="494"/>
      <c r="JUN759" s="494"/>
      <c r="JUO759" s="494"/>
      <c r="JUP759" s="494"/>
      <c r="JUQ759" s="494"/>
      <c r="JUR759" s="494"/>
      <c r="JUS759" s="494"/>
      <c r="JUT759" s="494"/>
      <c r="JUU759" s="494"/>
      <c r="JUV759" s="494"/>
      <c r="JUW759" s="494"/>
      <c r="JUX759" s="494"/>
      <c r="JUY759" s="494"/>
      <c r="JUZ759" s="494"/>
      <c r="JVA759" s="494"/>
      <c r="JVB759" s="494"/>
      <c r="JVC759" s="494"/>
      <c r="JVD759" s="494"/>
      <c r="JVE759" s="494"/>
      <c r="JVF759" s="494"/>
      <c r="JVG759" s="494"/>
      <c r="JVH759" s="494"/>
      <c r="JVI759" s="494"/>
      <c r="JVJ759" s="494"/>
      <c r="JVK759" s="494"/>
      <c r="JVL759" s="494"/>
      <c r="JVM759" s="494"/>
      <c r="JVN759" s="494"/>
      <c r="JVO759" s="494"/>
      <c r="JVP759" s="494"/>
      <c r="JVQ759" s="494"/>
      <c r="JVR759" s="494"/>
      <c r="JVS759" s="494"/>
      <c r="JVT759" s="494"/>
      <c r="JVU759" s="494"/>
      <c r="JVV759" s="494"/>
      <c r="JVW759" s="494"/>
      <c r="JVX759" s="494"/>
      <c r="JVY759" s="494"/>
      <c r="JVZ759" s="494"/>
      <c r="JWA759" s="494"/>
      <c r="JWB759" s="494"/>
      <c r="JWC759" s="494"/>
      <c r="JWD759" s="494"/>
      <c r="JWE759" s="494"/>
      <c r="JWF759" s="494"/>
      <c r="JWG759" s="494"/>
      <c r="JWH759" s="494"/>
      <c r="JWI759" s="494"/>
      <c r="JWJ759" s="494"/>
      <c r="JWK759" s="494"/>
      <c r="JWL759" s="494"/>
      <c r="JWM759" s="494"/>
      <c r="JWN759" s="494"/>
      <c r="JWO759" s="494"/>
      <c r="JWP759" s="494"/>
      <c r="JWQ759" s="494"/>
      <c r="JWR759" s="494"/>
      <c r="JWS759" s="494"/>
      <c r="JWT759" s="494"/>
      <c r="JWU759" s="494"/>
      <c r="JWV759" s="494"/>
      <c r="JWW759" s="494"/>
      <c r="JWX759" s="494"/>
      <c r="JWY759" s="494"/>
      <c r="JWZ759" s="494"/>
      <c r="JXA759" s="494"/>
      <c r="JXB759" s="494"/>
      <c r="JXC759" s="494"/>
      <c r="JXD759" s="494"/>
      <c r="JXE759" s="494"/>
      <c r="JXF759" s="494"/>
      <c r="JXG759" s="494"/>
      <c r="JXH759" s="494"/>
      <c r="JXI759" s="494"/>
      <c r="JXJ759" s="494"/>
      <c r="JXK759" s="494"/>
      <c r="JXL759" s="494"/>
      <c r="JXM759" s="494"/>
      <c r="JXN759" s="494"/>
      <c r="JXO759" s="494"/>
      <c r="JXP759" s="494"/>
      <c r="JXQ759" s="494"/>
      <c r="JXR759" s="494"/>
      <c r="JXS759" s="494"/>
      <c r="JXT759" s="494"/>
      <c r="JXU759" s="494"/>
      <c r="JXV759" s="494"/>
      <c r="JXW759" s="494"/>
      <c r="JXX759" s="494"/>
      <c r="JXY759" s="494"/>
      <c r="JXZ759" s="494"/>
      <c r="JYA759" s="494"/>
      <c r="JYB759" s="494"/>
      <c r="JYC759" s="494"/>
      <c r="JYD759" s="494"/>
      <c r="JYE759" s="494"/>
      <c r="JYF759" s="494"/>
      <c r="JYG759" s="494"/>
      <c r="JYH759" s="494"/>
      <c r="JYI759" s="494"/>
      <c r="JYJ759" s="494"/>
      <c r="JYK759" s="494"/>
      <c r="JYL759" s="494"/>
      <c r="JYM759" s="494"/>
      <c r="JYN759" s="494"/>
      <c r="JYO759" s="494"/>
      <c r="JYP759" s="494"/>
      <c r="JYQ759" s="494"/>
      <c r="JYR759" s="494"/>
      <c r="JYS759" s="494"/>
      <c r="JYT759" s="494"/>
      <c r="JYU759" s="494"/>
      <c r="JYV759" s="494"/>
      <c r="JYW759" s="494"/>
      <c r="JYX759" s="494"/>
      <c r="JYY759" s="494"/>
      <c r="JYZ759" s="494"/>
      <c r="JZA759" s="494"/>
      <c r="JZB759" s="494"/>
      <c r="JZC759" s="494"/>
      <c r="JZD759" s="494"/>
      <c r="JZE759" s="494"/>
      <c r="JZF759" s="494"/>
      <c r="JZG759" s="494"/>
      <c r="JZH759" s="494"/>
      <c r="JZI759" s="494"/>
      <c r="JZJ759" s="494"/>
      <c r="JZK759" s="494"/>
      <c r="JZL759" s="494"/>
      <c r="JZM759" s="494"/>
      <c r="JZN759" s="494"/>
      <c r="JZO759" s="494"/>
      <c r="JZP759" s="494"/>
      <c r="JZQ759" s="494"/>
      <c r="JZR759" s="494"/>
      <c r="JZS759" s="494"/>
      <c r="JZT759" s="494"/>
      <c r="JZU759" s="494"/>
      <c r="JZV759" s="494"/>
      <c r="JZW759" s="494"/>
      <c r="JZX759" s="494"/>
      <c r="JZY759" s="494"/>
      <c r="JZZ759" s="494"/>
      <c r="KAA759" s="494"/>
      <c r="KAB759" s="494"/>
      <c r="KAC759" s="494"/>
      <c r="KAD759" s="494"/>
      <c r="KAE759" s="494"/>
      <c r="KAF759" s="494"/>
      <c r="KAG759" s="494"/>
      <c r="KAH759" s="494"/>
      <c r="KAI759" s="494"/>
      <c r="KAJ759" s="494"/>
      <c r="KAK759" s="494"/>
      <c r="KAL759" s="494"/>
      <c r="KAM759" s="494"/>
      <c r="KAN759" s="494"/>
      <c r="KAO759" s="494"/>
      <c r="KAP759" s="494"/>
      <c r="KAQ759" s="494"/>
      <c r="KAR759" s="494"/>
      <c r="KAS759" s="494"/>
      <c r="KAT759" s="494"/>
      <c r="KAU759" s="494"/>
      <c r="KAV759" s="494"/>
      <c r="KAW759" s="494"/>
      <c r="KAX759" s="494"/>
      <c r="KAY759" s="494"/>
      <c r="KAZ759" s="494"/>
      <c r="KBA759" s="494"/>
      <c r="KBB759" s="494"/>
      <c r="KBC759" s="494"/>
      <c r="KBD759" s="494"/>
      <c r="KBE759" s="494"/>
      <c r="KBF759" s="494"/>
      <c r="KBG759" s="494"/>
      <c r="KBH759" s="494"/>
      <c r="KBI759" s="494"/>
      <c r="KBJ759" s="494"/>
      <c r="KBK759" s="494"/>
      <c r="KBL759" s="494"/>
      <c r="KBM759" s="494"/>
      <c r="KBN759" s="494"/>
      <c r="KBO759" s="494"/>
      <c r="KBP759" s="494"/>
      <c r="KBQ759" s="494"/>
      <c r="KBR759" s="494"/>
      <c r="KBS759" s="494"/>
      <c r="KBT759" s="494"/>
      <c r="KBU759" s="494"/>
      <c r="KBV759" s="494"/>
      <c r="KBW759" s="494"/>
      <c r="KBX759" s="494"/>
      <c r="KBY759" s="494"/>
      <c r="KBZ759" s="494"/>
      <c r="KCA759" s="494"/>
      <c r="KCB759" s="494"/>
      <c r="KCC759" s="494"/>
      <c r="KCD759" s="494"/>
      <c r="KCE759" s="494"/>
      <c r="KCF759" s="494"/>
      <c r="KCG759" s="494"/>
      <c r="KCH759" s="494"/>
      <c r="KCI759" s="494"/>
      <c r="KCJ759" s="494"/>
      <c r="KCK759" s="494"/>
      <c r="KCL759" s="494"/>
      <c r="KCM759" s="494"/>
      <c r="KCN759" s="494"/>
      <c r="KCO759" s="494"/>
      <c r="KCP759" s="494"/>
      <c r="KCQ759" s="494"/>
      <c r="KCR759" s="494"/>
      <c r="KCS759" s="494"/>
      <c r="KCT759" s="494"/>
      <c r="KCU759" s="494"/>
      <c r="KCV759" s="494"/>
      <c r="KCW759" s="494"/>
      <c r="KCX759" s="494"/>
      <c r="KCY759" s="494"/>
      <c r="KCZ759" s="494"/>
      <c r="KDA759" s="494"/>
      <c r="KDB759" s="494"/>
      <c r="KDC759" s="494"/>
      <c r="KDD759" s="494"/>
      <c r="KDE759" s="494"/>
      <c r="KDF759" s="494"/>
      <c r="KDG759" s="494"/>
      <c r="KDH759" s="494"/>
      <c r="KDI759" s="494"/>
      <c r="KDJ759" s="494"/>
      <c r="KDK759" s="494"/>
      <c r="KDL759" s="494"/>
      <c r="KDM759" s="494"/>
      <c r="KDN759" s="494"/>
      <c r="KDO759" s="494"/>
      <c r="KDP759" s="494"/>
      <c r="KDQ759" s="494"/>
      <c r="KDR759" s="494"/>
      <c r="KDS759" s="494"/>
      <c r="KDT759" s="494"/>
      <c r="KDU759" s="494"/>
      <c r="KDV759" s="494"/>
      <c r="KDW759" s="494"/>
      <c r="KDX759" s="494"/>
      <c r="KDY759" s="494"/>
      <c r="KDZ759" s="494"/>
      <c r="KEA759" s="494"/>
      <c r="KEB759" s="494"/>
      <c r="KEC759" s="494"/>
      <c r="KED759" s="494"/>
      <c r="KEE759" s="494"/>
      <c r="KEF759" s="494"/>
      <c r="KEG759" s="494"/>
      <c r="KEH759" s="494"/>
      <c r="KEI759" s="494"/>
      <c r="KEJ759" s="494"/>
      <c r="KEK759" s="494"/>
      <c r="KEL759" s="494"/>
      <c r="KEM759" s="494"/>
      <c r="KEN759" s="494"/>
      <c r="KEO759" s="494"/>
      <c r="KEP759" s="494"/>
      <c r="KEQ759" s="494"/>
      <c r="KER759" s="494"/>
      <c r="KES759" s="494"/>
      <c r="KET759" s="494"/>
      <c r="KEU759" s="494"/>
      <c r="KEV759" s="494"/>
      <c r="KEW759" s="494"/>
      <c r="KEX759" s="494"/>
      <c r="KEY759" s="494"/>
      <c r="KEZ759" s="494"/>
      <c r="KFA759" s="494"/>
      <c r="KFB759" s="494"/>
      <c r="KFC759" s="494"/>
      <c r="KFD759" s="494"/>
      <c r="KFE759" s="494"/>
      <c r="KFF759" s="494"/>
      <c r="KFG759" s="494"/>
      <c r="KFH759" s="494"/>
      <c r="KFI759" s="494"/>
      <c r="KFJ759" s="494"/>
      <c r="KFK759" s="494"/>
      <c r="KFL759" s="494"/>
      <c r="KFM759" s="494"/>
      <c r="KFN759" s="494"/>
      <c r="KFO759" s="494"/>
      <c r="KFP759" s="494"/>
      <c r="KFQ759" s="494"/>
      <c r="KFR759" s="494"/>
      <c r="KFS759" s="494"/>
      <c r="KFT759" s="494"/>
      <c r="KFU759" s="494"/>
      <c r="KFV759" s="494"/>
      <c r="KFW759" s="494"/>
      <c r="KFX759" s="494"/>
      <c r="KFY759" s="494"/>
      <c r="KFZ759" s="494"/>
      <c r="KGA759" s="494"/>
      <c r="KGB759" s="494"/>
      <c r="KGC759" s="494"/>
      <c r="KGD759" s="494"/>
      <c r="KGE759" s="494"/>
      <c r="KGF759" s="494"/>
      <c r="KGG759" s="494"/>
      <c r="KGH759" s="494"/>
      <c r="KGI759" s="494"/>
      <c r="KGJ759" s="494"/>
      <c r="KGK759" s="494"/>
      <c r="KGL759" s="494"/>
      <c r="KGM759" s="494"/>
      <c r="KGN759" s="494"/>
      <c r="KGO759" s="494"/>
      <c r="KGP759" s="494"/>
      <c r="KGQ759" s="494"/>
      <c r="KGR759" s="494"/>
      <c r="KGS759" s="494"/>
      <c r="KGT759" s="494"/>
      <c r="KGU759" s="494"/>
      <c r="KGV759" s="494"/>
      <c r="KGW759" s="494"/>
      <c r="KGX759" s="494"/>
      <c r="KGY759" s="494"/>
      <c r="KGZ759" s="494"/>
      <c r="KHA759" s="494"/>
      <c r="KHB759" s="494"/>
      <c r="KHC759" s="494"/>
      <c r="KHD759" s="494"/>
      <c r="KHE759" s="494"/>
      <c r="KHF759" s="494"/>
      <c r="KHG759" s="494"/>
      <c r="KHH759" s="494"/>
      <c r="KHI759" s="494"/>
      <c r="KHJ759" s="494"/>
      <c r="KHK759" s="494"/>
      <c r="KHL759" s="494"/>
      <c r="KHM759" s="494"/>
      <c r="KHN759" s="494"/>
      <c r="KHO759" s="494"/>
      <c r="KHP759" s="494"/>
      <c r="KHQ759" s="494"/>
      <c r="KHR759" s="494"/>
      <c r="KHS759" s="494"/>
      <c r="KHT759" s="494"/>
      <c r="KHU759" s="494"/>
      <c r="KHV759" s="494"/>
      <c r="KHW759" s="494"/>
      <c r="KHX759" s="494"/>
      <c r="KHY759" s="494"/>
      <c r="KHZ759" s="494"/>
      <c r="KIA759" s="494"/>
      <c r="KIB759" s="494"/>
      <c r="KIC759" s="494"/>
      <c r="KID759" s="494"/>
      <c r="KIE759" s="494"/>
      <c r="KIF759" s="494"/>
      <c r="KIG759" s="494"/>
      <c r="KIH759" s="494"/>
      <c r="KII759" s="494"/>
      <c r="KIJ759" s="494"/>
      <c r="KIK759" s="494"/>
      <c r="KIL759" s="494"/>
      <c r="KIM759" s="494"/>
      <c r="KIN759" s="494"/>
      <c r="KIO759" s="494"/>
      <c r="KIP759" s="494"/>
      <c r="KIQ759" s="494"/>
      <c r="KIR759" s="494"/>
      <c r="KIS759" s="494"/>
      <c r="KIT759" s="494"/>
      <c r="KIU759" s="494"/>
      <c r="KIV759" s="494"/>
      <c r="KIW759" s="494"/>
      <c r="KIX759" s="494"/>
      <c r="KIY759" s="494"/>
      <c r="KIZ759" s="494"/>
      <c r="KJA759" s="494"/>
      <c r="KJB759" s="494"/>
      <c r="KJC759" s="494"/>
      <c r="KJD759" s="494"/>
      <c r="KJE759" s="494"/>
      <c r="KJF759" s="494"/>
      <c r="KJG759" s="494"/>
      <c r="KJH759" s="494"/>
      <c r="KJI759" s="494"/>
      <c r="KJJ759" s="494"/>
      <c r="KJK759" s="494"/>
      <c r="KJL759" s="494"/>
      <c r="KJM759" s="494"/>
      <c r="KJN759" s="494"/>
      <c r="KJO759" s="494"/>
      <c r="KJP759" s="494"/>
      <c r="KJQ759" s="494"/>
      <c r="KJR759" s="494"/>
      <c r="KJS759" s="494"/>
      <c r="KJT759" s="494"/>
      <c r="KJU759" s="494"/>
      <c r="KJV759" s="494"/>
      <c r="KJW759" s="494"/>
      <c r="KJX759" s="494"/>
      <c r="KJY759" s="494"/>
      <c r="KJZ759" s="494"/>
      <c r="KKA759" s="494"/>
      <c r="KKB759" s="494"/>
      <c r="KKC759" s="494"/>
      <c r="KKD759" s="494"/>
      <c r="KKE759" s="494"/>
      <c r="KKF759" s="494"/>
      <c r="KKG759" s="494"/>
      <c r="KKH759" s="494"/>
      <c r="KKI759" s="494"/>
      <c r="KKJ759" s="494"/>
      <c r="KKK759" s="494"/>
      <c r="KKL759" s="494"/>
      <c r="KKM759" s="494"/>
      <c r="KKN759" s="494"/>
      <c r="KKO759" s="494"/>
      <c r="KKP759" s="494"/>
      <c r="KKQ759" s="494"/>
      <c r="KKR759" s="494"/>
      <c r="KKS759" s="494"/>
      <c r="KKT759" s="494"/>
      <c r="KKU759" s="494"/>
      <c r="KKV759" s="494"/>
      <c r="KKW759" s="494"/>
      <c r="KKX759" s="494"/>
      <c r="KKY759" s="494"/>
      <c r="KKZ759" s="494"/>
      <c r="KLA759" s="494"/>
      <c r="KLB759" s="494"/>
      <c r="KLC759" s="494"/>
      <c r="KLD759" s="494"/>
      <c r="KLE759" s="494"/>
      <c r="KLF759" s="494"/>
      <c r="KLG759" s="494"/>
      <c r="KLH759" s="494"/>
      <c r="KLI759" s="494"/>
      <c r="KLJ759" s="494"/>
      <c r="KLK759" s="494"/>
      <c r="KLL759" s="494"/>
      <c r="KLM759" s="494"/>
      <c r="KLN759" s="494"/>
      <c r="KLO759" s="494"/>
      <c r="KLP759" s="494"/>
      <c r="KLQ759" s="494"/>
      <c r="KLR759" s="494"/>
      <c r="KLS759" s="494"/>
      <c r="KLT759" s="494"/>
      <c r="KLU759" s="494"/>
      <c r="KLV759" s="494"/>
      <c r="KLW759" s="494"/>
      <c r="KLX759" s="494"/>
      <c r="KLY759" s="494"/>
      <c r="KLZ759" s="494"/>
      <c r="KMA759" s="494"/>
      <c r="KMB759" s="494"/>
      <c r="KMC759" s="494"/>
      <c r="KMD759" s="494"/>
      <c r="KME759" s="494"/>
      <c r="KMF759" s="494"/>
      <c r="KMG759" s="494"/>
      <c r="KMH759" s="494"/>
      <c r="KMI759" s="494"/>
      <c r="KMJ759" s="494"/>
      <c r="KMK759" s="494"/>
      <c r="KML759" s="494"/>
      <c r="KMM759" s="494"/>
      <c r="KMN759" s="494"/>
      <c r="KMO759" s="494"/>
      <c r="KMP759" s="494"/>
      <c r="KMQ759" s="494"/>
      <c r="KMR759" s="494"/>
      <c r="KMS759" s="494"/>
      <c r="KMT759" s="494"/>
      <c r="KMU759" s="494"/>
      <c r="KMV759" s="494"/>
      <c r="KMW759" s="494"/>
      <c r="KMX759" s="494"/>
      <c r="KMY759" s="494"/>
      <c r="KMZ759" s="494"/>
      <c r="KNA759" s="494"/>
      <c r="KNB759" s="494"/>
      <c r="KNC759" s="494"/>
      <c r="KND759" s="494"/>
      <c r="KNE759" s="494"/>
      <c r="KNF759" s="494"/>
      <c r="KNG759" s="494"/>
      <c r="KNH759" s="494"/>
      <c r="KNI759" s="494"/>
      <c r="KNJ759" s="494"/>
      <c r="KNK759" s="494"/>
      <c r="KNL759" s="494"/>
      <c r="KNM759" s="494"/>
      <c r="KNN759" s="494"/>
      <c r="KNO759" s="494"/>
      <c r="KNP759" s="494"/>
      <c r="KNQ759" s="494"/>
      <c r="KNR759" s="494"/>
      <c r="KNS759" s="494"/>
      <c r="KNT759" s="494"/>
      <c r="KNU759" s="494"/>
      <c r="KNV759" s="494"/>
      <c r="KNW759" s="494"/>
      <c r="KNX759" s="494"/>
      <c r="KNY759" s="494"/>
      <c r="KNZ759" s="494"/>
      <c r="KOA759" s="494"/>
      <c r="KOB759" s="494"/>
      <c r="KOC759" s="494"/>
      <c r="KOD759" s="494"/>
      <c r="KOE759" s="494"/>
      <c r="KOF759" s="494"/>
      <c r="KOG759" s="494"/>
      <c r="KOH759" s="494"/>
      <c r="KOI759" s="494"/>
      <c r="KOJ759" s="494"/>
      <c r="KOK759" s="494"/>
      <c r="KOL759" s="494"/>
      <c r="KOM759" s="494"/>
      <c r="KON759" s="494"/>
      <c r="KOO759" s="494"/>
      <c r="KOP759" s="494"/>
      <c r="KOQ759" s="494"/>
      <c r="KOR759" s="494"/>
      <c r="KOS759" s="494"/>
      <c r="KOT759" s="494"/>
      <c r="KOU759" s="494"/>
      <c r="KOV759" s="494"/>
      <c r="KOW759" s="494"/>
      <c r="KOX759" s="494"/>
      <c r="KOY759" s="494"/>
      <c r="KOZ759" s="494"/>
      <c r="KPA759" s="494"/>
      <c r="KPB759" s="494"/>
      <c r="KPC759" s="494"/>
      <c r="KPD759" s="494"/>
      <c r="KPE759" s="494"/>
      <c r="KPF759" s="494"/>
      <c r="KPG759" s="494"/>
      <c r="KPH759" s="494"/>
      <c r="KPI759" s="494"/>
      <c r="KPJ759" s="494"/>
      <c r="KPK759" s="494"/>
      <c r="KPL759" s="494"/>
      <c r="KPM759" s="494"/>
      <c r="KPN759" s="494"/>
      <c r="KPO759" s="494"/>
      <c r="KPP759" s="494"/>
      <c r="KPQ759" s="494"/>
      <c r="KPR759" s="494"/>
      <c r="KPS759" s="494"/>
      <c r="KPT759" s="494"/>
      <c r="KPU759" s="494"/>
      <c r="KPV759" s="494"/>
      <c r="KPW759" s="494"/>
      <c r="KPX759" s="494"/>
      <c r="KPY759" s="494"/>
      <c r="KPZ759" s="494"/>
      <c r="KQA759" s="494"/>
      <c r="KQB759" s="494"/>
      <c r="KQC759" s="494"/>
      <c r="KQD759" s="494"/>
      <c r="KQE759" s="494"/>
      <c r="KQF759" s="494"/>
      <c r="KQG759" s="494"/>
      <c r="KQH759" s="494"/>
      <c r="KQI759" s="494"/>
      <c r="KQJ759" s="494"/>
      <c r="KQK759" s="494"/>
      <c r="KQL759" s="494"/>
      <c r="KQM759" s="494"/>
      <c r="KQN759" s="494"/>
      <c r="KQO759" s="494"/>
      <c r="KQP759" s="494"/>
      <c r="KQQ759" s="494"/>
      <c r="KQR759" s="494"/>
      <c r="KQS759" s="494"/>
      <c r="KQT759" s="494"/>
      <c r="KQU759" s="494"/>
      <c r="KQV759" s="494"/>
      <c r="KQW759" s="494"/>
      <c r="KQX759" s="494"/>
      <c r="KQY759" s="494"/>
      <c r="KQZ759" s="494"/>
      <c r="KRA759" s="494"/>
      <c r="KRB759" s="494"/>
      <c r="KRC759" s="494"/>
      <c r="KRD759" s="494"/>
      <c r="KRE759" s="494"/>
      <c r="KRF759" s="494"/>
      <c r="KRG759" s="494"/>
      <c r="KRH759" s="494"/>
      <c r="KRI759" s="494"/>
      <c r="KRJ759" s="494"/>
      <c r="KRK759" s="494"/>
      <c r="KRL759" s="494"/>
      <c r="KRM759" s="494"/>
      <c r="KRN759" s="494"/>
      <c r="KRO759" s="494"/>
      <c r="KRP759" s="494"/>
      <c r="KRQ759" s="494"/>
      <c r="KRR759" s="494"/>
      <c r="KRS759" s="494"/>
      <c r="KRT759" s="494"/>
      <c r="KRU759" s="494"/>
      <c r="KRV759" s="494"/>
      <c r="KRW759" s="494"/>
      <c r="KRX759" s="494"/>
      <c r="KRY759" s="494"/>
      <c r="KRZ759" s="494"/>
      <c r="KSA759" s="494"/>
      <c r="KSB759" s="494"/>
      <c r="KSC759" s="494"/>
      <c r="KSD759" s="494"/>
      <c r="KSE759" s="494"/>
      <c r="KSF759" s="494"/>
      <c r="KSG759" s="494"/>
      <c r="KSH759" s="494"/>
      <c r="KSI759" s="494"/>
      <c r="KSJ759" s="494"/>
      <c r="KSK759" s="494"/>
      <c r="KSL759" s="494"/>
      <c r="KSM759" s="494"/>
      <c r="KSN759" s="494"/>
      <c r="KSO759" s="494"/>
      <c r="KSP759" s="494"/>
      <c r="KSQ759" s="494"/>
      <c r="KSR759" s="494"/>
      <c r="KSS759" s="494"/>
      <c r="KST759" s="494"/>
      <c r="KSU759" s="494"/>
      <c r="KSV759" s="494"/>
      <c r="KSW759" s="494"/>
      <c r="KSX759" s="494"/>
      <c r="KSY759" s="494"/>
      <c r="KSZ759" s="494"/>
      <c r="KTA759" s="494"/>
      <c r="KTB759" s="494"/>
      <c r="KTC759" s="494"/>
      <c r="KTD759" s="494"/>
      <c r="KTE759" s="494"/>
      <c r="KTF759" s="494"/>
      <c r="KTG759" s="494"/>
      <c r="KTH759" s="494"/>
      <c r="KTI759" s="494"/>
      <c r="KTJ759" s="494"/>
      <c r="KTK759" s="494"/>
      <c r="KTL759" s="494"/>
      <c r="KTM759" s="494"/>
      <c r="KTN759" s="494"/>
      <c r="KTO759" s="494"/>
      <c r="KTP759" s="494"/>
      <c r="KTQ759" s="494"/>
      <c r="KTR759" s="494"/>
      <c r="KTS759" s="494"/>
      <c r="KTT759" s="494"/>
      <c r="KTU759" s="494"/>
      <c r="KTV759" s="494"/>
      <c r="KTW759" s="494"/>
      <c r="KTX759" s="494"/>
      <c r="KTY759" s="494"/>
      <c r="KTZ759" s="494"/>
      <c r="KUA759" s="494"/>
      <c r="KUB759" s="494"/>
      <c r="KUC759" s="494"/>
      <c r="KUD759" s="494"/>
      <c r="KUE759" s="494"/>
      <c r="KUF759" s="494"/>
      <c r="KUG759" s="494"/>
      <c r="KUH759" s="494"/>
      <c r="KUI759" s="494"/>
      <c r="KUJ759" s="494"/>
      <c r="KUK759" s="494"/>
      <c r="KUL759" s="494"/>
      <c r="KUM759" s="494"/>
      <c r="KUN759" s="494"/>
      <c r="KUO759" s="494"/>
      <c r="KUP759" s="494"/>
      <c r="KUQ759" s="494"/>
      <c r="KUR759" s="494"/>
      <c r="KUS759" s="494"/>
      <c r="KUT759" s="494"/>
      <c r="KUU759" s="494"/>
      <c r="KUV759" s="494"/>
      <c r="KUW759" s="494"/>
      <c r="KUX759" s="494"/>
      <c r="KUY759" s="494"/>
      <c r="KUZ759" s="494"/>
      <c r="KVA759" s="494"/>
      <c r="KVB759" s="494"/>
      <c r="KVC759" s="494"/>
      <c r="KVD759" s="494"/>
      <c r="KVE759" s="494"/>
      <c r="KVF759" s="494"/>
      <c r="KVG759" s="494"/>
      <c r="KVH759" s="494"/>
      <c r="KVI759" s="494"/>
      <c r="KVJ759" s="494"/>
      <c r="KVK759" s="494"/>
      <c r="KVL759" s="494"/>
      <c r="KVM759" s="494"/>
      <c r="KVN759" s="494"/>
      <c r="KVO759" s="494"/>
      <c r="KVP759" s="494"/>
      <c r="KVQ759" s="494"/>
      <c r="KVR759" s="494"/>
      <c r="KVS759" s="494"/>
      <c r="KVT759" s="494"/>
      <c r="KVU759" s="494"/>
      <c r="KVV759" s="494"/>
      <c r="KVW759" s="494"/>
      <c r="KVX759" s="494"/>
      <c r="KVY759" s="494"/>
      <c r="KVZ759" s="494"/>
      <c r="KWA759" s="494"/>
      <c r="KWB759" s="494"/>
      <c r="KWC759" s="494"/>
      <c r="KWD759" s="494"/>
      <c r="KWE759" s="494"/>
      <c r="KWF759" s="494"/>
      <c r="KWG759" s="494"/>
      <c r="KWH759" s="494"/>
      <c r="KWI759" s="494"/>
      <c r="KWJ759" s="494"/>
      <c r="KWK759" s="494"/>
      <c r="KWL759" s="494"/>
      <c r="KWM759" s="494"/>
      <c r="KWN759" s="494"/>
      <c r="KWO759" s="494"/>
      <c r="KWP759" s="494"/>
      <c r="KWQ759" s="494"/>
      <c r="KWR759" s="494"/>
      <c r="KWS759" s="494"/>
      <c r="KWT759" s="494"/>
      <c r="KWU759" s="494"/>
      <c r="KWV759" s="494"/>
      <c r="KWW759" s="494"/>
      <c r="KWX759" s="494"/>
      <c r="KWY759" s="494"/>
      <c r="KWZ759" s="494"/>
      <c r="KXA759" s="494"/>
      <c r="KXB759" s="494"/>
      <c r="KXC759" s="494"/>
      <c r="KXD759" s="494"/>
      <c r="KXE759" s="494"/>
      <c r="KXF759" s="494"/>
      <c r="KXG759" s="494"/>
      <c r="KXH759" s="494"/>
      <c r="KXI759" s="494"/>
      <c r="KXJ759" s="494"/>
      <c r="KXK759" s="494"/>
      <c r="KXL759" s="494"/>
      <c r="KXM759" s="494"/>
      <c r="KXN759" s="494"/>
      <c r="KXO759" s="494"/>
      <c r="KXP759" s="494"/>
      <c r="KXQ759" s="494"/>
      <c r="KXR759" s="494"/>
      <c r="KXS759" s="494"/>
      <c r="KXT759" s="494"/>
      <c r="KXU759" s="494"/>
      <c r="KXV759" s="494"/>
      <c r="KXW759" s="494"/>
      <c r="KXX759" s="494"/>
      <c r="KXY759" s="494"/>
      <c r="KXZ759" s="494"/>
      <c r="KYA759" s="494"/>
      <c r="KYB759" s="494"/>
      <c r="KYC759" s="494"/>
      <c r="KYD759" s="494"/>
      <c r="KYE759" s="494"/>
      <c r="KYF759" s="494"/>
      <c r="KYG759" s="494"/>
      <c r="KYH759" s="494"/>
      <c r="KYI759" s="494"/>
      <c r="KYJ759" s="494"/>
      <c r="KYK759" s="494"/>
      <c r="KYL759" s="494"/>
      <c r="KYM759" s="494"/>
      <c r="KYN759" s="494"/>
      <c r="KYO759" s="494"/>
      <c r="KYP759" s="494"/>
      <c r="KYQ759" s="494"/>
      <c r="KYR759" s="494"/>
      <c r="KYS759" s="494"/>
      <c r="KYT759" s="494"/>
      <c r="KYU759" s="494"/>
      <c r="KYV759" s="494"/>
      <c r="KYW759" s="494"/>
      <c r="KYX759" s="494"/>
      <c r="KYY759" s="494"/>
      <c r="KYZ759" s="494"/>
      <c r="KZA759" s="494"/>
      <c r="KZB759" s="494"/>
      <c r="KZC759" s="494"/>
      <c r="KZD759" s="494"/>
      <c r="KZE759" s="494"/>
      <c r="KZF759" s="494"/>
      <c r="KZG759" s="494"/>
      <c r="KZH759" s="494"/>
      <c r="KZI759" s="494"/>
      <c r="KZJ759" s="494"/>
      <c r="KZK759" s="494"/>
      <c r="KZL759" s="494"/>
      <c r="KZM759" s="494"/>
      <c r="KZN759" s="494"/>
      <c r="KZO759" s="494"/>
      <c r="KZP759" s="494"/>
      <c r="KZQ759" s="494"/>
      <c r="KZR759" s="494"/>
      <c r="KZS759" s="494"/>
      <c r="KZT759" s="494"/>
      <c r="KZU759" s="494"/>
      <c r="KZV759" s="494"/>
      <c r="KZW759" s="494"/>
      <c r="KZX759" s="494"/>
      <c r="KZY759" s="494"/>
      <c r="KZZ759" s="494"/>
      <c r="LAA759" s="494"/>
      <c r="LAB759" s="494"/>
      <c r="LAC759" s="494"/>
      <c r="LAD759" s="494"/>
      <c r="LAE759" s="494"/>
      <c r="LAF759" s="494"/>
      <c r="LAG759" s="494"/>
      <c r="LAH759" s="494"/>
      <c r="LAI759" s="494"/>
      <c r="LAJ759" s="494"/>
      <c r="LAK759" s="494"/>
      <c r="LAL759" s="494"/>
      <c r="LAM759" s="494"/>
      <c r="LAN759" s="494"/>
      <c r="LAO759" s="494"/>
      <c r="LAP759" s="494"/>
      <c r="LAQ759" s="494"/>
      <c r="LAR759" s="494"/>
      <c r="LAS759" s="494"/>
      <c r="LAT759" s="494"/>
      <c r="LAU759" s="494"/>
      <c r="LAV759" s="494"/>
      <c r="LAW759" s="494"/>
      <c r="LAX759" s="494"/>
      <c r="LAY759" s="494"/>
      <c r="LAZ759" s="494"/>
      <c r="LBA759" s="494"/>
      <c r="LBB759" s="494"/>
      <c r="LBC759" s="494"/>
      <c r="LBD759" s="494"/>
      <c r="LBE759" s="494"/>
      <c r="LBF759" s="494"/>
      <c r="LBG759" s="494"/>
      <c r="LBH759" s="494"/>
      <c r="LBI759" s="494"/>
      <c r="LBJ759" s="494"/>
      <c r="LBK759" s="494"/>
      <c r="LBL759" s="494"/>
      <c r="LBM759" s="494"/>
      <c r="LBN759" s="494"/>
      <c r="LBO759" s="494"/>
      <c r="LBP759" s="494"/>
      <c r="LBQ759" s="494"/>
      <c r="LBR759" s="494"/>
      <c r="LBS759" s="494"/>
      <c r="LBT759" s="494"/>
      <c r="LBU759" s="494"/>
      <c r="LBV759" s="494"/>
      <c r="LBW759" s="494"/>
      <c r="LBX759" s="494"/>
      <c r="LBY759" s="494"/>
      <c r="LBZ759" s="494"/>
      <c r="LCA759" s="494"/>
      <c r="LCB759" s="494"/>
      <c r="LCC759" s="494"/>
      <c r="LCD759" s="494"/>
      <c r="LCE759" s="494"/>
      <c r="LCF759" s="494"/>
      <c r="LCG759" s="494"/>
      <c r="LCH759" s="494"/>
      <c r="LCI759" s="494"/>
      <c r="LCJ759" s="494"/>
      <c r="LCK759" s="494"/>
      <c r="LCL759" s="494"/>
      <c r="LCM759" s="494"/>
      <c r="LCN759" s="494"/>
      <c r="LCO759" s="494"/>
      <c r="LCP759" s="494"/>
      <c r="LCQ759" s="494"/>
      <c r="LCR759" s="494"/>
      <c r="LCS759" s="494"/>
      <c r="LCT759" s="494"/>
      <c r="LCU759" s="494"/>
      <c r="LCV759" s="494"/>
      <c r="LCW759" s="494"/>
      <c r="LCX759" s="494"/>
      <c r="LCY759" s="494"/>
      <c r="LCZ759" s="494"/>
      <c r="LDA759" s="494"/>
      <c r="LDB759" s="494"/>
      <c r="LDC759" s="494"/>
      <c r="LDD759" s="494"/>
      <c r="LDE759" s="494"/>
      <c r="LDF759" s="494"/>
      <c r="LDG759" s="494"/>
      <c r="LDH759" s="494"/>
      <c r="LDI759" s="494"/>
      <c r="LDJ759" s="494"/>
      <c r="LDK759" s="494"/>
      <c r="LDL759" s="494"/>
      <c r="LDM759" s="494"/>
      <c r="LDN759" s="494"/>
      <c r="LDO759" s="494"/>
      <c r="LDP759" s="494"/>
      <c r="LDQ759" s="494"/>
      <c r="LDR759" s="494"/>
      <c r="LDS759" s="494"/>
      <c r="LDT759" s="494"/>
      <c r="LDU759" s="494"/>
      <c r="LDV759" s="494"/>
      <c r="LDW759" s="494"/>
      <c r="LDX759" s="494"/>
      <c r="LDY759" s="494"/>
      <c r="LDZ759" s="494"/>
      <c r="LEA759" s="494"/>
      <c r="LEB759" s="494"/>
      <c r="LEC759" s="494"/>
      <c r="LED759" s="494"/>
      <c r="LEE759" s="494"/>
      <c r="LEF759" s="494"/>
      <c r="LEG759" s="494"/>
      <c r="LEH759" s="494"/>
      <c r="LEI759" s="494"/>
      <c r="LEJ759" s="494"/>
      <c r="LEK759" s="494"/>
      <c r="LEL759" s="494"/>
      <c r="LEM759" s="494"/>
      <c r="LEN759" s="494"/>
      <c r="LEO759" s="494"/>
      <c r="LEP759" s="494"/>
      <c r="LEQ759" s="494"/>
      <c r="LER759" s="494"/>
      <c r="LES759" s="494"/>
      <c r="LET759" s="494"/>
      <c r="LEU759" s="494"/>
      <c r="LEV759" s="494"/>
      <c r="LEW759" s="494"/>
      <c r="LEX759" s="494"/>
      <c r="LEY759" s="494"/>
      <c r="LEZ759" s="494"/>
      <c r="LFA759" s="494"/>
      <c r="LFB759" s="494"/>
      <c r="LFC759" s="494"/>
      <c r="LFD759" s="494"/>
      <c r="LFE759" s="494"/>
      <c r="LFF759" s="494"/>
      <c r="LFG759" s="494"/>
      <c r="LFH759" s="494"/>
      <c r="LFI759" s="494"/>
      <c r="LFJ759" s="494"/>
      <c r="LFK759" s="494"/>
      <c r="LFL759" s="494"/>
      <c r="LFM759" s="494"/>
      <c r="LFN759" s="494"/>
      <c r="LFO759" s="494"/>
      <c r="LFP759" s="494"/>
      <c r="LFQ759" s="494"/>
      <c r="LFR759" s="494"/>
      <c r="LFS759" s="494"/>
      <c r="LFT759" s="494"/>
      <c r="LFU759" s="494"/>
      <c r="LFV759" s="494"/>
      <c r="LFW759" s="494"/>
      <c r="LFX759" s="494"/>
      <c r="LFY759" s="494"/>
      <c r="LFZ759" s="494"/>
      <c r="LGA759" s="494"/>
      <c r="LGB759" s="494"/>
      <c r="LGC759" s="494"/>
      <c r="LGD759" s="494"/>
      <c r="LGE759" s="494"/>
      <c r="LGF759" s="494"/>
      <c r="LGG759" s="494"/>
      <c r="LGH759" s="494"/>
      <c r="LGI759" s="494"/>
      <c r="LGJ759" s="494"/>
      <c r="LGK759" s="494"/>
      <c r="LGL759" s="494"/>
      <c r="LGM759" s="494"/>
      <c r="LGN759" s="494"/>
      <c r="LGO759" s="494"/>
      <c r="LGP759" s="494"/>
      <c r="LGQ759" s="494"/>
      <c r="LGR759" s="494"/>
      <c r="LGS759" s="494"/>
      <c r="LGT759" s="494"/>
      <c r="LGU759" s="494"/>
      <c r="LGV759" s="494"/>
      <c r="LGW759" s="494"/>
      <c r="LGX759" s="494"/>
      <c r="LGY759" s="494"/>
      <c r="LGZ759" s="494"/>
      <c r="LHA759" s="494"/>
      <c r="LHB759" s="494"/>
      <c r="LHC759" s="494"/>
      <c r="LHD759" s="494"/>
      <c r="LHE759" s="494"/>
      <c r="LHF759" s="494"/>
      <c r="LHG759" s="494"/>
      <c r="LHH759" s="494"/>
      <c r="LHI759" s="494"/>
      <c r="LHJ759" s="494"/>
      <c r="LHK759" s="494"/>
      <c r="LHL759" s="494"/>
      <c r="LHM759" s="494"/>
      <c r="LHN759" s="494"/>
      <c r="LHO759" s="494"/>
      <c r="LHP759" s="494"/>
      <c r="LHQ759" s="494"/>
      <c r="LHR759" s="494"/>
      <c r="LHS759" s="494"/>
      <c r="LHT759" s="494"/>
      <c r="LHU759" s="494"/>
      <c r="LHV759" s="494"/>
      <c r="LHW759" s="494"/>
      <c r="LHX759" s="494"/>
      <c r="LHY759" s="494"/>
      <c r="LHZ759" s="494"/>
      <c r="LIA759" s="494"/>
      <c r="LIB759" s="494"/>
      <c r="LIC759" s="494"/>
      <c r="LID759" s="494"/>
      <c r="LIE759" s="494"/>
      <c r="LIF759" s="494"/>
      <c r="LIG759" s="494"/>
      <c r="LIH759" s="494"/>
      <c r="LII759" s="494"/>
      <c r="LIJ759" s="494"/>
      <c r="LIK759" s="494"/>
      <c r="LIL759" s="494"/>
      <c r="LIM759" s="494"/>
      <c r="LIN759" s="494"/>
      <c r="LIO759" s="494"/>
      <c r="LIP759" s="494"/>
      <c r="LIQ759" s="494"/>
      <c r="LIR759" s="494"/>
      <c r="LIS759" s="494"/>
      <c r="LIT759" s="494"/>
      <c r="LIU759" s="494"/>
      <c r="LIV759" s="494"/>
      <c r="LIW759" s="494"/>
      <c r="LIX759" s="494"/>
      <c r="LIY759" s="494"/>
      <c r="LIZ759" s="494"/>
      <c r="LJA759" s="494"/>
      <c r="LJB759" s="494"/>
      <c r="LJC759" s="494"/>
      <c r="LJD759" s="494"/>
      <c r="LJE759" s="494"/>
      <c r="LJF759" s="494"/>
      <c r="LJG759" s="494"/>
      <c r="LJH759" s="494"/>
      <c r="LJI759" s="494"/>
      <c r="LJJ759" s="494"/>
      <c r="LJK759" s="494"/>
      <c r="LJL759" s="494"/>
      <c r="LJM759" s="494"/>
      <c r="LJN759" s="494"/>
      <c r="LJO759" s="494"/>
      <c r="LJP759" s="494"/>
      <c r="LJQ759" s="494"/>
      <c r="LJR759" s="494"/>
      <c r="LJS759" s="494"/>
      <c r="LJT759" s="494"/>
      <c r="LJU759" s="494"/>
      <c r="LJV759" s="494"/>
      <c r="LJW759" s="494"/>
      <c r="LJX759" s="494"/>
      <c r="LJY759" s="494"/>
      <c r="LJZ759" s="494"/>
      <c r="LKA759" s="494"/>
      <c r="LKB759" s="494"/>
      <c r="LKC759" s="494"/>
      <c r="LKD759" s="494"/>
      <c r="LKE759" s="494"/>
      <c r="LKF759" s="494"/>
      <c r="LKG759" s="494"/>
      <c r="LKH759" s="494"/>
      <c r="LKI759" s="494"/>
      <c r="LKJ759" s="494"/>
      <c r="LKK759" s="494"/>
      <c r="LKL759" s="494"/>
      <c r="LKM759" s="494"/>
      <c r="LKN759" s="494"/>
      <c r="LKO759" s="494"/>
      <c r="LKP759" s="494"/>
      <c r="LKQ759" s="494"/>
      <c r="LKR759" s="494"/>
      <c r="LKS759" s="494"/>
      <c r="LKT759" s="494"/>
      <c r="LKU759" s="494"/>
      <c r="LKV759" s="494"/>
      <c r="LKW759" s="494"/>
      <c r="LKX759" s="494"/>
      <c r="LKY759" s="494"/>
      <c r="LKZ759" s="494"/>
      <c r="LLA759" s="494"/>
      <c r="LLB759" s="494"/>
      <c r="LLC759" s="494"/>
      <c r="LLD759" s="494"/>
      <c r="LLE759" s="494"/>
      <c r="LLF759" s="494"/>
      <c r="LLG759" s="494"/>
      <c r="LLH759" s="494"/>
      <c r="LLI759" s="494"/>
      <c r="LLJ759" s="494"/>
      <c r="LLK759" s="494"/>
      <c r="LLL759" s="494"/>
      <c r="LLM759" s="494"/>
      <c r="LLN759" s="494"/>
      <c r="LLO759" s="494"/>
      <c r="LLP759" s="494"/>
      <c r="LLQ759" s="494"/>
      <c r="LLR759" s="494"/>
      <c r="LLS759" s="494"/>
      <c r="LLT759" s="494"/>
      <c r="LLU759" s="494"/>
      <c r="LLV759" s="494"/>
      <c r="LLW759" s="494"/>
      <c r="LLX759" s="494"/>
      <c r="LLY759" s="494"/>
      <c r="LLZ759" s="494"/>
      <c r="LMA759" s="494"/>
      <c r="LMB759" s="494"/>
      <c r="LMC759" s="494"/>
      <c r="LMD759" s="494"/>
      <c r="LME759" s="494"/>
      <c r="LMF759" s="494"/>
      <c r="LMG759" s="494"/>
      <c r="LMH759" s="494"/>
      <c r="LMI759" s="494"/>
      <c r="LMJ759" s="494"/>
      <c r="LMK759" s="494"/>
      <c r="LML759" s="494"/>
      <c r="LMM759" s="494"/>
      <c r="LMN759" s="494"/>
      <c r="LMO759" s="494"/>
      <c r="LMP759" s="494"/>
      <c r="LMQ759" s="494"/>
      <c r="LMR759" s="494"/>
      <c r="LMS759" s="494"/>
      <c r="LMT759" s="494"/>
      <c r="LMU759" s="494"/>
      <c r="LMV759" s="494"/>
      <c r="LMW759" s="494"/>
      <c r="LMX759" s="494"/>
      <c r="LMY759" s="494"/>
      <c r="LMZ759" s="494"/>
      <c r="LNA759" s="494"/>
      <c r="LNB759" s="494"/>
      <c r="LNC759" s="494"/>
      <c r="LND759" s="494"/>
      <c r="LNE759" s="494"/>
      <c r="LNF759" s="494"/>
      <c r="LNG759" s="494"/>
      <c r="LNH759" s="494"/>
      <c r="LNI759" s="494"/>
      <c r="LNJ759" s="494"/>
      <c r="LNK759" s="494"/>
      <c r="LNL759" s="494"/>
      <c r="LNM759" s="494"/>
      <c r="LNN759" s="494"/>
      <c r="LNO759" s="494"/>
      <c r="LNP759" s="494"/>
      <c r="LNQ759" s="494"/>
      <c r="LNR759" s="494"/>
      <c r="LNS759" s="494"/>
      <c r="LNT759" s="494"/>
      <c r="LNU759" s="494"/>
      <c r="LNV759" s="494"/>
      <c r="LNW759" s="494"/>
      <c r="LNX759" s="494"/>
      <c r="LNY759" s="494"/>
      <c r="LNZ759" s="494"/>
      <c r="LOA759" s="494"/>
      <c r="LOB759" s="494"/>
      <c r="LOC759" s="494"/>
      <c r="LOD759" s="494"/>
      <c r="LOE759" s="494"/>
      <c r="LOF759" s="494"/>
      <c r="LOG759" s="494"/>
      <c r="LOH759" s="494"/>
      <c r="LOI759" s="494"/>
      <c r="LOJ759" s="494"/>
      <c r="LOK759" s="494"/>
      <c r="LOL759" s="494"/>
      <c r="LOM759" s="494"/>
      <c r="LON759" s="494"/>
      <c r="LOO759" s="494"/>
      <c r="LOP759" s="494"/>
      <c r="LOQ759" s="494"/>
      <c r="LOR759" s="494"/>
      <c r="LOS759" s="494"/>
      <c r="LOT759" s="494"/>
      <c r="LOU759" s="494"/>
      <c r="LOV759" s="494"/>
      <c r="LOW759" s="494"/>
      <c r="LOX759" s="494"/>
      <c r="LOY759" s="494"/>
      <c r="LOZ759" s="494"/>
      <c r="LPA759" s="494"/>
      <c r="LPB759" s="494"/>
      <c r="LPC759" s="494"/>
      <c r="LPD759" s="494"/>
      <c r="LPE759" s="494"/>
      <c r="LPF759" s="494"/>
      <c r="LPG759" s="494"/>
      <c r="LPH759" s="494"/>
      <c r="LPI759" s="494"/>
      <c r="LPJ759" s="494"/>
      <c r="LPK759" s="494"/>
      <c r="LPL759" s="494"/>
      <c r="LPM759" s="494"/>
      <c r="LPN759" s="494"/>
      <c r="LPO759" s="494"/>
      <c r="LPP759" s="494"/>
      <c r="LPQ759" s="494"/>
      <c r="LPR759" s="494"/>
      <c r="LPS759" s="494"/>
      <c r="LPT759" s="494"/>
      <c r="LPU759" s="494"/>
      <c r="LPV759" s="494"/>
      <c r="LPW759" s="494"/>
      <c r="LPX759" s="494"/>
      <c r="LPY759" s="494"/>
      <c r="LPZ759" s="494"/>
      <c r="LQA759" s="494"/>
      <c r="LQB759" s="494"/>
      <c r="LQC759" s="494"/>
      <c r="LQD759" s="494"/>
      <c r="LQE759" s="494"/>
      <c r="LQF759" s="494"/>
      <c r="LQG759" s="494"/>
      <c r="LQH759" s="494"/>
      <c r="LQI759" s="494"/>
      <c r="LQJ759" s="494"/>
      <c r="LQK759" s="494"/>
      <c r="LQL759" s="494"/>
      <c r="LQM759" s="494"/>
      <c r="LQN759" s="494"/>
      <c r="LQO759" s="494"/>
      <c r="LQP759" s="494"/>
      <c r="LQQ759" s="494"/>
      <c r="LQR759" s="494"/>
      <c r="LQS759" s="494"/>
      <c r="LQT759" s="494"/>
      <c r="LQU759" s="494"/>
      <c r="LQV759" s="494"/>
      <c r="LQW759" s="494"/>
      <c r="LQX759" s="494"/>
      <c r="LQY759" s="494"/>
      <c r="LQZ759" s="494"/>
      <c r="LRA759" s="494"/>
      <c r="LRB759" s="494"/>
      <c r="LRC759" s="494"/>
      <c r="LRD759" s="494"/>
      <c r="LRE759" s="494"/>
      <c r="LRF759" s="494"/>
      <c r="LRG759" s="494"/>
      <c r="LRH759" s="494"/>
      <c r="LRI759" s="494"/>
      <c r="LRJ759" s="494"/>
      <c r="LRK759" s="494"/>
      <c r="LRL759" s="494"/>
      <c r="LRM759" s="494"/>
      <c r="LRN759" s="494"/>
      <c r="LRO759" s="494"/>
      <c r="LRP759" s="494"/>
      <c r="LRQ759" s="494"/>
      <c r="LRR759" s="494"/>
      <c r="LRS759" s="494"/>
      <c r="LRT759" s="494"/>
      <c r="LRU759" s="494"/>
      <c r="LRV759" s="494"/>
      <c r="LRW759" s="494"/>
      <c r="LRX759" s="494"/>
      <c r="LRY759" s="494"/>
      <c r="LRZ759" s="494"/>
      <c r="LSA759" s="494"/>
      <c r="LSB759" s="494"/>
      <c r="LSC759" s="494"/>
      <c r="LSD759" s="494"/>
      <c r="LSE759" s="494"/>
      <c r="LSF759" s="494"/>
      <c r="LSG759" s="494"/>
      <c r="LSH759" s="494"/>
      <c r="LSI759" s="494"/>
      <c r="LSJ759" s="494"/>
      <c r="LSK759" s="494"/>
      <c r="LSL759" s="494"/>
      <c r="LSM759" s="494"/>
      <c r="LSN759" s="494"/>
      <c r="LSO759" s="494"/>
      <c r="LSP759" s="494"/>
      <c r="LSQ759" s="494"/>
      <c r="LSR759" s="494"/>
      <c r="LSS759" s="494"/>
      <c r="LST759" s="494"/>
      <c r="LSU759" s="494"/>
      <c r="LSV759" s="494"/>
      <c r="LSW759" s="494"/>
      <c r="LSX759" s="494"/>
      <c r="LSY759" s="494"/>
      <c r="LSZ759" s="494"/>
      <c r="LTA759" s="494"/>
      <c r="LTB759" s="494"/>
      <c r="LTC759" s="494"/>
      <c r="LTD759" s="494"/>
      <c r="LTE759" s="494"/>
      <c r="LTF759" s="494"/>
      <c r="LTG759" s="494"/>
      <c r="LTH759" s="494"/>
      <c r="LTI759" s="494"/>
      <c r="LTJ759" s="494"/>
      <c r="LTK759" s="494"/>
      <c r="LTL759" s="494"/>
      <c r="LTM759" s="494"/>
      <c r="LTN759" s="494"/>
      <c r="LTO759" s="494"/>
      <c r="LTP759" s="494"/>
      <c r="LTQ759" s="494"/>
      <c r="LTR759" s="494"/>
      <c r="LTS759" s="494"/>
      <c r="LTT759" s="494"/>
      <c r="LTU759" s="494"/>
      <c r="LTV759" s="494"/>
      <c r="LTW759" s="494"/>
      <c r="LTX759" s="494"/>
      <c r="LTY759" s="494"/>
      <c r="LTZ759" s="494"/>
      <c r="LUA759" s="494"/>
      <c r="LUB759" s="494"/>
      <c r="LUC759" s="494"/>
      <c r="LUD759" s="494"/>
      <c r="LUE759" s="494"/>
      <c r="LUF759" s="494"/>
      <c r="LUG759" s="494"/>
      <c r="LUH759" s="494"/>
      <c r="LUI759" s="494"/>
      <c r="LUJ759" s="494"/>
      <c r="LUK759" s="494"/>
      <c r="LUL759" s="494"/>
      <c r="LUM759" s="494"/>
      <c r="LUN759" s="494"/>
      <c r="LUO759" s="494"/>
      <c r="LUP759" s="494"/>
      <c r="LUQ759" s="494"/>
      <c r="LUR759" s="494"/>
      <c r="LUS759" s="494"/>
      <c r="LUT759" s="494"/>
      <c r="LUU759" s="494"/>
      <c r="LUV759" s="494"/>
      <c r="LUW759" s="494"/>
      <c r="LUX759" s="494"/>
      <c r="LUY759" s="494"/>
      <c r="LUZ759" s="494"/>
      <c r="LVA759" s="494"/>
      <c r="LVB759" s="494"/>
      <c r="LVC759" s="494"/>
      <c r="LVD759" s="494"/>
      <c r="LVE759" s="494"/>
      <c r="LVF759" s="494"/>
      <c r="LVG759" s="494"/>
      <c r="LVH759" s="494"/>
      <c r="LVI759" s="494"/>
      <c r="LVJ759" s="494"/>
      <c r="LVK759" s="494"/>
      <c r="LVL759" s="494"/>
      <c r="LVM759" s="494"/>
      <c r="LVN759" s="494"/>
      <c r="LVO759" s="494"/>
      <c r="LVP759" s="494"/>
      <c r="LVQ759" s="494"/>
      <c r="LVR759" s="494"/>
      <c r="LVS759" s="494"/>
      <c r="LVT759" s="494"/>
      <c r="LVU759" s="494"/>
      <c r="LVV759" s="494"/>
      <c r="LVW759" s="494"/>
      <c r="LVX759" s="494"/>
      <c r="LVY759" s="494"/>
      <c r="LVZ759" s="494"/>
      <c r="LWA759" s="494"/>
      <c r="LWB759" s="494"/>
      <c r="LWC759" s="494"/>
      <c r="LWD759" s="494"/>
      <c r="LWE759" s="494"/>
      <c r="LWF759" s="494"/>
      <c r="LWG759" s="494"/>
      <c r="LWH759" s="494"/>
      <c r="LWI759" s="494"/>
      <c r="LWJ759" s="494"/>
      <c r="LWK759" s="494"/>
      <c r="LWL759" s="494"/>
      <c r="LWM759" s="494"/>
      <c r="LWN759" s="494"/>
      <c r="LWO759" s="494"/>
      <c r="LWP759" s="494"/>
      <c r="LWQ759" s="494"/>
      <c r="LWR759" s="494"/>
      <c r="LWS759" s="494"/>
      <c r="LWT759" s="494"/>
      <c r="LWU759" s="494"/>
      <c r="LWV759" s="494"/>
      <c r="LWW759" s="494"/>
      <c r="LWX759" s="494"/>
      <c r="LWY759" s="494"/>
      <c r="LWZ759" s="494"/>
      <c r="LXA759" s="494"/>
      <c r="LXB759" s="494"/>
      <c r="LXC759" s="494"/>
      <c r="LXD759" s="494"/>
      <c r="LXE759" s="494"/>
      <c r="LXF759" s="494"/>
      <c r="LXG759" s="494"/>
      <c r="LXH759" s="494"/>
      <c r="LXI759" s="494"/>
      <c r="LXJ759" s="494"/>
      <c r="LXK759" s="494"/>
      <c r="LXL759" s="494"/>
      <c r="LXM759" s="494"/>
      <c r="LXN759" s="494"/>
      <c r="LXO759" s="494"/>
      <c r="LXP759" s="494"/>
      <c r="LXQ759" s="494"/>
      <c r="LXR759" s="494"/>
      <c r="LXS759" s="494"/>
      <c r="LXT759" s="494"/>
      <c r="LXU759" s="494"/>
      <c r="LXV759" s="494"/>
      <c r="LXW759" s="494"/>
      <c r="LXX759" s="494"/>
      <c r="LXY759" s="494"/>
      <c r="LXZ759" s="494"/>
      <c r="LYA759" s="494"/>
      <c r="LYB759" s="494"/>
      <c r="LYC759" s="494"/>
      <c r="LYD759" s="494"/>
      <c r="LYE759" s="494"/>
      <c r="LYF759" s="494"/>
      <c r="LYG759" s="494"/>
      <c r="LYH759" s="494"/>
      <c r="LYI759" s="494"/>
      <c r="LYJ759" s="494"/>
      <c r="LYK759" s="494"/>
      <c r="LYL759" s="494"/>
      <c r="LYM759" s="494"/>
      <c r="LYN759" s="494"/>
      <c r="LYO759" s="494"/>
      <c r="LYP759" s="494"/>
      <c r="LYQ759" s="494"/>
      <c r="LYR759" s="494"/>
      <c r="LYS759" s="494"/>
      <c r="LYT759" s="494"/>
      <c r="LYU759" s="494"/>
      <c r="LYV759" s="494"/>
      <c r="LYW759" s="494"/>
      <c r="LYX759" s="494"/>
      <c r="LYY759" s="494"/>
      <c r="LYZ759" s="494"/>
      <c r="LZA759" s="494"/>
      <c r="LZB759" s="494"/>
      <c r="LZC759" s="494"/>
      <c r="LZD759" s="494"/>
      <c r="LZE759" s="494"/>
      <c r="LZF759" s="494"/>
      <c r="LZG759" s="494"/>
      <c r="LZH759" s="494"/>
      <c r="LZI759" s="494"/>
      <c r="LZJ759" s="494"/>
      <c r="LZK759" s="494"/>
      <c r="LZL759" s="494"/>
      <c r="LZM759" s="494"/>
      <c r="LZN759" s="494"/>
      <c r="LZO759" s="494"/>
      <c r="LZP759" s="494"/>
      <c r="LZQ759" s="494"/>
      <c r="LZR759" s="494"/>
      <c r="LZS759" s="494"/>
      <c r="LZT759" s="494"/>
      <c r="LZU759" s="494"/>
      <c r="LZV759" s="494"/>
      <c r="LZW759" s="494"/>
      <c r="LZX759" s="494"/>
      <c r="LZY759" s="494"/>
      <c r="LZZ759" s="494"/>
      <c r="MAA759" s="494"/>
      <c r="MAB759" s="494"/>
      <c r="MAC759" s="494"/>
      <c r="MAD759" s="494"/>
      <c r="MAE759" s="494"/>
      <c r="MAF759" s="494"/>
      <c r="MAG759" s="494"/>
      <c r="MAH759" s="494"/>
      <c r="MAI759" s="494"/>
      <c r="MAJ759" s="494"/>
      <c r="MAK759" s="494"/>
      <c r="MAL759" s="494"/>
      <c r="MAM759" s="494"/>
      <c r="MAN759" s="494"/>
      <c r="MAO759" s="494"/>
      <c r="MAP759" s="494"/>
      <c r="MAQ759" s="494"/>
      <c r="MAR759" s="494"/>
      <c r="MAS759" s="494"/>
      <c r="MAT759" s="494"/>
      <c r="MAU759" s="494"/>
      <c r="MAV759" s="494"/>
      <c r="MAW759" s="494"/>
      <c r="MAX759" s="494"/>
      <c r="MAY759" s="494"/>
      <c r="MAZ759" s="494"/>
      <c r="MBA759" s="494"/>
      <c r="MBB759" s="494"/>
      <c r="MBC759" s="494"/>
      <c r="MBD759" s="494"/>
      <c r="MBE759" s="494"/>
      <c r="MBF759" s="494"/>
      <c r="MBG759" s="494"/>
      <c r="MBH759" s="494"/>
      <c r="MBI759" s="494"/>
      <c r="MBJ759" s="494"/>
      <c r="MBK759" s="494"/>
      <c r="MBL759" s="494"/>
      <c r="MBM759" s="494"/>
      <c r="MBN759" s="494"/>
      <c r="MBO759" s="494"/>
      <c r="MBP759" s="494"/>
      <c r="MBQ759" s="494"/>
      <c r="MBR759" s="494"/>
      <c r="MBS759" s="494"/>
      <c r="MBT759" s="494"/>
      <c r="MBU759" s="494"/>
      <c r="MBV759" s="494"/>
      <c r="MBW759" s="494"/>
      <c r="MBX759" s="494"/>
      <c r="MBY759" s="494"/>
      <c r="MBZ759" s="494"/>
      <c r="MCA759" s="494"/>
      <c r="MCB759" s="494"/>
      <c r="MCC759" s="494"/>
      <c r="MCD759" s="494"/>
      <c r="MCE759" s="494"/>
      <c r="MCF759" s="494"/>
      <c r="MCG759" s="494"/>
      <c r="MCH759" s="494"/>
      <c r="MCI759" s="494"/>
      <c r="MCJ759" s="494"/>
      <c r="MCK759" s="494"/>
      <c r="MCL759" s="494"/>
      <c r="MCM759" s="494"/>
      <c r="MCN759" s="494"/>
      <c r="MCO759" s="494"/>
      <c r="MCP759" s="494"/>
      <c r="MCQ759" s="494"/>
      <c r="MCR759" s="494"/>
      <c r="MCS759" s="494"/>
      <c r="MCT759" s="494"/>
      <c r="MCU759" s="494"/>
      <c r="MCV759" s="494"/>
      <c r="MCW759" s="494"/>
      <c r="MCX759" s="494"/>
      <c r="MCY759" s="494"/>
      <c r="MCZ759" s="494"/>
      <c r="MDA759" s="494"/>
      <c r="MDB759" s="494"/>
      <c r="MDC759" s="494"/>
      <c r="MDD759" s="494"/>
      <c r="MDE759" s="494"/>
      <c r="MDF759" s="494"/>
      <c r="MDG759" s="494"/>
      <c r="MDH759" s="494"/>
      <c r="MDI759" s="494"/>
      <c r="MDJ759" s="494"/>
      <c r="MDK759" s="494"/>
      <c r="MDL759" s="494"/>
      <c r="MDM759" s="494"/>
      <c r="MDN759" s="494"/>
      <c r="MDO759" s="494"/>
      <c r="MDP759" s="494"/>
      <c r="MDQ759" s="494"/>
      <c r="MDR759" s="494"/>
      <c r="MDS759" s="494"/>
      <c r="MDT759" s="494"/>
      <c r="MDU759" s="494"/>
      <c r="MDV759" s="494"/>
      <c r="MDW759" s="494"/>
      <c r="MDX759" s="494"/>
      <c r="MDY759" s="494"/>
      <c r="MDZ759" s="494"/>
      <c r="MEA759" s="494"/>
      <c r="MEB759" s="494"/>
      <c r="MEC759" s="494"/>
      <c r="MED759" s="494"/>
      <c r="MEE759" s="494"/>
      <c r="MEF759" s="494"/>
      <c r="MEG759" s="494"/>
      <c r="MEH759" s="494"/>
      <c r="MEI759" s="494"/>
      <c r="MEJ759" s="494"/>
      <c r="MEK759" s="494"/>
      <c r="MEL759" s="494"/>
      <c r="MEM759" s="494"/>
      <c r="MEN759" s="494"/>
      <c r="MEO759" s="494"/>
      <c r="MEP759" s="494"/>
      <c r="MEQ759" s="494"/>
      <c r="MER759" s="494"/>
      <c r="MES759" s="494"/>
      <c r="MET759" s="494"/>
      <c r="MEU759" s="494"/>
      <c r="MEV759" s="494"/>
      <c r="MEW759" s="494"/>
      <c r="MEX759" s="494"/>
      <c r="MEY759" s="494"/>
      <c r="MEZ759" s="494"/>
      <c r="MFA759" s="494"/>
      <c r="MFB759" s="494"/>
      <c r="MFC759" s="494"/>
      <c r="MFD759" s="494"/>
      <c r="MFE759" s="494"/>
      <c r="MFF759" s="494"/>
      <c r="MFG759" s="494"/>
      <c r="MFH759" s="494"/>
      <c r="MFI759" s="494"/>
      <c r="MFJ759" s="494"/>
      <c r="MFK759" s="494"/>
      <c r="MFL759" s="494"/>
      <c r="MFM759" s="494"/>
      <c r="MFN759" s="494"/>
      <c r="MFO759" s="494"/>
      <c r="MFP759" s="494"/>
      <c r="MFQ759" s="494"/>
      <c r="MFR759" s="494"/>
      <c r="MFS759" s="494"/>
      <c r="MFT759" s="494"/>
      <c r="MFU759" s="494"/>
      <c r="MFV759" s="494"/>
      <c r="MFW759" s="494"/>
      <c r="MFX759" s="494"/>
      <c r="MFY759" s="494"/>
      <c r="MFZ759" s="494"/>
      <c r="MGA759" s="494"/>
      <c r="MGB759" s="494"/>
      <c r="MGC759" s="494"/>
      <c r="MGD759" s="494"/>
      <c r="MGE759" s="494"/>
      <c r="MGF759" s="494"/>
      <c r="MGG759" s="494"/>
      <c r="MGH759" s="494"/>
      <c r="MGI759" s="494"/>
      <c r="MGJ759" s="494"/>
      <c r="MGK759" s="494"/>
      <c r="MGL759" s="494"/>
      <c r="MGM759" s="494"/>
      <c r="MGN759" s="494"/>
      <c r="MGO759" s="494"/>
      <c r="MGP759" s="494"/>
      <c r="MGQ759" s="494"/>
      <c r="MGR759" s="494"/>
      <c r="MGS759" s="494"/>
      <c r="MGT759" s="494"/>
      <c r="MGU759" s="494"/>
      <c r="MGV759" s="494"/>
      <c r="MGW759" s="494"/>
      <c r="MGX759" s="494"/>
      <c r="MGY759" s="494"/>
      <c r="MGZ759" s="494"/>
      <c r="MHA759" s="494"/>
      <c r="MHB759" s="494"/>
      <c r="MHC759" s="494"/>
      <c r="MHD759" s="494"/>
      <c r="MHE759" s="494"/>
      <c r="MHF759" s="494"/>
      <c r="MHG759" s="494"/>
      <c r="MHH759" s="494"/>
      <c r="MHI759" s="494"/>
      <c r="MHJ759" s="494"/>
      <c r="MHK759" s="494"/>
      <c r="MHL759" s="494"/>
      <c r="MHM759" s="494"/>
      <c r="MHN759" s="494"/>
      <c r="MHO759" s="494"/>
      <c r="MHP759" s="494"/>
      <c r="MHQ759" s="494"/>
      <c r="MHR759" s="494"/>
      <c r="MHS759" s="494"/>
      <c r="MHT759" s="494"/>
      <c r="MHU759" s="494"/>
      <c r="MHV759" s="494"/>
      <c r="MHW759" s="494"/>
      <c r="MHX759" s="494"/>
      <c r="MHY759" s="494"/>
      <c r="MHZ759" s="494"/>
      <c r="MIA759" s="494"/>
      <c r="MIB759" s="494"/>
      <c r="MIC759" s="494"/>
      <c r="MID759" s="494"/>
      <c r="MIE759" s="494"/>
      <c r="MIF759" s="494"/>
      <c r="MIG759" s="494"/>
      <c r="MIH759" s="494"/>
      <c r="MII759" s="494"/>
      <c r="MIJ759" s="494"/>
      <c r="MIK759" s="494"/>
      <c r="MIL759" s="494"/>
      <c r="MIM759" s="494"/>
      <c r="MIN759" s="494"/>
      <c r="MIO759" s="494"/>
      <c r="MIP759" s="494"/>
      <c r="MIQ759" s="494"/>
      <c r="MIR759" s="494"/>
      <c r="MIS759" s="494"/>
      <c r="MIT759" s="494"/>
      <c r="MIU759" s="494"/>
      <c r="MIV759" s="494"/>
      <c r="MIW759" s="494"/>
      <c r="MIX759" s="494"/>
      <c r="MIY759" s="494"/>
      <c r="MIZ759" s="494"/>
      <c r="MJA759" s="494"/>
      <c r="MJB759" s="494"/>
      <c r="MJC759" s="494"/>
      <c r="MJD759" s="494"/>
      <c r="MJE759" s="494"/>
      <c r="MJF759" s="494"/>
      <c r="MJG759" s="494"/>
      <c r="MJH759" s="494"/>
      <c r="MJI759" s="494"/>
      <c r="MJJ759" s="494"/>
      <c r="MJK759" s="494"/>
      <c r="MJL759" s="494"/>
      <c r="MJM759" s="494"/>
      <c r="MJN759" s="494"/>
      <c r="MJO759" s="494"/>
      <c r="MJP759" s="494"/>
      <c r="MJQ759" s="494"/>
      <c r="MJR759" s="494"/>
      <c r="MJS759" s="494"/>
      <c r="MJT759" s="494"/>
      <c r="MJU759" s="494"/>
      <c r="MJV759" s="494"/>
      <c r="MJW759" s="494"/>
      <c r="MJX759" s="494"/>
      <c r="MJY759" s="494"/>
      <c r="MJZ759" s="494"/>
      <c r="MKA759" s="494"/>
      <c r="MKB759" s="494"/>
      <c r="MKC759" s="494"/>
      <c r="MKD759" s="494"/>
      <c r="MKE759" s="494"/>
      <c r="MKF759" s="494"/>
      <c r="MKG759" s="494"/>
      <c r="MKH759" s="494"/>
      <c r="MKI759" s="494"/>
      <c r="MKJ759" s="494"/>
      <c r="MKK759" s="494"/>
      <c r="MKL759" s="494"/>
      <c r="MKM759" s="494"/>
      <c r="MKN759" s="494"/>
      <c r="MKO759" s="494"/>
      <c r="MKP759" s="494"/>
      <c r="MKQ759" s="494"/>
      <c r="MKR759" s="494"/>
      <c r="MKS759" s="494"/>
      <c r="MKT759" s="494"/>
      <c r="MKU759" s="494"/>
      <c r="MKV759" s="494"/>
      <c r="MKW759" s="494"/>
      <c r="MKX759" s="494"/>
      <c r="MKY759" s="494"/>
      <c r="MKZ759" s="494"/>
      <c r="MLA759" s="494"/>
      <c r="MLB759" s="494"/>
      <c r="MLC759" s="494"/>
      <c r="MLD759" s="494"/>
      <c r="MLE759" s="494"/>
      <c r="MLF759" s="494"/>
      <c r="MLG759" s="494"/>
      <c r="MLH759" s="494"/>
      <c r="MLI759" s="494"/>
      <c r="MLJ759" s="494"/>
      <c r="MLK759" s="494"/>
      <c r="MLL759" s="494"/>
      <c r="MLM759" s="494"/>
      <c r="MLN759" s="494"/>
      <c r="MLO759" s="494"/>
      <c r="MLP759" s="494"/>
      <c r="MLQ759" s="494"/>
      <c r="MLR759" s="494"/>
      <c r="MLS759" s="494"/>
      <c r="MLT759" s="494"/>
      <c r="MLU759" s="494"/>
      <c r="MLV759" s="494"/>
      <c r="MLW759" s="494"/>
      <c r="MLX759" s="494"/>
      <c r="MLY759" s="494"/>
      <c r="MLZ759" s="494"/>
      <c r="MMA759" s="494"/>
      <c r="MMB759" s="494"/>
      <c r="MMC759" s="494"/>
      <c r="MMD759" s="494"/>
      <c r="MME759" s="494"/>
      <c r="MMF759" s="494"/>
      <c r="MMG759" s="494"/>
      <c r="MMH759" s="494"/>
      <c r="MMI759" s="494"/>
      <c r="MMJ759" s="494"/>
      <c r="MMK759" s="494"/>
      <c r="MML759" s="494"/>
      <c r="MMM759" s="494"/>
      <c r="MMN759" s="494"/>
      <c r="MMO759" s="494"/>
      <c r="MMP759" s="494"/>
      <c r="MMQ759" s="494"/>
      <c r="MMR759" s="494"/>
      <c r="MMS759" s="494"/>
      <c r="MMT759" s="494"/>
      <c r="MMU759" s="494"/>
      <c r="MMV759" s="494"/>
      <c r="MMW759" s="494"/>
      <c r="MMX759" s="494"/>
      <c r="MMY759" s="494"/>
      <c r="MMZ759" s="494"/>
      <c r="MNA759" s="494"/>
      <c r="MNB759" s="494"/>
      <c r="MNC759" s="494"/>
      <c r="MND759" s="494"/>
      <c r="MNE759" s="494"/>
      <c r="MNF759" s="494"/>
      <c r="MNG759" s="494"/>
      <c r="MNH759" s="494"/>
      <c r="MNI759" s="494"/>
      <c r="MNJ759" s="494"/>
      <c r="MNK759" s="494"/>
      <c r="MNL759" s="494"/>
      <c r="MNM759" s="494"/>
      <c r="MNN759" s="494"/>
      <c r="MNO759" s="494"/>
      <c r="MNP759" s="494"/>
      <c r="MNQ759" s="494"/>
      <c r="MNR759" s="494"/>
      <c r="MNS759" s="494"/>
      <c r="MNT759" s="494"/>
      <c r="MNU759" s="494"/>
      <c r="MNV759" s="494"/>
      <c r="MNW759" s="494"/>
      <c r="MNX759" s="494"/>
      <c r="MNY759" s="494"/>
      <c r="MNZ759" s="494"/>
      <c r="MOA759" s="494"/>
      <c r="MOB759" s="494"/>
      <c r="MOC759" s="494"/>
      <c r="MOD759" s="494"/>
      <c r="MOE759" s="494"/>
      <c r="MOF759" s="494"/>
      <c r="MOG759" s="494"/>
      <c r="MOH759" s="494"/>
      <c r="MOI759" s="494"/>
      <c r="MOJ759" s="494"/>
      <c r="MOK759" s="494"/>
      <c r="MOL759" s="494"/>
      <c r="MOM759" s="494"/>
      <c r="MON759" s="494"/>
      <c r="MOO759" s="494"/>
      <c r="MOP759" s="494"/>
      <c r="MOQ759" s="494"/>
      <c r="MOR759" s="494"/>
      <c r="MOS759" s="494"/>
      <c r="MOT759" s="494"/>
      <c r="MOU759" s="494"/>
      <c r="MOV759" s="494"/>
      <c r="MOW759" s="494"/>
      <c r="MOX759" s="494"/>
      <c r="MOY759" s="494"/>
      <c r="MOZ759" s="494"/>
      <c r="MPA759" s="494"/>
      <c r="MPB759" s="494"/>
      <c r="MPC759" s="494"/>
      <c r="MPD759" s="494"/>
      <c r="MPE759" s="494"/>
      <c r="MPF759" s="494"/>
      <c r="MPG759" s="494"/>
      <c r="MPH759" s="494"/>
      <c r="MPI759" s="494"/>
      <c r="MPJ759" s="494"/>
      <c r="MPK759" s="494"/>
      <c r="MPL759" s="494"/>
      <c r="MPM759" s="494"/>
      <c r="MPN759" s="494"/>
      <c r="MPO759" s="494"/>
      <c r="MPP759" s="494"/>
      <c r="MPQ759" s="494"/>
      <c r="MPR759" s="494"/>
      <c r="MPS759" s="494"/>
      <c r="MPT759" s="494"/>
      <c r="MPU759" s="494"/>
      <c r="MPV759" s="494"/>
      <c r="MPW759" s="494"/>
      <c r="MPX759" s="494"/>
      <c r="MPY759" s="494"/>
      <c r="MPZ759" s="494"/>
      <c r="MQA759" s="494"/>
      <c r="MQB759" s="494"/>
      <c r="MQC759" s="494"/>
      <c r="MQD759" s="494"/>
      <c r="MQE759" s="494"/>
      <c r="MQF759" s="494"/>
      <c r="MQG759" s="494"/>
      <c r="MQH759" s="494"/>
      <c r="MQI759" s="494"/>
      <c r="MQJ759" s="494"/>
      <c r="MQK759" s="494"/>
      <c r="MQL759" s="494"/>
      <c r="MQM759" s="494"/>
      <c r="MQN759" s="494"/>
      <c r="MQO759" s="494"/>
      <c r="MQP759" s="494"/>
      <c r="MQQ759" s="494"/>
      <c r="MQR759" s="494"/>
      <c r="MQS759" s="494"/>
      <c r="MQT759" s="494"/>
      <c r="MQU759" s="494"/>
      <c r="MQV759" s="494"/>
      <c r="MQW759" s="494"/>
      <c r="MQX759" s="494"/>
      <c r="MQY759" s="494"/>
      <c r="MQZ759" s="494"/>
      <c r="MRA759" s="494"/>
      <c r="MRB759" s="494"/>
      <c r="MRC759" s="494"/>
      <c r="MRD759" s="494"/>
      <c r="MRE759" s="494"/>
      <c r="MRF759" s="494"/>
      <c r="MRG759" s="494"/>
      <c r="MRH759" s="494"/>
      <c r="MRI759" s="494"/>
      <c r="MRJ759" s="494"/>
      <c r="MRK759" s="494"/>
      <c r="MRL759" s="494"/>
      <c r="MRM759" s="494"/>
      <c r="MRN759" s="494"/>
      <c r="MRO759" s="494"/>
      <c r="MRP759" s="494"/>
      <c r="MRQ759" s="494"/>
      <c r="MRR759" s="494"/>
      <c r="MRS759" s="494"/>
      <c r="MRT759" s="494"/>
      <c r="MRU759" s="494"/>
      <c r="MRV759" s="494"/>
      <c r="MRW759" s="494"/>
      <c r="MRX759" s="494"/>
      <c r="MRY759" s="494"/>
      <c r="MRZ759" s="494"/>
      <c r="MSA759" s="494"/>
      <c r="MSB759" s="494"/>
      <c r="MSC759" s="494"/>
      <c r="MSD759" s="494"/>
      <c r="MSE759" s="494"/>
      <c r="MSF759" s="494"/>
      <c r="MSG759" s="494"/>
      <c r="MSH759" s="494"/>
      <c r="MSI759" s="494"/>
      <c r="MSJ759" s="494"/>
      <c r="MSK759" s="494"/>
      <c r="MSL759" s="494"/>
      <c r="MSM759" s="494"/>
      <c r="MSN759" s="494"/>
      <c r="MSO759" s="494"/>
      <c r="MSP759" s="494"/>
      <c r="MSQ759" s="494"/>
      <c r="MSR759" s="494"/>
      <c r="MSS759" s="494"/>
      <c r="MST759" s="494"/>
      <c r="MSU759" s="494"/>
      <c r="MSV759" s="494"/>
      <c r="MSW759" s="494"/>
      <c r="MSX759" s="494"/>
      <c r="MSY759" s="494"/>
      <c r="MSZ759" s="494"/>
      <c r="MTA759" s="494"/>
      <c r="MTB759" s="494"/>
      <c r="MTC759" s="494"/>
      <c r="MTD759" s="494"/>
      <c r="MTE759" s="494"/>
      <c r="MTF759" s="494"/>
      <c r="MTG759" s="494"/>
      <c r="MTH759" s="494"/>
      <c r="MTI759" s="494"/>
      <c r="MTJ759" s="494"/>
      <c r="MTK759" s="494"/>
      <c r="MTL759" s="494"/>
      <c r="MTM759" s="494"/>
      <c r="MTN759" s="494"/>
      <c r="MTO759" s="494"/>
      <c r="MTP759" s="494"/>
      <c r="MTQ759" s="494"/>
      <c r="MTR759" s="494"/>
      <c r="MTS759" s="494"/>
      <c r="MTT759" s="494"/>
      <c r="MTU759" s="494"/>
      <c r="MTV759" s="494"/>
      <c r="MTW759" s="494"/>
      <c r="MTX759" s="494"/>
      <c r="MTY759" s="494"/>
      <c r="MTZ759" s="494"/>
      <c r="MUA759" s="494"/>
      <c r="MUB759" s="494"/>
      <c r="MUC759" s="494"/>
      <c r="MUD759" s="494"/>
      <c r="MUE759" s="494"/>
      <c r="MUF759" s="494"/>
      <c r="MUG759" s="494"/>
      <c r="MUH759" s="494"/>
      <c r="MUI759" s="494"/>
      <c r="MUJ759" s="494"/>
      <c r="MUK759" s="494"/>
      <c r="MUL759" s="494"/>
      <c r="MUM759" s="494"/>
      <c r="MUN759" s="494"/>
      <c r="MUO759" s="494"/>
      <c r="MUP759" s="494"/>
      <c r="MUQ759" s="494"/>
      <c r="MUR759" s="494"/>
      <c r="MUS759" s="494"/>
      <c r="MUT759" s="494"/>
      <c r="MUU759" s="494"/>
      <c r="MUV759" s="494"/>
      <c r="MUW759" s="494"/>
      <c r="MUX759" s="494"/>
      <c r="MUY759" s="494"/>
      <c r="MUZ759" s="494"/>
      <c r="MVA759" s="494"/>
      <c r="MVB759" s="494"/>
      <c r="MVC759" s="494"/>
      <c r="MVD759" s="494"/>
      <c r="MVE759" s="494"/>
      <c r="MVF759" s="494"/>
      <c r="MVG759" s="494"/>
      <c r="MVH759" s="494"/>
      <c r="MVI759" s="494"/>
      <c r="MVJ759" s="494"/>
      <c r="MVK759" s="494"/>
      <c r="MVL759" s="494"/>
      <c r="MVM759" s="494"/>
      <c r="MVN759" s="494"/>
      <c r="MVO759" s="494"/>
      <c r="MVP759" s="494"/>
      <c r="MVQ759" s="494"/>
      <c r="MVR759" s="494"/>
      <c r="MVS759" s="494"/>
      <c r="MVT759" s="494"/>
      <c r="MVU759" s="494"/>
      <c r="MVV759" s="494"/>
      <c r="MVW759" s="494"/>
      <c r="MVX759" s="494"/>
      <c r="MVY759" s="494"/>
      <c r="MVZ759" s="494"/>
      <c r="MWA759" s="494"/>
      <c r="MWB759" s="494"/>
      <c r="MWC759" s="494"/>
      <c r="MWD759" s="494"/>
      <c r="MWE759" s="494"/>
      <c r="MWF759" s="494"/>
      <c r="MWG759" s="494"/>
      <c r="MWH759" s="494"/>
      <c r="MWI759" s="494"/>
      <c r="MWJ759" s="494"/>
      <c r="MWK759" s="494"/>
      <c r="MWL759" s="494"/>
      <c r="MWM759" s="494"/>
      <c r="MWN759" s="494"/>
      <c r="MWO759" s="494"/>
      <c r="MWP759" s="494"/>
      <c r="MWQ759" s="494"/>
      <c r="MWR759" s="494"/>
      <c r="MWS759" s="494"/>
      <c r="MWT759" s="494"/>
      <c r="MWU759" s="494"/>
      <c r="MWV759" s="494"/>
      <c r="MWW759" s="494"/>
      <c r="MWX759" s="494"/>
      <c r="MWY759" s="494"/>
      <c r="MWZ759" s="494"/>
      <c r="MXA759" s="494"/>
      <c r="MXB759" s="494"/>
      <c r="MXC759" s="494"/>
      <c r="MXD759" s="494"/>
      <c r="MXE759" s="494"/>
      <c r="MXF759" s="494"/>
      <c r="MXG759" s="494"/>
      <c r="MXH759" s="494"/>
      <c r="MXI759" s="494"/>
      <c r="MXJ759" s="494"/>
      <c r="MXK759" s="494"/>
      <c r="MXL759" s="494"/>
      <c r="MXM759" s="494"/>
      <c r="MXN759" s="494"/>
      <c r="MXO759" s="494"/>
      <c r="MXP759" s="494"/>
      <c r="MXQ759" s="494"/>
      <c r="MXR759" s="494"/>
      <c r="MXS759" s="494"/>
      <c r="MXT759" s="494"/>
      <c r="MXU759" s="494"/>
      <c r="MXV759" s="494"/>
      <c r="MXW759" s="494"/>
      <c r="MXX759" s="494"/>
      <c r="MXY759" s="494"/>
      <c r="MXZ759" s="494"/>
      <c r="MYA759" s="494"/>
      <c r="MYB759" s="494"/>
      <c r="MYC759" s="494"/>
      <c r="MYD759" s="494"/>
      <c r="MYE759" s="494"/>
      <c r="MYF759" s="494"/>
      <c r="MYG759" s="494"/>
      <c r="MYH759" s="494"/>
      <c r="MYI759" s="494"/>
      <c r="MYJ759" s="494"/>
      <c r="MYK759" s="494"/>
      <c r="MYL759" s="494"/>
      <c r="MYM759" s="494"/>
      <c r="MYN759" s="494"/>
      <c r="MYO759" s="494"/>
      <c r="MYP759" s="494"/>
      <c r="MYQ759" s="494"/>
      <c r="MYR759" s="494"/>
      <c r="MYS759" s="494"/>
      <c r="MYT759" s="494"/>
      <c r="MYU759" s="494"/>
      <c r="MYV759" s="494"/>
      <c r="MYW759" s="494"/>
      <c r="MYX759" s="494"/>
      <c r="MYY759" s="494"/>
      <c r="MYZ759" s="494"/>
      <c r="MZA759" s="494"/>
      <c r="MZB759" s="494"/>
      <c r="MZC759" s="494"/>
      <c r="MZD759" s="494"/>
      <c r="MZE759" s="494"/>
      <c r="MZF759" s="494"/>
      <c r="MZG759" s="494"/>
      <c r="MZH759" s="494"/>
      <c r="MZI759" s="494"/>
      <c r="MZJ759" s="494"/>
      <c r="MZK759" s="494"/>
      <c r="MZL759" s="494"/>
      <c r="MZM759" s="494"/>
      <c r="MZN759" s="494"/>
      <c r="MZO759" s="494"/>
      <c r="MZP759" s="494"/>
      <c r="MZQ759" s="494"/>
      <c r="MZR759" s="494"/>
      <c r="MZS759" s="494"/>
      <c r="MZT759" s="494"/>
      <c r="MZU759" s="494"/>
      <c r="MZV759" s="494"/>
      <c r="MZW759" s="494"/>
      <c r="MZX759" s="494"/>
      <c r="MZY759" s="494"/>
      <c r="MZZ759" s="494"/>
      <c r="NAA759" s="494"/>
      <c r="NAB759" s="494"/>
      <c r="NAC759" s="494"/>
      <c r="NAD759" s="494"/>
      <c r="NAE759" s="494"/>
      <c r="NAF759" s="494"/>
      <c r="NAG759" s="494"/>
      <c r="NAH759" s="494"/>
      <c r="NAI759" s="494"/>
      <c r="NAJ759" s="494"/>
      <c r="NAK759" s="494"/>
      <c r="NAL759" s="494"/>
      <c r="NAM759" s="494"/>
      <c r="NAN759" s="494"/>
      <c r="NAO759" s="494"/>
      <c r="NAP759" s="494"/>
      <c r="NAQ759" s="494"/>
      <c r="NAR759" s="494"/>
      <c r="NAS759" s="494"/>
      <c r="NAT759" s="494"/>
      <c r="NAU759" s="494"/>
      <c r="NAV759" s="494"/>
      <c r="NAW759" s="494"/>
      <c r="NAX759" s="494"/>
      <c r="NAY759" s="494"/>
      <c r="NAZ759" s="494"/>
      <c r="NBA759" s="494"/>
      <c r="NBB759" s="494"/>
      <c r="NBC759" s="494"/>
      <c r="NBD759" s="494"/>
      <c r="NBE759" s="494"/>
      <c r="NBF759" s="494"/>
      <c r="NBG759" s="494"/>
      <c r="NBH759" s="494"/>
      <c r="NBI759" s="494"/>
      <c r="NBJ759" s="494"/>
      <c r="NBK759" s="494"/>
      <c r="NBL759" s="494"/>
      <c r="NBM759" s="494"/>
      <c r="NBN759" s="494"/>
      <c r="NBO759" s="494"/>
      <c r="NBP759" s="494"/>
      <c r="NBQ759" s="494"/>
      <c r="NBR759" s="494"/>
      <c r="NBS759" s="494"/>
      <c r="NBT759" s="494"/>
      <c r="NBU759" s="494"/>
      <c r="NBV759" s="494"/>
      <c r="NBW759" s="494"/>
      <c r="NBX759" s="494"/>
      <c r="NBY759" s="494"/>
      <c r="NBZ759" s="494"/>
      <c r="NCA759" s="494"/>
      <c r="NCB759" s="494"/>
      <c r="NCC759" s="494"/>
      <c r="NCD759" s="494"/>
      <c r="NCE759" s="494"/>
      <c r="NCF759" s="494"/>
      <c r="NCG759" s="494"/>
      <c r="NCH759" s="494"/>
      <c r="NCI759" s="494"/>
      <c r="NCJ759" s="494"/>
      <c r="NCK759" s="494"/>
      <c r="NCL759" s="494"/>
      <c r="NCM759" s="494"/>
      <c r="NCN759" s="494"/>
      <c r="NCO759" s="494"/>
      <c r="NCP759" s="494"/>
      <c r="NCQ759" s="494"/>
      <c r="NCR759" s="494"/>
      <c r="NCS759" s="494"/>
      <c r="NCT759" s="494"/>
      <c r="NCU759" s="494"/>
      <c r="NCV759" s="494"/>
      <c r="NCW759" s="494"/>
      <c r="NCX759" s="494"/>
      <c r="NCY759" s="494"/>
      <c r="NCZ759" s="494"/>
      <c r="NDA759" s="494"/>
      <c r="NDB759" s="494"/>
      <c r="NDC759" s="494"/>
      <c r="NDD759" s="494"/>
      <c r="NDE759" s="494"/>
      <c r="NDF759" s="494"/>
      <c r="NDG759" s="494"/>
      <c r="NDH759" s="494"/>
      <c r="NDI759" s="494"/>
      <c r="NDJ759" s="494"/>
      <c r="NDK759" s="494"/>
      <c r="NDL759" s="494"/>
      <c r="NDM759" s="494"/>
      <c r="NDN759" s="494"/>
      <c r="NDO759" s="494"/>
      <c r="NDP759" s="494"/>
      <c r="NDQ759" s="494"/>
      <c r="NDR759" s="494"/>
      <c r="NDS759" s="494"/>
      <c r="NDT759" s="494"/>
      <c r="NDU759" s="494"/>
      <c r="NDV759" s="494"/>
      <c r="NDW759" s="494"/>
      <c r="NDX759" s="494"/>
      <c r="NDY759" s="494"/>
      <c r="NDZ759" s="494"/>
      <c r="NEA759" s="494"/>
      <c r="NEB759" s="494"/>
      <c r="NEC759" s="494"/>
      <c r="NED759" s="494"/>
      <c r="NEE759" s="494"/>
      <c r="NEF759" s="494"/>
      <c r="NEG759" s="494"/>
      <c r="NEH759" s="494"/>
      <c r="NEI759" s="494"/>
      <c r="NEJ759" s="494"/>
      <c r="NEK759" s="494"/>
      <c r="NEL759" s="494"/>
      <c r="NEM759" s="494"/>
      <c r="NEN759" s="494"/>
      <c r="NEO759" s="494"/>
      <c r="NEP759" s="494"/>
      <c r="NEQ759" s="494"/>
      <c r="NER759" s="494"/>
      <c r="NES759" s="494"/>
      <c r="NET759" s="494"/>
      <c r="NEU759" s="494"/>
      <c r="NEV759" s="494"/>
      <c r="NEW759" s="494"/>
      <c r="NEX759" s="494"/>
      <c r="NEY759" s="494"/>
      <c r="NEZ759" s="494"/>
      <c r="NFA759" s="494"/>
      <c r="NFB759" s="494"/>
      <c r="NFC759" s="494"/>
      <c r="NFD759" s="494"/>
      <c r="NFE759" s="494"/>
      <c r="NFF759" s="494"/>
      <c r="NFG759" s="494"/>
      <c r="NFH759" s="494"/>
      <c r="NFI759" s="494"/>
      <c r="NFJ759" s="494"/>
      <c r="NFK759" s="494"/>
      <c r="NFL759" s="494"/>
      <c r="NFM759" s="494"/>
      <c r="NFN759" s="494"/>
      <c r="NFO759" s="494"/>
      <c r="NFP759" s="494"/>
      <c r="NFQ759" s="494"/>
      <c r="NFR759" s="494"/>
      <c r="NFS759" s="494"/>
      <c r="NFT759" s="494"/>
      <c r="NFU759" s="494"/>
      <c r="NFV759" s="494"/>
      <c r="NFW759" s="494"/>
      <c r="NFX759" s="494"/>
      <c r="NFY759" s="494"/>
      <c r="NFZ759" s="494"/>
      <c r="NGA759" s="494"/>
      <c r="NGB759" s="494"/>
      <c r="NGC759" s="494"/>
      <c r="NGD759" s="494"/>
      <c r="NGE759" s="494"/>
      <c r="NGF759" s="494"/>
      <c r="NGG759" s="494"/>
      <c r="NGH759" s="494"/>
      <c r="NGI759" s="494"/>
      <c r="NGJ759" s="494"/>
      <c r="NGK759" s="494"/>
      <c r="NGL759" s="494"/>
      <c r="NGM759" s="494"/>
      <c r="NGN759" s="494"/>
      <c r="NGO759" s="494"/>
      <c r="NGP759" s="494"/>
      <c r="NGQ759" s="494"/>
      <c r="NGR759" s="494"/>
      <c r="NGS759" s="494"/>
      <c r="NGT759" s="494"/>
      <c r="NGU759" s="494"/>
      <c r="NGV759" s="494"/>
      <c r="NGW759" s="494"/>
      <c r="NGX759" s="494"/>
      <c r="NGY759" s="494"/>
      <c r="NGZ759" s="494"/>
      <c r="NHA759" s="494"/>
      <c r="NHB759" s="494"/>
      <c r="NHC759" s="494"/>
      <c r="NHD759" s="494"/>
      <c r="NHE759" s="494"/>
      <c r="NHF759" s="494"/>
      <c r="NHG759" s="494"/>
      <c r="NHH759" s="494"/>
      <c r="NHI759" s="494"/>
      <c r="NHJ759" s="494"/>
      <c r="NHK759" s="494"/>
      <c r="NHL759" s="494"/>
      <c r="NHM759" s="494"/>
      <c r="NHN759" s="494"/>
      <c r="NHO759" s="494"/>
      <c r="NHP759" s="494"/>
      <c r="NHQ759" s="494"/>
      <c r="NHR759" s="494"/>
      <c r="NHS759" s="494"/>
      <c r="NHT759" s="494"/>
      <c r="NHU759" s="494"/>
      <c r="NHV759" s="494"/>
      <c r="NHW759" s="494"/>
      <c r="NHX759" s="494"/>
      <c r="NHY759" s="494"/>
      <c r="NHZ759" s="494"/>
      <c r="NIA759" s="494"/>
      <c r="NIB759" s="494"/>
      <c r="NIC759" s="494"/>
      <c r="NID759" s="494"/>
      <c r="NIE759" s="494"/>
      <c r="NIF759" s="494"/>
      <c r="NIG759" s="494"/>
      <c r="NIH759" s="494"/>
      <c r="NII759" s="494"/>
      <c r="NIJ759" s="494"/>
      <c r="NIK759" s="494"/>
      <c r="NIL759" s="494"/>
      <c r="NIM759" s="494"/>
      <c r="NIN759" s="494"/>
      <c r="NIO759" s="494"/>
      <c r="NIP759" s="494"/>
      <c r="NIQ759" s="494"/>
      <c r="NIR759" s="494"/>
      <c r="NIS759" s="494"/>
      <c r="NIT759" s="494"/>
      <c r="NIU759" s="494"/>
      <c r="NIV759" s="494"/>
      <c r="NIW759" s="494"/>
      <c r="NIX759" s="494"/>
      <c r="NIY759" s="494"/>
      <c r="NIZ759" s="494"/>
      <c r="NJA759" s="494"/>
      <c r="NJB759" s="494"/>
      <c r="NJC759" s="494"/>
      <c r="NJD759" s="494"/>
      <c r="NJE759" s="494"/>
      <c r="NJF759" s="494"/>
      <c r="NJG759" s="494"/>
      <c r="NJH759" s="494"/>
      <c r="NJI759" s="494"/>
      <c r="NJJ759" s="494"/>
      <c r="NJK759" s="494"/>
      <c r="NJL759" s="494"/>
      <c r="NJM759" s="494"/>
      <c r="NJN759" s="494"/>
      <c r="NJO759" s="494"/>
      <c r="NJP759" s="494"/>
      <c r="NJQ759" s="494"/>
      <c r="NJR759" s="494"/>
      <c r="NJS759" s="494"/>
      <c r="NJT759" s="494"/>
      <c r="NJU759" s="494"/>
      <c r="NJV759" s="494"/>
      <c r="NJW759" s="494"/>
      <c r="NJX759" s="494"/>
      <c r="NJY759" s="494"/>
      <c r="NJZ759" s="494"/>
      <c r="NKA759" s="494"/>
      <c r="NKB759" s="494"/>
      <c r="NKC759" s="494"/>
      <c r="NKD759" s="494"/>
      <c r="NKE759" s="494"/>
      <c r="NKF759" s="494"/>
      <c r="NKG759" s="494"/>
      <c r="NKH759" s="494"/>
      <c r="NKI759" s="494"/>
      <c r="NKJ759" s="494"/>
      <c r="NKK759" s="494"/>
      <c r="NKL759" s="494"/>
      <c r="NKM759" s="494"/>
      <c r="NKN759" s="494"/>
      <c r="NKO759" s="494"/>
      <c r="NKP759" s="494"/>
      <c r="NKQ759" s="494"/>
      <c r="NKR759" s="494"/>
      <c r="NKS759" s="494"/>
      <c r="NKT759" s="494"/>
      <c r="NKU759" s="494"/>
      <c r="NKV759" s="494"/>
      <c r="NKW759" s="494"/>
      <c r="NKX759" s="494"/>
      <c r="NKY759" s="494"/>
      <c r="NKZ759" s="494"/>
      <c r="NLA759" s="494"/>
      <c r="NLB759" s="494"/>
      <c r="NLC759" s="494"/>
      <c r="NLD759" s="494"/>
      <c r="NLE759" s="494"/>
      <c r="NLF759" s="494"/>
      <c r="NLG759" s="494"/>
      <c r="NLH759" s="494"/>
      <c r="NLI759" s="494"/>
      <c r="NLJ759" s="494"/>
      <c r="NLK759" s="494"/>
      <c r="NLL759" s="494"/>
      <c r="NLM759" s="494"/>
      <c r="NLN759" s="494"/>
      <c r="NLO759" s="494"/>
      <c r="NLP759" s="494"/>
      <c r="NLQ759" s="494"/>
      <c r="NLR759" s="494"/>
      <c r="NLS759" s="494"/>
      <c r="NLT759" s="494"/>
      <c r="NLU759" s="494"/>
      <c r="NLV759" s="494"/>
      <c r="NLW759" s="494"/>
      <c r="NLX759" s="494"/>
      <c r="NLY759" s="494"/>
      <c r="NLZ759" s="494"/>
      <c r="NMA759" s="494"/>
      <c r="NMB759" s="494"/>
      <c r="NMC759" s="494"/>
      <c r="NMD759" s="494"/>
      <c r="NME759" s="494"/>
      <c r="NMF759" s="494"/>
      <c r="NMG759" s="494"/>
      <c r="NMH759" s="494"/>
      <c r="NMI759" s="494"/>
      <c r="NMJ759" s="494"/>
      <c r="NMK759" s="494"/>
      <c r="NML759" s="494"/>
      <c r="NMM759" s="494"/>
      <c r="NMN759" s="494"/>
      <c r="NMO759" s="494"/>
      <c r="NMP759" s="494"/>
      <c r="NMQ759" s="494"/>
      <c r="NMR759" s="494"/>
      <c r="NMS759" s="494"/>
      <c r="NMT759" s="494"/>
      <c r="NMU759" s="494"/>
      <c r="NMV759" s="494"/>
      <c r="NMW759" s="494"/>
      <c r="NMX759" s="494"/>
      <c r="NMY759" s="494"/>
      <c r="NMZ759" s="494"/>
      <c r="NNA759" s="494"/>
      <c r="NNB759" s="494"/>
      <c r="NNC759" s="494"/>
      <c r="NND759" s="494"/>
      <c r="NNE759" s="494"/>
      <c r="NNF759" s="494"/>
      <c r="NNG759" s="494"/>
      <c r="NNH759" s="494"/>
      <c r="NNI759" s="494"/>
      <c r="NNJ759" s="494"/>
      <c r="NNK759" s="494"/>
      <c r="NNL759" s="494"/>
      <c r="NNM759" s="494"/>
      <c r="NNN759" s="494"/>
      <c r="NNO759" s="494"/>
      <c r="NNP759" s="494"/>
      <c r="NNQ759" s="494"/>
      <c r="NNR759" s="494"/>
      <c r="NNS759" s="494"/>
      <c r="NNT759" s="494"/>
      <c r="NNU759" s="494"/>
      <c r="NNV759" s="494"/>
      <c r="NNW759" s="494"/>
      <c r="NNX759" s="494"/>
      <c r="NNY759" s="494"/>
      <c r="NNZ759" s="494"/>
      <c r="NOA759" s="494"/>
      <c r="NOB759" s="494"/>
      <c r="NOC759" s="494"/>
      <c r="NOD759" s="494"/>
      <c r="NOE759" s="494"/>
      <c r="NOF759" s="494"/>
      <c r="NOG759" s="494"/>
      <c r="NOH759" s="494"/>
      <c r="NOI759" s="494"/>
      <c r="NOJ759" s="494"/>
      <c r="NOK759" s="494"/>
      <c r="NOL759" s="494"/>
      <c r="NOM759" s="494"/>
      <c r="NON759" s="494"/>
      <c r="NOO759" s="494"/>
      <c r="NOP759" s="494"/>
      <c r="NOQ759" s="494"/>
      <c r="NOR759" s="494"/>
      <c r="NOS759" s="494"/>
      <c r="NOT759" s="494"/>
      <c r="NOU759" s="494"/>
      <c r="NOV759" s="494"/>
      <c r="NOW759" s="494"/>
      <c r="NOX759" s="494"/>
      <c r="NOY759" s="494"/>
      <c r="NOZ759" s="494"/>
      <c r="NPA759" s="494"/>
      <c r="NPB759" s="494"/>
      <c r="NPC759" s="494"/>
      <c r="NPD759" s="494"/>
      <c r="NPE759" s="494"/>
      <c r="NPF759" s="494"/>
      <c r="NPG759" s="494"/>
      <c r="NPH759" s="494"/>
      <c r="NPI759" s="494"/>
      <c r="NPJ759" s="494"/>
      <c r="NPK759" s="494"/>
      <c r="NPL759" s="494"/>
      <c r="NPM759" s="494"/>
      <c r="NPN759" s="494"/>
      <c r="NPO759" s="494"/>
      <c r="NPP759" s="494"/>
      <c r="NPQ759" s="494"/>
      <c r="NPR759" s="494"/>
      <c r="NPS759" s="494"/>
      <c r="NPT759" s="494"/>
      <c r="NPU759" s="494"/>
      <c r="NPV759" s="494"/>
      <c r="NPW759" s="494"/>
      <c r="NPX759" s="494"/>
      <c r="NPY759" s="494"/>
      <c r="NPZ759" s="494"/>
      <c r="NQA759" s="494"/>
      <c r="NQB759" s="494"/>
      <c r="NQC759" s="494"/>
      <c r="NQD759" s="494"/>
      <c r="NQE759" s="494"/>
      <c r="NQF759" s="494"/>
      <c r="NQG759" s="494"/>
      <c r="NQH759" s="494"/>
      <c r="NQI759" s="494"/>
      <c r="NQJ759" s="494"/>
      <c r="NQK759" s="494"/>
      <c r="NQL759" s="494"/>
      <c r="NQM759" s="494"/>
      <c r="NQN759" s="494"/>
      <c r="NQO759" s="494"/>
      <c r="NQP759" s="494"/>
      <c r="NQQ759" s="494"/>
      <c r="NQR759" s="494"/>
      <c r="NQS759" s="494"/>
      <c r="NQT759" s="494"/>
      <c r="NQU759" s="494"/>
      <c r="NQV759" s="494"/>
      <c r="NQW759" s="494"/>
      <c r="NQX759" s="494"/>
      <c r="NQY759" s="494"/>
      <c r="NQZ759" s="494"/>
      <c r="NRA759" s="494"/>
      <c r="NRB759" s="494"/>
      <c r="NRC759" s="494"/>
      <c r="NRD759" s="494"/>
      <c r="NRE759" s="494"/>
      <c r="NRF759" s="494"/>
      <c r="NRG759" s="494"/>
      <c r="NRH759" s="494"/>
      <c r="NRI759" s="494"/>
      <c r="NRJ759" s="494"/>
      <c r="NRK759" s="494"/>
      <c r="NRL759" s="494"/>
      <c r="NRM759" s="494"/>
      <c r="NRN759" s="494"/>
      <c r="NRO759" s="494"/>
      <c r="NRP759" s="494"/>
      <c r="NRQ759" s="494"/>
      <c r="NRR759" s="494"/>
      <c r="NRS759" s="494"/>
      <c r="NRT759" s="494"/>
      <c r="NRU759" s="494"/>
      <c r="NRV759" s="494"/>
      <c r="NRW759" s="494"/>
      <c r="NRX759" s="494"/>
      <c r="NRY759" s="494"/>
      <c r="NRZ759" s="494"/>
      <c r="NSA759" s="494"/>
      <c r="NSB759" s="494"/>
      <c r="NSC759" s="494"/>
      <c r="NSD759" s="494"/>
      <c r="NSE759" s="494"/>
      <c r="NSF759" s="494"/>
      <c r="NSG759" s="494"/>
      <c r="NSH759" s="494"/>
      <c r="NSI759" s="494"/>
      <c r="NSJ759" s="494"/>
      <c r="NSK759" s="494"/>
      <c r="NSL759" s="494"/>
      <c r="NSM759" s="494"/>
      <c r="NSN759" s="494"/>
      <c r="NSO759" s="494"/>
      <c r="NSP759" s="494"/>
      <c r="NSQ759" s="494"/>
      <c r="NSR759" s="494"/>
      <c r="NSS759" s="494"/>
      <c r="NST759" s="494"/>
      <c r="NSU759" s="494"/>
      <c r="NSV759" s="494"/>
      <c r="NSW759" s="494"/>
      <c r="NSX759" s="494"/>
      <c r="NSY759" s="494"/>
      <c r="NSZ759" s="494"/>
      <c r="NTA759" s="494"/>
      <c r="NTB759" s="494"/>
      <c r="NTC759" s="494"/>
      <c r="NTD759" s="494"/>
      <c r="NTE759" s="494"/>
      <c r="NTF759" s="494"/>
      <c r="NTG759" s="494"/>
      <c r="NTH759" s="494"/>
      <c r="NTI759" s="494"/>
      <c r="NTJ759" s="494"/>
      <c r="NTK759" s="494"/>
      <c r="NTL759" s="494"/>
      <c r="NTM759" s="494"/>
      <c r="NTN759" s="494"/>
      <c r="NTO759" s="494"/>
      <c r="NTP759" s="494"/>
      <c r="NTQ759" s="494"/>
      <c r="NTR759" s="494"/>
      <c r="NTS759" s="494"/>
      <c r="NTT759" s="494"/>
      <c r="NTU759" s="494"/>
      <c r="NTV759" s="494"/>
      <c r="NTW759" s="494"/>
      <c r="NTX759" s="494"/>
      <c r="NTY759" s="494"/>
      <c r="NTZ759" s="494"/>
      <c r="NUA759" s="494"/>
      <c r="NUB759" s="494"/>
      <c r="NUC759" s="494"/>
      <c r="NUD759" s="494"/>
      <c r="NUE759" s="494"/>
      <c r="NUF759" s="494"/>
      <c r="NUG759" s="494"/>
      <c r="NUH759" s="494"/>
      <c r="NUI759" s="494"/>
      <c r="NUJ759" s="494"/>
      <c r="NUK759" s="494"/>
      <c r="NUL759" s="494"/>
      <c r="NUM759" s="494"/>
      <c r="NUN759" s="494"/>
      <c r="NUO759" s="494"/>
      <c r="NUP759" s="494"/>
      <c r="NUQ759" s="494"/>
      <c r="NUR759" s="494"/>
      <c r="NUS759" s="494"/>
      <c r="NUT759" s="494"/>
      <c r="NUU759" s="494"/>
      <c r="NUV759" s="494"/>
      <c r="NUW759" s="494"/>
      <c r="NUX759" s="494"/>
      <c r="NUY759" s="494"/>
      <c r="NUZ759" s="494"/>
      <c r="NVA759" s="494"/>
      <c r="NVB759" s="494"/>
      <c r="NVC759" s="494"/>
      <c r="NVD759" s="494"/>
      <c r="NVE759" s="494"/>
      <c r="NVF759" s="494"/>
      <c r="NVG759" s="494"/>
      <c r="NVH759" s="494"/>
      <c r="NVI759" s="494"/>
      <c r="NVJ759" s="494"/>
      <c r="NVK759" s="494"/>
      <c r="NVL759" s="494"/>
      <c r="NVM759" s="494"/>
      <c r="NVN759" s="494"/>
      <c r="NVO759" s="494"/>
      <c r="NVP759" s="494"/>
      <c r="NVQ759" s="494"/>
      <c r="NVR759" s="494"/>
      <c r="NVS759" s="494"/>
      <c r="NVT759" s="494"/>
      <c r="NVU759" s="494"/>
      <c r="NVV759" s="494"/>
      <c r="NVW759" s="494"/>
      <c r="NVX759" s="494"/>
      <c r="NVY759" s="494"/>
      <c r="NVZ759" s="494"/>
      <c r="NWA759" s="494"/>
      <c r="NWB759" s="494"/>
      <c r="NWC759" s="494"/>
      <c r="NWD759" s="494"/>
      <c r="NWE759" s="494"/>
      <c r="NWF759" s="494"/>
      <c r="NWG759" s="494"/>
      <c r="NWH759" s="494"/>
      <c r="NWI759" s="494"/>
      <c r="NWJ759" s="494"/>
      <c r="NWK759" s="494"/>
      <c r="NWL759" s="494"/>
      <c r="NWM759" s="494"/>
      <c r="NWN759" s="494"/>
      <c r="NWO759" s="494"/>
      <c r="NWP759" s="494"/>
      <c r="NWQ759" s="494"/>
      <c r="NWR759" s="494"/>
      <c r="NWS759" s="494"/>
      <c r="NWT759" s="494"/>
      <c r="NWU759" s="494"/>
      <c r="NWV759" s="494"/>
      <c r="NWW759" s="494"/>
      <c r="NWX759" s="494"/>
      <c r="NWY759" s="494"/>
      <c r="NWZ759" s="494"/>
      <c r="NXA759" s="494"/>
      <c r="NXB759" s="494"/>
      <c r="NXC759" s="494"/>
      <c r="NXD759" s="494"/>
      <c r="NXE759" s="494"/>
      <c r="NXF759" s="494"/>
      <c r="NXG759" s="494"/>
      <c r="NXH759" s="494"/>
      <c r="NXI759" s="494"/>
      <c r="NXJ759" s="494"/>
      <c r="NXK759" s="494"/>
      <c r="NXL759" s="494"/>
      <c r="NXM759" s="494"/>
      <c r="NXN759" s="494"/>
      <c r="NXO759" s="494"/>
      <c r="NXP759" s="494"/>
      <c r="NXQ759" s="494"/>
      <c r="NXR759" s="494"/>
      <c r="NXS759" s="494"/>
      <c r="NXT759" s="494"/>
      <c r="NXU759" s="494"/>
      <c r="NXV759" s="494"/>
      <c r="NXW759" s="494"/>
      <c r="NXX759" s="494"/>
      <c r="NXY759" s="494"/>
      <c r="NXZ759" s="494"/>
      <c r="NYA759" s="494"/>
      <c r="NYB759" s="494"/>
      <c r="NYC759" s="494"/>
      <c r="NYD759" s="494"/>
      <c r="NYE759" s="494"/>
      <c r="NYF759" s="494"/>
      <c r="NYG759" s="494"/>
      <c r="NYH759" s="494"/>
      <c r="NYI759" s="494"/>
      <c r="NYJ759" s="494"/>
      <c r="NYK759" s="494"/>
      <c r="NYL759" s="494"/>
      <c r="NYM759" s="494"/>
      <c r="NYN759" s="494"/>
      <c r="NYO759" s="494"/>
      <c r="NYP759" s="494"/>
      <c r="NYQ759" s="494"/>
      <c r="NYR759" s="494"/>
      <c r="NYS759" s="494"/>
      <c r="NYT759" s="494"/>
      <c r="NYU759" s="494"/>
      <c r="NYV759" s="494"/>
      <c r="NYW759" s="494"/>
      <c r="NYX759" s="494"/>
      <c r="NYY759" s="494"/>
      <c r="NYZ759" s="494"/>
      <c r="NZA759" s="494"/>
      <c r="NZB759" s="494"/>
      <c r="NZC759" s="494"/>
      <c r="NZD759" s="494"/>
      <c r="NZE759" s="494"/>
      <c r="NZF759" s="494"/>
      <c r="NZG759" s="494"/>
      <c r="NZH759" s="494"/>
      <c r="NZI759" s="494"/>
      <c r="NZJ759" s="494"/>
      <c r="NZK759" s="494"/>
      <c r="NZL759" s="494"/>
      <c r="NZM759" s="494"/>
      <c r="NZN759" s="494"/>
      <c r="NZO759" s="494"/>
      <c r="NZP759" s="494"/>
      <c r="NZQ759" s="494"/>
      <c r="NZR759" s="494"/>
      <c r="NZS759" s="494"/>
      <c r="NZT759" s="494"/>
      <c r="NZU759" s="494"/>
      <c r="NZV759" s="494"/>
      <c r="NZW759" s="494"/>
      <c r="NZX759" s="494"/>
      <c r="NZY759" s="494"/>
      <c r="NZZ759" s="494"/>
      <c r="OAA759" s="494"/>
      <c r="OAB759" s="494"/>
      <c r="OAC759" s="494"/>
      <c r="OAD759" s="494"/>
      <c r="OAE759" s="494"/>
      <c r="OAF759" s="494"/>
      <c r="OAG759" s="494"/>
      <c r="OAH759" s="494"/>
      <c r="OAI759" s="494"/>
      <c r="OAJ759" s="494"/>
      <c r="OAK759" s="494"/>
      <c r="OAL759" s="494"/>
      <c r="OAM759" s="494"/>
      <c r="OAN759" s="494"/>
      <c r="OAO759" s="494"/>
      <c r="OAP759" s="494"/>
      <c r="OAQ759" s="494"/>
      <c r="OAR759" s="494"/>
      <c r="OAS759" s="494"/>
      <c r="OAT759" s="494"/>
      <c r="OAU759" s="494"/>
      <c r="OAV759" s="494"/>
      <c r="OAW759" s="494"/>
      <c r="OAX759" s="494"/>
      <c r="OAY759" s="494"/>
      <c r="OAZ759" s="494"/>
      <c r="OBA759" s="494"/>
      <c r="OBB759" s="494"/>
      <c r="OBC759" s="494"/>
      <c r="OBD759" s="494"/>
      <c r="OBE759" s="494"/>
      <c r="OBF759" s="494"/>
      <c r="OBG759" s="494"/>
      <c r="OBH759" s="494"/>
      <c r="OBI759" s="494"/>
      <c r="OBJ759" s="494"/>
      <c r="OBK759" s="494"/>
      <c r="OBL759" s="494"/>
      <c r="OBM759" s="494"/>
      <c r="OBN759" s="494"/>
      <c r="OBO759" s="494"/>
      <c r="OBP759" s="494"/>
      <c r="OBQ759" s="494"/>
      <c r="OBR759" s="494"/>
      <c r="OBS759" s="494"/>
      <c r="OBT759" s="494"/>
      <c r="OBU759" s="494"/>
      <c r="OBV759" s="494"/>
      <c r="OBW759" s="494"/>
      <c r="OBX759" s="494"/>
      <c r="OBY759" s="494"/>
      <c r="OBZ759" s="494"/>
      <c r="OCA759" s="494"/>
      <c r="OCB759" s="494"/>
      <c r="OCC759" s="494"/>
      <c r="OCD759" s="494"/>
      <c r="OCE759" s="494"/>
      <c r="OCF759" s="494"/>
      <c r="OCG759" s="494"/>
      <c r="OCH759" s="494"/>
      <c r="OCI759" s="494"/>
      <c r="OCJ759" s="494"/>
      <c r="OCK759" s="494"/>
      <c r="OCL759" s="494"/>
      <c r="OCM759" s="494"/>
      <c r="OCN759" s="494"/>
      <c r="OCO759" s="494"/>
      <c r="OCP759" s="494"/>
      <c r="OCQ759" s="494"/>
      <c r="OCR759" s="494"/>
      <c r="OCS759" s="494"/>
      <c r="OCT759" s="494"/>
      <c r="OCU759" s="494"/>
      <c r="OCV759" s="494"/>
      <c r="OCW759" s="494"/>
      <c r="OCX759" s="494"/>
      <c r="OCY759" s="494"/>
      <c r="OCZ759" s="494"/>
      <c r="ODA759" s="494"/>
      <c r="ODB759" s="494"/>
      <c r="ODC759" s="494"/>
      <c r="ODD759" s="494"/>
      <c r="ODE759" s="494"/>
      <c r="ODF759" s="494"/>
      <c r="ODG759" s="494"/>
      <c r="ODH759" s="494"/>
      <c r="ODI759" s="494"/>
      <c r="ODJ759" s="494"/>
      <c r="ODK759" s="494"/>
      <c r="ODL759" s="494"/>
      <c r="ODM759" s="494"/>
      <c r="ODN759" s="494"/>
      <c r="ODO759" s="494"/>
      <c r="ODP759" s="494"/>
      <c r="ODQ759" s="494"/>
      <c r="ODR759" s="494"/>
      <c r="ODS759" s="494"/>
      <c r="ODT759" s="494"/>
      <c r="ODU759" s="494"/>
      <c r="ODV759" s="494"/>
      <c r="ODW759" s="494"/>
      <c r="ODX759" s="494"/>
      <c r="ODY759" s="494"/>
      <c r="ODZ759" s="494"/>
      <c r="OEA759" s="494"/>
      <c r="OEB759" s="494"/>
      <c r="OEC759" s="494"/>
      <c r="OED759" s="494"/>
      <c r="OEE759" s="494"/>
      <c r="OEF759" s="494"/>
      <c r="OEG759" s="494"/>
      <c r="OEH759" s="494"/>
      <c r="OEI759" s="494"/>
      <c r="OEJ759" s="494"/>
      <c r="OEK759" s="494"/>
      <c r="OEL759" s="494"/>
      <c r="OEM759" s="494"/>
      <c r="OEN759" s="494"/>
      <c r="OEO759" s="494"/>
      <c r="OEP759" s="494"/>
      <c r="OEQ759" s="494"/>
      <c r="OER759" s="494"/>
      <c r="OES759" s="494"/>
      <c r="OET759" s="494"/>
      <c r="OEU759" s="494"/>
      <c r="OEV759" s="494"/>
      <c r="OEW759" s="494"/>
      <c r="OEX759" s="494"/>
      <c r="OEY759" s="494"/>
      <c r="OEZ759" s="494"/>
      <c r="OFA759" s="494"/>
      <c r="OFB759" s="494"/>
      <c r="OFC759" s="494"/>
      <c r="OFD759" s="494"/>
      <c r="OFE759" s="494"/>
      <c r="OFF759" s="494"/>
      <c r="OFG759" s="494"/>
      <c r="OFH759" s="494"/>
      <c r="OFI759" s="494"/>
      <c r="OFJ759" s="494"/>
      <c r="OFK759" s="494"/>
      <c r="OFL759" s="494"/>
      <c r="OFM759" s="494"/>
      <c r="OFN759" s="494"/>
      <c r="OFO759" s="494"/>
      <c r="OFP759" s="494"/>
      <c r="OFQ759" s="494"/>
      <c r="OFR759" s="494"/>
      <c r="OFS759" s="494"/>
      <c r="OFT759" s="494"/>
      <c r="OFU759" s="494"/>
      <c r="OFV759" s="494"/>
      <c r="OFW759" s="494"/>
      <c r="OFX759" s="494"/>
      <c r="OFY759" s="494"/>
      <c r="OFZ759" s="494"/>
      <c r="OGA759" s="494"/>
      <c r="OGB759" s="494"/>
      <c r="OGC759" s="494"/>
      <c r="OGD759" s="494"/>
      <c r="OGE759" s="494"/>
      <c r="OGF759" s="494"/>
      <c r="OGG759" s="494"/>
      <c r="OGH759" s="494"/>
      <c r="OGI759" s="494"/>
      <c r="OGJ759" s="494"/>
      <c r="OGK759" s="494"/>
      <c r="OGL759" s="494"/>
      <c r="OGM759" s="494"/>
      <c r="OGN759" s="494"/>
      <c r="OGO759" s="494"/>
      <c r="OGP759" s="494"/>
      <c r="OGQ759" s="494"/>
      <c r="OGR759" s="494"/>
      <c r="OGS759" s="494"/>
      <c r="OGT759" s="494"/>
      <c r="OGU759" s="494"/>
      <c r="OGV759" s="494"/>
      <c r="OGW759" s="494"/>
      <c r="OGX759" s="494"/>
      <c r="OGY759" s="494"/>
      <c r="OGZ759" s="494"/>
      <c r="OHA759" s="494"/>
      <c r="OHB759" s="494"/>
      <c r="OHC759" s="494"/>
      <c r="OHD759" s="494"/>
      <c r="OHE759" s="494"/>
      <c r="OHF759" s="494"/>
      <c r="OHG759" s="494"/>
      <c r="OHH759" s="494"/>
      <c r="OHI759" s="494"/>
      <c r="OHJ759" s="494"/>
      <c r="OHK759" s="494"/>
      <c r="OHL759" s="494"/>
      <c r="OHM759" s="494"/>
      <c r="OHN759" s="494"/>
      <c r="OHO759" s="494"/>
      <c r="OHP759" s="494"/>
      <c r="OHQ759" s="494"/>
      <c r="OHR759" s="494"/>
      <c r="OHS759" s="494"/>
      <c r="OHT759" s="494"/>
      <c r="OHU759" s="494"/>
      <c r="OHV759" s="494"/>
      <c r="OHW759" s="494"/>
      <c r="OHX759" s="494"/>
      <c r="OHY759" s="494"/>
      <c r="OHZ759" s="494"/>
      <c r="OIA759" s="494"/>
      <c r="OIB759" s="494"/>
      <c r="OIC759" s="494"/>
      <c r="OID759" s="494"/>
      <c r="OIE759" s="494"/>
      <c r="OIF759" s="494"/>
      <c r="OIG759" s="494"/>
      <c r="OIH759" s="494"/>
      <c r="OII759" s="494"/>
      <c r="OIJ759" s="494"/>
      <c r="OIK759" s="494"/>
      <c r="OIL759" s="494"/>
      <c r="OIM759" s="494"/>
      <c r="OIN759" s="494"/>
      <c r="OIO759" s="494"/>
      <c r="OIP759" s="494"/>
      <c r="OIQ759" s="494"/>
      <c r="OIR759" s="494"/>
      <c r="OIS759" s="494"/>
      <c r="OIT759" s="494"/>
      <c r="OIU759" s="494"/>
      <c r="OIV759" s="494"/>
      <c r="OIW759" s="494"/>
      <c r="OIX759" s="494"/>
      <c r="OIY759" s="494"/>
      <c r="OIZ759" s="494"/>
      <c r="OJA759" s="494"/>
      <c r="OJB759" s="494"/>
      <c r="OJC759" s="494"/>
      <c r="OJD759" s="494"/>
      <c r="OJE759" s="494"/>
      <c r="OJF759" s="494"/>
      <c r="OJG759" s="494"/>
      <c r="OJH759" s="494"/>
      <c r="OJI759" s="494"/>
      <c r="OJJ759" s="494"/>
      <c r="OJK759" s="494"/>
      <c r="OJL759" s="494"/>
      <c r="OJM759" s="494"/>
      <c r="OJN759" s="494"/>
      <c r="OJO759" s="494"/>
      <c r="OJP759" s="494"/>
      <c r="OJQ759" s="494"/>
      <c r="OJR759" s="494"/>
      <c r="OJS759" s="494"/>
      <c r="OJT759" s="494"/>
      <c r="OJU759" s="494"/>
      <c r="OJV759" s="494"/>
      <c r="OJW759" s="494"/>
      <c r="OJX759" s="494"/>
      <c r="OJY759" s="494"/>
      <c r="OJZ759" s="494"/>
      <c r="OKA759" s="494"/>
      <c r="OKB759" s="494"/>
      <c r="OKC759" s="494"/>
      <c r="OKD759" s="494"/>
      <c r="OKE759" s="494"/>
      <c r="OKF759" s="494"/>
      <c r="OKG759" s="494"/>
      <c r="OKH759" s="494"/>
      <c r="OKI759" s="494"/>
      <c r="OKJ759" s="494"/>
      <c r="OKK759" s="494"/>
      <c r="OKL759" s="494"/>
      <c r="OKM759" s="494"/>
      <c r="OKN759" s="494"/>
      <c r="OKO759" s="494"/>
      <c r="OKP759" s="494"/>
      <c r="OKQ759" s="494"/>
      <c r="OKR759" s="494"/>
      <c r="OKS759" s="494"/>
      <c r="OKT759" s="494"/>
      <c r="OKU759" s="494"/>
      <c r="OKV759" s="494"/>
      <c r="OKW759" s="494"/>
      <c r="OKX759" s="494"/>
      <c r="OKY759" s="494"/>
      <c r="OKZ759" s="494"/>
      <c r="OLA759" s="494"/>
      <c r="OLB759" s="494"/>
      <c r="OLC759" s="494"/>
      <c r="OLD759" s="494"/>
      <c r="OLE759" s="494"/>
      <c r="OLF759" s="494"/>
      <c r="OLG759" s="494"/>
      <c r="OLH759" s="494"/>
      <c r="OLI759" s="494"/>
      <c r="OLJ759" s="494"/>
      <c r="OLK759" s="494"/>
      <c r="OLL759" s="494"/>
      <c r="OLM759" s="494"/>
      <c r="OLN759" s="494"/>
      <c r="OLO759" s="494"/>
      <c r="OLP759" s="494"/>
      <c r="OLQ759" s="494"/>
      <c r="OLR759" s="494"/>
      <c r="OLS759" s="494"/>
      <c r="OLT759" s="494"/>
      <c r="OLU759" s="494"/>
      <c r="OLV759" s="494"/>
      <c r="OLW759" s="494"/>
      <c r="OLX759" s="494"/>
      <c r="OLY759" s="494"/>
      <c r="OLZ759" s="494"/>
      <c r="OMA759" s="494"/>
      <c r="OMB759" s="494"/>
      <c r="OMC759" s="494"/>
      <c r="OMD759" s="494"/>
      <c r="OME759" s="494"/>
      <c r="OMF759" s="494"/>
      <c r="OMG759" s="494"/>
      <c r="OMH759" s="494"/>
      <c r="OMI759" s="494"/>
      <c r="OMJ759" s="494"/>
      <c r="OMK759" s="494"/>
      <c r="OML759" s="494"/>
      <c r="OMM759" s="494"/>
      <c r="OMN759" s="494"/>
      <c r="OMO759" s="494"/>
      <c r="OMP759" s="494"/>
      <c r="OMQ759" s="494"/>
      <c r="OMR759" s="494"/>
      <c r="OMS759" s="494"/>
      <c r="OMT759" s="494"/>
      <c r="OMU759" s="494"/>
      <c r="OMV759" s="494"/>
      <c r="OMW759" s="494"/>
      <c r="OMX759" s="494"/>
      <c r="OMY759" s="494"/>
      <c r="OMZ759" s="494"/>
      <c r="ONA759" s="494"/>
      <c r="ONB759" s="494"/>
      <c r="ONC759" s="494"/>
      <c r="OND759" s="494"/>
      <c r="ONE759" s="494"/>
      <c r="ONF759" s="494"/>
      <c r="ONG759" s="494"/>
      <c r="ONH759" s="494"/>
      <c r="ONI759" s="494"/>
      <c r="ONJ759" s="494"/>
      <c r="ONK759" s="494"/>
      <c r="ONL759" s="494"/>
      <c r="ONM759" s="494"/>
      <c r="ONN759" s="494"/>
      <c r="ONO759" s="494"/>
      <c r="ONP759" s="494"/>
      <c r="ONQ759" s="494"/>
      <c r="ONR759" s="494"/>
      <c r="ONS759" s="494"/>
      <c r="ONT759" s="494"/>
      <c r="ONU759" s="494"/>
      <c r="ONV759" s="494"/>
      <c r="ONW759" s="494"/>
      <c r="ONX759" s="494"/>
      <c r="ONY759" s="494"/>
      <c r="ONZ759" s="494"/>
      <c r="OOA759" s="494"/>
      <c r="OOB759" s="494"/>
      <c r="OOC759" s="494"/>
      <c r="OOD759" s="494"/>
      <c r="OOE759" s="494"/>
      <c r="OOF759" s="494"/>
      <c r="OOG759" s="494"/>
      <c r="OOH759" s="494"/>
      <c r="OOI759" s="494"/>
      <c r="OOJ759" s="494"/>
      <c r="OOK759" s="494"/>
      <c r="OOL759" s="494"/>
      <c r="OOM759" s="494"/>
      <c r="OON759" s="494"/>
      <c r="OOO759" s="494"/>
      <c r="OOP759" s="494"/>
      <c r="OOQ759" s="494"/>
      <c r="OOR759" s="494"/>
      <c r="OOS759" s="494"/>
      <c r="OOT759" s="494"/>
      <c r="OOU759" s="494"/>
      <c r="OOV759" s="494"/>
      <c r="OOW759" s="494"/>
      <c r="OOX759" s="494"/>
      <c r="OOY759" s="494"/>
      <c r="OOZ759" s="494"/>
      <c r="OPA759" s="494"/>
      <c r="OPB759" s="494"/>
      <c r="OPC759" s="494"/>
      <c r="OPD759" s="494"/>
      <c r="OPE759" s="494"/>
      <c r="OPF759" s="494"/>
      <c r="OPG759" s="494"/>
      <c r="OPH759" s="494"/>
      <c r="OPI759" s="494"/>
      <c r="OPJ759" s="494"/>
      <c r="OPK759" s="494"/>
      <c r="OPL759" s="494"/>
      <c r="OPM759" s="494"/>
      <c r="OPN759" s="494"/>
      <c r="OPO759" s="494"/>
      <c r="OPP759" s="494"/>
      <c r="OPQ759" s="494"/>
      <c r="OPR759" s="494"/>
      <c r="OPS759" s="494"/>
      <c r="OPT759" s="494"/>
      <c r="OPU759" s="494"/>
      <c r="OPV759" s="494"/>
      <c r="OPW759" s="494"/>
      <c r="OPX759" s="494"/>
      <c r="OPY759" s="494"/>
      <c r="OPZ759" s="494"/>
      <c r="OQA759" s="494"/>
      <c r="OQB759" s="494"/>
      <c r="OQC759" s="494"/>
      <c r="OQD759" s="494"/>
      <c r="OQE759" s="494"/>
      <c r="OQF759" s="494"/>
      <c r="OQG759" s="494"/>
      <c r="OQH759" s="494"/>
      <c r="OQI759" s="494"/>
      <c r="OQJ759" s="494"/>
      <c r="OQK759" s="494"/>
      <c r="OQL759" s="494"/>
      <c r="OQM759" s="494"/>
      <c r="OQN759" s="494"/>
      <c r="OQO759" s="494"/>
      <c r="OQP759" s="494"/>
      <c r="OQQ759" s="494"/>
      <c r="OQR759" s="494"/>
      <c r="OQS759" s="494"/>
      <c r="OQT759" s="494"/>
      <c r="OQU759" s="494"/>
      <c r="OQV759" s="494"/>
      <c r="OQW759" s="494"/>
      <c r="OQX759" s="494"/>
      <c r="OQY759" s="494"/>
      <c r="OQZ759" s="494"/>
      <c r="ORA759" s="494"/>
      <c r="ORB759" s="494"/>
      <c r="ORC759" s="494"/>
      <c r="ORD759" s="494"/>
      <c r="ORE759" s="494"/>
      <c r="ORF759" s="494"/>
      <c r="ORG759" s="494"/>
      <c r="ORH759" s="494"/>
      <c r="ORI759" s="494"/>
      <c r="ORJ759" s="494"/>
      <c r="ORK759" s="494"/>
      <c r="ORL759" s="494"/>
      <c r="ORM759" s="494"/>
      <c r="ORN759" s="494"/>
      <c r="ORO759" s="494"/>
      <c r="ORP759" s="494"/>
      <c r="ORQ759" s="494"/>
      <c r="ORR759" s="494"/>
      <c r="ORS759" s="494"/>
      <c r="ORT759" s="494"/>
      <c r="ORU759" s="494"/>
      <c r="ORV759" s="494"/>
      <c r="ORW759" s="494"/>
      <c r="ORX759" s="494"/>
      <c r="ORY759" s="494"/>
      <c r="ORZ759" s="494"/>
      <c r="OSA759" s="494"/>
      <c r="OSB759" s="494"/>
      <c r="OSC759" s="494"/>
      <c r="OSD759" s="494"/>
      <c r="OSE759" s="494"/>
      <c r="OSF759" s="494"/>
      <c r="OSG759" s="494"/>
      <c r="OSH759" s="494"/>
      <c r="OSI759" s="494"/>
      <c r="OSJ759" s="494"/>
      <c r="OSK759" s="494"/>
      <c r="OSL759" s="494"/>
      <c r="OSM759" s="494"/>
      <c r="OSN759" s="494"/>
      <c r="OSO759" s="494"/>
      <c r="OSP759" s="494"/>
      <c r="OSQ759" s="494"/>
      <c r="OSR759" s="494"/>
      <c r="OSS759" s="494"/>
      <c r="OST759" s="494"/>
      <c r="OSU759" s="494"/>
      <c r="OSV759" s="494"/>
      <c r="OSW759" s="494"/>
      <c r="OSX759" s="494"/>
      <c r="OSY759" s="494"/>
      <c r="OSZ759" s="494"/>
      <c r="OTA759" s="494"/>
      <c r="OTB759" s="494"/>
      <c r="OTC759" s="494"/>
      <c r="OTD759" s="494"/>
      <c r="OTE759" s="494"/>
      <c r="OTF759" s="494"/>
      <c r="OTG759" s="494"/>
      <c r="OTH759" s="494"/>
      <c r="OTI759" s="494"/>
      <c r="OTJ759" s="494"/>
      <c r="OTK759" s="494"/>
      <c r="OTL759" s="494"/>
      <c r="OTM759" s="494"/>
      <c r="OTN759" s="494"/>
      <c r="OTO759" s="494"/>
      <c r="OTP759" s="494"/>
      <c r="OTQ759" s="494"/>
      <c r="OTR759" s="494"/>
      <c r="OTS759" s="494"/>
      <c r="OTT759" s="494"/>
      <c r="OTU759" s="494"/>
      <c r="OTV759" s="494"/>
      <c r="OTW759" s="494"/>
      <c r="OTX759" s="494"/>
      <c r="OTY759" s="494"/>
      <c r="OTZ759" s="494"/>
      <c r="OUA759" s="494"/>
      <c r="OUB759" s="494"/>
      <c r="OUC759" s="494"/>
      <c r="OUD759" s="494"/>
      <c r="OUE759" s="494"/>
      <c r="OUF759" s="494"/>
      <c r="OUG759" s="494"/>
      <c r="OUH759" s="494"/>
      <c r="OUI759" s="494"/>
      <c r="OUJ759" s="494"/>
      <c r="OUK759" s="494"/>
      <c r="OUL759" s="494"/>
      <c r="OUM759" s="494"/>
      <c r="OUN759" s="494"/>
      <c r="OUO759" s="494"/>
      <c r="OUP759" s="494"/>
      <c r="OUQ759" s="494"/>
      <c r="OUR759" s="494"/>
      <c r="OUS759" s="494"/>
      <c r="OUT759" s="494"/>
      <c r="OUU759" s="494"/>
      <c r="OUV759" s="494"/>
      <c r="OUW759" s="494"/>
      <c r="OUX759" s="494"/>
      <c r="OUY759" s="494"/>
      <c r="OUZ759" s="494"/>
      <c r="OVA759" s="494"/>
      <c r="OVB759" s="494"/>
      <c r="OVC759" s="494"/>
      <c r="OVD759" s="494"/>
      <c r="OVE759" s="494"/>
      <c r="OVF759" s="494"/>
      <c r="OVG759" s="494"/>
      <c r="OVH759" s="494"/>
      <c r="OVI759" s="494"/>
      <c r="OVJ759" s="494"/>
      <c r="OVK759" s="494"/>
      <c r="OVL759" s="494"/>
      <c r="OVM759" s="494"/>
      <c r="OVN759" s="494"/>
      <c r="OVO759" s="494"/>
      <c r="OVP759" s="494"/>
      <c r="OVQ759" s="494"/>
      <c r="OVR759" s="494"/>
      <c r="OVS759" s="494"/>
      <c r="OVT759" s="494"/>
      <c r="OVU759" s="494"/>
      <c r="OVV759" s="494"/>
      <c r="OVW759" s="494"/>
      <c r="OVX759" s="494"/>
      <c r="OVY759" s="494"/>
      <c r="OVZ759" s="494"/>
      <c r="OWA759" s="494"/>
      <c r="OWB759" s="494"/>
      <c r="OWC759" s="494"/>
      <c r="OWD759" s="494"/>
      <c r="OWE759" s="494"/>
      <c r="OWF759" s="494"/>
      <c r="OWG759" s="494"/>
      <c r="OWH759" s="494"/>
      <c r="OWI759" s="494"/>
      <c r="OWJ759" s="494"/>
      <c r="OWK759" s="494"/>
      <c r="OWL759" s="494"/>
      <c r="OWM759" s="494"/>
      <c r="OWN759" s="494"/>
      <c r="OWO759" s="494"/>
      <c r="OWP759" s="494"/>
      <c r="OWQ759" s="494"/>
      <c r="OWR759" s="494"/>
      <c r="OWS759" s="494"/>
      <c r="OWT759" s="494"/>
      <c r="OWU759" s="494"/>
      <c r="OWV759" s="494"/>
      <c r="OWW759" s="494"/>
      <c r="OWX759" s="494"/>
      <c r="OWY759" s="494"/>
      <c r="OWZ759" s="494"/>
      <c r="OXA759" s="494"/>
      <c r="OXB759" s="494"/>
      <c r="OXC759" s="494"/>
      <c r="OXD759" s="494"/>
      <c r="OXE759" s="494"/>
      <c r="OXF759" s="494"/>
      <c r="OXG759" s="494"/>
      <c r="OXH759" s="494"/>
      <c r="OXI759" s="494"/>
      <c r="OXJ759" s="494"/>
      <c r="OXK759" s="494"/>
      <c r="OXL759" s="494"/>
      <c r="OXM759" s="494"/>
      <c r="OXN759" s="494"/>
      <c r="OXO759" s="494"/>
      <c r="OXP759" s="494"/>
      <c r="OXQ759" s="494"/>
      <c r="OXR759" s="494"/>
      <c r="OXS759" s="494"/>
      <c r="OXT759" s="494"/>
      <c r="OXU759" s="494"/>
      <c r="OXV759" s="494"/>
      <c r="OXW759" s="494"/>
      <c r="OXX759" s="494"/>
      <c r="OXY759" s="494"/>
      <c r="OXZ759" s="494"/>
      <c r="OYA759" s="494"/>
      <c r="OYB759" s="494"/>
      <c r="OYC759" s="494"/>
      <c r="OYD759" s="494"/>
      <c r="OYE759" s="494"/>
      <c r="OYF759" s="494"/>
      <c r="OYG759" s="494"/>
      <c r="OYH759" s="494"/>
      <c r="OYI759" s="494"/>
      <c r="OYJ759" s="494"/>
      <c r="OYK759" s="494"/>
      <c r="OYL759" s="494"/>
      <c r="OYM759" s="494"/>
      <c r="OYN759" s="494"/>
      <c r="OYO759" s="494"/>
      <c r="OYP759" s="494"/>
      <c r="OYQ759" s="494"/>
      <c r="OYR759" s="494"/>
      <c r="OYS759" s="494"/>
      <c r="OYT759" s="494"/>
      <c r="OYU759" s="494"/>
      <c r="OYV759" s="494"/>
      <c r="OYW759" s="494"/>
      <c r="OYX759" s="494"/>
      <c r="OYY759" s="494"/>
      <c r="OYZ759" s="494"/>
      <c r="OZA759" s="494"/>
      <c r="OZB759" s="494"/>
      <c r="OZC759" s="494"/>
      <c r="OZD759" s="494"/>
      <c r="OZE759" s="494"/>
      <c r="OZF759" s="494"/>
      <c r="OZG759" s="494"/>
      <c r="OZH759" s="494"/>
      <c r="OZI759" s="494"/>
      <c r="OZJ759" s="494"/>
      <c r="OZK759" s="494"/>
      <c r="OZL759" s="494"/>
      <c r="OZM759" s="494"/>
      <c r="OZN759" s="494"/>
      <c r="OZO759" s="494"/>
      <c r="OZP759" s="494"/>
      <c r="OZQ759" s="494"/>
      <c r="OZR759" s="494"/>
      <c r="OZS759" s="494"/>
      <c r="OZT759" s="494"/>
      <c r="OZU759" s="494"/>
      <c r="OZV759" s="494"/>
      <c r="OZW759" s="494"/>
      <c r="OZX759" s="494"/>
      <c r="OZY759" s="494"/>
      <c r="OZZ759" s="494"/>
      <c r="PAA759" s="494"/>
      <c r="PAB759" s="494"/>
      <c r="PAC759" s="494"/>
      <c r="PAD759" s="494"/>
      <c r="PAE759" s="494"/>
      <c r="PAF759" s="494"/>
      <c r="PAG759" s="494"/>
      <c r="PAH759" s="494"/>
      <c r="PAI759" s="494"/>
      <c r="PAJ759" s="494"/>
      <c r="PAK759" s="494"/>
      <c r="PAL759" s="494"/>
      <c r="PAM759" s="494"/>
      <c r="PAN759" s="494"/>
      <c r="PAO759" s="494"/>
      <c r="PAP759" s="494"/>
      <c r="PAQ759" s="494"/>
      <c r="PAR759" s="494"/>
      <c r="PAS759" s="494"/>
      <c r="PAT759" s="494"/>
      <c r="PAU759" s="494"/>
      <c r="PAV759" s="494"/>
      <c r="PAW759" s="494"/>
      <c r="PAX759" s="494"/>
      <c r="PAY759" s="494"/>
      <c r="PAZ759" s="494"/>
      <c r="PBA759" s="494"/>
      <c r="PBB759" s="494"/>
      <c r="PBC759" s="494"/>
      <c r="PBD759" s="494"/>
      <c r="PBE759" s="494"/>
      <c r="PBF759" s="494"/>
      <c r="PBG759" s="494"/>
      <c r="PBH759" s="494"/>
      <c r="PBI759" s="494"/>
      <c r="PBJ759" s="494"/>
      <c r="PBK759" s="494"/>
      <c r="PBL759" s="494"/>
      <c r="PBM759" s="494"/>
      <c r="PBN759" s="494"/>
      <c r="PBO759" s="494"/>
      <c r="PBP759" s="494"/>
      <c r="PBQ759" s="494"/>
      <c r="PBR759" s="494"/>
      <c r="PBS759" s="494"/>
      <c r="PBT759" s="494"/>
      <c r="PBU759" s="494"/>
      <c r="PBV759" s="494"/>
      <c r="PBW759" s="494"/>
      <c r="PBX759" s="494"/>
      <c r="PBY759" s="494"/>
      <c r="PBZ759" s="494"/>
      <c r="PCA759" s="494"/>
      <c r="PCB759" s="494"/>
      <c r="PCC759" s="494"/>
      <c r="PCD759" s="494"/>
      <c r="PCE759" s="494"/>
      <c r="PCF759" s="494"/>
      <c r="PCG759" s="494"/>
      <c r="PCH759" s="494"/>
      <c r="PCI759" s="494"/>
      <c r="PCJ759" s="494"/>
      <c r="PCK759" s="494"/>
      <c r="PCL759" s="494"/>
      <c r="PCM759" s="494"/>
      <c r="PCN759" s="494"/>
      <c r="PCO759" s="494"/>
      <c r="PCP759" s="494"/>
      <c r="PCQ759" s="494"/>
      <c r="PCR759" s="494"/>
      <c r="PCS759" s="494"/>
      <c r="PCT759" s="494"/>
      <c r="PCU759" s="494"/>
      <c r="PCV759" s="494"/>
      <c r="PCW759" s="494"/>
      <c r="PCX759" s="494"/>
      <c r="PCY759" s="494"/>
      <c r="PCZ759" s="494"/>
      <c r="PDA759" s="494"/>
      <c r="PDB759" s="494"/>
      <c r="PDC759" s="494"/>
      <c r="PDD759" s="494"/>
      <c r="PDE759" s="494"/>
      <c r="PDF759" s="494"/>
      <c r="PDG759" s="494"/>
      <c r="PDH759" s="494"/>
      <c r="PDI759" s="494"/>
      <c r="PDJ759" s="494"/>
      <c r="PDK759" s="494"/>
      <c r="PDL759" s="494"/>
      <c r="PDM759" s="494"/>
      <c r="PDN759" s="494"/>
      <c r="PDO759" s="494"/>
      <c r="PDP759" s="494"/>
      <c r="PDQ759" s="494"/>
      <c r="PDR759" s="494"/>
      <c r="PDS759" s="494"/>
      <c r="PDT759" s="494"/>
      <c r="PDU759" s="494"/>
      <c r="PDV759" s="494"/>
      <c r="PDW759" s="494"/>
      <c r="PDX759" s="494"/>
      <c r="PDY759" s="494"/>
      <c r="PDZ759" s="494"/>
      <c r="PEA759" s="494"/>
      <c r="PEB759" s="494"/>
      <c r="PEC759" s="494"/>
      <c r="PED759" s="494"/>
      <c r="PEE759" s="494"/>
      <c r="PEF759" s="494"/>
      <c r="PEG759" s="494"/>
      <c r="PEH759" s="494"/>
      <c r="PEI759" s="494"/>
      <c r="PEJ759" s="494"/>
      <c r="PEK759" s="494"/>
      <c r="PEL759" s="494"/>
      <c r="PEM759" s="494"/>
      <c r="PEN759" s="494"/>
      <c r="PEO759" s="494"/>
      <c r="PEP759" s="494"/>
      <c r="PEQ759" s="494"/>
      <c r="PER759" s="494"/>
      <c r="PES759" s="494"/>
      <c r="PET759" s="494"/>
      <c r="PEU759" s="494"/>
      <c r="PEV759" s="494"/>
      <c r="PEW759" s="494"/>
      <c r="PEX759" s="494"/>
      <c r="PEY759" s="494"/>
      <c r="PEZ759" s="494"/>
      <c r="PFA759" s="494"/>
      <c r="PFB759" s="494"/>
      <c r="PFC759" s="494"/>
      <c r="PFD759" s="494"/>
      <c r="PFE759" s="494"/>
      <c r="PFF759" s="494"/>
      <c r="PFG759" s="494"/>
      <c r="PFH759" s="494"/>
      <c r="PFI759" s="494"/>
      <c r="PFJ759" s="494"/>
      <c r="PFK759" s="494"/>
      <c r="PFL759" s="494"/>
      <c r="PFM759" s="494"/>
      <c r="PFN759" s="494"/>
      <c r="PFO759" s="494"/>
      <c r="PFP759" s="494"/>
      <c r="PFQ759" s="494"/>
      <c r="PFR759" s="494"/>
      <c r="PFS759" s="494"/>
      <c r="PFT759" s="494"/>
      <c r="PFU759" s="494"/>
      <c r="PFV759" s="494"/>
      <c r="PFW759" s="494"/>
      <c r="PFX759" s="494"/>
      <c r="PFY759" s="494"/>
      <c r="PFZ759" s="494"/>
      <c r="PGA759" s="494"/>
      <c r="PGB759" s="494"/>
      <c r="PGC759" s="494"/>
      <c r="PGD759" s="494"/>
      <c r="PGE759" s="494"/>
      <c r="PGF759" s="494"/>
      <c r="PGG759" s="494"/>
      <c r="PGH759" s="494"/>
      <c r="PGI759" s="494"/>
      <c r="PGJ759" s="494"/>
      <c r="PGK759" s="494"/>
      <c r="PGL759" s="494"/>
      <c r="PGM759" s="494"/>
      <c r="PGN759" s="494"/>
      <c r="PGO759" s="494"/>
      <c r="PGP759" s="494"/>
      <c r="PGQ759" s="494"/>
      <c r="PGR759" s="494"/>
      <c r="PGS759" s="494"/>
      <c r="PGT759" s="494"/>
      <c r="PGU759" s="494"/>
      <c r="PGV759" s="494"/>
      <c r="PGW759" s="494"/>
      <c r="PGX759" s="494"/>
      <c r="PGY759" s="494"/>
      <c r="PGZ759" s="494"/>
      <c r="PHA759" s="494"/>
      <c r="PHB759" s="494"/>
      <c r="PHC759" s="494"/>
      <c r="PHD759" s="494"/>
      <c r="PHE759" s="494"/>
      <c r="PHF759" s="494"/>
      <c r="PHG759" s="494"/>
      <c r="PHH759" s="494"/>
      <c r="PHI759" s="494"/>
      <c r="PHJ759" s="494"/>
      <c r="PHK759" s="494"/>
      <c r="PHL759" s="494"/>
      <c r="PHM759" s="494"/>
      <c r="PHN759" s="494"/>
      <c r="PHO759" s="494"/>
      <c r="PHP759" s="494"/>
      <c r="PHQ759" s="494"/>
      <c r="PHR759" s="494"/>
      <c r="PHS759" s="494"/>
      <c r="PHT759" s="494"/>
      <c r="PHU759" s="494"/>
      <c r="PHV759" s="494"/>
      <c r="PHW759" s="494"/>
      <c r="PHX759" s="494"/>
      <c r="PHY759" s="494"/>
      <c r="PHZ759" s="494"/>
      <c r="PIA759" s="494"/>
      <c r="PIB759" s="494"/>
      <c r="PIC759" s="494"/>
      <c r="PID759" s="494"/>
      <c r="PIE759" s="494"/>
      <c r="PIF759" s="494"/>
      <c r="PIG759" s="494"/>
      <c r="PIH759" s="494"/>
      <c r="PII759" s="494"/>
      <c r="PIJ759" s="494"/>
      <c r="PIK759" s="494"/>
      <c r="PIL759" s="494"/>
      <c r="PIM759" s="494"/>
      <c r="PIN759" s="494"/>
      <c r="PIO759" s="494"/>
      <c r="PIP759" s="494"/>
      <c r="PIQ759" s="494"/>
      <c r="PIR759" s="494"/>
      <c r="PIS759" s="494"/>
      <c r="PIT759" s="494"/>
      <c r="PIU759" s="494"/>
      <c r="PIV759" s="494"/>
      <c r="PIW759" s="494"/>
      <c r="PIX759" s="494"/>
      <c r="PIY759" s="494"/>
      <c r="PIZ759" s="494"/>
      <c r="PJA759" s="494"/>
      <c r="PJB759" s="494"/>
      <c r="PJC759" s="494"/>
      <c r="PJD759" s="494"/>
      <c r="PJE759" s="494"/>
      <c r="PJF759" s="494"/>
      <c r="PJG759" s="494"/>
      <c r="PJH759" s="494"/>
      <c r="PJI759" s="494"/>
      <c r="PJJ759" s="494"/>
      <c r="PJK759" s="494"/>
      <c r="PJL759" s="494"/>
      <c r="PJM759" s="494"/>
      <c r="PJN759" s="494"/>
      <c r="PJO759" s="494"/>
      <c r="PJP759" s="494"/>
      <c r="PJQ759" s="494"/>
      <c r="PJR759" s="494"/>
      <c r="PJS759" s="494"/>
      <c r="PJT759" s="494"/>
      <c r="PJU759" s="494"/>
      <c r="PJV759" s="494"/>
      <c r="PJW759" s="494"/>
      <c r="PJX759" s="494"/>
      <c r="PJY759" s="494"/>
      <c r="PJZ759" s="494"/>
      <c r="PKA759" s="494"/>
      <c r="PKB759" s="494"/>
      <c r="PKC759" s="494"/>
      <c r="PKD759" s="494"/>
      <c r="PKE759" s="494"/>
      <c r="PKF759" s="494"/>
      <c r="PKG759" s="494"/>
      <c r="PKH759" s="494"/>
      <c r="PKI759" s="494"/>
      <c r="PKJ759" s="494"/>
      <c r="PKK759" s="494"/>
      <c r="PKL759" s="494"/>
      <c r="PKM759" s="494"/>
      <c r="PKN759" s="494"/>
      <c r="PKO759" s="494"/>
      <c r="PKP759" s="494"/>
      <c r="PKQ759" s="494"/>
      <c r="PKR759" s="494"/>
      <c r="PKS759" s="494"/>
      <c r="PKT759" s="494"/>
      <c r="PKU759" s="494"/>
      <c r="PKV759" s="494"/>
      <c r="PKW759" s="494"/>
      <c r="PKX759" s="494"/>
      <c r="PKY759" s="494"/>
      <c r="PKZ759" s="494"/>
      <c r="PLA759" s="494"/>
      <c r="PLB759" s="494"/>
      <c r="PLC759" s="494"/>
      <c r="PLD759" s="494"/>
      <c r="PLE759" s="494"/>
      <c r="PLF759" s="494"/>
      <c r="PLG759" s="494"/>
      <c r="PLH759" s="494"/>
      <c r="PLI759" s="494"/>
      <c r="PLJ759" s="494"/>
      <c r="PLK759" s="494"/>
      <c r="PLL759" s="494"/>
      <c r="PLM759" s="494"/>
      <c r="PLN759" s="494"/>
      <c r="PLO759" s="494"/>
      <c r="PLP759" s="494"/>
      <c r="PLQ759" s="494"/>
      <c r="PLR759" s="494"/>
      <c r="PLS759" s="494"/>
      <c r="PLT759" s="494"/>
      <c r="PLU759" s="494"/>
      <c r="PLV759" s="494"/>
      <c r="PLW759" s="494"/>
      <c r="PLX759" s="494"/>
      <c r="PLY759" s="494"/>
      <c r="PLZ759" s="494"/>
      <c r="PMA759" s="494"/>
      <c r="PMB759" s="494"/>
      <c r="PMC759" s="494"/>
      <c r="PMD759" s="494"/>
      <c r="PME759" s="494"/>
      <c r="PMF759" s="494"/>
      <c r="PMG759" s="494"/>
      <c r="PMH759" s="494"/>
      <c r="PMI759" s="494"/>
      <c r="PMJ759" s="494"/>
      <c r="PMK759" s="494"/>
      <c r="PML759" s="494"/>
      <c r="PMM759" s="494"/>
      <c r="PMN759" s="494"/>
      <c r="PMO759" s="494"/>
      <c r="PMP759" s="494"/>
      <c r="PMQ759" s="494"/>
      <c r="PMR759" s="494"/>
      <c r="PMS759" s="494"/>
      <c r="PMT759" s="494"/>
      <c r="PMU759" s="494"/>
      <c r="PMV759" s="494"/>
      <c r="PMW759" s="494"/>
      <c r="PMX759" s="494"/>
      <c r="PMY759" s="494"/>
      <c r="PMZ759" s="494"/>
      <c r="PNA759" s="494"/>
      <c r="PNB759" s="494"/>
      <c r="PNC759" s="494"/>
      <c r="PND759" s="494"/>
      <c r="PNE759" s="494"/>
      <c r="PNF759" s="494"/>
      <c r="PNG759" s="494"/>
      <c r="PNH759" s="494"/>
      <c r="PNI759" s="494"/>
      <c r="PNJ759" s="494"/>
      <c r="PNK759" s="494"/>
      <c r="PNL759" s="494"/>
      <c r="PNM759" s="494"/>
      <c r="PNN759" s="494"/>
      <c r="PNO759" s="494"/>
      <c r="PNP759" s="494"/>
      <c r="PNQ759" s="494"/>
      <c r="PNR759" s="494"/>
      <c r="PNS759" s="494"/>
      <c r="PNT759" s="494"/>
      <c r="PNU759" s="494"/>
      <c r="PNV759" s="494"/>
      <c r="PNW759" s="494"/>
      <c r="PNX759" s="494"/>
      <c r="PNY759" s="494"/>
      <c r="PNZ759" s="494"/>
      <c r="POA759" s="494"/>
      <c r="POB759" s="494"/>
      <c r="POC759" s="494"/>
      <c r="POD759" s="494"/>
      <c r="POE759" s="494"/>
      <c r="POF759" s="494"/>
      <c r="POG759" s="494"/>
      <c r="POH759" s="494"/>
      <c r="POI759" s="494"/>
      <c r="POJ759" s="494"/>
      <c r="POK759" s="494"/>
      <c r="POL759" s="494"/>
      <c r="POM759" s="494"/>
      <c r="PON759" s="494"/>
      <c r="POO759" s="494"/>
      <c r="POP759" s="494"/>
      <c r="POQ759" s="494"/>
      <c r="POR759" s="494"/>
      <c r="POS759" s="494"/>
      <c r="POT759" s="494"/>
      <c r="POU759" s="494"/>
      <c r="POV759" s="494"/>
      <c r="POW759" s="494"/>
      <c r="POX759" s="494"/>
      <c r="POY759" s="494"/>
      <c r="POZ759" s="494"/>
      <c r="PPA759" s="494"/>
      <c r="PPB759" s="494"/>
      <c r="PPC759" s="494"/>
      <c r="PPD759" s="494"/>
      <c r="PPE759" s="494"/>
      <c r="PPF759" s="494"/>
      <c r="PPG759" s="494"/>
      <c r="PPH759" s="494"/>
      <c r="PPI759" s="494"/>
      <c r="PPJ759" s="494"/>
      <c r="PPK759" s="494"/>
      <c r="PPL759" s="494"/>
      <c r="PPM759" s="494"/>
      <c r="PPN759" s="494"/>
      <c r="PPO759" s="494"/>
      <c r="PPP759" s="494"/>
      <c r="PPQ759" s="494"/>
      <c r="PPR759" s="494"/>
      <c r="PPS759" s="494"/>
      <c r="PPT759" s="494"/>
      <c r="PPU759" s="494"/>
      <c r="PPV759" s="494"/>
      <c r="PPW759" s="494"/>
      <c r="PPX759" s="494"/>
      <c r="PPY759" s="494"/>
      <c r="PPZ759" s="494"/>
      <c r="PQA759" s="494"/>
      <c r="PQB759" s="494"/>
      <c r="PQC759" s="494"/>
      <c r="PQD759" s="494"/>
      <c r="PQE759" s="494"/>
      <c r="PQF759" s="494"/>
      <c r="PQG759" s="494"/>
      <c r="PQH759" s="494"/>
      <c r="PQI759" s="494"/>
      <c r="PQJ759" s="494"/>
      <c r="PQK759" s="494"/>
      <c r="PQL759" s="494"/>
      <c r="PQM759" s="494"/>
      <c r="PQN759" s="494"/>
      <c r="PQO759" s="494"/>
      <c r="PQP759" s="494"/>
      <c r="PQQ759" s="494"/>
      <c r="PQR759" s="494"/>
      <c r="PQS759" s="494"/>
      <c r="PQT759" s="494"/>
      <c r="PQU759" s="494"/>
      <c r="PQV759" s="494"/>
      <c r="PQW759" s="494"/>
      <c r="PQX759" s="494"/>
      <c r="PQY759" s="494"/>
      <c r="PQZ759" s="494"/>
      <c r="PRA759" s="494"/>
      <c r="PRB759" s="494"/>
      <c r="PRC759" s="494"/>
      <c r="PRD759" s="494"/>
      <c r="PRE759" s="494"/>
      <c r="PRF759" s="494"/>
      <c r="PRG759" s="494"/>
      <c r="PRH759" s="494"/>
      <c r="PRI759" s="494"/>
      <c r="PRJ759" s="494"/>
      <c r="PRK759" s="494"/>
      <c r="PRL759" s="494"/>
      <c r="PRM759" s="494"/>
      <c r="PRN759" s="494"/>
      <c r="PRO759" s="494"/>
      <c r="PRP759" s="494"/>
      <c r="PRQ759" s="494"/>
      <c r="PRR759" s="494"/>
      <c r="PRS759" s="494"/>
      <c r="PRT759" s="494"/>
      <c r="PRU759" s="494"/>
      <c r="PRV759" s="494"/>
      <c r="PRW759" s="494"/>
      <c r="PRX759" s="494"/>
      <c r="PRY759" s="494"/>
      <c r="PRZ759" s="494"/>
      <c r="PSA759" s="494"/>
      <c r="PSB759" s="494"/>
      <c r="PSC759" s="494"/>
      <c r="PSD759" s="494"/>
      <c r="PSE759" s="494"/>
      <c r="PSF759" s="494"/>
      <c r="PSG759" s="494"/>
      <c r="PSH759" s="494"/>
      <c r="PSI759" s="494"/>
      <c r="PSJ759" s="494"/>
      <c r="PSK759" s="494"/>
      <c r="PSL759" s="494"/>
      <c r="PSM759" s="494"/>
      <c r="PSN759" s="494"/>
      <c r="PSO759" s="494"/>
      <c r="PSP759" s="494"/>
      <c r="PSQ759" s="494"/>
      <c r="PSR759" s="494"/>
      <c r="PSS759" s="494"/>
      <c r="PST759" s="494"/>
      <c r="PSU759" s="494"/>
      <c r="PSV759" s="494"/>
      <c r="PSW759" s="494"/>
      <c r="PSX759" s="494"/>
      <c r="PSY759" s="494"/>
      <c r="PSZ759" s="494"/>
      <c r="PTA759" s="494"/>
      <c r="PTB759" s="494"/>
      <c r="PTC759" s="494"/>
      <c r="PTD759" s="494"/>
      <c r="PTE759" s="494"/>
      <c r="PTF759" s="494"/>
      <c r="PTG759" s="494"/>
      <c r="PTH759" s="494"/>
      <c r="PTI759" s="494"/>
      <c r="PTJ759" s="494"/>
      <c r="PTK759" s="494"/>
      <c r="PTL759" s="494"/>
      <c r="PTM759" s="494"/>
      <c r="PTN759" s="494"/>
      <c r="PTO759" s="494"/>
      <c r="PTP759" s="494"/>
      <c r="PTQ759" s="494"/>
      <c r="PTR759" s="494"/>
      <c r="PTS759" s="494"/>
      <c r="PTT759" s="494"/>
      <c r="PTU759" s="494"/>
      <c r="PTV759" s="494"/>
      <c r="PTW759" s="494"/>
      <c r="PTX759" s="494"/>
      <c r="PTY759" s="494"/>
      <c r="PTZ759" s="494"/>
      <c r="PUA759" s="494"/>
      <c r="PUB759" s="494"/>
      <c r="PUC759" s="494"/>
      <c r="PUD759" s="494"/>
      <c r="PUE759" s="494"/>
      <c r="PUF759" s="494"/>
      <c r="PUG759" s="494"/>
      <c r="PUH759" s="494"/>
      <c r="PUI759" s="494"/>
      <c r="PUJ759" s="494"/>
      <c r="PUK759" s="494"/>
      <c r="PUL759" s="494"/>
      <c r="PUM759" s="494"/>
      <c r="PUN759" s="494"/>
      <c r="PUO759" s="494"/>
      <c r="PUP759" s="494"/>
      <c r="PUQ759" s="494"/>
      <c r="PUR759" s="494"/>
      <c r="PUS759" s="494"/>
      <c r="PUT759" s="494"/>
      <c r="PUU759" s="494"/>
      <c r="PUV759" s="494"/>
      <c r="PUW759" s="494"/>
      <c r="PUX759" s="494"/>
      <c r="PUY759" s="494"/>
      <c r="PUZ759" s="494"/>
      <c r="PVA759" s="494"/>
      <c r="PVB759" s="494"/>
      <c r="PVC759" s="494"/>
      <c r="PVD759" s="494"/>
      <c r="PVE759" s="494"/>
      <c r="PVF759" s="494"/>
      <c r="PVG759" s="494"/>
      <c r="PVH759" s="494"/>
      <c r="PVI759" s="494"/>
      <c r="PVJ759" s="494"/>
      <c r="PVK759" s="494"/>
      <c r="PVL759" s="494"/>
      <c r="PVM759" s="494"/>
      <c r="PVN759" s="494"/>
      <c r="PVO759" s="494"/>
      <c r="PVP759" s="494"/>
      <c r="PVQ759" s="494"/>
      <c r="PVR759" s="494"/>
      <c r="PVS759" s="494"/>
      <c r="PVT759" s="494"/>
      <c r="PVU759" s="494"/>
      <c r="PVV759" s="494"/>
      <c r="PVW759" s="494"/>
      <c r="PVX759" s="494"/>
      <c r="PVY759" s="494"/>
      <c r="PVZ759" s="494"/>
      <c r="PWA759" s="494"/>
      <c r="PWB759" s="494"/>
      <c r="PWC759" s="494"/>
      <c r="PWD759" s="494"/>
      <c r="PWE759" s="494"/>
      <c r="PWF759" s="494"/>
      <c r="PWG759" s="494"/>
      <c r="PWH759" s="494"/>
      <c r="PWI759" s="494"/>
      <c r="PWJ759" s="494"/>
      <c r="PWK759" s="494"/>
      <c r="PWL759" s="494"/>
      <c r="PWM759" s="494"/>
      <c r="PWN759" s="494"/>
      <c r="PWO759" s="494"/>
      <c r="PWP759" s="494"/>
      <c r="PWQ759" s="494"/>
      <c r="PWR759" s="494"/>
      <c r="PWS759" s="494"/>
      <c r="PWT759" s="494"/>
      <c r="PWU759" s="494"/>
      <c r="PWV759" s="494"/>
      <c r="PWW759" s="494"/>
      <c r="PWX759" s="494"/>
      <c r="PWY759" s="494"/>
      <c r="PWZ759" s="494"/>
      <c r="PXA759" s="494"/>
      <c r="PXB759" s="494"/>
      <c r="PXC759" s="494"/>
      <c r="PXD759" s="494"/>
      <c r="PXE759" s="494"/>
      <c r="PXF759" s="494"/>
      <c r="PXG759" s="494"/>
      <c r="PXH759" s="494"/>
      <c r="PXI759" s="494"/>
      <c r="PXJ759" s="494"/>
      <c r="PXK759" s="494"/>
      <c r="PXL759" s="494"/>
      <c r="PXM759" s="494"/>
      <c r="PXN759" s="494"/>
      <c r="PXO759" s="494"/>
      <c r="PXP759" s="494"/>
      <c r="PXQ759" s="494"/>
      <c r="PXR759" s="494"/>
      <c r="PXS759" s="494"/>
      <c r="PXT759" s="494"/>
      <c r="PXU759" s="494"/>
      <c r="PXV759" s="494"/>
      <c r="PXW759" s="494"/>
      <c r="PXX759" s="494"/>
      <c r="PXY759" s="494"/>
      <c r="PXZ759" s="494"/>
      <c r="PYA759" s="494"/>
      <c r="PYB759" s="494"/>
      <c r="PYC759" s="494"/>
      <c r="PYD759" s="494"/>
      <c r="PYE759" s="494"/>
      <c r="PYF759" s="494"/>
      <c r="PYG759" s="494"/>
      <c r="PYH759" s="494"/>
      <c r="PYI759" s="494"/>
      <c r="PYJ759" s="494"/>
      <c r="PYK759" s="494"/>
      <c r="PYL759" s="494"/>
      <c r="PYM759" s="494"/>
      <c r="PYN759" s="494"/>
      <c r="PYO759" s="494"/>
      <c r="PYP759" s="494"/>
      <c r="PYQ759" s="494"/>
      <c r="PYR759" s="494"/>
      <c r="PYS759" s="494"/>
      <c r="PYT759" s="494"/>
      <c r="PYU759" s="494"/>
      <c r="PYV759" s="494"/>
      <c r="PYW759" s="494"/>
      <c r="PYX759" s="494"/>
      <c r="PYY759" s="494"/>
      <c r="PYZ759" s="494"/>
      <c r="PZA759" s="494"/>
      <c r="PZB759" s="494"/>
      <c r="PZC759" s="494"/>
      <c r="PZD759" s="494"/>
      <c r="PZE759" s="494"/>
      <c r="PZF759" s="494"/>
      <c r="PZG759" s="494"/>
      <c r="PZH759" s="494"/>
      <c r="PZI759" s="494"/>
      <c r="PZJ759" s="494"/>
      <c r="PZK759" s="494"/>
      <c r="PZL759" s="494"/>
      <c r="PZM759" s="494"/>
      <c r="PZN759" s="494"/>
      <c r="PZO759" s="494"/>
      <c r="PZP759" s="494"/>
      <c r="PZQ759" s="494"/>
      <c r="PZR759" s="494"/>
      <c r="PZS759" s="494"/>
      <c r="PZT759" s="494"/>
      <c r="PZU759" s="494"/>
      <c r="PZV759" s="494"/>
      <c r="PZW759" s="494"/>
      <c r="PZX759" s="494"/>
      <c r="PZY759" s="494"/>
      <c r="PZZ759" s="494"/>
      <c r="QAA759" s="494"/>
      <c r="QAB759" s="494"/>
      <c r="QAC759" s="494"/>
      <c r="QAD759" s="494"/>
      <c r="QAE759" s="494"/>
      <c r="QAF759" s="494"/>
      <c r="QAG759" s="494"/>
      <c r="QAH759" s="494"/>
      <c r="QAI759" s="494"/>
      <c r="QAJ759" s="494"/>
      <c r="QAK759" s="494"/>
      <c r="QAL759" s="494"/>
      <c r="QAM759" s="494"/>
      <c r="QAN759" s="494"/>
      <c r="QAO759" s="494"/>
      <c r="QAP759" s="494"/>
      <c r="QAQ759" s="494"/>
      <c r="QAR759" s="494"/>
      <c r="QAS759" s="494"/>
      <c r="QAT759" s="494"/>
      <c r="QAU759" s="494"/>
      <c r="QAV759" s="494"/>
      <c r="QAW759" s="494"/>
      <c r="QAX759" s="494"/>
      <c r="QAY759" s="494"/>
      <c r="QAZ759" s="494"/>
      <c r="QBA759" s="494"/>
      <c r="QBB759" s="494"/>
      <c r="QBC759" s="494"/>
      <c r="QBD759" s="494"/>
      <c r="QBE759" s="494"/>
      <c r="QBF759" s="494"/>
      <c r="QBG759" s="494"/>
      <c r="QBH759" s="494"/>
      <c r="QBI759" s="494"/>
      <c r="QBJ759" s="494"/>
      <c r="QBK759" s="494"/>
      <c r="QBL759" s="494"/>
      <c r="QBM759" s="494"/>
      <c r="QBN759" s="494"/>
      <c r="QBO759" s="494"/>
      <c r="QBP759" s="494"/>
      <c r="QBQ759" s="494"/>
      <c r="QBR759" s="494"/>
      <c r="QBS759" s="494"/>
      <c r="QBT759" s="494"/>
      <c r="QBU759" s="494"/>
      <c r="QBV759" s="494"/>
      <c r="QBW759" s="494"/>
      <c r="QBX759" s="494"/>
      <c r="QBY759" s="494"/>
      <c r="QBZ759" s="494"/>
      <c r="QCA759" s="494"/>
      <c r="QCB759" s="494"/>
      <c r="QCC759" s="494"/>
      <c r="QCD759" s="494"/>
      <c r="QCE759" s="494"/>
      <c r="QCF759" s="494"/>
      <c r="QCG759" s="494"/>
      <c r="QCH759" s="494"/>
      <c r="QCI759" s="494"/>
      <c r="QCJ759" s="494"/>
      <c r="QCK759" s="494"/>
      <c r="QCL759" s="494"/>
      <c r="QCM759" s="494"/>
      <c r="QCN759" s="494"/>
      <c r="QCO759" s="494"/>
      <c r="QCP759" s="494"/>
      <c r="QCQ759" s="494"/>
      <c r="QCR759" s="494"/>
      <c r="QCS759" s="494"/>
      <c r="QCT759" s="494"/>
      <c r="QCU759" s="494"/>
      <c r="QCV759" s="494"/>
      <c r="QCW759" s="494"/>
      <c r="QCX759" s="494"/>
      <c r="QCY759" s="494"/>
      <c r="QCZ759" s="494"/>
      <c r="QDA759" s="494"/>
      <c r="QDB759" s="494"/>
      <c r="QDC759" s="494"/>
      <c r="QDD759" s="494"/>
      <c r="QDE759" s="494"/>
      <c r="QDF759" s="494"/>
      <c r="QDG759" s="494"/>
      <c r="QDH759" s="494"/>
      <c r="QDI759" s="494"/>
      <c r="QDJ759" s="494"/>
      <c r="QDK759" s="494"/>
      <c r="QDL759" s="494"/>
      <c r="QDM759" s="494"/>
      <c r="QDN759" s="494"/>
      <c r="QDO759" s="494"/>
      <c r="QDP759" s="494"/>
      <c r="QDQ759" s="494"/>
      <c r="QDR759" s="494"/>
      <c r="QDS759" s="494"/>
      <c r="QDT759" s="494"/>
      <c r="QDU759" s="494"/>
      <c r="QDV759" s="494"/>
      <c r="QDW759" s="494"/>
      <c r="QDX759" s="494"/>
      <c r="QDY759" s="494"/>
      <c r="QDZ759" s="494"/>
      <c r="QEA759" s="494"/>
      <c r="QEB759" s="494"/>
      <c r="QEC759" s="494"/>
      <c r="QED759" s="494"/>
      <c r="QEE759" s="494"/>
      <c r="QEF759" s="494"/>
      <c r="QEG759" s="494"/>
      <c r="QEH759" s="494"/>
      <c r="QEI759" s="494"/>
      <c r="QEJ759" s="494"/>
      <c r="QEK759" s="494"/>
      <c r="QEL759" s="494"/>
      <c r="QEM759" s="494"/>
      <c r="QEN759" s="494"/>
      <c r="QEO759" s="494"/>
      <c r="QEP759" s="494"/>
      <c r="QEQ759" s="494"/>
      <c r="QER759" s="494"/>
      <c r="QES759" s="494"/>
      <c r="QET759" s="494"/>
      <c r="QEU759" s="494"/>
      <c r="QEV759" s="494"/>
      <c r="QEW759" s="494"/>
      <c r="QEX759" s="494"/>
      <c r="QEY759" s="494"/>
      <c r="QEZ759" s="494"/>
      <c r="QFA759" s="494"/>
      <c r="QFB759" s="494"/>
      <c r="QFC759" s="494"/>
      <c r="QFD759" s="494"/>
      <c r="QFE759" s="494"/>
      <c r="QFF759" s="494"/>
      <c r="QFG759" s="494"/>
      <c r="QFH759" s="494"/>
      <c r="QFI759" s="494"/>
      <c r="QFJ759" s="494"/>
      <c r="QFK759" s="494"/>
      <c r="QFL759" s="494"/>
      <c r="QFM759" s="494"/>
      <c r="QFN759" s="494"/>
      <c r="QFO759" s="494"/>
      <c r="QFP759" s="494"/>
      <c r="QFQ759" s="494"/>
      <c r="QFR759" s="494"/>
      <c r="QFS759" s="494"/>
      <c r="QFT759" s="494"/>
      <c r="QFU759" s="494"/>
      <c r="QFV759" s="494"/>
      <c r="QFW759" s="494"/>
      <c r="QFX759" s="494"/>
      <c r="QFY759" s="494"/>
      <c r="QFZ759" s="494"/>
      <c r="QGA759" s="494"/>
      <c r="QGB759" s="494"/>
      <c r="QGC759" s="494"/>
      <c r="QGD759" s="494"/>
      <c r="QGE759" s="494"/>
      <c r="QGF759" s="494"/>
      <c r="QGG759" s="494"/>
      <c r="QGH759" s="494"/>
      <c r="QGI759" s="494"/>
      <c r="QGJ759" s="494"/>
      <c r="QGK759" s="494"/>
      <c r="QGL759" s="494"/>
      <c r="QGM759" s="494"/>
      <c r="QGN759" s="494"/>
      <c r="QGO759" s="494"/>
      <c r="QGP759" s="494"/>
      <c r="QGQ759" s="494"/>
      <c r="QGR759" s="494"/>
      <c r="QGS759" s="494"/>
      <c r="QGT759" s="494"/>
      <c r="QGU759" s="494"/>
      <c r="QGV759" s="494"/>
      <c r="QGW759" s="494"/>
      <c r="QGX759" s="494"/>
      <c r="QGY759" s="494"/>
      <c r="QGZ759" s="494"/>
      <c r="QHA759" s="494"/>
      <c r="QHB759" s="494"/>
      <c r="QHC759" s="494"/>
      <c r="QHD759" s="494"/>
      <c r="QHE759" s="494"/>
      <c r="QHF759" s="494"/>
      <c r="QHG759" s="494"/>
      <c r="QHH759" s="494"/>
      <c r="QHI759" s="494"/>
      <c r="QHJ759" s="494"/>
      <c r="QHK759" s="494"/>
      <c r="QHL759" s="494"/>
      <c r="QHM759" s="494"/>
      <c r="QHN759" s="494"/>
      <c r="QHO759" s="494"/>
      <c r="QHP759" s="494"/>
      <c r="QHQ759" s="494"/>
      <c r="QHR759" s="494"/>
      <c r="QHS759" s="494"/>
      <c r="QHT759" s="494"/>
      <c r="QHU759" s="494"/>
      <c r="QHV759" s="494"/>
      <c r="QHW759" s="494"/>
      <c r="QHX759" s="494"/>
      <c r="QHY759" s="494"/>
      <c r="QHZ759" s="494"/>
      <c r="QIA759" s="494"/>
      <c r="QIB759" s="494"/>
      <c r="QIC759" s="494"/>
      <c r="QID759" s="494"/>
      <c r="QIE759" s="494"/>
      <c r="QIF759" s="494"/>
      <c r="QIG759" s="494"/>
      <c r="QIH759" s="494"/>
      <c r="QII759" s="494"/>
      <c r="QIJ759" s="494"/>
      <c r="QIK759" s="494"/>
      <c r="QIL759" s="494"/>
      <c r="QIM759" s="494"/>
      <c r="QIN759" s="494"/>
      <c r="QIO759" s="494"/>
      <c r="QIP759" s="494"/>
      <c r="QIQ759" s="494"/>
      <c r="QIR759" s="494"/>
      <c r="QIS759" s="494"/>
      <c r="QIT759" s="494"/>
      <c r="QIU759" s="494"/>
      <c r="QIV759" s="494"/>
      <c r="QIW759" s="494"/>
      <c r="QIX759" s="494"/>
      <c r="QIY759" s="494"/>
      <c r="QIZ759" s="494"/>
      <c r="QJA759" s="494"/>
      <c r="QJB759" s="494"/>
      <c r="QJC759" s="494"/>
      <c r="QJD759" s="494"/>
      <c r="QJE759" s="494"/>
      <c r="QJF759" s="494"/>
      <c r="QJG759" s="494"/>
      <c r="QJH759" s="494"/>
      <c r="QJI759" s="494"/>
      <c r="QJJ759" s="494"/>
      <c r="QJK759" s="494"/>
      <c r="QJL759" s="494"/>
      <c r="QJM759" s="494"/>
      <c r="QJN759" s="494"/>
      <c r="QJO759" s="494"/>
      <c r="QJP759" s="494"/>
      <c r="QJQ759" s="494"/>
      <c r="QJR759" s="494"/>
      <c r="QJS759" s="494"/>
      <c r="QJT759" s="494"/>
      <c r="QJU759" s="494"/>
      <c r="QJV759" s="494"/>
      <c r="QJW759" s="494"/>
      <c r="QJX759" s="494"/>
      <c r="QJY759" s="494"/>
      <c r="QJZ759" s="494"/>
      <c r="QKA759" s="494"/>
      <c r="QKB759" s="494"/>
      <c r="QKC759" s="494"/>
      <c r="QKD759" s="494"/>
      <c r="QKE759" s="494"/>
      <c r="QKF759" s="494"/>
      <c r="QKG759" s="494"/>
      <c r="QKH759" s="494"/>
      <c r="QKI759" s="494"/>
      <c r="QKJ759" s="494"/>
      <c r="QKK759" s="494"/>
      <c r="QKL759" s="494"/>
      <c r="QKM759" s="494"/>
      <c r="QKN759" s="494"/>
      <c r="QKO759" s="494"/>
      <c r="QKP759" s="494"/>
      <c r="QKQ759" s="494"/>
      <c r="QKR759" s="494"/>
      <c r="QKS759" s="494"/>
      <c r="QKT759" s="494"/>
      <c r="QKU759" s="494"/>
      <c r="QKV759" s="494"/>
      <c r="QKW759" s="494"/>
      <c r="QKX759" s="494"/>
      <c r="QKY759" s="494"/>
      <c r="QKZ759" s="494"/>
      <c r="QLA759" s="494"/>
      <c r="QLB759" s="494"/>
      <c r="QLC759" s="494"/>
      <c r="QLD759" s="494"/>
      <c r="QLE759" s="494"/>
      <c r="QLF759" s="494"/>
      <c r="QLG759" s="494"/>
      <c r="QLH759" s="494"/>
      <c r="QLI759" s="494"/>
      <c r="QLJ759" s="494"/>
      <c r="QLK759" s="494"/>
      <c r="QLL759" s="494"/>
      <c r="QLM759" s="494"/>
      <c r="QLN759" s="494"/>
      <c r="QLO759" s="494"/>
      <c r="QLP759" s="494"/>
      <c r="QLQ759" s="494"/>
      <c r="QLR759" s="494"/>
      <c r="QLS759" s="494"/>
      <c r="QLT759" s="494"/>
      <c r="QLU759" s="494"/>
      <c r="QLV759" s="494"/>
      <c r="QLW759" s="494"/>
      <c r="QLX759" s="494"/>
      <c r="QLY759" s="494"/>
      <c r="QLZ759" s="494"/>
      <c r="QMA759" s="494"/>
      <c r="QMB759" s="494"/>
      <c r="QMC759" s="494"/>
      <c r="QMD759" s="494"/>
      <c r="QME759" s="494"/>
      <c r="QMF759" s="494"/>
      <c r="QMG759" s="494"/>
      <c r="QMH759" s="494"/>
      <c r="QMI759" s="494"/>
      <c r="QMJ759" s="494"/>
      <c r="QMK759" s="494"/>
      <c r="QML759" s="494"/>
      <c r="QMM759" s="494"/>
      <c r="QMN759" s="494"/>
      <c r="QMO759" s="494"/>
      <c r="QMP759" s="494"/>
      <c r="QMQ759" s="494"/>
      <c r="QMR759" s="494"/>
      <c r="QMS759" s="494"/>
      <c r="QMT759" s="494"/>
      <c r="QMU759" s="494"/>
      <c r="QMV759" s="494"/>
      <c r="QMW759" s="494"/>
      <c r="QMX759" s="494"/>
      <c r="QMY759" s="494"/>
      <c r="QMZ759" s="494"/>
      <c r="QNA759" s="494"/>
      <c r="QNB759" s="494"/>
      <c r="QNC759" s="494"/>
      <c r="QND759" s="494"/>
      <c r="QNE759" s="494"/>
      <c r="QNF759" s="494"/>
      <c r="QNG759" s="494"/>
      <c r="QNH759" s="494"/>
      <c r="QNI759" s="494"/>
      <c r="QNJ759" s="494"/>
      <c r="QNK759" s="494"/>
      <c r="QNL759" s="494"/>
      <c r="QNM759" s="494"/>
      <c r="QNN759" s="494"/>
      <c r="QNO759" s="494"/>
      <c r="QNP759" s="494"/>
      <c r="QNQ759" s="494"/>
      <c r="QNR759" s="494"/>
      <c r="QNS759" s="494"/>
      <c r="QNT759" s="494"/>
      <c r="QNU759" s="494"/>
      <c r="QNV759" s="494"/>
      <c r="QNW759" s="494"/>
      <c r="QNX759" s="494"/>
      <c r="QNY759" s="494"/>
      <c r="QNZ759" s="494"/>
      <c r="QOA759" s="494"/>
      <c r="QOB759" s="494"/>
      <c r="QOC759" s="494"/>
      <c r="QOD759" s="494"/>
      <c r="QOE759" s="494"/>
      <c r="QOF759" s="494"/>
      <c r="QOG759" s="494"/>
      <c r="QOH759" s="494"/>
      <c r="QOI759" s="494"/>
      <c r="QOJ759" s="494"/>
      <c r="QOK759" s="494"/>
      <c r="QOL759" s="494"/>
      <c r="QOM759" s="494"/>
      <c r="QON759" s="494"/>
      <c r="QOO759" s="494"/>
      <c r="QOP759" s="494"/>
      <c r="QOQ759" s="494"/>
      <c r="QOR759" s="494"/>
      <c r="QOS759" s="494"/>
      <c r="QOT759" s="494"/>
      <c r="QOU759" s="494"/>
      <c r="QOV759" s="494"/>
      <c r="QOW759" s="494"/>
      <c r="QOX759" s="494"/>
      <c r="QOY759" s="494"/>
      <c r="QOZ759" s="494"/>
      <c r="QPA759" s="494"/>
      <c r="QPB759" s="494"/>
      <c r="QPC759" s="494"/>
      <c r="QPD759" s="494"/>
      <c r="QPE759" s="494"/>
      <c r="QPF759" s="494"/>
      <c r="QPG759" s="494"/>
      <c r="QPH759" s="494"/>
      <c r="QPI759" s="494"/>
      <c r="QPJ759" s="494"/>
      <c r="QPK759" s="494"/>
      <c r="QPL759" s="494"/>
      <c r="QPM759" s="494"/>
      <c r="QPN759" s="494"/>
      <c r="QPO759" s="494"/>
      <c r="QPP759" s="494"/>
      <c r="QPQ759" s="494"/>
      <c r="QPR759" s="494"/>
      <c r="QPS759" s="494"/>
      <c r="QPT759" s="494"/>
      <c r="QPU759" s="494"/>
      <c r="QPV759" s="494"/>
      <c r="QPW759" s="494"/>
      <c r="QPX759" s="494"/>
      <c r="QPY759" s="494"/>
      <c r="QPZ759" s="494"/>
      <c r="QQA759" s="494"/>
      <c r="QQB759" s="494"/>
      <c r="QQC759" s="494"/>
      <c r="QQD759" s="494"/>
      <c r="QQE759" s="494"/>
      <c r="QQF759" s="494"/>
      <c r="QQG759" s="494"/>
      <c r="QQH759" s="494"/>
      <c r="QQI759" s="494"/>
      <c r="QQJ759" s="494"/>
      <c r="QQK759" s="494"/>
      <c r="QQL759" s="494"/>
      <c r="QQM759" s="494"/>
      <c r="QQN759" s="494"/>
      <c r="QQO759" s="494"/>
      <c r="QQP759" s="494"/>
      <c r="QQQ759" s="494"/>
      <c r="QQR759" s="494"/>
      <c r="QQS759" s="494"/>
      <c r="QQT759" s="494"/>
      <c r="QQU759" s="494"/>
      <c r="QQV759" s="494"/>
      <c r="QQW759" s="494"/>
      <c r="QQX759" s="494"/>
      <c r="QQY759" s="494"/>
      <c r="QQZ759" s="494"/>
      <c r="QRA759" s="494"/>
      <c r="QRB759" s="494"/>
      <c r="QRC759" s="494"/>
      <c r="QRD759" s="494"/>
      <c r="QRE759" s="494"/>
      <c r="QRF759" s="494"/>
      <c r="QRG759" s="494"/>
      <c r="QRH759" s="494"/>
      <c r="QRI759" s="494"/>
      <c r="QRJ759" s="494"/>
      <c r="QRK759" s="494"/>
      <c r="QRL759" s="494"/>
      <c r="QRM759" s="494"/>
      <c r="QRN759" s="494"/>
      <c r="QRO759" s="494"/>
      <c r="QRP759" s="494"/>
      <c r="QRQ759" s="494"/>
      <c r="QRR759" s="494"/>
      <c r="QRS759" s="494"/>
      <c r="QRT759" s="494"/>
      <c r="QRU759" s="494"/>
      <c r="QRV759" s="494"/>
      <c r="QRW759" s="494"/>
      <c r="QRX759" s="494"/>
      <c r="QRY759" s="494"/>
      <c r="QRZ759" s="494"/>
      <c r="QSA759" s="494"/>
      <c r="QSB759" s="494"/>
      <c r="QSC759" s="494"/>
      <c r="QSD759" s="494"/>
      <c r="QSE759" s="494"/>
      <c r="QSF759" s="494"/>
      <c r="QSG759" s="494"/>
      <c r="QSH759" s="494"/>
      <c r="QSI759" s="494"/>
      <c r="QSJ759" s="494"/>
      <c r="QSK759" s="494"/>
      <c r="QSL759" s="494"/>
      <c r="QSM759" s="494"/>
      <c r="QSN759" s="494"/>
      <c r="QSO759" s="494"/>
      <c r="QSP759" s="494"/>
      <c r="QSQ759" s="494"/>
      <c r="QSR759" s="494"/>
      <c r="QSS759" s="494"/>
      <c r="QST759" s="494"/>
      <c r="QSU759" s="494"/>
      <c r="QSV759" s="494"/>
      <c r="QSW759" s="494"/>
      <c r="QSX759" s="494"/>
      <c r="QSY759" s="494"/>
      <c r="QSZ759" s="494"/>
      <c r="QTA759" s="494"/>
      <c r="QTB759" s="494"/>
      <c r="QTC759" s="494"/>
      <c r="QTD759" s="494"/>
      <c r="QTE759" s="494"/>
      <c r="QTF759" s="494"/>
      <c r="QTG759" s="494"/>
      <c r="QTH759" s="494"/>
      <c r="QTI759" s="494"/>
      <c r="QTJ759" s="494"/>
      <c r="QTK759" s="494"/>
      <c r="QTL759" s="494"/>
      <c r="QTM759" s="494"/>
      <c r="QTN759" s="494"/>
      <c r="QTO759" s="494"/>
      <c r="QTP759" s="494"/>
      <c r="QTQ759" s="494"/>
      <c r="QTR759" s="494"/>
      <c r="QTS759" s="494"/>
      <c r="QTT759" s="494"/>
      <c r="QTU759" s="494"/>
      <c r="QTV759" s="494"/>
      <c r="QTW759" s="494"/>
      <c r="QTX759" s="494"/>
      <c r="QTY759" s="494"/>
      <c r="QTZ759" s="494"/>
      <c r="QUA759" s="494"/>
      <c r="QUB759" s="494"/>
      <c r="QUC759" s="494"/>
      <c r="QUD759" s="494"/>
      <c r="QUE759" s="494"/>
      <c r="QUF759" s="494"/>
      <c r="QUG759" s="494"/>
      <c r="QUH759" s="494"/>
      <c r="QUI759" s="494"/>
      <c r="QUJ759" s="494"/>
      <c r="QUK759" s="494"/>
      <c r="QUL759" s="494"/>
      <c r="QUM759" s="494"/>
      <c r="QUN759" s="494"/>
      <c r="QUO759" s="494"/>
      <c r="QUP759" s="494"/>
      <c r="QUQ759" s="494"/>
      <c r="QUR759" s="494"/>
      <c r="QUS759" s="494"/>
      <c r="QUT759" s="494"/>
      <c r="QUU759" s="494"/>
      <c r="QUV759" s="494"/>
      <c r="QUW759" s="494"/>
      <c r="QUX759" s="494"/>
      <c r="QUY759" s="494"/>
      <c r="QUZ759" s="494"/>
      <c r="QVA759" s="494"/>
      <c r="QVB759" s="494"/>
      <c r="QVC759" s="494"/>
      <c r="QVD759" s="494"/>
      <c r="QVE759" s="494"/>
      <c r="QVF759" s="494"/>
      <c r="QVG759" s="494"/>
      <c r="QVH759" s="494"/>
      <c r="QVI759" s="494"/>
      <c r="QVJ759" s="494"/>
      <c r="QVK759" s="494"/>
      <c r="QVL759" s="494"/>
      <c r="QVM759" s="494"/>
      <c r="QVN759" s="494"/>
      <c r="QVO759" s="494"/>
      <c r="QVP759" s="494"/>
      <c r="QVQ759" s="494"/>
      <c r="QVR759" s="494"/>
      <c r="QVS759" s="494"/>
      <c r="QVT759" s="494"/>
      <c r="QVU759" s="494"/>
      <c r="QVV759" s="494"/>
      <c r="QVW759" s="494"/>
      <c r="QVX759" s="494"/>
      <c r="QVY759" s="494"/>
      <c r="QVZ759" s="494"/>
      <c r="QWA759" s="494"/>
      <c r="QWB759" s="494"/>
      <c r="QWC759" s="494"/>
      <c r="QWD759" s="494"/>
      <c r="QWE759" s="494"/>
      <c r="QWF759" s="494"/>
      <c r="QWG759" s="494"/>
      <c r="QWH759" s="494"/>
      <c r="QWI759" s="494"/>
      <c r="QWJ759" s="494"/>
      <c r="QWK759" s="494"/>
      <c r="QWL759" s="494"/>
      <c r="QWM759" s="494"/>
      <c r="QWN759" s="494"/>
      <c r="QWO759" s="494"/>
      <c r="QWP759" s="494"/>
      <c r="QWQ759" s="494"/>
      <c r="QWR759" s="494"/>
      <c r="QWS759" s="494"/>
      <c r="QWT759" s="494"/>
      <c r="QWU759" s="494"/>
      <c r="QWV759" s="494"/>
      <c r="QWW759" s="494"/>
      <c r="QWX759" s="494"/>
      <c r="QWY759" s="494"/>
      <c r="QWZ759" s="494"/>
      <c r="QXA759" s="494"/>
      <c r="QXB759" s="494"/>
      <c r="QXC759" s="494"/>
      <c r="QXD759" s="494"/>
      <c r="QXE759" s="494"/>
      <c r="QXF759" s="494"/>
      <c r="QXG759" s="494"/>
      <c r="QXH759" s="494"/>
      <c r="QXI759" s="494"/>
      <c r="QXJ759" s="494"/>
      <c r="QXK759" s="494"/>
      <c r="QXL759" s="494"/>
      <c r="QXM759" s="494"/>
      <c r="QXN759" s="494"/>
      <c r="QXO759" s="494"/>
      <c r="QXP759" s="494"/>
      <c r="QXQ759" s="494"/>
      <c r="QXR759" s="494"/>
      <c r="QXS759" s="494"/>
      <c r="QXT759" s="494"/>
      <c r="QXU759" s="494"/>
      <c r="QXV759" s="494"/>
      <c r="QXW759" s="494"/>
      <c r="QXX759" s="494"/>
      <c r="QXY759" s="494"/>
      <c r="QXZ759" s="494"/>
      <c r="QYA759" s="494"/>
      <c r="QYB759" s="494"/>
      <c r="QYC759" s="494"/>
      <c r="QYD759" s="494"/>
      <c r="QYE759" s="494"/>
      <c r="QYF759" s="494"/>
      <c r="QYG759" s="494"/>
      <c r="QYH759" s="494"/>
      <c r="QYI759" s="494"/>
      <c r="QYJ759" s="494"/>
      <c r="QYK759" s="494"/>
      <c r="QYL759" s="494"/>
      <c r="QYM759" s="494"/>
      <c r="QYN759" s="494"/>
      <c r="QYO759" s="494"/>
      <c r="QYP759" s="494"/>
      <c r="QYQ759" s="494"/>
      <c r="QYR759" s="494"/>
      <c r="QYS759" s="494"/>
      <c r="QYT759" s="494"/>
      <c r="QYU759" s="494"/>
      <c r="QYV759" s="494"/>
      <c r="QYW759" s="494"/>
      <c r="QYX759" s="494"/>
      <c r="QYY759" s="494"/>
      <c r="QYZ759" s="494"/>
      <c r="QZA759" s="494"/>
      <c r="QZB759" s="494"/>
      <c r="QZC759" s="494"/>
      <c r="QZD759" s="494"/>
      <c r="QZE759" s="494"/>
      <c r="QZF759" s="494"/>
      <c r="QZG759" s="494"/>
      <c r="QZH759" s="494"/>
      <c r="QZI759" s="494"/>
      <c r="QZJ759" s="494"/>
      <c r="QZK759" s="494"/>
      <c r="QZL759" s="494"/>
      <c r="QZM759" s="494"/>
      <c r="QZN759" s="494"/>
      <c r="QZO759" s="494"/>
      <c r="QZP759" s="494"/>
      <c r="QZQ759" s="494"/>
      <c r="QZR759" s="494"/>
      <c r="QZS759" s="494"/>
      <c r="QZT759" s="494"/>
      <c r="QZU759" s="494"/>
      <c r="QZV759" s="494"/>
      <c r="QZW759" s="494"/>
      <c r="QZX759" s="494"/>
      <c r="QZY759" s="494"/>
      <c r="QZZ759" s="494"/>
      <c r="RAA759" s="494"/>
      <c r="RAB759" s="494"/>
      <c r="RAC759" s="494"/>
      <c r="RAD759" s="494"/>
      <c r="RAE759" s="494"/>
      <c r="RAF759" s="494"/>
      <c r="RAG759" s="494"/>
      <c r="RAH759" s="494"/>
      <c r="RAI759" s="494"/>
      <c r="RAJ759" s="494"/>
      <c r="RAK759" s="494"/>
      <c r="RAL759" s="494"/>
      <c r="RAM759" s="494"/>
      <c r="RAN759" s="494"/>
      <c r="RAO759" s="494"/>
      <c r="RAP759" s="494"/>
      <c r="RAQ759" s="494"/>
      <c r="RAR759" s="494"/>
      <c r="RAS759" s="494"/>
      <c r="RAT759" s="494"/>
      <c r="RAU759" s="494"/>
      <c r="RAV759" s="494"/>
      <c r="RAW759" s="494"/>
      <c r="RAX759" s="494"/>
      <c r="RAY759" s="494"/>
      <c r="RAZ759" s="494"/>
      <c r="RBA759" s="494"/>
      <c r="RBB759" s="494"/>
      <c r="RBC759" s="494"/>
      <c r="RBD759" s="494"/>
      <c r="RBE759" s="494"/>
      <c r="RBF759" s="494"/>
      <c r="RBG759" s="494"/>
      <c r="RBH759" s="494"/>
      <c r="RBI759" s="494"/>
      <c r="RBJ759" s="494"/>
      <c r="RBK759" s="494"/>
      <c r="RBL759" s="494"/>
      <c r="RBM759" s="494"/>
      <c r="RBN759" s="494"/>
      <c r="RBO759" s="494"/>
      <c r="RBP759" s="494"/>
      <c r="RBQ759" s="494"/>
      <c r="RBR759" s="494"/>
      <c r="RBS759" s="494"/>
      <c r="RBT759" s="494"/>
      <c r="RBU759" s="494"/>
      <c r="RBV759" s="494"/>
      <c r="RBW759" s="494"/>
      <c r="RBX759" s="494"/>
      <c r="RBY759" s="494"/>
      <c r="RBZ759" s="494"/>
      <c r="RCA759" s="494"/>
      <c r="RCB759" s="494"/>
      <c r="RCC759" s="494"/>
      <c r="RCD759" s="494"/>
      <c r="RCE759" s="494"/>
      <c r="RCF759" s="494"/>
      <c r="RCG759" s="494"/>
      <c r="RCH759" s="494"/>
      <c r="RCI759" s="494"/>
      <c r="RCJ759" s="494"/>
      <c r="RCK759" s="494"/>
      <c r="RCL759" s="494"/>
      <c r="RCM759" s="494"/>
      <c r="RCN759" s="494"/>
      <c r="RCO759" s="494"/>
      <c r="RCP759" s="494"/>
      <c r="RCQ759" s="494"/>
      <c r="RCR759" s="494"/>
      <c r="RCS759" s="494"/>
      <c r="RCT759" s="494"/>
      <c r="RCU759" s="494"/>
      <c r="RCV759" s="494"/>
      <c r="RCW759" s="494"/>
      <c r="RCX759" s="494"/>
      <c r="RCY759" s="494"/>
      <c r="RCZ759" s="494"/>
      <c r="RDA759" s="494"/>
      <c r="RDB759" s="494"/>
      <c r="RDC759" s="494"/>
      <c r="RDD759" s="494"/>
      <c r="RDE759" s="494"/>
      <c r="RDF759" s="494"/>
      <c r="RDG759" s="494"/>
      <c r="RDH759" s="494"/>
      <c r="RDI759" s="494"/>
      <c r="RDJ759" s="494"/>
      <c r="RDK759" s="494"/>
      <c r="RDL759" s="494"/>
      <c r="RDM759" s="494"/>
      <c r="RDN759" s="494"/>
      <c r="RDO759" s="494"/>
      <c r="RDP759" s="494"/>
      <c r="RDQ759" s="494"/>
      <c r="RDR759" s="494"/>
      <c r="RDS759" s="494"/>
      <c r="RDT759" s="494"/>
      <c r="RDU759" s="494"/>
      <c r="RDV759" s="494"/>
      <c r="RDW759" s="494"/>
      <c r="RDX759" s="494"/>
      <c r="RDY759" s="494"/>
      <c r="RDZ759" s="494"/>
      <c r="REA759" s="494"/>
      <c r="REB759" s="494"/>
      <c r="REC759" s="494"/>
      <c r="RED759" s="494"/>
      <c r="REE759" s="494"/>
      <c r="REF759" s="494"/>
      <c r="REG759" s="494"/>
      <c r="REH759" s="494"/>
      <c r="REI759" s="494"/>
      <c r="REJ759" s="494"/>
      <c r="REK759" s="494"/>
      <c r="REL759" s="494"/>
      <c r="REM759" s="494"/>
      <c r="REN759" s="494"/>
      <c r="REO759" s="494"/>
      <c r="REP759" s="494"/>
      <c r="REQ759" s="494"/>
      <c r="RER759" s="494"/>
      <c r="RES759" s="494"/>
      <c r="RET759" s="494"/>
      <c r="REU759" s="494"/>
      <c r="REV759" s="494"/>
      <c r="REW759" s="494"/>
      <c r="REX759" s="494"/>
      <c r="REY759" s="494"/>
      <c r="REZ759" s="494"/>
      <c r="RFA759" s="494"/>
      <c r="RFB759" s="494"/>
      <c r="RFC759" s="494"/>
      <c r="RFD759" s="494"/>
      <c r="RFE759" s="494"/>
      <c r="RFF759" s="494"/>
      <c r="RFG759" s="494"/>
      <c r="RFH759" s="494"/>
      <c r="RFI759" s="494"/>
      <c r="RFJ759" s="494"/>
      <c r="RFK759" s="494"/>
      <c r="RFL759" s="494"/>
      <c r="RFM759" s="494"/>
      <c r="RFN759" s="494"/>
      <c r="RFO759" s="494"/>
      <c r="RFP759" s="494"/>
      <c r="RFQ759" s="494"/>
      <c r="RFR759" s="494"/>
      <c r="RFS759" s="494"/>
      <c r="RFT759" s="494"/>
      <c r="RFU759" s="494"/>
      <c r="RFV759" s="494"/>
      <c r="RFW759" s="494"/>
      <c r="RFX759" s="494"/>
      <c r="RFY759" s="494"/>
      <c r="RFZ759" s="494"/>
      <c r="RGA759" s="494"/>
      <c r="RGB759" s="494"/>
      <c r="RGC759" s="494"/>
      <c r="RGD759" s="494"/>
      <c r="RGE759" s="494"/>
      <c r="RGF759" s="494"/>
      <c r="RGG759" s="494"/>
      <c r="RGH759" s="494"/>
      <c r="RGI759" s="494"/>
      <c r="RGJ759" s="494"/>
      <c r="RGK759" s="494"/>
      <c r="RGL759" s="494"/>
      <c r="RGM759" s="494"/>
      <c r="RGN759" s="494"/>
      <c r="RGO759" s="494"/>
      <c r="RGP759" s="494"/>
      <c r="RGQ759" s="494"/>
      <c r="RGR759" s="494"/>
      <c r="RGS759" s="494"/>
      <c r="RGT759" s="494"/>
      <c r="RGU759" s="494"/>
      <c r="RGV759" s="494"/>
      <c r="RGW759" s="494"/>
      <c r="RGX759" s="494"/>
      <c r="RGY759" s="494"/>
      <c r="RGZ759" s="494"/>
      <c r="RHA759" s="494"/>
      <c r="RHB759" s="494"/>
      <c r="RHC759" s="494"/>
      <c r="RHD759" s="494"/>
      <c r="RHE759" s="494"/>
      <c r="RHF759" s="494"/>
      <c r="RHG759" s="494"/>
      <c r="RHH759" s="494"/>
      <c r="RHI759" s="494"/>
      <c r="RHJ759" s="494"/>
      <c r="RHK759" s="494"/>
      <c r="RHL759" s="494"/>
      <c r="RHM759" s="494"/>
      <c r="RHN759" s="494"/>
      <c r="RHO759" s="494"/>
      <c r="RHP759" s="494"/>
      <c r="RHQ759" s="494"/>
      <c r="RHR759" s="494"/>
      <c r="RHS759" s="494"/>
      <c r="RHT759" s="494"/>
      <c r="RHU759" s="494"/>
      <c r="RHV759" s="494"/>
      <c r="RHW759" s="494"/>
      <c r="RHX759" s="494"/>
      <c r="RHY759" s="494"/>
      <c r="RHZ759" s="494"/>
      <c r="RIA759" s="494"/>
      <c r="RIB759" s="494"/>
      <c r="RIC759" s="494"/>
      <c r="RID759" s="494"/>
      <c r="RIE759" s="494"/>
      <c r="RIF759" s="494"/>
      <c r="RIG759" s="494"/>
      <c r="RIH759" s="494"/>
      <c r="RII759" s="494"/>
      <c r="RIJ759" s="494"/>
      <c r="RIK759" s="494"/>
      <c r="RIL759" s="494"/>
      <c r="RIM759" s="494"/>
      <c r="RIN759" s="494"/>
      <c r="RIO759" s="494"/>
      <c r="RIP759" s="494"/>
      <c r="RIQ759" s="494"/>
      <c r="RIR759" s="494"/>
      <c r="RIS759" s="494"/>
      <c r="RIT759" s="494"/>
      <c r="RIU759" s="494"/>
      <c r="RIV759" s="494"/>
      <c r="RIW759" s="494"/>
      <c r="RIX759" s="494"/>
      <c r="RIY759" s="494"/>
      <c r="RIZ759" s="494"/>
      <c r="RJA759" s="494"/>
      <c r="RJB759" s="494"/>
      <c r="RJC759" s="494"/>
      <c r="RJD759" s="494"/>
      <c r="RJE759" s="494"/>
      <c r="RJF759" s="494"/>
      <c r="RJG759" s="494"/>
      <c r="RJH759" s="494"/>
      <c r="RJI759" s="494"/>
      <c r="RJJ759" s="494"/>
      <c r="RJK759" s="494"/>
      <c r="RJL759" s="494"/>
      <c r="RJM759" s="494"/>
      <c r="RJN759" s="494"/>
      <c r="RJO759" s="494"/>
      <c r="RJP759" s="494"/>
      <c r="RJQ759" s="494"/>
      <c r="RJR759" s="494"/>
      <c r="RJS759" s="494"/>
      <c r="RJT759" s="494"/>
      <c r="RJU759" s="494"/>
      <c r="RJV759" s="494"/>
      <c r="RJW759" s="494"/>
      <c r="RJX759" s="494"/>
      <c r="RJY759" s="494"/>
      <c r="RJZ759" s="494"/>
      <c r="RKA759" s="494"/>
      <c r="RKB759" s="494"/>
      <c r="RKC759" s="494"/>
      <c r="RKD759" s="494"/>
      <c r="RKE759" s="494"/>
      <c r="RKF759" s="494"/>
      <c r="RKG759" s="494"/>
      <c r="RKH759" s="494"/>
      <c r="RKI759" s="494"/>
      <c r="RKJ759" s="494"/>
      <c r="RKK759" s="494"/>
      <c r="RKL759" s="494"/>
      <c r="RKM759" s="494"/>
      <c r="RKN759" s="494"/>
      <c r="RKO759" s="494"/>
      <c r="RKP759" s="494"/>
      <c r="RKQ759" s="494"/>
      <c r="RKR759" s="494"/>
      <c r="RKS759" s="494"/>
      <c r="RKT759" s="494"/>
      <c r="RKU759" s="494"/>
      <c r="RKV759" s="494"/>
      <c r="RKW759" s="494"/>
      <c r="RKX759" s="494"/>
      <c r="RKY759" s="494"/>
      <c r="RKZ759" s="494"/>
      <c r="RLA759" s="494"/>
      <c r="RLB759" s="494"/>
      <c r="RLC759" s="494"/>
      <c r="RLD759" s="494"/>
      <c r="RLE759" s="494"/>
      <c r="RLF759" s="494"/>
      <c r="RLG759" s="494"/>
      <c r="RLH759" s="494"/>
      <c r="RLI759" s="494"/>
      <c r="RLJ759" s="494"/>
      <c r="RLK759" s="494"/>
      <c r="RLL759" s="494"/>
      <c r="RLM759" s="494"/>
      <c r="RLN759" s="494"/>
      <c r="RLO759" s="494"/>
      <c r="RLP759" s="494"/>
      <c r="RLQ759" s="494"/>
      <c r="RLR759" s="494"/>
      <c r="RLS759" s="494"/>
      <c r="RLT759" s="494"/>
      <c r="RLU759" s="494"/>
      <c r="RLV759" s="494"/>
      <c r="RLW759" s="494"/>
      <c r="RLX759" s="494"/>
      <c r="RLY759" s="494"/>
      <c r="RLZ759" s="494"/>
      <c r="RMA759" s="494"/>
      <c r="RMB759" s="494"/>
      <c r="RMC759" s="494"/>
      <c r="RMD759" s="494"/>
      <c r="RME759" s="494"/>
      <c r="RMF759" s="494"/>
      <c r="RMG759" s="494"/>
      <c r="RMH759" s="494"/>
      <c r="RMI759" s="494"/>
      <c r="RMJ759" s="494"/>
      <c r="RMK759" s="494"/>
      <c r="RML759" s="494"/>
      <c r="RMM759" s="494"/>
      <c r="RMN759" s="494"/>
      <c r="RMO759" s="494"/>
      <c r="RMP759" s="494"/>
      <c r="RMQ759" s="494"/>
      <c r="RMR759" s="494"/>
      <c r="RMS759" s="494"/>
      <c r="RMT759" s="494"/>
      <c r="RMU759" s="494"/>
      <c r="RMV759" s="494"/>
      <c r="RMW759" s="494"/>
      <c r="RMX759" s="494"/>
      <c r="RMY759" s="494"/>
      <c r="RMZ759" s="494"/>
      <c r="RNA759" s="494"/>
      <c r="RNB759" s="494"/>
      <c r="RNC759" s="494"/>
      <c r="RND759" s="494"/>
      <c r="RNE759" s="494"/>
      <c r="RNF759" s="494"/>
      <c r="RNG759" s="494"/>
      <c r="RNH759" s="494"/>
      <c r="RNI759" s="494"/>
      <c r="RNJ759" s="494"/>
      <c r="RNK759" s="494"/>
      <c r="RNL759" s="494"/>
      <c r="RNM759" s="494"/>
      <c r="RNN759" s="494"/>
      <c r="RNO759" s="494"/>
      <c r="RNP759" s="494"/>
      <c r="RNQ759" s="494"/>
      <c r="RNR759" s="494"/>
      <c r="RNS759" s="494"/>
      <c r="RNT759" s="494"/>
      <c r="RNU759" s="494"/>
      <c r="RNV759" s="494"/>
      <c r="RNW759" s="494"/>
      <c r="RNX759" s="494"/>
      <c r="RNY759" s="494"/>
      <c r="RNZ759" s="494"/>
      <c r="ROA759" s="494"/>
      <c r="ROB759" s="494"/>
      <c r="ROC759" s="494"/>
      <c r="ROD759" s="494"/>
      <c r="ROE759" s="494"/>
      <c r="ROF759" s="494"/>
      <c r="ROG759" s="494"/>
      <c r="ROH759" s="494"/>
      <c r="ROI759" s="494"/>
      <c r="ROJ759" s="494"/>
      <c r="ROK759" s="494"/>
      <c r="ROL759" s="494"/>
      <c r="ROM759" s="494"/>
      <c r="RON759" s="494"/>
      <c r="ROO759" s="494"/>
      <c r="ROP759" s="494"/>
      <c r="ROQ759" s="494"/>
      <c r="ROR759" s="494"/>
      <c r="ROS759" s="494"/>
      <c r="ROT759" s="494"/>
      <c r="ROU759" s="494"/>
      <c r="ROV759" s="494"/>
      <c r="ROW759" s="494"/>
      <c r="ROX759" s="494"/>
      <c r="ROY759" s="494"/>
      <c r="ROZ759" s="494"/>
      <c r="RPA759" s="494"/>
      <c r="RPB759" s="494"/>
      <c r="RPC759" s="494"/>
      <c r="RPD759" s="494"/>
      <c r="RPE759" s="494"/>
      <c r="RPF759" s="494"/>
      <c r="RPG759" s="494"/>
      <c r="RPH759" s="494"/>
      <c r="RPI759" s="494"/>
      <c r="RPJ759" s="494"/>
      <c r="RPK759" s="494"/>
      <c r="RPL759" s="494"/>
      <c r="RPM759" s="494"/>
      <c r="RPN759" s="494"/>
      <c r="RPO759" s="494"/>
      <c r="RPP759" s="494"/>
      <c r="RPQ759" s="494"/>
      <c r="RPR759" s="494"/>
      <c r="RPS759" s="494"/>
      <c r="RPT759" s="494"/>
      <c r="RPU759" s="494"/>
      <c r="RPV759" s="494"/>
      <c r="RPW759" s="494"/>
      <c r="RPX759" s="494"/>
      <c r="RPY759" s="494"/>
      <c r="RPZ759" s="494"/>
      <c r="RQA759" s="494"/>
      <c r="RQB759" s="494"/>
      <c r="RQC759" s="494"/>
      <c r="RQD759" s="494"/>
      <c r="RQE759" s="494"/>
      <c r="RQF759" s="494"/>
      <c r="RQG759" s="494"/>
      <c r="RQH759" s="494"/>
      <c r="RQI759" s="494"/>
      <c r="RQJ759" s="494"/>
      <c r="RQK759" s="494"/>
      <c r="RQL759" s="494"/>
      <c r="RQM759" s="494"/>
      <c r="RQN759" s="494"/>
      <c r="RQO759" s="494"/>
      <c r="RQP759" s="494"/>
      <c r="RQQ759" s="494"/>
      <c r="RQR759" s="494"/>
      <c r="RQS759" s="494"/>
      <c r="RQT759" s="494"/>
      <c r="RQU759" s="494"/>
      <c r="RQV759" s="494"/>
      <c r="RQW759" s="494"/>
      <c r="RQX759" s="494"/>
      <c r="RQY759" s="494"/>
      <c r="RQZ759" s="494"/>
      <c r="RRA759" s="494"/>
      <c r="RRB759" s="494"/>
      <c r="RRC759" s="494"/>
      <c r="RRD759" s="494"/>
      <c r="RRE759" s="494"/>
      <c r="RRF759" s="494"/>
      <c r="RRG759" s="494"/>
      <c r="RRH759" s="494"/>
      <c r="RRI759" s="494"/>
      <c r="RRJ759" s="494"/>
      <c r="RRK759" s="494"/>
      <c r="RRL759" s="494"/>
      <c r="RRM759" s="494"/>
      <c r="RRN759" s="494"/>
      <c r="RRO759" s="494"/>
      <c r="RRP759" s="494"/>
      <c r="RRQ759" s="494"/>
      <c r="RRR759" s="494"/>
      <c r="RRS759" s="494"/>
      <c r="RRT759" s="494"/>
      <c r="RRU759" s="494"/>
      <c r="RRV759" s="494"/>
      <c r="RRW759" s="494"/>
      <c r="RRX759" s="494"/>
      <c r="RRY759" s="494"/>
      <c r="RRZ759" s="494"/>
      <c r="RSA759" s="494"/>
      <c r="RSB759" s="494"/>
      <c r="RSC759" s="494"/>
      <c r="RSD759" s="494"/>
      <c r="RSE759" s="494"/>
      <c r="RSF759" s="494"/>
      <c r="RSG759" s="494"/>
      <c r="RSH759" s="494"/>
      <c r="RSI759" s="494"/>
      <c r="RSJ759" s="494"/>
      <c r="RSK759" s="494"/>
      <c r="RSL759" s="494"/>
      <c r="RSM759" s="494"/>
      <c r="RSN759" s="494"/>
      <c r="RSO759" s="494"/>
      <c r="RSP759" s="494"/>
      <c r="RSQ759" s="494"/>
      <c r="RSR759" s="494"/>
      <c r="RSS759" s="494"/>
      <c r="RST759" s="494"/>
      <c r="RSU759" s="494"/>
      <c r="RSV759" s="494"/>
      <c r="RSW759" s="494"/>
      <c r="RSX759" s="494"/>
      <c r="RSY759" s="494"/>
      <c r="RSZ759" s="494"/>
      <c r="RTA759" s="494"/>
      <c r="RTB759" s="494"/>
      <c r="RTC759" s="494"/>
      <c r="RTD759" s="494"/>
      <c r="RTE759" s="494"/>
      <c r="RTF759" s="494"/>
      <c r="RTG759" s="494"/>
      <c r="RTH759" s="494"/>
      <c r="RTI759" s="494"/>
      <c r="RTJ759" s="494"/>
      <c r="RTK759" s="494"/>
      <c r="RTL759" s="494"/>
      <c r="RTM759" s="494"/>
      <c r="RTN759" s="494"/>
      <c r="RTO759" s="494"/>
      <c r="RTP759" s="494"/>
      <c r="RTQ759" s="494"/>
      <c r="RTR759" s="494"/>
      <c r="RTS759" s="494"/>
      <c r="RTT759" s="494"/>
      <c r="RTU759" s="494"/>
      <c r="RTV759" s="494"/>
      <c r="RTW759" s="494"/>
      <c r="RTX759" s="494"/>
      <c r="RTY759" s="494"/>
      <c r="RTZ759" s="494"/>
      <c r="RUA759" s="494"/>
      <c r="RUB759" s="494"/>
      <c r="RUC759" s="494"/>
      <c r="RUD759" s="494"/>
      <c r="RUE759" s="494"/>
      <c r="RUF759" s="494"/>
      <c r="RUG759" s="494"/>
      <c r="RUH759" s="494"/>
      <c r="RUI759" s="494"/>
      <c r="RUJ759" s="494"/>
      <c r="RUK759" s="494"/>
      <c r="RUL759" s="494"/>
      <c r="RUM759" s="494"/>
      <c r="RUN759" s="494"/>
      <c r="RUO759" s="494"/>
      <c r="RUP759" s="494"/>
      <c r="RUQ759" s="494"/>
      <c r="RUR759" s="494"/>
      <c r="RUS759" s="494"/>
      <c r="RUT759" s="494"/>
      <c r="RUU759" s="494"/>
      <c r="RUV759" s="494"/>
      <c r="RUW759" s="494"/>
      <c r="RUX759" s="494"/>
      <c r="RUY759" s="494"/>
      <c r="RUZ759" s="494"/>
      <c r="RVA759" s="494"/>
      <c r="RVB759" s="494"/>
      <c r="RVC759" s="494"/>
      <c r="RVD759" s="494"/>
      <c r="RVE759" s="494"/>
      <c r="RVF759" s="494"/>
      <c r="RVG759" s="494"/>
      <c r="RVH759" s="494"/>
      <c r="RVI759" s="494"/>
      <c r="RVJ759" s="494"/>
      <c r="RVK759" s="494"/>
      <c r="RVL759" s="494"/>
      <c r="RVM759" s="494"/>
      <c r="RVN759" s="494"/>
      <c r="RVO759" s="494"/>
      <c r="RVP759" s="494"/>
      <c r="RVQ759" s="494"/>
      <c r="RVR759" s="494"/>
      <c r="RVS759" s="494"/>
      <c r="RVT759" s="494"/>
      <c r="RVU759" s="494"/>
      <c r="RVV759" s="494"/>
      <c r="RVW759" s="494"/>
      <c r="RVX759" s="494"/>
      <c r="RVY759" s="494"/>
      <c r="RVZ759" s="494"/>
      <c r="RWA759" s="494"/>
      <c r="RWB759" s="494"/>
      <c r="RWC759" s="494"/>
      <c r="RWD759" s="494"/>
      <c r="RWE759" s="494"/>
      <c r="RWF759" s="494"/>
      <c r="RWG759" s="494"/>
      <c r="RWH759" s="494"/>
      <c r="RWI759" s="494"/>
      <c r="RWJ759" s="494"/>
      <c r="RWK759" s="494"/>
      <c r="RWL759" s="494"/>
      <c r="RWM759" s="494"/>
      <c r="RWN759" s="494"/>
      <c r="RWO759" s="494"/>
      <c r="RWP759" s="494"/>
      <c r="RWQ759" s="494"/>
      <c r="RWR759" s="494"/>
      <c r="RWS759" s="494"/>
      <c r="RWT759" s="494"/>
      <c r="RWU759" s="494"/>
      <c r="RWV759" s="494"/>
      <c r="RWW759" s="494"/>
      <c r="RWX759" s="494"/>
      <c r="RWY759" s="494"/>
      <c r="RWZ759" s="494"/>
      <c r="RXA759" s="494"/>
      <c r="RXB759" s="494"/>
      <c r="RXC759" s="494"/>
      <c r="RXD759" s="494"/>
      <c r="RXE759" s="494"/>
      <c r="RXF759" s="494"/>
      <c r="RXG759" s="494"/>
      <c r="RXH759" s="494"/>
      <c r="RXI759" s="494"/>
      <c r="RXJ759" s="494"/>
      <c r="RXK759" s="494"/>
      <c r="RXL759" s="494"/>
      <c r="RXM759" s="494"/>
      <c r="RXN759" s="494"/>
      <c r="RXO759" s="494"/>
      <c r="RXP759" s="494"/>
      <c r="RXQ759" s="494"/>
      <c r="RXR759" s="494"/>
      <c r="RXS759" s="494"/>
      <c r="RXT759" s="494"/>
      <c r="RXU759" s="494"/>
      <c r="RXV759" s="494"/>
      <c r="RXW759" s="494"/>
      <c r="RXX759" s="494"/>
      <c r="RXY759" s="494"/>
      <c r="RXZ759" s="494"/>
      <c r="RYA759" s="494"/>
      <c r="RYB759" s="494"/>
      <c r="RYC759" s="494"/>
      <c r="RYD759" s="494"/>
      <c r="RYE759" s="494"/>
      <c r="RYF759" s="494"/>
      <c r="RYG759" s="494"/>
      <c r="RYH759" s="494"/>
      <c r="RYI759" s="494"/>
      <c r="RYJ759" s="494"/>
      <c r="RYK759" s="494"/>
      <c r="RYL759" s="494"/>
      <c r="RYM759" s="494"/>
      <c r="RYN759" s="494"/>
      <c r="RYO759" s="494"/>
      <c r="RYP759" s="494"/>
      <c r="RYQ759" s="494"/>
      <c r="RYR759" s="494"/>
      <c r="RYS759" s="494"/>
      <c r="RYT759" s="494"/>
      <c r="RYU759" s="494"/>
      <c r="RYV759" s="494"/>
      <c r="RYW759" s="494"/>
      <c r="RYX759" s="494"/>
      <c r="RYY759" s="494"/>
      <c r="RYZ759" s="494"/>
      <c r="RZA759" s="494"/>
      <c r="RZB759" s="494"/>
      <c r="RZC759" s="494"/>
      <c r="RZD759" s="494"/>
      <c r="RZE759" s="494"/>
      <c r="RZF759" s="494"/>
      <c r="RZG759" s="494"/>
      <c r="RZH759" s="494"/>
      <c r="RZI759" s="494"/>
      <c r="RZJ759" s="494"/>
      <c r="RZK759" s="494"/>
      <c r="RZL759" s="494"/>
      <c r="RZM759" s="494"/>
      <c r="RZN759" s="494"/>
      <c r="RZO759" s="494"/>
      <c r="RZP759" s="494"/>
      <c r="RZQ759" s="494"/>
      <c r="RZR759" s="494"/>
      <c r="RZS759" s="494"/>
      <c r="RZT759" s="494"/>
      <c r="RZU759" s="494"/>
      <c r="RZV759" s="494"/>
      <c r="RZW759" s="494"/>
      <c r="RZX759" s="494"/>
      <c r="RZY759" s="494"/>
      <c r="RZZ759" s="494"/>
      <c r="SAA759" s="494"/>
      <c r="SAB759" s="494"/>
      <c r="SAC759" s="494"/>
      <c r="SAD759" s="494"/>
      <c r="SAE759" s="494"/>
      <c r="SAF759" s="494"/>
      <c r="SAG759" s="494"/>
      <c r="SAH759" s="494"/>
      <c r="SAI759" s="494"/>
      <c r="SAJ759" s="494"/>
      <c r="SAK759" s="494"/>
      <c r="SAL759" s="494"/>
      <c r="SAM759" s="494"/>
      <c r="SAN759" s="494"/>
      <c r="SAO759" s="494"/>
      <c r="SAP759" s="494"/>
      <c r="SAQ759" s="494"/>
      <c r="SAR759" s="494"/>
      <c r="SAS759" s="494"/>
      <c r="SAT759" s="494"/>
      <c r="SAU759" s="494"/>
      <c r="SAV759" s="494"/>
      <c r="SAW759" s="494"/>
      <c r="SAX759" s="494"/>
      <c r="SAY759" s="494"/>
      <c r="SAZ759" s="494"/>
      <c r="SBA759" s="494"/>
      <c r="SBB759" s="494"/>
      <c r="SBC759" s="494"/>
      <c r="SBD759" s="494"/>
      <c r="SBE759" s="494"/>
      <c r="SBF759" s="494"/>
      <c r="SBG759" s="494"/>
      <c r="SBH759" s="494"/>
      <c r="SBI759" s="494"/>
      <c r="SBJ759" s="494"/>
      <c r="SBK759" s="494"/>
      <c r="SBL759" s="494"/>
      <c r="SBM759" s="494"/>
      <c r="SBN759" s="494"/>
      <c r="SBO759" s="494"/>
      <c r="SBP759" s="494"/>
      <c r="SBQ759" s="494"/>
      <c r="SBR759" s="494"/>
      <c r="SBS759" s="494"/>
      <c r="SBT759" s="494"/>
      <c r="SBU759" s="494"/>
      <c r="SBV759" s="494"/>
      <c r="SBW759" s="494"/>
      <c r="SBX759" s="494"/>
      <c r="SBY759" s="494"/>
      <c r="SBZ759" s="494"/>
      <c r="SCA759" s="494"/>
      <c r="SCB759" s="494"/>
      <c r="SCC759" s="494"/>
      <c r="SCD759" s="494"/>
      <c r="SCE759" s="494"/>
      <c r="SCF759" s="494"/>
      <c r="SCG759" s="494"/>
      <c r="SCH759" s="494"/>
      <c r="SCI759" s="494"/>
      <c r="SCJ759" s="494"/>
      <c r="SCK759" s="494"/>
      <c r="SCL759" s="494"/>
      <c r="SCM759" s="494"/>
      <c r="SCN759" s="494"/>
      <c r="SCO759" s="494"/>
      <c r="SCP759" s="494"/>
      <c r="SCQ759" s="494"/>
      <c r="SCR759" s="494"/>
      <c r="SCS759" s="494"/>
      <c r="SCT759" s="494"/>
      <c r="SCU759" s="494"/>
      <c r="SCV759" s="494"/>
      <c r="SCW759" s="494"/>
      <c r="SCX759" s="494"/>
      <c r="SCY759" s="494"/>
      <c r="SCZ759" s="494"/>
      <c r="SDA759" s="494"/>
      <c r="SDB759" s="494"/>
      <c r="SDC759" s="494"/>
      <c r="SDD759" s="494"/>
      <c r="SDE759" s="494"/>
      <c r="SDF759" s="494"/>
      <c r="SDG759" s="494"/>
      <c r="SDH759" s="494"/>
      <c r="SDI759" s="494"/>
      <c r="SDJ759" s="494"/>
      <c r="SDK759" s="494"/>
      <c r="SDL759" s="494"/>
      <c r="SDM759" s="494"/>
      <c r="SDN759" s="494"/>
      <c r="SDO759" s="494"/>
      <c r="SDP759" s="494"/>
      <c r="SDQ759" s="494"/>
      <c r="SDR759" s="494"/>
      <c r="SDS759" s="494"/>
      <c r="SDT759" s="494"/>
      <c r="SDU759" s="494"/>
      <c r="SDV759" s="494"/>
      <c r="SDW759" s="494"/>
      <c r="SDX759" s="494"/>
      <c r="SDY759" s="494"/>
      <c r="SDZ759" s="494"/>
      <c r="SEA759" s="494"/>
      <c r="SEB759" s="494"/>
      <c r="SEC759" s="494"/>
      <c r="SED759" s="494"/>
      <c r="SEE759" s="494"/>
      <c r="SEF759" s="494"/>
      <c r="SEG759" s="494"/>
      <c r="SEH759" s="494"/>
      <c r="SEI759" s="494"/>
      <c r="SEJ759" s="494"/>
      <c r="SEK759" s="494"/>
      <c r="SEL759" s="494"/>
      <c r="SEM759" s="494"/>
      <c r="SEN759" s="494"/>
      <c r="SEO759" s="494"/>
      <c r="SEP759" s="494"/>
      <c r="SEQ759" s="494"/>
      <c r="SER759" s="494"/>
      <c r="SES759" s="494"/>
      <c r="SET759" s="494"/>
      <c r="SEU759" s="494"/>
      <c r="SEV759" s="494"/>
      <c r="SEW759" s="494"/>
      <c r="SEX759" s="494"/>
      <c r="SEY759" s="494"/>
      <c r="SEZ759" s="494"/>
      <c r="SFA759" s="494"/>
      <c r="SFB759" s="494"/>
      <c r="SFC759" s="494"/>
      <c r="SFD759" s="494"/>
      <c r="SFE759" s="494"/>
      <c r="SFF759" s="494"/>
      <c r="SFG759" s="494"/>
      <c r="SFH759" s="494"/>
      <c r="SFI759" s="494"/>
      <c r="SFJ759" s="494"/>
      <c r="SFK759" s="494"/>
      <c r="SFL759" s="494"/>
      <c r="SFM759" s="494"/>
      <c r="SFN759" s="494"/>
      <c r="SFO759" s="494"/>
      <c r="SFP759" s="494"/>
      <c r="SFQ759" s="494"/>
      <c r="SFR759" s="494"/>
      <c r="SFS759" s="494"/>
      <c r="SFT759" s="494"/>
      <c r="SFU759" s="494"/>
      <c r="SFV759" s="494"/>
      <c r="SFW759" s="494"/>
      <c r="SFX759" s="494"/>
      <c r="SFY759" s="494"/>
      <c r="SFZ759" s="494"/>
      <c r="SGA759" s="494"/>
      <c r="SGB759" s="494"/>
      <c r="SGC759" s="494"/>
      <c r="SGD759" s="494"/>
      <c r="SGE759" s="494"/>
      <c r="SGF759" s="494"/>
      <c r="SGG759" s="494"/>
      <c r="SGH759" s="494"/>
      <c r="SGI759" s="494"/>
      <c r="SGJ759" s="494"/>
      <c r="SGK759" s="494"/>
      <c r="SGL759" s="494"/>
      <c r="SGM759" s="494"/>
      <c r="SGN759" s="494"/>
      <c r="SGO759" s="494"/>
      <c r="SGP759" s="494"/>
      <c r="SGQ759" s="494"/>
      <c r="SGR759" s="494"/>
      <c r="SGS759" s="494"/>
      <c r="SGT759" s="494"/>
      <c r="SGU759" s="494"/>
      <c r="SGV759" s="494"/>
      <c r="SGW759" s="494"/>
      <c r="SGX759" s="494"/>
      <c r="SGY759" s="494"/>
      <c r="SGZ759" s="494"/>
      <c r="SHA759" s="494"/>
      <c r="SHB759" s="494"/>
      <c r="SHC759" s="494"/>
      <c r="SHD759" s="494"/>
      <c r="SHE759" s="494"/>
      <c r="SHF759" s="494"/>
      <c r="SHG759" s="494"/>
      <c r="SHH759" s="494"/>
      <c r="SHI759" s="494"/>
      <c r="SHJ759" s="494"/>
      <c r="SHK759" s="494"/>
      <c r="SHL759" s="494"/>
      <c r="SHM759" s="494"/>
      <c r="SHN759" s="494"/>
      <c r="SHO759" s="494"/>
      <c r="SHP759" s="494"/>
      <c r="SHQ759" s="494"/>
      <c r="SHR759" s="494"/>
      <c r="SHS759" s="494"/>
      <c r="SHT759" s="494"/>
      <c r="SHU759" s="494"/>
      <c r="SHV759" s="494"/>
      <c r="SHW759" s="494"/>
      <c r="SHX759" s="494"/>
      <c r="SHY759" s="494"/>
      <c r="SHZ759" s="494"/>
      <c r="SIA759" s="494"/>
      <c r="SIB759" s="494"/>
      <c r="SIC759" s="494"/>
      <c r="SID759" s="494"/>
      <c r="SIE759" s="494"/>
      <c r="SIF759" s="494"/>
      <c r="SIG759" s="494"/>
      <c r="SIH759" s="494"/>
      <c r="SII759" s="494"/>
      <c r="SIJ759" s="494"/>
      <c r="SIK759" s="494"/>
      <c r="SIL759" s="494"/>
      <c r="SIM759" s="494"/>
      <c r="SIN759" s="494"/>
      <c r="SIO759" s="494"/>
      <c r="SIP759" s="494"/>
      <c r="SIQ759" s="494"/>
      <c r="SIR759" s="494"/>
      <c r="SIS759" s="494"/>
      <c r="SIT759" s="494"/>
      <c r="SIU759" s="494"/>
      <c r="SIV759" s="494"/>
      <c r="SIW759" s="494"/>
      <c r="SIX759" s="494"/>
      <c r="SIY759" s="494"/>
      <c r="SIZ759" s="494"/>
      <c r="SJA759" s="494"/>
      <c r="SJB759" s="494"/>
      <c r="SJC759" s="494"/>
      <c r="SJD759" s="494"/>
      <c r="SJE759" s="494"/>
      <c r="SJF759" s="494"/>
      <c r="SJG759" s="494"/>
      <c r="SJH759" s="494"/>
      <c r="SJI759" s="494"/>
      <c r="SJJ759" s="494"/>
      <c r="SJK759" s="494"/>
      <c r="SJL759" s="494"/>
      <c r="SJM759" s="494"/>
      <c r="SJN759" s="494"/>
      <c r="SJO759" s="494"/>
      <c r="SJP759" s="494"/>
      <c r="SJQ759" s="494"/>
      <c r="SJR759" s="494"/>
      <c r="SJS759" s="494"/>
      <c r="SJT759" s="494"/>
      <c r="SJU759" s="494"/>
      <c r="SJV759" s="494"/>
      <c r="SJW759" s="494"/>
      <c r="SJX759" s="494"/>
      <c r="SJY759" s="494"/>
      <c r="SJZ759" s="494"/>
      <c r="SKA759" s="494"/>
      <c r="SKB759" s="494"/>
      <c r="SKC759" s="494"/>
      <c r="SKD759" s="494"/>
      <c r="SKE759" s="494"/>
      <c r="SKF759" s="494"/>
      <c r="SKG759" s="494"/>
      <c r="SKH759" s="494"/>
      <c r="SKI759" s="494"/>
      <c r="SKJ759" s="494"/>
      <c r="SKK759" s="494"/>
      <c r="SKL759" s="494"/>
      <c r="SKM759" s="494"/>
      <c r="SKN759" s="494"/>
      <c r="SKO759" s="494"/>
      <c r="SKP759" s="494"/>
      <c r="SKQ759" s="494"/>
      <c r="SKR759" s="494"/>
      <c r="SKS759" s="494"/>
      <c r="SKT759" s="494"/>
      <c r="SKU759" s="494"/>
      <c r="SKV759" s="494"/>
      <c r="SKW759" s="494"/>
      <c r="SKX759" s="494"/>
      <c r="SKY759" s="494"/>
      <c r="SKZ759" s="494"/>
      <c r="SLA759" s="494"/>
      <c r="SLB759" s="494"/>
      <c r="SLC759" s="494"/>
      <c r="SLD759" s="494"/>
      <c r="SLE759" s="494"/>
      <c r="SLF759" s="494"/>
      <c r="SLG759" s="494"/>
      <c r="SLH759" s="494"/>
      <c r="SLI759" s="494"/>
      <c r="SLJ759" s="494"/>
      <c r="SLK759" s="494"/>
      <c r="SLL759" s="494"/>
      <c r="SLM759" s="494"/>
      <c r="SLN759" s="494"/>
      <c r="SLO759" s="494"/>
      <c r="SLP759" s="494"/>
      <c r="SLQ759" s="494"/>
      <c r="SLR759" s="494"/>
      <c r="SLS759" s="494"/>
      <c r="SLT759" s="494"/>
      <c r="SLU759" s="494"/>
      <c r="SLV759" s="494"/>
      <c r="SLW759" s="494"/>
      <c r="SLX759" s="494"/>
      <c r="SLY759" s="494"/>
      <c r="SLZ759" s="494"/>
      <c r="SMA759" s="494"/>
      <c r="SMB759" s="494"/>
      <c r="SMC759" s="494"/>
      <c r="SMD759" s="494"/>
      <c r="SME759" s="494"/>
      <c r="SMF759" s="494"/>
      <c r="SMG759" s="494"/>
      <c r="SMH759" s="494"/>
      <c r="SMI759" s="494"/>
      <c r="SMJ759" s="494"/>
      <c r="SMK759" s="494"/>
      <c r="SML759" s="494"/>
      <c r="SMM759" s="494"/>
      <c r="SMN759" s="494"/>
      <c r="SMO759" s="494"/>
      <c r="SMP759" s="494"/>
      <c r="SMQ759" s="494"/>
      <c r="SMR759" s="494"/>
      <c r="SMS759" s="494"/>
      <c r="SMT759" s="494"/>
      <c r="SMU759" s="494"/>
      <c r="SMV759" s="494"/>
      <c r="SMW759" s="494"/>
      <c r="SMX759" s="494"/>
      <c r="SMY759" s="494"/>
      <c r="SMZ759" s="494"/>
      <c r="SNA759" s="494"/>
      <c r="SNB759" s="494"/>
      <c r="SNC759" s="494"/>
      <c r="SND759" s="494"/>
      <c r="SNE759" s="494"/>
      <c r="SNF759" s="494"/>
      <c r="SNG759" s="494"/>
      <c r="SNH759" s="494"/>
      <c r="SNI759" s="494"/>
      <c r="SNJ759" s="494"/>
      <c r="SNK759" s="494"/>
      <c r="SNL759" s="494"/>
      <c r="SNM759" s="494"/>
      <c r="SNN759" s="494"/>
      <c r="SNO759" s="494"/>
      <c r="SNP759" s="494"/>
      <c r="SNQ759" s="494"/>
      <c r="SNR759" s="494"/>
      <c r="SNS759" s="494"/>
      <c r="SNT759" s="494"/>
      <c r="SNU759" s="494"/>
      <c r="SNV759" s="494"/>
      <c r="SNW759" s="494"/>
      <c r="SNX759" s="494"/>
      <c r="SNY759" s="494"/>
      <c r="SNZ759" s="494"/>
      <c r="SOA759" s="494"/>
      <c r="SOB759" s="494"/>
      <c r="SOC759" s="494"/>
      <c r="SOD759" s="494"/>
      <c r="SOE759" s="494"/>
      <c r="SOF759" s="494"/>
      <c r="SOG759" s="494"/>
      <c r="SOH759" s="494"/>
      <c r="SOI759" s="494"/>
      <c r="SOJ759" s="494"/>
      <c r="SOK759" s="494"/>
      <c r="SOL759" s="494"/>
      <c r="SOM759" s="494"/>
      <c r="SON759" s="494"/>
      <c r="SOO759" s="494"/>
      <c r="SOP759" s="494"/>
      <c r="SOQ759" s="494"/>
      <c r="SOR759" s="494"/>
      <c r="SOS759" s="494"/>
      <c r="SOT759" s="494"/>
      <c r="SOU759" s="494"/>
      <c r="SOV759" s="494"/>
      <c r="SOW759" s="494"/>
      <c r="SOX759" s="494"/>
      <c r="SOY759" s="494"/>
      <c r="SOZ759" s="494"/>
      <c r="SPA759" s="494"/>
      <c r="SPB759" s="494"/>
      <c r="SPC759" s="494"/>
      <c r="SPD759" s="494"/>
      <c r="SPE759" s="494"/>
      <c r="SPF759" s="494"/>
      <c r="SPG759" s="494"/>
      <c r="SPH759" s="494"/>
      <c r="SPI759" s="494"/>
      <c r="SPJ759" s="494"/>
      <c r="SPK759" s="494"/>
      <c r="SPL759" s="494"/>
      <c r="SPM759" s="494"/>
      <c r="SPN759" s="494"/>
      <c r="SPO759" s="494"/>
      <c r="SPP759" s="494"/>
      <c r="SPQ759" s="494"/>
      <c r="SPR759" s="494"/>
      <c r="SPS759" s="494"/>
      <c r="SPT759" s="494"/>
      <c r="SPU759" s="494"/>
      <c r="SPV759" s="494"/>
      <c r="SPW759" s="494"/>
      <c r="SPX759" s="494"/>
      <c r="SPY759" s="494"/>
      <c r="SPZ759" s="494"/>
      <c r="SQA759" s="494"/>
      <c r="SQB759" s="494"/>
      <c r="SQC759" s="494"/>
      <c r="SQD759" s="494"/>
      <c r="SQE759" s="494"/>
      <c r="SQF759" s="494"/>
      <c r="SQG759" s="494"/>
      <c r="SQH759" s="494"/>
      <c r="SQI759" s="494"/>
      <c r="SQJ759" s="494"/>
      <c r="SQK759" s="494"/>
      <c r="SQL759" s="494"/>
      <c r="SQM759" s="494"/>
      <c r="SQN759" s="494"/>
      <c r="SQO759" s="494"/>
      <c r="SQP759" s="494"/>
      <c r="SQQ759" s="494"/>
      <c r="SQR759" s="494"/>
      <c r="SQS759" s="494"/>
      <c r="SQT759" s="494"/>
      <c r="SQU759" s="494"/>
      <c r="SQV759" s="494"/>
      <c r="SQW759" s="494"/>
      <c r="SQX759" s="494"/>
      <c r="SQY759" s="494"/>
      <c r="SQZ759" s="494"/>
      <c r="SRA759" s="494"/>
      <c r="SRB759" s="494"/>
      <c r="SRC759" s="494"/>
      <c r="SRD759" s="494"/>
      <c r="SRE759" s="494"/>
      <c r="SRF759" s="494"/>
      <c r="SRG759" s="494"/>
      <c r="SRH759" s="494"/>
      <c r="SRI759" s="494"/>
      <c r="SRJ759" s="494"/>
      <c r="SRK759" s="494"/>
      <c r="SRL759" s="494"/>
      <c r="SRM759" s="494"/>
      <c r="SRN759" s="494"/>
      <c r="SRO759" s="494"/>
      <c r="SRP759" s="494"/>
      <c r="SRQ759" s="494"/>
      <c r="SRR759" s="494"/>
      <c r="SRS759" s="494"/>
      <c r="SRT759" s="494"/>
      <c r="SRU759" s="494"/>
      <c r="SRV759" s="494"/>
      <c r="SRW759" s="494"/>
      <c r="SRX759" s="494"/>
      <c r="SRY759" s="494"/>
      <c r="SRZ759" s="494"/>
      <c r="SSA759" s="494"/>
      <c r="SSB759" s="494"/>
      <c r="SSC759" s="494"/>
      <c r="SSD759" s="494"/>
      <c r="SSE759" s="494"/>
      <c r="SSF759" s="494"/>
      <c r="SSG759" s="494"/>
      <c r="SSH759" s="494"/>
      <c r="SSI759" s="494"/>
      <c r="SSJ759" s="494"/>
      <c r="SSK759" s="494"/>
      <c r="SSL759" s="494"/>
      <c r="SSM759" s="494"/>
      <c r="SSN759" s="494"/>
      <c r="SSO759" s="494"/>
      <c r="SSP759" s="494"/>
      <c r="SSQ759" s="494"/>
      <c r="SSR759" s="494"/>
      <c r="SSS759" s="494"/>
      <c r="SST759" s="494"/>
      <c r="SSU759" s="494"/>
      <c r="SSV759" s="494"/>
      <c r="SSW759" s="494"/>
      <c r="SSX759" s="494"/>
      <c r="SSY759" s="494"/>
      <c r="SSZ759" s="494"/>
      <c r="STA759" s="494"/>
      <c r="STB759" s="494"/>
      <c r="STC759" s="494"/>
      <c r="STD759" s="494"/>
      <c r="STE759" s="494"/>
      <c r="STF759" s="494"/>
      <c r="STG759" s="494"/>
      <c r="STH759" s="494"/>
      <c r="STI759" s="494"/>
      <c r="STJ759" s="494"/>
      <c r="STK759" s="494"/>
      <c r="STL759" s="494"/>
      <c r="STM759" s="494"/>
      <c r="STN759" s="494"/>
      <c r="STO759" s="494"/>
      <c r="STP759" s="494"/>
      <c r="STQ759" s="494"/>
      <c r="STR759" s="494"/>
      <c r="STS759" s="494"/>
      <c r="STT759" s="494"/>
      <c r="STU759" s="494"/>
      <c r="STV759" s="494"/>
      <c r="STW759" s="494"/>
      <c r="STX759" s="494"/>
      <c r="STY759" s="494"/>
      <c r="STZ759" s="494"/>
      <c r="SUA759" s="494"/>
      <c r="SUB759" s="494"/>
      <c r="SUC759" s="494"/>
      <c r="SUD759" s="494"/>
      <c r="SUE759" s="494"/>
      <c r="SUF759" s="494"/>
      <c r="SUG759" s="494"/>
      <c r="SUH759" s="494"/>
      <c r="SUI759" s="494"/>
      <c r="SUJ759" s="494"/>
      <c r="SUK759" s="494"/>
      <c r="SUL759" s="494"/>
      <c r="SUM759" s="494"/>
      <c r="SUN759" s="494"/>
      <c r="SUO759" s="494"/>
      <c r="SUP759" s="494"/>
      <c r="SUQ759" s="494"/>
      <c r="SUR759" s="494"/>
      <c r="SUS759" s="494"/>
      <c r="SUT759" s="494"/>
      <c r="SUU759" s="494"/>
      <c r="SUV759" s="494"/>
      <c r="SUW759" s="494"/>
      <c r="SUX759" s="494"/>
      <c r="SUY759" s="494"/>
      <c r="SUZ759" s="494"/>
      <c r="SVA759" s="494"/>
      <c r="SVB759" s="494"/>
      <c r="SVC759" s="494"/>
      <c r="SVD759" s="494"/>
      <c r="SVE759" s="494"/>
      <c r="SVF759" s="494"/>
      <c r="SVG759" s="494"/>
      <c r="SVH759" s="494"/>
      <c r="SVI759" s="494"/>
      <c r="SVJ759" s="494"/>
      <c r="SVK759" s="494"/>
      <c r="SVL759" s="494"/>
      <c r="SVM759" s="494"/>
      <c r="SVN759" s="494"/>
      <c r="SVO759" s="494"/>
      <c r="SVP759" s="494"/>
      <c r="SVQ759" s="494"/>
      <c r="SVR759" s="494"/>
      <c r="SVS759" s="494"/>
      <c r="SVT759" s="494"/>
      <c r="SVU759" s="494"/>
      <c r="SVV759" s="494"/>
      <c r="SVW759" s="494"/>
      <c r="SVX759" s="494"/>
      <c r="SVY759" s="494"/>
      <c r="SVZ759" s="494"/>
      <c r="SWA759" s="494"/>
      <c r="SWB759" s="494"/>
      <c r="SWC759" s="494"/>
      <c r="SWD759" s="494"/>
      <c r="SWE759" s="494"/>
      <c r="SWF759" s="494"/>
      <c r="SWG759" s="494"/>
      <c r="SWH759" s="494"/>
      <c r="SWI759" s="494"/>
      <c r="SWJ759" s="494"/>
      <c r="SWK759" s="494"/>
      <c r="SWL759" s="494"/>
      <c r="SWM759" s="494"/>
      <c r="SWN759" s="494"/>
      <c r="SWO759" s="494"/>
      <c r="SWP759" s="494"/>
      <c r="SWQ759" s="494"/>
      <c r="SWR759" s="494"/>
      <c r="SWS759" s="494"/>
      <c r="SWT759" s="494"/>
      <c r="SWU759" s="494"/>
      <c r="SWV759" s="494"/>
      <c r="SWW759" s="494"/>
      <c r="SWX759" s="494"/>
      <c r="SWY759" s="494"/>
      <c r="SWZ759" s="494"/>
      <c r="SXA759" s="494"/>
      <c r="SXB759" s="494"/>
      <c r="SXC759" s="494"/>
      <c r="SXD759" s="494"/>
      <c r="SXE759" s="494"/>
      <c r="SXF759" s="494"/>
      <c r="SXG759" s="494"/>
      <c r="SXH759" s="494"/>
      <c r="SXI759" s="494"/>
      <c r="SXJ759" s="494"/>
      <c r="SXK759" s="494"/>
      <c r="SXL759" s="494"/>
      <c r="SXM759" s="494"/>
      <c r="SXN759" s="494"/>
      <c r="SXO759" s="494"/>
      <c r="SXP759" s="494"/>
      <c r="SXQ759" s="494"/>
      <c r="SXR759" s="494"/>
      <c r="SXS759" s="494"/>
      <c r="SXT759" s="494"/>
      <c r="SXU759" s="494"/>
      <c r="SXV759" s="494"/>
      <c r="SXW759" s="494"/>
      <c r="SXX759" s="494"/>
      <c r="SXY759" s="494"/>
      <c r="SXZ759" s="494"/>
      <c r="SYA759" s="494"/>
      <c r="SYB759" s="494"/>
      <c r="SYC759" s="494"/>
      <c r="SYD759" s="494"/>
      <c r="SYE759" s="494"/>
      <c r="SYF759" s="494"/>
      <c r="SYG759" s="494"/>
      <c r="SYH759" s="494"/>
      <c r="SYI759" s="494"/>
      <c r="SYJ759" s="494"/>
      <c r="SYK759" s="494"/>
      <c r="SYL759" s="494"/>
      <c r="SYM759" s="494"/>
      <c r="SYN759" s="494"/>
      <c r="SYO759" s="494"/>
      <c r="SYP759" s="494"/>
      <c r="SYQ759" s="494"/>
      <c r="SYR759" s="494"/>
      <c r="SYS759" s="494"/>
      <c r="SYT759" s="494"/>
      <c r="SYU759" s="494"/>
      <c r="SYV759" s="494"/>
      <c r="SYW759" s="494"/>
      <c r="SYX759" s="494"/>
      <c r="SYY759" s="494"/>
      <c r="SYZ759" s="494"/>
      <c r="SZA759" s="494"/>
      <c r="SZB759" s="494"/>
      <c r="SZC759" s="494"/>
      <c r="SZD759" s="494"/>
      <c r="SZE759" s="494"/>
      <c r="SZF759" s="494"/>
      <c r="SZG759" s="494"/>
      <c r="SZH759" s="494"/>
      <c r="SZI759" s="494"/>
      <c r="SZJ759" s="494"/>
      <c r="SZK759" s="494"/>
      <c r="SZL759" s="494"/>
      <c r="SZM759" s="494"/>
      <c r="SZN759" s="494"/>
      <c r="SZO759" s="494"/>
      <c r="SZP759" s="494"/>
      <c r="SZQ759" s="494"/>
      <c r="SZR759" s="494"/>
      <c r="SZS759" s="494"/>
      <c r="SZT759" s="494"/>
      <c r="SZU759" s="494"/>
      <c r="SZV759" s="494"/>
      <c r="SZW759" s="494"/>
      <c r="SZX759" s="494"/>
      <c r="SZY759" s="494"/>
      <c r="SZZ759" s="494"/>
      <c r="TAA759" s="494"/>
      <c r="TAB759" s="494"/>
      <c r="TAC759" s="494"/>
      <c r="TAD759" s="494"/>
      <c r="TAE759" s="494"/>
      <c r="TAF759" s="494"/>
      <c r="TAG759" s="494"/>
      <c r="TAH759" s="494"/>
      <c r="TAI759" s="494"/>
      <c r="TAJ759" s="494"/>
      <c r="TAK759" s="494"/>
      <c r="TAL759" s="494"/>
      <c r="TAM759" s="494"/>
      <c r="TAN759" s="494"/>
      <c r="TAO759" s="494"/>
      <c r="TAP759" s="494"/>
      <c r="TAQ759" s="494"/>
      <c r="TAR759" s="494"/>
      <c r="TAS759" s="494"/>
      <c r="TAT759" s="494"/>
      <c r="TAU759" s="494"/>
      <c r="TAV759" s="494"/>
      <c r="TAW759" s="494"/>
      <c r="TAX759" s="494"/>
      <c r="TAY759" s="494"/>
      <c r="TAZ759" s="494"/>
      <c r="TBA759" s="494"/>
      <c r="TBB759" s="494"/>
      <c r="TBC759" s="494"/>
      <c r="TBD759" s="494"/>
      <c r="TBE759" s="494"/>
      <c r="TBF759" s="494"/>
      <c r="TBG759" s="494"/>
      <c r="TBH759" s="494"/>
      <c r="TBI759" s="494"/>
      <c r="TBJ759" s="494"/>
      <c r="TBK759" s="494"/>
      <c r="TBL759" s="494"/>
      <c r="TBM759" s="494"/>
      <c r="TBN759" s="494"/>
      <c r="TBO759" s="494"/>
      <c r="TBP759" s="494"/>
      <c r="TBQ759" s="494"/>
      <c r="TBR759" s="494"/>
      <c r="TBS759" s="494"/>
      <c r="TBT759" s="494"/>
      <c r="TBU759" s="494"/>
      <c r="TBV759" s="494"/>
      <c r="TBW759" s="494"/>
      <c r="TBX759" s="494"/>
      <c r="TBY759" s="494"/>
      <c r="TBZ759" s="494"/>
      <c r="TCA759" s="494"/>
      <c r="TCB759" s="494"/>
      <c r="TCC759" s="494"/>
      <c r="TCD759" s="494"/>
      <c r="TCE759" s="494"/>
      <c r="TCF759" s="494"/>
      <c r="TCG759" s="494"/>
      <c r="TCH759" s="494"/>
      <c r="TCI759" s="494"/>
      <c r="TCJ759" s="494"/>
      <c r="TCK759" s="494"/>
      <c r="TCL759" s="494"/>
      <c r="TCM759" s="494"/>
      <c r="TCN759" s="494"/>
      <c r="TCO759" s="494"/>
      <c r="TCP759" s="494"/>
      <c r="TCQ759" s="494"/>
      <c r="TCR759" s="494"/>
      <c r="TCS759" s="494"/>
      <c r="TCT759" s="494"/>
      <c r="TCU759" s="494"/>
      <c r="TCV759" s="494"/>
      <c r="TCW759" s="494"/>
      <c r="TCX759" s="494"/>
      <c r="TCY759" s="494"/>
      <c r="TCZ759" s="494"/>
      <c r="TDA759" s="494"/>
      <c r="TDB759" s="494"/>
      <c r="TDC759" s="494"/>
      <c r="TDD759" s="494"/>
      <c r="TDE759" s="494"/>
      <c r="TDF759" s="494"/>
      <c r="TDG759" s="494"/>
      <c r="TDH759" s="494"/>
      <c r="TDI759" s="494"/>
      <c r="TDJ759" s="494"/>
      <c r="TDK759" s="494"/>
      <c r="TDL759" s="494"/>
      <c r="TDM759" s="494"/>
      <c r="TDN759" s="494"/>
      <c r="TDO759" s="494"/>
      <c r="TDP759" s="494"/>
      <c r="TDQ759" s="494"/>
      <c r="TDR759" s="494"/>
      <c r="TDS759" s="494"/>
      <c r="TDT759" s="494"/>
      <c r="TDU759" s="494"/>
      <c r="TDV759" s="494"/>
      <c r="TDW759" s="494"/>
      <c r="TDX759" s="494"/>
      <c r="TDY759" s="494"/>
      <c r="TDZ759" s="494"/>
      <c r="TEA759" s="494"/>
      <c r="TEB759" s="494"/>
      <c r="TEC759" s="494"/>
      <c r="TED759" s="494"/>
      <c r="TEE759" s="494"/>
      <c r="TEF759" s="494"/>
      <c r="TEG759" s="494"/>
      <c r="TEH759" s="494"/>
      <c r="TEI759" s="494"/>
      <c r="TEJ759" s="494"/>
      <c r="TEK759" s="494"/>
      <c r="TEL759" s="494"/>
      <c r="TEM759" s="494"/>
      <c r="TEN759" s="494"/>
      <c r="TEO759" s="494"/>
      <c r="TEP759" s="494"/>
      <c r="TEQ759" s="494"/>
      <c r="TER759" s="494"/>
      <c r="TES759" s="494"/>
      <c r="TET759" s="494"/>
      <c r="TEU759" s="494"/>
      <c r="TEV759" s="494"/>
      <c r="TEW759" s="494"/>
      <c r="TEX759" s="494"/>
      <c r="TEY759" s="494"/>
      <c r="TEZ759" s="494"/>
      <c r="TFA759" s="494"/>
      <c r="TFB759" s="494"/>
      <c r="TFC759" s="494"/>
      <c r="TFD759" s="494"/>
      <c r="TFE759" s="494"/>
      <c r="TFF759" s="494"/>
      <c r="TFG759" s="494"/>
      <c r="TFH759" s="494"/>
      <c r="TFI759" s="494"/>
      <c r="TFJ759" s="494"/>
      <c r="TFK759" s="494"/>
      <c r="TFL759" s="494"/>
      <c r="TFM759" s="494"/>
      <c r="TFN759" s="494"/>
      <c r="TFO759" s="494"/>
      <c r="TFP759" s="494"/>
      <c r="TFQ759" s="494"/>
      <c r="TFR759" s="494"/>
      <c r="TFS759" s="494"/>
      <c r="TFT759" s="494"/>
      <c r="TFU759" s="494"/>
      <c r="TFV759" s="494"/>
      <c r="TFW759" s="494"/>
      <c r="TFX759" s="494"/>
      <c r="TFY759" s="494"/>
      <c r="TFZ759" s="494"/>
      <c r="TGA759" s="494"/>
      <c r="TGB759" s="494"/>
      <c r="TGC759" s="494"/>
      <c r="TGD759" s="494"/>
      <c r="TGE759" s="494"/>
      <c r="TGF759" s="494"/>
      <c r="TGG759" s="494"/>
      <c r="TGH759" s="494"/>
      <c r="TGI759" s="494"/>
      <c r="TGJ759" s="494"/>
      <c r="TGK759" s="494"/>
      <c r="TGL759" s="494"/>
      <c r="TGM759" s="494"/>
      <c r="TGN759" s="494"/>
      <c r="TGO759" s="494"/>
      <c r="TGP759" s="494"/>
      <c r="TGQ759" s="494"/>
      <c r="TGR759" s="494"/>
      <c r="TGS759" s="494"/>
      <c r="TGT759" s="494"/>
      <c r="TGU759" s="494"/>
      <c r="TGV759" s="494"/>
      <c r="TGW759" s="494"/>
      <c r="TGX759" s="494"/>
      <c r="TGY759" s="494"/>
      <c r="TGZ759" s="494"/>
      <c r="THA759" s="494"/>
      <c r="THB759" s="494"/>
      <c r="THC759" s="494"/>
      <c r="THD759" s="494"/>
      <c r="THE759" s="494"/>
      <c r="THF759" s="494"/>
      <c r="THG759" s="494"/>
      <c r="THH759" s="494"/>
      <c r="THI759" s="494"/>
      <c r="THJ759" s="494"/>
      <c r="THK759" s="494"/>
      <c r="THL759" s="494"/>
      <c r="THM759" s="494"/>
      <c r="THN759" s="494"/>
      <c r="THO759" s="494"/>
      <c r="THP759" s="494"/>
      <c r="THQ759" s="494"/>
      <c r="THR759" s="494"/>
      <c r="THS759" s="494"/>
      <c r="THT759" s="494"/>
      <c r="THU759" s="494"/>
      <c r="THV759" s="494"/>
      <c r="THW759" s="494"/>
      <c r="THX759" s="494"/>
      <c r="THY759" s="494"/>
      <c r="THZ759" s="494"/>
      <c r="TIA759" s="494"/>
      <c r="TIB759" s="494"/>
      <c r="TIC759" s="494"/>
      <c r="TID759" s="494"/>
      <c r="TIE759" s="494"/>
      <c r="TIF759" s="494"/>
      <c r="TIG759" s="494"/>
      <c r="TIH759" s="494"/>
      <c r="TII759" s="494"/>
      <c r="TIJ759" s="494"/>
      <c r="TIK759" s="494"/>
      <c r="TIL759" s="494"/>
      <c r="TIM759" s="494"/>
      <c r="TIN759" s="494"/>
      <c r="TIO759" s="494"/>
      <c r="TIP759" s="494"/>
      <c r="TIQ759" s="494"/>
      <c r="TIR759" s="494"/>
      <c r="TIS759" s="494"/>
      <c r="TIT759" s="494"/>
      <c r="TIU759" s="494"/>
      <c r="TIV759" s="494"/>
      <c r="TIW759" s="494"/>
      <c r="TIX759" s="494"/>
      <c r="TIY759" s="494"/>
      <c r="TIZ759" s="494"/>
      <c r="TJA759" s="494"/>
      <c r="TJB759" s="494"/>
      <c r="TJC759" s="494"/>
      <c r="TJD759" s="494"/>
      <c r="TJE759" s="494"/>
      <c r="TJF759" s="494"/>
      <c r="TJG759" s="494"/>
      <c r="TJH759" s="494"/>
      <c r="TJI759" s="494"/>
      <c r="TJJ759" s="494"/>
      <c r="TJK759" s="494"/>
      <c r="TJL759" s="494"/>
      <c r="TJM759" s="494"/>
      <c r="TJN759" s="494"/>
      <c r="TJO759" s="494"/>
      <c r="TJP759" s="494"/>
      <c r="TJQ759" s="494"/>
      <c r="TJR759" s="494"/>
      <c r="TJS759" s="494"/>
      <c r="TJT759" s="494"/>
      <c r="TJU759" s="494"/>
      <c r="TJV759" s="494"/>
      <c r="TJW759" s="494"/>
      <c r="TJX759" s="494"/>
      <c r="TJY759" s="494"/>
      <c r="TJZ759" s="494"/>
      <c r="TKA759" s="494"/>
      <c r="TKB759" s="494"/>
      <c r="TKC759" s="494"/>
      <c r="TKD759" s="494"/>
      <c r="TKE759" s="494"/>
      <c r="TKF759" s="494"/>
      <c r="TKG759" s="494"/>
      <c r="TKH759" s="494"/>
      <c r="TKI759" s="494"/>
      <c r="TKJ759" s="494"/>
      <c r="TKK759" s="494"/>
      <c r="TKL759" s="494"/>
      <c r="TKM759" s="494"/>
      <c r="TKN759" s="494"/>
      <c r="TKO759" s="494"/>
      <c r="TKP759" s="494"/>
      <c r="TKQ759" s="494"/>
      <c r="TKR759" s="494"/>
      <c r="TKS759" s="494"/>
      <c r="TKT759" s="494"/>
      <c r="TKU759" s="494"/>
      <c r="TKV759" s="494"/>
      <c r="TKW759" s="494"/>
      <c r="TKX759" s="494"/>
      <c r="TKY759" s="494"/>
      <c r="TKZ759" s="494"/>
      <c r="TLA759" s="494"/>
      <c r="TLB759" s="494"/>
      <c r="TLC759" s="494"/>
      <c r="TLD759" s="494"/>
      <c r="TLE759" s="494"/>
      <c r="TLF759" s="494"/>
      <c r="TLG759" s="494"/>
      <c r="TLH759" s="494"/>
      <c r="TLI759" s="494"/>
      <c r="TLJ759" s="494"/>
      <c r="TLK759" s="494"/>
      <c r="TLL759" s="494"/>
      <c r="TLM759" s="494"/>
      <c r="TLN759" s="494"/>
      <c r="TLO759" s="494"/>
      <c r="TLP759" s="494"/>
      <c r="TLQ759" s="494"/>
      <c r="TLR759" s="494"/>
      <c r="TLS759" s="494"/>
      <c r="TLT759" s="494"/>
      <c r="TLU759" s="494"/>
      <c r="TLV759" s="494"/>
      <c r="TLW759" s="494"/>
      <c r="TLX759" s="494"/>
      <c r="TLY759" s="494"/>
      <c r="TLZ759" s="494"/>
      <c r="TMA759" s="494"/>
      <c r="TMB759" s="494"/>
      <c r="TMC759" s="494"/>
      <c r="TMD759" s="494"/>
      <c r="TME759" s="494"/>
      <c r="TMF759" s="494"/>
      <c r="TMG759" s="494"/>
      <c r="TMH759" s="494"/>
      <c r="TMI759" s="494"/>
      <c r="TMJ759" s="494"/>
      <c r="TMK759" s="494"/>
      <c r="TML759" s="494"/>
      <c r="TMM759" s="494"/>
      <c r="TMN759" s="494"/>
      <c r="TMO759" s="494"/>
      <c r="TMP759" s="494"/>
      <c r="TMQ759" s="494"/>
      <c r="TMR759" s="494"/>
      <c r="TMS759" s="494"/>
      <c r="TMT759" s="494"/>
      <c r="TMU759" s="494"/>
      <c r="TMV759" s="494"/>
      <c r="TMW759" s="494"/>
      <c r="TMX759" s="494"/>
      <c r="TMY759" s="494"/>
      <c r="TMZ759" s="494"/>
      <c r="TNA759" s="494"/>
      <c r="TNB759" s="494"/>
      <c r="TNC759" s="494"/>
      <c r="TND759" s="494"/>
      <c r="TNE759" s="494"/>
      <c r="TNF759" s="494"/>
      <c r="TNG759" s="494"/>
      <c r="TNH759" s="494"/>
      <c r="TNI759" s="494"/>
      <c r="TNJ759" s="494"/>
      <c r="TNK759" s="494"/>
      <c r="TNL759" s="494"/>
      <c r="TNM759" s="494"/>
      <c r="TNN759" s="494"/>
      <c r="TNO759" s="494"/>
      <c r="TNP759" s="494"/>
      <c r="TNQ759" s="494"/>
      <c r="TNR759" s="494"/>
      <c r="TNS759" s="494"/>
      <c r="TNT759" s="494"/>
      <c r="TNU759" s="494"/>
      <c r="TNV759" s="494"/>
      <c r="TNW759" s="494"/>
      <c r="TNX759" s="494"/>
      <c r="TNY759" s="494"/>
      <c r="TNZ759" s="494"/>
      <c r="TOA759" s="494"/>
      <c r="TOB759" s="494"/>
      <c r="TOC759" s="494"/>
      <c r="TOD759" s="494"/>
      <c r="TOE759" s="494"/>
      <c r="TOF759" s="494"/>
      <c r="TOG759" s="494"/>
      <c r="TOH759" s="494"/>
      <c r="TOI759" s="494"/>
      <c r="TOJ759" s="494"/>
      <c r="TOK759" s="494"/>
      <c r="TOL759" s="494"/>
      <c r="TOM759" s="494"/>
      <c r="TON759" s="494"/>
      <c r="TOO759" s="494"/>
      <c r="TOP759" s="494"/>
      <c r="TOQ759" s="494"/>
      <c r="TOR759" s="494"/>
      <c r="TOS759" s="494"/>
      <c r="TOT759" s="494"/>
      <c r="TOU759" s="494"/>
      <c r="TOV759" s="494"/>
      <c r="TOW759" s="494"/>
      <c r="TOX759" s="494"/>
      <c r="TOY759" s="494"/>
      <c r="TOZ759" s="494"/>
      <c r="TPA759" s="494"/>
      <c r="TPB759" s="494"/>
      <c r="TPC759" s="494"/>
      <c r="TPD759" s="494"/>
      <c r="TPE759" s="494"/>
      <c r="TPF759" s="494"/>
      <c r="TPG759" s="494"/>
      <c r="TPH759" s="494"/>
      <c r="TPI759" s="494"/>
      <c r="TPJ759" s="494"/>
      <c r="TPK759" s="494"/>
      <c r="TPL759" s="494"/>
      <c r="TPM759" s="494"/>
      <c r="TPN759" s="494"/>
      <c r="TPO759" s="494"/>
      <c r="TPP759" s="494"/>
      <c r="TPQ759" s="494"/>
      <c r="TPR759" s="494"/>
      <c r="TPS759" s="494"/>
      <c r="TPT759" s="494"/>
      <c r="TPU759" s="494"/>
      <c r="TPV759" s="494"/>
      <c r="TPW759" s="494"/>
      <c r="TPX759" s="494"/>
      <c r="TPY759" s="494"/>
      <c r="TPZ759" s="494"/>
      <c r="TQA759" s="494"/>
      <c r="TQB759" s="494"/>
      <c r="TQC759" s="494"/>
      <c r="TQD759" s="494"/>
      <c r="TQE759" s="494"/>
      <c r="TQF759" s="494"/>
      <c r="TQG759" s="494"/>
      <c r="TQH759" s="494"/>
      <c r="TQI759" s="494"/>
      <c r="TQJ759" s="494"/>
      <c r="TQK759" s="494"/>
      <c r="TQL759" s="494"/>
      <c r="TQM759" s="494"/>
      <c r="TQN759" s="494"/>
      <c r="TQO759" s="494"/>
      <c r="TQP759" s="494"/>
      <c r="TQQ759" s="494"/>
      <c r="TQR759" s="494"/>
      <c r="TQS759" s="494"/>
      <c r="TQT759" s="494"/>
      <c r="TQU759" s="494"/>
      <c r="TQV759" s="494"/>
      <c r="TQW759" s="494"/>
      <c r="TQX759" s="494"/>
      <c r="TQY759" s="494"/>
      <c r="TQZ759" s="494"/>
      <c r="TRA759" s="494"/>
      <c r="TRB759" s="494"/>
      <c r="TRC759" s="494"/>
      <c r="TRD759" s="494"/>
      <c r="TRE759" s="494"/>
      <c r="TRF759" s="494"/>
      <c r="TRG759" s="494"/>
      <c r="TRH759" s="494"/>
      <c r="TRI759" s="494"/>
      <c r="TRJ759" s="494"/>
      <c r="TRK759" s="494"/>
      <c r="TRL759" s="494"/>
      <c r="TRM759" s="494"/>
      <c r="TRN759" s="494"/>
      <c r="TRO759" s="494"/>
      <c r="TRP759" s="494"/>
      <c r="TRQ759" s="494"/>
      <c r="TRR759" s="494"/>
      <c r="TRS759" s="494"/>
      <c r="TRT759" s="494"/>
      <c r="TRU759" s="494"/>
      <c r="TRV759" s="494"/>
      <c r="TRW759" s="494"/>
      <c r="TRX759" s="494"/>
      <c r="TRY759" s="494"/>
      <c r="TRZ759" s="494"/>
      <c r="TSA759" s="494"/>
      <c r="TSB759" s="494"/>
      <c r="TSC759" s="494"/>
      <c r="TSD759" s="494"/>
      <c r="TSE759" s="494"/>
      <c r="TSF759" s="494"/>
      <c r="TSG759" s="494"/>
      <c r="TSH759" s="494"/>
      <c r="TSI759" s="494"/>
      <c r="TSJ759" s="494"/>
      <c r="TSK759" s="494"/>
      <c r="TSL759" s="494"/>
      <c r="TSM759" s="494"/>
      <c r="TSN759" s="494"/>
      <c r="TSO759" s="494"/>
      <c r="TSP759" s="494"/>
      <c r="TSQ759" s="494"/>
      <c r="TSR759" s="494"/>
      <c r="TSS759" s="494"/>
      <c r="TST759" s="494"/>
      <c r="TSU759" s="494"/>
      <c r="TSV759" s="494"/>
      <c r="TSW759" s="494"/>
      <c r="TSX759" s="494"/>
      <c r="TSY759" s="494"/>
      <c r="TSZ759" s="494"/>
      <c r="TTA759" s="494"/>
      <c r="TTB759" s="494"/>
      <c r="TTC759" s="494"/>
      <c r="TTD759" s="494"/>
      <c r="TTE759" s="494"/>
      <c r="TTF759" s="494"/>
      <c r="TTG759" s="494"/>
      <c r="TTH759" s="494"/>
      <c r="TTI759" s="494"/>
      <c r="TTJ759" s="494"/>
      <c r="TTK759" s="494"/>
      <c r="TTL759" s="494"/>
      <c r="TTM759" s="494"/>
      <c r="TTN759" s="494"/>
      <c r="TTO759" s="494"/>
      <c r="TTP759" s="494"/>
      <c r="TTQ759" s="494"/>
      <c r="TTR759" s="494"/>
      <c r="TTS759" s="494"/>
      <c r="TTT759" s="494"/>
      <c r="TTU759" s="494"/>
      <c r="TTV759" s="494"/>
      <c r="TTW759" s="494"/>
      <c r="TTX759" s="494"/>
      <c r="TTY759" s="494"/>
      <c r="TTZ759" s="494"/>
      <c r="TUA759" s="494"/>
      <c r="TUB759" s="494"/>
      <c r="TUC759" s="494"/>
      <c r="TUD759" s="494"/>
      <c r="TUE759" s="494"/>
      <c r="TUF759" s="494"/>
      <c r="TUG759" s="494"/>
      <c r="TUH759" s="494"/>
      <c r="TUI759" s="494"/>
      <c r="TUJ759" s="494"/>
      <c r="TUK759" s="494"/>
      <c r="TUL759" s="494"/>
      <c r="TUM759" s="494"/>
      <c r="TUN759" s="494"/>
      <c r="TUO759" s="494"/>
      <c r="TUP759" s="494"/>
      <c r="TUQ759" s="494"/>
      <c r="TUR759" s="494"/>
      <c r="TUS759" s="494"/>
      <c r="TUT759" s="494"/>
      <c r="TUU759" s="494"/>
      <c r="TUV759" s="494"/>
      <c r="TUW759" s="494"/>
      <c r="TUX759" s="494"/>
      <c r="TUY759" s="494"/>
      <c r="TUZ759" s="494"/>
      <c r="TVA759" s="494"/>
      <c r="TVB759" s="494"/>
      <c r="TVC759" s="494"/>
      <c r="TVD759" s="494"/>
      <c r="TVE759" s="494"/>
      <c r="TVF759" s="494"/>
      <c r="TVG759" s="494"/>
      <c r="TVH759" s="494"/>
      <c r="TVI759" s="494"/>
      <c r="TVJ759" s="494"/>
      <c r="TVK759" s="494"/>
      <c r="TVL759" s="494"/>
      <c r="TVM759" s="494"/>
      <c r="TVN759" s="494"/>
      <c r="TVO759" s="494"/>
      <c r="TVP759" s="494"/>
      <c r="TVQ759" s="494"/>
      <c r="TVR759" s="494"/>
      <c r="TVS759" s="494"/>
      <c r="TVT759" s="494"/>
      <c r="TVU759" s="494"/>
      <c r="TVV759" s="494"/>
      <c r="TVW759" s="494"/>
      <c r="TVX759" s="494"/>
      <c r="TVY759" s="494"/>
      <c r="TVZ759" s="494"/>
      <c r="TWA759" s="494"/>
      <c r="TWB759" s="494"/>
      <c r="TWC759" s="494"/>
      <c r="TWD759" s="494"/>
      <c r="TWE759" s="494"/>
      <c r="TWF759" s="494"/>
      <c r="TWG759" s="494"/>
      <c r="TWH759" s="494"/>
      <c r="TWI759" s="494"/>
      <c r="TWJ759" s="494"/>
      <c r="TWK759" s="494"/>
      <c r="TWL759" s="494"/>
      <c r="TWM759" s="494"/>
      <c r="TWN759" s="494"/>
      <c r="TWO759" s="494"/>
      <c r="TWP759" s="494"/>
      <c r="TWQ759" s="494"/>
      <c r="TWR759" s="494"/>
      <c r="TWS759" s="494"/>
      <c r="TWT759" s="494"/>
      <c r="TWU759" s="494"/>
      <c r="TWV759" s="494"/>
      <c r="TWW759" s="494"/>
      <c r="TWX759" s="494"/>
      <c r="TWY759" s="494"/>
      <c r="TWZ759" s="494"/>
      <c r="TXA759" s="494"/>
      <c r="TXB759" s="494"/>
      <c r="TXC759" s="494"/>
      <c r="TXD759" s="494"/>
      <c r="TXE759" s="494"/>
      <c r="TXF759" s="494"/>
      <c r="TXG759" s="494"/>
      <c r="TXH759" s="494"/>
      <c r="TXI759" s="494"/>
      <c r="TXJ759" s="494"/>
      <c r="TXK759" s="494"/>
      <c r="TXL759" s="494"/>
      <c r="TXM759" s="494"/>
      <c r="TXN759" s="494"/>
      <c r="TXO759" s="494"/>
      <c r="TXP759" s="494"/>
      <c r="TXQ759" s="494"/>
      <c r="TXR759" s="494"/>
      <c r="TXS759" s="494"/>
      <c r="TXT759" s="494"/>
      <c r="TXU759" s="494"/>
      <c r="TXV759" s="494"/>
      <c r="TXW759" s="494"/>
      <c r="TXX759" s="494"/>
      <c r="TXY759" s="494"/>
      <c r="TXZ759" s="494"/>
      <c r="TYA759" s="494"/>
      <c r="TYB759" s="494"/>
      <c r="TYC759" s="494"/>
      <c r="TYD759" s="494"/>
      <c r="TYE759" s="494"/>
      <c r="TYF759" s="494"/>
      <c r="TYG759" s="494"/>
      <c r="TYH759" s="494"/>
      <c r="TYI759" s="494"/>
      <c r="TYJ759" s="494"/>
      <c r="TYK759" s="494"/>
      <c r="TYL759" s="494"/>
      <c r="TYM759" s="494"/>
      <c r="TYN759" s="494"/>
      <c r="TYO759" s="494"/>
      <c r="TYP759" s="494"/>
      <c r="TYQ759" s="494"/>
      <c r="TYR759" s="494"/>
      <c r="TYS759" s="494"/>
      <c r="TYT759" s="494"/>
      <c r="TYU759" s="494"/>
      <c r="TYV759" s="494"/>
      <c r="TYW759" s="494"/>
      <c r="TYX759" s="494"/>
      <c r="TYY759" s="494"/>
      <c r="TYZ759" s="494"/>
      <c r="TZA759" s="494"/>
      <c r="TZB759" s="494"/>
      <c r="TZC759" s="494"/>
      <c r="TZD759" s="494"/>
      <c r="TZE759" s="494"/>
      <c r="TZF759" s="494"/>
      <c r="TZG759" s="494"/>
      <c r="TZH759" s="494"/>
      <c r="TZI759" s="494"/>
      <c r="TZJ759" s="494"/>
      <c r="TZK759" s="494"/>
      <c r="TZL759" s="494"/>
      <c r="TZM759" s="494"/>
      <c r="TZN759" s="494"/>
      <c r="TZO759" s="494"/>
      <c r="TZP759" s="494"/>
      <c r="TZQ759" s="494"/>
      <c r="TZR759" s="494"/>
      <c r="TZS759" s="494"/>
      <c r="TZT759" s="494"/>
      <c r="TZU759" s="494"/>
      <c r="TZV759" s="494"/>
      <c r="TZW759" s="494"/>
      <c r="TZX759" s="494"/>
      <c r="TZY759" s="494"/>
      <c r="TZZ759" s="494"/>
      <c r="UAA759" s="494"/>
      <c r="UAB759" s="494"/>
      <c r="UAC759" s="494"/>
      <c r="UAD759" s="494"/>
      <c r="UAE759" s="494"/>
      <c r="UAF759" s="494"/>
      <c r="UAG759" s="494"/>
      <c r="UAH759" s="494"/>
      <c r="UAI759" s="494"/>
      <c r="UAJ759" s="494"/>
      <c r="UAK759" s="494"/>
      <c r="UAL759" s="494"/>
      <c r="UAM759" s="494"/>
      <c r="UAN759" s="494"/>
      <c r="UAO759" s="494"/>
      <c r="UAP759" s="494"/>
      <c r="UAQ759" s="494"/>
      <c r="UAR759" s="494"/>
      <c r="UAS759" s="494"/>
      <c r="UAT759" s="494"/>
      <c r="UAU759" s="494"/>
      <c r="UAV759" s="494"/>
      <c r="UAW759" s="494"/>
      <c r="UAX759" s="494"/>
      <c r="UAY759" s="494"/>
      <c r="UAZ759" s="494"/>
      <c r="UBA759" s="494"/>
      <c r="UBB759" s="494"/>
      <c r="UBC759" s="494"/>
      <c r="UBD759" s="494"/>
      <c r="UBE759" s="494"/>
      <c r="UBF759" s="494"/>
      <c r="UBG759" s="494"/>
      <c r="UBH759" s="494"/>
      <c r="UBI759" s="494"/>
      <c r="UBJ759" s="494"/>
      <c r="UBK759" s="494"/>
      <c r="UBL759" s="494"/>
      <c r="UBM759" s="494"/>
      <c r="UBN759" s="494"/>
      <c r="UBO759" s="494"/>
      <c r="UBP759" s="494"/>
      <c r="UBQ759" s="494"/>
      <c r="UBR759" s="494"/>
      <c r="UBS759" s="494"/>
      <c r="UBT759" s="494"/>
      <c r="UBU759" s="494"/>
      <c r="UBV759" s="494"/>
      <c r="UBW759" s="494"/>
      <c r="UBX759" s="494"/>
      <c r="UBY759" s="494"/>
      <c r="UBZ759" s="494"/>
      <c r="UCA759" s="494"/>
      <c r="UCB759" s="494"/>
      <c r="UCC759" s="494"/>
      <c r="UCD759" s="494"/>
      <c r="UCE759" s="494"/>
      <c r="UCF759" s="494"/>
      <c r="UCG759" s="494"/>
      <c r="UCH759" s="494"/>
      <c r="UCI759" s="494"/>
      <c r="UCJ759" s="494"/>
      <c r="UCK759" s="494"/>
      <c r="UCL759" s="494"/>
      <c r="UCM759" s="494"/>
      <c r="UCN759" s="494"/>
      <c r="UCO759" s="494"/>
      <c r="UCP759" s="494"/>
      <c r="UCQ759" s="494"/>
      <c r="UCR759" s="494"/>
      <c r="UCS759" s="494"/>
      <c r="UCT759" s="494"/>
      <c r="UCU759" s="494"/>
      <c r="UCV759" s="494"/>
      <c r="UCW759" s="494"/>
      <c r="UCX759" s="494"/>
      <c r="UCY759" s="494"/>
      <c r="UCZ759" s="494"/>
      <c r="UDA759" s="494"/>
      <c r="UDB759" s="494"/>
      <c r="UDC759" s="494"/>
      <c r="UDD759" s="494"/>
      <c r="UDE759" s="494"/>
      <c r="UDF759" s="494"/>
      <c r="UDG759" s="494"/>
      <c r="UDH759" s="494"/>
      <c r="UDI759" s="494"/>
      <c r="UDJ759" s="494"/>
      <c r="UDK759" s="494"/>
      <c r="UDL759" s="494"/>
      <c r="UDM759" s="494"/>
      <c r="UDN759" s="494"/>
      <c r="UDO759" s="494"/>
      <c r="UDP759" s="494"/>
      <c r="UDQ759" s="494"/>
      <c r="UDR759" s="494"/>
      <c r="UDS759" s="494"/>
      <c r="UDT759" s="494"/>
      <c r="UDU759" s="494"/>
      <c r="UDV759" s="494"/>
      <c r="UDW759" s="494"/>
      <c r="UDX759" s="494"/>
      <c r="UDY759" s="494"/>
      <c r="UDZ759" s="494"/>
      <c r="UEA759" s="494"/>
      <c r="UEB759" s="494"/>
      <c r="UEC759" s="494"/>
      <c r="UED759" s="494"/>
      <c r="UEE759" s="494"/>
      <c r="UEF759" s="494"/>
      <c r="UEG759" s="494"/>
      <c r="UEH759" s="494"/>
      <c r="UEI759" s="494"/>
      <c r="UEJ759" s="494"/>
      <c r="UEK759" s="494"/>
      <c r="UEL759" s="494"/>
      <c r="UEM759" s="494"/>
      <c r="UEN759" s="494"/>
      <c r="UEO759" s="494"/>
      <c r="UEP759" s="494"/>
      <c r="UEQ759" s="494"/>
      <c r="UER759" s="494"/>
      <c r="UES759" s="494"/>
      <c r="UET759" s="494"/>
      <c r="UEU759" s="494"/>
      <c r="UEV759" s="494"/>
      <c r="UEW759" s="494"/>
      <c r="UEX759" s="494"/>
      <c r="UEY759" s="494"/>
      <c r="UEZ759" s="494"/>
      <c r="UFA759" s="494"/>
      <c r="UFB759" s="494"/>
      <c r="UFC759" s="494"/>
      <c r="UFD759" s="494"/>
      <c r="UFE759" s="494"/>
      <c r="UFF759" s="494"/>
      <c r="UFG759" s="494"/>
      <c r="UFH759" s="494"/>
      <c r="UFI759" s="494"/>
      <c r="UFJ759" s="494"/>
      <c r="UFK759" s="494"/>
      <c r="UFL759" s="494"/>
      <c r="UFM759" s="494"/>
      <c r="UFN759" s="494"/>
      <c r="UFO759" s="494"/>
      <c r="UFP759" s="494"/>
      <c r="UFQ759" s="494"/>
      <c r="UFR759" s="494"/>
      <c r="UFS759" s="494"/>
      <c r="UFT759" s="494"/>
      <c r="UFU759" s="494"/>
      <c r="UFV759" s="494"/>
      <c r="UFW759" s="494"/>
      <c r="UFX759" s="494"/>
      <c r="UFY759" s="494"/>
      <c r="UFZ759" s="494"/>
      <c r="UGA759" s="494"/>
      <c r="UGB759" s="494"/>
      <c r="UGC759" s="494"/>
      <c r="UGD759" s="494"/>
      <c r="UGE759" s="494"/>
      <c r="UGF759" s="494"/>
      <c r="UGG759" s="494"/>
      <c r="UGH759" s="494"/>
      <c r="UGI759" s="494"/>
      <c r="UGJ759" s="494"/>
      <c r="UGK759" s="494"/>
      <c r="UGL759" s="494"/>
      <c r="UGM759" s="494"/>
      <c r="UGN759" s="494"/>
      <c r="UGO759" s="494"/>
      <c r="UGP759" s="494"/>
      <c r="UGQ759" s="494"/>
      <c r="UGR759" s="494"/>
      <c r="UGS759" s="494"/>
      <c r="UGT759" s="494"/>
      <c r="UGU759" s="494"/>
      <c r="UGV759" s="494"/>
      <c r="UGW759" s="494"/>
      <c r="UGX759" s="494"/>
      <c r="UGY759" s="494"/>
      <c r="UGZ759" s="494"/>
      <c r="UHA759" s="494"/>
      <c r="UHB759" s="494"/>
      <c r="UHC759" s="494"/>
      <c r="UHD759" s="494"/>
      <c r="UHE759" s="494"/>
      <c r="UHF759" s="494"/>
      <c r="UHG759" s="494"/>
      <c r="UHH759" s="494"/>
      <c r="UHI759" s="494"/>
      <c r="UHJ759" s="494"/>
      <c r="UHK759" s="494"/>
      <c r="UHL759" s="494"/>
      <c r="UHM759" s="494"/>
      <c r="UHN759" s="494"/>
      <c r="UHO759" s="494"/>
      <c r="UHP759" s="494"/>
      <c r="UHQ759" s="494"/>
      <c r="UHR759" s="494"/>
      <c r="UHS759" s="494"/>
      <c r="UHT759" s="494"/>
      <c r="UHU759" s="494"/>
      <c r="UHV759" s="494"/>
      <c r="UHW759" s="494"/>
      <c r="UHX759" s="494"/>
      <c r="UHY759" s="494"/>
      <c r="UHZ759" s="494"/>
      <c r="UIA759" s="494"/>
      <c r="UIB759" s="494"/>
      <c r="UIC759" s="494"/>
      <c r="UID759" s="494"/>
      <c r="UIE759" s="494"/>
      <c r="UIF759" s="494"/>
      <c r="UIG759" s="494"/>
      <c r="UIH759" s="494"/>
      <c r="UII759" s="494"/>
      <c r="UIJ759" s="494"/>
      <c r="UIK759" s="494"/>
      <c r="UIL759" s="494"/>
      <c r="UIM759" s="494"/>
      <c r="UIN759" s="494"/>
      <c r="UIO759" s="494"/>
      <c r="UIP759" s="494"/>
      <c r="UIQ759" s="494"/>
      <c r="UIR759" s="494"/>
      <c r="UIS759" s="494"/>
      <c r="UIT759" s="494"/>
      <c r="UIU759" s="494"/>
      <c r="UIV759" s="494"/>
      <c r="UIW759" s="494"/>
      <c r="UIX759" s="494"/>
      <c r="UIY759" s="494"/>
      <c r="UIZ759" s="494"/>
      <c r="UJA759" s="494"/>
      <c r="UJB759" s="494"/>
      <c r="UJC759" s="494"/>
      <c r="UJD759" s="494"/>
      <c r="UJE759" s="494"/>
      <c r="UJF759" s="494"/>
      <c r="UJG759" s="494"/>
      <c r="UJH759" s="494"/>
      <c r="UJI759" s="494"/>
      <c r="UJJ759" s="494"/>
      <c r="UJK759" s="494"/>
      <c r="UJL759" s="494"/>
      <c r="UJM759" s="494"/>
      <c r="UJN759" s="494"/>
      <c r="UJO759" s="494"/>
      <c r="UJP759" s="494"/>
      <c r="UJQ759" s="494"/>
      <c r="UJR759" s="494"/>
      <c r="UJS759" s="494"/>
      <c r="UJT759" s="494"/>
      <c r="UJU759" s="494"/>
      <c r="UJV759" s="494"/>
      <c r="UJW759" s="494"/>
      <c r="UJX759" s="494"/>
      <c r="UJY759" s="494"/>
      <c r="UJZ759" s="494"/>
      <c r="UKA759" s="494"/>
      <c r="UKB759" s="494"/>
      <c r="UKC759" s="494"/>
      <c r="UKD759" s="494"/>
      <c r="UKE759" s="494"/>
      <c r="UKF759" s="494"/>
      <c r="UKG759" s="494"/>
      <c r="UKH759" s="494"/>
      <c r="UKI759" s="494"/>
      <c r="UKJ759" s="494"/>
      <c r="UKK759" s="494"/>
      <c r="UKL759" s="494"/>
      <c r="UKM759" s="494"/>
      <c r="UKN759" s="494"/>
      <c r="UKO759" s="494"/>
      <c r="UKP759" s="494"/>
      <c r="UKQ759" s="494"/>
      <c r="UKR759" s="494"/>
      <c r="UKS759" s="494"/>
      <c r="UKT759" s="494"/>
      <c r="UKU759" s="494"/>
      <c r="UKV759" s="494"/>
      <c r="UKW759" s="494"/>
      <c r="UKX759" s="494"/>
      <c r="UKY759" s="494"/>
      <c r="UKZ759" s="494"/>
      <c r="ULA759" s="494"/>
      <c r="ULB759" s="494"/>
      <c r="ULC759" s="494"/>
      <c r="ULD759" s="494"/>
      <c r="ULE759" s="494"/>
      <c r="ULF759" s="494"/>
      <c r="ULG759" s="494"/>
      <c r="ULH759" s="494"/>
      <c r="ULI759" s="494"/>
      <c r="ULJ759" s="494"/>
      <c r="ULK759" s="494"/>
      <c r="ULL759" s="494"/>
      <c r="ULM759" s="494"/>
      <c r="ULN759" s="494"/>
      <c r="ULO759" s="494"/>
      <c r="ULP759" s="494"/>
      <c r="ULQ759" s="494"/>
      <c r="ULR759" s="494"/>
      <c r="ULS759" s="494"/>
      <c r="ULT759" s="494"/>
      <c r="ULU759" s="494"/>
      <c r="ULV759" s="494"/>
      <c r="ULW759" s="494"/>
      <c r="ULX759" s="494"/>
      <c r="ULY759" s="494"/>
      <c r="ULZ759" s="494"/>
      <c r="UMA759" s="494"/>
      <c r="UMB759" s="494"/>
      <c r="UMC759" s="494"/>
      <c r="UMD759" s="494"/>
      <c r="UME759" s="494"/>
      <c r="UMF759" s="494"/>
      <c r="UMG759" s="494"/>
      <c r="UMH759" s="494"/>
      <c r="UMI759" s="494"/>
      <c r="UMJ759" s="494"/>
      <c r="UMK759" s="494"/>
      <c r="UML759" s="494"/>
      <c r="UMM759" s="494"/>
      <c r="UMN759" s="494"/>
      <c r="UMO759" s="494"/>
      <c r="UMP759" s="494"/>
      <c r="UMQ759" s="494"/>
      <c r="UMR759" s="494"/>
      <c r="UMS759" s="494"/>
      <c r="UMT759" s="494"/>
      <c r="UMU759" s="494"/>
      <c r="UMV759" s="494"/>
      <c r="UMW759" s="494"/>
      <c r="UMX759" s="494"/>
      <c r="UMY759" s="494"/>
      <c r="UMZ759" s="494"/>
      <c r="UNA759" s="494"/>
      <c r="UNB759" s="494"/>
      <c r="UNC759" s="494"/>
      <c r="UND759" s="494"/>
      <c r="UNE759" s="494"/>
      <c r="UNF759" s="494"/>
      <c r="UNG759" s="494"/>
      <c r="UNH759" s="494"/>
      <c r="UNI759" s="494"/>
      <c r="UNJ759" s="494"/>
      <c r="UNK759" s="494"/>
      <c r="UNL759" s="494"/>
      <c r="UNM759" s="494"/>
      <c r="UNN759" s="494"/>
      <c r="UNO759" s="494"/>
      <c r="UNP759" s="494"/>
      <c r="UNQ759" s="494"/>
      <c r="UNR759" s="494"/>
      <c r="UNS759" s="494"/>
      <c r="UNT759" s="494"/>
      <c r="UNU759" s="494"/>
      <c r="UNV759" s="494"/>
      <c r="UNW759" s="494"/>
      <c r="UNX759" s="494"/>
      <c r="UNY759" s="494"/>
      <c r="UNZ759" s="494"/>
      <c r="UOA759" s="494"/>
      <c r="UOB759" s="494"/>
      <c r="UOC759" s="494"/>
      <c r="UOD759" s="494"/>
      <c r="UOE759" s="494"/>
      <c r="UOF759" s="494"/>
      <c r="UOG759" s="494"/>
      <c r="UOH759" s="494"/>
      <c r="UOI759" s="494"/>
      <c r="UOJ759" s="494"/>
      <c r="UOK759" s="494"/>
      <c r="UOL759" s="494"/>
      <c r="UOM759" s="494"/>
      <c r="UON759" s="494"/>
      <c r="UOO759" s="494"/>
      <c r="UOP759" s="494"/>
      <c r="UOQ759" s="494"/>
      <c r="UOR759" s="494"/>
      <c r="UOS759" s="494"/>
      <c r="UOT759" s="494"/>
      <c r="UOU759" s="494"/>
      <c r="UOV759" s="494"/>
      <c r="UOW759" s="494"/>
      <c r="UOX759" s="494"/>
      <c r="UOY759" s="494"/>
      <c r="UOZ759" s="494"/>
      <c r="UPA759" s="494"/>
      <c r="UPB759" s="494"/>
      <c r="UPC759" s="494"/>
      <c r="UPD759" s="494"/>
      <c r="UPE759" s="494"/>
      <c r="UPF759" s="494"/>
      <c r="UPG759" s="494"/>
      <c r="UPH759" s="494"/>
      <c r="UPI759" s="494"/>
      <c r="UPJ759" s="494"/>
      <c r="UPK759" s="494"/>
      <c r="UPL759" s="494"/>
      <c r="UPM759" s="494"/>
      <c r="UPN759" s="494"/>
      <c r="UPO759" s="494"/>
      <c r="UPP759" s="494"/>
      <c r="UPQ759" s="494"/>
      <c r="UPR759" s="494"/>
      <c r="UPS759" s="494"/>
      <c r="UPT759" s="494"/>
      <c r="UPU759" s="494"/>
      <c r="UPV759" s="494"/>
      <c r="UPW759" s="494"/>
      <c r="UPX759" s="494"/>
      <c r="UPY759" s="494"/>
      <c r="UPZ759" s="494"/>
      <c r="UQA759" s="494"/>
      <c r="UQB759" s="494"/>
      <c r="UQC759" s="494"/>
      <c r="UQD759" s="494"/>
      <c r="UQE759" s="494"/>
      <c r="UQF759" s="494"/>
      <c r="UQG759" s="494"/>
      <c r="UQH759" s="494"/>
      <c r="UQI759" s="494"/>
      <c r="UQJ759" s="494"/>
      <c r="UQK759" s="494"/>
      <c r="UQL759" s="494"/>
      <c r="UQM759" s="494"/>
      <c r="UQN759" s="494"/>
      <c r="UQO759" s="494"/>
      <c r="UQP759" s="494"/>
      <c r="UQQ759" s="494"/>
      <c r="UQR759" s="494"/>
      <c r="UQS759" s="494"/>
      <c r="UQT759" s="494"/>
      <c r="UQU759" s="494"/>
      <c r="UQV759" s="494"/>
      <c r="UQW759" s="494"/>
      <c r="UQX759" s="494"/>
      <c r="UQY759" s="494"/>
      <c r="UQZ759" s="494"/>
      <c r="URA759" s="494"/>
      <c r="URB759" s="494"/>
      <c r="URC759" s="494"/>
      <c r="URD759" s="494"/>
      <c r="URE759" s="494"/>
      <c r="URF759" s="494"/>
      <c r="URG759" s="494"/>
      <c r="URH759" s="494"/>
      <c r="URI759" s="494"/>
      <c r="URJ759" s="494"/>
      <c r="URK759" s="494"/>
      <c r="URL759" s="494"/>
      <c r="URM759" s="494"/>
      <c r="URN759" s="494"/>
      <c r="URO759" s="494"/>
      <c r="URP759" s="494"/>
      <c r="URQ759" s="494"/>
      <c r="URR759" s="494"/>
      <c r="URS759" s="494"/>
      <c r="URT759" s="494"/>
      <c r="URU759" s="494"/>
      <c r="URV759" s="494"/>
      <c r="URW759" s="494"/>
      <c r="URX759" s="494"/>
      <c r="URY759" s="494"/>
      <c r="URZ759" s="494"/>
      <c r="USA759" s="494"/>
      <c r="USB759" s="494"/>
      <c r="USC759" s="494"/>
      <c r="USD759" s="494"/>
      <c r="USE759" s="494"/>
      <c r="USF759" s="494"/>
      <c r="USG759" s="494"/>
      <c r="USH759" s="494"/>
      <c r="USI759" s="494"/>
      <c r="USJ759" s="494"/>
      <c r="USK759" s="494"/>
      <c r="USL759" s="494"/>
      <c r="USM759" s="494"/>
      <c r="USN759" s="494"/>
      <c r="USO759" s="494"/>
      <c r="USP759" s="494"/>
      <c r="USQ759" s="494"/>
      <c r="USR759" s="494"/>
      <c r="USS759" s="494"/>
      <c r="UST759" s="494"/>
      <c r="USU759" s="494"/>
      <c r="USV759" s="494"/>
      <c r="USW759" s="494"/>
      <c r="USX759" s="494"/>
      <c r="USY759" s="494"/>
      <c r="USZ759" s="494"/>
      <c r="UTA759" s="494"/>
      <c r="UTB759" s="494"/>
      <c r="UTC759" s="494"/>
      <c r="UTD759" s="494"/>
      <c r="UTE759" s="494"/>
      <c r="UTF759" s="494"/>
      <c r="UTG759" s="494"/>
      <c r="UTH759" s="494"/>
      <c r="UTI759" s="494"/>
      <c r="UTJ759" s="494"/>
      <c r="UTK759" s="494"/>
      <c r="UTL759" s="494"/>
      <c r="UTM759" s="494"/>
      <c r="UTN759" s="494"/>
      <c r="UTO759" s="494"/>
      <c r="UTP759" s="494"/>
      <c r="UTQ759" s="494"/>
      <c r="UTR759" s="494"/>
      <c r="UTS759" s="494"/>
      <c r="UTT759" s="494"/>
      <c r="UTU759" s="494"/>
      <c r="UTV759" s="494"/>
      <c r="UTW759" s="494"/>
      <c r="UTX759" s="494"/>
      <c r="UTY759" s="494"/>
      <c r="UTZ759" s="494"/>
      <c r="UUA759" s="494"/>
      <c r="UUB759" s="494"/>
      <c r="UUC759" s="494"/>
      <c r="UUD759" s="494"/>
      <c r="UUE759" s="494"/>
      <c r="UUF759" s="494"/>
      <c r="UUG759" s="494"/>
      <c r="UUH759" s="494"/>
      <c r="UUI759" s="494"/>
      <c r="UUJ759" s="494"/>
      <c r="UUK759" s="494"/>
      <c r="UUL759" s="494"/>
      <c r="UUM759" s="494"/>
      <c r="UUN759" s="494"/>
      <c r="UUO759" s="494"/>
      <c r="UUP759" s="494"/>
      <c r="UUQ759" s="494"/>
      <c r="UUR759" s="494"/>
      <c r="UUS759" s="494"/>
      <c r="UUT759" s="494"/>
      <c r="UUU759" s="494"/>
      <c r="UUV759" s="494"/>
      <c r="UUW759" s="494"/>
      <c r="UUX759" s="494"/>
      <c r="UUY759" s="494"/>
      <c r="UUZ759" s="494"/>
      <c r="UVA759" s="494"/>
      <c r="UVB759" s="494"/>
      <c r="UVC759" s="494"/>
      <c r="UVD759" s="494"/>
      <c r="UVE759" s="494"/>
      <c r="UVF759" s="494"/>
      <c r="UVG759" s="494"/>
      <c r="UVH759" s="494"/>
      <c r="UVI759" s="494"/>
      <c r="UVJ759" s="494"/>
      <c r="UVK759" s="494"/>
      <c r="UVL759" s="494"/>
      <c r="UVM759" s="494"/>
      <c r="UVN759" s="494"/>
      <c r="UVO759" s="494"/>
      <c r="UVP759" s="494"/>
      <c r="UVQ759" s="494"/>
      <c r="UVR759" s="494"/>
      <c r="UVS759" s="494"/>
      <c r="UVT759" s="494"/>
      <c r="UVU759" s="494"/>
      <c r="UVV759" s="494"/>
      <c r="UVW759" s="494"/>
      <c r="UVX759" s="494"/>
      <c r="UVY759" s="494"/>
      <c r="UVZ759" s="494"/>
      <c r="UWA759" s="494"/>
      <c r="UWB759" s="494"/>
      <c r="UWC759" s="494"/>
      <c r="UWD759" s="494"/>
      <c r="UWE759" s="494"/>
      <c r="UWF759" s="494"/>
      <c r="UWG759" s="494"/>
      <c r="UWH759" s="494"/>
      <c r="UWI759" s="494"/>
      <c r="UWJ759" s="494"/>
      <c r="UWK759" s="494"/>
      <c r="UWL759" s="494"/>
      <c r="UWM759" s="494"/>
      <c r="UWN759" s="494"/>
      <c r="UWO759" s="494"/>
      <c r="UWP759" s="494"/>
      <c r="UWQ759" s="494"/>
      <c r="UWR759" s="494"/>
      <c r="UWS759" s="494"/>
      <c r="UWT759" s="494"/>
      <c r="UWU759" s="494"/>
      <c r="UWV759" s="494"/>
      <c r="UWW759" s="494"/>
      <c r="UWX759" s="494"/>
      <c r="UWY759" s="494"/>
      <c r="UWZ759" s="494"/>
      <c r="UXA759" s="494"/>
      <c r="UXB759" s="494"/>
      <c r="UXC759" s="494"/>
      <c r="UXD759" s="494"/>
      <c r="UXE759" s="494"/>
      <c r="UXF759" s="494"/>
      <c r="UXG759" s="494"/>
      <c r="UXH759" s="494"/>
      <c r="UXI759" s="494"/>
      <c r="UXJ759" s="494"/>
      <c r="UXK759" s="494"/>
      <c r="UXL759" s="494"/>
      <c r="UXM759" s="494"/>
      <c r="UXN759" s="494"/>
      <c r="UXO759" s="494"/>
      <c r="UXP759" s="494"/>
      <c r="UXQ759" s="494"/>
      <c r="UXR759" s="494"/>
      <c r="UXS759" s="494"/>
      <c r="UXT759" s="494"/>
      <c r="UXU759" s="494"/>
      <c r="UXV759" s="494"/>
      <c r="UXW759" s="494"/>
      <c r="UXX759" s="494"/>
      <c r="UXY759" s="494"/>
      <c r="UXZ759" s="494"/>
      <c r="UYA759" s="494"/>
      <c r="UYB759" s="494"/>
      <c r="UYC759" s="494"/>
      <c r="UYD759" s="494"/>
      <c r="UYE759" s="494"/>
      <c r="UYF759" s="494"/>
      <c r="UYG759" s="494"/>
      <c r="UYH759" s="494"/>
      <c r="UYI759" s="494"/>
      <c r="UYJ759" s="494"/>
      <c r="UYK759" s="494"/>
      <c r="UYL759" s="494"/>
      <c r="UYM759" s="494"/>
      <c r="UYN759" s="494"/>
      <c r="UYO759" s="494"/>
      <c r="UYP759" s="494"/>
      <c r="UYQ759" s="494"/>
      <c r="UYR759" s="494"/>
      <c r="UYS759" s="494"/>
      <c r="UYT759" s="494"/>
      <c r="UYU759" s="494"/>
      <c r="UYV759" s="494"/>
      <c r="UYW759" s="494"/>
      <c r="UYX759" s="494"/>
      <c r="UYY759" s="494"/>
      <c r="UYZ759" s="494"/>
      <c r="UZA759" s="494"/>
      <c r="UZB759" s="494"/>
      <c r="UZC759" s="494"/>
      <c r="UZD759" s="494"/>
      <c r="UZE759" s="494"/>
      <c r="UZF759" s="494"/>
      <c r="UZG759" s="494"/>
      <c r="UZH759" s="494"/>
      <c r="UZI759" s="494"/>
      <c r="UZJ759" s="494"/>
      <c r="UZK759" s="494"/>
      <c r="UZL759" s="494"/>
      <c r="UZM759" s="494"/>
      <c r="UZN759" s="494"/>
      <c r="UZO759" s="494"/>
      <c r="UZP759" s="494"/>
      <c r="UZQ759" s="494"/>
      <c r="UZR759" s="494"/>
      <c r="UZS759" s="494"/>
      <c r="UZT759" s="494"/>
      <c r="UZU759" s="494"/>
      <c r="UZV759" s="494"/>
      <c r="UZW759" s="494"/>
      <c r="UZX759" s="494"/>
      <c r="UZY759" s="494"/>
      <c r="UZZ759" s="494"/>
      <c r="VAA759" s="494"/>
      <c r="VAB759" s="494"/>
      <c r="VAC759" s="494"/>
      <c r="VAD759" s="494"/>
      <c r="VAE759" s="494"/>
      <c r="VAF759" s="494"/>
      <c r="VAG759" s="494"/>
      <c r="VAH759" s="494"/>
      <c r="VAI759" s="494"/>
      <c r="VAJ759" s="494"/>
      <c r="VAK759" s="494"/>
      <c r="VAL759" s="494"/>
      <c r="VAM759" s="494"/>
      <c r="VAN759" s="494"/>
      <c r="VAO759" s="494"/>
      <c r="VAP759" s="494"/>
      <c r="VAQ759" s="494"/>
      <c r="VAR759" s="494"/>
      <c r="VAS759" s="494"/>
      <c r="VAT759" s="494"/>
      <c r="VAU759" s="494"/>
      <c r="VAV759" s="494"/>
      <c r="VAW759" s="494"/>
      <c r="VAX759" s="494"/>
      <c r="VAY759" s="494"/>
      <c r="VAZ759" s="494"/>
      <c r="VBA759" s="494"/>
      <c r="VBB759" s="494"/>
      <c r="VBC759" s="494"/>
      <c r="VBD759" s="494"/>
      <c r="VBE759" s="494"/>
      <c r="VBF759" s="494"/>
      <c r="VBG759" s="494"/>
      <c r="VBH759" s="494"/>
      <c r="VBI759" s="494"/>
      <c r="VBJ759" s="494"/>
      <c r="VBK759" s="494"/>
      <c r="VBL759" s="494"/>
      <c r="VBM759" s="494"/>
      <c r="VBN759" s="494"/>
      <c r="VBO759" s="494"/>
      <c r="VBP759" s="494"/>
      <c r="VBQ759" s="494"/>
      <c r="VBR759" s="494"/>
      <c r="VBS759" s="494"/>
      <c r="VBT759" s="494"/>
      <c r="VBU759" s="494"/>
      <c r="VBV759" s="494"/>
      <c r="VBW759" s="494"/>
      <c r="VBX759" s="494"/>
      <c r="VBY759" s="494"/>
      <c r="VBZ759" s="494"/>
      <c r="VCA759" s="494"/>
      <c r="VCB759" s="494"/>
      <c r="VCC759" s="494"/>
      <c r="VCD759" s="494"/>
      <c r="VCE759" s="494"/>
      <c r="VCF759" s="494"/>
      <c r="VCG759" s="494"/>
      <c r="VCH759" s="494"/>
      <c r="VCI759" s="494"/>
      <c r="VCJ759" s="494"/>
      <c r="VCK759" s="494"/>
      <c r="VCL759" s="494"/>
      <c r="VCM759" s="494"/>
      <c r="VCN759" s="494"/>
      <c r="VCO759" s="494"/>
      <c r="VCP759" s="494"/>
      <c r="VCQ759" s="494"/>
      <c r="VCR759" s="494"/>
      <c r="VCS759" s="494"/>
      <c r="VCT759" s="494"/>
      <c r="VCU759" s="494"/>
      <c r="VCV759" s="494"/>
      <c r="VCW759" s="494"/>
      <c r="VCX759" s="494"/>
      <c r="VCY759" s="494"/>
      <c r="VCZ759" s="494"/>
      <c r="VDA759" s="494"/>
      <c r="VDB759" s="494"/>
      <c r="VDC759" s="494"/>
      <c r="VDD759" s="494"/>
      <c r="VDE759" s="494"/>
      <c r="VDF759" s="494"/>
      <c r="VDG759" s="494"/>
      <c r="VDH759" s="494"/>
      <c r="VDI759" s="494"/>
      <c r="VDJ759" s="494"/>
      <c r="VDK759" s="494"/>
      <c r="VDL759" s="494"/>
      <c r="VDM759" s="494"/>
      <c r="VDN759" s="494"/>
      <c r="VDO759" s="494"/>
      <c r="VDP759" s="494"/>
      <c r="VDQ759" s="494"/>
      <c r="VDR759" s="494"/>
      <c r="VDS759" s="494"/>
      <c r="VDT759" s="494"/>
      <c r="VDU759" s="494"/>
      <c r="VDV759" s="494"/>
      <c r="VDW759" s="494"/>
      <c r="VDX759" s="494"/>
      <c r="VDY759" s="494"/>
      <c r="VDZ759" s="494"/>
      <c r="VEA759" s="494"/>
      <c r="VEB759" s="494"/>
      <c r="VEC759" s="494"/>
      <c r="VED759" s="494"/>
      <c r="VEE759" s="494"/>
      <c r="VEF759" s="494"/>
      <c r="VEG759" s="494"/>
      <c r="VEH759" s="494"/>
      <c r="VEI759" s="494"/>
      <c r="VEJ759" s="494"/>
      <c r="VEK759" s="494"/>
      <c r="VEL759" s="494"/>
      <c r="VEM759" s="494"/>
      <c r="VEN759" s="494"/>
      <c r="VEO759" s="494"/>
      <c r="VEP759" s="494"/>
      <c r="VEQ759" s="494"/>
      <c r="VER759" s="494"/>
      <c r="VES759" s="494"/>
      <c r="VET759" s="494"/>
      <c r="VEU759" s="494"/>
      <c r="VEV759" s="494"/>
      <c r="VEW759" s="494"/>
      <c r="VEX759" s="494"/>
      <c r="VEY759" s="494"/>
      <c r="VEZ759" s="494"/>
      <c r="VFA759" s="494"/>
      <c r="VFB759" s="494"/>
      <c r="VFC759" s="494"/>
      <c r="VFD759" s="494"/>
      <c r="VFE759" s="494"/>
      <c r="VFF759" s="494"/>
      <c r="VFG759" s="494"/>
      <c r="VFH759" s="494"/>
      <c r="VFI759" s="494"/>
      <c r="VFJ759" s="494"/>
      <c r="VFK759" s="494"/>
      <c r="VFL759" s="494"/>
      <c r="VFM759" s="494"/>
      <c r="VFN759" s="494"/>
      <c r="VFO759" s="494"/>
      <c r="VFP759" s="494"/>
      <c r="VFQ759" s="494"/>
      <c r="VFR759" s="494"/>
      <c r="VFS759" s="494"/>
      <c r="VFT759" s="494"/>
      <c r="VFU759" s="494"/>
      <c r="VFV759" s="494"/>
      <c r="VFW759" s="494"/>
      <c r="VFX759" s="494"/>
      <c r="VFY759" s="494"/>
      <c r="VFZ759" s="494"/>
      <c r="VGA759" s="494"/>
      <c r="VGB759" s="494"/>
      <c r="VGC759" s="494"/>
      <c r="VGD759" s="494"/>
      <c r="VGE759" s="494"/>
      <c r="VGF759" s="494"/>
      <c r="VGG759" s="494"/>
      <c r="VGH759" s="494"/>
      <c r="VGI759" s="494"/>
      <c r="VGJ759" s="494"/>
      <c r="VGK759" s="494"/>
      <c r="VGL759" s="494"/>
      <c r="VGM759" s="494"/>
      <c r="VGN759" s="494"/>
      <c r="VGO759" s="494"/>
      <c r="VGP759" s="494"/>
      <c r="VGQ759" s="494"/>
      <c r="VGR759" s="494"/>
      <c r="VGS759" s="494"/>
      <c r="VGT759" s="494"/>
      <c r="VGU759" s="494"/>
      <c r="VGV759" s="494"/>
      <c r="VGW759" s="494"/>
      <c r="VGX759" s="494"/>
      <c r="VGY759" s="494"/>
      <c r="VGZ759" s="494"/>
      <c r="VHA759" s="494"/>
      <c r="VHB759" s="494"/>
      <c r="VHC759" s="494"/>
      <c r="VHD759" s="494"/>
      <c r="VHE759" s="494"/>
      <c r="VHF759" s="494"/>
      <c r="VHG759" s="494"/>
      <c r="VHH759" s="494"/>
      <c r="VHI759" s="494"/>
      <c r="VHJ759" s="494"/>
      <c r="VHK759" s="494"/>
      <c r="VHL759" s="494"/>
      <c r="VHM759" s="494"/>
      <c r="VHN759" s="494"/>
      <c r="VHO759" s="494"/>
      <c r="VHP759" s="494"/>
      <c r="VHQ759" s="494"/>
      <c r="VHR759" s="494"/>
      <c r="VHS759" s="494"/>
      <c r="VHT759" s="494"/>
      <c r="VHU759" s="494"/>
      <c r="VHV759" s="494"/>
      <c r="VHW759" s="494"/>
      <c r="VHX759" s="494"/>
      <c r="VHY759" s="494"/>
      <c r="VHZ759" s="494"/>
      <c r="VIA759" s="494"/>
      <c r="VIB759" s="494"/>
      <c r="VIC759" s="494"/>
      <c r="VID759" s="494"/>
      <c r="VIE759" s="494"/>
      <c r="VIF759" s="494"/>
      <c r="VIG759" s="494"/>
      <c r="VIH759" s="494"/>
      <c r="VII759" s="494"/>
      <c r="VIJ759" s="494"/>
      <c r="VIK759" s="494"/>
      <c r="VIL759" s="494"/>
      <c r="VIM759" s="494"/>
      <c r="VIN759" s="494"/>
      <c r="VIO759" s="494"/>
      <c r="VIP759" s="494"/>
      <c r="VIQ759" s="494"/>
      <c r="VIR759" s="494"/>
      <c r="VIS759" s="494"/>
      <c r="VIT759" s="494"/>
      <c r="VIU759" s="494"/>
      <c r="VIV759" s="494"/>
      <c r="VIW759" s="494"/>
      <c r="VIX759" s="494"/>
      <c r="VIY759" s="494"/>
      <c r="VIZ759" s="494"/>
      <c r="VJA759" s="494"/>
      <c r="VJB759" s="494"/>
      <c r="VJC759" s="494"/>
      <c r="VJD759" s="494"/>
      <c r="VJE759" s="494"/>
      <c r="VJF759" s="494"/>
      <c r="VJG759" s="494"/>
      <c r="VJH759" s="494"/>
      <c r="VJI759" s="494"/>
      <c r="VJJ759" s="494"/>
      <c r="VJK759" s="494"/>
      <c r="VJL759" s="494"/>
      <c r="VJM759" s="494"/>
      <c r="VJN759" s="494"/>
      <c r="VJO759" s="494"/>
      <c r="VJP759" s="494"/>
      <c r="VJQ759" s="494"/>
      <c r="VJR759" s="494"/>
      <c r="VJS759" s="494"/>
      <c r="VJT759" s="494"/>
      <c r="VJU759" s="494"/>
      <c r="VJV759" s="494"/>
      <c r="VJW759" s="494"/>
      <c r="VJX759" s="494"/>
      <c r="VJY759" s="494"/>
      <c r="VJZ759" s="494"/>
      <c r="VKA759" s="494"/>
      <c r="VKB759" s="494"/>
      <c r="VKC759" s="494"/>
      <c r="VKD759" s="494"/>
      <c r="VKE759" s="494"/>
      <c r="VKF759" s="494"/>
      <c r="VKG759" s="494"/>
      <c r="VKH759" s="494"/>
      <c r="VKI759" s="494"/>
      <c r="VKJ759" s="494"/>
      <c r="VKK759" s="494"/>
      <c r="VKL759" s="494"/>
      <c r="VKM759" s="494"/>
      <c r="VKN759" s="494"/>
      <c r="VKO759" s="494"/>
      <c r="VKP759" s="494"/>
      <c r="VKQ759" s="494"/>
      <c r="VKR759" s="494"/>
      <c r="VKS759" s="494"/>
      <c r="VKT759" s="494"/>
      <c r="VKU759" s="494"/>
      <c r="VKV759" s="494"/>
      <c r="VKW759" s="494"/>
      <c r="VKX759" s="494"/>
      <c r="VKY759" s="494"/>
      <c r="VKZ759" s="494"/>
      <c r="VLA759" s="494"/>
      <c r="VLB759" s="494"/>
      <c r="VLC759" s="494"/>
      <c r="VLD759" s="494"/>
      <c r="VLE759" s="494"/>
      <c r="VLF759" s="494"/>
      <c r="VLG759" s="494"/>
      <c r="VLH759" s="494"/>
      <c r="VLI759" s="494"/>
      <c r="VLJ759" s="494"/>
      <c r="VLK759" s="494"/>
      <c r="VLL759" s="494"/>
      <c r="VLM759" s="494"/>
      <c r="VLN759" s="494"/>
      <c r="VLO759" s="494"/>
      <c r="VLP759" s="494"/>
      <c r="VLQ759" s="494"/>
      <c r="VLR759" s="494"/>
      <c r="VLS759" s="494"/>
      <c r="VLT759" s="494"/>
      <c r="VLU759" s="494"/>
      <c r="VLV759" s="494"/>
      <c r="VLW759" s="494"/>
      <c r="VLX759" s="494"/>
      <c r="VLY759" s="494"/>
      <c r="VLZ759" s="494"/>
      <c r="VMA759" s="494"/>
      <c r="VMB759" s="494"/>
      <c r="VMC759" s="494"/>
      <c r="VMD759" s="494"/>
      <c r="VME759" s="494"/>
      <c r="VMF759" s="494"/>
      <c r="VMG759" s="494"/>
      <c r="VMH759" s="494"/>
      <c r="VMI759" s="494"/>
      <c r="VMJ759" s="494"/>
      <c r="VMK759" s="494"/>
      <c r="VML759" s="494"/>
      <c r="VMM759" s="494"/>
      <c r="VMN759" s="494"/>
      <c r="VMO759" s="494"/>
      <c r="VMP759" s="494"/>
      <c r="VMQ759" s="494"/>
      <c r="VMR759" s="494"/>
      <c r="VMS759" s="494"/>
      <c r="VMT759" s="494"/>
      <c r="VMU759" s="494"/>
      <c r="VMV759" s="494"/>
      <c r="VMW759" s="494"/>
      <c r="VMX759" s="494"/>
      <c r="VMY759" s="494"/>
      <c r="VMZ759" s="494"/>
      <c r="VNA759" s="494"/>
      <c r="VNB759" s="494"/>
      <c r="VNC759" s="494"/>
      <c r="VND759" s="494"/>
      <c r="VNE759" s="494"/>
      <c r="VNF759" s="494"/>
      <c r="VNG759" s="494"/>
      <c r="VNH759" s="494"/>
      <c r="VNI759" s="494"/>
      <c r="VNJ759" s="494"/>
      <c r="VNK759" s="494"/>
      <c r="VNL759" s="494"/>
      <c r="VNM759" s="494"/>
      <c r="VNN759" s="494"/>
      <c r="VNO759" s="494"/>
      <c r="VNP759" s="494"/>
      <c r="VNQ759" s="494"/>
      <c r="VNR759" s="494"/>
      <c r="VNS759" s="494"/>
      <c r="VNT759" s="494"/>
      <c r="VNU759" s="494"/>
      <c r="VNV759" s="494"/>
      <c r="VNW759" s="494"/>
      <c r="VNX759" s="494"/>
      <c r="VNY759" s="494"/>
      <c r="VNZ759" s="494"/>
      <c r="VOA759" s="494"/>
      <c r="VOB759" s="494"/>
      <c r="VOC759" s="494"/>
      <c r="VOD759" s="494"/>
      <c r="VOE759" s="494"/>
      <c r="VOF759" s="494"/>
      <c r="VOG759" s="494"/>
      <c r="VOH759" s="494"/>
      <c r="VOI759" s="494"/>
      <c r="VOJ759" s="494"/>
      <c r="VOK759" s="494"/>
      <c r="VOL759" s="494"/>
      <c r="VOM759" s="494"/>
      <c r="VON759" s="494"/>
      <c r="VOO759" s="494"/>
      <c r="VOP759" s="494"/>
      <c r="VOQ759" s="494"/>
      <c r="VOR759" s="494"/>
      <c r="VOS759" s="494"/>
      <c r="VOT759" s="494"/>
      <c r="VOU759" s="494"/>
      <c r="VOV759" s="494"/>
      <c r="VOW759" s="494"/>
      <c r="VOX759" s="494"/>
      <c r="VOY759" s="494"/>
      <c r="VOZ759" s="494"/>
      <c r="VPA759" s="494"/>
      <c r="VPB759" s="494"/>
      <c r="VPC759" s="494"/>
      <c r="VPD759" s="494"/>
      <c r="VPE759" s="494"/>
      <c r="VPF759" s="494"/>
      <c r="VPG759" s="494"/>
      <c r="VPH759" s="494"/>
      <c r="VPI759" s="494"/>
      <c r="VPJ759" s="494"/>
      <c r="VPK759" s="494"/>
      <c r="VPL759" s="494"/>
      <c r="VPM759" s="494"/>
      <c r="VPN759" s="494"/>
      <c r="VPO759" s="494"/>
      <c r="VPP759" s="494"/>
      <c r="VPQ759" s="494"/>
      <c r="VPR759" s="494"/>
      <c r="VPS759" s="494"/>
      <c r="VPT759" s="494"/>
      <c r="VPU759" s="494"/>
      <c r="VPV759" s="494"/>
      <c r="VPW759" s="494"/>
      <c r="VPX759" s="494"/>
      <c r="VPY759" s="494"/>
      <c r="VPZ759" s="494"/>
      <c r="VQA759" s="494"/>
      <c r="VQB759" s="494"/>
      <c r="VQC759" s="494"/>
      <c r="VQD759" s="494"/>
      <c r="VQE759" s="494"/>
      <c r="VQF759" s="494"/>
      <c r="VQG759" s="494"/>
      <c r="VQH759" s="494"/>
      <c r="VQI759" s="494"/>
      <c r="VQJ759" s="494"/>
      <c r="VQK759" s="494"/>
      <c r="VQL759" s="494"/>
      <c r="VQM759" s="494"/>
      <c r="VQN759" s="494"/>
      <c r="VQO759" s="494"/>
      <c r="VQP759" s="494"/>
      <c r="VQQ759" s="494"/>
      <c r="VQR759" s="494"/>
      <c r="VQS759" s="494"/>
      <c r="VQT759" s="494"/>
      <c r="VQU759" s="494"/>
      <c r="VQV759" s="494"/>
      <c r="VQW759" s="494"/>
      <c r="VQX759" s="494"/>
      <c r="VQY759" s="494"/>
      <c r="VQZ759" s="494"/>
      <c r="VRA759" s="494"/>
      <c r="VRB759" s="494"/>
      <c r="VRC759" s="494"/>
      <c r="VRD759" s="494"/>
      <c r="VRE759" s="494"/>
      <c r="VRF759" s="494"/>
      <c r="VRG759" s="494"/>
      <c r="VRH759" s="494"/>
      <c r="VRI759" s="494"/>
      <c r="VRJ759" s="494"/>
      <c r="VRK759" s="494"/>
      <c r="VRL759" s="494"/>
      <c r="VRM759" s="494"/>
      <c r="VRN759" s="494"/>
      <c r="VRO759" s="494"/>
      <c r="VRP759" s="494"/>
      <c r="VRQ759" s="494"/>
      <c r="VRR759" s="494"/>
      <c r="VRS759" s="494"/>
      <c r="VRT759" s="494"/>
      <c r="VRU759" s="494"/>
      <c r="VRV759" s="494"/>
      <c r="VRW759" s="494"/>
      <c r="VRX759" s="494"/>
      <c r="VRY759" s="494"/>
      <c r="VRZ759" s="494"/>
      <c r="VSA759" s="494"/>
      <c r="VSB759" s="494"/>
      <c r="VSC759" s="494"/>
      <c r="VSD759" s="494"/>
      <c r="VSE759" s="494"/>
      <c r="VSF759" s="494"/>
      <c r="VSG759" s="494"/>
      <c r="VSH759" s="494"/>
      <c r="VSI759" s="494"/>
      <c r="VSJ759" s="494"/>
      <c r="VSK759" s="494"/>
      <c r="VSL759" s="494"/>
      <c r="VSM759" s="494"/>
      <c r="VSN759" s="494"/>
      <c r="VSO759" s="494"/>
      <c r="VSP759" s="494"/>
      <c r="VSQ759" s="494"/>
      <c r="VSR759" s="494"/>
      <c r="VSS759" s="494"/>
      <c r="VST759" s="494"/>
      <c r="VSU759" s="494"/>
      <c r="VSV759" s="494"/>
      <c r="VSW759" s="494"/>
      <c r="VSX759" s="494"/>
      <c r="VSY759" s="494"/>
      <c r="VSZ759" s="494"/>
      <c r="VTA759" s="494"/>
      <c r="VTB759" s="494"/>
      <c r="VTC759" s="494"/>
      <c r="VTD759" s="494"/>
      <c r="VTE759" s="494"/>
      <c r="VTF759" s="494"/>
      <c r="VTG759" s="494"/>
      <c r="VTH759" s="494"/>
      <c r="VTI759" s="494"/>
      <c r="VTJ759" s="494"/>
      <c r="VTK759" s="494"/>
      <c r="VTL759" s="494"/>
      <c r="VTM759" s="494"/>
      <c r="VTN759" s="494"/>
      <c r="VTO759" s="494"/>
      <c r="VTP759" s="494"/>
      <c r="VTQ759" s="494"/>
      <c r="VTR759" s="494"/>
      <c r="VTS759" s="494"/>
      <c r="VTT759" s="494"/>
      <c r="VTU759" s="494"/>
      <c r="VTV759" s="494"/>
      <c r="VTW759" s="494"/>
      <c r="VTX759" s="494"/>
      <c r="VTY759" s="494"/>
      <c r="VTZ759" s="494"/>
      <c r="VUA759" s="494"/>
      <c r="VUB759" s="494"/>
      <c r="VUC759" s="494"/>
      <c r="VUD759" s="494"/>
      <c r="VUE759" s="494"/>
      <c r="VUF759" s="494"/>
      <c r="VUG759" s="494"/>
      <c r="VUH759" s="494"/>
      <c r="VUI759" s="494"/>
      <c r="VUJ759" s="494"/>
      <c r="VUK759" s="494"/>
      <c r="VUL759" s="494"/>
      <c r="VUM759" s="494"/>
      <c r="VUN759" s="494"/>
      <c r="VUO759" s="494"/>
      <c r="VUP759" s="494"/>
      <c r="VUQ759" s="494"/>
      <c r="VUR759" s="494"/>
      <c r="VUS759" s="494"/>
      <c r="VUT759" s="494"/>
      <c r="VUU759" s="494"/>
      <c r="VUV759" s="494"/>
      <c r="VUW759" s="494"/>
      <c r="VUX759" s="494"/>
      <c r="VUY759" s="494"/>
      <c r="VUZ759" s="494"/>
      <c r="VVA759" s="494"/>
      <c r="VVB759" s="494"/>
      <c r="VVC759" s="494"/>
      <c r="VVD759" s="494"/>
      <c r="VVE759" s="494"/>
      <c r="VVF759" s="494"/>
      <c r="VVG759" s="494"/>
      <c r="VVH759" s="494"/>
      <c r="VVI759" s="494"/>
      <c r="VVJ759" s="494"/>
      <c r="VVK759" s="494"/>
      <c r="VVL759" s="494"/>
      <c r="VVM759" s="494"/>
      <c r="VVN759" s="494"/>
      <c r="VVO759" s="494"/>
      <c r="VVP759" s="494"/>
      <c r="VVQ759" s="494"/>
      <c r="VVR759" s="494"/>
      <c r="VVS759" s="494"/>
      <c r="VVT759" s="494"/>
      <c r="VVU759" s="494"/>
      <c r="VVV759" s="494"/>
      <c r="VVW759" s="494"/>
      <c r="VVX759" s="494"/>
      <c r="VVY759" s="494"/>
      <c r="VVZ759" s="494"/>
      <c r="VWA759" s="494"/>
      <c r="VWB759" s="494"/>
      <c r="VWC759" s="494"/>
      <c r="VWD759" s="494"/>
      <c r="VWE759" s="494"/>
      <c r="VWF759" s="494"/>
      <c r="VWG759" s="494"/>
      <c r="VWH759" s="494"/>
      <c r="VWI759" s="494"/>
      <c r="VWJ759" s="494"/>
      <c r="VWK759" s="494"/>
      <c r="VWL759" s="494"/>
      <c r="VWM759" s="494"/>
      <c r="VWN759" s="494"/>
      <c r="VWO759" s="494"/>
      <c r="VWP759" s="494"/>
      <c r="VWQ759" s="494"/>
      <c r="VWR759" s="494"/>
      <c r="VWS759" s="494"/>
      <c r="VWT759" s="494"/>
      <c r="VWU759" s="494"/>
      <c r="VWV759" s="494"/>
      <c r="VWW759" s="494"/>
      <c r="VWX759" s="494"/>
      <c r="VWY759" s="494"/>
      <c r="VWZ759" s="494"/>
      <c r="VXA759" s="494"/>
      <c r="VXB759" s="494"/>
      <c r="VXC759" s="494"/>
      <c r="VXD759" s="494"/>
      <c r="VXE759" s="494"/>
      <c r="VXF759" s="494"/>
      <c r="VXG759" s="494"/>
      <c r="VXH759" s="494"/>
      <c r="VXI759" s="494"/>
      <c r="VXJ759" s="494"/>
      <c r="VXK759" s="494"/>
      <c r="VXL759" s="494"/>
      <c r="VXM759" s="494"/>
      <c r="VXN759" s="494"/>
      <c r="VXO759" s="494"/>
      <c r="VXP759" s="494"/>
      <c r="VXQ759" s="494"/>
      <c r="VXR759" s="494"/>
      <c r="VXS759" s="494"/>
      <c r="VXT759" s="494"/>
      <c r="VXU759" s="494"/>
      <c r="VXV759" s="494"/>
      <c r="VXW759" s="494"/>
      <c r="VXX759" s="494"/>
      <c r="VXY759" s="494"/>
      <c r="VXZ759" s="494"/>
      <c r="VYA759" s="494"/>
      <c r="VYB759" s="494"/>
      <c r="VYC759" s="494"/>
      <c r="VYD759" s="494"/>
      <c r="VYE759" s="494"/>
      <c r="VYF759" s="494"/>
      <c r="VYG759" s="494"/>
      <c r="VYH759" s="494"/>
      <c r="VYI759" s="494"/>
      <c r="VYJ759" s="494"/>
      <c r="VYK759" s="494"/>
      <c r="VYL759" s="494"/>
      <c r="VYM759" s="494"/>
      <c r="VYN759" s="494"/>
      <c r="VYO759" s="494"/>
      <c r="VYP759" s="494"/>
      <c r="VYQ759" s="494"/>
      <c r="VYR759" s="494"/>
      <c r="VYS759" s="494"/>
      <c r="VYT759" s="494"/>
      <c r="VYU759" s="494"/>
      <c r="VYV759" s="494"/>
      <c r="VYW759" s="494"/>
      <c r="VYX759" s="494"/>
      <c r="VYY759" s="494"/>
      <c r="VYZ759" s="494"/>
      <c r="VZA759" s="494"/>
      <c r="VZB759" s="494"/>
      <c r="VZC759" s="494"/>
      <c r="VZD759" s="494"/>
      <c r="VZE759" s="494"/>
      <c r="VZF759" s="494"/>
      <c r="VZG759" s="494"/>
      <c r="VZH759" s="494"/>
      <c r="VZI759" s="494"/>
      <c r="VZJ759" s="494"/>
      <c r="VZK759" s="494"/>
      <c r="VZL759" s="494"/>
      <c r="VZM759" s="494"/>
      <c r="VZN759" s="494"/>
      <c r="VZO759" s="494"/>
      <c r="VZP759" s="494"/>
      <c r="VZQ759" s="494"/>
      <c r="VZR759" s="494"/>
      <c r="VZS759" s="494"/>
      <c r="VZT759" s="494"/>
      <c r="VZU759" s="494"/>
      <c r="VZV759" s="494"/>
      <c r="VZW759" s="494"/>
      <c r="VZX759" s="494"/>
      <c r="VZY759" s="494"/>
      <c r="VZZ759" s="494"/>
      <c r="WAA759" s="494"/>
      <c r="WAB759" s="494"/>
      <c r="WAC759" s="494"/>
      <c r="WAD759" s="494"/>
      <c r="WAE759" s="494"/>
      <c r="WAF759" s="494"/>
      <c r="WAG759" s="494"/>
      <c r="WAH759" s="494"/>
      <c r="WAI759" s="494"/>
      <c r="WAJ759" s="494"/>
      <c r="WAK759" s="494"/>
      <c r="WAL759" s="494"/>
      <c r="WAM759" s="494"/>
      <c r="WAN759" s="494"/>
      <c r="WAO759" s="494"/>
      <c r="WAP759" s="494"/>
      <c r="WAQ759" s="494"/>
      <c r="WAR759" s="494"/>
      <c r="WAS759" s="494"/>
      <c r="WAT759" s="494"/>
      <c r="WAU759" s="494"/>
      <c r="WAV759" s="494"/>
      <c r="WAW759" s="494"/>
      <c r="WAX759" s="494"/>
      <c r="WAY759" s="494"/>
      <c r="WAZ759" s="494"/>
      <c r="WBA759" s="494"/>
      <c r="WBB759" s="494"/>
      <c r="WBC759" s="494"/>
      <c r="WBD759" s="494"/>
      <c r="WBE759" s="494"/>
      <c r="WBF759" s="494"/>
      <c r="WBG759" s="494"/>
      <c r="WBH759" s="494"/>
      <c r="WBI759" s="494"/>
      <c r="WBJ759" s="494"/>
      <c r="WBK759" s="494"/>
      <c r="WBL759" s="494"/>
      <c r="WBM759" s="494"/>
      <c r="WBN759" s="494"/>
      <c r="WBO759" s="494"/>
      <c r="WBP759" s="494"/>
      <c r="WBQ759" s="494"/>
      <c r="WBR759" s="494"/>
      <c r="WBS759" s="494"/>
      <c r="WBT759" s="494"/>
      <c r="WBU759" s="494"/>
      <c r="WBV759" s="494"/>
      <c r="WBW759" s="494"/>
      <c r="WBX759" s="494"/>
      <c r="WBY759" s="494"/>
      <c r="WBZ759" s="494"/>
      <c r="WCA759" s="494"/>
      <c r="WCB759" s="494"/>
      <c r="WCC759" s="494"/>
      <c r="WCD759" s="494"/>
      <c r="WCE759" s="494"/>
      <c r="WCF759" s="494"/>
      <c r="WCG759" s="494"/>
      <c r="WCH759" s="494"/>
      <c r="WCI759" s="494"/>
      <c r="WCJ759" s="494"/>
      <c r="WCK759" s="494"/>
      <c r="WCL759" s="494"/>
      <c r="WCM759" s="494"/>
      <c r="WCN759" s="494"/>
      <c r="WCO759" s="494"/>
      <c r="WCP759" s="494"/>
      <c r="WCQ759" s="494"/>
      <c r="WCR759" s="494"/>
      <c r="WCS759" s="494"/>
      <c r="WCT759" s="494"/>
      <c r="WCU759" s="494"/>
      <c r="WCV759" s="494"/>
      <c r="WCW759" s="494"/>
      <c r="WCX759" s="494"/>
      <c r="WCY759" s="494"/>
      <c r="WCZ759" s="494"/>
      <c r="WDA759" s="494"/>
      <c r="WDB759" s="494"/>
      <c r="WDC759" s="494"/>
      <c r="WDD759" s="494"/>
      <c r="WDE759" s="494"/>
      <c r="WDF759" s="494"/>
      <c r="WDG759" s="494"/>
      <c r="WDH759" s="494"/>
      <c r="WDI759" s="494"/>
      <c r="WDJ759" s="494"/>
      <c r="WDK759" s="494"/>
      <c r="WDL759" s="494"/>
      <c r="WDM759" s="494"/>
      <c r="WDN759" s="494"/>
      <c r="WDO759" s="494"/>
      <c r="WDP759" s="494"/>
      <c r="WDQ759" s="494"/>
      <c r="WDR759" s="494"/>
      <c r="WDS759" s="494"/>
      <c r="WDT759" s="494"/>
      <c r="WDU759" s="494"/>
      <c r="WDV759" s="494"/>
      <c r="WDW759" s="494"/>
      <c r="WDX759" s="494"/>
      <c r="WDY759" s="494"/>
      <c r="WDZ759" s="494"/>
      <c r="WEA759" s="494"/>
      <c r="WEB759" s="494"/>
      <c r="WEC759" s="494"/>
      <c r="WED759" s="494"/>
      <c r="WEE759" s="494"/>
      <c r="WEF759" s="494"/>
      <c r="WEG759" s="494"/>
      <c r="WEH759" s="494"/>
      <c r="WEI759" s="494"/>
      <c r="WEJ759" s="494"/>
      <c r="WEK759" s="494"/>
      <c r="WEL759" s="494"/>
      <c r="WEM759" s="494"/>
      <c r="WEN759" s="494"/>
      <c r="WEO759" s="494"/>
      <c r="WEP759" s="494"/>
      <c r="WEQ759" s="494"/>
      <c r="WER759" s="494"/>
      <c r="WES759" s="494"/>
      <c r="WET759" s="494"/>
      <c r="WEU759" s="494"/>
      <c r="WEV759" s="494"/>
      <c r="WEW759" s="494"/>
      <c r="WEX759" s="494"/>
      <c r="WEY759" s="494"/>
      <c r="WEZ759" s="494"/>
      <c r="WFA759" s="494"/>
      <c r="WFB759" s="494"/>
      <c r="WFC759" s="494"/>
      <c r="WFD759" s="494"/>
      <c r="WFE759" s="494"/>
      <c r="WFF759" s="494"/>
      <c r="WFG759" s="494"/>
      <c r="WFH759" s="494"/>
      <c r="WFI759" s="494"/>
      <c r="WFJ759" s="494"/>
      <c r="WFK759" s="494"/>
      <c r="WFL759" s="494"/>
      <c r="WFM759" s="494"/>
      <c r="WFN759" s="494"/>
      <c r="WFO759" s="494"/>
      <c r="WFP759" s="494"/>
      <c r="WFQ759" s="494"/>
      <c r="WFR759" s="494"/>
      <c r="WFS759" s="494"/>
      <c r="WFT759" s="494"/>
      <c r="WFU759" s="494"/>
      <c r="WFV759" s="494"/>
      <c r="WFW759" s="494"/>
      <c r="WFX759" s="494"/>
      <c r="WFY759" s="494"/>
      <c r="WFZ759" s="494"/>
      <c r="WGA759" s="494"/>
      <c r="WGB759" s="494"/>
      <c r="WGC759" s="494"/>
      <c r="WGD759" s="494"/>
      <c r="WGE759" s="494"/>
      <c r="WGF759" s="494"/>
      <c r="WGG759" s="494"/>
      <c r="WGH759" s="494"/>
      <c r="WGI759" s="494"/>
      <c r="WGJ759" s="494"/>
      <c r="WGK759" s="494"/>
      <c r="WGL759" s="494"/>
      <c r="WGM759" s="494"/>
      <c r="WGN759" s="494"/>
      <c r="WGO759" s="494"/>
      <c r="WGP759" s="494"/>
      <c r="WGQ759" s="494"/>
      <c r="WGR759" s="494"/>
      <c r="WGS759" s="494"/>
      <c r="WGT759" s="494"/>
      <c r="WGU759" s="494"/>
      <c r="WGV759" s="494"/>
      <c r="WGW759" s="494"/>
      <c r="WGX759" s="494"/>
      <c r="WGY759" s="494"/>
      <c r="WGZ759" s="494"/>
      <c r="WHA759" s="494"/>
      <c r="WHB759" s="494"/>
      <c r="WHC759" s="494"/>
      <c r="WHD759" s="494"/>
      <c r="WHE759" s="494"/>
      <c r="WHF759" s="494"/>
      <c r="WHG759" s="494"/>
      <c r="WHH759" s="494"/>
      <c r="WHI759" s="494"/>
      <c r="WHJ759" s="494"/>
      <c r="WHK759" s="494"/>
      <c r="WHL759" s="494"/>
      <c r="WHM759" s="494"/>
      <c r="WHN759" s="494"/>
      <c r="WHO759" s="494"/>
      <c r="WHP759" s="494"/>
      <c r="WHQ759" s="494"/>
      <c r="WHR759" s="494"/>
      <c r="WHS759" s="494"/>
      <c r="WHT759" s="494"/>
      <c r="WHU759" s="494"/>
      <c r="WHV759" s="494"/>
      <c r="WHW759" s="494"/>
      <c r="WHX759" s="494"/>
      <c r="WHY759" s="494"/>
      <c r="WHZ759" s="494"/>
      <c r="WIA759" s="494"/>
      <c r="WIB759" s="494"/>
      <c r="WIC759" s="494"/>
      <c r="WID759" s="494"/>
      <c r="WIE759" s="494"/>
      <c r="WIF759" s="494"/>
      <c r="WIG759" s="494"/>
      <c r="WIH759" s="494"/>
      <c r="WII759" s="494"/>
      <c r="WIJ759" s="494"/>
      <c r="WIK759" s="494"/>
      <c r="WIL759" s="494"/>
      <c r="WIM759" s="494"/>
      <c r="WIN759" s="494"/>
      <c r="WIO759" s="494"/>
      <c r="WIP759" s="494"/>
      <c r="WIQ759" s="494"/>
      <c r="WIR759" s="494"/>
      <c r="WIS759" s="494"/>
      <c r="WIT759" s="494"/>
      <c r="WIU759" s="494"/>
      <c r="WIV759" s="494"/>
      <c r="WIW759" s="494"/>
      <c r="WIX759" s="494"/>
      <c r="WIY759" s="494"/>
      <c r="WIZ759" s="494"/>
      <c r="WJA759" s="494"/>
      <c r="WJB759" s="494"/>
      <c r="WJC759" s="494"/>
      <c r="WJD759" s="494"/>
      <c r="WJE759" s="494"/>
      <c r="WJF759" s="494"/>
      <c r="WJG759" s="494"/>
      <c r="WJH759" s="494"/>
      <c r="WJI759" s="494"/>
      <c r="WJJ759" s="494"/>
      <c r="WJK759" s="494"/>
      <c r="WJL759" s="494"/>
      <c r="WJM759" s="494"/>
      <c r="WJN759" s="494"/>
      <c r="WJO759" s="494"/>
      <c r="WJP759" s="494"/>
      <c r="WJQ759" s="494"/>
      <c r="WJR759" s="494"/>
      <c r="WJS759" s="494"/>
      <c r="WJT759" s="494"/>
      <c r="WJU759" s="494"/>
      <c r="WJV759" s="494"/>
      <c r="WJW759" s="494"/>
      <c r="WJX759" s="494"/>
      <c r="WJY759" s="494"/>
      <c r="WJZ759" s="494"/>
      <c r="WKA759" s="494"/>
      <c r="WKB759" s="494"/>
      <c r="WKC759" s="494"/>
      <c r="WKD759" s="494"/>
      <c r="WKE759" s="494"/>
      <c r="WKF759" s="494"/>
      <c r="WKG759" s="494"/>
      <c r="WKH759" s="494"/>
      <c r="WKI759" s="494"/>
      <c r="WKJ759" s="494"/>
      <c r="WKK759" s="494"/>
      <c r="WKL759" s="494"/>
      <c r="WKM759" s="494"/>
      <c r="WKN759" s="494"/>
      <c r="WKO759" s="494"/>
      <c r="WKP759" s="494"/>
      <c r="WKQ759" s="494"/>
      <c r="WKR759" s="494"/>
      <c r="WKS759" s="494"/>
      <c r="WKT759" s="494"/>
      <c r="WKU759" s="494"/>
      <c r="WKV759" s="494"/>
      <c r="WKW759" s="494"/>
      <c r="WKX759" s="494"/>
      <c r="WKY759" s="494"/>
      <c r="WKZ759" s="494"/>
      <c r="WLA759" s="494"/>
      <c r="WLB759" s="494"/>
      <c r="WLC759" s="494"/>
      <c r="WLD759" s="494"/>
      <c r="WLE759" s="494"/>
      <c r="WLF759" s="494"/>
      <c r="WLG759" s="494"/>
      <c r="WLH759" s="494"/>
      <c r="WLI759" s="494"/>
      <c r="WLJ759" s="494"/>
      <c r="WLK759" s="494"/>
      <c r="WLL759" s="494"/>
      <c r="WLM759" s="494"/>
      <c r="WLN759" s="494"/>
      <c r="WLO759" s="494"/>
      <c r="WLP759" s="494"/>
      <c r="WLQ759" s="494"/>
      <c r="WLR759" s="494"/>
      <c r="WLS759" s="494"/>
      <c r="WLT759" s="494"/>
      <c r="WLU759" s="494"/>
      <c r="WLV759" s="494"/>
      <c r="WLW759" s="494"/>
      <c r="WLX759" s="494"/>
      <c r="WLY759" s="494"/>
      <c r="WLZ759" s="494"/>
      <c r="WMA759" s="494"/>
      <c r="WMB759" s="494"/>
      <c r="WMC759" s="494"/>
      <c r="WMD759" s="494"/>
      <c r="WME759" s="494"/>
      <c r="WMF759" s="494"/>
      <c r="WMG759" s="494"/>
      <c r="WMH759" s="494"/>
      <c r="WMI759" s="494"/>
      <c r="WMJ759" s="494"/>
      <c r="WMK759" s="494"/>
      <c r="WML759" s="494"/>
      <c r="WMM759" s="494"/>
      <c r="WMN759" s="494"/>
      <c r="WMO759" s="494"/>
      <c r="WMP759" s="494"/>
      <c r="WMQ759" s="494"/>
      <c r="WMR759" s="494"/>
      <c r="WMS759" s="494"/>
      <c r="WMT759" s="494"/>
      <c r="WMU759" s="494"/>
      <c r="WMV759" s="494"/>
      <c r="WMW759" s="494"/>
      <c r="WMX759" s="494"/>
      <c r="WMY759" s="494"/>
      <c r="WMZ759" s="494"/>
      <c r="WNA759" s="494"/>
      <c r="WNB759" s="494"/>
      <c r="WNC759" s="494"/>
      <c r="WND759" s="494"/>
      <c r="WNE759" s="494"/>
      <c r="WNF759" s="494"/>
      <c r="WNG759" s="494"/>
      <c r="WNH759" s="494"/>
      <c r="WNI759" s="494"/>
      <c r="WNJ759" s="494"/>
      <c r="WNK759" s="494"/>
      <c r="WNL759" s="494"/>
      <c r="WNM759" s="494"/>
      <c r="WNN759" s="494"/>
      <c r="WNO759" s="494"/>
      <c r="WNP759" s="494"/>
      <c r="WNQ759" s="494"/>
      <c r="WNR759" s="494"/>
      <c r="WNS759" s="494"/>
      <c r="WNT759" s="494"/>
      <c r="WNU759" s="494"/>
      <c r="WNV759" s="494"/>
      <c r="WNW759" s="494"/>
      <c r="WNX759" s="494"/>
      <c r="WNY759" s="494"/>
      <c r="WNZ759" s="494"/>
      <c r="WOA759" s="494"/>
      <c r="WOB759" s="494"/>
      <c r="WOC759" s="494"/>
      <c r="WOD759" s="494"/>
      <c r="WOE759" s="494"/>
      <c r="WOF759" s="494"/>
      <c r="WOG759" s="494"/>
      <c r="WOH759" s="494"/>
      <c r="WOI759" s="494"/>
      <c r="WOJ759" s="494"/>
      <c r="WOK759" s="494"/>
      <c r="WOL759" s="494"/>
      <c r="WOM759" s="494"/>
      <c r="WON759" s="494"/>
      <c r="WOO759" s="494"/>
      <c r="WOP759" s="494"/>
      <c r="WOQ759" s="494"/>
      <c r="WOR759" s="494"/>
      <c r="WOS759" s="494"/>
      <c r="WOT759" s="494"/>
      <c r="WOU759" s="494"/>
      <c r="WOV759" s="494"/>
      <c r="WOW759" s="494"/>
      <c r="WOX759" s="494"/>
      <c r="WOY759" s="494"/>
      <c r="WOZ759" s="494"/>
      <c r="WPA759" s="494"/>
      <c r="WPB759" s="494"/>
      <c r="WPC759" s="494"/>
      <c r="WPD759" s="494"/>
      <c r="WPE759" s="494"/>
      <c r="WPF759" s="494"/>
      <c r="WPG759" s="494"/>
      <c r="WPH759" s="494"/>
      <c r="WPI759" s="494"/>
      <c r="WPJ759" s="494"/>
      <c r="WPK759" s="494"/>
      <c r="WPL759" s="494"/>
      <c r="WPM759" s="494"/>
      <c r="WPN759" s="494"/>
      <c r="WPO759" s="494"/>
      <c r="WPP759" s="494"/>
      <c r="WPQ759" s="494"/>
      <c r="WPR759" s="494"/>
      <c r="WPS759" s="494"/>
      <c r="WPT759" s="494"/>
      <c r="WPU759" s="494"/>
      <c r="WPV759" s="494"/>
      <c r="WPW759" s="494"/>
      <c r="WPX759" s="494"/>
      <c r="WPY759" s="494"/>
      <c r="WPZ759" s="494"/>
      <c r="WQA759" s="494"/>
      <c r="WQB759" s="494"/>
      <c r="WQC759" s="494"/>
      <c r="WQD759" s="494"/>
      <c r="WQE759" s="494"/>
      <c r="WQF759" s="494"/>
      <c r="WQG759" s="494"/>
      <c r="WQH759" s="494"/>
      <c r="WQI759" s="494"/>
      <c r="WQJ759" s="494"/>
      <c r="WQK759" s="494"/>
      <c r="WQL759" s="494"/>
      <c r="WQM759" s="494"/>
      <c r="WQN759" s="494"/>
      <c r="WQO759" s="494"/>
      <c r="WQP759" s="494"/>
      <c r="WQQ759" s="494"/>
      <c r="WQR759" s="494"/>
      <c r="WQS759" s="494"/>
      <c r="WQT759" s="494"/>
      <c r="WQU759" s="494"/>
      <c r="WQV759" s="494"/>
      <c r="WQW759" s="494"/>
      <c r="WQX759" s="494"/>
      <c r="WQY759" s="494"/>
      <c r="WQZ759" s="494"/>
      <c r="WRA759" s="494"/>
      <c r="WRB759" s="494"/>
      <c r="WRC759" s="494"/>
      <c r="WRD759" s="494"/>
      <c r="WRE759" s="494"/>
      <c r="WRF759" s="494"/>
      <c r="WRG759" s="494"/>
      <c r="WRH759" s="494"/>
      <c r="WRI759" s="494"/>
      <c r="WRJ759" s="494"/>
      <c r="WRK759" s="494"/>
      <c r="WRL759" s="494"/>
      <c r="WRM759" s="494"/>
      <c r="WRN759" s="494"/>
      <c r="WRO759" s="494"/>
      <c r="WRP759" s="494"/>
      <c r="WRQ759" s="494"/>
      <c r="WRR759" s="494"/>
      <c r="WRS759" s="494"/>
      <c r="WRT759" s="494"/>
      <c r="WRU759" s="494"/>
      <c r="WRV759" s="494"/>
      <c r="WRW759" s="494"/>
      <c r="WRX759" s="494"/>
      <c r="WRY759" s="494"/>
      <c r="WRZ759" s="494"/>
      <c r="WSA759" s="494"/>
      <c r="WSB759" s="494"/>
      <c r="WSC759" s="494"/>
      <c r="WSD759" s="494"/>
      <c r="WSE759" s="494"/>
      <c r="WSF759" s="494"/>
      <c r="WSG759" s="494"/>
      <c r="WSH759" s="494"/>
      <c r="WSI759" s="494"/>
      <c r="WSJ759" s="494"/>
      <c r="WSK759" s="494"/>
      <c r="WSL759" s="494"/>
      <c r="WSM759" s="494"/>
      <c r="WSN759" s="494"/>
      <c r="WSO759" s="494"/>
      <c r="WSP759" s="494"/>
      <c r="WSQ759" s="494"/>
      <c r="WSR759" s="494"/>
      <c r="WSS759" s="494"/>
      <c r="WST759" s="494"/>
      <c r="WSU759" s="494"/>
      <c r="WSV759" s="494"/>
      <c r="WSW759" s="494"/>
      <c r="WSX759" s="494"/>
      <c r="WSY759" s="494"/>
      <c r="WSZ759" s="494"/>
      <c r="WTA759" s="494"/>
      <c r="WTB759" s="494"/>
      <c r="WTC759" s="494"/>
      <c r="WTD759" s="494"/>
      <c r="WTE759" s="494"/>
      <c r="WTF759" s="494"/>
      <c r="WTG759" s="494"/>
      <c r="WTH759" s="494"/>
      <c r="WTI759" s="494"/>
      <c r="WTJ759" s="494"/>
      <c r="WTK759" s="494"/>
      <c r="WTL759" s="494"/>
      <c r="WTM759" s="494"/>
      <c r="WTN759" s="494"/>
      <c r="WTO759" s="494"/>
      <c r="WTP759" s="494"/>
      <c r="WTQ759" s="494"/>
      <c r="WTR759" s="494"/>
      <c r="WTS759" s="494"/>
      <c r="WTT759" s="494"/>
      <c r="WTU759" s="494"/>
      <c r="WTV759" s="494"/>
      <c r="WTW759" s="494"/>
      <c r="WTX759" s="494"/>
      <c r="WTY759" s="494"/>
      <c r="WTZ759" s="494"/>
      <c r="WUA759" s="494"/>
      <c r="WUB759" s="494"/>
      <c r="WUC759" s="494"/>
      <c r="WUD759" s="494"/>
      <c r="WUE759" s="494"/>
      <c r="WUF759" s="494"/>
      <c r="WUG759" s="494"/>
      <c r="WUH759" s="494"/>
      <c r="WUI759" s="494"/>
      <c r="WUJ759" s="494"/>
      <c r="WUK759" s="494"/>
      <c r="WUL759" s="494"/>
      <c r="WUM759" s="494"/>
      <c r="WUN759" s="494"/>
      <c r="WUO759" s="494"/>
      <c r="WUP759" s="494"/>
      <c r="WUQ759" s="494"/>
      <c r="WUR759" s="494"/>
      <c r="WUS759" s="494"/>
      <c r="WUT759" s="494"/>
      <c r="WUU759" s="494"/>
      <c r="WUV759" s="494"/>
      <c r="WUW759" s="494"/>
      <c r="WUX759" s="494"/>
      <c r="WUY759" s="494"/>
      <c r="WUZ759" s="494"/>
      <c r="WVA759" s="494"/>
      <c r="WVB759" s="494"/>
      <c r="WVC759" s="494"/>
      <c r="WVD759" s="494"/>
      <c r="WVE759" s="494"/>
      <c r="WVF759" s="494"/>
      <c r="WVG759" s="494"/>
      <c r="WVH759" s="494"/>
      <c r="WVI759" s="494"/>
      <c r="WVJ759" s="494"/>
      <c r="WVK759" s="494"/>
      <c r="WVL759" s="494"/>
      <c r="WVM759" s="494"/>
      <c r="WVN759" s="494"/>
      <c r="WVO759" s="494"/>
      <c r="WVP759" s="494"/>
      <c r="WVQ759" s="494"/>
      <c r="WVR759" s="494"/>
      <c r="WVS759" s="494"/>
      <c r="WVT759" s="494"/>
      <c r="WVU759" s="494"/>
      <c r="WVV759" s="494"/>
      <c r="WVW759" s="494"/>
      <c r="WVX759" s="494"/>
      <c r="WVY759" s="494"/>
      <c r="WVZ759" s="494"/>
      <c r="WWA759" s="494"/>
      <c r="WWB759" s="494"/>
      <c r="WWC759" s="494"/>
      <c r="WWD759" s="494"/>
      <c r="WWE759" s="494"/>
      <c r="WWF759" s="494"/>
      <c r="WWG759" s="494"/>
      <c r="WWH759" s="494"/>
      <c r="WWI759" s="494"/>
      <c r="WWJ759" s="494"/>
      <c r="WWK759" s="494"/>
      <c r="WWL759" s="494"/>
      <c r="WWM759" s="494"/>
      <c r="WWN759" s="494"/>
      <c r="WWO759" s="494"/>
      <c r="WWP759" s="494"/>
      <c r="WWQ759" s="494"/>
      <c r="WWR759" s="494"/>
      <c r="WWS759" s="494"/>
      <c r="WWT759" s="494"/>
      <c r="WWU759" s="494"/>
      <c r="WWV759" s="494"/>
      <c r="WWW759" s="494"/>
      <c r="WWX759" s="494"/>
      <c r="WWY759" s="494"/>
      <c r="WWZ759" s="494"/>
      <c r="WXA759" s="494"/>
      <c r="WXB759" s="494"/>
      <c r="WXC759" s="494"/>
      <c r="WXD759" s="494"/>
      <c r="WXE759" s="494"/>
      <c r="WXF759" s="494"/>
      <c r="WXG759" s="494"/>
      <c r="WXH759" s="494"/>
      <c r="WXI759" s="494"/>
      <c r="WXJ759" s="494"/>
      <c r="WXK759" s="494"/>
      <c r="WXL759" s="494"/>
      <c r="WXM759" s="494"/>
      <c r="WXN759" s="494"/>
      <c r="WXO759" s="494"/>
      <c r="WXP759" s="494"/>
      <c r="WXQ759" s="494"/>
      <c r="WXR759" s="494"/>
      <c r="WXS759" s="494"/>
      <c r="WXT759" s="494"/>
      <c r="WXU759" s="494"/>
      <c r="WXV759" s="494"/>
      <c r="WXW759" s="494"/>
      <c r="WXX759" s="494"/>
      <c r="WXY759" s="494"/>
      <c r="WXZ759" s="494"/>
      <c r="WYA759" s="494"/>
      <c r="WYB759" s="494"/>
      <c r="WYC759" s="494"/>
      <c r="WYD759" s="494"/>
      <c r="WYE759" s="494"/>
      <c r="WYF759" s="494"/>
      <c r="WYG759" s="494"/>
      <c r="WYH759" s="494"/>
      <c r="WYI759" s="494"/>
      <c r="WYJ759" s="494"/>
      <c r="WYK759" s="494"/>
      <c r="WYL759" s="494"/>
      <c r="WYM759" s="494"/>
      <c r="WYN759" s="494"/>
      <c r="WYO759" s="494"/>
      <c r="WYP759" s="494"/>
      <c r="WYQ759" s="494"/>
      <c r="WYR759" s="494"/>
      <c r="WYS759" s="494"/>
      <c r="WYT759" s="494"/>
      <c r="WYU759" s="494"/>
      <c r="WYV759" s="494"/>
      <c r="WYW759" s="494"/>
      <c r="WYX759" s="494"/>
      <c r="WYY759" s="494"/>
      <c r="WYZ759" s="494"/>
      <c r="WZA759" s="494"/>
      <c r="WZB759" s="494"/>
      <c r="WZC759" s="494"/>
      <c r="WZD759" s="494"/>
      <c r="WZE759" s="494"/>
      <c r="WZF759" s="494"/>
      <c r="WZG759" s="494"/>
      <c r="WZH759" s="494"/>
      <c r="WZI759" s="494"/>
      <c r="WZJ759" s="494"/>
      <c r="WZK759" s="494"/>
      <c r="WZL759" s="494"/>
      <c r="WZM759" s="494"/>
      <c r="WZN759" s="494"/>
      <c r="WZO759" s="494"/>
      <c r="WZP759" s="494"/>
      <c r="WZQ759" s="494"/>
      <c r="WZR759" s="494"/>
      <c r="WZS759" s="494"/>
      <c r="WZT759" s="494"/>
      <c r="WZU759" s="494"/>
      <c r="WZV759" s="494"/>
      <c r="WZW759" s="494"/>
      <c r="WZX759" s="494"/>
      <c r="WZY759" s="494"/>
      <c r="WZZ759" s="494"/>
      <c r="XAA759" s="494"/>
      <c r="XAB759" s="494"/>
      <c r="XAC759" s="494"/>
      <c r="XAD759" s="494"/>
      <c r="XAE759" s="494"/>
      <c r="XAF759" s="494"/>
      <c r="XAG759" s="494"/>
      <c r="XAH759" s="494"/>
      <c r="XAI759" s="494"/>
      <c r="XAJ759" s="494"/>
      <c r="XAK759" s="494"/>
      <c r="XAL759" s="494"/>
      <c r="XAM759" s="494"/>
      <c r="XAN759" s="494"/>
      <c r="XAO759" s="494"/>
      <c r="XAP759" s="494"/>
      <c r="XAQ759" s="494"/>
      <c r="XAR759" s="494"/>
      <c r="XAS759" s="494"/>
      <c r="XAT759" s="494"/>
      <c r="XAU759" s="494"/>
      <c r="XAV759" s="494"/>
      <c r="XAW759" s="494"/>
      <c r="XAX759" s="494"/>
      <c r="XAY759" s="494"/>
      <c r="XAZ759" s="494"/>
      <c r="XBA759" s="494"/>
      <c r="XBB759" s="494"/>
      <c r="XBC759" s="494"/>
      <c r="XBD759" s="494"/>
      <c r="XBE759" s="494"/>
      <c r="XBF759" s="494"/>
      <c r="XBG759" s="494"/>
      <c r="XBH759" s="494"/>
      <c r="XBI759" s="494"/>
      <c r="XBJ759" s="494"/>
      <c r="XBK759" s="494"/>
      <c r="XBL759" s="494"/>
      <c r="XBM759" s="494"/>
      <c r="XBN759" s="494"/>
      <c r="XBO759" s="494"/>
      <c r="XBP759" s="494"/>
      <c r="XBQ759" s="494"/>
      <c r="XBR759" s="494"/>
      <c r="XBS759" s="494"/>
      <c r="XBT759" s="494"/>
      <c r="XBU759" s="494"/>
      <c r="XBV759" s="494"/>
      <c r="XBW759" s="494"/>
      <c r="XBX759" s="494"/>
      <c r="XBY759" s="494"/>
      <c r="XBZ759" s="494"/>
      <c r="XCA759" s="494"/>
      <c r="XCB759" s="494"/>
      <c r="XCC759" s="494"/>
      <c r="XCD759" s="494"/>
      <c r="XCE759" s="494"/>
      <c r="XCF759" s="494"/>
      <c r="XCG759" s="494"/>
      <c r="XCH759" s="494"/>
      <c r="XCI759" s="494"/>
      <c r="XCJ759" s="494"/>
      <c r="XCK759" s="494"/>
      <c r="XCL759" s="494"/>
      <c r="XCM759" s="494"/>
      <c r="XCN759" s="494"/>
      <c r="XCO759" s="494"/>
      <c r="XCP759" s="494"/>
      <c r="XCQ759" s="494"/>
      <c r="XCR759" s="494"/>
      <c r="XCS759" s="494"/>
      <c r="XCT759" s="494"/>
      <c r="XCU759" s="494"/>
      <c r="XCV759" s="494"/>
      <c r="XCW759" s="494"/>
      <c r="XCX759" s="494"/>
      <c r="XCY759" s="494"/>
      <c r="XCZ759" s="494"/>
      <c r="XDA759" s="494"/>
      <c r="XDB759" s="494"/>
      <c r="XDC759" s="494"/>
      <c r="XDD759" s="494"/>
      <c r="XDE759" s="494"/>
      <c r="XDF759" s="494"/>
      <c r="XDG759" s="494"/>
      <c r="XDH759" s="494"/>
      <c r="XDI759" s="494"/>
      <c r="XDJ759" s="494"/>
      <c r="XDK759" s="494"/>
      <c r="XDL759" s="494"/>
      <c r="XDM759" s="494"/>
      <c r="XDN759" s="494"/>
      <c r="XDO759" s="494"/>
      <c r="XDP759" s="494"/>
      <c r="XDQ759" s="494"/>
      <c r="XDR759" s="494"/>
      <c r="XDS759" s="494"/>
      <c r="XDT759" s="494"/>
      <c r="XDU759" s="494"/>
      <c r="XDV759" s="494"/>
      <c r="XDW759" s="494"/>
      <c r="XDX759" s="494"/>
      <c r="XDY759" s="494"/>
      <c r="XDZ759" s="494"/>
      <c r="XEA759" s="494"/>
      <c r="XEB759" s="494"/>
      <c r="XEC759" s="494"/>
      <c r="XED759" s="494"/>
      <c r="XEE759" s="494"/>
      <c r="XEF759" s="494"/>
      <c r="XEG759" s="494"/>
      <c r="XEH759" s="494"/>
      <c r="XEI759" s="494"/>
      <c r="XEJ759" s="494"/>
      <c r="XEK759" s="494"/>
      <c r="XEL759" s="494"/>
      <c r="XEM759" s="494"/>
      <c r="XEN759" s="494"/>
      <c r="XEO759" s="494"/>
      <c r="XEP759" s="494"/>
      <c r="XEQ759" s="494"/>
      <c r="XER759" s="494"/>
      <c r="XES759" s="494"/>
      <c r="XET759" s="494"/>
      <c r="XEU759" s="494"/>
      <c r="XEV759" s="494"/>
      <c r="XEW759" s="494"/>
      <c r="XEX759" s="494"/>
      <c r="XEY759" s="494"/>
      <c r="XEZ759" s="494"/>
      <c r="XFA759" s="494"/>
      <c r="XFB759" s="494"/>
      <c r="XFC759" s="494"/>
    </row>
    <row r="760" spans="1:16383" ht="18.75" customHeight="1">
      <c r="A760" s="50" t="s">
        <v>611</v>
      </c>
      <c r="B760" s="91"/>
      <c r="C760" s="92" t="s">
        <v>445</v>
      </c>
      <c r="D760" s="91"/>
      <c r="E760" s="91"/>
      <c r="F760" s="91"/>
      <c r="G760" s="19"/>
      <c r="H760" s="19"/>
      <c r="I760" s="19"/>
      <c r="J760" s="19"/>
      <c r="K760" s="19"/>
      <c r="L760" s="91"/>
      <c r="M760" s="91"/>
      <c r="N760" s="91"/>
      <c r="O760" s="91"/>
      <c r="P760" s="91"/>
      <c r="Q760" s="19"/>
      <c r="R760" s="19"/>
      <c r="S760" s="19"/>
      <c r="T760" s="19"/>
      <c r="U760" s="19"/>
      <c r="AZ760" s="58"/>
      <c r="BA760" s="58"/>
      <c r="BB760" s="58"/>
      <c r="BC760" s="58"/>
      <c r="BD760" s="58"/>
      <c r="BE760" s="58"/>
      <c r="BF760" s="58"/>
      <c r="BG760" s="58"/>
      <c r="BH760" s="58"/>
      <c r="BI760" s="58"/>
      <c r="BJ760" s="58"/>
      <c r="BK760" s="58"/>
      <c r="BL760" s="58"/>
      <c r="BM760" s="58"/>
      <c r="BN760" s="58"/>
      <c r="BO760" s="58"/>
      <c r="BP760" s="58"/>
      <c r="BQ760" s="58"/>
      <c r="BR760" s="58"/>
      <c r="BS760" s="58"/>
      <c r="BT760" s="58"/>
      <c r="BU760" s="58"/>
      <c r="BV760" s="58"/>
      <c r="BW760" s="58"/>
      <c r="BX760" s="58"/>
      <c r="BY760" s="58"/>
      <c r="BZ760" s="58"/>
      <c r="CA760" s="58"/>
      <c r="CB760" s="58"/>
      <c r="CC760" s="58"/>
      <c r="CD760" s="58"/>
      <c r="CE760" s="58"/>
      <c r="CF760" s="58"/>
      <c r="CG760" s="58"/>
      <c r="CH760" s="58"/>
      <c r="CI760" s="58"/>
      <c r="CJ760" s="58"/>
      <c r="CK760" s="58"/>
      <c r="CL760" s="58"/>
      <c r="CM760" s="58"/>
      <c r="CN760" s="58"/>
      <c r="CO760" s="58"/>
      <c r="CP760" s="58"/>
      <c r="CQ760" s="58"/>
      <c r="CR760" s="177"/>
      <c r="CS760" s="58"/>
      <c r="CT760" s="58"/>
      <c r="CU760" s="58"/>
      <c r="CV760" s="58"/>
      <c r="CW760" s="58"/>
      <c r="CX760" s="58"/>
      <c r="CY760" s="58"/>
      <c r="CZ760" s="58"/>
      <c r="DA760" s="58"/>
      <c r="DB760" s="58"/>
      <c r="DC760" s="58"/>
      <c r="DD760" s="58"/>
      <c r="DE760" s="58"/>
      <c r="DF760" s="58"/>
    </row>
    <row r="761" spans="1:16383" s="58" customFormat="1" ht="12.75" customHeight="1">
      <c r="B761" s="1757"/>
      <c r="C761" s="254" t="s">
        <v>182</v>
      </c>
      <c r="D761" s="1757"/>
      <c r="E761" s="1757"/>
      <c r="F761" s="1757"/>
      <c r="G761" s="1483"/>
      <c r="H761" s="1483"/>
      <c r="I761" s="1483"/>
      <c r="J761" s="1483"/>
      <c r="K761" s="1483"/>
      <c r="L761" s="1757"/>
      <c r="M761" s="1757"/>
      <c r="N761" s="1757"/>
      <c r="O761" s="1757"/>
      <c r="P761" s="1757"/>
      <c r="Q761" s="1483"/>
      <c r="R761" s="1483"/>
      <c r="S761" s="1483"/>
      <c r="T761" s="1483"/>
      <c r="U761" s="1483"/>
      <c r="V761" s="239"/>
      <c r="W761" s="239"/>
      <c r="X761" s="239"/>
      <c r="Y761" s="239"/>
      <c r="Z761" s="239"/>
      <c r="AA761" s="239"/>
      <c r="AB761" s="239"/>
      <c r="AC761" s="239"/>
      <c r="AD761" s="239"/>
      <c r="AE761" s="239"/>
      <c r="AF761" s="239"/>
      <c r="AG761" s="239"/>
      <c r="AH761" s="239"/>
      <c r="AI761" s="239"/>
      <c r="AJ761" s="239"/>
      <c r="AK761" s="239"/>
      <c r="AM761" s="239"/>
      <c r="AN761" s="239"/>
      <c r="AO761" s="239"/>
      <c r="AP761" s="239"/>
      <c r="AQ761" s="239"/>
      <c r="AR761" s="239"/>
      <c r="AS761" s="239"/>
      <c r="AT761" s="239"/>
      <c r="AU761" s="239"/>
      <c r="AV761" s="239"/>
      <c r="AW761" s="239"/>
      <c r="AX761" s="239"/>
      <c r="AY761" s="239"/>
      <c r="CR761" s="177"/>
    </row>
    <row r="762" spans="1:16383" s="58" customFormat="1" ht="13.7" customHeight="1">
      <c r="B762" s="1757"/>
      <c r="C762" s="2371" t="s">
        <v>2453</v>
      </c>
      <c r="D762" s="2371"/>
      <c r="E762" s="2371"/>
      <c r="F762" s="2371"/>
      <c r="G762" s="2371"/>
      <c r="H762" s="2371"/>
      <c r="I762" s="2371"/>
      <c r="J762" s="2371"/>
      <c r="K762" s="2371"/>
      <c r="L762" s="2371"/>
      <c r="M762" s="2371"/>
      <c r="N762" s="2371"/>
      <c r="O762" s="2371"/>
      <c r="P762" s="2371"/>
      <c r="Q762" s="2371"/>
      <c r="R762" s="2371"/>
      <c r="S762" s="2371"/>
      <c r="T762" s="2371"/>
      <c r="U762" s="2371"/>
      <c r="V762" s="2371"/>
      <c r="W762" s="2371"/>
      <c r="X762" s="2371"/>
      <c r="Y762" s="2371"/>
      <c r="Z762" s="2371"/>
      <c r="AA762" s="2371"/>
      <c r="AB762" s="2371"/>
      <c r="AC762" s="2371"/>
      <c r="AD762" s="2371"/>
      <c r="AE762" s="2371"/>
      <c r="AF762" s="2371"/>
      <c r="AG762" s="2371"/>
      <c r="AH762" s="2371"/>
      <c r="AI762" s="2371"/>
      <c r="AJ762" s="2371"/>
      <c r="AK762" s="2371"/>
      <c r="AL762" s="2371"/>
      <c r="AM762" s="2371"/>
      <c r="AN762" s="2371"/>
      <c r="AO762" s="2371"/>
      <c r="AP762" s="2371"/>
      <c r="AQ762" s="2371"/>
      <c r="AR762" s="2371"/>
      <c r="AS762" s="239"/>
      <c r="AT762" s="239"/>
      <c r="AU762" s="239"/>
      <c r="AV762" s="239"/>
      <c r="AW762" s="239"/>
      <c r="AX762" s="239"/>
      <c r="AY762" s="239"/>
      <c r="CR762" s="177"/>
    </row>
    <row r="763" spans="1:16383" s="58" customFormat="1" ht="12.75" customHeight="1">
      <c r="A763" s="239"/>
      <c r="B763" s="1757"/>
      <c r="C763" s="2371"/>
      <c r="D763" s="2371"/>
      <c r="E763" s="2371"/>
      <c r="F763" s="2371"/>
      <c r="G763" s="2371"/>
      <c r="H763" s="2371"/>
      <c r="I763" s="2371"/>
      <c r="J763" s="2371"/>
      <c r="K763" s="2371"/>
      <c r="L763" s="2371"/>
      <c r="M763" s="2371"/>
      <c r="N763" s="2371"/>
      <c r="O763" s="2371"/>
      <c r="P763" s="2371"/>
      <c r="Q763" s="2371"/>
      <c r="R763" s="2371"/>
      <c r="S763" s="2371"/>
      <c r="T763" s="2371"/>
      <c r="U763" s="2371"/>
      <c r="V763" s="2371"/>
      <c r="W763" s="2371"/>
      <c r="X763" s="2371"/>
      <c r="Y763" s="2371"/>
      <c r="Z763" s="2371"/>
      <c r="AA763" s="2371"/>
      <c r="AB763" s="2371"/>
      <c r="AC763" s="2371"/>
      <c r="AD763" s="2371"/>
      <c r="AE763" s="2371"/>
      <c r="AF763" s="2371"/>
      <c r="AG763" s="2371"/>
      <c r="AH763" s="2371"/>
      <c r="AI763" s="2371"/>
      <c r="AJ763" s="2371"/>
      <c r="AK763" s="2371"/>
      <c r="AL763" s="2371"/>
      <c r="AM763" s="2371"/>
      <c r="AN763" s="2371"/>
      <c r="AO763" s="2371"/>
      <c r="AP763" s="2371"/>
      <c r="AQ763" s="2371"/>
      <c r="AR763" s="2371"/>
      <c r="AS763" s="239"/>
      <c r="AT763" s="239"/>
      <c r="AU763" s="239"/>
      <c r="AV763" s="239"/>
      <c r="AW763" s="239"/>
      <c r="AX763" s="239"/>
      <c r="AY763" s="239"/>
      <c r="CR763" s="177"/>
    </row>
    <row r="764" spans="1:16383" s="58" customFormat="1" ht="12.75" customHeight="1">
      <c r="B764" s="1757"/>
      <c r="C764" s="2371"/>
      <c r="D764" s="2371"/>
      <c r="E764" s="2371"/>
      <c r="F764" s="2371"/>
      <c r="G764" s="2371"/>
      <c r="H764" s="2371"/>
      <c r="I764" s="2371"/>
      <c r="J764" s="2371"/>
      <c r="K764" s="2371"/>
      <c r="L764" s="2371"/>
      <c r="M764" s="2371"/>
      <c r="N764" s="2371"/>
      <c r="O764" s="2371"/>
      <c r="P764" s="2371"/>
      <c r="Q764" s="2371"/>
      <c r="R764" s="2371"/>
      <c r="S764" s="2371"/>
      <c r="T764" s="2371"/>
      <c r="U764" s="2371"/>
      <c r="V764" s="2371"/>
      <c r="W764" s="2371"/>
      <c r="X764" s="2371"/>
      <c r="Y764" s="2371"/>
      <c r="Z764" s="2371"/>
      <c r="AA764" s="2371"/>
      <c r="AB764" s="2371"/>
      <c r="AC764" s="2371"/>
      <c r="AD764" s="2371"/>
      <c r="AE764" s="2371"/>
      <c r="AF764" s="2371"/>
      <c r="AG764" s="2371"/>
      <c r="AH764" s="2371"/>
      <c r="AI764" s="2371"/>
      <c r="AJ764" s="2371"/>
      <c r="AK764" s="2371"/>
      <c r="AL764" s="2371"/>
      <c r="AM764" s="2371"/>
      <c r="AN764" s="2371"/>
      <c r="AO764" s="2371"/>
      <c r="AP764" s="2371"/>
      <c r="AQ764" s="2371"/>
      <c r="AR764" s="2371"/>
      <c r="AS764" s="239"/>
      <c r="AT764" s="239"/>
      <c r="AU764" s="239"/>
      <c r="AV764" s="239"/>
      <c r="AW764" s="239"/>
      <c r="AX764" s="239"/>
      <c r="AY764" s="239"/>
      <c r="CR764" s="177"/>
    </row>
    <row r="765" spans="1:16383" s="58" customFormat="1" ht="12.75" customHeight="1">
      <c r="B765" s="1757"/>
      <c r="C765" s="2371" t="s">
        <v>2454</v>
      </c>
      <c r="D765" s="2371"/>
      <c r="E765" s="2371"/>
      <c r="F765" s="2371"/>
      <c r="G765" s="2371"/>
      <c r="H765" s="2371"/>
      <c r="I765" s="2371"/>
      <c r="J765" s="2371"/>
      <c r="K765" s="2371"/>
      <c r="L765" s="2371"/>
      <c r="M765" s="2371"/>
      <c r="N765" s="2371"/>
      <c r="O765" s="2371"/>
      <c r="P765" s="2371"/>
      <c r="Q765" s="2371"/>
      <c r="R765" s="2371"/>
      <c r="S765" s="2371"/>
      <c r="T765" s="2371"/>
      <c r="U765" s="2371"/>
      <c r="V765" s="2371"/>
      <c r="W765" s="2371"/>
      <c r="X765" s="2371"/>
      <c r="Y765" s="2371"/>
      <c r="Z765" s="2371"/>
      <c r="AA765" s="2371"/>
      <c r="AB765" s="2371"/>
      <c r="AC765" s="2371"/>
      <c r="AD765" s="2371"/>
      <c r="AE765" s="2371"/>
      <c r="AF765" s="2371"/>
      <c r="AG765" s="2371"/>
      <c r="AH765" s="2371"/>
      <c r="AI765" s="2371"/>
      <c r="AJ765" s="2371"/>
      <c r="AK765" s="2371"/>
      <c r="AL765" s="2371"/>
      <c r="AM765" s="2371"/>
      <c r="AN765" s="2371"/>
      <c r="AO765" s="2371"/>
      <c r="AP765" s="2371"/>
      <c r="AQ765" s="2371"/>
      <c r="AR765" s="2371"/>
      <c r="AS765" s="239"/>
      <c r="AT765" s="239"/>
      <c r="AU765" s="239"/>
      <c r="AV765" s="239"/>
      <c r="AW765" s="239"/>
      <c r="AX765" s="239"/>
      <c r="AY765" s="239"/>
      <c r="CR765" s="177"/>
    </row>
    <row r="766" spans="1:16383" s="58" customFormat="1" ht="12.75" customHeight="1">
      <c r="B766" s="1757"/>
      <c r="C766" s="2371"/>
      <c r="D766" s="2371"/>
      <c r="E766" s="2371"/>
      <c r="F766" s="2371"/>
      <c r="G766" s="2371"/>
      <c r="H766" s="2371"/>
      <c r="I766" s="2371"/>
      <c r="J766" s="2371"/>
      <c r="K766" s="2371"/>
      <c r="L766" s="2371"/>
      <c r="M766" s="2371"/>
      <c r="N766" s="2371"/>
      <c r="O766" s="2371"/>
      <c r="P766" s="2371"/>
      <c r="Q766" s="2371"/>
      <c r="R766" s="2371"/>
      <c r="S766" s="2371"/>
      <c r="T766" s="2371"/>
      <c r="U766" s="2371"/>
      <c r="V766" s="2371"/>
      <c r="W766" s="2371"/>
      <c r="X766" s="2371"/>
      <c r="Y766" s="2371"/>
      <c r="Z766" s="2371"/>
      <c r="AA766" s="2371"/>
      <c r="AB766" s="2371"/>
      <c r="AC766" s="2371"/>
      <c r="AD766" s="2371"/>
      <c r="AE766" s="2371"/>
      <c r="AF766" s="2371"/>
      <c r="AG766" s="2371"/>
      <c r="AH766" s="2371"/>
      <c r="AI766" s="2371"/>
      <c r="AJ766" s="2371"/>
      <c r="AK766" s="2371"/>
      <c r="AL766" s="2371"/>
      <c r="AM766" s="2371"/>
      <c r="AN766" s="2371"/>
      <c r="AO766" s="2371"/>
      <c r="AP766" s="2371"/>
      <c r="AQ766" s="2371"/>
      <c r="AR766" s="2371"/>
      <c r="AS766" s="239"/>
      <c r="AT766" s="239"/>
      <c r="AU766" s="239"/>
      <c r="AV766" s="239"/>
      <c r="AW766" s="239"/>
      <c r="AX766" s="239"/>
      <c r="AY766" s="239"/>
      <c r="CR766" s="177"/>
    </row>
    <row r="767" spans="1:16383" s="58" customFormat="1" ht="12.75" customHeight="1">
      <c r="B767" s="1757"/>
      <c r="C767" s="2371"/>
      <c r="D767" s="2371"/>
      <c r="E767" s="2371"/>
      <c r="F767" s="2371"/>
      <c r="G767" s="2371"/>
      <c r="H767" s="2371"/>
      <c r="I767" s="2371"/>
      <c r="J767" s="2371"/>
      <c r="K767" s="2371"/>
      <c r="L767" s="2371"/>
      <c r="M767" s="2371"/>
      <c r="N767" s="2371"/>
      <c r="O767" s="2371"/>
      <c r="P767" s="2371"/>
      <c r="Q767" s="2371"/>
      <c r="R767" s="2371"/>
      <c r="S767" s="2371"/>
      <c r="T767" s="2371"/>
      <c r="U767" s="2371"/>
      <c r="V767" s="2371"/>
      <c r="W767" s="2371"/>
      <c r="X767" s="2371"/>
      <c r="Y767" s="2371"/>
      <c r="Z767" s="2371"/>
      <c r="AA767" s="2371"/>
      <c r="AB767" s="2371"/>
      <c r="AC767" s="2371"/>
      <c r="AD767" s="2371"/>
      <c r="AE767" s="2371"/>
      <c r="AF767" s="2371"/>
      <c r="AG767" s="2371"/>
      <c r="AH767" s="2371"/>
      <c r="AI767" s="2371"/>
      <c r="AJ767" s="2371"/>
      <c r="AK767" s="2371"/>
      <c r="AL767" s="2371"/>
      <c r="AM767" s="2371"/>
      <c r="AN767" s="2371"/>
      <c r="AO767" s="2371"/>
      <c r="AP767" s="2371"/>
      <c r="AQ767" s="2371"/>
      <c r="AR767" s="2371"/>
      <c r="AS767" s="239"/>
      <c r="AT767" s="239"/>
      <c r="AU767" s="239"/>
      <c r="AV767" s="239"/>
      <c r="AW767" s="239"/>
      <c r="AX767" s="239"/>
      <c r="AY767" s="239"/>
      <c r="CR767" s="177"/>
    </row>
    <row r="768" spans="1:16383" ht="12.75" customHeight="1">
      <c r="J768" s="2225" t="s">
        <v>407</v>
      </c>
      <c r="K768" s="2226"/>
      <c r="L768" s="2226"/>
      <c r="M768" s="2226"/>
      <c r="N768" s="2227"/>
      <c r="O768" s="2317" t="s">
        <v>291</v>
      </c>
      <c r="P768" s="2317"/>
      <c r="Q768" s="2317"/>
      <c r="R768" s="2317"/>
      <c r="S768" s="2317"/>
      <c r="T768" s="2234" t="s">
        <v>2095</v>
      </c>
      <c r="U768" s="2235"/>
      <c r="V768" s="2235"/>
      <c r="W768" s="2236"/>
      <c r="X768" s="2225" t="s">
        <v>478</v>
      </c>
      <c r="Y768" s="2226"/>
      <c r="Z768" s="2226"/>
      <c r="AA768" s="2226"/>
      <c r="AB768" s="2227"/>
      <c r="AC768" s="2225" t="s">
        <v>292</v>
      </c>
      <c r="AD768" s="2226"/>
      <c r="AE768" s="2226"/>
      <c r="AF768" s="2226"/>
      <c r="AG768" s="2227"/>
      <c r="AH768" s="1657"/>
      <c r="AI768" s="1720"/>
      <c r="AJ768" s="1720"/>
      <c r="AK768" s="1720"/>
      <c r="AL768" s="1720"/>
      <c r="AZ768" s="58"/>
      <c r="BA768" s="58"/>
      <c r="BB768" s="58"/>
      <c r="BC768" s="58"/>
      <c r="BD768" s="58"/>
      <c r="BE768" s="58"/>
      <c r="BF768" s="58"/>
      <c r="BG768" s="58"/>
      <c r="BH768" s="58"/>
      <c r="BI768" s="58"/>
      <c r="BJ768" s="58"/>
      <c r="BK768" s="58"/>
      <c r="BL768" s="58"/>
      <c r="BM768" s="58"/>
      <c r="BN768" s="58"/>
      <c r="BO768" s="58"/>
      <c r="BP768" s="58"/>
      <c r="BQ768" s="58"/>
      <c r="BR768" s="58"/>
      <c r="BS768" s="58"/>
      <c r="BT768" s="58"/>
      <c r="BU768" s="58"/>
      <c r="BV768" s="58"/>
      <c r="BW768" s="58"/>
      <c r="BX768" s="58"/>
      <c r="BY768" s="58"/>
      <c r="BZ768" s="58"/>
      <c r="CA768" s="58"/>
      <c r="CB768" s="58"/>
      <c r="CC768" s="58"/>
      <c r="CD768" s="58"/>
      <c r="CE768" s="58"/>
      <c r="CF768" s="58"/>
      <c r="CG768" s="58"/>
      <c r="CH768" s="58"/>
      <c r="CI768" s="58"/>
      <c r="CJ768" s="58"/>
      <c r="CK768" s="58"/>
      <c r="CL768" s="58"/>
      <c r="CM768" s="58"/>
      <c r="CN768" s="58"/>
      <c r="CO768" s="58"/>
      <c r="CP768" s="58"/>
      <c r="CQ768" s="58"/>
      <c r="CR768" s="177"/>
      <c r="CS768" s="58"/>
      <c r="CT768" s="58"/>
      <c r="CU768" s="58"/>
      <c r="CV768" s="58"/>
      <c r="CW768" s="58"/>
      <c r="CX768" s="58"/>
      <c r="CY768" s="58"/>
      <c r="CZ768" s="58"/>
      <c r="DA768" s="58"/>
      <c r="DB768" s="58"/>
      <c r="DC768" s="58"/>
      <c r="DD768" s="58"/>
      <c r="DE768" s="58"/>
      <c r="DF768" s="58"/>
    </row>
    <row r="769" spans="1:110" ht="12.75" customHeight="1">
      <c r="J769" s="2228"/>
      <c r="K769" s="2229"/>
      <c r="L769" s="2229"/>
      <c r="M769" s="2229"/>
      <c r="N769" s="2230"/>
      <c r="O769" s="2317"/>
      <c r="P769" s="2317"/>
      <c r="Q769" s="2317"/>
      <c r="R769" s="2317"/>
      <c r="S769" s="2317"/>
      <c r="T769" s="2237"/>
      <c r="U769" s="2238"/>
      <c r="V769" s="2238"/>
      <c r="W769" s="2239"/>
      <c r="X769" s="2228"/>
      <c r="Y769" s="2229"/>
      <c r="Z769" s="2229"/>
      <c r="AA769" s="2229"/>
      <c r="AB769" s="2230"/>
      <c r="AC769" s="2228"/>
      <c r="AD769" s="2229"/>
      <c r="AE769" s="2229"/>
      <c r="AF769" s="2229"/>
      <c r="AG769" s="2230"/>
      <c r="AH769" s="1720"/>
      <c r="AI769" s="1720"/>
      <c r="AJ769" s="1720"/>
      <c r="AK769" s="1720"/>
      <c r="AL769" s="1720"/>
      <c r="AZ769" s="58"/>
      <c r="BA769" s="58"/>
      <c r="BB769" s="58"/>
      <c r="BC769" s="58"/>
      <c r="BD769" s="58"/>
      <c r="BE769" s="58"/>
      <c r="BF769" s="58"/>
      <c r="BG769" s="58"/>
      <c r="BH769" s="58"/>
      <c r="BI769" s="58"/>
      <c r="BJ769" s="58"/>
      <c r="BK769" s="58"/>
      <c r="BL769" s="58"/>
      <c r="BM769" s="58"/>
      <c r="BN769" s="58"/>
      <c r="BO769" s="58"/>
      <c r="BP769" s="58"/>
      <c r="BQ769" s="58"/>
      <c r="BR769" s="58"/>
      <c r="BS769" s="58"/>
      <c r="BT769" s="58"/>
      <c r="BU769" s="58"/>
      <c r="BV769" s="58"/>
      <c r="BW769" s="58"/>
      <c r="BX769" s="58"/>
      <c r="BY769" s="58"/>
      <c r="BZ769" s="58"/>
      <c r="CA769" s="58"/>
      <c r="CB769" s="58"/>
      <c r="CC769" s="58"/>
      <c r="CD769" s="58"/>
      <c r="CE769" s="58"/>
      <c r="CF769" s="58"/>
      <c r="CG769" s="58"/>
      <c r="CH769" s="58"/>
      <c r="CI769" s="58"/>
      <c r="CJ769" s="58"/>
      <c r="CK769" s="58"/>
      <c r="CL769" s="58"/>
      <c r="CM769" s="58"/>
      <c r="CN769" s="58"/>
      <c r="CO769" s="58"/>
      <c r="CP769" s="58"/>
      <c r="CQ769" s="58"/>
      <c r="CR769" s="177"/>
      <c r="CS769" s="58"/>
      <c r="CT769" s="58"/>
      <c r="CU769" s="58"/>
      <c r="CV769" s="58"/>
      <c r="CW769" s="58"/>
      <c r="CX769" s="58"/>
      <c r="CY769" s="58"/>
      <c r="CZ769" s="58"/>
      <c r="DA769" s="58"/>
      <c r="DB769" s="58"/>
      <c r="DC769" s="58"/>
      <c r="DD769" s="58"/>
      <c r="DE769" s="58"/>
      <c r="DF769" s="58"/>
    </row>
    <row r="770" spans="1:110" ht="12.75" customHeight="1">
      <c r="J770" s="2228"/>
      <c r="K770" s="2229"/>
      <c r="L770" s="2229"/>
      <c r="M770" s="2229"/>
      <c r="N770" s="2230"/>
      <c r="O770" s="2317"/>
      <c r="P770" s="2317"/>
      <c r="Q770" s="2317"/>
      <c r="R770" s="2317"/>
      <c r="S770" s="2317"/>
      <c r="T770" s="2237"/>
      <c r="U770" s="2238"/>
      <c r="V770" s="2238"/>
      <c r="W770" s="2239"/>
      <c r="X770" s="2228"/>
      <c r="Y770" s="2229"/>
      <c r="Z770" s="2229"/>
      <c r="AA770" s="2229"/>
      <c r="AB770" s="2230"/>
      <c r="AC770" s="2228"/>
      <c r="AD770" s="2229"/>
      <c r="AE770" s="2229"/>
      <c r="AF770" s="2229"/>
      <c r="AG770" s="2230"/>
      <c r="AH770" s="1720"/>
      <c r="AI770" s="39"/>
      <c r="AJ770" s="39"/>
      <c r="AK770" s="1720"/>
      <c r="AL770" s="1720"/>
      <c r="AZ770" s="58"/>
      <c r="BA770" s="58"/>
      <c r="BB770" s="58"/>
      <c r="BC770" s="58"/>
      <c r="BD770" s="58"/>
      <c r="BE770" s="58"/>
      <c r="BF770" s="58"/>
      <c r="BG770" s="58"/>
      <c r="BH770" s="58"/>
      <c r="BI770" s="58"/>
      <c r="BJ770" s="58"/>
      <c r="BK770" s="58"/>
      <c r="BL770" s="58"/>
      <c r="BM770" s="58"/>
      <c r="BN770" s="58"/>
      <c r="BO770" s="58"/>
      <c r="BP770" s="58"/>
      <c r="BQ770" s="58"/>
      <c r="BR770" s="58"/>
      <c r="BS770" s="58"/>
      <c r="BT770" s="58"/>
      <c r="BU770" s="58"/>
      <c r="BV770" s="58"/>
      <c r="BW770" s="58"/>
      <c r="BX770" s="58"/>
      <c r="BY770" s="58"/>
      <c r="BZ770" s="58"/>
      <c r="CA770" s="58"/>
      <c r="CB770" s="58"/>
      <c r="CC770" s="58"/>
      <c r="CD770" s="58"/>
      <c r="CE770" s="58"/>
      <c r="CF770" s="58"/>
      <c r="CG770" s="58"/>
      <c r="CH770" s="58"/>
      <c r="CI770" s="58"/>
      <c r="CJ770" s="58"/>
      <c r="CK770" s="58"/>
      <c r="CL770" s="58"/>
      <c r="CM770" s="58"/>
      <c r="CN770" s="58"/>
      <c r="CO770" s="58"/>
      <c r="CP770" s="58"/>
      <c r="CQ770" s="58"/>
      <c r="CR770" s="177"/>
      <c r="CS770" s="58"/>
      <c r="CT770" s="58"/>
      <c r="CU770" s="58"/>
      <c r="CV770" s="58"/>
      <c r="CW770" s="58"/>
      <c r="CX770" s="58"/>
      <c r="CY770" s="58"/>
      <c r="CZ770" s="58"/>
      <c r="DA770" s="58"/>
      <c r="DB770" s="58"/>
      <c r="DC770" s="58"/>
      <c r="DD770" s="58"/>
      <c r="DE770" s="58"/>
      <c r="DF770" s="58"/>
    </row>
    <row r="771" spans="1:110" ht="12.75" customHeight="1">
      <c r="J771" s="2231"/>
      <c r="K771" s="2232"/>
      <c r="L771" s="2232"/>
      <c r="M771" s="2232"/>
      <c r="N771" s="2233"/>
      <c r="O771" s="2317"/>
      <c r="P771" s="2317"/>
      <c r="Q771" s="2317"/>
      <c r="R771" s="2317"/>
      <c r="S771" s="2317"/>
      <c r="T771" s="2240"/>
      <c r="U771" s="2241"/>
      <c r="V771" s="2241"/>
      <c r="W771" s="2242"/>
      <c r="X771" s="2231"/>
      <c r="Y771" s="2232"/>
      <c r="Z771" s="2232"/>
      <c r="AA771" s="2232"/>
      <c r="AB771" s="2233"/>
      <c r="AC771" s="2231"/>
      <c r="AD771" s="2232"/>
      <c r="AE771" s="2232"/>
      <c r="AF771" s="2232"/>
      <c r="AG771" s="2233"/>
      <c r="AH771" s="1720"/>
      <c r="AI771" s="1720"/>
      <c r="AJ771" s="1720"/>
      <c r="AK771" s="1720"/>
      <c r="AL771" s="1720"/>
      <c r="AZ771" s="58"/>
      <c r="BA771" s="58"/>
      <c r="BB771" s="58"/>
      <c r="BC771" s="58"/>
      <c r="BD771" s="58"/>
      <c r="BE771" s="58"/>
      <c r="BF771" s="58"/>
      <c r="BG771" s="58"/>
      <c r="BH771" s="58"/>
      <c r="BI771" s="58"/>
      <c r="BJ771" s="58"/>
      <c r="BK771" s="58"/>
      <c r="BL771" s="58"/>
      <c r="BM771" s="58"/>
      <c r="BN771" s="58"/>
      <c r="BO771" s="58"/>
      <c r="BP771" s="58"/>
      <c r="BQ771" s="58"/>
      <c r="BR771" s="58"/>
      <c r="BS771" s="58"/>
      <c r="BT771" s="58"/>
      <c r="BU771" s="58"/>
      <c r="BV771" s="58"/>
      <c r="BW771" s="58"/>
      <c r="BX771" s="58"/>
      <c r="BY771" s="58"/>
      <c r="BZ771" s="58"/>
      <c r="CA771" s="58"/>
      <c r="CB771" s="58"/>
      <c r="CC771" s="58"/>
      <c r="CD771" s="58"/>
      <c r="CE771" s="58"/>
      <c r="CF771" s="58"/>
      <c r="CG771" s="58"/>
      <c r="CH771" s="58"/>
      <c r="CI771" s="58"/>
      <c r="CJ771" s="58"/>
      <c r="CK771" s="58"/>
      <c r="CL771" s="58"/>
      <c r="CM771" s="58"/>
      <c r="CN771" s="58"/>
      <c r="CO771" s="58"/>
      <c r="CP771" s="58"/>
      <c r="CQ771" s="58"/>
      <c r="CR771" s="177"/>
      <c r="CS771" s="58"/>
      <c r="CT771" s="58"/>
      <c r="CU771" s="58"/>
      <c r="CV771" s="58"/>
      <c r="CW771" s="58"/>
      <c r="CX771" s="58"/>
      <c r="CY771" s="58"/>
      <c r="CZ771" s="58"/>
      <c r="DA771" s="58"/>
      <c r="DB771" s="58"/>
      <c r="DC771" s="58"/>
      <c r="DD771" s="58"/>
      <c r="DE771" s="58"/>
      <c r="DF771" s="58"/>
    </row>
    <row r="772" spans="1:110" ht="12.75" customHeight="1">
      <c r="J772" s="2143" t="s">
        <v>168</v>
      </c>
      <c r="K772" s="2144"/>
      <c r="L772" s="2144"/>
      <c r="M772" s="2144"/>
      <c r="N772" s="2145"/>
      <c r="O772" s="2243">
        <v>2</v>
      </c>
      <c r="P772" s="2243"/>
      <c r="Q772" s="2243"/>
      <c r="R772" s="2243"/>
      <c r="S772" s="2243"/>
      <c r="T772" s="2208">
        <v>921</v>
      </c>
      <c r="U772" s="2209"/>
      <c r="V772" s="2209"/>
      <c r="W772" s="2210"/>
      <c r="X772" s="2182">
        <v>1570</v>
      </c>
      <c r="Y772" s="2183"/>
      <c r="Z772" s="2183"/>
      <c r="AA772" s="2183"/>
      <c r="AB772" s="2184"/>
      <c r="AC772" s="1985">
        <f>X772*O772</f>
        <v>3140</v>
      </c>
      <c r="AD772" s="1986"/>
      <c r="AE772" s="1986"/>
      <c r="AF772" s="1986"/>
      <c r="AG772" s="1987"/>
      <c r="AH772" s="1721"/>
      <c r="AI772" s="1720"/>
      <c r="AJ772" s="1720"/>
      <c r="AK772" s="1721"/>
      <c r="AL772" s="1721"/>
      <c r="AZ772" s="58"/>
      <c r="BA772" s="58"/>
      <c r="BB772" s="58"/>
      <c r="BC772" s="58"/>
      <c r="BD772" s="58"/>
      <c r="BE772" s="58"/>
      <c r="BF772" s="58"/>
      <c r="BG772" s="58"/>
      <c r="BH772" s="58"/>
      <c r="BI772" s="58"/>
      <c r="BJ772" s="58"/>
      <c r="BK772" s="58"/>
      <c r="BL772" s="58"/>
      <c r="BM772" s="58"/>
      <c r="BN772" s="58"/>
      <c r="BO772" s="58"/>
      <c r="BP772" s="58"/>
      <c r="BQ772" s="58"/>
      <c r="BR772" s="58"/>
      <c r="BS772" s="58"/>
      <c r="BT772" s="58"/>
      <c r="BU772" s="58"/>
      <c r="BV772" s="58"/>
      <c r="BW772" s="58"/>
      <c r="BX772" s="58"/>
      <c r="BY772" s="58"/>
      <c r="BZ772" s="58"/>
      <c r="CA772" s="58"/>
      <c r="CB772" s="58"/>
      <c r="CC772" s="58"/>
      <c r="CD772" s="58"/>
      <c r="CE772" s="58"/>
      <c r="CF772" s="58"/>
      <c r="CG772" s="58"/>
      <c r="CH772" s="58"/>
      <c r="CI772" s="58"/>
      <c r="CJ772" s="58"/>
      <c r="CK772" s="58"/>
      <c r="CL772" s="58"/>
      <c r="CM772" s="58"/>
      <c r="CN772" s="58"/>
      <c r="CO772" s="58"/>
      <c r="CP772" s="58"/>
      <c r="CQ772" s="58"/>
      <c r="CR772" s="177"/>
      <c r="CS772" s="58"/>
      <c r="CT772" s="58"/>
      <c r="CU772" s="58"/>
      <c r="CV772" s="58"/>
      <c r="CW772" s="58"/>
      <c r="CX772" s="58"/>
      <c r="CY772" s="58"/>
      <c r="CZ772" s="58"/>
      <c r="DA772" s="58"/>
      <c r="DB772" s="58"/>
      <c r="DC772" s="58"/>
      <c r="DD772" s="58"/>
      <c r="DE772" s="58"/>
      <c r="DF772" s="58"/>
    </row>
    <row r="773" spans="1:110" ht="12.75" customHeight="1">
      <c r="J773" s="2143"/>
      <c r="K773" s="2144"/>
      <c r="L773" s="2144"/>
      <c r="M773" s="2144"/>
      <c r="N773" s="2145"/>
      <c r="O773" s="2243"/>
      <c r="P773" s="2243"/>
      <c r="Q773" s="2243"/>
      <c r="R773" s="2243"/>
      <c r="S773" s="2243"/>
      <c r="T773" s="2208"/>
      <c r="U773" s="2209"/>
      <c r="V773" s="2209"/>
      <c r="W773" s="2210"/>
      <c r="X773" s="2182"/>
      <c r="Y773" s="2183"/>
      <c r="Z773" s="2183"/>
      <c r="AA773" s="2183"/>
      <c r="AB773" s="2184"/>
      <c r="AC773" s="1985">
        <f>X773*O773</f>
        <v>0</v>
      </c>
      <c r="AD773" s="1986"/>
      <c r="AE773" s="1986"/>
      <c r="AF773" s="1986"/>
      <c r="AG773" s="1987"/>
      <c r="AH773" s="1721"/>
      <c r="AI773" s="1721"/>
      <c r="AJ773" s="1721"/>
      <c r="AK773" s="1721"/>
      <c r="AL773" s="1721"/>
      <c r="AZ773" s="58"/>
      <c r="BA773" s="58"/>
      <c r="BB773" s="58"/>
      <c r="BC773" s="58"/>
      <c r="BD773" s="58"/>
      <c r="BE773" s="58"/>
      <c r="BF773" s="58"/>
      <c r="BG773" s="58"/>
      <c r="BH773" s="58"/>
      <c r="BI773" s="58"/>
      <c r="BJ773" s="58"/>
      <c r="BK773" s="58"/>
      <c r="BL773" s="58"/>
      <c r="BM773" s="58"/>
      <c r="BN773" s="58"/>
      <c r="BO773" s="58"/>
      <c r="BP773" s="58"/>
      <c r="BQ773" s="58"/>
      <c r="BR773" s="58"/>
      <c r="BS773" s="58"/>
      <c r="BT773" s="58"/>
      <c r="BU773" s="58"/>
      <c r="BV773" s="58"/>
      <c r="BW773" s="58"/>
      <c r="BX773" s="58"/>
      <c r="BY773" s="58"/>
      <c r="BZ773" s="58"/>
      <c r="CA773" s="58"/>
      <c r="CB773" s="58"/>
      <c r="CC773" s="58"/>
      <c r="CD773" s="58"/>
      <c r="CE773" s="58"/>
      <c r="CF773" s="58"/>
      <c r="CG773" s="58"/>
      <c r="CH773" s="58"/>
      <c r="CI773" s="58"/>
      <c r="CJ773" s="58"/>
      <c r="CK773" s="58"/>
      <c r="CL773" s="58"/>
      <c r="CM773" s="58"/>
      <c r="CN773" s="58"/>
      <c r="CO773" s="58"/>
      <c r="CP773" s="58"/>
      <c r="CQ773" s="58"/>
      <c r="CR773" s="177"/>
      <c r="CS773" s="58"/>
      <c r="CT773" s="58"/>
      <c r="CU773" s="58"/>
      <c r="CV773" s="58"/>
      <c r="CW773" s="58"/>
      <c r="CX773" s="58"/>
      <c r="CY773" s="58"/>
      <c r="CZ773" s="58"/>
      <c r="DA773" s="58"/>
      <c r="DB773" s="58"/>
      <c r="DC773" s="58"/>
      <c r="DD773" s="58"/>
      <c r="DE773" s="58"/>
      <c r="DF773" s="58"/>
    </row>
    <row r="774" spans="1:110" ht="12.75" customHeight="1">
      <c r="J774" s="2143"/>
      <c r="K774" s="2144"/>
      <c r="L774" s="2144"/>
      <c r="M774" s="2144"/>
      <c r="N774" s="2145"/>
      <c r="O774" s="2243"/>
      <c r="P774" s="2243"/>
      <c r="Q774" s="2243"/>
      <c r="R774" s="2243"/>
      <c r="S774" s="2243"/>
      <c r="T774" s="2208"/>
      <c r="U774" s="2209"/>
      <c r="V774" s="2209"/>
      <c r="W774" s="2210"/>
      <c r="X774" s="2182"/>
      <c r="Y774" s="2183"/>
      <c r="Z774" s="2183"/>
      <c r="AA774" s="2183"/>
      <c r="AB774" s="2184"/>
      <c r="AC774" s="1985">
        <f>X774*O774</f>
        <v>0</v>
      </c>
      <c r="AD774" s="1986"/>
      <c r="AE774" s="1986"/>
      <c r="AF774" s="1986"/>
      <c r="AG774" s="1987"/>
      <c r="AH774" s="1721"/>
      <c r="AI774" s="1721"/>
      <c r="AJ774" s="1721"/>
      <c r="AK774" s="1721"/>
      <c r="AL774" s="1721"/>
      <c r="AZ774" s="58"/>
      <c r="BA774" s="58"/>
      <c r="BB774" s="58"/>
      <c r="BC774" s="58"/>
      <c r="BD774" s="58"/>
      <c r="BE774" s="58"/>
      <c r="BF774" s="58"/>
      <c r="BG774" s="58"/>
      <c r="BH774" s="58"/>
      <c r="BI774" s="58"/>
      <c r="BJ774" s="58"/>
      <c r="BK774" s="58"/>
      <c r="BL774" s="58"/>
      <c r="BM774" s="58"/>
      <c r="BN774" s="58"/>
      <c r="BO774" s="58"/>
      <c r="BP774" s="58"/>
      <c r="BQ774" s="58"/>
      <c r="BR774" s="58"/>
      <c r="BS774" s="58"/>
      <c r="BT774" s="58"/>
      <c r="BU774" s="58"/>
      <c r="BV774" s="58"/>
      <c r="BW774" s="58"/>
      <c r="BX774" s="58"/>
      <c r="BY774" s="58"/>
      <c r="BZ774" s="58"/>
      <c r="CA774" s="58"/>
      <c r="CB774" s="58"/>
      <c r="CC774" s="58"/>
      <c r="CD774" s="58"/>
      <c r="CE774" s="58"/>
      <c r="CF774" s="58"/>
      <c r="CG774" s="58"/>
      <c r="CH774" s="58"/>
      <c r="CI774" s="58"/>
      <c r="CJ774" s="58"/>
      <c r="CK774" s="58"/>
      <c r="CL774" s="58"/>
      <c r="CM774" s="58"/>
      <c r="CN774" s="58"/>
      <c r="CO774" s="58"/>
      <c r="CP774" s="58"/>
      <c r="CQ774" s="58"/>
      <c r="CR774" s="177"/>
      <c r="CS774" s="58"/>
      <c r="CT774" s="58"/>
      <c r="CU774" s="58"/>
      <c r="CV774" s="58"/>
      <c r="CW774" s="58"/>
      <c r="CX774" s="58"/>
      <c r="CY774" s="58"/>
      <c r="CZ774" s="58"/>
      <c r="DA774" s="58"/>
      <c r="DB774" s="58"/>
      <c r="DC774" s="58"/>
      <c r="DD774" s="58"/>
      <c r="DE774" s="58"/>
      <c r="DF774" s="58"/>
    </row>
    <row r="775" spans="1:110" ht="12.75" customHeight="1">
      <c r="J775" s="2143"/>
      <c r="K775" s="2144"/>
      <c r="L775" s="2144"/>
      <c r="M775" s="2144"/>
      <c r="N775" s="2145"/>
      <c r="O775" s="2243"/>
      <c r="P775" s="2243"/>
      <c r="Q775" s="2243"/>
      <c r="R775" s="2243"/>
      <c r="S775" s="2243"/>
      <c r="T775" s="2208"/>
      <c r="U775" s="2209"/>
      <c r="V775" s="2209"/>
      <c r="W775" s="2210"/>
      <c r="X775" s="2182"/>
      <c r="Y775" s="2183"/>
      <c r="Z775" s="2183"/>
      <c r="AA775" s="2183"/>
      <c r="AB775" s="2184"/>
      <c r="AC775" s="1985">
        <f>X775*O775</f>
        <v>0</v>
      </c>
      <c r="AD775" s="1986"/>
      <c r="AE775" s="1986"/>
      <c r="AF775" s="1986"/>
      <c r="AG775" s="1987"/>
      <c r="AH775" s="1721"/>
      <c r="AI775" s="1721"/>
      <c r="AJ775" s="1721"/>
      <c r="AK775" s="1721"/>
      <c r="AL775" s="1721"/>
      <c r="AZ775" s="58"/>
      <c r="BA775" s="58"/>
      <c r="BB775" s="58"/>
      <c r="BC775" s="58"/>
      <c r="BD775" s="58"/>
      <c r="BE775" s="58"/>
      <c r="BF775" s="58"/>
      <c r="BG775" s="58"/>
      <c r="BH775" s="58"/>
      <c r="BI775" s="58"/>
      <c r="BJ775" s="58"/>
      <c r="BK775" s="58"/>
      <c r="BL775" s="58"/>
      <c r="BM775" s="58"/>
      <c r="BN775" s="58"/>
      <c r="BO775" s="58"/>
      <c r="BP775" s="58"/>
      <c r="BQ775" s="58"/>
      <c r="BR775" s="58"/>
      <c r="BS775" s="58"/>
      <c r="BT775" s="58"/>
      <c r="BU775" s="58"/>
      <c r="BV775" s="58"/>
      <c r="BW775" s="58"/>
      <c r="BX775" s="58"/>
      <c r="BY775" s="58"/>
      <c r="BZ775" s="58"/>
      <c r="CA775" s="58"/>
      <c r="CB775" s="58"/>
      <c r="CC775" s="58"/>
      <c r="CD775" s="58"/>
      <c r="CE775" s="58"/>
      <c r="CF775" s="58"/>
      <c r="CG775" s="58"/>
      <c r="CH775" s="58"/>
      <c r="CI775" s="58"/>
      <c r="CJ775" s="58"/>
      <c r="CK775" s="58"/>
      <c r="CL775" s="58"/>
      <c r="CM775" s="58"/>
      <c r="CN775" s="58"/>
      <c r="CO775" s="58"/>
      <c r="CP775" s="58"/>
      <c r="CQ775" s="58"/>
      <c r="CR775" s="177"/>
      <c r="CS775" s="58"/>
      <c r="CT775" s="58"/>
      <c r="CU775" s="58"/>
      <c r="CV775" s="58"/>
      <c r="CW775" s="58"/>
      <c r="CX775" s="58"/>
      <c r="CY775" s="58"/>
      <c r="CZ775" s="58"/>
      <c r="DA775" s="58"/>
      <c r="DB775" s="58"/>
      <c r="DC775" s="58"/>
      <c r="DD775" s="58"/>
      <c r="DE775" s="58"/>
      <c r="DF775" s="58"/>
    </row>
    <row r="776" spans="1:110" ht="12.75" customHeight="1">
      <c r="J776" s="2284" t="s">
        <v>130</v>
      </c>
      <c r="K776" s="2285"/>
      <c r="L776" s="2285"/>
      <c r="M776" s="2285"/>
      <c r="N776" s="2286"/>
      <c r="O776" s="2281">
        <f>SUM(O772:S775)</f>
        <v>2</v>
      </c>
      <c r="P776" s="2282"/>
      <c r="Q776" s="2282"/>
      <c r="R776" s="2282"/>
      <c r="S776" s="2283"/>
      <c r="X776" s="2222" t="s">
        <v>129</v>
      </c>
      <c r="Y776" s="2223"/>
      <c r="Z776" s="2223"/>
      <c r="AA776" s="2223"/>
      <c r="AB776" s="2224"/>
      <c r="AC776" s="1985">
        <f>SUM(AC772:AG775)</f>
        <v>3140</v>
      </c>
      <c r="AD776" s="1986"/>
      <c r="AE776" s="1986"/>
      <c r="AF776" s="1986"/>
      <c r="AG776" s="1987"/>
      <c r="AH776" s="39"/>
      <c r="AI776" s="1721"/>
      <c r="AJ776" s="1721"/>
      <c r="AK776" s="39"/>
      <c r="AL776" s="39"/>
      <c r="AZ776" s="58"/>
      <c r="BA776" s="58"/>
      <c r="BB776" s="58"/>
      <c r="BC776" s="58"/>
      <c r="BD776" s="58"/>
      <c r="BE776" s="58"/>
      <c r="BF776" s="58"/>
      <c r="BG776" s="58"/>
      <c r="BH776" s="58"/>
      <c r="BI776" s="58"/>
      <c r="BJ776" s="58"/>
      <c r="BK776" s="58"/>
      <c r="BL776" s="58"/>
      <c r="BM776" s="58"/>
      <c r="BN776" s="58"/>
      <c r="BO776" s="58"/>
      <c r="BP776" s="58"/>
      <c r="BQ776" s="58"/>
      <c r="BR776" s="58"/>
      <c r="BS776" s="58"/>
      <c r="BT776" s="58"/>
      <c r="BU776" s="58"/>
      <c r="BV776" s="58"/>
      <c r="BW776" s="58"/>
      <c r="BX776" s="58"/>
      <c r="BY776" s="58"/>
      <c r="BZ776" s="58"/>
      <c r="CA776" s="58"/>
      <c r="CB776" s="58"/>
      <c r="CC776" s="58"/>
      <c r="CD776" s="58"/>
      <c r="CE776" s="58"/>
      <c r="CF776" s="58"/>
      <c r="CG776" s="58"/>
      <c r="CH776" s="58"/>
      <c r="CI776" s="58"/>
      <c r="CJ776" s="58"/>
      <c r="CK776" s="58"/>
      <c r="CL776" s="58"/>
      <c r="CM776" s="58"/>
      <c r="CN776" s="58"/>
      <c r="CO776" s="58"/>
      <c r="CP776" s="58"/>
      <c r="CQ776" s="58"/>
      <c r="CR776" s="177"/>
      <c r="CS776" s="58"/>
      <c r="CT776" s="58"/>
      <c r="CU776" s="58"/>
      <c r="CV776" s="58"/>
      <c r="CW776" s="58"/>
      <c r="CX776" s="58"/>
      <c r="CY776" s="58"/>
      <c r="CZ776" s="58"/>
      <c r="DA776" s="58"/>
      <c r="DB776" s="58"/>
      <c r="DC776" s="58"/>
      <c r="DD776" s="58"/>
      <c r="DE776" s="58"/>
      <c r="DF776" s="58"/>
    </row>
    <row r="777" spans="1:110" ht="12.75" customHeight="1">
      <c r="J777" s="89"/>
      <c r="K777" s="89"/>
      <c r="L777" s="89"/>
      <c r="M777" s="89"/>
      <c r="N777" s="89"/>
      <c r="O777" s="19"/>
      <c r="P777" s="19"/>
      <c r="Q777" s="19"/>
      <c r="R777" s="19"/>
      <c r="S777" s="19"/>
      <c r="T777" s="91"/>
      <c r="U777" s="91"/>
      <c r="V777" s="91"/>
      <c r="W777" s="91"/>
      <c r="X777" s="91"/>
      <c r="Y777" s="281"/>
      <c r="Z777" s="282"/>
      <c r="AA777" s="282"/>
      <c r="AB777" s="282"/>
      <c r="AC777" s="282"/>
      <c r="AZ777" s="58"/>
      <c r="BA777" s="58"/>
      <c r="BB777" s="58"/>
      <c r="BC777" s="58"/>
      <c r="BD777" s="58"/>
      <c r="BE777" s="58"/>
      <c r="BF777" s="58"/>
      <c r="BG777" s="58"/>
      <c r="BH777" s="58"/>
      <c r="BI777" s="58"/>
      <c r="BJ777" s="58"/>
      <c r="BK777" s="58"/>
      <c r="BL777" s="58"/>
      <c r="BM777" s="58"/>
      <c r="BN777" s="58"/>
      <c r="BO777" s="58"/>
      <c r="BP777" s="58"/>
      <c r="BQ777" s="58"/>
      <c r="BR777" s="58"/>
      <c r="BS777" s="58"/>
      <c r="BT777" s="58"/>
      <c r="BU777" s="58"/>
      <c r="BV777" s="58"/>
      <c r="BW777" s="58"/>
      <c r="BX777" s="58"/>
      <c r="BY777" s="58"/>
      <c r="BZ777" s="58"/>
      <c r="CA777" s="58"/>
      <c r="CB777" s="58"/>
      <c r="CC777" s="58"/>
      <c r="CD777" s="58"/>
      <c r="CE777" s="58"/>
      <c r="CF777" s="58"/>
      <c r="CG777" s="58"/>
      <c r="CH777" s="58"/>
      <c r="CI777" s="58"/>
      <c r="CJ777" s="58"/>
      <c r="CK777" s="58"/>
      <c r="CL777" s="58"/>
      <c r="CM777" s="58"/>
      <c r="CN777" s="58"/>
      <c r="CO777" s="58"/>
      <c r="CP777" s="58"/>
      <c r="CQ777" s="58"/>
      <c r="CR777" s="177"/>
      <c r="CS777" s="58"/>
      <c r="CT777" s="58"/>
      <c r="CU777" s="58"/>
      <c r="CV777" s="58"/>
      <c r="CW777" s="58"/>
      <c r="CX777" s="58"/>
      <c r="CY777" s="58"/>
      <c r="CZ777" s="58"/>
      <c r="DA777" s="58"/>
      <c r="DB777" s="58"/>
      <c r="DC777" s="58"/>
      <c r="DD777" s="58"/>
      <c r="DE777" s="58"/>
      <c r="DF777" s="58"/>
    </row>
    <row r="778" spans="1:110" ht="12.75" customHeight="1">
      <c r="B778" s="89"/>
      <c r="C778" s="89"/>
      <c r="D778" s="89"/>
      <c r="E778" s="89"/>
      <c r="F778" s="89"/>
      <c r="G778" s="19"/>
      <c r="H778" s="19"/>
      <c r="I778" s="19"/>
      <c r="J778" s="2301" t="s">
        <v>706</v>
      </c>
      <c r="K778" s="2301"/>
      <c r="L778" s="91"/>
      <c r="M778" s="62" t="s">
        <v>1057</v>
      </c>
      <c r="N778" s="91"/>
      <c r="O778" s="91"/>
      <c r="P778" s="91"/>
      <c r="Q778" s="19"/>
      <c r="R778" s="19"/>
      <c r="S778" s="19"/>
      <c r="T778" s="19"/>
      <c r="U778" s="19"/>
      <c r="AZ778" s="58"/>
      <c r="BA778" s="58"/>
      <c r="BB778" s="58"/>
      <c r="BC778" s="58"/>
      <c r="BD778" s="58"/>
      <c r="BE778" s="58"/>
      <c r="BF778" s="58"/>
      <c r="BG778" s="58"/>
      <c r="BH778" s="58"/>
      <c r="BI778" s="58"/>
      <c r="BJ778" s="58"/>
      <c r="BK778" s="58"/>
      <c r="BL778" s="58"/>
      <c r="BM778" s="58"/>
      <c r="BN778" s="58"/>
      <c r="BO778" s="58"/>
      <c r="BP778" s="58"/>
      <c r="BQ778" s="58"/>
      <c r="BR778" s="58"/>
      <c r="BS778" s="58"/>
      <c r="BT778" s="58"/>
      <c r="BU778" s="58"/>
      <c r="BV778" s="58"/>
      <c r="BW778" s="58"/>
      <c r="BX778" s="58"/>
      <c r="BY778" s="58"/>
      <c r="BZ778" s="58"/>
      <c r="CA778" s="58"/>
      <c r="CB778" s="58"/>
      <c r="CC778" s="58"/>
      <c r="CD778" s="58"/>
      <c r="CE778" s="58"/>
      <c r="CF778" s="58"/>
      <c r="CG778" s="58"/>
      <c r="CH778" s="58"/>
      <c r="CI778" s="58"/>
      <c r="CJ778" s="58"/>
      <c r="CK778" s="58"/>
      <c r="CL778" s="58"/>
      <c r="CM778" s="58"/>
      <c r="CN778" s="58"/>
      <c r="CO778" s="58"/>
      <c r="CP778" s="58"/>
      <c r="CQ778" s="58"/>
      <c r="CR778" s="177"/>
      <c r="CS778" s="58"/>
      <c r="CT778" s="58"/>
      <c r="CU778" s="58"/>
      <c r="CV778" s="58"/>
      <c r="CW778" s="58"/>
      <c r="CX778" s="58"/>
      <c r="CY778" s="58"/>
      <c r="CZ778" s="58"/>
      <c r="DA778" s="58"/>
      <c r="DB778" s="58"/>
      <c r="DC778" s="58"/>
      <c r="DD778" s="58"/>
      <c r="DE778" s="58"/>
      <c r="DF778" s="58"/>
    </row>
    <row r="779" spans="1:110" ht="12.75" customHeight="1">
      <c r="B779" s="89"/>
      <c r="C779" s="89"/>
      <c r="D779" s="89"/>
      <c r="E779" s="89"/>
      <c r="F779" s="89"/>
      <c r="G779" s="19"/>
      <c r="H779" s="19"/>
      <c r="I779" s="19"/>
      <c r="J779" s="19"/>
      <c r="K779" s="19"/>
      <c r="L779" s="91"/>
      <c r="M779" s="62" t="s">
        <v>1058</v>
      </c>
      <c r="N779" s="91"/>
      <c r="O779" s="91"/>
      <c r="P779" s="91"/>
      <c r="Q779" s="19"/>
      <c r="R779" s="19"/>
      <c r="S779" s="19"/>
      <c r="T779" s="19"/>
      <c r="U779" s="19"/>
      <c r="AZ779" s="58"/>
      <c r="BA779" s="58"/>
      <c r="BB779" s="58"/>
      <c r="BC779" s="58"/>
      <c r="BD779" s="58"/>
      <c r="BE779" s="58"/>
      <c r="BF779" s="58"/>
      <c r="BG779" s="58"/>
      <c r="BH779" s="58"/>
      <c r="BI779" s="58"/>
      <c r="BJ779" s="58"/>
      <c r="BK779" s="58"/>
      <c r="BL779" s="58"/>
      <c r="BM779" s="58"/>
      <c r="BN779" s="58"/>
      <c r="BO779" s="58"/>
      <c r="BP779" s="58"/>
      <c r="BQ779" s="58"/>
      <c r="BR779" s="58"/>
      <c r="BS779" s="58"/>
      <c r="BT779" s="58"/>
      <c r="BU779" s="58"/>
      <c r="BV779" s="58"/>
      <c r="BW779" s="58"/>
      <c r="BX779" s="58"/>
      <c r="BY779" s="58"/>
      <c r="BZ779" s="58"/>
      <c r="CA779" s="58"/>
      <c r="CB779" s="58"/>
      <c r="CC779" s="58"/>
      <c r="CD779" s="58"/>
      <c r="CE779" s="58"/>
      <c r="CF779" s="58"/>
      <c r="CG779" s="58"/>
      <c r="CH779" s="58"/>
      <c r="CI779" s="58"/>
      <c r="CJ779" s="58"/>
      <c r="CK779" s="58"/>
      <c r="CL779" s="58"/>
      <c r="CM779" s="58"/>
      <c r="CN779" s="58"/>
      <c r="CO779" s="58"/>
      <c r="CP779" s="58"/>
      <c r="CQ779" s="58"/>
      <c r="CR779" s="177"/>
      <c r="CS779" s="58"/>
      <c r="CT779" s="58"/>
      <c r="CU779" s="58"/>
      <c r="CV779" s="58"/>
      <c r="CW779" s="58"/>
      <c r="CX779" s="58"/>
      <c r="CY779" s="58"/>
      <c r="CZ779" s="58"/>
      <c r="DA779" s="58"/>
      <c r="DB779" s="58"/>
      <c r="DC779" s="58"/>
      <c r="DD779" s="58"/>
      <c r="DE779" s="58"/>
      <c r="DF779" s="58"/>
    </row>
    <row r="780" spans="1:110" ht="12.75" customHeight="1">
      <c r="A780" s="50" t="s">
        <v>621</v>
      </c>
      <c r="B780" s="93"/>
      <c r="C780" s="93" t="s">
        <v>295</v>
      </c>
      <c r="D780" s="89"/>
      <c r="E780" s="89"/>
      <c r="F780" s="89"/>
      <c r="G780" s="19"/>
      <c r="H780" s="19"/>
      <c r="I780" s="19"/>
      <c r="J780" s="19"/>
      <c r="K780" s="19"/>
      <c r="L780" s="91"/>
      <c r="M780" s="91"/>
      <c r="N780" s="91"/>
      <c r="O780" s="91"/>
      <c r="P780" s="91"/>
      <c r="Q780" s="19"/>
      <c r="R780" s="19"/>
      <c r="S780" s="19"/>
      <c r="T780" s="19"/>
      <c r="U780" s="19"/>
      <c r="AZ780" s="58"/>
      <c r="BA780" s="58"/>
      <c r="BB780" s="58"/>
      <c r="BC780" s="58"/>
      <c r="BD780" s="58"/>
      <c r="BE780" s="58"/>
      <c r="BF780" s="58"/>
      <c r="BG780" s="58"/>
      <c r="BH780" s="58"/>
      <c r="BI780" s="58"/>
      <c r="BJ780" s="58"/>
      <c r="BK780" s="58"/>
      <c r="BL780" s="58"/>
      <c r="BM780" s="58"/>
      <c r="BN780" s="58"/>
      <c r="BO780" s="58"/>
      <c r="BP780" s="58"/>
      <c r="BQ780" s="58"/>
      <c r="BR780" s="58"/>
      <c r="BS780" s="58"/>
      <c r="BT780" s="58"/>
      <c r="BU780" s="58"/>
      <c r="BV780" s="58"/>
      <c r="BW780" s="58"/>
      <c r="BX780" s="58"/>
      <c r="BY780" s="58"/>
      <c r="BZ780" s="58"/>
      <c r="CA780" s="58"/>
      <c r="CB780" s="58"/>
      <c r="CC780" s="58"/>
      <c r="CD780" s="58"/>
      <c r="CE780" s="58"/>
      <c r="CF780" s="58"/>
      <c r="CG780" s="58"/>
      <c r="CH780" s="58"/>
      <c r="CI780" s="58"/>
      <c r="CJ780" s="58"/>
      <c r="CK780" s="58"/>
      <c r="CL780" s="58"/>
      <c r="CM780" s="58"/>
      <c r="CN780" s="58"/>
      <c r="CO780" s="58"/>
      <c r="CP780" s="58"/>
      <c r="CQ780" s="58"/>
      <c r="CR780" s="177"/>
      <c r="CS780" s="58"/>
      <c r="CT780" s="58"/>
      <c r="CU780" s="58"/>
      <c r="CV780" s="58"/>
      <c r="CW780" s="58"/>
      <c r="CX780" s="58"/>
      <c r="CY780" s="58"/>
      <c r="CZ780" s="58"/>
      <c r="DA780" s="58"/>
      <c r="DB780" s="58"/>
      <c r="DC780" s="58"/>
      <c r="DD780" s="58"/>
      <c r="DE780" s="58"/>
      <c r="DF780" s="58"/>
    </row>
    <row r="781" spans="1:110" ht="12.75" customHeight="1">
      <c r="B781" s="89"/>
      <c r="C781" s="89"/>
      <c r="D781" s="89"/>
      <c r="E781" s="89"/>
      <c r="F781" s="89"/>
      <c r="G781" s="19"/>
      <c r="H781" s="19"/>
      <c r="I781" s="19"/>
      <c r="J781" s="910"/>
      <c r="K781" s="19"/>
      <c r="L781" s="91"/>
      <c r="M781" s="91"/>
      <c r="N781" s="91"/>
      <c r="O781" s="91"/>
      <c r="P781" s="91"/>
      <c r="Q781" s="19"/>
      <c r="R781" s="19"/>
      <c r="S781" s="19"/>
      <c r="T781" s="19"/>
      <c r="U781" s="19"/>
      <c r="AZ781" s="58"/>
      <c r="BA781" s="58"/>
      <c r="BB781" s="58"/>
      <c r="BC781" s="58"/>
      <c r="BD781" s="58"/>
      <c r="BE781" s="58"/>
      <c r="BF781" s="58"/>
      <c r="BG781" s="58"/>
      <c r="BH781" s="58"/>
      <c r="BI781" s="58"/>
      <c r="BJ781" s="58"/>
      <c r="BK781" s="58"/>
      <c r="BL781" s="58"/>
      <c r="BM781" s="58"/>
      <c r="BN781" s="58"/>
      <c r="BO781" s="58"/>
      <c r="BP781" s="58"/>
      <c r="BQ781" s="58"/>
      <c r="BR781" s="58"/>
      <c r="BS781" s="58"/>
      <c r="BT781" s="58"/>
      <c r="BU781" s="58"/>
      <c r="BV781" s="58"/>
      <c r="BW781" s="58"/>
      <c r="BX781" s="58"/>
      <c r="BY781" s="58"/>
      <c r="BZ781" s="58"/>
      <c r="CA781" s="58"/>
      <c r="CB781" s="58"/>
      <c r="CC781" s="58"/>
      <c r="CD781" s="58"/>
      <c r="CE781" s="58"/>
      <c r="CF781" s="58"/>
      <c r="CG781" s="58"/>
      <c r="CH781" s="58"/>
      <c r="CI781" s="58"/>
      <c r="CJ781" s="58"/>
      <c r="CK781" s="58"/>
      <c r="CL781" s="58"/>
      <c r="CM781" s="58"/>
      <c r="CN781" s="58"/>
      <c r="CO781" s="58"/>
      <c r="CP781" s="58"/>
      <c r="CQ781" s="58"/>
      <c r="CR781" s="177"/>
      <c r="CS781" s="58"/>
      <c r="CT781" s="58"/>
      <c r="CU781" s="58"/>
      <c r="CV781" s="58"/>
      <c r="CW781" s="58"/>
      <c r="CX781" s="58"/>
      <c r="CY781" s="58"/>
      <c r="CZ781" s="58"/>
      <c r="DA781" s="58"/>
      <c r="DB781" s="58"/>
      <c r="DC781" s="58"/>
      <c r="DD781" s="58"/>
      <c r="DE781" s="58"/>
      <c r="DF781" s="58"/>
    </row>
    <row r="782" spans="1:110" ht="12.75" customHeight="1">
      <c r="J782" s="2225" t="s">
        <v>407</v>
      </c>
      <c r="K782" s="2226"/>
      <c r="L782" s="2226"/>
      <c r="M782" s="2226"/>
      <c r="N782" s="2227"/>
      <c r="O782" s="2317" t="s">
        <v>291</v>
      </c>
      <c r="P782" s="2317"/>
      <c r="Q782" s="2317"/>
      <c r="R782" s="2317"/>
      <c r="S782" s="2317"/>
      <c r="T782" s="2234" t="s">
        <v>2095</v>
      </c>
      <c r="U782" s="2235"/>
      <c r="V782" s="2235"/>
      <c r="W782" s="2236"/>
      <c r="X782" s="2225" t="s">
        <v>478</v>
      </c>
      <c r="Y782" s="2226"/>
      <c r="Z782" s="2226"/>
      <c r="AA782" s="2226"/>
      <c r="AB782" s="2227"/>
      <c r="AC782" s="2225" t="s">
        <v>292</v>
      </c>
      <c r="AD782" s="2226"/>
      <c r="AE782" s="2226"/>
      <c r="AF782" s="2226"/>
      <c r="AG782" s="2227"/>
      <c r="AH782" s="2362" t="s">
        <v>2312</v>
      </c>
      <c r="AI782" s="2226"/>
      <c r="AJ782" s="2226"/>
      <c r="AK782" s="2226"/>
      <c r="AL782" s="2227"/>
      <c r="AZ782" s="58"/>
      <c r="BA782" s="58"/>
      <c r="BB782" s="58"/>
      <c r="BC782" s="58"/>
      <c r="BD782" s="58"/>
      <c r="BE782" s="58"/>
      <c r="BF782" s="58"/>
      <c r="BG782" s="58"/>
      <c r="BH782" s="58"/>
      <c r="BI782" s="58"/>
      <c r="BJ782" s="58"/>
      <c r="BK782" s="58"/>
      <c r="BL782" s="58"/>
      <c r="BM782" s="58"/>
      <c r="BN782" s="58"/>
      <c r="BO782" s="58"/>
      <c r="BP782" s="58"/>
      <c r="BQ782" s="58"/>
      <c r="BR782" s="58"/>
      <c r="BS782" s="58"/>
      <c r="BT782" s="58"/>
      <c r="BU782" s="58"/>
      <c r="BV782" s="58"/>
      <c r="BW782" s="58"/>
      <c r="BX782" s="58"/>
      <c r="BY782" s="58"/>
      <c r="BZ782" s="58"/>
      <c r="CA782" s="58"/>
      <c r="CB782" s="58"/>
      <c r="CC782" s="58"/>
      <c r="CD782" s="58"/>
      <c r="CE782" s="58"/>
      <c r="CF782" s="58"/>
      <c r="CG782" s="58"/>
      <c r="CH782" s="58"/>
      <c r="CI782" s="58"/>
      <c r="CJ782" s="58"/>
      <c r="CK782" s="58"/>
      <c r="CL782" s="58"/>
      <c r="CM782" s="58"/>
      <c r="CN782" s="58"/>
      <c r="CO782" s="58"/>
      <c r="CP782" s="58"/>
      <c r="CQ782" s="58"/>
      <c r="CR782" s="177"/>
      <c r="CS782" s="58"/>
      <c r="CT782" s="58"/>
      <c r="CU782" s="58"/>
      <c r="CV782" s="58"/>
      <c r="CW782" s="58"/>
      <c r="CX782" s="58"/>
      <c r="CY782" s="58"/>
      <c r="CZ782" s="58"/>
      <c r="DA782" s="58"/>
      <c r="DB782" s="58"/>
      <c r="DC782" s="58"/>
      <c r="DD782" s="58"/>
      <c r="DE782" s="58"/>
      <c r="DF782" s="58"/>
    </row>
    <row r="783" spans="1:110" ht="12.75" customHeight="1">
      <c r="J783" s="2228"/>
      <c r="K783" s="2229"/>
      <c r="L783" s="2229"/>
      <c r="M783" s="2229"/>
      <c r="N783" s="2230"/>
      <c r="O783" s="2317"/>
      <c r="P783" s="2317"/>
      <c r="Q783" s="2317"/>
      <c r="R783" s="2317"/>
      <c r="S783" s="2317"/>
      <c r="T783" s="2237"/>
      <c r="U783" s="2238"/>
      <c r="V783" s="2238"/>
      <c r="W783" s="2239"/>
      <c r="X783" s="2228"/>
      <c r="Y783" s="2229"/>
      <c r="Z783" s="2229"/>
      <c r="AA783" s="2229"/>
      <c r="AB783" s="2230"/>
      <c r="AC783" s="2228"/>
      <c r="AD783" s="2229"/>
      <c r="AE783" s="2229"/>
      <c r="AF783" s="2229"/>
      <c r="AG783" s="2230"/>
      <c r="AH783" s="2228"/>
      <c r="AI783" s="2229"/>
      <c r="AJ783" s="2229"/>
      <c r="AK783" s="2229"/>
      <c r="AL783" s="2230"/>
      <c r="AZ783" s="58"/>
      <c r="BA783" s="58"/>
      <c r="BB783" s="58"/>
      <c r="BC783" s="58"/>
      <c r="BD783" s="58"/>
      <c r="BE783" s="58"/>
      <c r="BF783" s="58"/>
      <c r="BG783" s="58"/>
      <c r="BH783" s="58"/>
      <c r="BI783" s="58"/>
      <c r="BJ783" s="58"/>
      <c r="BK783" s="58"/>
      <c r="BL783" s="58"/>
      <c r="BM783" s="58"/>
      <c r="BN783" s="58"/>
      <c r="BO783" s="58"/>
      <c r="BP783" s="58"/>
      <c r="BQ783" s="58"/>
      <c r="BR783" s="58"/>
      <c r="BS783" s="58"/>
      <c r="BT783" s="58"/>
      <c r="BU783" s="58"/>
      <c r="BV783" s="58"/>
      <c r="BW783" s="58"/>
      <c r="BX783" s="58"/>
      <c r="BY783" s="58"/>
      <c r="BZ783" s="58"/>
      <c r="CA783" s="58"/>
      <c r="CB783" s="58"/>
      <c r="CC783" s="58"/>
      <c r="CD783" s="58"/>
      <c r="CE783" s="58"/>
      <c r="CF783" s="58"/>
      <c r="CG783" s="58"/>
      <c r="CH783" s="58"/>
      <c r="CI783" s="58"/>
      <c r="CJ783" s="58"/>
      <c r="CK783" s="58"/>
      <c r="CL783" s="58"/>
      <c r="CM783" s="58"/>
      <c r="CN783" s="58"/>
      <c r="CO783" s="58"/>
      <c r="CP783" s="58"/>
      <c r="CQ783" s="58"/>
      <c r="CR783" s="177"/>
      <c r="CS783" s="58"/>
      <c r="CT783" s="58"/>
      <c r="CU783" s="58"/>
      <c r="CV783" s="58"/>
      <c r="CW783" s="58"/>
      <c r="CX783" s="58"/>
      <c r="CY783" s="58"/>
      <c r="CZ783" s="58"/>
      <c r="DA783" s="58"/>
      <c r="DB783" s="58"/>
      <c r="DC783" s="58"/>
      <c r="DD783" s="58"/>
      <c r="DE783" s="58"/>
      <c r="DF783" s="58"/>
    </row>
    <row r="784" spans="1:110" ht="12.75" customHeight="1">
      <c r="J784" s="2228"/>
      <c r="K784" s="2229"/>
      <c r="L784" s="2229"/>
      <c r="M784" s="2229"/>
      <c r="N784" s="2230"/>
      <c r="O784" s="2317"/>
      <c r="P784" s="2317"/>
      <c r="Q784" s="2317"/>
      <c r="R784" s="2317"/>
      <c r="S784" s="2317"/>
      <c r="T784" s="2237"/>
      <c r="U784" s="2238"/>
      <c r="V784" s="2238"/>
      <c r="W784" s="2239"/>
      <c r="X784" s="2228"/>
      <c r="Y784" s="2229"/>
      <c r="Z784" s="2229"/>
      <c r="AA784" s="2229"/>
      <c r="AB784" s="2230"/>
      <c r="AC784" s="2228"/>
      <c r="AD784" s="2229"/>
      <c r="AE784" s="2229"/>
      <c r="AF784" s="2229"/>
      <c r="AG784" s="2230"/>
      <c r="AH784" s="2228"/>
      <c r="AI784" s="2229"/>
      <c r="AJ784" s="2229"/>
      <c r="AK784" s="2229"/>
      <c r="AL784" s="2230"/>
      <c r="AZ784" s="58"/>
      <c r="BA784" s="58"/>
      <c r="BB784" s="58"/>
      <c r="BC784" s="58"/>
      <c r="BD784" s="58"/>
      <c r="BE784" s="58"/>
      <c r="BF784" s="58"/>
      <c r="BG784" s="58"/>
      <c r="BH784" s="58"/>
      <c r="BI784" s="58"/>
      <c r="BJ784" s="58"/>
      <c r="BK784" s="58"/>
      <c r="BL784" s="58"/>
      <c r="BM784" s="58"/>
      <c r="BN784" s="58"/>
      <c r="BO784" s="58"/>
      <c r="BP784" s="58"/>
      <c r="BQ784" s="58"/>
      <c r="BR784" s="58"/>
      <c r="BS784" s="58"/>
      <c r="BT784" s="58"/>
      <c r="BU784" s="58"/>
      <c r="BV784" s="58"/>
      <c r="BW784" s="58"/>
      <c r="BX784" s="58"/>
      <c r="BY784" s="58"/>
      <c r="BZ784" s="58"/>
      <c r="CA784" s="58"/>
      <c r="CB784" s="58"/>
      <c r="CC784" s="58"/>
      <c r="CD784" s="58"/>
      <c r="CE784" s="58"/>
      <c r="CF784" s="58"/>
      <c r="CG784" s="58"/>
      <c r="CH784" s="58"/>
      <c r="CI784" s="58"/>
      <c r="CJ784" s="58"/>
      <c r="CK784" s="58"/>
      <c r="CL784" s="58"/>
      <c r="CM784" s="58"/>
      <c r="CN784" s="58"/>
      <c r="CO784" s="58"/>
      <c r="CP784" s="58"/>
      <c r="CQ784" s="58"/>
      <c r="CR784" s="177"/>
      <c r="CS784" s="58"/>
      <c r="CT784" s="58"/>
      <c r="CU784" s="58"/>
      <c r="CV784" s="58"/>
      <c r="CW784" s="58"/>
      <c r="CX784" s="58"/>
      <c r="CY784" s="58"/>
      <c r="CZ784" s="58"/>
      <c r="DA784" s="58"/>
      <c r="DB784" s="58"/>
      <c r="DC784" s="58"/>
      <c r="DD784" s="58"/>
      <c r="DE784" s="58"/>
      <c r="DF784" s="58"/>
    </row>
    <row r="785" spans="2:110" ht="12.75" customHeight="1">
      <c r="J785" s="2231"/>
      <c r="K785" s="2232"/>
      <c r="L785" s="2232"/>
      <c r="M785" s="2232"/>
      <c r="N785" s="2233"/>
      <c r="O785" s="2317"/>
      <c r="P785" s="2317"/>
      <c r="Q785" s="2317"/>
      <c r="R785" s="2317"/>
      <c r="S785" s="2317"/>
      <c r="T785" s="2240"/>
      <c r="U785" s="2241"/>
      <c r="V785" s="2241"/>
      <c r="W785" s="2242"/>
      <c r="X785" s="2231"/>
      <c r="Y785" s="2232"/>
      <c r="Z785" s="2232"/>
      <c r="AA785" s="2232"/>
      <c r="AB785" s="2233"/>
      <c r="AC785" s="2231"/>
      <c r="AD785" s="2232"/>
      <c r="AE785" s="2232"/>
      <c r="AF785" s="2232"/>
      <c r="AG785" s="2233"/>
      <c r="AH785" s="2231"/>
      <c r="AI785" s="2232"/>
      <c r="AJ785" s="2232"/>
      <c r="AK785" s="2232"/>
      <c r="AL785" s="2233"/>
      <c r="AZ785" s="58"/>
      <c r="BA785" s="58"/>
      <c r="BB785" s="58"/>
      <c r="BC785" s="58"/>
      <c r="BD785" s="58"/>
      <c r="BE785" s="58"/>
      <c r="BF785" s="58"/>
      <c r="BG785" s="58"/>
      <c r="BH785" s="58"/>
      <c r="BI785" s="58"/>
      <c r="BJ785" s="58"/>
      <c r="BK785" s="58"/>
      <c r="BL785" s="58"/>
      <c r="BM785" s="58"/>
      <c r="BN785" s="58"/>
      <c r="BO785" s="58"/>
      <c r="BP785" s="58"/>
      <c r="BQ785" s="58"/>
      <c r="BR785" s="58"/>
      <c r="BS785" s="58"/>
      <c r="BT785" s="58"/>
      <c r="BU785" s="58"/>
      <c r="BV785" s="58"/>
      <c r="BW785" s="58"/>
      <c r="BX785" s="58"/>
      <c r="BY785" s="58"/>
      <c r="BZ785" s="58"/>
      <c r="CA785" s="58"/>
      <c r="CB785" s="58"/>
      <c r="CC785" s="58"/>
      <c r="CD785" s="58"/>
      <c r="CE785" s="58"/>
      <c r="CF785" s="58"/>
      <c r="CG785" s="58"/>
      <c r="CH785" s="58"/>
      <c r="CI785" s="58"/>
      <c r="CJ785" s="58"/>
      <c r="CK785" s="58"/>
      <c r="CL785" s="58"/>
      <c r="CM785" s="58"/>
      <c r="CN785" s="58"/>
      <c r="CO785" s="58"/>
      <c r="CP785" s="58"/>
      <c r="CQ785" s="58"/>
      <c r="CR785" s="177"/>
      <c r="CS785" s="58"/>
      <c r="CT785" s="58"/>
      <c r="CU785" s="58"/>
      <c r="CV785" s="58"/>
      <c r="CW785" s="58"/>
      <c r="CX785" s="58"/>
      <c r="CY785" s="58"/>
      <c r="CZ785" s="58"/>
      <c r="DA785" s="58"/>
      <c r="DB785" s="58"/>
      <c r="DC785" s="58"/>
      <c r="DD785" s="58"/>
      <c r="DE785" s="58"/>
      <c r="DF785" s="58"/>
    </row>
    <row r="786" spans="2:110" ht="12.75" customHeight="1">
      <c r="J786" s="2143"/>
      <c r="K786" s="2144"/>
      <c r="L786" s="2144"/>
      <c r="M786" s="2144"/>
      <c r="N786" s="2145"/>
      <c r="O786" s="2243"/>
      <c r="P786" s="2243"/>
      <c r="Q786" s="2243"/>
      <c r="R786" s="2243"/>
      <c r="S786" s="2243"/>
      <c r="T786" s="2208"/>
      <c r="U786" s="2209"/>
      <c r="V786" s="2209"/>
      <c r="W786" s="2210"/>
      <c r="X786" s="2182"/>
      <c r="Y786" s="2183"/>
      <c r="Z786" s="2183"/>
      <c r="AA786" s="2183"/>
      <c r="AB786" s="2184"/>
      <c r="AC786" s="1985">
        <f t="shared" ref="AC786:AC795" si="50">X786*O786</f>
        <v>0</v>
      </c>
      <c r="AD786" s="1986"/>
      <c r="AE786" s="1986"/>
      <c r="AF786" s="1986"/>
      <c r="AG786" s="1987"/>
      <c r="AH786" s="1988"/>
      <c r="AI786" s="1989"/>
      <c r="AJ786" s="1989"/>
      <c r="AK786" s="1989"/>
      <c r="AL786" s="1990"/>
      <c r="AZ786" s="58"/>
      <c r="BA786" s="58"/>
      <c r="BB786" s="58"/>
      <c r="BC786" s="58"/>
      <c r="BD786" s="58"/>
      <c r="BE786" s="58"/>
      <c r="BF786" s="58"/>
      <c r="BG786" s="58"/>
      <c r="BH786" s="58"/>
      <c r="BI786" s="58"/>
      <c r="BJ786" s="58"/>
      <c r="BK786" s="58"/>
      <c r="BL786" s="58"/>
      <c r="BM786" s="58"/>
      <c r="BN786" s="58"/>
      <c r="BO786" s="58"/>
      <c r="BP786" s="58"/>
      <c r="BQ786" s="58"/>
      <c r="BR786" s="58"/>
      <c r="BS786" s="58"/>
      <c r="BT786" s="58"/>
      <c r="BU786" s="58"/>
      <c r="BV786" s="58"/>
      <c r="BW786" s="58"/>
      <c r="BX786" s="58"/>
      <c r="BY786" s="58"/>
      <c r="BZ786" s="58"/>
      <c r="CA786" s="58"/>
      <c r="CB786" s="58"/>
      <c r="CC786" s="58"/>
      <c r="CD786" s="58"/>
      <c r="CE786" s="58"/>
      <c r="CF786" s="58"/>
      <c r="CG786" s="58"/>
      <c r="CH786" s="58"/>
      <c r="CI786" s="58"/>
      <c r="CJ786" s="58"/>
      <c r="CK786" s="58"/>
      <c r="CL786" s="58"/>
      <c r="CM786" s="58"/>
      <c r="CN786" s="58"/>
      <c r="CO786" s="58"/>
      <c r="CP786" s="58"/>
      <c r="CQ786" s="58"/>
      <c r="CR786" s="177"/>
      <c r="CS786" s="58"/>
      <c r="CT786" s="58"/>
      <c r="CU786" s="58"/>
      <c r="CV786" s="58"/>
      <c r="CW786" s="58"/>
      <c r="CX786" s="58"/>
      <c r="CY786" s="58"/>
      <c r="CZ786" s="58"/>
      <c r="DA786" s="58"/>
      <c r="DB786" s="58"/>
      <c r="DC786" s="58"/>
      <c r="DD786" s="58"/>
      <c r="DE786" s="58"/>
      <c r="DF786" s="58"/>
    </row>
    <row r="787" spans="2:110" ht="12.75" customHeight="1">
      <c r="J787" s="2143"/>
      <c r="K787" s="2144"/>
      <c r="L787" s="2144"/>
      <c r="M787" s="2144"/>
      <c r="N787" s="2145"/>
      <c r="O787" s="2243"/>
      <c r="P787" s="2243"/>
      <c r="Q787" s="2243"/>
      <c r="R787" s="2243"/>
      <c r="S787" s="2243"/>
      <c r="T787" s="2208"/>
      <c r="U787" s="2209"/>
      <c r="V787" s="2209"/>
      <c r="W787" s="2210"/>
      <c r="X787" s="2182"/>
      <c r="Y787" s="2183"/>
      <c r="Z787" s="2183"/>
      <c r="AA787" s="2183"/>
      <c r="AB787" s="2184"/>
      <c r="AC787" s="1985">
        <f t="shared" si="50"/>
        <v>0</v>
      </c>
      <c r="AD787" s="1986"/>
      <c r="AE787" s="1986"/>
      <c r="AF787" s="1986"/>
      <c r="AG787" s="1987"/>
      <c r="AH787" s="1988"/>
      <c r="AI787" s="1989"/>
      <c r="AJ787" s="1989"/>
      <c r="AK787" s="1989"/>
      <c r="AL787" s="1990"/>
      <c r="AZ787" s="58"/>
      <c r="BA787" s="58"/>
      <c r="BB787" s="58"/>
      <c r="BC787" s="58"/>
      <c r="BD787" s="58"/>
      <c r="BE787" s="58"/>
      <c r="BF787" s="58"/>
      <c r="BG787" s="58"/>
      <c r="BH787" s="58"/>
      <c r="BI787" s="58"/>
      <c r="BJ787" s="58"/>
      <c r="BK787" s="58"/>
      <c r="BL787" s="58"/>
      <c r="BM787" s="58"/>
      <c r="BN787" s="58"/>
      <c r="BO787" s="58"/>
      <c r="BP787" s="58"/>
      <c r="BQ787" s="58"/>
      <c r="BR787" s="58"/>
      <c r="BS787" s="58"/>
      <c r="BT787" s="58"/>
      <c r="BU787" s="58"/>
      <c r="BV787" s="58"/>
      <c r="BW787" s="58"/>
      <c r="BX787" s="58"/>
      <c r="BY787" s="58"/>
      <c r="BZ787" s="58"/>
      <c r="CA787" s="58"/>
      <c r="CB787" s="58"/>
      <c r="CC787" s="58"/>
      <c r="CD787" s="58"/>
      <c r="CE787" s="58"/>
      <c r="CF787" s="58"/>
      <c r="CG787" s="58"/>
      <c r="CH787" s="58"/>
      <c r="CI787" s="58"/>
      <c r="CJ787" s="58"/>
      <c r="CK787" s="58"/>
      <c r="CL787" s="58"/>
      <c r="CM787" s="58"/>
      <c r="CN787" s="58"/>
      <c r="CO787" s="58"/>
      <c r="CP787" s="58"/>
      <c r="CQ787" s="58"/>
      <c r="CR787" s="177"/>
      <c r="CS787" s="58"/>
      <c r="CT787" s="58"/>
      <c r="CU787" s="58"/>
      <c r="CV787" s="58"/>
      <c r="CW787" s="58"/>
      <c r="CX787" s="58"/>
      <c r="CY787" s="58"/>
      <c r="CZ787" s="58"/>
      <c r="DA787" s="58"/>
      <c r="DB787" s="58"/>
      <c r="DC787" s="58"/>
      <c r="DD787" s="58"/>
      <c r="DE787" s="58"/>
      <c r="DF787" s="58"/>
    </row>
    <row r="788" spans="2:110" ht="12.75" customHeight="1">
      <c r="J788" s="2143"/>
      <c r="K788" s="2144"/>
      <c r="L788" s="2144"/>
      <c r="M788" s="2144"/>
      <c r="N788" s="2145"/>
      <c r="O788" s="2243"/>
      <c r="P788" s="2243"/>
      <c r="Q788" s="2243"/>
      <c r="R788" s="2243"/>
      <c r="S788" s="2243"/>
      <c r="T788" s="2208"/>
      <c r="U788" s="2209"/>
      <c r="V788" s="2209"/>
      <c r="W788" s="2210"/>
      <c r="X788" s="2182"/>
      <c r="Y788" s="2183"/>
      <c r="Z788" s="2183"/>
      <c r="AA788" s="2183"/>
      <c r="AB788" s="2184"/>
      <c r="AC788" s="1985">
        <f t="shared" si="50"/>
        <v>0</v>
      </c>
      <c r="AD788" s="1986"/>
      <c r="AE788" s="1986"/>
      <c r="AF788" s="1986"/>
      <c r="AG788" s="1987"/>
      <c r="AH788" s="1988"/>
      <c r="AI788" s="1989"/>
      <c r="AJ788" s="1989"/>
      <c r="AK788" s="1989"/>
      <c r="AL788" s="1990"/>
      <c r="AZ788" s="58"/>
      <c r="BA788" s="58"/>
      <c r="BB788" s="58"/>
      <c r="BC788" s="58"/>
      <c r="BD788" s="58"/>
      <c r="BE788" s="58"/>
      <c r="BF788" s="58"/>
      <c r="BG788" s="58"/>
      <c r="BH788" s="58"/>
      <c r="BI788" s="58"/>
      <c r="BJ788" s="58"/>
      <c r="BK788" s="58"/>
      <c r="BL788" s="58"/>
      <c r="BM788" s="58"/>
      <c r="BN788" s="58"/>
      <c r="BO788" s="58"/>
      <c r="BP788" s="58"/>
      <c r="BQ788" s="58"/>
      <c r="BR788" s="58"/>
      <c r="BS788" s="58"/>
      <c r="BT788" s="58"/>
      <c r="BU788" s="58"/>
      <c r="BV788" s="58"/>
      <c r="BW788" s="58"/>
      <c r="BX788" s="58"/>
      <c r="BY788" s="58"/>
      <c r="BZ788" s="58"/>
      <c r="CA788" s="58"/>
      <c r="CB788" s="58"/>
      <c r="CC788" s="58"/>
      <c r="CD788" s="58"/>
      <c r="CE788" s="58"/>
      <c r="CF788" s="58"/>
      <c r="CG788" s="58"/>
      <c r="CH788" s="58"/>
      <c r="CI788" s="58"/>
      <c r="CJ788" s="58"/>
      <c r="CK788" s="58"/>
      <c r="CL788" s="58"/>
      <c r="CM788" s="58"/>
      <c r="CN788" s="58"/>
      <c r="CO788" s="58"/>
      <c r="CP788" s="58"/>
      <c r="CQ788" s="58"/>
      <c r="CR788" s="177"/>
      <c r="CS788" s="58"/>
      <c r="CT788" s="58"/>
      <c r="CU788" s="58"/>
      <c r="CV788" s="58"/>
      <c r="CW788" s="58"/>
      <c r="CX788" s="58"/>
      <c r="CY788" s="58"/>
      <c r="CZ788" s="58"/>
      <c r="DA788" s="58"/>
      <c r="DB788" s="58"/>
      <c r="DC788" s="58"/>
      <c r="DD788" s="58"/>
      <c r="DE788" s="58"/>
      <c r="DF788" s="58"/>
    </row>
    <row r="789" spans="2:110" ht="12.75" customHeight="1">
      <c r="J789" s="2143"/>
      <c r="K789" s="2144"/>
      <c r="L789" s="2144"/>
      <c r="M789" s="2144"/>
      <c r="N789" s="2145"/>
      <c r="O789" s="2243"/>
      <c r="P789" s="2243"/>
      <c r="Q789" s="2243"/>
      <c r="R789" s="2243"/>
      <c r="S789" s="2243"/>
      <c r="T789" s="2208"/>
      <c r="U789" s="2209"/>
      <c r="V789" s="2209"/>
      <c r="W789" s="2210"/>
      <c r="X789" s="2182"/>
      <c r="Y789" s="2183"/>
      <c r="Z789" s="2183"/>
      <c r="AA789" s="2183"/>
      <c r="AB789" s="2184"/>
      <c r="AC789" s="1985">
        <f t="shared" si="50"/>
        <v>0</v>
      </c>
      <c r="AD789" s="1986"/>
      <c r="AE789" s="1986"/>
      <c r="AF789" s="1986"/>
      <c r="AG789" s="1987"/>
      <c r="AH789" s="1988"/>
      <c r="AI789" s="1989"/>
      <c r="AJ789" s="1989"/>
      <c r="AK789" s="1989"/>
      <c r="AL789" s="1990"/>
      <c r="AZ789" s="58"/>
      <c r="BA789" s="58"/>
      <c r="BB789" s="58"/>
      <c r="BC789" s="58"/>
      <c r="BD789" s="58"/>
      <c r="BE789" s="58"/>
      <c r="BF789" s="58"/>
      <c r="BG789" s="58"/>
      <c r="BH789" s="58"/>
      <c r="BI789" s="58"/>
      <c r="BJ789" s="58"/>
      <c r="BK789" s="58"/>
      <c r="BL789" s="58"/>
      <c r="BM789" s="58"/>
      <c r="BN789" s="58"/>
      <c r="BO789" s="58"/>
      <c r="BP789" s="58"/>
      <c r="BQ789" s="58"/>
      <c r="BR789" s="58"/>
      <c r="BS789" s="58"/>
      <c r="BT789" s="58"/>
      <c r="BU789" s="58"/>
      <c r="BV789" s="58"/>
      <c r="BW789" s="58"/>
      <c r="BX789" s="58"/>
      <c r="BY789" s="58"/>
      <c r="BZ789" s="58"/>
      <c r="CA789" s="58"/>
      <c r="CB789" s="58"/>
      <c r="CC789" s="58"/>
      <c r="CD789" s="58"/>
      <c r="CE789" s="58"/>
      <c r="CF789" s="58"/>
      <c r="CG789" s="58"/>
      <c r="CH789" s="58"/>
      <c r="CI789" s="58"/>
      <c r="CJ789" s="58"/>
      <c r="CK789" s="58"/>
      <c r="CL789" s="58"/>
      <c r="CM789" s="58"/>
      <c r="CN789" s="58"/>
      <c r="CO789" s="58"/>
      <c r="CP789" s="58"/>
      <c r="CQ789" s="58"/>
      <c r="CR789" s="177"/>
      <c r="CS789" s="58"/>
      <c r="CT789" s="58"/>
      <c r="CU789" s="58"/>
      <c r="CV789" s="58"/>
      <c r="CW789" s="58"/>
      <c r="CX789" s="58"/>
      <c r="CY789" s="58"/>
      <c r="CZ789" s="58"/>
      <c r="DA789" s="58"/>
      <c r="DB789" s="58"/>
      <c r="DC789" s="58"/>
      <c r="DD789" s="58"/>
      <c r="DE789" s="58"/>
      <c r="DF789" s="58"/>
    </row>
    <row r="790" spans="2:110" ht="12.75" customHeight="1">
      <c r="J790" s="2143"/>
      <c r="K790" s="2144"/>
      <c r="L790" s="2144"/>
      <c r="M790" s="2144"/>
      <c r="N790" s="2145"/>
      <c r="O790" s="2243"/>
      <c r="P790" s="2243"/>
      <c r="Q790" s="2243"/>
      <c r="R790" s="2243"/>
      <c r="S790" s="2243"/>
      <c r="T790" s="2208"/>
      <c r="U790" s="2209"/>
      <c r="V790" s="2209"/>
      <c r="W790" s="2210"/>
      <c r="X790" s="2182"/>
      <c r="Y790" s="2183"/>
      <c r="Z790" s="2183"/>
      <c r="AA790" s="2183"/>
      <c r="AB790" s="2184"/>
      <c r="AC790" s="1985">
        <f t="shared" si="50"/>
        <v>0</v>
      </c>
      <c r="AD790" s="1986"/>
      <c r="AE790" s="1986"/>
      <c r="AF790" s="1986"/>
      <c r="AG790" s="1987"/>
      <c r="AH790" s="1988"/>
      <c r="AI790" s="1989"/>
      <c r="AJ790" s="1989"/>
      <c r="AK790" s="1989"/>
      <c r="AL790" s="1990"/>
      <c r="AZ790" s="58"/>
      <c r="BA790" s="58"/>
      <c r="BB790" s="58"/>
      <c r="BC790" s="58"/>
      <c r="BD790" s="58"/>
      <c r="BE790" s="58"/>
      <c r="BF790" s="58"/>
      <c r="BG790" s="58"/>
      <c r="BH790" s="58"/>
      <c r="BI790" s="58"/>
      <c r="BJ790" s="58"/>
      <c r="BK790" s="58"/>
      <c r="BL790" s="58"/>
      <c r="BM790" s="58"/>
      <c r="BN790" s="58"/>
      <c r="BO790" s="58"/>
      <c r="BP790" s="58"/>
      <c r="BQ790" s="58"/>
      <c r="BR790" s="58"/>
      <c r="BS790" s="58"/>
      <c r="BT790" s="58"/>
      <c r="BU790" s="58"/>
      <c r="BV790" s="58"/>
      <c r="BW790" s="58"/>
      <c r="BX790" s="58"/>
      <c r="BY790" s="58"/>
      <c r="BZ790" s="58"/>
      <c r="CA790" s="58"/>
      <c r="CB790" s="58"/>
      <c r="CC790" s="58"/>
      <c r="CD790" s="58"/>
      <c r="CE790" s="58"/>
      <c r="CF790" s="58"/>
      <c r="CG790" s="58"/>
      <c r="CH790" s="58"/>
      <c r="CI790" s="58"/>
      <c r="CJ790" s="58"/>
      <c r="CK790" s="58"/>
      <c r="CL790" s="58"/>
      <c r="CM790" s="58"/>
      <c r="CN790" s="58"/>
      <c r="CO790" s="58"/>
      <c r="CP790" s="58"/>
      <c r="CQ790" s="58"/>
      <c r="CR790" s="177"/>
      <c r="CS790" s="58"/>
      <c r="CT790" s="58"/>
      <c r="CU790" s="58"/>
      <c r="CV790" s="58"/>
      <c r="CW790" s="58"/>
      <c r="CX790" s="58"/>
      <c r="CY790" s="58"/>
      <c r="CZ790" s="58"/>
      <c r="DA790" s="58"/>
      <c r="DB790" s="58"/>
      <c r="DC790" s="58"/>
      <c r="DD790" s="58"/>
      <c r="DE790" s="58"/>
      <c r="DF790" s="58"/>
    </row>
    <row r="791" spans="2:110" ht="12.75" customHeight="1">
      <c r="J791" s="2143"/>
      <c r="K791" s="2144"/>
      <c r="L791" s="2144"/>
      <c r="M791" s="2144"/>
      <c r="N791" s="2145"/>
      <c r="O791" s="2243"/>
      <c r="P791" s="2243"/>
      <c r="Q791" s="2243"/>
      <c r="R791" s="2243"/>
      <c r="S791" s="2243"/>
      <c r="T791" s="2208"/>
      <c r="U791" s="2209"/>
      <c r="V791" s="2209"/>
      <c r="W791" s="2210"/>
      <c r="X791" s="2182"/>
      <c r="Y791" s="2183"/>
      <c r="Z791" s="2183"/>
      <c r="AA791" s="2183"/>
      <c r="AB791" s="2184"/>
      <c r="AC791" s="1985">
        <f t="shared" si="50"/>
        <v>0</v>
      </c>
      <c r="AD791" s="1986"/>
      <c r="AE791" s="1986"/>
      <c r="AF791" s="1986"/>
      <c r="AG791" s="1987"/>
      <c r="AH791" s="1988"/>
      <c r="AI791" s="1989"/>
      <c r="AJ791" s="1989"/>
      <c r="AK791" s="1989"/>
      <c r="AL791" s="1990"/>
      <c r="AZ791" s="58"/>
      <c r="BA791" s="58"/>
      <c r="BB791" s="58"/>
      <c r="BC791" s="58"/>
      <c r="BD791" s="58"/>
      <c r="BE791" s="58"/>
      <c r="BF791" s="58"/>
      <c r="BG791" s="58"/>
      <c r="BH791" s="58"/>
      <c r="BI791" s="58"/>
      <c r="BJ791" s="58"/>
      <c r="BK791" s="58"/>
      <c r="BL791" s="58"/>
      <c r="BM791" s="58"/>
      <c r="BN791" s="58"/>
      <c r="BO791" s="58"/>
      <c r="BP791" s="58"/>
      <c r="BQ791" s="58"/>
      <c r="BR791" s="58"/>
      <c r="BS791" s="58"/>
      <c r="BT791" s="58"/>
      <c r="BU791" s="58"/>
      <c r="BV791" s="58"/>
      <c r="BW791" s="58"/>
      <c r="BX791" s="58"/>
      <c r="BY791" s="58"/>
      <c r="BZ791" s="58"/>
      <c r="CA791" s="58"/>
      <c r="CB791" s="58"/>
      <c r="CC791" s="58"/>
      <c r="CD791" s="58"/>
      <c r="CE791" s="58"/>
      <c r="CF791" s="58"/>
      <c r="CG791" s="58"/>
      <c r="CH791" s="58"/>
      <c r="CI791" s="58"/>
      <c r="CJ791" s="58"/>
      <c r="CK791" s="58"/>
      <c r="CL791" s="58"/>
      <c r="CM791" s="58"/>
      <c r="CN791" s="58"/>
      <c r="CO791" s="58"/>
      <c r="CP791" s="58"/>
      <c r="CQ791" s="58"/>
      <c r="CR791" s="177"/>
      <c r="CS791" s="58"/>
      <c r="CT791" s="58"/>
      <c r="CU791" s="58"/>
      <c r="CV791" s="58"/>
      <c r="CW791" s="58"/>
      <c r="CX791" s="58"/>
      <c r="CY791" s="58"/>
      <c r="CZ791" s="58"/>
      <c r="DA791" s="58"/>
      <c r="DB791" s="58"/>
      <c r="DC791" s="58"/>
      <c r="DD791" s="58"/>
      <c r="DE791" s="58"/>
      <c r="DF791" s="58"/>
    </row>
    <row r="792" spans="2:110" ht="12.75" customHeight="1">
      <c r="J792" s="2143"/>
      <c r="K792" s="2144"/>
      <c r="L792" s="2144"/>
      <c r="M792" s="2144"/>
      <c r="N792" s="2145"/>
      <c r="O792" s="2243"/>
      <c r="P792" s="2243"/>
      <c r="Q792" s="2243"/>
      <c r="R792" s="2243"/>
      <c r="S792" s="2243"/>
      <c r="T792" s="2208"/>
      <c r="U792" s="2209"/>
      <c r="V792" s="2209"/>
      <c r="W792" s="2210"/>
      <c r="X792" s="2182"/>
      <c r="Y792" s="2183"/>
      <c r="Z792" s="2183"/>
      <c r="AA792" s="2183"/>
      <c r="AB792" s="2184"/>
      <c r="AC792" s="1985">
        <f t="shared" si="50"/>
        <v>0</v>
      </c>
      <c r="AD792" s="1986"/>
      <c r="AE792" s="1986"/>
      <c r="AF792" s="1986"/>
      <c r="AG792" s="1987"/>
      <c r="AH792" s="1988"/>
      <c r="AI792" s="1989"/>
      <c r="AJ792" s="1989"/>
      <c r="AK792" s="1989"/>
      <c r="AL792" s="1990"/>
      <c r="AZ792" s="58"/>
      <c r="BA792" s="58"/>
      <c r="BB792" s="58"/>
      <c r="BC792" s="58"/>
      <c r="BD792" s="58"/>
      <c r="BE792" s="58"/>
      <c r="BF792" s="58"/>
      <c r="BG792" s="58"/>
      <c r="BH792" s="58"/>
      <c r="BI792" s="58"/>
      <c r="BJ792" s="58"/>
      <c r="BK792" s="58"/>
      <c r="BL792" s="58"/>
      <c r="BM792" s="58"/>
      <c r="BN792" s="58"/>
      <c r="BO792" s="58"/>
      <c r="BP792" s="58"/>
      <c r="BQ792" s="58"/>
      <c r="BR792" s="58"/>
      <c r="BS792" s="58"/>
      <c r="BT792" s="58"/>
      <c r="BU792" s="58"/>
      <c r="BV792" s="58"/>
      <c r="BW792" s="58"/>
      <c r="BX792" s="58"/>
      <c r="BY792" s="58"/>
      <c r="BZ792" s="58"/>
      <c r="CA792" s="58"/>
      <c r="CB792" s="58"/>
      <c r="CC792" s="58"/>
      <c r="CD792" s="58"/>
      <c r="CE792" s="58"/>
      <c r="CF792" s="58"/>
      <c r="CG792" s="58"/>
      <c r="CH792" s="58"/>
      <c r="CI792" s="58"/>
      <c r="CJ792" s="58"/>
      <c r="CK792" s="58"/>
      <c r="CL792" s="58"/>
      <c r="CM792" s="58"/>
      <c r="CN792" s="58"/>
      <c r="CO792" s="58"/>
      <c r="CP792" s="58"/>
      <c r="CQ792" s="58"/>
      <c r="CR792" s="177"/>
      <c r="CS792" s="58"/>
      <c r="CT792" s="58"/>
      <c r="CU792" s="58"/>
      <c r="CV792" s="58"/>
      <c r="CW792" s="58"/>
      <c r="CX792" s="58"/>
      <c r="CY792" s="58"/>
      <c r="CZ792" s="58"/>
      <c r="DA792" s="58"/>
      <c r="DB792" s="58"/>
      <c r="DC792" s="58"/>
      <c r="DD792" s="58"/>
      <c r="DE792" s="58"/>
      <c r="DF792" s="58"/>
    </row>
    <row r="793" spans="2:110" ht="12.75" customHeight="1">
      <c r="J793" s="2143"/>
      <c r="K793" s="2144"/>
      <c r="L793" s="2144"/>
      <c r="M793" s="2144"/>
      <c r="N793" s="2145"/>
      <c r="O793" s="2243"/>
      <c r="P793" s="2243"/>
      <c r="Q793" s="2243"/>
      <c r="R793" s="2243"/>
      <c r="S793" s="2243"/>
      <c r="T793" s="2208"/>
      <c r="U793" s="2209"/>
      <c r="V793" s="2209"/>
      <c r="W793" s="2210"/>
      <c r="X793" s="2182"/>
      <c r="Y793" s="2183"/>
      <c r="Z793" s="2183"/>
      <c r="AA793" s="2183"/>
      <c r="AB793" s="2184"/>
      <c r="AC793" s="1985">
        <f t="shared" si="50"/>
        <v>0</v>
      </c>
      <c r="AD793" s="1986"/>
      <c r="AE793" s="1986"/>
      <c r="AF793" s="1986"/>
      <c r="AG793" s="1987"/>
      <c r="AH793" s="1988"/>
      <c r="AI793" s="1989"/>
      <c r="AJ793" s="1989"/>
      <c r="AK793" s="1989"/>
      <c r="AL793" s="1990"/>
      <c r="AZ793" s="58"/>
      <c r="BA793" s="58"/>
      <c r="BB793" s="58"/>
      <c r="BC793" s="58"/>
      <c r="BD793" s="58"/>
      <c r="BE793" s="58"/>
      <c r="BF793" s="58"/>
      <c r="BG793" s="58"/>
      <c r="BH793" s="58"/>
      <c r="BI793" s="58"/>
      <c r="BJ793" s="58"/>
      <c r="BK793" s="58"/>
      <c r="BL793" s="58"/>
      <c r="BM793" s="58"/>
      <c r="BN793" s="58"/>
      <c r="BO793" s="58"/>
      <c r="BP793" s="58"/>
      <c r="BQ793" s="58"/>
      <c r="BR793" s="58"/>
      <c r="BS793" s="58"/>
      <c r="BT793" s="58"/>
      <c r="BU793" s="58"/>
      <c r="BV793" s="58"/>
      <c r="BW793" s="58"/>
      <c r="BX793" s="58"/>
      <c r="BY793" s="58"/>
      <c r="BZ793" s="58"/>
      <c r="CA793" s="58"/>
      <c r="CB793" s="58"/>
      <c r="CC793" s="58"/>
      <c r="CD793" s="58"/>
      <c r="CE793" s="58"/>
      <c r="CF793" s="58"/>
      <c r="CG793" s="58"/>
      <c r="CH793" s="58"/>
      <c r="CI793" s="58"/>
      <c r="CJ793" s="58"/>
      <c r="CK793" s="58"/>
      <c r="CL793" s="58"/>
      <c r="CM793" s="58"/>
      <c r="CN793" s="58"/>
      <c r="CO793" s="58"/>
      <c r="CP793" s="58"/>
      <c r="CQ793" s="58"/>
      <c r="CR793" s="177"/>
      <c r="CS793" s="58"/>
      <c r="CT793" s="58"/>
      <c r="CU793" s="58"/>
      <c r="CV793" s="58"/>
      <c r="CW793" s="58"/>
      <c r="CX793" s="58"/>
      <c r="CY793" s="58"/>
      <c r="CZ793" s="58"/>
      <c r="DA793" s="58"/>
      <c r="DB793" s="58"/>
      <c r="DC793" s="58"/>
      <c r="DD793" s="58"/>
      <c r="DE793" s="58"/>
      <c r="DF793" s="58"/>
    </row>
    <row r="794" spans="2:110" ht="12.75" customHeight="1">
      <c r="J794" s="2143"/>
      <c r="K794" s="2144"/>
      <c r="L794" s="2144"/>
      <c r="M794" s="2144"/>
      <c r="N794" s="2145"/>
      <c r="O794" s="2243"/>
      <c r="P794" s="2243"/>
      <c r="Q794" s="2243"/>
      <c r="R794" s="2243"/>
      <c r="S794" s="2243"/>
      <c r="T794" s="2208"/>
      <c r="U794" s="2209"/>
      <c r="V794" s="2209"/>
      <c r="W794" s="2210"/>
      <c r="X794" s="2182"/>
      <c r="Y794" s="2183"/>
      <c r="Z794" s="2183"/>
      <c r="AA794" s="2183"/>
      <c r="AB794" s="2184"/>
      <c r="AC794" s="1985">
        <f t="shared" si="50"/>
        <v>0</v>
      </c>
      <c r="AD794" s="1986"/>
      <c r="AE794" s="1986"/>
      <c r="AF794" s="1986"/>
      <c r="AG794" s="1987"/>
      <c r="AH794" s="1988"/>
      <c r="AI794" s="1989"/>
      <c r="AJ794" s="1989"/>
      <c r="AK794" s="1989"/>
      <c r="AL794" s="1990"/>
      <c r="AZ794" s="58"/>
      <c r="BA794" s="58"/>
      <c r="BB794" s="58"/>
      <c r="BC794" s="58"/>
      <c r="BD794" s="58"/>
      <c r="BE794" s="58"/>
      <c r="BF794" s="58"/>
      <c r="BG794" s="58"/>
      <c r="BH794" s="58"/>
      <c r="BI794" s="58"/>
      <c r="BJ794" s="58"/>
      <c r="BK794" s="58"/>
      <c r="BL794" s="58"/>
      <c r="BM794" s="58"/>
      <c r="BN794" s="58"/>
      <c r="BO794" s="58"/>
      <c r="BP794" s="58"/>
      <c r="BQ794" s="58"/>
      <c r="BR794" s="58"/>
      <c r="BS794" s="58"/>
      <c r="BT794" s="58"/>
      <c r="BU794" s="58"/>
      <c r="BV794" s="58"/>
      <c r="BW794" s="58"/>
      <c r="BX794" s="58"/>
      <c r="BY794" s="58"/>
      <c r="BZ794" s="58"/>
      <c r="CA794" s="58"/>
      <c r="CB794" s="58"/>
      <c r="CC794" s="58"/>
      <c r="CD794" s="58"/>
      <c r="CE794" s="58"/>
      <c r="CF794" s="58"/>
      <c r="CG794" s="58"/>
      <c r="CH794" s="58"/>
      <c r="CI794" s="58"/>
      <c r="CJ794" s="58"/>
      <c r="CK794" s="58"/>
      <c r="CL794" s="58"/>
      <c r="CM794" s="58"/>
      <c r="CN794" s="58"/>
      <c r="CO794" s="58"/>
      <c r="CP794" s="58"/>
      <c r="CQ794" s="58"/>
      <c r="CR794" s="177"/>
      <c r="CS794" s="58"/>
      <c r="CT794" s="58"/>
      <c r="CU794" s="58"/>
      <c r="CV794" s="58"/>
      <c r="CW794" s="58"/>
      <c r="CX794" s="58"/>
      <c r="CY794" s="58"/>
      <c r="CZ794" s="58"/>
      <c r="DA794" s="58"/>
      <c r="DB794" s="58"/>
      <c r="DC794" s="58"/>
      <c r="DD794" s="58"/>
      <c r="DE794" s="58"/>
      <c r="DF794" s="58"/>
    </row>
    <row r="795" spans="2:110" ht="12.75" customHeight="1">
      <c r="J795" s="2143"/>
      <c r="K795" s="2144"/>
      <c r="L795" s="2144"/>
      <c r="M795" s="2144"/>
      <c r="N795" s="2145"/>
      <c r="O795" s="2243"/>
      <c r="P795" s="2243"/>
      <c r="Q795" s="2243"/>
      <c r="R795" s="2243"/>
      <c r="S795" s="2243"/>
      <c r="T795" s="2208"/>
      <c r="U795" s="2209"/>
      <c r="V795" s="2209"/>
      <c r="W795" s="2210"/>
      <c r="X795" s="2182"/>
      <c r="Y795" s="2183"/>
      <c r="Z795" s="2183"/>
      <c r="AA795" s="2183"/>
      <c r="AB795" s="2184"/>
      <c r="AC795" s="1985">
        <f t="shared" si="50"/>
        <v>0</v>
      </c>
      <c r="AD795" s="1986"/>
      <c r="AE795" s="1986"/>
      <c r="AF795" s="1986"/>
      <c r="AG795" s="1987"/>
      <c r="AH795" s="1988"/>
      <c r="AI795" s="1989"/>
      <c r="AJ795" s="1989"/>
      <c r="AK795" s="1989"/>
      <c r="AL795" s="1990"/>
      <c r="AZ795" s="58"/>
      <c r="BA795" s="58"/>
      <c r="BB795" s="58"/>
      <c r="BC795" s="58"/>
      <c r="BD795" s="58"/>
      <c r="BE795" s="58"/>
      <c r="BF795" s="58"/>
      <c r="BG795" s="58"/>
      <c r="BH795" s="58"/>
      <c r="BI795" s="58"/>
      <c r="BJ795" s="58"/>
      <c r="BK795" s="58"/>
      <c r="BL795" s="58"/>
      <c r="BM795" s="58"/>
      <c r="BN795" s="58"/>
      <c r="BO795" s="58"/>
      <c r="BP795" s="58"/>
      <c r="BQ795" s="58"/>
      <c r="BR795" s="58"/>
      <c r="BS795" s="58"/>
      <c r="BT795" s="58"/>
      <c r="BU795" s="58"/>
      <c r="BV795" s="58"/>
      <c r="BW795" s="58"/>
      <c r="BX795" s="58"/>
      <c r="BY795" s="58"/>
      <c r="BZ795" s="58"/>
      <c r="CA795" s="58"/>
      <c r="CB795" s="58"/>
      <c r="CC795" s="58"/>
      <c r="CD795" s="58"/>
      <c r="CE795" s="58"/>
      <c r="CF795" s="58"/>
      <c r="CG795" s="58"/>
      <c r="CH795" s="58"/>
      <c r="CI795" s="58"/>
      <c r="CJ795" s="58"/>
      <c r="CK795" s="58"/>
      <c r="CL795" s="58"/>
      <c r="CM795" s="58"/>
      <c r="CN795" s="58"/>
      <c r="CO795" s="58"/>
      <c r="CP795" s="58"/>
      <c r="CQ795" s="58"/>
      <c r="CR795" s="177"/>
      <c r="CS795" s="58"/>
      <c r="CT795" s="58"/>
      <c r="CU795" s="58"/>
      <c r="CV795" s="58"/>
      <c r="CW795" s="58"/>
      <c r="CX795" s="58"/>
      <c r="CY795" s="58"/>
      <c r="CZ795" s="58"/>
      <c r="DA795" s="58"/>
      <c r="DB795" s="58"/>
      <c r="DC795" s="58"/>
      <c r="DD795" s="58"/>
      <c r="DE795" s="58"/>
      <c r="DF795" s="58"/>
    </row>
    <row r="796" spans="2:110" ht="12.75" customHeight="1">
      <c r="J796" s="2284" t="s">
        <v>130</v>
      </c>
      <c r="K796" s="2285"/>
      <c r="L796" s="2285"/>
      <c r="M796" s="2285"/>
      <c r="N796" s="2286"/>
      <c r="O796" s="2370">
        <f>SUM(O786:S795)</f>
        <v>0</v>
      </c>
      <c r="P796" s="2370"/>
      <c r="Q796" s="2370"/>
      <c r="R796" s="2370"/>
      <c r="S796" s="2370"/>
      <c r="X796" s="1506" t="s">
        <v>129</v>
      </c>
      <c r="Y796" s="1507"/>
      <c r="Z796" s="1507"/>
      <c r="AA796" s="1507"/>
      <c r="AB796" s="1508"/>
      <c r="AC796" s="1985">
        <f>SUM(AC786:AG795)</f>
        <v>0</v>
      </c>
      <c r="AD796" s="1986"/>
      <c r="AE796" s="1986"/>
      <c r="AF796" s="1986"/>
      <c r="AG796" s="1987"/>
      <c r="AZ796" s="58"/>
      <c r="BA796" s="58"/>
      <c r="BB796" s="58"/>
      <c r="BC796" s="58"/>
      <c r="BD796" s="58"/>
      <c r="BE796" s="58"/>
      <c r="BF796" s="58"/>
      <c r="BG796" s="58"/>
      <c r="BH796" s="58"/>
      <c r="BI796" s="58"/>
      <c r="BJ796" s="58"/>
      <c r="BK796" s="58"/>
      <c r="BL796" s="58"/>
      <c r="BM796" s="58"/>
      <c r="BN796" s="58"/>
      <c r="BO796" s="58"/>
      <c r="BP796" s="58"/>
      <c r="BQ796" s="58"/>
      <c r="BR796" s="58"/>
      <c r="BS796" s="58"/>
      <c r="BT796" s="58"/>
      <c r="BU796" s="58"/>
      <c r="BV796" s="58"/>
      <c r="BW796" s="58"/>
      <c r="BX796" s="58"/>
      <c r="BY796" s="58"/>
      <c r="BZ796" s="58"/>
      <c r="CA796" s="58"/>
      <c r="CB796" s="58"/>
      <c r="CC796" s="58"/>
      <c r="CD796" s="58"/>
      <c r="CE796" s="58"/>
      <c r="CF796" s="58"/>
      <c r="CG796" s="58"/>
      <c r="CH796" s="58"/>
      <c r="CI796" s="58"/>
      <c r="CJ796" s="58"/>
      <c r="CK796" s="58"/>
      <c r="CL796" s="58"/>
      <c r="CM796" s="58"/>
      <c r="CN796" s="58"/>
      <c r="CO796" s="58"/>
      <c r="CP796" s="58"/>
      <c r="CQ796" s="58"/>
      <c r="CR796" s="177"/>
      <c r="CS796" s="58"/>
      <c r="CT796" s="58"/>
      <c r="CU796" s="58"/>
      <c r="CV796" s="58"/>
      <c r="CW796" s="58"/>
      <c r="CX796" s="58"/>
      <c r="CY796" s="58"/>
      <c r="CZ796" s="58"/>
      <c r="DA796" s="58"/>
      <c r="DB796" s="58"/>
      <c r="DC796" s="58"/>
      <c r="DD796" s="58"/>
      <c r="DE796" s="58"/>
      <c r="DF796" s="58"/>
    </row>
    <row r="797" spans="2:110" ht="12.75" customHeight="1">
      <c r="AZ797" s="58"/>
      <c r="BA797" s="58"/>
      <c r="BB797" s="58"/>
      <c r="BC797" s="58"/>
      <c r="BD797" s="58"/>
      <c r="BE797" s="58"/>
      <c r="BF797" s="58"/>
      <c r="BG797" s="58"/>
      <c r="BH797" s="58"/>
      <c r="BI797" s="58"/>
      <c r="BJ797" s="58"/>
      <c r="BK797" s="58"/>
      <c r="BL797" s="58"/>
      <c r="BM797" s="58"/>
      <c r="BN797" s="58"/>
      <c r="BO797" s="58"/>
      <c r="BP797" s="58"/>
      <c r="BQ797" s="58"/>
      <c r="BR797" s="58"/>
      <c r="BS797" s="58"/>
      <c r="BT797" s="58"/>
      <c r="BU797" s="58"/>
      <c r="BV797" s="58"/>
      <c r="BW797" s="58"/>
      <c r="BX797" s="58"/>
      <c r="BY797" s="58"/>
      <c r="BZ797" s="58"/>
      <c r="CA797" s="58"/>
      <c r="CB797" s="58"/>
      <c r="CC797" s="58"/>
      <c r="CD797" s="58"/>
      <c r="CE797" s="58"/>
      <c r="CF797" s="58"/>
      <c r="CG797" s="58"/>
      <c r="CH797" s="58"/>
      <c r="CI797" s="58"/>
      <c r="CJ797" s="58"/>
      <c r="CK797" s="58"/>
      <c r="CL797" s="58"/>
      <c r="CM797" s="58"/>
      <c r="CN797" s="58"/>
      <c r="CO797" s="58"/>
      <c r="CP797" s="58"/>
      <c r="CQ797" s="58"/>
      <c r="CR797" s="177"/>
      <c r="CS797" s="58"/>
      <c r="CT797" s="58"/>
      <c r="CU797" s="58"/>
      <c r="CV797" s="58"/>
      <c r="CW797" s="58"/>
      <c r="CX797" s="58"/>
      <c r="CY797" s="58"/>
      <c r="CZ797" s="58"/>
      <c r="DA797" s="58"/>
      <c r="DB797" s="58"/>
      <c r="DC797" s="58"/>
      <c r="DD797" s="58"/>
      <c r="DE797" s="58"/>
      <c r="DF797" s="58"/>
    </row>
    <row r="798" spans="2:110" ht="15.75" customHeight="1">
      <c r="J798" s="76"/>
      <c r="K798" s="77"/>
      <c r="L798" s="77"/>
      <c r="M798" s="77"/>
      <c r="N798" s="77"/>
      <c r="O798" s="77"/>
      <c r="P798" s="77"/>
      <c r="Q798" s="77"/>
      <c r="R798" s="77"/>
      <c r="S798" s="77"/>
      <c r="T798" s="77"/>
      <c r="U798" s="77"/>
      <c r="V798" s="77"/>
      <c r="W798" s="77"/>
      <c r="X798" s="86" t="s">
        <v>166</v>
      </c>
      <c r="Y798" s="2318">
        <f>T753+AC776+AC796</f>
        <v>132152.40000000002</v>
      </c>
      <c r="Z798" s="2318"/>
      <c r="AA798" s="2318"/>
      <c r="AB798" s="2318"/>
      <c r="AC798" s="2318"/>
      <c r="AZ798" s="58"/>
      <c r="BA798" s="58"/>
      <c r="BB798" s="58"/>
      <c r="BC798" s="58"/>
      <c r="BD798" s="58"/>
      <c r="BE798" s="58"/>
      <c r="BF798" s="58"/>
      <c r="BG798" s="58"/>
      <c r="BH798" s="58"/>
      <c r="BI798" s="58"/>
      <c r="BJ798" s="58"/>
      <c r="BK798" s="58"/>
      <c r="BL798" s="58"/>
      <c r="BM798" s="58"/>
      <c r="BN798" s="58"/>
      <c r="BO798" s="58"/>
      <c r="BP798" s="58"/>
      <c r="BQ798" s="58"/>
      <c r="BR798" s="58"/>
      <c r="BS798" s="58"/>
      <c r="BT798" s="58"/>
      <c r="BU798" s="58"/>
      <c r="BV798" s="58"/>
      <c r="BW798" s="58"/>
      <c r="BX798" s="58"/>
      <c r="BY798" s="58"/>
      <c r="BZ798" s="58"/>
      <c r="CA798" s="58"/>
      <c r="CB798" s="58"/>
      <c r="CC798" s="58"/>
      <c r="CD798" s="58"/>
      <c r="CE798" s="58"/>
      <c r="CF798" s="58"/>
      <c r="CG798" s="58"/>
      <c r="CH798" s="58"/>
      <c r="CI798" s="58"/>
      <c r="CJ798" s="58"/>
      <c r="CK798" s="58"/>
      <c r="CL798" s="58"/>
      <c r="CM798" s="58"/>
      <c r="CN798" s="58"/>
      <c r="CO798" s="58"/>
      <c r="CP798" s="58"/>
      <c r="CQ798" s="58"/>
      <c r="CR798" s="177"/>
      <c r="CS798" s="58"/>
      <c r="CT798" s="58"/>
      <c r="CU798" s="58"/>
      <c r="CV798" s="58"/>
      <c r="CW798" s="58"/>
      <c r="CX798" s="58"/>
      <c r="CY798" s="58"/>
      <c r="CZ798" s="58"/>
      <c r="DA798" s="58"/>
      <c r="DB798" s="58"/>
      <c r="DC798" s="58"/>
      <c r="DD798" s="58"/>
      <c r="DE798" s="58"/>
      <c r="DF798" s="58"/>
    </row>
    <row r="799" spans="2:110" ht="12.75" customHeight="1">
      <c r="J799" s="79"/>
      <c r="K799" s="80"/>
      <c r="L799" s="80"/>
      <c r="M799" s="80"/>
      <c r="N799" s="80"/>
      <c r="O799" s="80"/>
      <c r="P799" s="80"/>
      <c r="Q799" s="80"/>
      <c r="R799" s="80"/>
      <c r="S799" s="80"/>
      <c r="T799" s="80"/>
      <c r="U799" s="80"/>
      <c r="V799" s="80"/>
      <c r="W799" s="80"/>
      <c r="X799" s="143" t="s">
        <v>167</v>
      </c>
      <c r="Y799" s="2318">
        <f>(T753+AC776+AC796)*12</f>
        <v>1585828.8000000003</v>
      </c>
      <c r="Z799" s="2318"/>
      <c r="AA799" s="2318"/>
      <c r="AB799" s="2318"/>
      <c r="AC799" s="2318"/>
      <c r="AZ799" s="58"/>
      <c r="BA799" s="51" t="s">
        <v>667</v>
      </c>
      <c r="BB799" s="51"/>
      <c r="BC799" s="51"/>
      <c r="BD799" s="51"/>
      <c r="BE799" s="51"/>
      <c r="BF799" s="51"/>
      <c r="BG799" s="51"/>
      <c r="BH799" s="51"/>
      <c r="BI799" s="51"/>
      <c r="BJ799" s="51"/>
      <c r="BK799" s="51"/>
      <c r="BL799" s="51"/>
      <c r="BM799" s="51"/>
      <c r="BN799" s="2315" t="s">
        <v>502</v>
      </c>
      <c r="BO799" s="2316"/>
      <c r="BP799" s="58"/>
      <c r="BQ799" s="58"/>
      <c r="BR799" s="58"/>
      <c r="BS799" s="51" t="s">
        <v>669</v>
      </c>
      <c r="BT799" s="51"/>
      <c r="BU799" s="51"/>
      <c r="BV799" s="51"/>
      <c r="BW799" s="51"/>
      <c r="BX799" s="51"/>
      <c r="BY799" s="51"/>
      <c r="BZ799" s="51"/>
      <c r="CA799" s="51"/>
      <c r="CB799" s="2312" t="str">
        <f>T189</f>
        <v>Merced</v>
      </c>
      <c r="CC799" s="2313"/>
      <c r="CD799" s="2313"/>
      <c r="CE799" s="2313"/>
      <c r="CF799" s="2313"/>
      <c r="CG799" s="2313"/>
      <c r="CH799" s="2314"/>
      <c r="CI799" s="58"/>
      <c r="CJ799" s="58"/>
      <c r="CK799" s="58"/>
      <c r="CL799" s="58"/>
      <c r="CM799" s="58"/>
      <c r="CN799" s="58"/>
      <c r="CO799" s="58"/>
      <c r="CP799" s="58"/>
      <c r="CQ799" s="58"/>
      <c r="CR799" s="177"/>
      <c r="CS799" s="58"/>
      <c r="CT799" s="58"/>
      <c r="CU799" s="58"/>
      <c r="CV799" s="58"/>
      <c r="CW799" s="58"/>
      <c r="CX799" s="58"/>
      <c r="CY799" s="58"/>
      <c r="CZ799" s="58"/>
      <c r="DA799" s="58"/>
      <c r="DB799" s="58"/>
      <c r="DC799" s="58"/>
      <c r="DD799" s="58"/>
      <c r="DE799" s="58"/>
      <c r="DF799" s="58"/>
    </row>
    <row r="800" spans="2:110" ht="12.75">
      <c r="B800" s="50"/>
      <c r="X800" s="18"/>
      <c r="Y800" s="18"/>
      <c r="Z800" s="18"/>
      <c r="AA800" s="18"/>
      <c r="AB800" s="18"/>
      <c r="AC800" s="18"/>
      <c r="AD800" s="18"/>
      <c r="AZ800" s="58"/>
      <c r="BU800" s="58"/>
      <c r="BV800" s="58"/>
      <c r="BW800" s="58"/>
      <c r="BX800" s="58"/>
      <c r="BY800" s="58"/>
      <c r="BZ800" s="58"/>
      <c r="CA800" s="58"/>
      <c r="CB800" s="58"/>
      <c r="CC800" s="58"/>
      <c r="CD800" s="58"/>
      <c r="CE800" s="58"/>
      <c r="CF800" s="58"/>
      <c r="CG800" s="58"/>
      <c r="CH800" s="58"/>
      <c r="CI800" s="58"/>
      <c r="CJ800" s="58"/>
      <c r="CK800" s="58"/>
      <c r="CL800" s="58"/>
      <c r="CM800" s="58"/>
      <c r="CN800" s="58"/>
      <c r="CO800" s="58"/>
      <c r="CP800" s="58"/>
      <c r="CQ800" s="58"/>
      <c r="CR800" s="177"/>
      <c r="CS800" s="58"/>
      <c r="CT800" s="58"/>
      <c r="CU800" s="58"/>
      <c r="CV800" s="58"/>
      <c r="CW800" s="58"/>
      <c r="CX800" s="58"/>
      <c r="CY800" s="58"/>
      <c r="CZ800" s="58"/>
      <c r="DA800" s="58"/>
      <c r="DB800" s="58"/>
      <c r="DC800" s="58"/>
      <c r="DD800" s="58"/>
      <c r="DE800" s="58"/>
      <c r="DF800" s="58"/>
    </row>
    <row r="801" spans="1:110" s="51" customFormat="1" ht="12.75">
      <c r="A801" s="50" t="s">
        <v>624</v>
      </c>
      <c r="B801" s="50"/>
      <c r="C801" s="50" t="s">
        <v>647</v>
      </c>
      <c r="D801" s="12"/>
      <c r="E801" s="12"/>
      <c r="F801" s="12"/>
      <c r="G801" s="12"/>
      <c r="H801" s="12"/>
      <c r="I801" s="12"/>
      <c r="J801" s="12"/>
      <c r="K801" s="12"/>
      <c r="L801" s="12"/>
      <c r="M801" s="12"/>
      <c r="N801" s="12"/>
      <c r="O801" s="12"/>
      <c r="P801" s="12"/>
      <c r="Q801" s="12"/>
      <c r="R801" s="12"/>
      <c r="S801" s="12"/>
      <c r="T801" s="12"/>
      <c r="U801" s="12"/>
      <c r="V801" s="12"/>
      <c r="W801" s="12"/>
      <c r="X801" s="18"/>
      <c r="Y801" s="18"/>
      <c r="Z801" s="18"/>
      <c r="AA801" s="18"/>
      <c r="AB801" s="18"/>
      <c r="AC801" s="18"/>
      <c r="AD801" s="18"/>
      <c r="AE801" s="12"/>
      <c r="AF801" s="12"/>
      <c r="AG801" s="12"/>
      <c r="AH801" s="12"/>
      <c r="AI801" s="12"/>
      <c r="AJ801" s="12"/>
      <c r="AK801" s="12"/>
      <c r="AL801" s="12"/>
      <c r="AM801" s="39"/>
      <c r="AN801" s="39"/>
      <c r="AO801" s="39"/>
      <c r="AP801" s="39"/>
      <c r="AQ801" s="39"/>
      <c r="AR801" s="39"/>
      <c r="AS801" s="39"/>
      <c r="AT801" s="39"/>
      <c r="AU801" s="39"/>
      <c r="AV801" s="39"/>
      <c r="AW801" s="39"/>
      <c r="AX801" s="39"/>
      <c r="AY801" s="39"/>
      <c r="AZ801" s="52"/>
      <c r="BA801" s="52"/>
      <c r="BB801" s="21"/>
      <c r="BC801" s="21"/>
      <c r="BD801" s="21"/>
      <c r="BE801" s="21"/>
      <c r="BF801" s="21"/>
      <c r="BN801" s="106" t="s">
        <v>502</v>
      </c>
      <c r="BP801" s="54"/>
      <c r="BQ801" s="54"/>
      <c r="BR801" s="54"/>
      <c r="BS801" s="54"/>
      <c r="BT801" s="54"/>
      <c r="CR801" s="112"/>
    </row>
    <row r="802" spans="1:110" s="51" customFormat="1" ht="12.75">
      <c r="A802" s="50"/>
      <c r="B802" s="50"/>
      <c r="C802" s="50" t="s">
        <v>990</v>
      </c>
      <c r="D802" s="12"/>
      <c r="E802" s="12"/>
      <c r="F802" s="12"/>
      <c r="G802" s="12"/>
      <c r="H802" s="12"/>
      <c r="I802" s="12"/>
      <c r="J802" s="12"/>
      <c r="K802" s="12"/>
      <c r="L802" s="12"/>
      <c r="M802" s="12"/>
      <c r="N802" s="12"/>
      <c r="O802" s="12"/>
      <c r="P802" s="12"/>
      <c r="Q802" s="12"/>
      <c r="R802" s="12"/>
      <c r="S802" s="12"/>
      <c r="T802" s="12"/>
      <c r="U802" s="12"/>
      <c r="V802" s="12"/>
      <c r="W802" s="12"/>
      <c r="X802" s="18"/>
      <c r="Y802" s="18"/>
      <c r="Z802" s="18"/>
      <c r="AA802" s="18"/>
      <c r="AB802" s="18"/>
      <c r="AC802" s="18"/>
      <c r="AD802" s="18"/>
      <c r="AE802" s="12"/>
      <c r="AF802" s="12"/>
      <c r="AG802" s="12"/>
      <c r="AH802" s="12"/>
      <c r="AI802" s="12"/>
      <c r="AJ802" s="12"/>
      <c r="AK802" s="12"/>
      <c r="AL802" s="12"/>
      <c r="AM802" s="39"/>
      <c r="AN802" s="39"/>
      <c r="AO802" s="39"/>
      <c r="AP802" s="39"/>
      <c r="AQ802" s="39"/>
      <c r="AR802" s="39"/>
      <c r="AS802" s="39"/>
      <c r="AT802" s="39"/>
      <c r="AU802" s="39"/>
      <c r="AV802" s="39"/>
      <c r="AW802" s="39"/>
      <c r="AX802" s="39"/>
      <c r="AY802" s="39"/>
      <c r="AZ802" s="52"/>
      <c r="BA802" s="52"/>
      <c r="BB802" s="21"/>
      <c r="BC802" s="21"/>
      <c r="BD802" s="21"/>
      <c r="BE802" s="21"/>
      <c r="BF802" s="21"/>
      <c r="BN802" s="106" t="s">
        <v>501</v>
      </c>
      <c r="BO802" s="53" t="s">
        <v>2478</v>
      </c>
      <c r="BP802" s="54"/>
      <c r="BQ802" s="54"/>
      <c r="BR802" s="54"/>
      <c r="BS802" s="54"/>
      <c r="BT802" s="54"/>
      <c r="BV802" s="53" t="s">
        <v>2479</v>
      </c>
      <c r="CB802" s="107"/>
      <c r="CC802" s="107"/>
      <c r="CD802" s="107"/>
      <c r="CE802" s="107"/>
      <c r="CF802" s="107"/>
      <c r="CG802" s="107"/>
      <c r="CH802" s="107"/>
      <c r="CI802" s="107"/>
      <c r="CJ802" s="107"/>
      <c r="CK802" s="107"/>
      <c r="CL802" s="107"/>
      <c r="CM802" s="107"/>
      <c r="CN802" s="107"/>
      <c r="CO802" s="107"/>
      <c r="CP802" s="107"/>
      <c r="CQ802" s="107"/>
      <c r="CR802" s="1706"/>
      <c r="CS802" s="107"/>
      <c r="CT802" s="107"/>
      <c r="CU802" s="107"/>
      <c r="CV802" s="107"/>
      <c r="CW802" s="107"/>
      <c r="CX802" s="107"/>
      <c r="CY802" s="107"/>
      <c r="CZ802" s="107"/>
      <c r="DA802" s="107"/>
      <c r="DB802" s="107"/>
      <c r="DC802" s="107"/>
      <c r="DD802" s="107"/>
      <c r="DE802" s="107"/>
      <c r="DF802" s="107"/>
    </row>
    <row r="803" spans="1:110" s="51" customFormat="1" ht="15" customHeight="1">
      <c r="A803" s="12"/>
      <c r="B803" s="50"/>
      <c r="C803" s="12"/>
      <c r="D803" s="12"/>
      <c r="E803" s="12"/>
      <c r="F803" s="12"/>
      <c r="G803" s="12"/>
      <c r="H803" s="12"/>
      <c r="I803" s="12"/>
      <c r="J803" s="12"/>
      <c r="K803" s="12"/>
      <c r="L803" s="12"/>
      <c r="M803" s="12"/>
      <c r="N803" s="12"/>
      <c r="O803" s="12"/>
      <c r="P803" s="12"/>
      <c r="Q803" s="12"/>
      <c r="R803" s="12"/>
      <c r="S803" s="12"/>
      <c r="T803" s="12"/>
      <c r="U803" s="12"/>
      <c r="V803" s="12"/>
      <c r="W803" s="12"/>
      <c r="X803" s="18"/>
      <c r="Y803" s="18"/>
      <c r="Z803" s="18"/>
      <c r="AA803" s="18"/>
      <c r="AB803" s="18"/>
      <c r="AC803" s="18"/>
      <c r="AD803" s="18"/>
      <c r="AE803" s="12"/>
      <c r="AF803" s="12"/>
      <c r="AG803" s="12"/>
      <c r="AH803" s="12"/>
      <c r="AI803" s="12"/>
      <c r="AJ803" s="12"/>
      <c r="AK803" s="12"/>
      <c r="AL803" s="12"/>
      <c r="AM803" s="39"/>
      <c r="AN803" s="39"/>
      <c r="AO803" s="39"/>
      <c r="AP803" s="39"/>
      <c r="AQ803" s="39"/>
      <c r="AR803" s="39"/>
      <c r="AS803" s="39"/>
      <c r="AT803" s="39"/>
      <c r="AU803" s="39"/>
      <c r="AV803" s="39"/>
      <c r="AW803" s="39"/>
      <c r="AX803" s="39"/>
      <c r="AY803" s="39"/>
      <c r="AZ803" s="52"/>
      <c r="BA803" s="52"/>
      <c r="BB803" s="21"/>
      <c r="BC803" s="21"/>
      <c r="BD803" s="21"/>
      <c r="BE803" s="21"/>
      <c r="BF803" s="21"/>
      <c r="BN803" s="106"/>
      <c r="BO803" s="53"/>
      <c r="BP803" s="54"/>
      <c r="BQ803" s="54"/>
      <c r="BR803" s="54"/>
      <c r="BS803" s="54"/>
      <c r="BT803" s="54"/>
      <c r="BV803" s="53"/>
      <c r="CB803" s="107"/>
      <c r="CC803" s="107"/>
      <c r="CD803" s="107"/>
      <c r="CE803" s="107"/>
      <c r="CF803" s="107"/>
      <c r="CG803" s="107"/>
      <c r="CH803" s="107"/>
      <c r="CI803" s="107"/>
      <c r="CJ803" s="107"/>
      <c r="CK803" s="107"/>
      <c r="CL803" s="107"/>
      <c r="CM803" s="107"/>
      <c r="CN803" s="107"/>
      <c r="CO803" s="107"/>
      <c r="CP803" s="107"/>
      <c r="CQ803" s="107"/>
      <c r="CR803" s="1706"/>
      <c r="CS803" s="107"/>
      <c r="CT803" s="107"/>
      <c r="CU803" s="107"/>
      <c r="CV803" s="107"/>
      <c r="CW803" s="107"/>
      <c r="CX803" s="107"/>
      <c r="CY803" s="107"/>
      <c r="CZ803" s="107"/>
      <c r="DA803" s="107"/>
      <c r="DB803" s="107"/>
      <c r="DC803" s="107"/>
      <c r="DD803" s="107"/>
      <c r="DE803" s="107"/>
      <c r="DF803" s="107"/>
    </row>
    <row r="804" spans="1:110" s="51" customFormat="1" ht="12.75" customHeight="1">
      <c r="A804" s="12"/>
      <c r="B804" s="12"/>
      <c r="C804" s="12"/>
      <c r="D804" s="12"/>
      <c r="E804" s="12"/>
      <c r="F804" s="12"/>
      <c r="G804" s="12"/>
      <c r="H804" s="76" t="s">
        <v>367</v>
      </c>
      <c r="I804" s="77"/>
      <c r="J804" s="77"/>
      <c r="K804" s="77"/>
      <c r="L804" s="77"/>
      <c r="M804" s="77"/>
      <c r="N804" s="77"/>
      <c r="O804" s="77"/>
      <c r="P804" s="77"/>
      <c r="Q804" s="77"/>
      <c r="R804" s="77"/>
      <c r="S804" s="77"/>
      <c r="T804" s="77"/>
      <c r="U804" s="77"/>
      <c r="V804" s="77"/>
      <c r="W804" s="77"/>
      <c r="X804" s="77"/>
      <c r="Y804" s="77"/>
      <c r="Z804" s="2330"/>
      <c r="AA804" s="2331"/>
      <c r="AB804" s="2331"/>
      <c r="AC804" s="2331"/>
      <c r="AD804" s="2331"/>
      <c r="AE804" s="2332"/>
      <c r="AF804" s="12"/>
      <c r="AG804" s="12"/>
      <c r="AH804" s="12"/>
      <c r="AI804" s="12"/>
      <c r="AJ804" s="12"/>
      <c r="AK804" s="12"/>
      <c r="AL804" s="12"/>
      <c r="AM804" s="39"/>
      <c r="AN804" s="39"/>
      <c r="AO804" s="39"/>
      <c r="AP804" s="39"/>
      <c r="AQ804" s="39"/>
      <c r="AR804" s="39"/>
      <c r="AS804" s="39"/>
      <c r="AT804" s="39"/>
      <c r="AU804" s="39"/>
      <c r="AV804" s="39"/>
      <c r="AW804" s="39"/>
      <c r="AX804" s="39"/>
      <c r="AY804" s="39"/>
      <c r="BE804" s="21"/>
      <c r="BF804" s="21"/>
      <c r="BN804" s="106" t="s">
        <v>502</v>
      </c>
      <c r="BO804" s="53"/>
      <c r="BP804" s="54"/>
      <c r="BQ804" s="54"/>
      <c r="BR804" s="54"/>
      <c r="BS804" s="54"/>
      <c r="BT804" s="54"/>
      <c r="BV804" s="53"/>
      <c r="CB804" s="107"/>
      <c r="CC804" s="107"/>
      <c r="CD804" s="107"/>
      <c r="CE804" s="107"/>
      <c r="CF804" s="107"/>
      <c r="CG804" s="107"/>
      <c r="CH804" s="107"/>
      <c r="CI804" s="107"/>
      <c r="CJ804" s="107"/>
      <c r="CK804" s="107"/>
      <c r="CL804" s="107"/>
      <c r="CM804" s="107"/>
      <c r="CN804" s="107"/>
      <c r="CO804" s="107"/>
      <c r="CP804" s="107"/>
      <c r="CQ804" s="107"/>
      <c r="CR804" s="1706"/>
      <c r="CS804" s="107"/>
      <c r="CT804" s="107"/>
      <c r="CU804" s="107"/>
      <c r="CV804" s="107"/>
      <c r="CW804" s="107"/>
      <c r="CX804" s="107"/>
      <c r="CY804" s="107"/>
      <c r="CZ804" s="107"/>
      <c r="DA804" s="107"/>
      <c r="DB804" s="107"/>
      <c r="DC804" s="107"/>
      <c r="DD804" s="107"/>
      <c r="DE804" s="107"/>
      <c r="DF804" s="107"/>
    </row>
    <row r="805" spans="1:110" s="51" customFormat="1" ht="12.75" customHeight="1">
      <c r="A805" s="12"/>
      <c r="B805" s="12"/>
      <c r="C805" s="12"/>
      <c r="D805" s="12"/>
      <c r="E805" s="12"/>
      <c r="F805" s="12"/>
      <c r="G805" s="12"/>
      <c r="H805" s="76" t="s">
        <v>368</v>
      </c>
      <c r="I805" s="77"/>
      <c r="J805" s="77"/>
      <c r="K805" s="77"/>
      <c r="L805" s="77"/>
      <c r="M805" s="77"/>
      <c r="N805" s="77"/>
      <c r="O805" s="77"/>
      <c r="P805" s="77"/>
      <c r="Q805" s="77"/>
      <c r="R805" s="77"/>
      <c r="S805" s="77"/>
      <c r="T805" s="77"/>
      <c r="U805" s="77"/>
      <c r="V805" s="77"/>
      <c r="W805" s="77"/>
      <c r="X805" s="77"/>
      <c r="Y805" s="77"/>
      <c r="Z805" s="2365"/>
      <c r="AA805" s="2331"/>
      <c r="AB805" s="2331"/>
      <c r="AC805" s="2331"/>
      <c r="AD805" s="2331"/>
      <c r="AE805" s="2332"/>
      <c r="AF805" s="12"/>
      <c r="AG805" s="12"/>
      <c r="AH805" s="12"/>
      <c r="AI805" s="12"/>
      <c r="AJ805" s="12"/>
      <c r="AK805" s="12"/>
      <c r="AL805" s="12"/>
      <c r="AM805" s="39"/>
      <c r="AN805" s="39"/>
      <c r="AO805" s="39"/>
      <c r="AP805" s="39"/>
      <c r="AQ805" s="39"/>
      <c r="AR805" s="39"/>
      <c r="AS805" s="39"/>
      <c r="AT805" s="39"/>
      <c r="AU805" s="39"/>
      <c r="AV805" s="39"/>
      <c r="AW805" s="39"/>
      <c r="AX805" s="39"/>
      <c r="AY805" s="39"/>
      <c r="BE805" s="21"/>
      <c r="BF805" s="21"/>
      <c r="BN805" s="106"/>
      <c r="BO805" s="53"/>
      <c r="BP805" s="54"/>
      <c r="BQ805" s="54"/>
      <c r="BR805" s="54"/>
      <c r="BS805" s="54"/>
      <c r="BT805" s="54"/>
      <c r="BV805" s="53"/>
      <c r="CB805" s="107"/>
      <c r="CC805" s="107"/>
      <c r="CD805" s="107"/>
      <c r="CE805" s="107"/>
      <c r="CF805" s="107"/>
      <c r="CG805" s="107"/>
      <c r="CH805" s="107"/>
      <c r="CI805" s="107"/>
      <c r="CJ805" s="107"/>
      <c r="CK805" s="107"/>
      <c r="CL805" s="107"/>
      <c r="CM805" s="107"/>
      <c r="CN805" s="107"/>
      <c r="CO805" s="107"/>
      <c r="CP805" s="107"/>
      <c r="CQ805" s="107"/>
      <c r="CR805" s="1706"/>
      <c r="CS805" s="107"/>
      <c r="CT805" s="107"/>
      <c r="CU805" s="107"/>
      <c r="CV805" s="107"/>
      <c r="CW805" s="107"/>
      <c r="CX805" s="107"/>
      <c r="CY805" s="107"/>
      <c r="CZ805" s="107"/>
      <c r="DA805" s="107"/>
      <c r="DB805" s="107"/>
      <c r="DC805" s="107"/>
      <c r="DD805" s="107"/>
      <c r="DE805" s="107"/>
      <c r="DF805" s="107"/>
    </row>
    <row r="806" spans="1:110" s="51" customFormat="1" ht="12.75">
      <c r="A806" s="12"/>
      <c r="B806" s="12"/>
      <c r="C806" s="12"/>
      <c r="D806" s="12"/>
      <c r="E806" s="12"/>
      <c r="F806" s="12"/>
      <c r="G806" s="12"/>
      <c r="H806" s="76" t="s">
        <v>38</v>
      </c>
      <c r="I806" s="77"/>
      <c r="J806" s="77"/>
      <c r="K806" s="77"/>
      <c r="L806" s="77"/>
      <c r="M806" s="77"/>
      <c r="N806" s="77"/>
      <c r="O806" s="77"/>
      <c r="P806" s="77"/>
      <c r="Q806" s="77"/>
      <c r="R806" s="77"/>
      <c r="S806" s="77"/>
      <c r="T806" s="77"/>
      <c r="U806" s="77"/>
      <c r="V806" s="77"/>
      <c r="W806" s="77"/>
      <c r="X806" s="77"/>
      <c r="Y806" s="77"/>
      <c r="Z806" s="2179">
        <v>0</v>
      </c>
      <c r="AA806" s="2180"/>
      <c r="AB806" s="2180"/>
      <c r="AC806" s="2180"/>
      <c r="AD806" s="2180"/>
      <c r="AE806" s="2181"/>
      <c r="AF806" s="12"/>
      <c r="AG806" s="12"/>
      <c r="AH806" s="12"/>
      <c r="AI806" s="12"/>
      <c r="AJ806" s="12"/>
      <c r="AK806" s="12"/>
      <c r="AL806" s="12"/>
      <c r="AM806" s="39"/>
      <c r="AN806" s="39"/>
      <c r="AO806" s="39"/>
      <c r="AP806" s="39"/>
      <c r="AQ806" s="39"/>
      <c r="AR806" s="39"/>
      <c r="AS806" s="39"/>
      <c r="AT806" s="39"/>
      <c r="AU806" s="39"/>
      <c r="AV806" s="39"/>
      <c r="AW806" s="39"/>
      <c r="AX806" s="39"/>
      <c r="AY806" s="39"/>
      <c r="BE806" s="21"/>
      <c r="BF806" s="21"/>
      <c r="BP806" s="54"/>
      <c r="BQ806" s="54"/>
      <c r="BR806" s="54"/>
      <c r="BS806" s="54"/>
      <c r="BT806" s="54"/>
      <c r="CB806" s="107"/>
      <c r="CC806" s="107"/>
      <c r="CD806" s="107"/>
      <c r="CE806" s="107"/>
      <c r="CF806" s="107"/>
      <c r="CG806" s="107"/>
      <c r="CH806" s="107"/>
      <c r="CI806" s="107"/>
      <c r="CJ806" s="107"/>
      <c r="CK806" s="107"/>
      <c r="CL806" s="107"/>
      <c r="CM806" s="107"/>
      <c r="CN806" s="107"/>
      <c r="CO806" s="107"/>
      <c r="CP806" s="107"/>
      <c r="CQ806" s="107"/>
      <c r="CR806" s="1706"/>
      <c r="CS806" s="107"/>
      <c r="CT806" s="107"/>
      <c r="CU806" s="107"/>
      <c r="CV806" s="107"/>
      <c r="CW806" s="107"/>
      <c r="CX806" s="107"/>
      <c r="CY806" s="107"/>
      <c r="CZ806" s="107"/>
      <c r="DA806" s="107"/>
      <c r="DB806" s="107"/>
      <c r="DC806" s="107"/>
      <c r="DD806" s="107"/>
      <c r="DE806" s="107"/>
      <c r="DF806" s="107"/>
    </row>
    <row r="807" spans="1:110" s="51" customFormat="1" ht="12.75">
      <c r="A807" s="12"/>
      <c r="B807" s="12"/>
      <c r="C807" s="12"/>
      <c r="D807" s="12"/>
      <c r="E807" s="12"/>
      <c r="F807" s="12"/>
      <c r="G807" s="12"/>
      <c r="H807" s="76"/>
      <c r="I807" s="77"/>
      <c r="J807" s="77"/>
      <c r="K807" s="77"/>
      <c r="L807" s="77"/>
      <c r="M807" s="77"/>
      <c r="N807" s="77"/>
      <c r="O807" s="77"/>
      <c r="P807" s="77"/>
      <c r="Q807" s="77"/>
      <c r="R807" s="77"/>
      <c r="S807" s="77"/>
      <c r="T807" s="77"/>
      <c r="U807" s="77"/>
      <c r="V807" s="77"/>
      <c r="W807" s="77"/>
      <c r="X807" s="77"/>
      <c r="Y807" s="85" t="s">
        <v>164</v>
      </c>
      <c r="Z807" s="2291">
        <f>'Subsidy Contract Calculation'!I30</f>
        <v>0</v>
      </c>
      <c r="AA807" s="2292"/>
      <c r="AB807" s="2292"/>
      <c r="AC807" s="2292"/>
      <c r="AD807" s="2292"/>
      <c r="AE807" s="2293"/>
      <c r="AF807" s="12"/>
      <c r="AG807" s="12"/>
      <c r="AH807" s="12"/>
      <c r="AI807" s="12"/>
      <c r="AJ807" s="12"/>
      <c r="AK807" s="12"/>
      <c r="AL807" s="12"/>
      <c r="AM807" s="39"/>
      <c r="AN807" s="39"/>
      <c r="AO807" s="39"/>
      <c r="AP807" s="39"/>
      <c r="AQ807" s="39"/>
      <c r="AR807" s="39"/>
      <c r="AS807" s="39"/>
      <c r="AT807" s="39"/>
      <c r="AU807" s="39"/>
      <c r="AV807" s="39"/>
      <c r="AW807" s="39"/>
      <c r="AX807" s="39"/>
      <c r="AY807" s="39"/>
      <c r="BE807" s="21"/>
      <c r="BF807" s="21"/>
      <c r="BP807" s="54"/>
      <c r="BQ807" s="54"/>
      <c r="BR807" s="54"/>
      <c r="BS807" s="55"/>
      <c r="BT807" s="55"/>
      <c r="BU807" s="56"/>
      <c r="BV807" s="56"/>
      <c r="BW807" s="56"/>
      <c r="BX807" s="56"/>
      <c r="BY807" s="56"/>
      <c r="BZ807" s="56"/>
      <c r="CA807" s="56"/>
      <c r="CB807" s="107"/>
      <c r="CC807" s="107"/>
      <c r="CD807" s="107"/>
      <c r="CE807" s="107"/>
      <c r="CF807" s="107"/>
      <c r="CG807" s="107"/>
      <c r="CH807" s="107"/>
      <c r="CI807" s="107"/>
      <c r="CJ807" s="107"/>
      <c r="CK807" s="107"/>
      <c r="CL807" s="107"/>
      <c r="CM807" s="107"/>
      <c r="CN807" s="107"/>
      <c r="CO807" s="107"/>
      <c r="CP807" s="107"/>
      <c r="CQ807" s="107"/>
      <c r="CR807" s="1706"/>
      <c r="CS807" s="107"/>
      <c r="CT807" s="107"/>
      <c r="CU807" s="107"/>
      <c r="CV807" s="107"/>
      <c r="CW807" s="107"/>
      <c r="CX807" s="107"/>
      <c r="CY807" s="107"/>
      <c r="CZ807" s="107"/>
      <c r="DA807" s="107"/>
      <c r="DB807" s="107"/>
      <c r="DC807" s="107"/>
      <c r="DD807" s="107"/>
      <c r="DE807" s="107"/>
      <c r="DF807" s="107"/>
    </row>
    <row r="808" spans="1:110" s="51" customFormat="1" ht="12.7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8"/>
      <c r="Y808" s="18"/>
      <c r="Z808" s="18"/>
      <c r="AA808" s="18"/>
      <c r="AB808" s="18"/>
      <c r="AC808" s="18"/>
      <c r="AD808" s="18"/>
      <c r="AE808" s="12"/>
      <c r="AF808" s="12"/>
      <c r="AG808" s="12"/>
      <c r="AH808" s="12"/>
      <c r="AI808" s="12"/>
      <c r="AJ808" s="12"/>
      <c r="AK808" s="12"/>
      <c r="AL808" s="12"/>
      <c r="AM808" s="39"/>
      <c r="AN808" s="39"/>
      <c r="AO808" s="39"/>
      <c r="AP808" s="39"/>
      <c r="AQ808" s="39"/>
      <c r="AR808" s="39"/>
      <c r="AS808" s="39"/>
      <c r="AT808" s="39"/>
      <c r="AU808" s="39"/>
      <c r="AV808" s="39"/>
      <c r="AW808" s="39"/>
      <c r="AX808" s="39"/>
      <c r="AY808" s="39"/>
      <c r="BE808" s="21"/>
      <c r="BF808" s="21"/>
      <c r="BG808" s="56"/>
      <c r="BH808" s="56"/>
      <c r="BI808" s="56"/>
      <c r="BJ808" s="56"/>
      <c r="BK808" s="56"/>
      <c r="BL808" s="56"/>
      <c r="BM808" s="56"/>
      <c r="BN808" s="56"/>
      <c r="BO808" s="56"/>
      <c r="BP808" s="108" t="s">
        <v>668</v>
      </c>
      <c r="BQ808" s="109" t="s">
        <v>334</v>
      </c>
      <c r="BR808" s="109" t="s">
        <v>168</v>
      </c>
      <c r="BS808" s="109" t="s">
        <v>169</v>
      </c>
      <c r="BT808" s="109" t="s">
        <v>493</v>
      </c>
      <c r="BU808" s="56"/>
      <c r="BV808" s="56"/>
      <c r="BW808" s="108" t="s">
        <v>668</v>
      </c>
      <c r="BX808" s="109" t="s">
        <v>334</v>
      </c>
      <c r="BY808" s="109" t="s">
        <v>168</v>
      </c>
      <c r="BZ808" s="109" t="s">
        <v>169</v>
      </c>
      <c r="CA808" s="109" t="s">
        <v>493</v>
      </c>
      <c r="CB808" s="107"/>
      <c r="CC808" s="107"/>
      <c r="CD808" s="107"/>
      <c r="CE808" s="107"/>
      <c r="CF808" s="107"/>
      <c r="CG808" s="107"/>
      <c r="CH808" s="107"/>
      <c r="CI808" s="107"/>
      <c r="CJ808" s="107"/>
      <c r="CK808" s="107"/>
      <c r="CL808" s="107"/>
      <c r="CM808" s="107"/>
      <c r="CN808" s="107"/>
      <c r="CO808" s="107"/>
      <c r="CP808" s="107"/>
      <c r="CQ808" s="107"/>
      <c r="CR808" s="1706"/>
      <c r="CS808" s="107"/>
      <c r="CT808" s="107"/>
      <c r="CU808" s="107"/>
      <c r="CV808" s="107"/>
      <c r="CW808" s="107"/>
      <c r="CX808" s="107"/>
      <c r="CY808" s="107"/>
      <c r="CZ808" s="107"/>
      <c r="DA808" s="107"/>
      <c r="DB808" s="107"/>
      <c r="DC808" s="107"/>
      <c r="DD808" s="107"/>
      <c r="DE808" s="107"/>
      <c r="DF808" s="107"/>
    </row>
    <row r="809" spans="1:110" s="7" customFormat="1" ht="14.25">
      <c r="A809" s="50" t="s">
        <v>625</v>
      </c>
      <c r="B809" s="50"/>
      <c r="C809" s="50" t="s">
        <v>296</v>
      </c>
      <c r="D809" s="12"/>
      <c r="E809" s="12"/>
      <c r="F809" s="12"/>
      <c r="G809" s="12"/>
      <c r="H809" s="12"/>
      <c r="I809" s="12"/>
      <c r="J809" s="12"/>
      <c r="K809" s="12"/>
      <c r="L809" s="12"/>
      <c r="M809" s="12"/>
      <c r="N809" s="12"/>
      <c r="O809" s="12"/>
      <c r="P809" s="12"/>
      <c r="Q809" s="12"/>
      <c r="R809" s="12"/>
      <c r="S809" s="12"/>
      <c r="T809" s="12"/>
      <c r="U809" s="12"/>
      <c r="V809" s="12"/>
      <c r="W809" s="12"/>
      <c r="X809" s="18"/>
      <c r="Y809" s="18"/>
      <c r="Z809" s="18"/>
      <c r="AA809" s="18"/>
      <c r="AB809" s="18"/>
      <c r="AC809" s="18"/>
      <c r="AD809" s="18"/>
      <c r="AE809" s="12"/>
      <c r="AF809" s="12"/>
      <c r="AG809" s="12"/>
      <c r="AH809" s="12"/>
      <c r="AI809" s="12"/>
      <c r="AJ809" s="12"/>
      <c r="AK809" s="12"/>
      <c r="AL809" s="12"/>
      <c r="AM809" s="39"/>
      <c r="AN809" s="39"/>
      <c r="AO809" s="39"/>
      <c r="AP809" s="39"/>
      <c r="AQ809" s="39"/>
      <c r="AR809" s="39"/>
      <c r="AS809" s="39"/>
      <c r="AT809" s="39"/>
      <c r="AU809" s="39"/>
      <c r="AV809" s="39"/>
      <c r="AW809" s="39"/>
      <c r="AX809" s="39"/>
      <c r="AY809" s="39"/>
      <c r="BE809" s="21"/>
      <c r="BF809" s="21"/>
      <c r="BG809" s="56"/>
      <c r="BH809" s="56"/>
      <c r="BI809" s="56"/>
      <c r="BJ809" s="56"/>
      <c r="BK809" s="56"/>
      <c r="BL809" s="56"/>
      <c r="BM809" s="56"/>
      <c r="BN809" s="56"/>
      <c r="BO809" s="36" t="s">
        <v>671</v>
      </c>
      <c r="BP809" s="510">
        <v>384234</v>
      </c>
      <c r="BQ809" s="510">
        <v>443018</v>
      </c>
      <c r="BR809" s="510">
        <v>534400</v>
      </c>
      <c r="BS809" s="510">
        <v>684032</v>
      </c>
      <c r="BT809" s="510">
        <v>762054</v>
      </c>
      <c r="BU809" s="56"/>
      <c r="BV809" s="36" t="s">
        <v>671</v>
      </c>
      <c r="BW809" s="510">
        <v>384234</v>
      </c>
      <c r="BX809" s="510">
        <v>443018</v>
      </c>
      <c r="BY809" s="510">
        <v>534400</v>
      </c>
      <c r="BZ809" s="510">
        <v>684032</v>
      </c>
      <c r="CA809" s="510">
        <v>762054</v>
      </c>
      <c r="CB809" s="61"/>
      <c r="CC809" s="61"/>
      <c r="CD809" s="61"/>
      <c r="CE809" s="61"/>
      <c r="CF809" s="61"/>
      <c r="CG809" s="61"/>
      <c r="CH809" s="61"/>
      <c r="CI809" s="61"/>
      <c r="CJ809" s="61"/>
      <c r="CK809" s="61"/>
      <c r="CL809" s="61"/>
      <c r="CM809" s="61"/>
      <c r="CN809" s="61"/>
      <c r="CO809" s="61"/>
      <c r="CP809" s="61"/>
      <c r="CQ809" s="61"/>
      <c r="CR809" s="1510"/>
      <c r="CS809" s="61"/>
      <c r="CT809" s="61"/>
      <c r="CU809" s="61"/>
      <c r="CV809" s="61"/>
      <c r="CW809" s="61"/>
      <c r="CX809" s="61"/>
      <c r="CY809" s="61"/>
      <c r="CZ809" s="61"/>
      <c r="DA809" s="61"/>
      <c r="DB809" s="61"/>
      <c r="DC809" s="61"/>
      <c r="DD809" s="61"/>
      <c r="DE809" s="61"/>
      <c r="DF809" s="61"/>
    </row>
    <row r="810" spans="1:110" s="7" customFormat="1" ht="14.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8"/>
      <c r="Y810" s="18"/>
      <c r="Z810" s="18"/>
      <c r="AA810" s="18"/>
      <c r="AB810" s="18"/>
      <c r="AC810" s="18"/>
      <c r="AD810" s="18"/>
      <c r="AE810" s="12"/>
      <c r="AF810" s="12"/>
      <c r="AG810" s="12"/>
      <c r="AH810" s="12"/>
      <c r="AI810" s="12"/>
      <c r="AJ810" s="12"/>
      <c r="AK810" s="12"/>
      <c r="AL810" s="12"/>
      <c r="AM810" s="39"/>
      <c r="AN810" s="39"/>
      <c r="AO810" s="39"/>
      <c r="AP810" s="39"/>
      <c r="AQ810" s="39"/>
      <c r="AR810" s="39"/>
      <c r="AS810" s="39"/>
      <c r="AT810" s="39"/>
      <c r="AU810" s="39"/>
      <c r="AV810" s="39"/>
      <c r="AW810" s="39"/>
      <c r="AX810" s="39"/>
      <c r="AY810" s="39"/>
      <c r="BE810" s="21"/>
      <c r="BF810" s="21"/>
      <c r="BG810" s="56"/>
      <c r="BH810" s="56"/>
      <c r="BI810" s="56"/>
      <c r="BJ810" s="56"/>
      <c r="BK810" s="56"/>
      <c r="BL810" s="56"/>
      <c r="BM810" s="56"/>
      <c r="BN810" s="56"/>
      <c r="BO810" s="36" t="s">
        <v>672</v>
      </c>
      <c r="BP810" s="508">
        <v>278972</v>
      </c>
      <c r="BQ810" s="508">
        <v>321652</v>
      </c>
      <c r="BR810" s="508">
        <v>388000</v>
      </c>
      <c r="BS810" s="508">
        <v>496640</v>
      </c>
      <c r="BT810" s="508">
        <v>553288</v>
      </c>
      <c r="BU810" s="56"/>
      <c r="BV810" s="36" t="s">
        <v>672</v>
      </c>
      <c r="BW810" s="508">
        <v>278972</v>
      </c>
      <c r="BX810" s="508">
        <v>321652</v>
      </c>
      <c r="BY810" s="508">
        <v>388000</v>
      </c>
      <c r="BZ810" s="508">
        <v>496640</v>
      </c>
      <c r="CA810" s="508">
        <v>553288</v>
      </c>
      <c r="CB810" s="61"/>
      <c r="CC810" s="61"/>
      <c r="CD810" s="61"/>
      <c r="CE810" s="61"/>
      <c r="CF810" s="61"/>
      <c r="CG810" s="61"/>
      <c r="CH810" s="61"/>
      <c r="CI810" s="61"/>
      <c r="CJ810" s="61"/>
      <c r="CK810" s="61"/>
      <c r="CL810" s="61"/>
      <c r="CM810" s="61"/>
      <c r="CN810" s="61"/>
      <c r="CO810" s="61"/>
      <c r="CP810" s="61"/>
      <c r="CQ810" s="61"/>
      <c r="CR810" s="1510"/>
      <c r="CS810" s="61"/>
      <c r="CT810" s="61"/>
      <c r="CU810" s="61"/>
      <c r="CV810" s="61"/>
      <c r="CW810" s="61"/>
      <c r="CX810" s="61"/>
      <c r="CY810" s="61"/>
      <c r="CZ810" s="61"/>
      <c r="DA810" s="61"/>
      <c r="DB810" s="61"/>
      <c r="DC810" s="61"/>
      <c r="DD810" s="61"/>
      <c r="DE810" s="61"/>
      <c r="DF810" s="61"/>
    </row>
    <row r="811" spans="1:110" s="7" customFormat="1" ht="12.75" customHeight="1">
      <c r="A811" s="12"/>
      <c r="B811" s="12"/>
      <c r="C811" s="12"/>
      <c r="D811" s="12"/>
      <c r="E811" s="12"/>
      <c r="F811" s="12"/>
      <c r="G811" s="12"/>
      <c r="H811" s="76" t="s">
        <v>39</v>
      </c>
      <c r="I811" s="77"/>
      <c r="J811" s="77"/>
      <c r="K811" s="77"/>
      <c r="L811" s="77"/>
      <c r="M811" s="77"/>
      <c r="N811" s="77"/>
      <c r="O811" s="77"/>
      <c r="P811" s="77"/>
      <c r="Q811" s="77"/>
      <c r="R811" s="77"/>
      <c r="S811" s="77"/>
      <c r="T811" s="77"/>
      <c r="U811" s="77"/>
      <c r="V811" s="77"/>
      <c r="W811" s="77"/>
      <c r="X811" s="77"/>
      <c r="Y811" s="77"/>
      <c r="Z811" s="1982">
        <v>41184</v>
      </c>
      <c r="AA811" s="1983"/>
      <c r="AB811" s="1983"/>
      <c r="AC811" s="1983"/>
      <c r="AD811" s="1983"/>
      <c r="AE811" s="1984"/>
      <c r="AF811" s="12"/>
      <c r="AG811" s="12"/>
      <c r="AH811" s="12"/>
      <c r="AI811" s="12"/>
      <c r="AJ811" s="12"/>
      <c r="AK811" s="12"/>
      <c r="AL811" s="12"/>
      <c r="AM811" s="39"/>
      <c r="AN811" s="39"/>
      <c r="AO811" s="39"/>
      <c r="AP811" s="39"/>
      <c r="AQ811" s="39"/>
      <c r="AR811" s="39"/>
      <c r="AS811" s="39"/>
      <c r="AT811" s="39"/>
      <c r="AU811" s="39"/>
      <c r="AV811" s="39"/>
      <c r="AW811" s="39"/>
      <c r="AX811" s="39"/>
      <c r="AY811" s="39"/>
      <c r="BE811" s="21"/>
      <c r="BF811" s="21"/>
      <c r="BG811" s="56"/>
      <c r="BH811" s="56"/>
      <c r="BI811" s="56"/>
      <c r="BJ811" s="56"/>
      <c r="BK811" s="56"/>
      <c r="BL811" s="56"/>
      <c r="BM811" s="56"/>
      <c r="BN811" s="56"/>
      <c r="BO811" s="36" t="s">
        <v>349</v>
      </c>
      <c r="BP811" s="510">
        <v>278972</v>
      </c>
      <c r="BQ811" s="510">
        <v>321652</v>
      </c>
      <c r="BR811" s="510">
        <v>388000</v>
      </c>
      <c r="BS811" s="510">
        <v>496640</v>
      </c>
      <c r="BT811" s="510">
        <v>553288</v>
      </c>
      <c r="BU811" s="56"/>
      <c r="BV811" s="36" t="s">
        <v>349</v>
      </c>
      <c r="BW811" s="510">
        <v>278972</v>
      </c>
      <c r="BX811" s="510">
        <v>321652</v>
      </c>
      <c r="BY811" s="510">
        <v>388000</v>
      </c>
      <c r="BZ811" s="510">
        <v>496640</v>
      </c>
      <c r="CA811" s="510">
        <v>553288</v>
      </c>
      <c r="CB811" s="61"/>
      <c r="CC811" s="61"/>
      <c r="CD811" s="61"/>
      <c r="CE811" s="61"/>
      <c r="CF811" s="61"/>
      <c r="CG811" s="61"/>
      <c r="CH811" s="61"/>
      <c r="CI811" s="61"/>
      <c r="CJ811" s="61"/>
      <c r="CK811" s="61"/>
      <c r="CL811" s="61"/>
      <c r="CM811" s="61"/>
      <c r="CN811" s="61"/>
      <c r="CO811" s="61"/>
      <c r="CP811" s="61"/>
      <c r="CQ811" s="61"/>
      <c r="CR811" s="1510"/>
      <c r="CS811" s="61"/>
      <c r="CT811" s="61"/>
      <c r="CU811" s="61"/>
      <c r="CV811" s="61"/>
      <c r="CW811" s="61"/>
      <c r="CX811" s="61"/>
      <c r="CY811" s="61"/>
      <c r="CZ811" s="61"/>
      <c r="DA811" s="61"/>
      <c r="DB811" s="61"/>
      <c r="DC811" s="61"/>
      <c r="DD811" s="61"/>
      <c r="DE811" s="61"/>
      <c r="DF811" s="61"/>
    </row>
    <row r="812" spans="1:110" s="7" customFormat="1" ht="12.75" customHeight="1">
      <c r="A812" s="12"/>
      <c r="B812" s="12"/>
      <c r="C812" s="12"/>
      <c r="D812" s="12"/>
      <c r="E812" s="12"/>
      <c r="F812" s="12"/>
      <c r="G812" s="12"/>
      <c r="H812" s="76" t="s">
        <v>40</v>
      </c>
      <c r="I812" s="77"/>
      <c r="J812" s="77"/>
      <c r="K812" s="77"/>
      <c r="L812" s="77"/>
      <c r="M812" s="77"/>
      <c r="N812" s="77"/>
      <c r="O812" s="77"/>
      <c r="P812" s="77"/>
      <c r="Q812" s="77"/>
      <c r="R812" s="77"/>
      <c r="S812" s="77"/>
      <c r="T812" s="77"/>
      <c r="U812" s="77"/>
      <c r="V812" s="77"/>
      <c r="W812" s="77"/>
      <c r="X812" s="77"/>
      <c r="Y812" s="77"/>
      <c r="Z812" s="1982"/>
      <c r="AA812" s="1983"/>
      <c r="AB812" s="1983"/>
      <c r="AC812" s="1983"/>
      <c r="AD812" s="1983"/>
      <c r="AE812" s="1984"/>
      <c r="AF812" s="12"/>
      <c r="AG812" s="12"/>
      <c r="AH812" s="12"/>
      <c r="AI812" s="12"/>
      <c r="AJ812" s="12"/>
      <c r="AK812" s="12"/>
      <c r="AL812" s="12"/>
      <c r="AM812" s="39"/>
      <c r="AN812" s="39"/>
      <c r="AO812" s="39"/>
      <c r="AP812" s="39"/>
      <c r="AQ812" s="39"/>
      <c r="AR812" s="39"/>
      <c r="AS812" s="39"/>
      <c r="AT812" s="39"/>
      <c r="AU812" s="39"/>
      <c r="AV812" s="39"/>
      <c r="AW812" s="39"/>
      <c r="AX812" s="39"/>
      <c r="AY812" s="39"/>
      <c r="BE812" s="21"/>
      <c r="BF812" s="21"/>
      <c r="BG812" s="56"/>
      <c r="BH812" s="56"/>
      <c r="BI812" s="56"/>
      <c r="BJ812" s="56"/>
      <c r="BK812" s="56"/>
      <c r="BL812" s="56"/>
      <c r="BM812" s="56"/>
      <c r="BN812" s="56"/>
      <c r="BO812" s="36" t="s">
        <v>697</v>
      </c>
      <c r="BP812" s="508">
        <v>246186</v>
      </c>
      <c r="BQ812" s="508">
        <v>283850</v>
      </c>
      <c r="BR812" s="508">
        <v>342400</v>
      </c>
      <c r="BS812" s="508">
        <v>438272</v>
      </c>
      <c r="BT812" s="508">
        <v>488262</v>
      </c>
      <c r="BU812" s="56"/>
      <c r="BV812" s="36" t="s">
        <v>697</v>
      </c>
      <c r="BW812" s="508">
        <v>246186</v>
      </c>
      <c r="BX812" s="508">
        <v>283850</v>
      </c>
      <c r="BY812" s="508">
        <v>342400</v>
      </c>
      <c r="BZ812" s="508">
        <v>438272</v>
      </c>
      <c r="CA812" s="508">
        <v>488262</v>
      </c>
      <c r="CB812" s="61"/>
      <c r="CC812" s="61"/>
      <c r="CD812" s="61"/>
      <c r="CE812" s="61"/>
      <c r="CF812" s="61"/>
      <c r="CG812" s="61"/>
      <c r="CH812" s="61"/>
      <c r="CI812" s="61"/>
      <c r="CJ812" s="61"/>
      <c r="CK812" s="61"/>
      <c r="CL812" s="61"/>
      <c r="CM812" s="61"/>
      <c r="CN812" s="61"/>
      <c r="CO812" s="61"/>
      <c r="CP812" s="61"/>
      <c r="CQ812" s="61"/>
      <c r="CR812" s="1510"/>
      <c r="CS812" s="61"/>
      <c r="CT812" s="61"/>
      <c r="CU812" s="61"/>
      <c r="CV812" s="61"/>
      <c r="CW812" s="61"/>
      <c r="CX812" s="61"/>
      <c r="CY812" s="61"/>
      <c r="CZ812" s="61"/>
      <c r="DA812" s="61"/>
      <c r="DB812" s="61"/>
      <c r="DC812" s="61"/>
      <c r="DD812" s="61"/>
      <c r="DE812" s="61"/>
      <c r="DF812" s="61"/>
    </row>
    <row r="813" spans="1:110" s="7" customFormat="1" ht="14.25">
      <c r="A813" s="12"/>
      <c r="B813" s="12"/>
      <c r="C813" s="12"/>
      <c r="D813" s="12"/>
      <c r="E813" s="12"/>
      <c r="F813" s="12"/>
      <c r="G813" s="12"/>
      <c r="H813" s="76" t="s">
        <v>41</v>
      </c>
      <c r="I813" s="77"/>
      <c r="J813" s="77"/>
      <c r="K813" s="77"/>
      <c r="L813" s="77"/>
      <c r="M813" s="77"/>
      <c r="N813" s="77"/>
      <c r="O813" s="77"/>
      <c r="P813" s="77"/>
      <c r="Q813" s="77"/>
      <c r="R813" s="77"/>
      <c r="S813" s="77"/>
      <c r="T813" s="77"/>
      <c r="U813" s="77"/>
      <c r="V813" s="77"/>
      <c r="W813" s="77"/>
      <c r="X813" s="77"/>
      <c r="Y813" s="77"/>
      <c r="Z813" s="1982"/>
      <c r="AA813" s="1983"/>
      <c r="AB813" s="1983"/>
      <c r="AC813" s="1983"/>
      <c r="AD813" s="1983"/>
      <c r="AE813" s="1984"/>
      <c r="AF813" s="12"/>
      <c r="AG813" s="12"/>
      <c r="AH813" s="12"/>
      <c r="AI813" s="12"/>
      <c r="AJ813" s="12"/>
      <c r="AK813" s="12"/>
      <c r="AL813" s="12"/>
      <c r="AM813" s="39"/>
      <c r="AN813" s="39"/>
      <c r="AO813" s="39"/>
      <c r="AP813" s="39"/>
      <c r="AQ813" s="39"/>
      <c r="AR813" s="39"/>
      <c r="AS813" s="39"/>
      <c r="AT813" s="39"/>
      <c r="AU813" s="39"/>
      <c r="AV813" s="39"/>
      <c r="AW813" s="39"/>
      <c r="AX813" s="39"/>
      <c r="AY813" s="39"/>
      <c r="BE813" s="21"/>
      <c r="BF813" s="21"/>
      <c r="BG813" s="56"/>
      <c r="BH813" s="56"/>
      <c r="BI813" s="56"/>
      <c r="BJ813" s="56"/>
      <c r="BK813" s="56"/>
      <c r="BL813" s="56"/>
      <c r="BM813" s="56"/>
      <c r="BN813" s="56"/>
      <c r="BO813" s="36" t="s">
        <v>698</v>
      </c>
      <c r="BP813" s="510">
        <v>278972</v>
      </c>
      <c r="BQ813" s="510">
        <v>321652</v>
      </c>
      <c r="BR813" s="510">
        <v>388000</v>
      </c>
      <c r="BS813" s="510">
        <v>496640</v>
      </c>
      <c r="BT813" s="510">
        <v>553288</v>
      </c>
      <c r="BU813" s="56"/>
      <c r="BV813" s="36" t="s">
        <v>698</v>
      </c>
      <c r="BW813" s="510">
        <v>278972</v>
      </c>
      <c r="BX813" s="510">
        <v>321652</v>
      </c>
      <c r="BY813" s="510">
        <v>388000</v>
      </c>
      <c r="BZ813" s="510">
        <v>496640</v>
      </c>
      <c r="CA813" s="510">
        <v>553288</v>
      </c>
      <c r="CB813" s="61"/>
      <c r="CC813" s="61"/>
      <c r="CD813" s="61"/>
      <c r="CE813" s="61"/>
      <c r="CF813" s="61"/>
      <c r="CG813" s="61"/>
      <c r="CH813" s="61"/>
      <c r="CI813" s="61"/>
      <c r="CJ813" s="61"/>
      <c r="CK813" s="61"/>
      <c r="CL813" s="61"/>
      <c r="CM813" s="61"/>
      <c r="CN813" s="61"/>
      <c r="CO813" s="61"/>
      <c r="CP813" s="61"/>
      <c r="CQ813" s="61"/>
      <c r="CR813" s="1510"/>
      <c r="CS813" s="61"/>
      <c r="CT813" s="61"/>
      <c r="CU813" s="61"/>
      <c r="CV813" s="61"/>
      <c r="CW813" s="61"/>
      <c r="CX813" s="61"/>
      <c r="CY813" s="61"/>
      <c r="CZ813" s="61"/>
      <c r="DA813" s="61"/>
      <c r="DB813" s="61"/>
      <c r="DC813" s="61"/>
      <c r="DD813" s="61"/>
      <c r="DE813" s="61"/>
      <c r="DF813" s="61"/>
    </row>
    <row r="814" spans="1:110" s="7" customFormat="1" ht="12.75" customHeight="1">
      <c r="A814" s="12"/>
      <c r="B814" s="12"/>
      <c r="C814" s="12"/>
      <c r="D814" s="12"/>
      <c r="E814" s="12"/>
      <c r="F814" s="12"/>
      <c r="G814" s="12"/>
      <c r="H814" s="76" t="s">
        <v>42</v>
      </c>
      <c r="I814" s="77"/>
      <c r="J814" s="77"/>
      <c r="K814" s="77"/>
      <c r="L814" s="77"/>
      <c r="M814" s="77"/>
      <c r="N814" s="77"/>
      <c r="O814" s="77"/>
      <c r="P814" s="2175" t="s">
        <v>343</v>
      </c>
      <c r="Q814" s="2176"/>
      <c r="R814" s="2176"/>
      <c r="S814" s="2176"/>
      <c r="T814" s="2176"/>
      <c r="U814" s="2176"/>
      <c r="V814" s="2176"/>
      <c r="W814" s="2176"/>
      <c r="X814" s="2176"/>
      <c r="Y814" s="2177"/>
      <c r="Z814" s="1982"/>
      <c r="AA814" s="1983"/>
      <c r="AB814" s="1983"/>
      <c r="AC814" s="1983"/>
      <c r="AD814" s="1983"/>
      <c r="AE814" s="1984"/>
      <c r="AF814" s="12"/>
      <c r="AG814" s="12"/>
      <c r="AH814" s="12"/>
      <c r="AI814" s="12"/>
      <c r="AJ814" s="12"/>
      <c r="AK814" s="12"/>
      <c r="AL814" s="12"/>
      <c r="AM814" s="39"/>
      <c r="AN814" s="39"/>
      <c r="AO814" s="39"/>
      <c r="AP814" s="39"/>
      <c r="AQ814" s="39"/>
      <c r="AR814" s="39"/>
      <c r="AS814" s="39"/>
      <c r="AT814" s="39"/>
      <c r="AU814" s="39"/>
      <c r="AV814" s="39"/>
      <c r="AW814" s="39"/>
      <c r="AX814" s="39"/>
      <c r="AY814" s="39"/>
      <c r="BE814" s="21"/>
      <c r="BF814" s="21"/>
      <c r="BG814" s="56"/>
      <c r="BH814" s="56"/>
      <c r="BI814" s="56"/>
      <c r="BJ814" s="56"/>
      <c r="BK814" s="56"/>
      <c r="BL814" s="56"/>
      <c r="BM814" s="56"/>
      <c r="BN814" s="56"/>
      <c r="BO814" s="36" t="s">
        <v>699</v>
      </c>
      <c r="BP814" s="508">
        <v>278972</v>
      </c>
      <c r="BQ814" s="508">
        <v>321652</v>
      </c>
      <c r="BR814" s="508">
        <v>388000</v>
      </c>
      <c r="BS814" s="508">
        <v>496640</v>
      </c>
      <c r="BT814" s="508">
        <v>553288</v>
      </c>
      <c r="BU814" s="56"/>
      <c r="BV814" s="36" t="s">
        <v>699</v>
      </c>
      <c r="BW814" s="508">
        <v>278972</v>
      </c>
      <c r="BX814" s="508">
        <v>321652</v>
      </c>
      <c r="BY814" s="508">
        <v>388000</v>
      </c>
      <c r="BZ814" s="508">
        <v>496640</v>
      </c>
      <c r="CA814" s="508">
        <v>553288</v>
      </c>
      <c r="CB814" s="61"/>
      <c r="CC814" s="61"/>
      <c r="CD814" s="61"/>
      <c r="CE814" s="61"/>
      <c r="CF814" s="61"/>
      <c r="CG814" s="61"/>
      <c r="CH814" s="61"/>
      <c r="CI814" s="61"/>
      <c r="CJ814" s="61"/>
      <c r="CK814" s="61"/>
      <c r="CL814" s="61"/>
      <c r="CM814" s="61"/>
      <c r="CN814" s="61"/>
      <c r="CO814" s="61"/>
      <c r="CP814" s="61"/>
      <c r="CQ814" s="61"/>
      <c r="CR814" s="1510"/>
      <c r="CS814" s="61"/>
      <c r="CT814" s="61"/>
      <c r="CU814" s="61"/>
      <c r="CV814" s="61"/>
      <c r="CW814" s="61"/>
      <c r="CX814" s="61"/>
      <c r="CY814" s="61"/>
      <c r="CZ814" s="61"/>
      <c r="DA814" s="61"/>
      <c r="DB814" s="61"/>
      <c r="DC814" s="61"/>
      <c r="DD814" s="61"/>
      <c r="DE814" s="61"/>
      <c r="DF814" s="61"/>
    </row>
    <row r="815" spans="1:110" s="7" customFormat="1" ht="12.75" customHeight="1">
      <c r="A815" s="12"/>
      <c r="B815" s="12"/>
      <c r="C815" s="12"/>
      <c r="D815" s="12"/>
      <c r="E815" s="12"/>
      <c r="F815" s="12"/>
      <c r="G815" s="12"/>
      <c r="H815" s="76"/>
      <c r="I815" s="77"/>
      <c r="J815" s="77"/>
      <c r="K815" s="77"/>
      <c r="L815" s="77"/>
      <c r="M815" s="77"/>
      <c r="N815" s="77"/>
      <c r="O815" s="77"/>
      <c r="P815" s="77"/>
      <c r="Q815" s="77"/>
      <c r="R815" s="77"/>
      <c r="S815" s="77"/>
      <c r="T815" s="77"/>
      <c r="U815" s="77"/>
      <c r="V815" s="77"/>
      <c r="W815" s="77"/>
      <c r="X815" s="77"/>
      <c r="Y815" s="85" t="s">
        <v>165</v>
      </c>
      <c r="Z815" s="2291">
        <f>SUM(Z811:AE814)</f>
        <v>41184</v>
      </c>
      <c r="AA815" s="2292"/>
      <c r="AB815" s="2292"/>
      <c r="AC815" s="2292"/>
      <c r="AD815" s="2292"/>
      <c r="AE815" s="2293"/>
      <c r="AF815" s="12"/>
      <c r="AG815" s="12"/>
      <c r="AH815" s="12"/>
      <c r="AI815" s="12"/>
      <c r="AJ815" s="12"/>
      <c r="AK815" s="12"/>
      <c r="AL815" s="12"/>
      <c r="AM815" s="39"/>
      <c r="AN815" s="39"/>
      <c r="AO815" s="39"/>
      <c r="AP815" s="39"/>
      <c r="AQ815" s="39"/>
      <c r="AR815" s="39"/>
      <c r="AS815" s="39"/>
      <c r="AT815" s="39"/>
      <c r="AU815" s="39"/>
      <c r="AV815" s="39"/>
      <c r="AW815" s="39"/>
      <c r="AX815" s="39"/>
      <c r="AY815" s="39"/>
      <c r="BE815" s="21"/>
      <c r="BF815" s="21"/>
      <c r="BG815" s="56"/>
      <c r="BH815" s="56"/>
      <c r="BI815" s="56"/>
      <c r="BJ815" s="56"/>
      <c r="BK815" s="56"/>
      <c r="BL815" s="56"/>
      <c r="BM815" s="56"/>
      <c r="BN815" s="56"/>
      <c r="BO815" s="36" t="s">
        <v>700</v>
      </c>
      <c r="BP815" s="510">
        <v>384234</v>
      </c>
      <c r="BQ815" s="510">
        <v>443018</v>
      </c>
      <c r="BR815" s="510">
        <v>534400</v>
      </c>
      <c r="BS815" s="510">
        <v>684032</v>
      </c>
      <c r="BT815" s="510">
        <v>762054</v>
      </c>
      <c r="BU815" s="56"/>
      <c r="BV815" s="36" t="s">
        <v>700</v>
      </c>
      <c r="BW815" s="510">
        <v>384234</v>
      </c>
      <c r="BX815" s="510">
        <v>443018</v>
      </c>
      <c r="BY815" s="510">
        <v>534400</v>
      </c>
      <c r="BZ815" s="510">
        <v>684032</v>
      </c>
      <c r="CA815" s="510">
        <v>762054</v>
      </c>
      <c r="CB815" s="61"/>
      <c r="CC815" s="61"/>
      <c r="CD815" s="61"/>
      <c r="CE815" s="61"/>
      <c r="CF815" s="61"/>
      <c r="CG815" s="61"/>
      <c r="CH815" s="61"/>
      <c r="CI815" s="61"/>
      <c r="CJ815" s="61"/>
      <c r="CK815" s="61"/>
      <c r="CL815" s="61"/>
      <c r="CM815" s="61"/>
      <c r="CN815" s="61"/>
      <c r="CO815" s="61"/>
      <c r="CP815" s="61"/>
      <c r="CQ815" s="61"/>
      <c r="CR815" s="1510"/>
      <c r="CS815" s="61"/>
      <c r="CT815" s="61"/>
      <c r="CU815" s="61"/>
      <c r="CV815" s="61"/>
      <c r="CW815" s="61"/>
      <c r="CX815" s="61"/>
      <c r="CY815" s="61"/>
      <c r="CZ815" s="61"/>
      <c r="DA815" s="61"/>
      <c r="DB815" s="61"/>
      <c r="DC815" s="61"/>
      <c r="DD815" s="61"/>
      <c r="DE815" s="61"/>
      <c r="DF815" s="61"/>
    </row>
    <row r="816" spans="1:110" s="7" customFormat="1" ht="12.75" customHeight="1">
      <c r="A816" s="12"/>
      <c r="B816" s="12"/>
      <c r="C816" s="12"/>
      <c r="D816" s="12"/>
      <c r="E816" s="12"/>
      <c r="F816" s="12"/>
      <c r="G816" s="12"/>
      <c r="H816" s="76"/>
      <c r="I816" s="77"/>
      <c r="J816" s="77"/>
      <c r="K816" s="77"/>
      <c r="L816" s="77"/>
      <c r="M816" s="77"/>
      <c r="N816" s="77"/>
      <c r="O816" s="77"/>
      <c r="P816" s="77"/>
      <c r="Q816" s="77"/>
      <c r="R816" s="77"/>
      <c r="S816" s="77"/>
      <c r="T816" s="77"/>
      <c r="U816" s="77"/>
      <c r="V816" s="77"/>
      <c r="W816" s="77"/>
      <c r="X816" s="77"/>
      <c r="Y816" s="85" t="s">
        <v>679</v>
      </c>
      <c r="Z816" s="2291">
        <f>Z815+Y799+Z807</f>
        <v>1627012.8000000003</v>
      </c>
      <c r="AA816" s="2292"/>
      <c r="AB816" s="2292"/>
      <c r="AC816" s="2292"/>
      <c r="AD816" s="2292"/>
      <c r="AE816" s="2293"/>
      <c r="AF816" s="12"/>
      <c r="AG816" s="12"/>
      <c r="AH816" s="12"/>
      <c r="AI816" s="12"/>
      <c r="AJ816" s="12"/>
      <c r="AK816" s="12"/>
      <c r="AL816" s="12"/>
      <c r="AM816" s="39"/>
      <c r="AN816" s="39"/>
      <c r="AO816" s="39"/>
      <c r="AP816" s="39"/>
      <c r="AQ816" s="39"/>
      <c r="AR816" s="39"/>
      <c r="AS816" s="39"/>
      <c r="AT816" s="39"/>
      <c r="AU816" s="39"/>
      <c r="AV816" s="39"/>
      <c r="AW816" s="39"/>
      <c r="AX816" s="39"/>
      <c r="AY816" s="39"/>
      <c r="BF816" s="21"/>
      <c r="BG816" s="56"/>
      <c r="BH816" s="56"/>
      <c r="BI816" s="56"/>
      <c r="BJ816" s="56"/>
      <c r="BK816" s="56"/>
      <c r="BL816" s="56"/>
      <c r="BM816" s="56"/>
      <c r="BN816" s="56"/>
      <c r="BO816" s="36" t="s">
        <v>701</v>
      </c>
      <c r="BP816" s="508">
        <v>278972</v>
      </c>
      <c r="BQ816" s="508">
        <v>321652</v>
      </c>
      <c r="BR816" s="508">
        <v>388000</v>
      </c>
      <c r="BS816" s="508">
        <v>496640</v>
      </c>
      <c r="BT816" s="508">
        <v>553288</v>
      </c>
      <c r="BU816" s="56"/>
      <c r="BV816" s="36" t="s">
        <v>701</v>
      </c>
      <c r="BW816" s="508">
        <v>278972</v>
      </c>
      <c r="BX816" s="508">
        <v>321652</v>
      </c>
      <c r="BY816" s="508">
        <v>388000</v>
      </c>
      <c r="BZ816" s="508">
        <v>496640</v>
      </c>
      <c r="CA816" s="508">
        <v>553288</v>
      </c>
      <c r="CB816" s="61"/>
      <c r="CC816" s="61"/>
      <c r="CD816" s="61"/>
      <c r="CE816" s="61"/>
      <c r="CF816" s="61"/>
      <c r="CG816" s="61"/>
      <c r="CH816" s="61"/>
      <c r="CI816" s="61"/>
      <c r="CJ816" s="61"/>
      <c r="CK816" s="61"/>
      <c r="CL816" s="61"/>
      <c r="CM816" s="61"/>
      <c r="CN816" s="61"/>
      <c r="CO816" s="61"/>
      <c r="CP816" s="61"/>
      <c r="CQ816" s="61"/>
      <c r="CR816" s="1510"/>
      <c r="CS816" s="61"/>
      <c r="CT816" s="61"/>
      <c r="CU816" s="61"/>
      <c r="CV816" s="61"/>
      <c r="CW816" s="61"/>
      <c r="CX816" s="61"/>
      <c r="CY816" s="61"/>
      <c r="CZ816" s="61"/>
      <c r="DA816" s="61"/>
      <c r="DB816" s="61"/>
      <c r="DC816" s="61"/>
      <c r="DD816" s="61"/>
      <c r="DE816" s="61"/>
      <c r="DF816" s="61"/>
    </row>
    <row r="817" spans="1:110" s="7" customFormat="1"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8"/>
      <c r="Y817" s="18"/>
      <c r="Z817" s="18"/>
      <c r="AA817" s="18"/>
      <c r="AB817" s="18"/>
      <c r="AC817" s="18"/>
      <c r="AD817" s="18"/>
      <c r="AE817" s="12"/>
      <c r="AF817" s="12"/>
      <c r="AG817" s="12"/>
      <c r="AH817" s="12"/>
      <c r="AI817" s="12"/>
      <c r="AJ817" s="12"/>
      <c r="AK817" s="12"/>
      <c r="AL817" s="12"/>
      <c r="AM817" s="39"/>
      <c r="AN817" s="39"/>
      <c r="AO817" s="39"/>
      <c r="AP817" s="39"/>
      <c r="AQ817" s="39"/>
      <c r="AR817" s="39"/>
      <c r="AS817" s="39"/>
      <c r="AT817" s="39"/>
      <c r="AU817" s="39"/>
      <c r="AV817" s="39"/>
      <c r="AW817" s="39"/>
      <c r="AX817" s="39"/>
      <c r="AY817" s="39"/>
      <c r="AZ817" s="52"/>
      <c r="BA817" s="52"/>
      <c r="BB817" s="21"/>
      <c r="BC817" s="21"/>
      <c r="BD817" s="21"/>
      <c r="BE817" s="21"/>
      <c r="BF817" s="21"/>
      <c r="BG817" s="56"/>
      <c r="BH817" s="56"/>
      <c r="BI817" s="56"/>
      <c r="BJ817" s="56"/>
      <c r="BK817" s="56"/>
      <c r="BL817" s="56"/>
      <c r="BM817" s="56"/>
      <c r="BN817" s="56"/>
      <c r="BO817" s="36" t="s">
        <v>702</v>
      </c>
      <c r="BP817" s="510">
        <v>278397</v>
      </c>
      <c r="BQ817" s="510">
        <v>320989</v>
      </c>
      <c r="BR817" s="510">
        <v>387200</v>
      </c>
      <c r="BS817" s="510">
        <v>495616</v>
      </c>
      <c r="BT817" s="510">
        <v>552147</v>
      </c>
      <c r="BU817" s="56"/>
      <c r="BV817" s="36" t="s">
        <v>702</v>
      </c>
      <c r="BW817" s="510">
        <v>278397</v>
      </c>
      <c r="BX817" s="510">
        <v>320989</v>
      </c>
      <c r="BY817" s="510">
        <v>387200</v>
      </c>
      <c r="BZ817" s="510">
        <v>495616</v>
      </c>
      <c r="CA817" s="510">
        <v>552147</v>
      </c>
      <c r="CB817" s="61"/>
      <c r="CC817" s="61"/>
      <c r="CD817" s="61"/>
      <c r="CE817" s="61"/>
      <c r="CF817" s="61"/>
      <c r="CG817" s="61"/>
      <c r="CH817" s="61"/>
      <c r="CI817" s="61"/>
      <c r="CJ817" s="61"/>
      <c r="CK817" s="61"/>
      <c r="CL817" s="61"/>
      <c r="CM817" s="61"/>
      <c r="CN817" s="61"/>
      <c r="CO817" s="61"/>
      <c r="CP817" s="61"/>
      <c r="CQ817" s="61"/>
      <c r="CR817" s="1510"/>
      <c r="CS817" s="61"/>
      <c r="CT817" s="61"/>
      <c r="CU817" s="61"/>
      <c r="CV817" s="61"/>
      <c r="CW817" s="61"/>
      <c r="CX817" s="61"/>
      <c r="CY817" s="61"/>
      <c r="CZ817" s="61"/>
      <c r="DA817" s="61"/>
      <c r="DB817" s="61"/>
      <c r="DC817" s="61"/>
      <c r="DD817" s="61"/>
      <c r="DE817" s="61"/>
      <c r="DF817" s="61"/>
    </row>
    <row r="818" spans="1:110" s="7" customFormat="1" ht="12.75" customHeight="1">
      <c r="A818" s="50" t="s">
        <v>627</v>
      </c>
      <c r="B818" s="50"/>
      <c r="C818" s="50" t="s">
        <v>446</v>
      </c>
      <c r="D818" s="12"/>
      <c r="E818" s="12"/>
      <c r="F818" s="25"/>
      <c r="G818" s="25"/>
      <c r="H818" s="25"/>
      <c r="I818" s="25"/>
      <c r="J818" s="25"/>
      <c r="K818" s="25"/>
      <c r="L818" s="25"/>
      <c r="M818" s="25"/>
      <c r="N818" s="25"/>
      <c r="O818" s="25"/>
      <c r="P818" s="25"/>
      <c r="Q818" s="25"/>
      <c r="R818" s="25"/>
      <c r="S818" s="25"/>
      <c r="T818" s="25"/>
      <c r="U818" s="25"/>
      <c r="V818" s="25"/>
      <c r="W818" s="89"/>
      <c r="X818" s="25"/>
      <c r="Y818" s="25"/>
      <c r="Z818" s="25"/>
      <c r="AA818" s="25"/>
      <c r="AB818" s="25"/>
      <c r="AC818" s="25"/>
      <c r="AD818" s="25"/>
      <c r="AE818" s="25"/>
      <c r="AF818" s="12"/>
      <c r="AG818" s="12"/>
      <c r="AH818" s="12"/>
      <c r="AI818" s="12"/>
      <c r="AJ818" s="12"/>
      <c r="AK818" s="12"/>
      <c r="AL818" s="12"/>
      <c r="AM818" s="39"/>
      <c r="AN818" s="39"/>
      <c r="AO818" s="39"/>
      <c r="AP818" s="39"/>
      <c r="AQ818" s="39"/>
      <c r="AR818" s="39"/>
      <c r="AS818" s="39"/>
      <c r="AT818" s="39"/>
      <c r="AU818" s="39"/>
      <c r="AV818" s="39"/>
      <c r="AW818" s="39"/>
      <c r="AX818" s="39"/>
      <c r="AY818" s="39"/>
      <c r="AZ818" s="52"/>
      <c r="BA818" s="52"/>
      <c r="BB818" s="21"/>
      <c r="BC818" s="21"/>
      <c r="BD818" s="21"/>
      <c r="BE818" s="21"/>
      <c r="BF818" s="21"/>
      <c r="BG818" s="56"/>
      <c r="BH818" s="56"/>
      <c r="BI818" s="56"/>
      <c r="BJ818" s="56"/>
      <c r="BK818" s="56"/>
      <c r="BL818" s="56"/>
      <c r="BM818" s="56"/>
      <c r="BN818" s="56"/>
      <c r="BO818" s="36" t="s">
        <v>704</v>
      </c>
      <c r="BP818" s="508">
        <v>238133</v>
      </c>
      <c r="BQ818" s="508">
        <v>274565</v>
      </c>
      <c r="BR818" s="508">
        <v>331200</v>
      </c>
      <c r="BS818" s="508">
        <v>423936</v>
      </c>
      <c r="BT818" s="508">
        <v>472291</v>
      </c>
      <c r="BU818" s="56"/>
      <c r="BV818" s="36" t="s">
        <v>704</v>
      </c>
      <c r="BW818" s="508">
        <v>238133</v>
      </c>
      <c r="BX818" s="508">
        <v>274565</v>
      </c>
      <c r="BY818" s="508">
        <v>331200</v>
      </c>
      <c r="BZ818" s="508">
        <v>423936</v>
      </c>
      <c r="CA818" s="508">
        <v>472291</v>
      </c>
      <c r="CB818" s="61"/>
      <c r="CC818" s="61"/>
      <c r="CD818" s="61"/>
      <c r="CE818" s="61"/>
      <c r="CF818" s="61"/>
      <c r="CG818" s="61"/>
      <c r="CH818" s="61"/>
      <c r="CI818" s="61"/>
      <c r="CJ818" s="61"/>
      <c r="CK818" s="61"/>
      <c r="CL818" s="61"/>
      <c r="CM818" s="61"/>
      <c r="CN818" s="61"/>
      <c r="CO818" s="61"/>
      <c r="CP818" s="61"/>
      <c r="CQ818" s="61"/>
      <c r="CR818" s="1510"/>
      <c r="CS818" s="61"/>
      <c r="CT818" s="61"/>
      <c r="CU818" s="61"/>
      <c r="CV818" s="61"/>
      <c r="CW818" s="61"/>
      <c r="CX818" s="61"/>
      <c r="CY818" s="61"/>
      <c r="CZ818" s="61"/>
      <c r="DA818" s="61"/>
      <c r="DB818" s="61"/>
      <c r="DC818" s="61"/>
      <c r="DD818" s="61"/>
      <c r="DE818" s="61"/>
      <c r="DF818" s="61"/>
    </row>
    <row r="819" spans="1:110" s="7" customFormat="1" ht="12.75" customHeight="1">
      <c r="A819" s="12"/>
      <c r="B819" s="12"/>
      <c r="C819" s="35" t="s">
        <v>878</v>
      </c>
      <c r="D819" s="12"/>
      <c r="E819" s="12"/>
      <c r="F819" s="25"/>
      <c r="G819" s="25"/>
      <c r="H819" s="25"/>
      <c r="I819" s="25"/>
      <c r="J819" s="25"/>
      <c r="K819" s="25"/>
      <c r="L819" s="25"/>
      <c r="M819" s="25"/>
      <c r="N819" s="25"/>
      <c r="O819" s="25"/>
      <c r="P819" s="25"/>
      <c r="Q819" s="25"/>
      <c r="R819" s="25"/>
      <c r="S819" s="25"/>
      <c r="T819" s="25"/>
      <c r="U819" s="25"/>
      <c r="V819" s="25"/>
      <c r="W819" s="89"/>
      <c r="X819" s="25"/>
      <c r="Y819" s="25"/>
      <c r="Z819" s="25"/>
      <c r="AA819" s="25"/>
      <c r="AB819" s="25"/>
      <c r="AC819" s="25"/>
      <c r="AD819" s="25"/>
      <c r="AE819" s="25"/>
      <c r="AF819" s="12"/>
      <c r="AG819" s="12"/>
      <c r="AH819" s="12"/>
      <c r="AI819" s="12"/>
      <c r="AJ819" s="12"/>
      <c r="AK819" s="12"/>
      <c r="AL819" s="12"/>
      <c r="AM819" s="39"/>
      <c r="AN819" s="39"/>
      <c r="AO819" s="39"/>
      <c r="AP819" s="39"/>
      <c r="AQ819" s="39"/>
      <c r="AR819" s="39"/>
      <c r="AS819" s="39"/>
      <c r="AT819" s="39"/>
      <c r="AU819" s="39"/>
      <c r="AV819" s="39"/>
      <c r="AW819" s="39"/>
      <c r="AX819" s="39"/>
      <c r="AY819" s="39"/>
      <c r="AZ819" s="52"/>
      <c r="BA819" s="52"/>
      <c r="BB819" s="21"/>
      <c r="BC819" s="21"/>
      <c r="BD819" s="21"/>
      <c r="BE819" s="21"/>
      <c r="BF819" s="21"/>
      <c r="BG819" s="56"/>
      <c r="BH819" s="56"/>
      <c r="BI819" s="56"/>
      <c r="BJ819" s="56"/>
      <c r="BK819" s="56"/>
      <c r="BL819" s="56"/>
      <c r="BM819" s="56"/>
      <c r="BN819" s="56"/>
      <c r="BO819" s="36" t="s">
        <v>707</v>
      </c>
      <c r="BP819" s="510">
        <v>278972</v>
      </c>
      <c r="BQ819" s="510">
        <v>321652</v>
      </c>
      <c r="BR819" s="510">
        <v>388000</v>
      </c>
      <c r="BS819" s="510">
        <v>496640</v>
      </c>
      <c r="BT819" s="510">
        <v>553288</v>
      </c>
      <c r="BU819" s="56"/>
      <c r="BV819" s="36" t="s">
        <v>707</v>
      </c>
      <c r="BW819" s="510">
        <v>278972</v>
      </c>
      <c r="BX819" s="510">
        <v>321652</v>
      </c>
      <c r="BY819" s="510">
        <v>388000</v>
      </c>
      <c r="BZ819" s="510">
        <v>496640</v>
      </c>
      <c r="CA819" s="510">
        <v>553288</v>
      </c>
      <c r="CB819" s="61"/>
      <c r="CC819" s="61"/>
      <c r="CD819" s="61"/>
      <c r="CE819" s="61"/>
      <c r="CF819" s="61"/>
      <c r="CG819" s="61"/>
      <c r="CH819" s="61"/>
      <c r="CI819" s="61"/>
      <c r="CJ819" s="61"/>
      <c r="CK819" s="61"/>
      <c r="CL819" s="61"/>
      <c r="CM819" s="61"/>
      <c r="CN819" s="61"/>
      <c r="CO819" s="61"/>
      <c r="CP819" s="61"/>
      <c r="CQ819" s="61"/>
      <c r="CR819" s="1510"/>
      <c r="CS819" s="61"/>
      <c r="CT819" s="61"/>
      <c r="CU819" s="61"/>
      <c r="CV819" s="61"/>
      <c r="CW819" s="61"/>
      <c r="CX819" s="61"/>
      <c r="CY819" s="61"/>
      <c r="CZ819" s="61"/>
      <c r="DA819" s="61"/>
      <c r="DB819" s="61"/>
      <c r="DC819" s="61"/>
      <c r="DD819" s="61"/>
      <c r="DE819" s="61"/>
      <c r="DF819" s="61"/>
    </row>
    <row r="820" spans="1:110" s="7" customFormat="1" ht="12.75" customHeight="1">
      <c r="A820" s="12"/>
      <c r="B820" s="12"/>
      <c r="C820" s="67"/>
      <c r="D820" s="12"/>
      <c r="E820" s="12"/>
      <c r="F820" s="25"/>
      <c r="G820" s="25"/>
      <c r="H820" s="25"/>
      <c r="I820" s="25"/>
      <c r="J820" s="25"/>
      <c r="K820" s="25"/>
      <c r="L820" s="25"/>
      <c r="M820" s="25"/>
      <c r="N820" s="25"/>
      <c r="O820" s="25"/>
      <c r="P820" s="25"/>
      <c r="Q820" s="25"/>
      <c r="R820" s="25"/>
      <c r="S820" s="25"/>
      <c r="T820" s="25"/>
      <c r="U820" s="25"/>
      <c r="V820" s="25"/>
      <c r="W820" s="89"/>
      <c r="X820" s="25"/>
      <c r="Y820" s="25"/>
      <c r="Z820" s="25"/>
      <c r="AA820" s="25"/>
      <c r="AB820" s="25"/>
      <c r="AC820" s="25"/>
      <c r="AD820" s="25"/>
      <c r="AE820" s="25"/>
      <c r="AF820" s="12"/>
      <c r="AG820" s="12"/>
      <c r="AH820" s="12"/>
      <c r="AI820" s="12"/>
      <c r="AJ820" s="12"/>
      <c r="AK820" s="12"/>
      <c r="AL820" s="12"/>
      <c r="AM820" s="39"/>
      <c r="AN820" s="39"/>
      <c r="AO820" s="39"/>
      <c r="AP820" s="39"/>
      <c r="AQ820" s="39"/>
      <c r="AR820" s="39"/>
      <c r="AS820" s="39"/>
      <c r="AT820" s="39"/>
      <c r="AU820" s="39"/>
      <c r="AV820" s="39"/>
      <c r="AW820" s="39"/>
      <c r="AX820" s="39"/>
      <c r="AY820" s="39"/>
      <c r="AZ820" s="52"/>
      <c r="BA820" s="52"/>
      <c r="BB820" s="21"/>
      <c r="BC820" s="21"/>
      <c r="BD820" s="21"/>
      <c r="BE820" s="21"/>
      <c r="BF820" s="21"/>
      <c r="BG820" s="56"/>
      <c r="BH820" s="56"/>
      <c r="BI820" s="56"/>
      <c r="BJ820" s="56"/>
      <c r="BK820" s="56"/>
      <c r="BL820" s="56"/>
      <c r="BM820" s="56"/>
      <c r="BN820" s="56"/>
      <c r="BO820" s="36" t="s">
        <v>708</v>
      </c>
      <c r="BP820" s="508">
        <v>278972</v>
      </c>
      <c r="BQ820" s="508">
        <v>321652</v>
      </c>
      <c r="BR820" s="508">
        <v>388000</v>
      </c>
      <c r="BS820" s="508">
        <v>496640</v>
      </c>
      <c r="BT820" s="508">
        <v>553288</v>
      </c>
      <c r="BU820" s="56"/>
      <c r="BV820" s="36" t="s">
        <v>708</v>
      </c>
      <c r="BW820" s="508">
        <v>278972</v>
      </c>
      <c r="BX820" s="508">
        <v>321652</v>
      </c>
      <c r="BY820" s="508">
        <v>388000</v>
      </c>
      <c r="BZ820" s="508">
        <v>496640</v>
      </c>
      <c r="CA820" s="508">
        <v>553288</v>
      </c>
      <c r="CB820" s="61"/>
      <c r="CC820" s="61"/>
      <c r="CD820" s="61"/>
      <c r="CE820" s="61"/>
      <c r="CF820" s="61"/>
      <c r="CG820" s="61"/>
      <c r="CH820" s="61"/>
      <c r="CI820" s="61"/>
      <c r="CJ820" s="61"/>
      <c r="CK820" s="61"/>
      <c r="CL820" s="61"/>
      <c r="CM820" s="61"/>
      <c r="CN820" s="61"/>
      <c r="CO820" s="61"/>
      <c r="CP820" s="61"/>
      <c r="CQ820" s="61"/>
      <c r="CR820" s="1510"/>
      <c r="CS820" s="61"/>
      <c r="CT820" s="61"/>
      <c r="CU820" s="61"/>
      <c r="CV820" s="61"/>
      <c r="CW820" s="61"/>
      <c r="CX820" s="61"/>
      <c r="CY820" s="61"/>
      <c r="CZ820" s="61"/>
      <c r="DA820" s="61"/>
      <c r="DB820" s="61"/>
      <c r="DC820" s="61"/>
      <c r="DD820" s="61"/>
      <c r="DE820" s="61"/>
      <c r="DF820" s="61"/>
    </row>
    <row r="821" spans="1:110" s="7" customFormat="1" ht="12.75" customHeight="1">
      <c r="A821" s="12"/>
      <c r="B821" s="12"/>
      <c r="C821" s="71"/>
      <c r="D821" s="72"/>
      <c r="E821" s="72"/>
      <c r="F821" s="72"/>
      <c r="G821" s="72"/>
      <c r="H821" s="72"/>
      <c r="I821" s="72"/>
      <c r="J821" s="72"/>
      <c r="K821" s="72"/>
      <c r="L821" s="94"/>
      <c r="M821" s="2366" t="s">
        <v>131</v>
      </c>
      <c r="N821" s="2366"/>
      <c r="O821" s="2366"/>
      <c r="P821" s="2367"/>
      <c r="Q821" s="2277" t="s">
        <v>298</v>
      </c>
      <c r="R821" s="2277"/>
      <c r="S821" s="2277"/>
      <c r="T821" s="2277"/>
      <c r="U821" s="2277" t="s">
        <v>299</v>
      </c>
      <c r="V821" s="2277"/>
      <c r="W821" s="2277"/>
      <c r="X821" s="2277"/>
      <c r="Y821" s="2277" t="s">
        <v>300</v>
      </c>
      <c r="Z821" s="2277"/>
      <c r="AA821" s="2277"/>
      <c r="AB821" s="2277"/>
      <c r="AC821" s="2277" t="s">
        <v>371</v>
      </c>
      <c r="AD821" s="2277"/>
      <c r="AE821" s="2277"/>
      <c r="AF821" s="2277"/>
      <c r="AG821" s="2216" t="s">
        <v>344</v>
      </c>
      <c r="AH821" s="2216"/>
      <c r="AI821" s="2216"/>
      <c r="AJ821" s="2216"/>
      <c r="AK821" s="12"/>
      <c r="AL821" s="58"/>
      <c r="AM821" s="239"/>
      <c r="AN821" s="239"/>
      <c r="AO821" s="239"/>
      <c r="AP821" s="239"/>
      <c r="AQ821" s="239"/>
      <c r="AR821" s="239"/>
      <c r="AS821" s="239"/>
      <c r="AT821" s="239"/>
      <c r="AU821" s="239"/>
      <c r="AV821" s="239"/>
      <c r="AW821" s="239"/>
      <c r="AX821" s="239"/>
      <c r="AY821" s="239"/>
      <c r="AZ821" s="52"/>
      <c r="BA821" s="52"/>
      <c r="BB821" s="21"/>
      <c r="BC821" s="21"/>
      <c r="BD821" s="21"/>
      <c r="BE821" s="21"/>
      <c r="BF821" s="21"/>
      <c r="BG821" s="56"/>
      <c r="BH821" s="56"/>
      <c r="BI821" s="56"/>
      <c r="BJ821" s="56"/>
      <c r="BK821" s="56"/>
      <c r="BL821" s="56"/>
      <c r="BM821" s="56"/>
      <c r="BN821" s="56"/>
      <c r="BO821" s="36" t="s">
        <v>710</v>
      </c>
      <c r="BP821" s="510">
        <v>240434</v>
      </c>
      <c r="BQ821" s="510">
        <v>277218</v>
      </c>
      <c r="BR821" s="510">
        <v>334400</v>
      </c>
      <c r="BS821" s="510">
        <v>428032</v>
      </c>
      <c r="BT821" s="510">
        <v>476854</v>
      </c>
      <c r="BU821" s="56"/>
      <c r="BV821" s="36" t="s">
        <v>710</v>
      </c>
      <c r="BW821" s="510">
        <v>240434</v>
      </c>
      <c r="BX821" s="510">
        <v>277218</v>
      </c>
      <c r="BY821" s="510">
        <v>334400</v>
      </c>
      <c r="BZ821" s="510">
        <v>428032</v>
      </c>
      <c r="CA821" s="510">
        <v>476854</v>
      </c>
      <c r="CB821" s="61"/>
      <c r="CC821" s="61"/>
      <c r="CD821" s="61"/>
      <c r="CE821" s="61"/>
      <c r="CF821" s="61"/>
      <c r="CG821" s="61"/>
      <c r="CH821" s="61"/>
      <c r="CI821" s="61"/>
      <c r="CJ821" s="61"/>
      <c r="CK821" s="61"/>
      <c r="CL821" s="61"/>
      <c r="CM821" s="61"/>
      <c r="CN821" s="61"/>
      <c r="CO821" s="61"/>
      <c r="CP821" s="61"/>
      <c r="CQ821" s="61"/>
      <c r="CR821" s="1510"/>
      <c r="CS821" s="61"/>
      <c r="CT821" s="61"/>
      <c r="CU821" s="61"/>
      <c r="CV821" s="61"/>
      <c r="CW821" s="61"/>
      <c r="CX821" s="61"/>
      <c r="CY821" s="61"/>
      <c r="CZ821" s="61"/>
      <c r="DA821" s="61"/>
      <c r="DB821" s="61"/>
      <c r="DC821" s="61"/>
      <c r="DD821" s="61"/>
      <c r="DE821" s="61"/>
      <c r="DF821" s="61"/>
    </row>
    <row r="822" spans="1:110" s="7" customFormat="1" ht="12.75" customHeight="1">
      <c r="A822" s="12"/>
      <c r="B822" s="12"/>
      <c r="C822" s="79"/>
      <c r="D822" s="80"/>
      <c r="E822" s="80"/>
      <c r="F822" s="80"/>
      <c r="G822" s="80"/>
      <c r="H822" s="80"/>
      <c r="I822" s="80"/>
      <c r="J822" s="80"/>
      <c r="K822" s="80"/>
      <c r="L822" s="81"/>
      <c r="M822" s="2368"/>
      <c r="N822" s="2368"/>
      <c r="O822" s="2368"/>
      <c r="P822" s="2369"/>
      <c r="Q822" s="2277"/>
      <c r="R822" s="2277"/>
      <c r="S822" s="2277"/>
      <c r="T822" s="2277"/>
      <c r="U822" s="2277"/>
      <c r="V822" s="2277"/>
      <c r="W822" s="2277"/>
      <c r="X822" s="2277"/>
      <c r="Y822" s="2277"/>
      <c r="Z822" s="2277"/>
      <c r="AA822" s="2277"/>
      <c r="AB822" s="2277"/>
      <c r="AC822" s="2277"/>
      <c r="AD822" s="2277"/>
      <c r="AE822" s="2277"/>
      <c r="AF822" s="2277"/>
      <c r="AG822" s="2216"/>
      <c r="AH822" s="2216"/>
      <c r="AI822" s="2216"/>
      <c r="AJ822" s="2216"/>
      <c r="AK822" s="12"/>
      <c r="AL822" s="58"/>
      <c r="AM822" s="239"/>
      <c r="AN822" s="239"/>
      <c r="AO822" s="239"/>
      <c r="AP822" s="239"/>
      <c r="AQ822" s="239"/>
      <c r="AR822" s="239"/>
      <c r="AS822" s="239"/>
      <c r="AT822" s="239"/>
      <c r="AU822" s="239"/>
      <c r="AV822" s="239"/>
      <c r="AW822" s="239"/>
      <c r="AX822" s="239"/>
      <c r="AY822" s="239"/>
      <c r="AZ822" s="52"/>
      <c r="BA822" s="52"/>
      <c r="BB822" s="21"/>
      <c r="BC822" s="21"/>
      <c r="BD822" s="21"/>
      <c r="BE822" s="21"/>
      <c r="BF822" s="21"/>
      <c r="BG822" s="56"/>
      <c r="BH822" s="56"/>
      <c r="BI822" s="56"/>
      <c r="BJ822" s="56"/>
      <c r="BK822" s="56"/>
      <c r="BL822" s="56"/>
      <c r="BM822" s="56"/>
      <c r="BN822" s="56"/>
      <c r="BO822" s="36" t="s">
        <v>711</v>
      </c>
      <c r="BP822" s="508">
        <v>278972</v>
      </c>
      <c r="BQ822" s="508">
        <v>321652</v>
      </c>
      <c r="BR822" s="508">
        <v>388000</v>
      </c>
      <c r="BS822" s="508">
        <v>496640</v>
      </c>
      <c r="BT822" s="508">
        <v>553288</v>
      </c>
      <c r="BU822" s="56"/>
      <c r="BV822" s="36" t="s">
        <v>711</v>
      </c>
      <c r="BW822" s="508">
        <v>278972</v>
      </c>
      <c r="BX822" s="508">
        <v>321652</v>
      </c>
      <c r="BY822" s="508">
        <v>388000</v>
      </c>
      <c r="BZ822" s="508">
        <v>496640</v>
      </c>
      <c r="CA822" s="508">
        <v>553288</v>
      </c>
      <c r="CB822" s="61"/>
      <c r="CC822" s="61"/>
      <c r="CD822" s="61"/>
      <c r="CE822" s="61"/>
      <c r="CF822" s="61"/>
      <c r="CG822" s="61"/>
      <c r="CH822" s="61"/>
      <c r="CI822" s="61"/>
      <c r="CJ822" s="61"/>
      <c r="CK822" s="61"/>
      <c r="CL822" s="61"/>
      <c r="CM822" s="61"/>
      <c r="CN822" s="61"/>
      <c r="CO822" s="61"/>
      <c r="CP822" s="61"/>
      <c r="CQ822" s="61"/>
      <c r="CR822" s="1510"/>
      <c r="CS822" s="61"/>
      <c r="CT822" s="61"/>
      <c r="CU822" s="61"/>
      <c r="CV822" s="61"/>
      <c r="CW822" s="61"/>
      <c r="CX822" s="61"/>
      <c r="CY822" s="61"/>
      <c r="CZ822" s="61"/>
      <c r="DA822" s="61"/>
      <c r="DB822" s="61"/>
      <c r="DC822" s="61"/>
      <c r="DD822" s="61"/>
      <c r="DE822" s="61"/>
      <c r="DF822" s="61"/>
    </row>
    <row r="823" spans="1:110" s="7" customFormat="1" ht="12.75" customHeight="1">
      <c r="A823" s="12"/>
      <c r="B823" s="12"/>
      <c r="C823" s="2211" t="s">
        <v>43</v>
      </c>
      <c r="D823" s="2212"/>
      <c r="E823" s="2212"/>
      <c r="F823" s="2212"/>
      <c r="G823" s="2212"/>
      <c r="H823" s="2212"/>
      <c r="I823" s="80"/>
      <c r="J823" s="80"/>
      <c r="K823" s="80"/>
      <c r="L823" s="81"/>
      <c r="M823" s="2207"/>
      <c r="N823" s="2207"/>
      <c r="O823" s="2207"/>
      <c r="P823" s="2207"/>
      <c r="Q823" s="2207">
        <v>15</v>
      </c>
      <c r="R823" s="2207"/>
      <c r="S823" s="2207"/>
      <c r="T823" s="2207"/>
      <c r="U823" s="2207">
        <v>19</v>
      </c>
      <c r="V823" s="2207"/>
      <c r="W823" s="2207"/>
      <c r="X823" s="2207"/>
      <c r="Y823" s="2207">
        <v>23</v>
      </c>
      <c r="Z823" s="2207"/>
      <c r="AA823" s="2207"/>
      <c r="AB823" s="2207"/>
      <c r="AC823" s="2014"/>
      <c r="AD823" s="2015"/>
      <c r="AE823" s="2015"/>
      <c r="AF823" s="2016"/>
      <c r="AG823" s="2014"/>
      <c r="AH823" s="2015"/>
      <c r="AI823" s="2015"/>
      <c r="AJ823" s="2016"/>
      <c r="AK823" s="12"/>
      <c r="AL823" s="58"/>
      <c r="AM823" s="239"/>
      <c r="AN823" s="239"/>
      <c r="AO823" s="239"/>
      <c r="AP823" s="239"/>
      <c r="AQ823" s="239"/>
      <c r="AR823" s="239"/>
      <c r="AS823" s="239"/>
      <c r="AT823" s="239"/>
      <c r="AU823" s="239"/>
      <c r="AV823" s="239"/>
      <c r="AW823" s="239"/>
      <c r="AX823" s="239"/>
      <c r="AY823" s="239"/>
      <c r="AZ823" s="52"/>
      <c r="BA823" s="52"/>
      <c r="BB823" s="21"/>
      <c r="BC823" s="21"/>
      <c r="BD823" s="21"/>
      <c r="BE823" s="21"/>
      <c r="BF823" s="21"/>
      <c r="BG823" s="56"/>
      <c r="BH823" s="56"/>
      <c r="BI823" s="56"/>
      <c r="BJ823" s="56"/>
      <c r="BK823" s="56"/>
      <c r="BL823" s="56"/>
      <c r="BM823" s="56"/>
      <c r="BN823" s="56"/>
      <c r="BO823" s="36" t="s">
        <v>217</v>
      </c>
      <c r="BP823" s="510">
        <v>238133</v>
      </c>
      <c r="BQ823" s="510">
        <v>274565</v>
      </c>
      <c r="BR823" s="510">
        <v>331200</v>
      </c>
      <c r="BS823" s="510">
        <v>423936</v>
      </c>
      <c r="BT823" s="510">
        <v>472291</v>
      </c>
      <c r="BU823" s="56"/>
      <c r="BV823" s="36" t="s">
        <v>217</v>
      </c>
      <c r="BW823" s="510">
        <v>238133</v>
      </c>
      <c r="BX823" s="510">
        <v>274565</v>
      </c>
      <c r="BY823" s="510">
        <v>331200</v>
      </c>
      <c r="BZ823" s="510">
        <v>423936</v>
      </c>
      <c r="CA823" s="510">
        <v>472291</v>
      </c>
      <c r="CB823" s="61"/>
      <c r="CC823" s="61"/>
      <c r="CD823" s="61"/>
      <c r="CE823" s="61"/>
      <c r="CF823" s="61"/>
      <c r="CG823" s="61"/>
      <c r="CH823" s="61"/>
      <c r="CI823" s="61"/>
      <c r="CJ823" s="61"/>
      <c r="CK823" s="61"/>
      <c r="CL823" s="61"/>
      <c r="CM823" s="61"/>
      <c r="CN823" s="61"/>
      <c r="CO823" s="61"/>
      <c r="CP823" s="61"/>
      <c r="CQ823" s="61"/>
      <c r="CR823" s="1510"/>
      <c r="CS823" s="61"/>
      <c r="CT823" s="61"/>
      <c r="CU823" s="61"/>
      <c r="CV823" s="61"/>
      <c r="CW823" s="61"/>
      <c r="CX823" s="61"/>
      <c r="CY823" s="61"/>
      <c r="CZ823" s="61"/>
      <c r="DA823" s="61"/>
      <c r="DB823" s="61"/>
      <c r="DC823" s="61"/>
      <c r="DD823" s="61"/>
      <c r="DE823" s="61"/>
      <c r="DF823" s="61"/>
    </row>
    <row r="824" spans="1:110" s="7" customFormat="1" ht="12.75" customHeight="1">
      <c r="A824" s="12"/>
      <c r="B824" s="12"/>
      <c r="C824" s="2213" t="s">
        <v>44</v>
      </c>
      <c r="D824" s="2214"/>
      <c r="E824" s="2214"/>
      <c r="F824" s="2214"/>
      <c r="G824" s="2214"/>
      <c r="H824" s="2214"/>
      <c r="I824" s="77"/>
      <c r="J824" s="77"/>
      <c r="K824" s="77"/>
      <c r="L824" s="78"/>
      <c r="M824" s="2207"/>
      <c r="N824" s="2207"/>
      <c r="O824" s="2207"/>
      <c r="P824" s="2207"/>
      <c r="Q824" s="2207"/>
      <c r="R824" s="2207"/>
      <c r="S824" s="2207"/>
      <c r="T824" s="2207"/>
      <c r="U824" s="2207"/>
      <c r="V824" s="2207"/>
      <c r="W824" s="2207"/>
      <c r="X824" s="2207"/>
      <c r="Y824" s="2207"/>
      <c r="Z824" s="2207"/>
      <c r="AA824" s="2207"/>
      <c r="AB824" s="2207"/>
      <c r="AC824" s="2014"/>
      <c r="AD824" s="2015"/>
      <c r="AE824" s="2015"/>
      <c r="AF824" s="2016"/>
      <c r="AG824" s="2014"/>
      <c r="AH824" s="2015"/>
      <c r="AI824" s="2015"/>
      <c r="AJ824" s="2016"/>
      <c r="AK824" s="12"/>
      <c r="AL824" s="58"/>
      <c r="AM824" s="239"/>
      <c r="AN824" s="239"/>
      <c r="AO824" s="239"/>
      <c r="AP824" s="239"/>
      <c r="AQ824" s="239"/>
      <c r="AR824" s="239"/>
      <c r="AS824" s="239"/>
      <c r="AT824" s="239"/>
      <c r="AU824" s="239"/>
      <c r="AV824" s="239"/>
      <c r="AW824" s="239"/>
      <c r="AX824" s="239"/>
      <c r="AY824" s="239"/>
      <c r="AZ824" s="52"/>
      <c r="BA824" s="52"/>
      <c r="BB824" s="21"/>
      <c r="BC824" s="21"/>
      <c r="BD824" s="21"/>
      <c r="BE824" s="21"/>
      <c r="BF824" s="21"/>
      <c r="BG824" s="56"/>
      <c r="BH824" s="56"/>
      <c r="BI824" s="56"/>
      <c r="BJ824" s="56"/>
      <c r="BK824" s="56"/>
      <c r="BL824" s="56"/>
      <c r="BM824" s="56"/>
      <c r="BN824" s="56"/>
      <c r="BO824" s="36" t="s">
        <v>219</v>
      </c>
      <c r="BP824" s="508">
        <v>238133</v>
      </c>
      <c r="BQ824" s="508">
        <v>274565</v>
      </c>
      <c r="BR824" s="508">
        <v>331200</v>
      </c>
      <c r="BS824" s="508">
        <v>423936</v>
      </c>
      <c r="BT824" s="508">
        <v>472291</v>
      </c>
      <c r="BU824" s="56"/>
      <c r="BV824" s="36" t="s">
        <v>219</v>
      </c>
      <c r="BW824" s="508">
        <v>238133</v>
      </c>
      <c r="BX824" s="508">
        <v>274565</v>
      </c>
      <c r="BY824" s="508">
        <v>331200</v>
      </c>
      <c r="BZ824" s="508">
        <v>423936</v>
      </c>
      <c r="CA824" s="508">
        <v>472291</v>
      </c>
      <c r="CB824" s="61"/>
      <c r="CC824" s="61"/>
      <c r="CD824" s="61"/>
      <c r="CE824" s="61"/>
      <c r="CF824" s="61"/>
      <c r="CG824" s="61"/>
      <c r="CH824" s="61"/>
      <c r="CI824" s="61"/>
      <c r="CJ824" s="61"/>
      <c r="CK824" s="61"/>
      <c r="CL824" s="61"/>
      <c r="CM824" s="61"/>
      <c r="CN824" s="61"/>
      <c r="CO824" s="61"/>
      <c r="CP824" s="61"/>
      <c r="CQ824" s="61"/>
      <c r="CR824" s="1510"/>
      <c r="CS824" s="61"/>
      <c r="CT824" s="61"/>
      <c r="CU824" s="61"/>
      <c r="CV824" s="61"/>
      <c r="CW824" s="61"/>
      <c r="CX824" s="61"/>
      <c r="CY824" s="61"/>
      <c r="CZ824" s="61"/>
      <c r="DA824" s="61"/>
      <c r="DB824" s="61"/>
      <c r="DC824" s="61"/>
      <c r="DD824" s="61"/>
      <c r="DE824" s="61"/>
      <c r="DF824" s="61"/>
    </row>
    <row r="825" spans="1:110" s="7" customFormat="1" ht="12.75" customHeight="1">
      <c r="A825" s="12"/>
      <c r="B825" s="12"/>
      <c r="C825" s="2213" t="s">
        <v>45</v>
      </c>
      <c r="D825" s="2214"/>
      <c r="E825" s="2214"/>
      <c r="F825" s="2214"/>
      <c r="G825" s="2214"/>
      <c r="H825" s="2214"/>
      <c r="I825" s="96"/>
      <c r="J825" s="96"/>
      <c r="K825" s="96"/>
      <c r="L825" s="97"/>
      <c r="M825" s="2207"/>
      <c r="N825" s="2207"/>
      <c r="O825" s="2207"/>
      <c r="P825" s="2207"/>
      <c r="Q825" s="2207">
        <v>7</v>
      </c>
      <c r="R825" s="2207"/>
      <c r="S825" s="2207"/>
      <c r="T825" s="2207"/>
      <c r="U825" s="2207">
        <v>10</v>
      </c>
      <c r="V825" s="2207"/>
      <c r="W825" s="2207"/>
      <c r="X825" s="2207"/>
      <c r="Y825" s="2207">
        <v>12</v>
      </c>
      <c r="Z825" s="2207"/>
      <c r="AA825" s="2207"/>
      <c r="AB825" s="2207"/>
      <c r="AC825" s="2014"/>
      <c r="AD825" s="2015"/>
      <c r="AE825" s="2015"/>
      <c r="AF825" s="2016"/>
      <c r="AG825" s="2014"/>
      <c r="AH825" s="2015"/>
      <c r="AI825" s="2015"/>
      <c r="AJ825" s="2016"/>
      <c r="AK825" s="12"/>
      <c r="AL825" s="58"/>
      <c r="AM825" s="239"/>
      <c r="AN825" s="239"/>
      <c r="AO825" s="239"/>
      <c r="AP825" s="239"/>
      <c r="AQ825" s="239"/>
      <c r="AR825" s="239"/>
      <c r="AS825" s="239"/>
      <c r="AT825" s="239"/>
      <c r="AU825" s="239"/>
      <c r="AV825" s="239"/>
      <c r="AW825" s="239"/>
      <c r="AX825" s="239"/>
      <c r="AY825" s="239"/>
      <c r="AZ825" s="52"/>
      <c r="BA825" s="52"/>
      <c r="BB825" s="21"/>
      <c r="BC825" s="21"/>
      <c r="BD825" s="21"/>
      <c r="BE825" s="21"/>
      <c r="BF825" s="21"/>
      <c r="BG825" s="56"/>
      <c r="BH825" s="56"/>
      <c r="BI825" s="56"/>
      <c r="BJ825" s="56"/>
      <c r="BK825" s="56"/>
      <c r="BL825" s="56"/>
      <c r="BM825" s="56"/>
      <c r="BN825" s="56"/>
      <c r="BO825" s="36" t="s">
        <v>220</v>
      </c>
      <c r="BP825" s="510">
        <v>278972</v>
      </c>
      <c r="BQ825" s="510">
        <v>321652</v>
      </c>
      <c r="BR825" s="510">
        <v>388000</v>
      </c>
      <c r="BS825" s="510">
        <v>496640</v>
      </c>
      <c r="BT825" s="510">
        <v>553288</v>
      </c>
      <c r="BU825" s="56"/>
      <c r="BV825" s="36" t="s">
        <v>220</v>
      </c>
      <c r="BW825" s="510">
        <v>278972</v>
      </c>
      <c r="BX825" s="510">
        <v>321652</v>
      </c>
      <c r="BY825" s="510">
        <v>388000</v>
      </c>
      <c r="BZ825" s="510">
        <v>496640</v>
      </c>
      <c r="CA825" s="510">
        <v>553288</v>
      </c>
      <c r="CB825" s="61"/>
      <c r="CC825" s="61"/>
      <c r="CD825" s="61"/>
      <c r="CE825" s="61"/>
      <c r="CF825" s="61"/>
      <c r="CG825" s="61"/>
      <c r="CH825" s="61"/>
      <c r="CI825" s="61"/>
      <c r="CJ825" s="61"/>
      <c r="CK825" s="61"/>
      <c r="CL825" s="61"/>
      <c r="CM825" s="61"/>
      <c r="CN825" s="61"/>
      <c r="CO825" s="61"/>
      <c r="CP825" s="61"/>
      <c r="CQ825" s="61"/>
      <c r="CR825" s="1510"/>
      <c r="CS825" s="61"/>
      <c r="CT825" s="61"/>
      <c r="CU825" s="61"/>
      <c r="CV825" s="61"/>
      <c r="CW825" s="61"/>
      <c r="CX825" s="61"/>
      <c r="CY825" s="61"/>
      <c r="CZ825" s="61"/>
      <c r="DA825" s="61"/>
      <c r="DB825" s="61"/>
      <c r="DC825" s="61"/>
      <c r="DD825" s="61"/>
      <c r="DE825" s="61"/>
      <c r="DF825" s="61"/>
    </row>
    <row r="826" spans="1:110" s="7" customFormat="1" ht="12.75" customHeight="1">
      <c r="A826" s="12"/>
      <c r="B826" s="12"/>
      <c r="C826" s="2213" t="s">
        <v>820</v>
      </c>
      <c r="D826" s="2214"/>
      <c r="E826" s="2214"/>
      <c r="F826" s="2214"/>
      <c r="G826" s="2214"/>
      <c r="H826" s="2214"/>
      <c r="I826" s="96"/>
      <c r="J826" s="96"/>
      <c r="K826" s="96"/>
      <c r="L826" s="97"/>
      <c r="M826" s="2207"/>
      <c r="N826" s="2207"/>
      <c r="O826" s="2207"/>
      <c r="P826" s="2207"/>
      <c r="Q826" s="2207"/>
      <c r="R826" s="2207"/>
      <c r="S826" s="2207"/>
      <c r="T826" s="2207"/>
      <c r="U826" s="2207"/>
      <c r="V826" s="2207"/>
      <c r="W826" s="2207"/>
      <c r="X826" s="2207"/>
      <c r="Y826" s="2207"/>
      <c r="Z826" s="2207"/>
      <c r="AA826" s="2207"/>
      <c r="AB826" s="2207"/>
      <c r="AC826" s="2014"/>
      <c r="AD826" s="2015"/>
      <c r="AE826" s="2015"/>
      <c r="AF826" s="2016"/>
      <c r="AG826" s="2014"/>
      <c r="AH826" s="2015"/>
      <c r="AI826" s="2015"/>
      <c r="AJ826" s="2016"/>
      <c r="AK826" s="12"/>
      <c r="AL826" s="58"/>
      <c r="AM826" s="239"/>
      <c r="AN826" s="239"/>
      <c r="AO826" s="239"/>
      <c r="AP826" s="239"/>
      <c r="AQ826" s="239"/>
      <c r="AR826" s="239"/>
      <c r="AS826" s="239"/>
      <c r="AT826" s="239"/>
      <c r="AU826" s="239"/>
      <c r="AV826" s="239"/>
      <c r="AW826" s="239"/>
      <c r="AX826" s="239"/>
      <c r="AY826" s="239"/>
      <c r="AZ826" s="52"/>
      <c r="BA826" s="52"/>
      <c r="BB826" s="21"/>
      <c r="BC826" s="21"/>
      <c r="BD826" s="21"/>
      <c r="BE826" s="21"/>
      <c r="BF826" s="21"/>
      <c r="BG826" s="56"/>
      <c r="BH826" s="56"/>
      <c r="BI826" s="56"/>
      <c r="BJ826" s="56"/>
      <c r="BK826" s="56"/>
      <c r="BL826" s="56"/>
      <c r="BM826" s="56"/>
      <c r="BN826" s="56"/>
      <c r="BO826" s="36" t="s">
        <v>222</v>
      </c>
      <c r="BP826" s="508">
        <v>278972</v>
      </c>
      <c r="BQ826" s="508">
        <v>321652</v>
      </c>
      <c r="BR826" s="508">
        <v>388000</v>
      </c>
      <c r="BS826" s="508">
        <v>496640</v>
      </c>
      <c r="BT826" s="508">
        <v>553288</v>
      </c>
      <c r="BU826" s="56"/>
      <c r="BV826" s="36" t="s">
        <v>222</v>
      </c>
      <c r="BW826" s="508">
        <v>278972</v>
      </c>
      <c r="BX826" s="508">
        <v>321652</v>
      </c>
      <c r="BY826" s="508">
        <v>388000</v>
      </c>
      <c r="BZ826" s="508">
        <v>496640</v>
      </c>
      <c r="CA826" s="508">
        <v>553288</v>
      </c>
      <c r="CB826" s="61"/>
      <c r="CC826" s="61"/>
      <c r="CD826" s="61"/>
      <c r="CE826" s="61"/>
      <c r="CF826" s="61"/>
      <c r="CG826" s="61"/>
      <c r="CH826" s="61"/>
      <c r="CI826" s="61"/>
      <c r="CJ826" s="61"/>
      <c r="CK826" s="61"/>
      <c r="CL826" s="61"/>
      <c r="CM826" s="61"/>
      <c r="CN826" s="61"/>
      <c r="CO826" s="61"/>
      <c r="CP826" s="61"/>
      <c r="CQ826" s="61"/>
      <c r="CR826" s="1510"/>
      <c r="CS826" s="61"/>
      <c r="CT826" s="61"/>
      <c r="CU826" s="61"/>
      <c r="CV826" s="61"/>
      <c r="CW826" s="61"/>
      <c r="CX826" s="61"/>
      <c r="CY826" s="61"/>
      <c r="CZ826" s="61"/>
      <c r="DA826" s="61"/>
      <c r="DB826" s="61"/>
      <c r="DC826" s="61"/>
      <c r="DD826" s="61"/>
      <c r="DE826" s="61"/>
      <c r="DF826" s="61"/>
    </row>
    <row r="827" spans="1:110" s="7" customFormat="1" ht="12.75" customHeight="1">
      <c r="A827" s="12"/>
      <c r="B827" s="12"/>
      <c r="C827" s="2213" t="s">
        <v>492</v>
      </c>
      <c r="D827" s="2214"/>
      <c r="E827" s="2214"/>
      <c r="F827" s="2214"/>
      <c r="G827" s="2214"/>
      <c r="H827" s="2214"/>
      <c r="I827" s="96"/>
      <c r="J827" s="96"/>
      <c r="K827" s="96"/>
      <c r="L827" s="97"/>
      <c r="M827" s="2207"/>
      <c r="N827" s="2207"/>
      <c r="O827" s="2207"/>
      <c r="P827" s="2207"/>
      <c r="Q827" s="2207">
        <v>24</v>
      </c>
      <c r="R827" s="2207"/>
      <c r="S827" s="2207"/>
      <c r="T827" s="2207"/>
      <c r="U827" s="2207">
        <v>33</v>
      </c>
      <c r="V827" s="2207"/>
      <c r="W827" s="2207"/>
      <c r="X827" s="2207"/>
      <c r="Y827" s="2207">
        <v>43</v>
      </c>
      <c r="Z827" s="2207"/>
      <c r="AA827" s="2207"/>
      <c r="AB827" s="2207"/>
      <c r="AC827" s="2014"/>
      <c r="AD827" s="2015"/>
      <c r="AE827" s="2015"/>
      <c r="AF827" s="2016"/>
      <c r="AG827" s="2014"/>
      <c r="AH827" s="2015"/>
      <c r="AI827" s="2015"/>
      <c r="AJ827" s="2016"/>
      <c r="AK827" s="12"/>
      <c r="AL827" s="58"/>
      <c r="AM827" s="239"/>
      <c r="AN827" s="239"/>
      <c r="AO827" s="239"/>
      <c r="AP827" s="239"/>
      <c r="AQ827" s="239"/>
      <c r="AR827" s="239"/>
      <c r="AS827" s="239"/>
      <c r="AT827" s="239"/>
      <c r="AU827" s="239"/>
      <c r="AV827" s="239"/>
      <c r="AW827" s="239"/>
      <c r="AX827" s="239"/>
      <c r="AY827" s="239"/>
      <c r="AZ827" s="52"/>
      <c r="BA827" s="52"/>
      <c r="BB827" s="21"/>
      <c r="BC827" s="21"/>
      <c r="BD827" s="21"/>
      <c r="BE827" s="21"/>
      <c r="BF827" s="21"/>
      <c r="BG827" s="56"/>
      <c r="BH827" s="56"/>
      <c r="BI827" s="56"/>
      <c r="BJ827" s="56"/>
      <c r="BK827" s="56"/>
      <c r="BL827" s="56"/>
      <c r="BM827" s="56"/>
      <c r="BN827" s="56"/>
      <c r="BO827" s="36" t="s">
        <v>223</v>
      </c>
      <c r="BP827" s="510">
        <v>341094</v>
      </c>
      <c r="BQ827" s="510">
        <v>393278</v>
      </c>
      <c r="BR827" s="510">
        <v>474400</v>
      </c>
      <c r="BS827" s="510">
        <v>607232</v>
      </c>
      <c r="BT827" s="510">
        <v>676494</v>
      </c>
      <c r="BU827" s="56"/>
      <c r="BV827" s="36" t="s">
        <v>223</v>
      </c>
      <c r="BW827" s="510">
        <v>341094</v>
      </c>
      <c r="BX827" s="510">
        <v>393278</v>
      </c>
      <c r="BY827" s="510">
        <v>474400</v>
      </c>
      <c r="BZ827" s="510">
        <v>607232</v>
      </c>
      <c r="CA827" s="510">
        <v>676494</v>
      </c>
      <c r="CB827" s="61"/>
      <c r="CC827" s="61"/>
      <c r="CD827" s="61"/>
      <c r="CE827" s="61"/>
      <c r="CF827" s="61"/>
      <c r="CG827" s="61"/>
      <c r="CH827" s="61"/>
      <c r="CI827" s="61"/>
      <c r="CJ827" s="61"/>
      <c r="CK827" s="61"/>
      <c r="CL827" s="61"/>
      <c r="CM827" s="61"/>
      <c r="CN827" s="61"/>
      <c r="CO827" s="61"/>
      <c r="CP827" s="61"/>
      <c r="CQ827" s="61"/>
      <c r="CR827" s="1510"/>
      <c r="CS827" s="61"/>
      <c r="CT827" s="61"/>
      <c r="CU827" s="61"/>
      <c r="CV827" s="61"/>
      <c r="CW827" s="61"/>
      <c r="CX827" s="61"/>
      <c r="CY827" s="61"/>
      <c r="CZ827" s="61"/>
      <c r="DA827" s="61"/>
      <c r="DB827" s="61"/>
      <c r="DC827" s="61"/>
      <c r="DD827" s="61"/>
      <c r="DE827" s="61"/>
      <c r="DF827" s="61"/>
    </row>
    <row r="828" spans="1:110" s="7" customFormat="1" ht="12.75" customHeight="1">
      <c r="A828" s="12"/>
      <c r="B828" s="12"/>
      <c r="C828" s="2358" t="s">
        <v>841</v>
      </c>
      <c r="D828" s="2214"/>
      <c r="E828" s="2214"/>
      <c r="F828" s="2214"/>
      <c r="G828" s="2214"/>
      <c r="H828" s="2214"/>
      <c r="I828" s="96"/>
      <c r="J828" s="96"/>
      <c r="K828" s="96"/>
      <c r="L828" s="97"/>
      <c r="M828" s="2207"/>
      <c r="N828" s="2207"/>
      <c r="O828" s="2207"/>
      <c r="P828" s="2207"/>
      <c r="Q828" s="2207"/>
      <c r="R828" s="2207"/>
      <c r="S828" s="2207"/>
      <c r="T828" s="2207"/>
      <c r="U828" s="2207"/>
      <c r="V828" s="2207"/>
      <c r="W828" s="2207"/>
      <c r="X828" s="2207"/>
      <c r="Y828" s="2207"/>
      <c r="Z828" s="2207"/>
      <c r="AA828" s="2207"/>
      <c r="AB828" s="2207"/>
      <c r="AC828" s="2014"/>
      <c r="AD828" s="2015"/>
      <c r="AE828" s="2015"/>
      <c r="AF828" s="2016"/>
      <c r="AG828" s="2014"/>
      <c r="AH828" s="2015"/>
      <c r="AI828" s="2015"/>
      <c r="AJ828" s="2016"/>
      <c r="AK828" s="12"/>
      <c r="AL828" s="58"/>
      <c r="AM828" s="239"/>
      <c r="AN828" s="239"/>
      <c r="AO828" s="239"/>
      <c r="AP828" s="239"/>
      <c r="AQ828" s="239"/>
      <c r="AR828" s="239"/>
      <c r="AS828" s="239"/>
      <c r="AT828" s="239"/>
      <c r="AU828" s="239"/>
      <c r="AV828" s="239"/>
      <c r="AW828" s="239"/>
      <c r="AX828" s="239"/>
      <c r="AY828" s="239"/>
      <c r="AZ828" s="52"/>
      <c r="BA828" s="52"/>
      <c r="BB828" s="21"/>
      <c r="BC828" s="21"/>
      <c r="BD828" s="21"/>
      <c r="BE828" s="21"/>
      <c r="BF828" s="21"/>
      <c r="BG828" s="56"/>
      <c r="BH828" s="56"/>
      <c r="BI828" s="56"/>
      <c r="BJ828" s="56"/>
      <c r="BK828" s="56"/>
      <c r="BL828" s="56"/>
      <c r="BM828" s="56"/>
      <c r="BN828" s="56"/>
      <c r="BO828" s="36" t="s">
        <v>225</v>
      </c>
      <c r="BP828" s="508">
        <v>238133</v>
      </c>
      <c r="BQ828" s="508">
        <v>274565</v>
      </c>
      <c r="BR828" s="508">
        <v>331200</v>
      </c>
      <c r="BS828" s="508">
        <v>423936</v>
      </c>
      <c r="BT828" s="508">
        <v>472291</v>
      </c>
      <c r="BU828" s="56"/>
      <c r="BV828" s="36" t="s">
        <v>225</v>
      </c>
      <c r="BW828" s="508">
        <v>238133</v>
      </c>
      <c r="BX828" s="508">
        <v>274565</v>
      </c>
      <c r="BY828" s="508">
        <v>331200</v>
      </c>
      <c r="BZ828" s="508">
        <v>423936</v>
      </c>
      <c r="CA828" s="508">
        <v>472291</v>
      </c>
      <c r="CB828" s="61"/>
      <c r="CC828" s="61"/>
      <c r="CD828" s="61"/>
      <c r="CE828" s="61"/>
      <c r="CF828" s="61"/>
      <c r="CG828" s="61"/>
      <c r="CH828" s="61"/>
      <c r="CI828" s="61"/>
      <c r="CJ828" s="61"/>
      <c r="CK828" s="61"/>
      <c r="CL828" s="61"/>
      <c r="CM828" s="61"/>
      <c r="CN828" s="61"/>
      <c r="CO828" s="61"/>
      <c r="CP828" s="61"/>
      <c r="CQ828" s="61"/>
      <c r="CR828" s="1510"/>
      <c r="CS828" s="61"/>
      <c r="CT828" s="61"/>
      <c r="CU828" s="61"/>
      <c r="CV828" s="61"/>
      <c r="CW828" s="61"/>
      <c r="CX828" s="61"/>
      <c r="CY828" s="61"/>
      <c r="CZ828" s="61"/>
      <c r="DA828" s="61"/>
      <c r="DB828" s="61"/>
      <c r="DC828" s="61"/>
      <c r="DD828" s="61"/>
      <c r="DE828" s="61"/>
      <c r="DF828" s="61"/>
    </row>
    <row r="829" spans="1:110" s="7" customFormat="1" ht="12.75" customHeight="1">
      <c r="A829" s="12"/>
      <c r="B829" s="12"/>
      <c r="C829" s="95" t="s">
        <v>301</v>
      </c>
      <c r="D829" s="96"/>
      <c r="E829" s="96"/>
      <c r="F829" s="2178" t="s">
        <v>343</v>
      </c>
      <c r="G829" s="2149"/>
      <c r="H829" s="2149"/>
      <c r="I829" s="2149"/>
      <c r="J829" s="2149"/>
      <c r="K829" s="2149"/>
      <c r="L829" s="2150"/>
      <c r="M829" s="2207"/>
      <c r="N829" s="2207"/>
      <c r="O829" s="2207"/>
      <c r="P829" s="2207"/>
      <c r="Q829" s="2207">
        <v>9</v>
      </c>
      <c r="R829" s="2207"/>
      <c r="S829" s="2207"/>
      <c r="T829" s="2207"/>
      <c r="U829" s="2207">
        <v>12</v>
      </c>
      <c r="V829" s="2207"/>
      <c r="W829" s="2207"/>
      <c r="X829" s="2207"/>
      <c r="Y829" s="2207">
        <v>16</v>
      </c>
      <c r="Z829" s="2207"/>
      <c r="AA829" s="2207"/>
      <c r="AB829" s="2207"/>
      <c r="AC829" s="2014"/>
      <c r="AD829" s="2015"/>
      <c r="AE829" s="2015"/>
      <c r="AF829" s="2016"/>
      <c r="AG829" s="2014"/>
      <c r="AH829" s="2015"/>
      <c r="AI829" s="2015"/>
      <c r="AJ829" s="2016"/>
      <c r="AK829" s="12"/>
      <c r="AL829" s="58"/>
      <c r="AM829" s="239"/>
      <c r="AN829" s="239"/>
      <c r="AO829" s="239"/>
      <c r="AP829" s="239"/>
      <c r="AQ829" s="239"/>
      <c r="AR829" s="239"/>
      <c r="AS829" s="239"/>
      <c r="AT829" s="239"/>
      <c r="AU829" s="239"/>
      <c r="AV829" s="239"/>
      <c r="AW829" s="239"/>
      <c r="AX829" s="239"/>
      <c r="AY829" s="239"/>
      <c r="AZ829" s="52"/>
      <c r="BA829" s="52"/>
      <c r="BB829" s="21"/>
      <c r="BC829" s="21"/>
      <c r="BD829" s="21"/>
      <c r="BE829" s="21"/>
      <c r="BF829" s="21"/>
      <c r="BG829" s="56"/>
      <c r="BH829" s="56"/>
      <c r="BI829" s="56"/>
      <c r="BJ829" s="56"/>
      <c r="BK829" s="56"/>
      <c r="BL829" s="56"/>
      <c r="BM829" s="56"/>
      <c r="BN829" s="56"/>
      <c r="BO829" s="36" t="s">
        <v>226</v>
      </c>
      <c r="BP829" s="510">
        <v>307732</v>
      </c>
      <c r="BQ829" s="510">
        <v>354812</v>
      </c>
      <c r="BR829" s="510">
        <v>428000</v>
      </c>
      <c r="BS829" s="510">
        <v>547840</v>
      </c>
      <c r="BT829" s="510">
        <v>610328</v>
      </c>
      <c r="BU829" s="56"/>
      <c r="BV829" s="36" t="s">
        <v>226</v>
      </c>
      <c r="BW829" s="510">
        <v>307732</v>
      </c>
      <c r="BX829" s="510">
        <v>354812</v>
      </c>
      <c r="BY829" s="510">
        <v>428000</v>
      </c>
      <c r="BZ829" s="510">
        <v>547840</v>
      </c>
      <c r="CA829" s="510">
        <v>610328</v>
      </c>
      <c r="CB829" s="61"/>
      <c r="CC829" s="61"/>
      <c r="CD829" s="61"/>
      <c r="CE829" s="61"/>
      <c r="CF829" s="61"/>
      <c r="CG829" s="61"/>
      <c r="CH829" s="61"/>
      <c r="CI829" s="61"/>
      <c r="CJ829" s="61"/>
      <c r="CK829" s="61"/>
      <c r="CL829" s="61"/>
      <c r="CM829" s="61"/>
      <c r="CN829" s="61"/>
      <c r="CO829" s="61"/>
      <c r="CP829" s="61"/>
      <c r="CQ829" s="61"/>
      <c r="CR829" s="1510"/>
      <c r="CS829" s="61"/>
      <c r="CT829" s="61"/>
      <c r="CU829" s="61"/>
      <c r="CV829" s="61"/>
      <c r="CW829" s="61"/>
      <c r="CX829" s="61"/>
      <c r="CY829" s="61"/>
      <c r="CZ829" s="61"/>
      <c r="DA829" s="61"/>
      <c r="DB829" s="61"/>
      <c r="DC829" s="61"/>
      <c r="DD829" s="61"/>
      <c r="DE829" s="61"/>
      <c r="DF829" s="61"/>
    </row>
    <row r="830" spans="1:110" s="7" customFormat="1" ht="12.75" customHeight="1">
      <c r="A830" s="12"/>
      <c r="B830" s="12"/>
      <c r="C830" s="2284" t="s">
        <v>129</v>
      </c>
      <c r="D830" s="2285"/>
      <c r="E830" s="2285"/>
      <c r="F830" s="2285"/>
      <c r="G830" s="2285"/>
      <c r="H830" s="2285"/>
      <c r="I830" s="2285"/>
      <c r="J830" s="2285"/>
      <c r="K830" s="2285"/>
      <c r="L830" s="2286"/>
      <c r="M830" s="2280">
        <f>SUM(M823:P829)</f>
        <v>0</v>
      </c>
      <c r="N830" s="2280"/>
      <c r="O830" s="2280"/>
      <c r="P830" s="2280"/>
      <c r="Q830" s="2280">
        <f>SUM(Q823:T829)</f>
        <v>55</v>
      </c>
      <c r="R830" s="2280"/>
      <c r="S830" s="2280"/>
      <c r="T830" s="2280"/>
      <c r="U830" s="2280">
        <f>SUM(U823:X829)</f>
        <v>74</v>
      </c>
      <c r="V830" s="2280"/>
      <c r="W830" s="2280"/>
      <c r="X830" s="2280"/>
      <c r="Y830" s="2280">
        <f>SUM(Y823:AB829)</f>
        <v>94</v>
      </c>
      <c r="Z830" s="2280"/>
      <c r="AA830" s="2280"/>
      <c r="AB830" s="2280"/>
      <c r="AC830" s="2280">
        <f>SUM(AC823:AF829)</f>
        <v>0</v>
      </c>
      <c r="AD830" s="2280"/>
      <c r="AE830" s="2280"/>
      <c r="AF830" s="2280"/>
      <c r="AG830" s="2280">
        <f>SUM(AG823:AJ829)</f>
        <v>0</v>
      </c>
      <c r="AH830" s="2280"/>
      <c r="AI830" s="2280"/>
      <c r="AJ830" s="2280"/>
      <c r="AK830" s="12"/>
      <c r="AL830" s="58"/>
      <c r="AM830" s="239"/>
      <c r="AN830" s="239"/>
      <c r="AO830" s="239"/>
      <c r="AP830" s="239"/>
      <c r="AQ830" s="239"/>
      <c r="AR830" s="239"/>
      <c r="AS830" s="239"/>
      <c r="AT830" s="239"/>
      <c r="AU830" s="239"/>
      <c r="AV830" s="239"/>
      <c r="AW830" s="239"/>
      <c r="AX830" s="239"/>
      <c r="AY830" s="239"/>
      <c r="AZ830" s="52"/>
      <c r="BA830" s="52"/>
      <c r="BB830" s="21"/>
      <c r="BC830" s="21"/>
      <c r="BD830" s="21"/>
      <c r="BE830" s="21"/>
      <c r="BF830" s="21"/>
      <c r="BG830" s="56"/>
      <c r="BH830" s="56"/>
      <c r="BI830" s="56"/>
      <c r="BJ830" s="56"/>
      <c r="BK830" s="56"/>
      <c r="BL830" s="56"/>
      <c r="BM830" s="56"/>
      <c r="BN830" s="56"/>
      <c r="BO830" s="36" t="s">
        <v>227</v>
      </c>
      <c r="BP830" s="508">
        <v>278972</v>
      </c>
      <c r="BQ830" s="508">
        <v>321652</v>
      </c>
      <c r="BR830" s="508">
        <v>388000</v>
      </c>
      <c r="BS830" s="508">
        <v>496640</v>
      </c>
      <c r="BT830" s="508">
        <v>553288</v>
      </c>
      <c r="BU830" s="56"/>
      <c r="BV830" s="36" t="s">
        <v>227</v>
      </c>
      <c r="BW830" s="508">
        <v>278972</v>
      </c>
      <c r="BX830" s="508">
        <v>321652</v>
      </c>
      <c r="BY830" s="508">
        <v>388000</v>
      </c>
      <c r="BZ830" s="508">
        <v>496640</v>
      </c>
      <c r="CA830" s="508">
        <v>553288</v>
      </c>
      <c r="CB830" s="61"/>
      <c r="CC830" s="61"/>
      <c r="CD830" s="61"/>
      <c r="CE830" s="61"/>
      <c r="CF830" s="61"/>
      <c r="CG830" s="61"/>
      <c r="CH830" s="61"/>
      <c r="CI830" s="61"/>
      <c r="CJ830" s="61"/>
      <c r="CK830" s="61"/>
      <c r="CL830" s="61"/>
      <c r="CM830" s="61"/>
      <c r="CN830" s="61"/>
      <c r="CO830" s="61"/>
      <c r="CP830" s="61"/>
      <c r="CQ830" s="61"/>
      <c r="CR830" s="1510"/>
      <c r="CS830" s="61"/>
      <c r="CT830" s="61"/>
      <c r="CU830" s="61"/>
      <c r="CV830" s="61"/>
      <c r="CW830" s="61"/>
      <c r="CX830" s="61"/>
      <c r="CY830" s="61"/>
      <c r="CZ830" s="61"/>
      <c r="DA830" s="61"/>
      <c r="DB830" s="61"/>
      <c r="DC830" s="61"/>
      <c r="DD830" s="61"/>
      <c r="DE830" s="61"/>
      <c r="DF830" s="61"/>
    </row>
    <row r="831" spans="1:110" s="7" customFormat="1" ht="12.75" customHeight="1">
      <c r="A831" s="12"/>
      <c r="B831" s="12"/>
      <c r="C831" s="93" t="s">
        <v>842</v>
      </c>
      <c r="D831" s="89"/>
      <c r="E831" s="89"/>
      <c r="F831" s="89"/>
      <c r="G831" s="89"/>
      <c r="H831" s="89"/>
      <c r="I831" s="89"/>
      <c r="J831" s="89"/>
      <c r="K831" s="89"/>
      <c r="L831" s="89"/>
      <c r="M831" s="286"/>
      <c r="N831" s="286"/>
      <c r="O831" s="286"/>
      <c r="P831" s="286"/>
      <c r="Q831" s="286"/>
      <c r="R831" s="286"/>
      <c r="S831" s="286"/>
      <c r="T831" s="286"/>
      <c r="U831" s="286"/>
      <c r="V831" s="286"/>
      <c r="W831" s="286"/>
      <c r="X831" s="286"/>
      <c r="Y831" s="286"/>
      <c r="Z831" s="286"/>
      <c r="AA831" s="286"/>
      <c r="AB831" s="286"/>
      <c r="AC831" s="286"/>
      <c r="AD831" s="286"/>
      <c r="AE831" s="286"/>
      <c r="AF831" s="286"/>
      <c r="AG831" s="286"/>
      <c r="AH831" s="286"/>
      <c r="AI831" s="286"/>
      <c r="AJ831" s="286"/>
      <c r="AK831" s="12"/>
      <c r="AL831" s="58"/>
      <c r="AM831" s="239"/>
      <c r="AN831" s="239"/>
      <c r="AO831" s="239"/>
      <c r="AP831" s="239"/>
      <c r="AQ831" s="239"/>
      <c r="AR831" s="239"/>
      <c r="AS831" s="239"/>
      <c r="AT831" s="239"/>
      <c r="AU831" s="239"/>
      <c r="AV831" s="239"/>
      <c r="AW831" s="239"/>
      <c r="AX831" s="239"/>
      <c r="AY831" s="239"/>
      <c r="AZ831" s="52"/>
      <c r="BA831" s="52"/>
      <c r="BB831" s="21"/>
      <c r="BC831" s="21"/>
      <c r="BD831" s="21"/>
      <c r="BE831" s="21"/>
      <c r="BF831" s="21"/>
      <c r="BG831" s="56"/>
      <c r="BH831" s="56"/>
      <c r="BI831" s="56"/>
      <c r="BJ831" s="56"/>
      <c r="BK831" s="56"/>
      <c r="BL831" s="56"/>
      <c r="BM831" s="56"/>
      <c r="BN831" s="56"/>
      <c r="BO831" s="36" t="s">
        <v>228</v>
      </c>
      <c r="BP831" s="510">
        <v>278972</v>
      </c>
      <c r="BQ831" s="510">
        <v>321652</v>
      </c>
      <c r="BR831" s="510">
        <v>388000</v>
      </c>
      <c r="BS831" s="510">
        <v>496640</v>
      </c>
      <c r="BT831" s="510">
        <v>553288</v>
      </c>
      <c r="BU831" s="56"/>
      <c r="BV831" s="36" t="s">
        <v>228</v>
      </c>
      <c r="BW831" s="510">
        <v>278972</v>
      </c>
      <c r="BX831" s="510">
        <v>321652</v>
      </c>
      <c r="BY831" s="510">
        <v>388000</v>
      </c>
      <c r="BZ831" s="510">
        <v>496640</v>
      </c>
      <c r="CA831" s="510">
        <v>553288</v>
      </c>
      <c r="CB831" s="61"/>
      <c r="CC831" s="61"/>
      <c r="CD831" s="61"/>
      <c r="CE831" s="61"/>
      <c r="CF831" s="61"/>
      <c r="CG831" s="61"/>
      <c r="CH831" s="61"/>
      <c r="CI831" s="61"/>
      <c r="CJ831" s="61"/>
      <c r="CK831" s="61"/>
      <c r="CL831" s="61"/>
      <c r="CM831" s="61"/>
      <c r="CN831" s="61"/>
      <c r="CO831" s="61"/>
      <c r="CP831" s="61"/>
      <c r="CQ831" s="61"/>
      <c r="CR831" s="1510"/>
      <c r="CS831" s="61"/>
      <c r="CT831" s="61"/>
      <c r="CU831" s="61"/>
      <c r="CV831" s="61"/>
      <c r="CW831" s="61"/>
      <c r="CX831" s="61"/>
      <c r="CY831" s="61"/>
      <c r="CZ831" s="61"/>
      <c r="DA831" s="61"/>
      <c r="DB831" s="61"/>
      <c r="DC831" s="61"/>
      <c r="DD831" s="61"/>
      <c r="DE831" s="61"/>
      <c r="DF831" s="61"/>
    </row>
    <row r="832" spans="1:110" s="7" customFormat="1" ht="12.75" customHeight="1">
      <c r="A832" s="12"/>
      <c r="B832" s="12"/>
      <c r="C832" s="93" t="s">
        <v>843</v>
      </c>
      <c r="D832" s="89"/>
      <c r="E832" s="89"/>
      <c r="F832" s="89"/>
      <c r="G832" s="89"/>
      <c r="H832" s="89"/>
      <c r="I832" s="89"/>
      <c r="J832" s="89"/>
      <c r="K832" s="89"/>
      <c r="L832" s="89"/>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12"/>
      <c r="AL832" s="58"/>
      <c r="AM832" s="239"/>
      <c r="AN832" s="239"/>
      <c r="AO832" s="239"/>
      <c r="AP832" s="239"/>
      <c r="AQ832" s="239"/>
      <c r="AR832" s="239"/>
      <c r="AS832" s="239"/>
      <c r="AT832" s="239"/>
      <c r="AU832" s="239"/>
      <c r="AV832" s="239"/>
      <c r="AW832" s="239"/>
      <c r="AX832" s="239"/>
      <c r="AY832" s="239"/>
      <c r="AZ832" s="52"/>
      <c r="BA832" s="52"/>
      <c r="BB832" s="21"/>
      <c r="BC832" s="21"/>
      <c r="BD832" s="21"/>
      <c r="BE832" s="21"/>
      <c r="BF832" s="21"/>
      <c r="BG832" s="56"/>
      <c r="BH832" s="56"/>
      <c r="BI832" s="56"/>
      <c r="BJ832" s="56"/>
      <c r="BK832" s="56"/>
      <c r="BL832" s="56"/>
      <c r="BM832" s="56"/>
      <c r="BN832" s="56"/>
      <c r="BO832" s="36" t="s">
        <v>230</v>
      </c>
      <c r="BP832" s="508">
        <v>238133</v>
      </c>
      <c r="BQ832" s="508">
        <v>274565</v>
      </c>
      <c r="BR832" s="508">
        <v>331200</v>
      </c>
      <c r="BS832" s="508">
        <v>423936</v>
      </c>
      <c r="BT832" s="508">
        <v>472291</v>
      </c>
      <c r="BU832" s="56"/>
      <c r="BV832" s="36" t="s">
        <v>230</v>
      </c>
      <c r="BW832" s="508">
        <v>238133</v>
      </c>
      <c r="BX832" s="508">
        <v>274565</v>
      </c>
      <c r="BY832" s="508">
        <v>331200</v>
      </c>
      <c r="BZ832" s="508">
        <v>423936</v>
      </c>
      <c r="CA832" s="508">
        <v>472291</v>
      </c>
      <c r="CB832" s="61"/>
      <c r="CC832" s="61"/>
      <c r="CD832" s="61"/>
      <c r="CE832" s="61"/>
      <c r="CF832" s="61"/>
      <c r="CG832" s="61"/>
      <c r="CH832" s="61"/>
      <c r="CI832" s="61"/>
      <c r="CJ832" s="61"/>
      <c r="CK832" s="61"/>
      <c r="CL832" s="61"/>
      <c r="CM832" s="61"/>
      <c r="CN832" s="61"/>
      <c r="CO832" s="61"/>
      <c r="CP832" s="61"/>
      <c r="CQ832" s="61"/>
      <c r="CR832" s="1510"/>
      <c r="CS832" s="61"/>
      <c r="CT832" s="61"/>
      <c r="CU832" s="61"/>
      <c r="CV832" s="61"/>
      <c r="CW832" s="61"/>
      <c r="CX832" s="61"/>
      <c r="CY832" s="61"/>
      <c r="CZ832" s="61"/>
      <c r="DA832" s="61"/>
      <c r="DB832" s="61"/>
      <c r="DC832" s="61"/>
      <c r="DD832" s="61"/>
      <c r="DE832" s="61"/>
      <c r="DF832" s="61"/>
    </row>
    <row r="833" spans="1:110" s="7" customFormat="1" ht="12.75" customHeight="1">
      <c r="A833" s="12"/>
      <c r="B833" s="12"/>
      <c r="C833" s="89"/>
      <c r="D833" s="89"/>
      <c r="E833" s="89"/>
      <c r="F833" s="89"/>
      <c r="G833" s="89"/>
      <c r="H833" s="89"/>
      <c r="I833" s="89"/>
      <c r="J833" s="89"/>
      <c r="K833" s="89"/>
      <c r="L833" s="89"/>
      <c r="M833" s="286"/>
      <c r="N833" s="286"/>
      <c r="O833" s="286"/>
      <c r="P833" s="286"/>
      <c r="Q833" s="286"/>
      <c r="R833" s="286"/>
      <c r="S833" s="286"/>
      <c r="T833" s="286"/>
      <c r="U833" s="286"/>
      <c r="V833" s="286"/>
      <c r="W833" s="286"/>
      <c r="X833" s="286"/>
      <c r="Y833" s="286"/>
      <c r="Z833" s="286"/>
      <c r="AA833" s="286"/>
      <c r="AB833" s="286"/>
      <c r="AC833" s="286"/>
      <c r="AD833" s="286"/>
      <c r="AE833" s="286"/>
      <c r="AF833" s="286"/>
      <c r="AG833" s="286"/>
      <c r="AH833" s="286"/>
      <c r="AI833" s="286"/>
      <c r="AJ833" s="286"/>
      <c r="AK833" s="12"/>
      <c r="AL833" s="58"/>
      <c r="AM833" s="239"/>
      <c r="AN833" s="239"/>
      <c r="AO833" s="239"/>
      <c r="AP833" s="239"/>
      <c r="AQ833" s="239"/>
      <c r="AR833" s="239"/>
      <c r="AS833" s="239"/>
      <c r="AT833" s="239"/>
      <c r="AU833" s="239"/>
      <c r="AV833" s="239"/>
      <c r="AW833" s="239"/>
      <c r="AX833" s="239"/>
      <c r="AY833" s="239"/>
      <c r="AZ833" s="52"/>
      <c r="BA833" s="52"/>
      <c r="BB833" s="21"/>
      <c r="BC833" s="21"/>
      <c r="BD833" s="21"/>
      <c r="BE833" s="21"/>
      <c r="BF833" s="21"/>
      <c r="BG833" s="56"/>
      <c r="BH833" s="56"/>
      <c r="BI833" s="56"/>
      <c r="BJ833" s="56"/>
      <c r="BK833" s="56"/>
      <c r="BL833" s="56"/>
      <c r="BM833" s="56"/>
      <c r="BN833" s="56"/>
      <c r="BO833" s="36" t="s">
        <v>231</v>
      </c>
      <c r="BP833" s="510">
        <v>278972</v>
      </c>
      <c r="BQ833" s="510">
        <v>321652</v>
      </c>
      <c r="BR833" s="510">
        <v>388000</v>
      </c>
      <c r="BS833" s="510">
        <v>496640</v>
      </c>
      <c r="BT833" s="510">
        <v>553288</v>
      </c>
      <c r="BU833" s="56"/>
      <c r="BV833" s="36" t="s">
        <v>231</v>
      </c>
      <c r="BW833" s="510">
        <v>278972</v>
      </c>
      <c r="BX833" s="510">
        <v>321652</v>
      </c>
      <c r="BY833" s="510">
        <v>388000</v>
      </c>
      <c r="BZ833" s="510">
        <v>496640</v>
      </c>
      <c r="CA833" s="510">
        <v>553288</v>
      </c>
      <c r="CB833" s="61"/>
      <c r="CC833" s="61"/>
      <c r="CD833" s="61"/>
      <c r="CE833" s="61"/>
      <c r="CF833" s="61"/>
      <c r="CG833" s="61"/>
      <c r="CH833" s="61"/>
      <c r="CI833" s="61"/>
      <c r="CJ833" s="61"/>
      <c r="CK833" s="61"/>
      <c r="CL833" s="61"/>
      <c r="CM833" s="61"/>
      <c r="CN833" s="61"/>
      <c r="CO833" s="61"/>
      <c r="CP833" s="61"/>
      <c r="CQ833" s="61"/>
      <c r="CR833" s="1510"/>
      <c r="CS833" s="61"/>
      <c r="CT833" s="61"/>
      <c r="CU833" s="61"/>
      <c r="CV833" s="61"/>
      <c r="CW833" s="61"/>
      <c r="CX833" s="61"/>
      <c r="CY833" s="61"/>
      <c r="CZ833" s="61"/>
      <c r="DA833" s="61"/>
      <c r="DB833" s="61"/>
      <c r="DC833" s="61"/>
      <c r="DD833" s="61"/>
      <c r="DE833" s="61"/>
      <c r="DF833" s="61"/>
    </row>
    <row r="834" spans="1:110" s="7" customFormat="1" ht="12.75" customHeight="1">
      <c r="A834" s="12"/>
      <c r="B834" s="12"/>
      <c r="C834" s="50" t="s">
        <v>83</v>
      </c>
      <c r="D834" s="12"/>
      <c r="E834" s="12"/>
      <c r="F834" s="12"/>
      <c r="G834" s="12"/>
      <c r="H834" s="12"/>
      <c r="I834" s="12"/>
      <c r="J834" s="12"/>
      <c r="K834" s="12"/>
      <c r="L834" s="12"/>
      <c r="M834" s="12"/>
      <c r="N834" s="12"/>
      <c r="O834" s="12"/>
      <c r="P834" s="12"/>
      <c r="Q834" s="3"/>
      <c r="R834" s="14"/>
      <c r="S834" s="14"/>
      <c r="T834" s="14"/>
      <c r="U834" s="14"/>
      <c r="V834" s="14"/>
      <c r="W834" s="14"/>
      <c r="X834" s="14"/>
      <c r="Y834" s="14"/>
      <c r="Z834" s="14"/>
      <c r="AA834" s="14"/>
      <c r="AB834" s="14"/>
      <c r="AC834" s="14"/>
      <c r="AD834" s="14"/>
      <c r="AE834" s="14"/>
      <c r="AF834" s="14"/>
      <c r="AG834" s="14"/>
      <c r="AH834" s="14"/>
      <c r="AI834" s="14"/>
      <c r="AJ834" s="14"/>
      <c r="AK834" s="12"/>
      <c r="AL834" s="58"/>
      <c r="AM834" s="239"/>
      <c r="AN834" s="239"/>
      <c r="AO834" s="239"/>
      <c r="AP834" s="239"/>
      <c r="AQ834" s="239"/>
      <c r="AR834" s="239"/>
      <c r="AS834" s="239"/>
      <c r="AT834" s="239"/>
      <c r="AU834" s="239"/>
      <c r="AV834" s="239"/>
      <c r="AW834" s="239"/>
      <c r="AX834" s="239"/>
      <c r="AY834" s="239"/>
      <c r="AZ834" s="52"/>
      <c r="BA834" s="52"/>
      <c r="BB834" s="21"/>
      <c r="BC834" s="21"/>
      <c r="BD834" s="21"/>
      <c r="BE834" s="21"/>
      <c r="BF834" s="21"/>
      <c r="BG834" s="56"/>
      <c r="BH834" s="56"/>
      <c r="BI834" s="56"/>
      <c r="BJ834" s="56"/>
      <c r="BK834" s="56"/>
      <c r="BL834" s="56"/>
      <c r="BM834" s="56"/>
      <c r="BN834" s="56"/>
      <c r="BO834" s="36" t="s">
        <v>232</v>
      </c>
      <c r="BP834" s="508">
        <v>278972</v>
      </c>
      <c r="BQ834" s="508">
        <v>321652</v>
      </c>
      <c r="BR834" s="508">
        <v>388000</v>
      </c>
      <c r="BS834" s="508">
        <v>496640</v>
      </c>
      <c r="BT834" s="508">
        <v>553288</v>
      </c>
      <c r="BU834" s="56"/>
      <c r="BV834" s="36" t="s">
        <v>232</v>
      </c>
      <c r="BW834" s="508">
        <v>278972</v>
      </c>
      <c r="BX834" s="508">
        <v>321652</v>
      </c>
      <c r="BY834" s="508">
        <v>388000</v>
      </c>
      <c r="BZ834" s="508">
        <v>496640</v>
      </c>
      <c r="CA834" s="508">
        <v>553288</v>
      </c>
      <c r="CB834" s="61"/>
      <c r="CC834" s="61"/>
      <c r="CD834" s="61"/>
      <c r="CE834" s="61"/>
      <c r="CF834" s="61"/>
      <c r="CG834" s="61"/>
      <c r="CH834" s="61"/>
      <c r="CI834" s="61"/>
      <c r="CJ834" s="61"/>
      <c r="CK834" s="61"/>
      <c r="CL834" s="61"/>
      <c r="CM834" s="61"/>
      <c r="CN834" s="61"/>
      <c r="CO834" s="61"/>
      <c r="CP834" s="61"/>
      <c r="CQ834" s="61"/>
      <c r="CR834" s="1510"/>
      <c r="CS834" s="61"/>
      <c r="CT834" s="61"/>
      <c r="CU834" s="61"/>
      <c r="CV834" s="61"/>
      <c r="CW834" s="61"/>
      <c r="CX834" s="61"/>
      <c r="CY834" s="61"/>
      <c r="CZ834" s="61"/>
      <c r="DA834" s="61"/>
      <c r="DB834" s="61"/>
      <c r="DC834" s="61"/>
      <c r="DD834" s="61"/>
      <c r="DE834" s="61"/>
      <c r="DF834" s="61"/>
    </row>
    <row r="835" spans="1:110" s="7" customFormat="1" ht="12.75" customHeight="1">
      <c r="A835" s="12"/>
      <c r="B835" s="12"/>
      <c r="C835" s="2344" t="s">
        <v>2658</v>
      </c>
      <c r="D835" s="2345"/>
      <c r="E835" s="2345"/>
      <c r="F835" s="2345"/>
      <c r="G835" s="2345"/>
      <c r="H835" s="2345"/>
      <c r="I835" s="2345"/>
      <c r="J835" s="2345"/>
      <c r="K835" s="2345"/>
      <c r="L835" s="2345"/>
      <c r="M835" s="2345"/>
      <c r="N835" s="2345"/>
      <c r="O835" s="2345"/>
      <c r="P835" s="2345"/>
      <c r="Q835" s="2345"/>
      <c r="R835" s="2345"/>
      <c r="S835" s="2345"/>
      <c r="T835" s="2345"/>
      <c r="U835" s="2345"/>
      <c r="V835" s="2345"/>
      <c r="W835" s="2345"/>
      <c r="X835" s="2345"/>
      <c r="Y835" s="2345"/>
      <c r="Z835" s="2345"/>
      <c r="AA835" s="2345"/>
      <c r="AB835" s="2345"/>
      <c r="AC835" s="2345"/>
      <c r="AD835" s="2345"/>
      <c r="AE835" s="2345"/>
      <c r="AF835" s="2345"/>
      <c r="AG835" s="2345"/>
      <c r="AH835" s="2345"/>
      <c r="AI835" s="2345"/>
      <c r="AJ835" s="2346"/>
      <c r="AK835" s="12"/>
      <c r="AL835" s="58"/>
      <c r="AM835" s="239"/>
      <c r="AN835" s="239"/>
      <c r="AO835" s="239"/>
      <c r="AP835" s="239"/>
      <c r="AQ835" s="239"/>
      <c r="AR835" s="239"/>
      <c r="AS835" s="239"/>
      <c r="AT835" s="239"/>
      <c r="AU835" s="239"/>
      <c r="AV835" s="239"/>
      <c r="AW835" s="239"/>
      <c r="AX835" s="239"/>
      <c r="AY835" s="239"/>
      <c r="AZ835" s="52"/>
      <c r="BA835" s="52"/>
      <c r="BB835" s="21"/>
      <c r="BC835" s="21"/>
      <c r="BD835" s="21"/>
      <c r="BE835" s="21"/>
      <c r="BF835" s="21"/>
      <c r="BG835" s="56"/>
      <c r="BH835" s="56"/>
      <c r="BI835" s="56"/>
      <c r="BJ835" s="56"/>
      <c r="BK835" s="56"/>
      <c r="BL835" s="56"/>
      <c r="BM835" s="56"/>
      <c r="BN835" s="56"/>
      <c r="BO835" s="36" t="s">
        <v>234</v>
      </c>
      <c r="BP835" s="510">
        <v>311183</v>
      </c>
      <c r="BQ835" s="510">
        <v>358791</v>
      </c>
      <c r="BR835" s="510">
        <v>432800</v>
      </c>
      <c r="BS835" s="510">
        <v>553984</v>
      </c>
      <c r="BT835" s="510">
        <v>617173</v>
      </c>
      <c r="BU835" s="56"/>
      <c r="BV835" s="36" t="s">
        <v>234</v>
      </c>
      <c r="BW835" s="510">
        <v>311183</v>
      </c>
      <c r="BX835" s="510">
        <v>358791</v>
      </c>
      <c r="BY835" s="510">
        <v>432800</v>
      </c>
      <c r="BZ835" s="510">
        <v>553984</v>
      </c>
      <c r="CA835" s="510">
        <v>617173</v>
      </c>
      <c r="CB835" s="61"/>
      <c r="CC835" s="61"/>
      <c r="CD835" s="61"/>
      <c r="CE835" s="61"/>
      <c r="CF835" s="61"/>
      <c r="CG835" s="61"/>
      <c r="CH835" s="61"/>
      <c r="CI835" s="61"/>
      <c r="CJ835" s="61"/>
      <c r="CK835" s="61"/>
      <c r="CL835" s="61"/>
      <c r="CM835" s="61"/>
      <c r="CN835" s="61"/>
      <c r="CO835" s="61"/>
      <c r="CP835" s="61"/>
      <c r="CQ835" s="61"/>
      <c r="CR835" s="1510"/>
      <c r="CS835" s="61"/>
      <c r="CT835" s="61"/>
      <c r="CU835" s="61"/>
      <c r="CV835" s="61"/>
      <c r="CW835" s="61"/>
      <c r="CX835" s="61"/>
      <c r="CY835" s="61"/>
      <c r="CZ835" s="61"/>
      <c r="DA835" s="61"/>
      <c r="DB835" s="61"/>
      <c r="DC835" s="61"/>
      <c r="DD835" s="61"/>
      <c r="DE835" s="61"/>
      <c r="DF835" s="61"/>
    </row>
    <row r="836" spans="1:110" s="7" customFormat="1" ht="12.75" customHeight="1">
      <c r="A836" s="12"/>
      <c r="B836" s="380"/>
      <c r="C836" s="178" t="s">
        <v>1348</v>
      </c>
      <c r="D836" s="380"/>
      <c r="E836" s="380"/>
      <c r="F836" s="380"/>
      <c r="G836" s="380"/>
      <c r="H836" s="380"/>
      <c r="I836" s="380"/>
      <c r="J836" s="380"/>
      <c r="K836" s="380"/>
      <c r="L836" s="380"/>
      <c r="M836" s="380"/>
      <c r="N836" s="380"/>
      <c r="O836" s="380"/>
      <c r="P836" s="380"/>
      <c r="Q836" s="380"/>
      <c r="R836" s="380"/>
      <c r="S836" s="380"/>
      <c r="T836" s="380"/>
      <c r="U836" s="380"/>
      <c r="V836" s="380"/>
      <c r="W836" s="380"/>
      <c r="X836" s="380"/>
      <c r="Y836" s="380"/>
      <c r="Z836" s="380"/>
      <c r="AA836" s="380"/>
      <c r="AB836" s="380"/>
      <c r="AC836" s="380"/>
      <c r="AD836" s="380"/>
      <c r="AE836" s="380"/>
      <c r="AF836" s="380"/>
      <c r="AG836" s="380"/>
      <c r="AH836" s="380"/>
      <c r="AI836" s="380"/>
      <c r="AJ836" s="380"/>
      <c r="AK836" s="12"/>
      <c r="AL836" s="58"/>
      <c r="AM836" s="239"/>
      <c r="AN836" s="239"/>
      <c r="AO836" s="239"/>
      <c r="AP836" s="239"/>
      <c r="AQ836" s="239"/>
      <c r="AR836" s="239"/>
      <c r="AS836" s="239"/>
      <c r="AT836" s="239"/>
      <c r="AU836" s="239"/>
      <c r="AV836" s="239"/>
      <c r="AW836" s="239"/>
      <c r="AX836" s="239"/>
      <c r="AY836" s="239"/>
      <c r="AZ836" s="52"/>
      <c r="BA836" s="52"/>
      <c r="BB836" s="21"/>
      <c r="BC836" s="21"/>
      <c r="BD836" s="21"/>
      <c r="BE836" s="21"/>
      <c r="BF836" s="21"/>
      <c r="BG836" s="56"/>
      <c r="BH836" s="56"/>
      <c r="BI836" s="56"/>
      <c r="BJ836" s="56"/>
      <c r="BK836" s="56"/>
      <c r="BL836" s="56"/>
      <c r="BM836" s="56"/>
      <c r="BN836" s="56"/>
      <c r="BO836" s="36" t="s">
        <v>236</v>
      </c>
      <c r="BP836" s="508">
        <v>307732</v>
      </c>
      <c r="BQ836" s="508">
        <v>354812</v>
      </c>
      <c r="BR836" s="508">
        <v>428000</v>
      </c>
      <c r="BS836" s="508">
        <v>547840</v>
      </c>
      <c r="BT836" s="508">
        <v>610328</v>
      </c>
      <c r="BU836" s="56"/>
      <c r="BV836" s="36" t="s">
        <v>236</v>
      </c>
      <c r="BW836" s="508">
        <v>307732</v>
      </c>
      <c r="BX836" s="508">
        <v>354812</v>
      </c>
      <c r="BY836" s="508">
        <v>428000</v>
      </c>
      <c r="BZ836" s="508">
        <v>547840</v>
      </c>
      <c r="CA836" s="508">
        <v>610328</v>
      </c>
      <c r="CB836" s="61"/>
      <c r="CC836" s="61"/>
      <c r="CD836" s="61"/>
      <c r="CE836" s="61"/>
      <c r="CF836" s="61"/>
      <c r="CG836" s="61"/>
      <c r="CH836" s="61"/>
      <c r="CI836" s="61"/>
      <c r="CJ836" s="61"/>
      <c r="CK836" s="61"/>
      <c r="CL836" s="61"/>
      <c r="CM836" s="61"/>
      <c r="CN836" s="61"/>
      <c r="CO836" s="61"/>
      <c r="CP836" s="61"/>
      <c r="CQ836" s="61"/>
      <c r="CR836" s="1510"/>
      <c r="CS836" s="61"/>
      <c r="CT836" s="61"/>
      <c r="CU836" s="61"/>
      <c r="CV836" s="61"/>
      <c r="CW836" s="61"/>
      <c r="CX836" s="61"/>
      <c r="CY836" s="61"/>
      <c r="CZ836" s="61"/>
      <c r="DA836" s="61"/>
      <c r="DB836" s="61"/>
      <c r="DC836" s="61"/>
      <c r="DD836" s="61"/>
      <c r="DE836" s="61"/>
      <c r="DF836" s="61"/>
    </row>
    <row r="837" spans="1:110" s="51" customFormat="1" ht="12.75" customHeight="1">
      <c r="A837" s="12"/>
      <c r="B837" s="12"/>
      <c r="C837" s="50"/>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39"/>
      <c r="AN837" s="39"/>
      <c r="AO837" s="39"/>
      <c r="AP837" s="39"/>
      <c r="AQ837" s="39"/>
      <c r="AR837" s="39"/>
      <c r="AS837" s="39"/>
      <c r="AT837" s="39"/>
      <c r="AU837" s="39"/>
      <c r="AV837" s="39"/>
      <c r="AW837" s="39"/>
      <c r="AX837" s="39"/>
      <c r="AY837" s="39"/>
      <c r="AZ837" s="52"/>
      <c r="BA837" s="52"/>
      <c r="BB837" s="21"/>
      <c r="BC837" s="21"/>
      <c r="BD837" s="21"/>
      <c r="BE837" s="21"/>
      <c r="BF837" s="21"/>
      <c r="BG837" s="56"/>
      <c r="BH837" s="56"/>
      <c r="BI837" s="56"/>
      <c r="BJ837" s="56"/>
      <c r="BK837" s="56"/>
      <c r="BL837" s="56"/>
      <c r="BM837" s="56"/>
      <c r="BN837" s="56"/>
      <c r="BO837" s="36" t="s">
        <v>237</v>
      </c>
      <c r="BP837" s="510">
        <v>278972</v>
      </c>
      <c r="BQ837" s="510">
        <v>321652</v>
      </c>
      <c r="BR837" s="510">
        <v>388000</v>
      </c>
      <c r="BS837" s="510">
        <v>496640</v>
      </c>
      <c r="BT837" s="510">
        <v>553288</v>
      </c>
      <c r="BU837" s="56"/>
      <c r="BV837" s="36" t="s">
        <v>237</v>
      </c>
      <c r="BW837" s="510">
        <v>278972</v>
      </c>
      <c r="BX837" s="510">
        <v>321652</v>
      </c>
      <c r="BY837" s="510">
        <v>388000</v>
      </c>
      <c r="BZ837" s="510">
        <v>496640</v>
      </c>
      <c r="CA837" s="510">
        <v>553288</v>
      </c>
      <c r="CB837" s="107"/>
      <c r="CC837" s="107"/>
      <c r="CD837" s="107"/>
      <c r="CE837" s="107"/>
      <c r="CF837" s="107"/>
      <c r="CG837" s="107"/>
      <c r="CH837" s="107"/>
      <c r="CI837" s="107"/>
      <c r="CJ837" s="107"/>
      <c r="CK837" s="107"/>
      <c r="CL837" s="107"/>
      <c r="CM837" s="107"/>
      <c r="CN837" s="107"/>
      <c r="CO837" s="107"/>
      <c r="CP837" s="107"/>
      <c r="CQ837" s="107"/>
      <c r="CR837" s="1706"/>
      <c r="CS837" s="107"/>
      <c r="CT837" s="107"/>
      <c r="CU837" s="107"/>
      <c r="CV837" s="107"/>
      <c r="CW837" s="107"/>
      <c r="CX837" s="107"/>
      <c r="CY837" s="107"/>
      <c r="CZ837" s="107"/>
      <c r="DA837" s="107"/>
      <c r="DB837" s="107"/>
      <c r="DC837" s="107"/>
      <c r="DD837" s="107"/>
      <c r="DE837" s="107"/>
      <c r="DF837" s="107"/>
    </row>
    <row r="838" spans="1:110" s="51" customFormat="1" ht="14.25">
      <c r="A838" s="50" t="s">
        <v>500</v>
      </c>
      <c r="B838" s="12"/>
      <c r="C838" s="50" t="s">
        <v>818</v>
      </c>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39"/>
      <c r="AN838" s="39"/>
      <c r="AO838" s="39"/>
      <c r="AP838" s="39"/>
      <c r="AQ838" s="39"/>
      <c r="AR838" s="39"/>
      <c r="AS838" s="39"/>
      <c r="AT838" s="39"/>
      <c r="AU838" s="39"/>
      <c r="AV838" s="39"/>
      <c r="AW838" s="39"/>
      <c r="AX838" s="39"/>
      <c r="AY838" s="39"/>
      <c r="AZ838" s="52"/>
      <c r="BA838" s="52"/>
      <c r="BB838" s="21"/>
      <c r="BC838" s="21"/>
      <c r="BD838" s="21"/>
      <c r="BE838" s="21"/>
      <c r="BF838" s="21"/>
      <c r="BG838" s="56"/>
      <c r="BH838" s="56"/>
      <c r="BI838" s="56"/>
      <c r="BJ838" s="56"/>
      <c r="BK838" s="56"/>
      <c r="BL838" s="56"/>
      <c r="BM838" s="56"/>
      <c r="BN838" s="56"/>
      <c r="BO838" s="36" t="s">
        <v>238</v>
      </c>
      <c r="BP838" s="508">
        <v>308882</v>
      </c>
      <c r="BQ838" s="508">
        <v>356138</v>
      </c>
      <c r="BR838" s="508">
        <v>429600</v>
      </c>
      <c r="BS838" s="508">
        <v>549888</v>
      </c>
      <c r="BT838" s="508">
        <v>612610</v>
      </c>
      <c r="BU838" s="56"/>
      <c r="BV838" s="36" t="s">
        <v>238</v>
      </c>
      <c r="BW838" s="508">
        <v>308882</v>
      </c>
      <c r="BX838" s="508">
        <v>356138</v>
      </c>
      <c r="BY838" s="508">
        <v>429600</v>
      </c>
      <c r="BZ838" s="508">
        <v>549888</v>
      </c>
      <c r="CA838" s="508">
        <v>612610</v>
      </c>
      <c r="CB838" s="107"/>
      <c r="CC838" s="107"/>
      <c r="CD838" s="107"/>
      <c r="CE838" s="107"/>
      <c r="CF838" s="107"/>
      <c r="CG838" s="107"/>
      <c r="CH838" s="107"/>
      <c r="CI838" s="107"/>
      <c r="CJ838" s="107"/>
      <c r="CK838" s="107"/>
      <c r="CL838" s="107"/>
      <c r="CM838" s="107"/>
      <c r="CN838" s="107"/>
      <c r="CO838" s="107"/>
      <c r="CP838" s="107"/>
      <c r="CQ838" s="107"/>
      <c r="CR838" s="1706"/>
      <c r="CS838" s="107"/>
      <c r="CT838" s="107"/>
      <c r="CU838" s="107"/>
      <c r="CV838" s="107"/>
      <c r="CW838" s="107"/>
      <c r="CX838" s="107"/>
      <c r="CY838" s="107"/>
      <c r="CZ838" s="107"/>
      <c r="DA838" s="107"/>
      <c r="DB838" s="107"/>
      <c r="DC838" s="107"/>
      <c r="DD838" s="107"/>
      <c r="DE838" s="107"/>
      <c r="DF838" s="107"/>
    </row>
    <row r="839" spans="1:110" s="51" customFormat="1" ht="12.75" customHeight="1">
      <c r="A839" s="25"/>
      <c r="B839" s="25"/>
      <c r="C839" s="25"/>
      <c r="D839" s="25"/>
      <c r="E839" s="25"/>
      <c r="F839" s="25"/>
      <c r="G839" s="3"/>
      <c r="H839" s="25"/>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39"/>
      <c r="AN839" s="39"/>
      <c r="AO839" s="39"/>
      <c r="AP839" s="39"/>
      <c r="AQ839" s="39"/>
      <c r="AR839" s="39"/>
      <c r="AS839" s="39"/>
      <c r="AT839" s="39"/>
      <c r="AU839" s="39"/>
      <c r="AV839" s="39"/>
      <c r="AW839" s="39"/>
      <c r="AX839" s="39"/>
      <c r="AY839" s="39"/>
      <c r="AZ839" s="52"/>
      <c r="BA839" s="52"/>
      <c r="BB839" s="21"/>
      <c r="BC839" s="21"/>
      <c r="BD839" s="21"/>
      <c r="BE839" s="21"/>
      <c r="BF839" s="21"/>
      <c r="BG839" s="56"/>
      <c r="BH839" s="56"/>
      <c r="BI839" s="56"/>
      <c r="BJ839" s="56"/>
      <c r="BK839" s="56"/>
      <c r="BL839" s="56"/>
      <c r="BM839" s="56"/>
      <c r="BN839" s="56"/>
      <c r="BO839" s="36" t="s">
        <v>239</v>
      </c>
      <c r="BP839" s="510">
        <v>278397</v>
      </c>
      <c r="BQ839" s="510">
        <v>320989</v>
      </c>
      <c r="BR839" s="510">
        <v>387200</v>
      </c>
      <c r="BS839" s="510">
        <v>495616</v>
      </c>
      <c r="BT839" s="510">
        <v>552147</v>
      </c>
      <c r="BU839" s="56"/>
      <c r="BV839" s="36" t="s">
        <v>239</v>
      </c>
      <c r="BW839" s="510">
        <v>278397</v>
      </c>
      <c r="BX839" s="510">
        <v>320989</v>
      </c>
      <c r="BY839" s="510">
        <v>387200</v>
      </c>
      <c r="BZ839" s="510">
        <v>495616</v>
      </c>
      <c r="CA839" s="510">
        <v>552147</v>
      </c>
      <c r="CB839" s="107"/>
      <c r="CC839" s="107"/>
      <c r="CD839" s="107"/>
      <c r="CE839" s="107"/>
      <c r="CF839" s="107"/>
      <c r="CG839" s="107"/>
      <c r="CH839" s="107"/>
      <c r="CI839" s="107"/>
      <c r="CJ839" s="107"/>
      <c r="CK839" s="107"/>
      <c r="CL839" s="107"/>
      <c r="CM839" s="107"/>
      <c r="CN839" s="107"/>
      <c r="CO839" s="107"/>
      <c r="CP839" s="107"/>
      <c r="CQ839" s="107"/>
      <c r="CR839" s="1706"/>
      <c r="CS839" s="107"/>
      <c r="CT839" s="107"/>
      <c r="CU839" s="107"/>
      <c r="CV839" s="107"/>
      <c r="CW839" s="107"/>
      <c r="CX839" s="107"/>
      <c r="CY839" s="107"/>
      <c r="CZ839" s="107"/>
      <c r="DA839" s="107"/>
      <c r="DB839" s="107"/>
      <c r="DC839" s="107"/>
      <c r="DD839" s="107"/>
      <c r="DE839" s="107"/>
      <c r="DF839" s="107"/>
    </row>
    <row r="840" spans="1:110" s="51" customFormat="1" ht="14.25">
      <c r="A840" s="12"/>
      <c r="B840" s="12"/>
      <c r="C840" s="50" t="s">
        <v>353</v>
      </c>
      <c r="D840" s="12"/>
      <c r="E840" s="12"/>
      <c r="F840" s="12"/>
      <c r="G840" s="12"/>
      <c r="H840" s="12"/>
      <c r="I840" s="12"/>
      <c r="J840" s="76" t="s">
        <v>366</v>
      </c>
      <c r="K840" s="77"/>
      <c r="L840" s="77"/>
      <c r="M840" s="77"/>
      <c r="N840" s="77"/>
      <c r="O840" s="77"/>
      <c r="P840" s="77"/>
      <c r="Q840" s="77"/>
      <c r="R840" s="77"/>
      <c r="S840" s="77"/>
      <c r="T840" s="77"/>
      <c r="U840" s="77"/>
      <c r="V840" s="78"/>
      <c r="W840" s="2002">
        <v>2340</v>
      </c>
      <c r="X840" s="2002"/>
      <c r="Y840" s="2002"/>
      <c r="Z840" s="2002"/>
      <c r="AA840" s="2002"/>
      <c r="AB840" s="2002"/>
      <c r="AC840" s="2002"/>
      <c r="AD840" s="12"/>
      <c r="AE840" s="12"/>
      <c r="AF840" s="12"/>
      <c r="AG840" s="12"/>
      <c r="AH840" s="12"/>
      <c r="AI840" s="12"/>
      <c r="AJ840" s="12"/>
      <c r="AK840" s="12"/>
      <c r="AL840" s="12"/>
      <c r="AM840" s="39"/>
      <c r="AN840" s="39"/>
      <c r="AO840" s="39"/>
      <c r="AP840" s="39"/>
      <c r="AQ840" s="39"/>
      <c r="AR840" s="39"/>
      <c r="AS840" s="39"/>
      <c r="AT840" s="39"/>
      <c r="AU840" s="39"/>
      <c r="AV840" s="39"/>
      <c r="AW840" s="39"/>
      <c r="AX840" s="39"/>
      <c r="AY840" s="39"/>
      <c r="AZ840" s="52"/>
      <c r="BA840" s="52"/>
      <c r="BB840" s="21"/>
      <c r="BC840" s="21"/>
      <c r="BD840" s="21"/>
      <c r="BE840" s="21"/>
      <c r="BF840" s="21"/>
      <c r="BG840" s="56"/>
      <c r="BH840" s="56"/>
      <c r="BI840" s="56"/>
      <c r="BJ840" s="56"/>
      <c r="BK840" s="56"/>
      <c r="BL840" s="56"/>
      <c r="BM840" s="56"/>
      <c r="BN840" s="56"/>
      <c r="BO840" s="36" t="s">
        <v>241</v>
      </c>
      <c r="BP840" s="508">
        <v>278972</v>
      </c>
      <c r="BQ840" s="508">
        <v>321652</v>
      </c>
      <c r="BR840" s="508">
        <v>388000</v>
      </c>
      <c r="BS840" s="508">
        <v>496640</v>
      </c>
      <c r="BT840" s="508">
        <v>553288</v>
      </c>
      <c r="BU840" s="56"/>
      <c r="BV840" s="36" t="s">
        <v>241</v>
      </c>
      <c r="BW840" s="508">
        <v>278972</v>
      </c>
      <c r="BX840" s="508">
        <v>321652</v>
      </c>
      <c r="BY840" s="508">
        <v>388000</v>
      </c>
      <c r="BZ840" s="508">
        <v>496640</v>
      </c>
      <c r="CA840" s="508">
        <v>553288</v>
      </c>
      <c r="CB840" s="107"/>
      <c r="CC840" s="107"/>
      <c r="CD840" s="107"/>
      <c r="CE840" s="107"/>
      <c r="CF840" s="107"/>
      <c r="CG840" s="107"/>
      <c r="CH840" s="107"/>
      <c r="CI840" s="107"/>
      <c r="CJ840" s="107"/>
      <c r="CK840" s="107"/>
      <c r="CL840" s="107"/>
      <c r="CM840" s="107"/>
      <c r="CN840" s="107"/>
      <c r="CO840" s="107"/>
      <c r="CP840" s="107"/>
      <c r="CQ840" s="107"/>
      <c r="CR840" s="1706"/>
      <c r="CS840" s="107"/>
      <c r="CT840" s="107"/>
      <c r="CU840" s="107"/>
      <c r="CV840" s="107"/>
      <c r="CW840" s="107"/>
      <c r="CX840" s="107"/>
      <c r="CY840" s="107"/>
      <c r="CZ840" s="107"/>
      <c r="DA840" s="107"/>
      <c r="DB840" s="107"/>
      <c r="DC840" s="107"/>
      <c r="DD840" s="107"/>
      <c r="DE840" s="107"/>
      <c r="DF840" s="107"/>
    </row>
    <row r="841" spans="1:110" s="51" customFormat="1" ht="12.75" customHeight="1">
      <c r="A841" s="12"/>
      <c r="B841" s="12"/>
      <c r="C841" s="12"/>
      <c r="D841" s="12"/>
      <c r="E841" s="12"/>
      <c r="F841" s="12"/>
      <c r="G841" s="12"/>
      <c r="H841" s="12"/>
      <c r="I841" s="12"/>
      <c r="J841" s="76" t="s">
        <v>365</v>
      </c>
      <c r="K841" s="77"/>
      <c r="L841" s="77"/>
      <c r="M841" s="77"/>
      <c r="N841" s="77"/>
      <c r="O841" s="77"/>
      <c r="P841" s="77"/>
      <c r="Q841" s="77"/>
      <c r="R841" s="77"/>
      <c r="S841" s="77"/>
      <c r="T841" s="77"/>
      <c r="U841" s="77"/>
      <c r="V841" s="78"/>
      <c r="W841" s="2002">
        <v>7500</v>
      </c>
      <c r="X841" s="2002"/>
      <c r="Y841" s="2002"/>
      <c r="Z841" s="2002"/>
      <c r="AA841" s="2002"/>
      <c r="AB841" s="2002"/>
      <c r="AC841" s="2002"/>
      <c r="AD841" s="12"/>
      <c r="AE841" s="12"/>
      <c r="AF841" s="12"/>
      <c r="AG841" s="12"/>
      <c r="AH841" s="12"/>
      <c r="AI841" s="12"/>
      <c r="AJ841" s="12"/>
      <c r="AK841" s="12"/>
      <c r="AL841" s="12"/>
      <c r="AM841" s="39"/>
      <c r="AN841" s="39"/>
      <c r="AO841" s="39"/>
      <c r="AP841" s="39"/>
      <c r="AQ841" s="39"/>
      <c r="AR841" s="39"/>
      <c r="AS841" s="39"/>
      <c r="AT841" s="39"/>
      <c r="AU841" s="39"/>
      <c r="AV841" s="39"/>
      <c r="AW841" s="39"/>
      <c r="AX841" s="39"/>
      <c r="AY841" s="39"/>
      <c r="BF841" s="21"/>
      <c r="BG841" s="56"/>
      <c r="BH841" s="56"/>
      <c r="BI841" s="56"/>
      <c r="BJ841" s="56"/>
      <c r="BK841" s="56"/>
      <c r="BL841" s="56"/>
      <c r="BM841" s="56"/>
      <c r="BN841" s="56"/>
      <c r="BO841" s="36" t="s">
        <v>242</v>
      </c>
      <c r="BP841" s="510">
        <v>240434</v>
      </c>
      <c r="BQ841" s="510">
        <v>277218</v>
      </c>
      <c r="BR841" s="510">
        <v>334400</v>
      </c>
      <c r="BS841" s="510">
        <v>428032</v>
      </c>
      <c r="BT841" s="510">
        <v>476854</v>
      </c>
      <c r="BU841" s="56"/>
      <c r="BV841" s="36" t="s">
        <v>242</v>
      </c>
      <c r="BW841" s="510">
        <v>240434</v>
      </c>
      <c r="BX841" s="510">
        <v>277218</v>
      </c>
      <c r="BY841" s="510">
        <v>334400</v>
      </c>
      <c r="BZ841" s="510">
        <v>428032</v>
      </c>
      <c r="CA841" s="510">
        <v>476854</v>
      </c>
      <c r="CB841" s="107"/>
      <c r="CC841" s="107"/>
      <c r="CD841" s="107"/>
      <c r="CE841" s="107"/>
      <c r="CF841" s="107"/>
      <c r="CG841" s="107"/>
      <c r="CH841" s="107"/>
      <c r="CI841" s="107"/>
      <c r="CJ841" s="107"/>
      <c r="CK841" s="107"/>
      <c r="CL841" s="107"/>
      <c r="CM841" s="107"/>
      <c r="CN841" s="107"/>
      <c r="CO841" s="107"/>
      <c r="CP841" s="107"/>
      <c r="CQ841" s="107"/>
      <c r="CR841" s="1706"/>
      <c r="CS841" s="107"/>
      <c r="CT841" s="107"/>
      <c r="CU841" s="107"/>
      <c r="CV841" s="107"/>
      <c r="CW841" s="107"/>
      <c r="CX841" s="107"/>
      <c r="CY841" s="107"/>
      <c r="CZ841" s="107"/>
      <c r="DA841" s="107"/>
      <c r="DB841" s="107"/>
      <c r="DC841" s="107"/>
      <c r="DD841" s="107"/>
      <c r="DE841" s="107"/>
      <c r="DF841" s="107"/>
    </row>
    <row r="842" spans="1:110" s="51" customFormat="1" ht="12.75" customHeight="1">
      <c r="A842" s="12"/>
      <c r="B842" s="12"/>
      <c r="C842" s="12"/>
      <c r="D842" s="12"/>
      <c r="E842" s="12"/>
      <c r="F842" s="12"/>
      <c r="G842" s="12"/>
      <c r="H842" s="12"/>
      <c r="I842" s="12"/>
      <c r="J842" s="76" t="s">
        <v>364</v>
      </c>
      <c r="K842" s="77"/>
      <c r="L842" s="77"/>
      <c r="M842" s="77"/>
      <c r="N842" s="77"/>
      <c r="O842" s="77"/>
      <c r="P842" s="77"/>
      <c r="Q842" s="77"/>
      <c r="R842" s="77"/>
      <c r="S842" s="77"/>
      <c r="T842" s="77"/>
      <c r="U842" s="77"/>
      <c r="V842" s="78"/>
      <c r="W842" s="2002">
        <v>11000</v>
      </c>
      <c r="X842" s="2002"/>
      <c r="Y842" s="2002"/>
      <c r="Z842" s="2002"/>
      <c r="AA842" s="2002"/>
      <c r="AB842" s="2002"/>
      <c r="AC842" s="2002"/>
      <c r="AD842" s="12"/>
      <c r="AE842" s="12"/>
      <c r="AF842" s="12"/>
      <c r="AG842" s="12"/>
      <c r="AH842" s="12"/>
      <c r="AI842" s="12"/>
      <c r="AJ842" s="12"/>
      <c r="AK842" s="12"/>
      <c r="AL842" s="12"/>
      <c r="AM842" s="39"/>
      <c r="AN842" s="39"/>
      <c r="AO842" s="39"/>
      <c r="AP842" s="39"/>
      <c r="AQ842" s="39"/>
      <c r="AR842" s="39"/>
      <c r="AS842" s="39"/>
      <c r="AT842" s="39"/>
      <c r="AU842" s="39"/>
      <c r="AV842" s="39"/>
      <c r="AW842" s="39"/>
      <c r="AX842" s="39"/>
      <c r="AY842" s="39"/>
      <c r="BF842" s="21"/>
      <c r="BG842" s="56"/>
      <c r="BH842" s="56"/>
      <c r="BI842" s="56"/>
      <c r="BJ842" s="56"/>
      <c r="BK842" s="56"/>
      <c r="BL842" s="56"/>
      <c r="BM842" s="56"/>
      <c r="BN842" s="56"/>
      <c r="BO842" s="36" t="s">
        <v>670</v>
      </c>
      <c r="BP842" s="508">
        <v>278397</v>
      </c>
      <c r="BQ842" s="508">
        <v>320989</v>
      </c>
      <c r="BR842" s="508">
        <v>387200</v>
      </c>
      <c r="BS842" s="508">
        <v>495616</v>
      </c>
      <c r="BT842" s="508">
        <v>552147</v>
      </c>
      <c r="BU842" s="56"/>
      <c r="BV842" s="36" t="s">
        <v>670</v>
      </c>
      <c r="BW842" s="508">
        <v>278397</v>
      </c>
      <c r="BX842" s="508">
        <v>320989</v>
      </c>
      <c r="BY842" s="508">
        <v>387200</v>
      </c>
      <c r="BZ842" s="508">
        <v>495616</v>
      </c>
      <c r="CA842" s="508">
        <v>552147</v>
      </c>
      <c r="CB842" s="107"/>
      <c r="CC842" s="107"/>
      <c r="CD842" s="107"/>
      <c r="CE842" s="107"/>
      <c r="CF842" s="107"/>
      <c r="CG842" s="107"/>
      <c r="CH842" s="107"/>
      <c r="CI842" s="107"/>
      <c r="CJ842" s="107"/>
      <c r="CK842" s="107"/>
      <c r="CL842" s="107"/>
      <c r="CM842" s="107"/>
      <c r="CN842" s="107"/>
      <c r="CO842" s="107"/>
      <c r="CP842" s="107"/>
      <c r="CQ842" s="107"/>
      <c r="CR842" s="1706"/>
      <c r="CS842" s="107"/>
      <c r="CT842" s="107"/>
      <c r="CU842" s="107"/>
      <c r="CV842" s="107"/>
      <c r="CW842" s="107"/>
      <c r="CX842" s="107"/>
      <c r="CY842" s="107"/>
      <c r="CZ842" s="107"/>
      <c r="DA842" s="107"/>
      <c r="DB842" s="107"/>
      <c r="DC842" s="107"/>
      <c r="DD842" s="107"/>
      <c r="DE842" s="107"/>
      <c r="DF842" s="107"/>
    </row>
    <row r="843" spans="1:110" s="51" customFormat="1" ht="12.75" customHeight="1">
      <c r="A843" s="12"/>
      <c r="B843" s="12"/>
      <c r="C843" s="12"/>
      <c r="D843" s="12"/>
      <c r="E843" s="12"/>
      <c r="F843" s="12"/>
      <c r="G843" s="12"/>
      <c r="H843" s="12"/>
      <c r="I843" s="12"/>
      <c r="J843" s="76" t="s">
        <v>363</v>
      </c>
      <c r="K843" s="77"/>
      <c r="L843" s="77"/>
      <c r="M843" s="77"/>
      <c r="N843" s="77"/>
      <c r="O843" s="77"/>
      <c r="P843" s="77"/>
      <c r="Q843" s="77"/>
      <c r="R843" s="77"/>
      <c r="S843" s="77"/>
      <c r="T843" s="77"/>
      <c r="U843" s="77"/>
      <c r="V843" s="78"/>
      <c r="W843" s="2002"/>
      <c r="X843" s="2002"/>
      <c r="Y843" s="2002"/>
      <c r="Z843" s="2002"/>
      <c r="AA843" s="2002"/>
      <c r="AB843" s="2002"/>
      <c r="AC843" s="2002"/>
      <c r="AD843" s="12"/>
      <c r="AE843" s="12"/>
      <c r="AF843" s="12"/>
      <c r="AG843" s="12"/>
      <c r="AH843" s="12"/>
      <c r="AI843" s="12"/>
      <c r="AJ843" s="12"/>
      <c r="AK843" s="12"/>
      <c r="AL843" s="12"/>
      <c r="AM843" s="39"/>
      <c r="AN843" s="39"/>
      <c r="AO843" s="39"/>
      <c r="AP843" s="39"/>
      <c r="AQ843" s="39"/>
      <c r="AR843" s="39"/>
      <c r="AS843" s="39"/>
      <c r="AT843" s="39"/>
      <c r="AU843" s="39"/>
      <c r="AV843" s="39"/>
      <c r="AW843" s="39"/>
      <c r="AX843" s="39"/>
      <c r="AY843" s="39"/>
      <c r="BF843" s="21"/>
      <c r="BG843" s="56"/>
      <c r="BM843" s="56"/>
      <c r="BN843" s="56"/>
      <c r="BO843" s="36" t="s">
        <v>726</v>
      </c>
      <c r="BP843" s="510">
        <v>278972</v>
      </c>
      <c r="BQ843" s="510">
        <v>321652</v>
      </c>
      <c r="BR843" s="510">
        <v>388000</v>
      </c>
      <c r="BS843" s="510">
        <v>496640</v>
      </c>
      <c r="BT843" s="510">
        <v>553288</v>
      </c>
      <c r="BU843" s="56"/>
      <c r="BV843" s="36" t="s">
        <v>726</v>
      </c>
      <c r="BW843" s="510">
        <v>278972</v>
      </c>
      <c r="BX843" s="510">
        <v>321652</v>
      </c>
      <c r="BY843" s="510">
        <v>388000</v>
      </c>
      <c r="BZ843" s="510">
        <v>496640</v>
      </c>
      <c r="CA843" s="510">
        <v>553288</v>
      </c>
      <c r="CB843" s="107"/>
      <c r="CC843" s="107"/>
      <c r="CD843" s="107"/>
      <c r="CE843" s="107"/>
      <c r="CF843" s="107"/>
      <c r="CG843" s="107"/>
      <c r="CH843" s="107"/>
      <c r="CI843" s="107"/>
      <c r="CJ843" s="107"/>
      <c r="CK843" s="107"/>
      <c r="CL843" s="107"/>
      <c r="CM843" s="107"/>
      <c r="CN843" s="107"/>
      <c r="CO843" s="107"/>
      <c r="CP843" s="107"/>
      <c r="CQ843" s="107"/>
      <c r="CR843" s="1706"/>
      <c r="CS843" s="107"/>
      <c r="CT843" s="107"/>
      <c r="CU843" s="107"/>
      <c r="CV843" s="107"/>
      <c r="CW843" s="107"/>
      <c r="CX843" s="107"/>
      <c r="CY843" s="107"/>
      <c r="CZ843" s="107"/>
      <c r="DA843" s="107"/>
      <c r="DB843" s="107"/>
      <c r="DC843" s="107"/>
      <c r="DD843" s="107"/>
      <c r="DE843" s="107"/>
      <c r="DF843" s="107"/>
    </row>
    <row r="844" spans="1:110" s="51" customFormat="1" ht="12.75" customHeight="1">
      <c r="A844" s="12"/>
      <c r="B844" s="12"/>
      <c r="C844" s="12"/>
      <c r="D844" s="12"/>
      <c r="E844" s="12"/>
      <c r="F844" s="12"/>
      <c r="G844" s="12"/>
      <c r="H844" s="12"/>
      <c r="I844" s="12"/>
      <c r="J844" s="76" t="s">
        <v>175</v>
      </c>
      <c r="K844" s="77"/>
      <c r="L844" s="77"/>
      <c r="M844" s="2007" t="s">
        <v>2549</v>
      </c>
      <c r="N844" s="2149"/>
      <c r="O844" s="2149"/>
      <c r="P844" s="2149"/>
      <c r="Q844" s="2149"/>
      <c r="R844" s="2149"/>
      <c r="S844" s="2149"/>
      <c r="T844" s="2149"/>
      <c r="U844" s="2149"/>
      <c r="V844" s="2150"/>
      <c r="W844" s="2002">
        <v>32850</v>
      </c>
      <c r="X844" s="2002"/>
      <c r="Y844" s="2002"/>
      <c r="Z844" s="2002"/>
      <c r="AA844" s="2002"/>
      <c r="AB844" s="2002"/>
      <c r="AC844" s="2002"/>
      <c r="AD844" s="12"/>
      <c r="AE844" s="12"/>
      <c r="AF844" s="12"/>
      <c r="AG844" s="12"/>
      <c r="AH844" s="12"/>
      <c r="AI844" s="12"/>
      <c r="AJ844" s="12"/>
      <c r="AK844" s="12"/>
      <c r="AL844" s="12"/>
      <c r="AM844" s="39"/>
      <c r="AN844" s="39"/>
      <c r="AO844" s="39"/>
      <c r="AP844" s="39"/>
      <c r="AQ844" s="39"/>
      <c r="AR844" s="39"/>
      <c r="AS844" s="39"/>
      <c r="AT844" s="39"/>
      <c r="AU844" s="39"/>
      <c r="AV844" s="39"/>
      <c r="AW844" s="39"/>
      <c r="AX844" s="39"/>
      <c r="AY844" s="39"/>
      <c r="BF844" s="21"/>
      <c r="BG844" s="56"/>
      <c r="BI844" s="2276">
        <f>ROUNDDOWN(BC932*2,2)</f>
        <v>0</v>
      </c>
      <c r="BJ844" s="2276"/>
      <c r="BK844" s="2276"/>
      <c r="BL844" s="2276"/>
      <c r="BM844" s="56"/>
      <c r="BN844" s="56"/>
      <c r="BO844" s="36" t="s">
        <v>727</v>
      </c>
      <c r="BP844" s="508">
        <v>240434</v>
      </c>
      <c r="BQ844" s="508">
        <v>277218</v>
      </c>
      <c r="BR844" s="508">
        <v>334400</v>
      </c>
      <c r="BS844" s="508">
        <v>428032</v>
      </c>
      <c r="BT844" s="508">
        <v>476854</v>
      </c>
      <c r="BU844" s="56"/>
      <c r="BV844" s="36" t="s">
        <v>727</v>
      </c>
      <c r="BW844" s="508">
        <v>240434</v>
      </c>
      <c r="BX844" s="508">
        <v>277218</v>
      </c>
      <c r="BY844" s="508">
        <v>334400</v>
      </c>
      <c r="BZ844" s="508">
        <v>428032</v>
      </c>
      <c r="CA844" s="508">
        <v>476854</v>
      </c>
      <c r="CB844" s="107"/>
      <c r="CC844" s="107"/>
      <c r="CD844" s="107"/>
      <c r="CE844" s="107"/>
      <c r="CF844" s="107"/>
      <c r="CG844" s="107"/>
      <c r="CH844" s="107"/>
      <c r="CI844" s="107"/>
      <c r="CJ844" s="107"/>
      <c r="CK844" s="107"/>
      <c r="CL844" s="107"/>
      <c r="CM844" s="107"/>
      <c r="CN844" s="107"/>
      <c r="CO844" s="107"/>
      <c r="CP844" s="107"/>
      <c r="CQ844" s="107"/>
      <c r="CR844" s="1706"/>
      <c r="CS844" s="107"/>
      <c r="CT844" s="107"/>
      <c r="CU844" s="107"/>
      <c r="CV844" s="107"/>
      <c r="CW844" s="107"/>
      <c r="CX844" s="107"/>
      <c r="CY844" s="107"/>
      <c r="CZ844" s="107"/>
      <c r="DA844" s="107"/>
      <c r="DB844" s="107"/>
      <c r="DC844" s="107"/>
      <c r="DD844" s="107"/>
      <c r="DE844" s="107"/>
      <c r="DF844" s="107"/>
    </row>
    <row r="845" spans="1:110" s="51" customFormat="1" ht="12.75" customHeight="1">
      <c r="A845" s="12"/>
      <c r="B845" s="12"/>
      <c r="C845" s="12"/>
      <c r="D845" s="12"/>
      <c r="E845" s="12"/>
      <c r="F845" s="12"/>
      <c r="G845" s="12"/>
      <c r="H845" s="12"/>
      <c r="I845" s="12"/>
      <c r="J845" s="76"/>
      <c r="K845" s="77"/>
      <c r="L845" s="77"/>
      <c r="M845" s="77"/>
      <c r="N845" s="77"/>
      <c r="O845" s="77"/>
      <c r="P845" s="77"/>
      <c r="Q845" s="77"/>
      <c r="R845" s="77"/>
      <c r="S845" s="77"/>
      <c r="T845" s="77"/>
      <c r="U845" s="77"/>
      <c r="V845" s="86" t="s">
        <v>352</v>
      </c>
      <c r="W845" s="2291">
        <f>SUM(W840:AC844)</f>
        <v>53690</v>
      </c>
      <c r="X845" s="2292"/>
      <c r="Y845" s="2292"/>
      <c r="Z845" s="2292"/>
      <c r="AA845" s="2292"/>
      <c r="AB845" s="2292"/>
      <c r="AC845" s="2293"/>
      <c r="AD845" s="12"/>
      <c r="AE845" s="12"/>
      <c r="AF845" s="12"/>
      <c r="AG845" s="12"/>
      <c r="AH845" s="12"/>
      <c r="AI845" s="12"/>
      <c r="AJ845" s="12"/>
      <c r="AK845" s="12"/>
      <c r="AL845" s="12"/>
      <c r="AM845" s="39"/>
      <c r="AN845" s="39"/>
      <c r="AO845" s="39"/>
      <c r="AP845" s="39"/>
      <c r="AQ845" s="39"/>
      <c r="AR845" s="39"/>
      <c r="AS845" s="39"/>
      <c r="AT845" s="39"/>
      <c r="AU845" s="39"/>
      <c r="AV845" s="39"/>
      <c r="AW845" s="39"/>
      <c r="AX845" s="39"/>
      <c r="AY845" s="39"/>
      <c r="AZ845" s="52"/>
      <c r="BA845" s="52"/>
      <c r="BB845" s="21"/>
      <c r="BC845" s="21"/>
      <c r="BD845" s="21"/>
      <c r="BE845" s="21"/>
      <c r="BF845" s="21"/>
      <c r="BG845" s="56"/>
      <c r="BH845" s="56"/>
      <c r="BI845" s="56"/>
      <c r="BJ845" s="56"/>
      <c r="BK845" s="56"/>
      <c r="BL845" s="56"/>
      <c r="BM845" s="56"/>
      <c r="BN845" s="56"/>
      <c r="BO845" s="36" t="s">
        <v>728</v>
      </c>
      <c r="BP845" s="510">
        <v>268043</v>
      </c>
      <c r="BQ845" s="510">
        <v>309051</v>
      </c>
      <c r="BR845" s="510">
        <v>372800</v>
      </c>
      <c r="BS845" s="510">
        <v>477184</v>
      </c>
      <c r="BT845" s="510">
        <v>531613</v>
      </c>
      <c r="BU845" s="56"/>
      <c r="BV845" s="36" t="s">
        <v>728</v>
      </c>
      <c r="BW845" s="510">
        <v>268043</v>
      </c>
      <c r="BX845" s="510">
        <v>309051</v>
      </c>
      <c r="BY845" s="510">
        <v>372800</v>
      </c>
      <c r="BZ845" s="510">
        <v>477184</v>
      </c>
      <c r="CA845" s="510">
        <v>531613</v>
      </c>
      <c r="CB845" s="107"/>
      <c r="CC845" s="107"/>
      <c r="CD845" s="107"/>
      <c r="CE845" s="107"/>
      <c r="CF845" s="107"/>
      <c r="CG845" s="107"/>
      <c r="CH845" s="107"/>
      <c r="CI845" s="107"/>
      <c r="CJ845" s="107"/>
      <c r="CK845" s="107"/>
      <c r="CL845" s="107"/>
      <c r="CM845" s="107"/>
      <c r="CN845" s="107"/>
      <c r="CO845" s="107"/>
      <c r="CP845" s="107"/>
      <c r="CQ845" s="107"/>
      <c r="CR845" s="1706"/>
      <c r="CS845" s="107"/>
      <c r="CT845" s="107"/>
      <c r="CU845" s="107"/>
      <c r="CV845" s="107"/>
      <c r="CW845" s="107"/>
      <c r="CX845" s="107"/>
      <c r="CY845" s="107"/>
      <c r="CZ845" s="107"/>
      <c r="DA845" s="107"/>
      <c r="DB845" s="107"/>
      <c r="DC845" s="107"/>
      <c r="DD845" s="107"/>
      <c r="DE845" s="107"/>
      <c r="DF845" s="107"/>
    </row>
    <row r="846" spans="1:110" s="51" customFormat="1" ht="14.2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39"/>
      <c r="AN846" s="39"/>
      <c r="AO846" s="39"/>
      <c r="AP846" s="39"/>
      <c r="AQ846" s="39"/>
      <c r="AR846" s="39"/>
      <c r="AS846" s="39"/>
      <c r="AT846" s="39"/>
      <c r="AU846" s="39"/>
      <c r="AV846" s="39"/>
      <c r="AW846" s="39"/>
      <c r="AX846" s="39"/>
      <c r="AY846" s="39"/>
      <c r="AZ846" s="52">
        <f>IF(AJ1008&gt;1,0.025,0)</f>
        <v>0</v>
      </c>
      <c r="BA846" s="52"/>
      <c r="BB846" s="21"/>
      <c r="BC846" s="21"/>
      <c r="BD846" s="21"/>
      <c r="BE846" s="21"/>
      <c r="BF846" s="21"/>
      <c r="BG846" s="56"/>
      <c r="BH846" s="56"/>
      <c r="BI846" s="56"/>
      <c r="BJ846" s="56"/>
      <c r="BK846" s="56"/>
      <c r="BL846" s="56"/>
      <c r="BM846" s="56"/>
      <c r="BN846" s="56"/>
      <c r="BO846" s="36" t="s">
        <v>729</v>
      </c>
      <c r="BP846" s="508">
        <v>530910</v>
      </c>
      <c r="BQ846" s="508">
        <v>612134</v>
      </c>
      <c r="BR846" s="508">
        <v>738400</v>
      </c>
      <c r="BS846" s="508">
        <v>945152</v>
      </c>
      <c r="BT846" s="508">
        <v>1052958</v>
      </c>
      <c r="BU846" s="56"/>
      <c r="BV846" s="36" t="s">
        <v>729</v>
      </c>
      <c r="BW846" s="508">
        <v>530910</v>
      </c>
      <c r="BX846" s="508">
        <v>612134</v>
      </c>
      <c r="BY846" s="508">
        <v>738400</v>
      </c>
      <c r="BZ846" s="508">
        <v>945152</v>
      </c>
      <c r="CA846" s="508">
        <v>1052958</v>
      </c>
      <c r="CB846" s="107"/>
      <c r="CC846" s="107"/>
      <c r="CD846" s="107"/>
      <c r="CE846" s="107"/>
      <c r="CF846" s="107"/>
      <c r="CG846" s="107"/>
      <c r="CH846" s="107"/>
      <c r="CI846" s="107"/>
      <c r="CJ846" s="107"/>
      <c r="CK846" s="107"/>
      <c r="CL846" s="107"/>
      <c r="CM846" s="107"/>
      <c r="CN846" s="107"/>
      <c r="CO846" s="107"/>
      <c r="CP846" s="107"/>
      <c r="CQ846" s="107"/>
      <c r="CR846" s="1706"/>
      <c r="CS846" s="107"/>
      <c r="CT846" s="107"/>
      <c r="CU846" s="107"/>
      <c r="CV846" s="107"/>
      <c r="CW846" s="107"/>
      <c r="CX846" s="107"/>
      <c r="CY846" s="107"/>
      <c r="CZ846" s="107"/>
      <c r="DA846" s="107"/>
      <c r="DB846" s="107"/>
      <c r="DC846" s="107"/>
      <c r="DD846" s="107"/>
      <c r="DE846" s="107"/>
      <c r="DF846" s="107"/>
    </row>
    <row r="847" spans="1:110" s="51" customFormat="1" ht="12.75" customHeight="1">
      <c r="A847" s="12"/>
      <c r="B847" s="12"/>
      <c r="C847" s="50" t="s">
        <v>354</v>
      </c>
      <c r="D847" s="12"/>
      <c r="E847" s="12"/>
      <c r="F847" s="12"/>
      <c r="G847" s="12"/>
      <c r="H847" s="12"/>
      <c r="I847" s="12"/>
      <c r="J847" s="2284" t="s">
        <v>355</v>
      </c>
      <c r="K847" s="2285"/>
      <c r="L847" s="2285"/>
      <c r="M847" s="2285"/>
      <c r="N847" s="2285"/>
      <c r="O847" s="2285"/>
      <c r="P847" s="2285"/>
      <c r="Q847" s="2285"/>
      <c r="R847" s="2285"/>
      <c r="S847" s="2285"/>
      <c r="T847" s="2285"/>
      <c r="U847" s="2285"/>
      <c r="V847" s="2286"/>
      <c r="W847" s="1982">
        <v>61835.606399999997</v>
      </c>
      <c r="X847" s="1983"/>
      <c r="Y847" s="1983"/>
      <c r="Z847" s="1983"/>
      <c r="AA847" s="1983"/>
      <c r="AB847" s="1983"/>
      <c r="AC847" s="1984"/>
      <c r="AD847" s="916"/>
      <c r="AE847" s="12"/>
      <c r="AF847" s="12"/>
      <c r="AG847" s="12"/>
      <c r="AH847" s="12"/>
      <c r="AI847" s="12"/>
      <c r="AJ847" s="12"/>
      <c r="AK847" s="12"/>
      <c r="AL847" s="12"/>
      <c r="AM847" s="39"/>
      <c r="AN847" s="39"/>
      <c r="AO847" s="39"/>
      <c r="AP847" s="39"/>
      <c r="AQ847" s="39"/>
      <c r="AR847" s="39"/>
      <c r="AS847" s="39"/>
      <c r="AT847" s="39"/>
      <c r="AU847" s="39"/>
      <c r="AV847" s="39"/>
      <c r="AW847" s="39"/>
      <c r="AX847" s="39"/>
      <c r="AY847" s="39"/>
      <c r="AZ847" s="52"/>
      <c r="BA847" s="52"/>
      <c r="BB847" s="21"/>
      <c r="BC847" s="21"/>
      <c r="BD847" s="21"/>
      <c r="BE847" s="21"/>
      <c r="BF847" s="21"/>
      <c r="BG847" s="56"/>
      <c r="BH847" s="56"/>
      <c r="BI847" s="56"/>
      <c r="BJ847" s="56"/>
      <c r="BK847" s="56"/>
      <c r="BL847" s="56"/>
      <c r="BM847" s="56"/>
      <c r="BN847" s="56"/>
      <c r="BO847" s="36" t="s">
        <v>248</v>
      </c>
      <c r="BP847" s="510">
        <v>238133</v>
      </c>
      <c r="BQ847" s="510">
        <v>274565</v>
      </c>
      <c r="BR847" s="510">
        <v>331200</v>
      </c>
      <c r="BS847" s="510">
        <v>423936</v>
      </c>
      <c r="BT847" s="510">
        <v>472291</v>
      </c>
      <c r="BU847" s="56"/>
      <c r="BV847" s="36" t="s">
        <v>248</v>
      </c>
      <c r="BW847" s="510">
        <v>238133</v>
      </c>
      <c r="BX847" s="510">
        <v>274565</v>
      </c>
      <c r="BY847" s="510">
        <v>331200</v>
      </c>
      <c r="BZ847" s="510">
        <v>423936</v>
      </c>
      <c r="CA847" s="510">
        <v>472291</v>
      </c>
      <c r="CB847" s="107"/>
      <c r="CC847" s="107"/>
      <c r="CD847" s="107"/>
      <c r="CE847" s="107"/>
      <c r="CF847" s="107"/>
      <c r="CG847" s="107"/>
      <c r="CH847" s="107"/>
      <c r="CI847" s="107"/>
      <c r="CJ847" s="107"/>
      <c r="CK847" s="107"/>
      <c r="CL847" s="107"/>
      <c r="CM847" s="107"/>
      <c r="CN847" s="107"/>
      <c r="CO847" s="107"/>
      <c r="CP847" s="107"/>
      <c r="CQ847" s="107"/>
      <c r="CR847" s="1706"/>
      <c r="CS847" s="107"/>
      <c r="CT847" s="107"/>
      <c r="CU847" s="107"/>
      <c r="CV847" s="107"/>
      <c r="CW847" s="107"/>
      <c r="CX847" s="107"/>
      <c r="CY847" s="107"/>
      <c r="CZ847" s="107"/>
      <c r="DA847" s="107"/>
      <c r="DB847" s="107"/>
      <c r="DC847" s="107"/>
      <c r="DD847" s="107"/>
      <c r="DE847" s="107"/>
      <c r="DF847" s="107"/>
    </row>
    <row r="848" spans="1:110" s="51" customFormat="1"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916"/>
      <c r="AE848" s="12"/>
      <c r="AF848" s="12"/>
      <c r="AG848" s="12"/>
      <c r="AH848" s="12"/>
      <c r="AI848" s="12"/>
      <c r="AJ848" s="12"/>
      <c r="AK848" s="12"/>
      <c r="AL848" s="12"/>
      <c r="AM848" s="39"/>
      <c r="AN848" s="39"/>
      <c r="AO848" s="39"/>
      <c r="AP848" s="39"/>
      <c r="AQ848" s="39"/>
      <c r="AR848" s="39"/>
      <c r="AS848" s="39"/>
      <c r="AT848" s="39"/>
      <c r="AU848" s="39"/>
      <c r="AV848" s="39"/>
      <c r="AW848" s="39"/>
      <c r="AX848" s="39"/>
      <c r="AY848" s="39"/>
      <c r="AZ848" s="52"/>
      <c r="BA848" s="52"/>
      <c r="BB848" s="21"/>
      <c r="BC848" s="21"/>
      <c r="BD848" s="21"/>
      <c r="BE848" s="21"/>
      <c r="BF848" s="21"/>
      <c r="BG848" s="56"/>
      <c r="BH848" s="56"/>
      <c r="BI848" s="56"/>
      <c r="BJ848" s="56"/>
      <c r="BK848" s="56"/>
      <c r="BL848" s="56"/>
      <c r="BM848" s="56"/>
      <c r="BN848" s="56"/>
      <c r="BO848" s="36" t="s">
        <v>249</v>
      </c>
      <c r="BP848" s="508">
        <v>311183</v>
      </c>
      <c r="BQ848" s="508">
        <v>358791</v>
      </c>
      <c r="BR848" s="508">
        <v>432800</v>
      </c>
      <c r="BS848" s="508">
        <v>553984</v>
      </c>
      <c r="BT848" s="508">
        <v>617173</v>
      </c>
      <c r="BU848" s="56"/>
      <c r="BV848" s="36" t="s">
        <v>249</v>
      </c>
      <c r="BW848" s="508">
        <v>311183</v>
      </c>
      <c r="BX848" s="508">
        <v>358791</v>
      </c>
      <c r="BY848" s="508">
        <v>432800</v>
      </c>
      <c r="BZ848" s="508">
        <v>553984</v>
      </c>
      <c r="CA848" s="508">
        <v>617173</v>
      </c>
      <c r="CB848" s="107"/>
      <c r="CC848" s="107"/>
      <c r="CD848" s="107"/>
      <c r="CE848" s="107"/>
      <c r="CF848" s="107"/>
      <c r="CG848" s="107"/>
      <c r="CH848" s="107"/>
      <c r="CI848" s="107"/>
      <c r="CJ848" s="107"/>
      <c r="CK848" s="107"/>
      <c r="CL848" s="107"/>
      <c r="CM848" s="107"/>
      <c r="CN848" s="107"/>
      <c r="CO848" s="107"/>
      <c r="CP848" s="107"/>
      <c r="CQ848" s="107"/>
      <c r="CR848" s="1706"/>
      <c r="CS848" s="107"/>
      <c r="CT848" s="107"/>
      <c r="CU848" s="107"/>
      <c r="CV848" s="107"/>
      <c r="CW848" s="107"/>
      <c r="CX848" s="107"/>
      <c r="CY848" s="107"/>
      <c r="CZ848" s="107"/>
      <c r="DA848" s="107"/>
      <c r="DB848" s="107"/>
      <c r="DC848" s="107"/>
      <c r="DD848" s="107"/>
      <c r="DE848" s="107"/>
      <c r="DF848" s="107"/>
    </row>
    <row r="849" spans="1:110" s="51" customFormat="1" ht="12.75" customHeight="1">
      <c r="A849" s="12"/>
      <c r="B849" s="12"/>
      <c r="C849" s="50" t="s">
        <v>594</v>
      </c>
      <c r="D849" s="12"/>
      <c r="E849" s="12"/>
      <c r="F849" s="12"/>
      <c r="G849" s="12"/>
      <c r="H849" s="12"/>
      <c r="I849" s="12"/>
      <c r="J849" s="76" t="s">
        <v>362</v>
      </c>
      <c r="K849" s="77"/>
      <c r="L849" s="77"/>
      <c r="M849" s="77"/>
      <c r="N849" s="77"/>
      <c r="O849" s="77"/>
      <c r="P849" s="77"/>
      <c r="Q849" s="77"/>
      <c r="R849" s="77"/>
      <c r="S849" s="77"/>
      <c r="T849" s="77"/>
      <c r="U849" s="77"/>
      <c r="V849" s="78"/>
      <c r="W849" s="2217"/>
      <c r="X849" s="2217"/>
      <c r="Y849" s="2217"/>
      <c r="Z849" s="2217"/>
      <c r="AA849" s="2217"/>
      <c r="AB849" s="2217"/>
      <c r="AC849" s="2217"/>
      <c r="AD849" s="12"/>
      <c r="AE849" s="12"/>
      <c r="AF849" s="12"/>
      <c r="AG849" s="12"/>
      <c r="AH849" s="12"/>
      <c r="AI849" s="12"/>
      <c r="AJ849" s="12"/>
      <c r="AK849" s="12"/>
      <c r="AL849" s="12"/>
      <c r="AM849" s="39"/>
      <c r="AN849" s="39"/>
      <c r="AO849" s="39"/>
      <c r="AP849" s="39"/>
      <c r="AQ849" s="39"/>
      <c r="AR849" s="39"/>
      <c r="AS849" s="39"/>
      <c r="AT849" s="39"/>
      <c r="AU849" s="39"/>
      <c r="AV849" s="39"/>
      <c r="AW849" s="39"/>
      <c r="AX849" s="39"/>
      <c r="AY849" s="39"/>
      <c r="AZ849" s="52">
        <f>IF(AJ1008&gt;1,0.05,0)</f>
        <v>0</v>
      </c>
      <c r="BA849" s="52"/>
      <c r="BB849" s="21"/>
      <c r="BC849" s="21"/>
      <c r="BD849" s="21"/>
      <c r="BE849" s="21"/>
      <c r="BF849" s="21"/>
      <c r="BG849" s="56"/>
      <c r="BH849" s="56"/>
      <c r="BI849" s="56"/>
      <c r="BJ849" s="56"/>
      <c r="BK849" s="56"/>
      <c r="BL849" s="56"/>
      <c r="BM849" s="56"/>
      <c r="BN849" s="56"/>
      <c r="BO849" s="36" t="s">
        <v>250</v>
      </c>
      <c r="BP849" s="509">
        <v>440028</v>
      </c>
      <c r="BQ849" s="509">
        <v>507348</v>
      </c>
      <c r="BR849" s="510">
        <v>612000</v>
      </c>
      <c r="BS849" s="509">
        <v>783360</v>
      </c>
      <c r="BT849" s="509">
        <v>872712</v>
      </c>
      <c r="BU849" s="56"/>
      <c r="BV849" s="36" t="s">
        <v>250</v>
      </c>
      <c r="BW849" s="509">
        <v>440028</v>
      </c>
      <c r="BX849" s="509">
        <v>507348</v>
      </c>
      <c r="BY849" s="509">
        <v>612000</v>
      </c>
      <c r="BZ849" s="509">
        <v>783360</v>
      </c>
      <c r="CA849" s="509">
        <v>872712</v>
      </c>
      <c r="CB849" s="107"/>
      <c r="CC849" s="107"/>
      <c r="CD849" s="107"/>
      <c r="CE849" s="107"/>
      <c r="CF849" s="107"/>
      <c r="CG849" s="107"/>
      <c r="CH849" s="107"/>
      <c r="CI849" s="107"/>
      <c r="CJ849" s="107"/>
      <c r="CK849" s="107"/>
      <c r="CL849" s="107"/>
      <c r="CM849" s="107"/>
      <c r="CN849" s="107"/>
      <c r="CO849" s="107"/>
      <c r="CP849" s="107"/>
      <c r="CQ849" s="107"/>
      <c r="CR849" s="1706"/>
      <c r="CS849" s="107"/>
      <c r="CT849" s="107"/>
      <c r="CU849" s="107"/>
      <c r="CV849" s="107"/>
      <c r="CW849" s="107"/>
      <c r="CX849" s="107"/>
      <c r="CY849" s="107"/>
      <c r="CZ849" s="107"/>
      <c r="DA849" s="107"/>
      <c r="DB849" s="107"/>
      <c r="DC849" s="107"/>
      <c r="DD849" s="107"/>
      <c r="DE849" s="107"/>
      <c r="DF849" s="107"/>
    </row>
    <row r="850" spans="1:110" s="51" customFormat="1" ht="14.25">
      <c r="A850" s="12"/>
      <c r="B850" s="12"/>
      <c r="C850" s="12"/>
      <c r="D850" s="12"/>
      <c r="E850" s="12"/>
      <c r="F850" s="12"/>
      <c r="G850" s="12"/>
      <c r="H850" s="12"/>
      <c r="I850" s="12"/>
      <c r="J850" s="76" t="s">
        <v>361</v>
      </c>
      <c r="K850" s="77"/>
      <c r="L850" s="77"/>
      <c r="M850" s="77"/>
      <c r="N850" s="77"/>
      <c r="O850" s="77"/>
      <c r="P850" s="77"/>
      <c r="Q850" s="77"/>
      <c r="R850" s="77"/>
      <c r="S850" s="77"/>
      <c r="T850" s="77"/>
      <c r="U850" s="77"/>
      <c r="V850" s="78"/>
      <c r="W850" s="2217">
        <v>27600</v>
      </c>
      <c r="X850" s="2217"/>
      <c r="Y850" s="2217"/>
      <c r="Z850" s="2217"/>
      <c r="AA850" s="2217"/>
      <c r="AB850" s="2217"/>
      <c r="AC850" s="2217"/>
      <c r="AD850" s="12"/>
      <c r="AE850" s="12"/>
      <c r="AF850" s="12"/>
      <c r="AG850" s="12"/>
      <c r="AH850" s="12"/>
      <c r="AI850" s="12"/>
      <c r="AJ850" s="12"/>
      <c r="AK850" s="12"/>
      <c r="AL850" s="12"/>
      <c r="AM850" s="39"/>
      <c r="AN850" s="39"/>
      <c r="AO850" s="39"/>
      <c r="AP850" s="39"/>
      <c r="AQ850" s="39"/>
      <c r="AR850" s="39"/>
      <c r="AS850" s="39"/>
      <c r="AT850" s="39"/>
      <c r="AU850" s="39"/>
      <c r="AV850" s="39"/>
      <c r="AW850" s="39"/>
      <c r="AX850" s="39"/>
      <c r="AY850" s="39"/>
      <c r="AZ850" s="127"/>
      <c r="BA850" s="127"/>
      <c r="BB850" s="21"/>
      <c r="BC850" s="21"/>
      <c r="BD850" s="21"/>
      <c r="BE850" s="21"/>
      <c r="BF850" s="21"/>
      <c r="BG850" s="56"/>
      <c r="BH850" s="56"/>
      <c r="BI850" s="56"/>
      <c r="BJ850" s="56"/>
      <c r="BK850" s="56"/>
      <c r="BL850" s="56"/>
      <c r="BM850" s="56"/>
      <c r="BN850" s="56"/>
      <c r="BO850" s="36" t="s">
        <v>736</v>
      </c>
      <c r="BP850" s="508">
        <v>311183</v>
      </c>
      <c r="BQ850" s="508">
        <v>358791</v>
      </c>
      <c r="BR850" s="508">
        <v>432800</v>
      </c>
      <c r="BS850" s="508">
        <v>553984</v>
      </c>
      <c r="BT850" s="508">
        <v>617173</v>
      </c>
      <c r="BU850" s="56"/>
      <c r="BV850" s="36" t="s">
        <v>736</v>
      </c>
      <c r="BW850" s="508">
        <v>311183</v>
      </c>
      <c r="BX850" s="508">
        <v>358791</v>
      </c>
      <c r="BY850" s="508">
        <v>432800</v>
      </c>
      <c r="BZ850" s="508">
        <v>553984</v>
      </c>
      <c r="CA850" s="508">
        <v>617173</v>
      </c>
      <c r="CB850" s="107"/>
      <c r="CC850" s="107"/>
      <c r="CD850" s="107"/>
      <c r="CE850" s="107"/>
      <c r="CF850" s="107"/>
      <c r="CG850" s="107"/>
      <c r="CH850" s="107"/>
      <c r="CI850" s="107"/>
      <c r="CJ850" s="107"/>
      <c r="CK850" s="107"/>
      <c r="CL850" s="107"/>
      <c r="CM850" s="107"/>
      <c r="CN850" s="107"/>
      <c r="CO850" s="107"/>
      <c r="CP850" s="107"/>
      <c r="CQ850" s="107"/>
      <c r="CR850" s="1706"/>
      <c r="CS850" s="107"/>
      <c r="CT850" s="107"/>
      <c r="CU850" s="107"/>
      <c r="CV850" s="107"/>
      <c r="CW850" s="107"/>
      <c r="CX850" s="107"/>
      <c r="CY850" s="107"/>
      <c r="CZ850" s="107"/>
      <c r="DA850" s="107"/>
      <c r="DB850" s="107"/>
      <c r="DC850" s="107"/>
      <c r="DD850" s="107"/>
      <c r="DE850" s="107"/>
      <c r="DF850" s="107"/>
    </row>
    <row r="851" spans="1:110" s="51" customFormat="1" ht="14.25">
      <c r="A851" s="12"/>
      <c r="B851" s="12"/>
      <c r="C851" s="12"/>
      <c r="D851" s="12"/>
      <c r="E851" s="12"/>
      <c r="F851" s="12"/>
      <c r="G851" s="12"/>
      <c r="H851" s="12"/>
      <c r="I851" s="12"/>
      <c r="J851" s="76" t="s">
        <v>492</v>
      </c>
      <c r="K851" s="77"/>
      <c r="L851" s="77"/>
      <c r="M851" s="77"/>
      <c r="N851" s="77"/>
      <c r="O851" s="77"/>
      <c r="P851" s="77"/>
      <c r="Q851" s="77"/>
      <c r="R851" s="77"/>
      <c r="S851" s="77"/>
      <c r="T851" s="77"/>
      <c r="U851" s="77"/>
      <c r="V851" s="78"/>
      <c r="W851" s="2217">
        <v>31500</v>
      </c>
      <c r="X851" s="2217"/>
      <c r="Y851" s="2217"/>
      <c r="Z851" s="2217"/>
      <c r="AA851" s="2217"/>
      <c r="AB851" s="2217"/>
      <c r="AC851" s="2217"/>
      <c r="AD851" s="12"/>
      <c r="AE851" s="12"/>
      <c r="AF851" s="12"/>
      <c r="AG851" s="12"/>
      <c r="AH851" s="12"/>
      <c r="AI851" s="12"/>
      <c r="AJ851" s="12"/>
      <c r="AK851" s="12"/>
      <c r="AL851" s="12"/>
      <c r="AM851" s="39"/>
      <c r="AN851" s="39"/>
      <c r="AO851" s="39"/>
      <c r="AP851" s="39"/>
      <c r="AQ851" s="39"/>
      <c r="AR851" s="39"/>
      <c r="AS851" s="39"/>
      <c r="AT851" s="39"/>
      <c r="AU851" s="39"/>
      <c r="AV851" s="39"/>
      <c r="AW851" s="39"/>
      <c r="AX851" s="39"/>
      <c r="AY851" s="39"/>
      <c r="AZ851" s="127"/>
      <c r="BA851" s="127"/>
      <c r="BB851" s="21"/>
      <c r="BC851" s="21"/>
      <c r="BD851" s="21"/>
      <c r="BE851" s="21"/>
      <c r="BF851" s="21"/>
      <c r="BG851" s="2294"/>
      <c r="BH851" s="2294"/>
      <c r="BI851" s="2294"/>
      <c r="BJ851" s="2294"/>
      <c r="BK851" s="2294"/>
      <c r="BL851" s="2294"/>
      <c r="BM851" s="56"/>
      <c r="BN851" s="56"/>
      <c r="BO851" s="36" t="s">
        <v>737</v>
      </c>
      <c r="BP851" s="509">
        <v>440028</v>
      </c>
      <c r="BQ851" s="509">
        <v>507348</v>
      </c>
      <c r="BR851" s="509">
        <v>612000</v>
      </c>
      <c r="BS851" s="509">
        <v>783360</v>
      </c>
      <c r="BT851" s="509">
        <v>872712</v>
      </c>
      <c r="BU851" s="56"/>
      <c r="BV851" s="36" t="s">
        <v>737</v>
      </c>
      <c r="BW851" s="509">
        <v>440028</v>
      </c>
      <c r="BX851" s="509">
        <v>507348</v>
      </c>
      <c r="BY851" s="509">
        <v>612000</v>
      </c>
      <c r="BZ851" s="509">
        <v>783360</v>
      </c>
      <c r="CA851" s="509">
        <v>872712</v>
      </c>
      <c r="CB851" s="107"/>
      <c r="CC851" s="107"/>
      <c r="CD851" s="107"/>
      <c r="CE851" s="107"/>
      <c r="CF851" s="107"/>
      <c r="CG851" s="107"/>
      <c r="CH851" s="107"/>
      <c r="CI851" s="107"/>
      <c r="CJ851" s="107"/>
      <c r="CK851" s="107"/>
      <c r="CL851" s="107"/>
      <c r="CM851" s="107"/>
      <c r="CN851" s="107"/>
      <c r="CO851" s="107"/>
      <c r="CP851" s="107"/>
      <c r="CQ851" s="107"/>
      <c r="CR851" s="1706"/>
      <c r="CS851" s="107"/>
      <c r="CT851" s="107"/>
      <c r="CU851" s="107"/>
      <c r="CV851" s="107"/>
      <c r="CW851" s="107"/>
      <c r="CX851" s="107"/>
      <c r="CY851" s="107"/>
      <c r="CZ851" s="107"/>
      <c r="DA851" s="107"/>
      <c r="DB851" s="107"/>
      <c r="DC851" s="107"/>
      <c r="DD851" s="107"/>
      <c r="DE851" s="107"/>
      <c r="DF851" s="107"/>
    </row>
    <row r="852" spans="1:110" s="51" customFormat="1" ht="14.25">
      <c r="A852" s="12"/>
      <c r="B852" s="12"/>
      <c r="C852" s="12"/>
      <c r="D852" s="12"/>
      <c r="E852" s="12"/>
      <c r="F852" s="12"/>
      <c r="G852" s="12"/>
      <c r="H852" s="12"/>
      <c r="I852" s="12"/>
      <c r="J852" s="98" t="s">
        <v>655</v>
      </c>
      <c r="K852" s="77"/>
      <c r="L852" s="77"/>
      <c r="M852" s="77"/>
      <c r="N852" s="77"/>
      <c r="O852" s="77"/>
      <c r="P852" s="77"/>
      <c r="Q852" s="77"/>
      <c r="R852" s="77"/>
      <c r="S852" s="77"/>
      <c r="T852" s="77"/>
      <c r="U852" s="77"/>
      <c r="V852" s="78"/>
      <c r="W852" s="2217">
        <v>103828</v>
      </c>
      <c r="X852" s="2217"/>
      <c r="Y852" s="2217"/>
      <c r="Z852" s="2217"/>
      <c r="AA852" s="2217"/>
      <c r="AB852" s="2217"/>
      <c r="AC852" s="2217"/>
      <c r="AD852" s="12"/>
      <c r="AE852" s="12"/>
      <c r="AF852" s="12"/>
      <c r="AG852" s="12"/>
      <c r="AH852" s="12"/>
      <c r="AI852" s="12"/>
      <c r="AJ852" s="12"/>
      <c r="AK852" s="12"/>
      <c r="AL852" s="12"/>
      <c r="AM852" s="39"/>
      <c r="AN852" s="39"/>
      <c r="AO852" s="39"/>
      <c r="AP852" s="39"/>
      <c r="AQ852" s="39"/>
      <c r="AR852" s="39"/>
      <c r="AS852" s="39"/>
      <c r="AT852" s="39"/>
      <c r="AU852" s="39"/>
      <c r="AV852" s="39"/>
      <c r="AW852" s="39"/>
      <c r="AX852" s="39"/>
      <c r="AY852" s="39"/>
      <c r="AZ852" s="127"/>
      <c r="BA852" s="127"/>
      <c r="BB852" s="21"/>
      <c r="BC852" s="21"/>
      <c r="BD852" s="21"/>
      <c r="BE852" s="21"/>
      <c r="BF852" s="21"/>
      <c r="BG852" s="129"/>
      <c r="BH852" s="129"/>
      <c r="BI852" s="129"/>
      <c r="BJ852" s="129"/>
      <c r="BK852" s="129"/>
      <c r="BL852" s="129"/>
      <c r="BM852" s="56"/>
      <c r="BN852" s="56"/>
      <c r="BO852" s="36" t="s">
        <v>738</v>
      </c>
      <c r="BP852" s="508">
        <v>311183</v>
      </c>
      <c r="BQ852" s="508">
        <v>358791</v>
      </c>
      <c r="BR852" s="508">
        <v>432800</v>
      </c>
      <c r="BS852" s="508">
        <v>553984</v>
      </c>
      <c r="BT852" s="508">
        <v>617173</v>
      </c>
      <c r="BU852" s="56"/>
      <c r="BV852" s="36" t="s">
        <v>738</v>
      </c>
      <c r="BW852" s="508">
        <v>311183</v>
      </c>
      <c r="BX852" s="508">
        <v>358791</v>
      </c>
      <c r="BY852" s="508">
        <v>432800</v>
      </c>
      <c r="BZ852" s="508">
        <v>553984</v>
      </c>
      <c r="CA852" s="508">
        <v>617173</v>
      </c>
      <c r="CB852" s="107"/>
      <c r="CC852" s="107"/>
      <c r="CD852" s="107"/>
      <c r="CE852" s="107"/>
      <c r="CF852" s="107"/>
      <c r="CG852" s="107"/>
      <c r="CH852" s="107"/>
      <c r="CI852" s="107"/>
      <c r="CJ852" s="107"/>
      <c r="CK852" s="107"/>
      <c r="CL852" s="107"/>
      <c r="CM852" s="107"/>
      <c r="CN852" s="107"/>
      <c r="CO852" s="107"/>
      <c r="CP852" s="107"/>
      <c r="CQ852" s="107"/>
      <c r="CR852" s="1706"/>
      <c r="CS852" s="107"/>
      <c r="CT852" s="107"/>
      <c r="CU852" s="107"/>
      <c r="CV852" s="107"/>
      <c r="CW852" s="107"/>
      <c r="CX852" s="107"/>
      <c r="CY852" s="107"/>
      <c r="CZ852" s="107"/>
      <c r="DA852" s="107"/>
      <c r="DB852" s="107"/>
      <c r="DC852" s="107"/>
      <c r="DD852" s="107"/>
      <c r="DE852" s="107"/>
      <c r="DF852" s="107"/>
    </row>
    <row r="853" spans="1:110" s="51" customFormat="1" ht="14.25">
      <c r="A853" s="12"/>
      <c r="B853" s="12"/>
      <c r="C853" s="12"/>
      <c r="D853" s="12"/>
      <c r="E853" s="12"/>
      <c r="F853" s="12"/>
      <c r="G853" s="12"/>
      <c r="H853" s="12"/>
      <c r="I853" s="12"/>
      <c r="J853" s="99"/>
      <c r="K853" s="80"/>
      <c r="L853" s="80"/>
      <c r="M853" s="80"/>
      <c r="N853" s="80"/>
      <c r="O853" s="80"/>
      <c r="P853" s="80"/>
      <c r="Q853" s="80"/>
      <c r="R853" s="80"/>
      <c r="S853" s="80"/>
      <c r="T853" s="80"/>
      <c r="U853" s="80"/>
      <c r="V853" s="86" t="s">
        <v>278</v>
      </c>
      <c r="W853" s="2359">
        <f>SUM(W849:AC852)</f>
        <v>162928</v>
      </c>
      <c r="X853" s="2359"/>
      <c r="Y853" s="2359"/>
      <c r="Z853" s="2359"/>
      <c r="AA853" s="2359"/>
      <c r="AB853" s="2359"/>
      <c r="AC853" s="2359"/>
      <c r="AD853" s="12"/>
      <c r="AE853" s="12"/>
      <c r="AF853" s="12"/>
      <c r="AG853" s="12"/>
      <c r="AH853" s="12"/>
      <c r="AI853" s="12"/>
      <c r="AJ853" s="12"/>
      <c r="AK853" s="12"/>
      <c r="AL853" s="12"/>
      <c r="AM853" s="39"/>
      <c r="AN853" s="39"/>
      <c r="AO853" s="39"/>
      <c r="AP853" s="39"/>
      <c r="AQ853" s="39"/>
      <c r="AR853" s="39"/>
      <c r="AS853" s="39"/>
      <c r="AT853" s="39"/>
      <c r="AU853" s="39"/>
      <c r="AV853" s="39"/>
      <c r="AW853" s="39"/>
      <c r="AX853" s="39"/>
      <c r="AY853" s="39"/>
      <c r="AZ853" s="127"/>
      <c r="BA853" s="127"/>
      <c r="BB853" s="21"/>
      <c r="BC853" s="21"/>
      <c r="BD853" s="21"/>
      <c r="BE853" s="21"/>
      <c r="BF853" s="21"/>
      <c r="BG853" s="129"/>
      <c r="BH853" s="129"/>
      <c r="BI853" s="129"/>
      <c r="BJ853" s="129"/>
      <c r="BK853" s="129"/>
      <c r="BL853" s="129"/>
      <c r="BM853" s="56"/>
      <c r="BN853" s="56"/>
      <c r="BO853" s="36" t="s">
        <v>739</v>
      </c>
      <c r="BP853" s="510">
        <v>246186</v>
      </c>
      <c r="BQ853" s="510">
        <v>283850</v>
      </c>
      <c r="BR853" s="510">
        <v>342400</v>
      </c>
      <c r="BS853" s="510">
        <v>438272</v>
      </c>
      <c r="BT853" s="510">
        <v>488262</v>
      </c>
      <c r="BU853" s="56"/>
      <c r="BV853" s="36" t="s">
        <v>739</v>
      </c>
      <c r="BW853" s="510">
        <v>246186</v>
      </c>
      <c r="BX853" s="510">
        <v>283850</v>
      </c>
      <c r="BY853" s="510">
        <v>342400</v>
      </c>
      <c r="BZ853" s="510">
        <v>438272</v>
      </c>
      <c r="CA853" s="510">
        <v>488262</v>
      </c>
      <c r="CB853" s="107"/>
      <c r="CC853" s="107"/>
      <c r="CD853" s="107"/>
      <c r="CE853" s="107"/>
      <c r="CF853" s="107"/>
      <c r="CG853" s="107"/>
      <c r="CH853" s="107"/>
      <c r="CI853" s="107"/>
      <c r="CJ853" s="107"/>
      <c r="CK853" s="107"/>
      <c r="CL853" s="107"/>
      <c r="CM853" s="107"/>
      <c r="CN853" s="107"/>
      <c r="CO853" s="107"/>
      <c r="CP853" s="107"/>
      <c r="CQ853" s="107"/>
      <c r="CR853" s="1706"/>
      <c r="CS853" s="107"/>
      <c r="CT853" s="107"/>
      <c r="CU853" s="107"/>
      <c r="CV853" s="107"/>
      <c r="CW853" s="107"/>
      <c r="CX853" s="107"/>
      <c r="CY853" s="107"/>
      <c r="CZ853" s="107"/>
      <c r="DA853" s="107"/>
      <c r="DB853" s="107"/>
      <c r="DC853" s="107"/>
      <c r="DD853" s="107"/>
      <c r="DE853" s="107"/>
      <c r="DF853" s="107"/>
    </row>
    <row r="854" spans="1:110" s="51" customFormat="1"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39"/>
      <c r="AN854" s="39"/>
      <c r="AO854" s="39"/>
      <c r="AP854" s="39"/>
      <c r="AQ854" s="39"/>
      <c r="AR854" s="39"/>
      <c r="AS854" s="39"/>
      <c r="AT854" s="39"/>
      <c r="AU854" s="39"/>
      <c r="AV854" s="39"/>
      <c r="AW854" s="39"/>
      <c r="AX854" s="39"/>
      <c r="AY854" s="39"/>
      <c r="AZ854" s="2357">
        <f>SUM(AZ821:AZ849)</f>
        <v>0</v>
      </c>
      <c r="BA854" s="2357"/>
      <c r="BB854" s="21"/>
      <c r="BC854" s="21"/>
      <c r="BD854" s="21"/>
      <c r="BO854" s="36" t="s">
        <v>740</v>
      </c>
      <c r="BP854" s="508">
        <v>278972</v>
      </c>
      <c r="BQ854" s="508">
        <v>321652</v>
      </c>
      <c r="BR854" s="508">
        <v>388000</v>
      </c>
      <c r="BS854" s="508">
        <v>496640</v>
      </c>
      <c r="BT854" s="508">
        <v>553288</v>
      </c>
      <c r="BU854" s="56"/>
      <c r="BV854" s="36" t="s">
        <v>740</v>
      </c>
      <c r="BW854" s="508">
        <v>278972</v>
      </c>
      <c r="BX854" s="508">
        <v>321652</v>
      </c>
      <c r="BY854" s="508">
        <v>388000</v>
      </c>
      <c r="BZ854" s="508">
        <v>496640</v>
      </c>
      <c r="CA854" s="508">
        <v>553288</v>
      </c>
      <c r="CB854" s="107"/>
      <c r="CC854" s="107"/>
      <c r="CD854" s="107"/>
      <c r="CE854" s="107"/>
      <c r="CF854" s="107"/>
      <c r="CG854" s="107"/>
      <c r="CH854" s="107"/>
      <c r="CI854" s="107"/>
      <c r="CJ854" s="107"/>
      <c r="CK854" s="107"/>
      <c r="CL854" s="107"/>
      <c r="CM854" s="107"/>
      <c r="CN854" s="107"/>
      <c r="CO854" s="107"/>
      <c r="CP854" s="107"/>
      <c r="CQ854" s="107"/>
      <c r="CR854" s="1706"/>
      <c r="CS854" s="107"/>
      <c r="CT854" s="107"/>
      <c r="CU854" s="107"/>
      <c r="CV854" s="107"/>
      <c r="CW854" s="107"/>
      <c r="CX854" s="107"/>
      <c r="CY854" s="107"/>
      <c r="CZ854" s="107"/>
      <c r="DA854" s="107"/>
      <c r="DB854" s="107"/>
      <c r="DC854" s="107"/>
      <c r="DD854" s="107"/>
      <c r="DE854" s="107"/>
      <c r="DF854" s="107"/>
    </row>
    <row r="855" spans="1:110" s="51" customFormat="1" ht="14.25">
      <c r="A855" s="12"/>
      <c r="B855" s="12"/>
      <c r="C855" s="50" t="s">
        <v>356</v>
      </c>
      <c r="D855" s="12"/>
      <c r="E855" s="12"/>
      <c r="F855" s="12"/>
      <c r="G855" s="12"/>
      <c r="H855" s="12"/>
      <c r="I855" s="12"/>
      <c r="J855" s="76" t="s">
        <v>654</v>
      </c>
      <c r="K855" s="77"/>
      <c r="L855" s="77"/>
      <c r="M855" s="77"/>
      <c r="N855" s="77"/>
      <c r="O855" s="77"/>
      <c r="P855" s="77"/>
      <c r="Q855" s="77"/>
      <c r="R855" s="77"/>
      <c r="S855" s="77"/>
      <c r="T855" s="77"/>
      <c r="U855" s="77"/>
      <c r="V855" s="78"/>
      <c r="W855" s="2327">
        <v>77417.600000000006</v>
      </c>
      <c r="X855" s="2328"/>
      <c r="Y855" s="2328"/>
      <c r="Z855" s="2328"/>
      <c r="AA855" s="2328"/>
      <c r="AB855" s="2328"/>
      <c r="AC855" s="2329"/>
      <c r="AD855" s="919"/>
      <c r="AE855" s="12"/>
      <c r="AF855" s="12"/>
      <c r="AG855" s="12"/>
      <c r="AH855" s="12"/>
      <c r="AI855" s="12"/>
      <c r="AJ855" s="12"/>
      <c r="AK855" s="12"/>
      <c r="AL855" s="12"/>
      <c r="AM855" s="39"/>
      <c r="AN855" s="39"/>
      <c r="AO855" s="39"/>
      <c r="AP855" s="39"/>
      <c r="AQ855" s="39"/>
      <c r="AR855" s="39"/>
      <c r="AS855" s="39"/>
      <c r="AT855" s="39"/>
      <c r="AU855" s="39"/>
      <c r="AV855" s="39"/>
      <c r="AW855" s="39"/>
      <c r="AX855" s="39"/>
      <c r="AY855" s="39"/>
      <c r="AZ855" s="52"/>
      <c r="BA855" s="52"/>
      <c r="BB855" s="21"/>
      <c r="BC855" s="21"/>
      <c r="BD855" s="21"/>
      <c r="BO855" s="36" t="s">
        <v>741</v>
      </c>
      <c r="BP855" s="510">
        <v>278972</v>
      </c>
      <c r="BQ855" s="510">
        <v>321652</v>
      </c>
      <c r="BR855" s="510">
        <v>388000</v>
      </c>
      <c r="BS855" s="510">
        <v>496640</v>
      </c>
      <c r="BT855" s="510">
        <v>553288</v>
      </c>
      <c r="BU855" s="56"/>
      <c r="BV855" s="36" t="s">
        <v>741</v>
      </c>
      <c r="BW855" s="510">
        <v>278972</v>
      </c>
      <c r="BX855" s="510">
        <v>321652</v>
      </c>
      <c r="BY855" s="510">
        <v>388000</v>
      </c>
      <c r="BZ855" s="510">
        <v>496640</v>
      </c>
      <c r="CA855" s="510">
        <v>553288</v>
      </c>
      <c r="CB855" s="107"/>
      <c r="CC855" s="107"/>
      <c r="CD855" s="107"/>
      <c r="CE855" s="107"/>
      <c r="CF855" s="107"/>
      <c r="CG855" s="107"/>
      <c r="CH855" s="107"/>
      <c r="CI855" s="107"/>
      <c r="CJ855" s="107"/>
      <c r="CK855" s="107"/>
      <c r="CL855" s="107"/>
      <c r="CM855" s="107"/>
      <c r="CN855" s="107"/>
      <c r="CO855" s="107"/>
      <c r="CP855" s="107"/>
      <c r="CQ855" s="107"/>
      <c r="CR855" s="1706"/>
      <c r="CS855" s="107"/>
      <c r="CT855" s="107"/>
      <c r="CU855" s="107"/>
      <c r="CV855" s="107"/>
      <c r="CW855" s="107"/>
      <c r="CX855" s="107"/>
      <c r="CY855" s="107"/>
      <c r="CZ855" s="107"/>
      <c r="DA855" s="107"/>
      <c r="DB855" s="107"/>
      <c r="DC855" s="107"/>
      <c r="DD855" s="107"/>
      <c r="DE855" s="107"/>
      <c r="DF855" s="107"/>
    </row>
    <row r="856" spans="1:110" s="51" customFormat="1" ht="12.75" customHeight="1">
      <c r="A856" s="717"/>
      <c r="B856" s="717"/>
      <c r="C856" s="50" t="s">
        <v>357</v>
      </c>
      <c r="D856" s="717"/>
      <c r="E856" s="717"/>
      <c r="F856" s="717"/>
      <c r="G856" s="717"/>
      <c r="H856" s="717"/>
      <c r="I856" s="717"/>
      <c r="J856" s="185" t="s">
        <v>1960</v>
      </c>
      <c r="K856" s="77"/>
      <c r="L856" s="77"/>
      <c r="M856" s="77"/>
      <c r="N856" s="77"/>
      <c r="O856" s="77"/>
      <c r="P856" s="77"/>
      <c r="Q856" s="77"/>
      <c r="R856" s="77"/>
      <c r="S856" s="77"/>
      <c r="T856" s="2351">
        <v>2</v>
      </c>
      <c r="U856" s="2024"/>
      <c r="V856" s="2352"/>
      <c r="W856" s="1441"/>
      <c r="X856" s="1442"/>
      <c r="Y856" s="1442"/>
      <c r="Z856" s="1442"/>
      <c r="AA856" s="1442"/>
      <c r="AB856" s="1442"/>
      <c r="AC856" s="1443"/>
      <c r="AD856" s="919"/>
      <c r="AE856" s="717"/>
      <c r="AF856" s="717"/>
      <c r="AG856" s="717"/>
      <c r="AH856" s="717"/>
      <c r="AI856" s="717"/>
      <c r="AJ856" s="717"/>
      <c r="AK856" s="717"/>
      <c r="AL856" s="717"/>
      <c r="AM856" s="39"/>
      <c r="AN856" s="39"/>
      <c r="AO856" s="39"/>
      <c r="AP856" s="39"/>
      <c r="AQ856" s="39"/>
      <c r="AR856" s="39"/>
      <c r="AS856" s="39"/>
      <c r="AT856" s="39"/>
      <c r="AU856" s="39"/>
      <c r="AV856" s="39"/>
      <c r="AW856" s="39"/>
      <c r="AX856" s="39"/>
      <c r="AY856" s="39"/>
      <c r="AZ856" s="52"/>
      <c r="BA856" s="52"/>
      <c r="BB856" s="21"/>
      <c r="BC856" s="21"/>
      <c r="BD856" s="21"/>
      <c r="BE856" s="21"/>
      <c r="BF856" s="21"/>
      <c r="BG856" s="56"/>
      <c r="BH856" s="56"/>
      <c r="BI856" s="56"/>
      <c r="BJ856" s="56"/>
      <c r="BK856" s="56"/>
      <c r="BL856" s="56"/>
      <c r="BM856" s="56"/>
      <c r="BN856" s="56"/>
      <c r="BO856" s="36" t="s">
        <v>742</v>
      </c>
      <c r="BP856" s="508">
        <v>307732</v>
      </c>
      <c r="BQ856" s="508">
        <v>354812</v>
      </c>
      <c r="BR856" s="508">
        <v>428000</v>
      </c>
      <c r="BS856" s="508">
        <v>547840</v>
      </c>
      <c r="BT856" s="508">
        <v>610328</v>
      </c>
      <c r="BU856" s="56"/>
      <c r="BV856" s="36" t="s">
        <v>742</v>
      </c>
      <c r="BW856" s="508">
        <v>307732</v>
      </c>
      <c r="BX856" s="508">
        <v>354812</v>
      </c>
      <c r="BY856" s="508">
        <v>428000</v>
      </c>
      <c r="BZ856" s="508">
        <v>547840</v>
      </c>
      <c r="CA856" s="508">
        <v>610328</v>
      </c>
      <c r="CB856" s="107"/>
      <c r="CC856" s="107"/>
      <c r="CD856" s="107"/>
      <c r="CE856" s="107"/>
      <c r="CF856" s="107"/>
      <c r="CG856" s="107"/>
      <c r="CH856" s="107"/>
      <c r="CI856" s="107"/>
      <c r="CJ856" s="107"/>
      <c r="CK856" s="107"/>
      <c r="CL856" s="107"/>
      <c r="CM856" s="107"/>
      <c r="CN856" s="107"/>
      <c r="CO856" s="107"/>
      <c r="CP856" s="107"/>
      <c r="CQ856" s="107"/>
      <c r="CR856" s="1706"/>
      <c r="CS856" s="107"/>
      <c r="CT856" s="107"/>
      <c r="CU856" s="107"/>
      <c r="CV856" s="107"/>
      <c r="CW856" s="107"/>
      <c r="CX856" s="107"/>
      <c r="CY856" s="107"/>
      <c r="CZ856" s="107"/>
      <c r="DA856" s="107"/>
      <c r="DB856" s="107"/>
      <c r="DC856" s="107"/>
      <c r="DD856" s="107"/>
      <c r="DE856" s="107"/>
      <c r="DF856" s="107"/>
    </row>
    <row r="857" spans="1:110" ht="12.75" customHeight="1">
      <c r="C857" s="50"/>
      <c r="J857" s="76" t="s">
        <v>653</v>
      </c>
      <c r="K857" s="77"/>
      <c r="L857" s="77"/>
      <c r="M857" s="77"/>
      <c r="N857" s="77"/>
      <c r="O857" s="77"/>
      <c r="P857" s="77"/>
      <c r="Q857" s="77"/>
      <c r="R857" s="77"/>
      <c r="S857" s="77"/>
      <c r="T857" s="77"/>
      <c r="U857" s="77"/>
      <c r="V857" s="78"/>
      <c r="W857" s="2327">
        <v>62400.000000000007</v>
      </c>
      <c r="X857" s="2328"/>
      <c r="Y857" s="2328"/>
      <c r="Z857" s="2328"/>
      <c r="AA857" s="2328"/>
      <c r="AB857" s="2328"/>
      <c r="AC857" s="2329"/>
      <c r="AD857" s="916"/>
      <c r="AZ857" s="61"/>
      <c r="BA857" s="61"/>
      <c r="BB857" s="61"/>
      <c r="BC857" s="61"/>
      <c r="BD857" s="61"/>
      <c r="BE857" s="61"/>
      <c r="BF857" s="61"/>
      <c r="BG857" s="61"/>
      <c r="BH857" s="61"/>
      <c r="BI857" s="61"/>
      <c r="BJ857" s="61"/>
      <c r="BK857" s="61"/>
      <c r="BL857" s="61"/>
      <c r="BM857" s="61"/>
      <c r="BN857" s="61"/>
      <c r="BO857" s="36" t="s">
        <v>114</v>
      </c>
      <c r="BP857" s="510">
        <v>307732</v>
      </c>
      <c r="BQ857" s="510">
        <v>354812</v>
      </c>
      <c r="BR857" s="510">
        <v>428000</v>
      </c>
      <c r="BS857" s="510">
        <v>547840</v>
      </c>
      <c r="BT857" s="510">
        <v>610328</v>
      </c>
      <c r="BU857" s="56"/>
      <c r="BV857" s="36" t="s">
        <v>114</v>
      </c>
      <c r="BW857" s="510">
        <v>307732</v>
      </c>
      <c r="BX857" s="510">
        <v>354812</v>
      </c>
      <c r="BY857" s="510">
        <v>428000</v>
      </c>
      <c r="BZ857" s="510">
        <v>547840</v>
      </c>
      <c r="CA857" s="510">
        <v>610328</v>
      </c>
      <c r="CB857" s="61"/>
      <c r="CC857" s="61"/>
      <c r="CD857" s="61"/>
      <c r="CE857" s="61"/>
      <c r="CF857" s="61"/>
      <c r="CG857" s="61"/>
      <c r="CH857" s="61"/>
      <c r="CI857" s="61"/>
      <c r="CJ857" s="61"/>
      <c r="CK857" s="61"/>
      <c r="CL857" s="61"/>
      <c r="CM857" s="61"/>
      <c r="CN857" s="61"/>
      <c r="CO857" s="61"/>
      <c r="CP857" s="61"/>
      <c r="CQ857" s="61"/>
      <c r="CR857" s="1510"/>
      <c r="CS857" s="61"/>
      <c r="CT857" s="61"/>
      <c r="CU857" s="61"/>
      <c r="CV857" s="61"/>
      <c r="CW857" s="61"/>
      <c r="CX857" s="61"/>
      <c r="CY857" s="61"/>
      <c r="CZ857" s="61"/>
      <c r="DA857" s="61"/>
      <c r="DB857" s="61"/>
      <c r="DC857" s="61"/>
      <c r="DD857" s="61"/>
      <c r="DE857" s="61"/>
      <c r="DF857" s="61"/>
    </row>
    <row r="858" spans="1:110" s="717" customFormat="1" ht="12.75" customHeight="1">
      <c r="C858" s="50"/>
      <c r="J858" s="185" t="s">
        <v>1961</v>
      </c>
      <c r="K858" s="77"/>
      <c r="L858" s="77"/>
      <c r="M858" s="77"/>
      <c r="N858" s="77"/>
      <c r="O858" s="77"/>
      <c r="P858" s="77"/>
      <c r="Q858" s="77"/>
      <c r="R858" s="77"/>
      <c r="S858" s="77"/>
      <c r="T858" s="2351">
        <v>2</v>
      </c>
      <c r="U858" s="2024"/>
      <c r="V858" s="2352"/>
      <c r="W858" s="1441"/>
      <c r="X858" s="1442"/>
      <c r="Y858" s="1442"/>
      <c r="Z858" s="1442"/>
      <c r="AA858" s="1442"/>
      <c r="AB858" s="1442"/>
      <c r="AC858" s="1443"/>
      <c r="AD858" s="916"/>
      <c r="AM858" s="39"/>
      <c r="AN858" s="39"/>
      <c r="AO858" s="39"/>
      <c r="AP858" s="39"/>
      <c r="AQ858" s="39"/>
      <c r="AR858" s="39"/>
      <c r="AS858" s="39"/>
      <c r="AT858" s="39"/>
      <c r="AU858" s="39"/>
      <c r="AV858" s="39"/>
      <c r="AW858" s="39"/>
      <c r="AX858" s="39"/>
      <c r="AY858" s="39"/>
      <c r="AZ858" s="61"/>
      <c r="BA858" s="61"/>
      <c r="BB858" s="61"/>
      <c r="BC858" s="61"/>
      <c r="BD858" s="61"/>
      <c r="BE858" s="61"/>
      <c r="BF858" s="61"/>
      <c r="BG858" s="61"/>
      <c r="BH858" s="61"/>
      <c r="BI858" s="61"/>
      <c r="BJ858" s="61"/>
      <c r="BK858" s="61"/>
      <c r="BL858" s="61"/>
      <c r="BM858" s="61"/>
      <c r="BN858" s="61"/>
      <c r="BO858" s="36" t="s">
        <v>115</v>
      </c>
      <c r="BP858" s="508">
        <v>238133</v>
      </c>
      <c r="BQ858" s="508">
        <v>274565</v>
      </c>
      <c r="BR858" s="508">
        <v>331200</v>
      </c>
      <c r="BS858" s="508">
        <v>423936</v>
      </c>
      <c r="BT858" s="508">
        <v>472291</v>
      </c>
      <c r="BU858" s="56"/>
      <c r="BV858" s="36" t="s">
        <v>115</v>
      </c>
      <c r="BW858" s="508">
        <v>238133</v>
      </c>
      <c r="BX858" s="508">
        <v>274565</v>
      </c>
      <c r="BY858" s="508">
        <v>331200</v>
      </c>
      <c r="BZ858" s="508">
        <v>423936</v>
      </c>
      <c r="CA858" s="508">
        <v>472291</v>
      </c>
      <c r="CB858" s="61"/>
      <c r="CC858" s="61"/>
      <c r="CD858" s="61"/>
      <c r="CE858" s="61"/>
      <c r="CF858" s="61"/>
      <c r="CG858" s="61"/>
      <c r="CH858" s="61"/>
      <c r="CI858" s="61"/>
      <c r="CJ858" s="61"/>
      <c r="CK858" s="61"/>
      <c r="CL858" s="61"/>
      <c r="CM858" s="61"/>
      <c r="CN858" s="61"/>
      <c r="CO858" s="61"/>
      <c r="CP858" s="61"/>
      <c r="CQ858" s="61"/>
      <c r="CR858" s="1510"/>
      <c r="CS858" s="61"/>
      <c r="CT858" s="61"/>
      <c r="CU858" s="61"/>
      <c r="CV858" s="61"/>
      <c r="CW858" s="61"/>
      <c r="CX858" s="61"/>
      <c r="CY858" s="61"/>
      <c r="CZ858" s="61"/>
      <c r="DA858" s="61"/>
      <c r="DB858" s="61"/>
      <c r="DC858" s="61"/>
      <c r="DD858" s="61"/>
      <c r="DE858" s="61"/>
      <c r="DF858" s="61"/>
    </row>
    <row r="859" spans="1:110" ht="12.75" customHeight="1">
      <c r="J859" s="76" t="s">
        <v>175</v>
      </c>
      <c r="K859" s="77"/>
      <c r="L859" s="77"/>
      <c r="M859" s="2007" t="s">
        <v>2546</v>
      </c>
      <c r="N859" s="2149"/>
      <c r="O859" s="2149"/>
      <c r="P859" s="2149"/>
      <c r="Q859" s="2149"/>
      <c r="R859" s="2149"/>
      <c r="S859" s="2149"/>
      <c r="T859" s="2149"/>
      <c r="U859" s="2149"/>
      <c r="V859" s="2150"/>
      <c r="W859" s="2327">
        <v>79625.279999999999</v>
      </c>
      <c r="X859" s="2328"/>
      <c r="Y859" s="2328"/>
      <c r="Z859" s="2328"/>
      <c r="AA859" s="2328"/>
      <c r="AB859" s="2328"/>
      <c r="AC859" s="2329"/>
      <c r="AD859" s="919"/>
      <c r="AZ859" s="61"/>
      <c r="BA859" s="61"/>
      <c r="BB859" s="61"/>
      <c r="BC859" s="61"/>
      <c r="BD859" s="61"/>
      <c r="BE859" s="61"/>
      <c r="BF859" s="61"/>
      <c r="BG859" s="61"/>
      <c r="BH859" s="61"/>
      <c r="BI859" s="61"/>
      <c r="BJ859" s="61"/>
      <c r="BK859" s="61"/>
      <c r="BL859" s="61"/>
      <c r="BM859" s="61"/>
      <c r="BN859" s="61"/>
      <c r="BO859" s="36" t="s">
        <v>48</v>
      </c>
      <c r="BP859" s="510">
        <v>278397</v>
      </c>
      <c r="BQ859" s="510">
        <v>320989</v>
      </c>
      <c r="BR859" s="510">
        <v>387200</v>
      </c>
      <c r="BS859" s="510">
        <v>495616</v>
      </c>
      <c r="BT859" s="510">
        <v>552147</v>
      </c>
      <c r="BU859" s="56"/>
      <c r="BV859" s="36" t="s">
        <v>48</v>
      </c>
      <c r="BW859" s="510">
        <v>278397</v>
      </c>
      <c r="BX859" s="510">
        <v>320989</v>
      </c>
      <c r="BY859" s="510">
        <v>387200</v>
      </c>
      <c r="BZ859" s="510">
        <v>495616</v>
      </c>
      <c r="CA859" s="510">
        <v>552147</v>
      </c>
      <c r="CB859" s="61"/>
      <c r="CC859" s="61"/>
      <c r="CD859" s="61"/>
      <c r="CE859" s="61"/>
      <c r="CF859" s="61"/>
      <c r="CG859" s="61"/>
      <c r="CH859" s="61"/>
      <c r="CI859" s="61"/>
      <c r="CJ859" s="61"/>
      <c r="CK859" s="61"/>
      <c r="CL859" s="61"/>
      <c r="CM859" s="61"/>
      <c r="CN859" s="61"/>
      <c r="CO859" s="61"/>
      <c r="CP859" s="61"/>
      <c r="CQ859" s="61"/>
      <c r="CR859" s="1510"/>
      <c r="CS859" s="61"/>
      <c r="CT859" s="61"/>
      <c r="CU859" s="61"/>
      <c r="CV859" s="61"/>
      <c r="CW859" s="61"/>
      <c r="CX859" s="61"/>
      <c r="CY859" s="61"/>
      <c r="CZ859" s="61"/>
      <c r="DA859" s="61"/>
      <c r="DB859" s="61"/>
      <c r="DC859" s="61"/>
      <c r="DD859" s="61"/>
      <c r="DE859" s="61"/>
      <c r="DF859" s="61"/>
    </row>
    <row r="860" spans="1:110" s="717" customFormat="1" ht="12.75" customHeight="1">
      <c r="A860" s="12"/>
      <c r="B860" s="12"/>
      <c r="C860" s="12"/>
      <c r="D860" s="12"/>
      <c r="E860" s="12"/>
      <c r="F860" s="12"/>
      <c r="G860" s="12"/>
      <c r="H860" s="12"/>
      <c r="I860" s="12"/>
      <c r="J860" s="76"/>
      <c r="K860" s="77"/>
      <c r="L860" s="77"/>
      <c r="M860" s="77"/>
      <c r="N860" s="77"/>
      <c r="O860" s="77"/>
      <c r="P860" s="77"/>
      <c r="Q860" s="77"/>
      <c r="R860" s="77"/>
      <c r="S860" s="77"/>
      <c r="T860" s="77"/>
      <c r="U860" s="77"/>
      <c r="V860" s="86" t="s">
        <v>279</v>
      </c>
      <c r="W860" s="2218">
        <f>SUM(W855:AC859)</f>
        <v>219442.88</v>
      </c>
      <c r="X860" s="2219"/>
      <c r="Y860" s="2219"/>
      <c r="Z860" s="2219"/>
      <c r="AA860" s="2219"/>
      <c r="AB860" s="2219"/>
      <c r="AC860" s="2220"/>
      <c r="AD860" s="916"/>
      <c r="AE860" s="12"/>
      <c r="AF860" s="12"/>
      <c r="AG860" s="12"/>
      <c r="AH860" s="12"/>
      <c r="AI860" s="12"/>
      <c r="AJ860" s="12"/>
      <c r="AK860" s="12"/>
      <c r="AL860" s="12"/>
      <c r="AM860" s="39"/>
      <c r="AN860" s="39"/>
      <c r="AO860" s="39"/>
      <c r="AP860" s="39"/>
      <c r="AQ860" s="39"/>
      <c r="AR860" s="39"/>
      <c r="AS860" s="39"/>
      <c r="AT860" s="39"/>
      <c r="AU860" s="39"/>
      <c r="AV860" s="39"/>
      <c r="AW860" s="39"/>
      <c r="AX860" s="39"/>
      <c r="AY860" s="39"/>
      <c r="AZ860" s="61"/>
      <c r="BA860" s="61"/>
      <c r="BB860" s="61"/>
      <c r="BC860" s="61"/>
      <c r="BD860" s="61"/>
      <c r="BE860" s="61"/>
      <c r="BF860" s="61"/>
      <c r="BG860" s="61"/>
      <c r="BH860" s="61"/>
      <c r="BI860" s="61"/>
      <c r="BJ860" s="61"/>
      <c r="BK860" s="61"/>
      <c r="BL860" s="61"/>
      <c r="BM860" s="61"/>
      <c r="BN860" s="61"/>
      <c r="BO860" s="36" t="s">
        <v>49</v>
      </c>
      <c r="BP860" s="508">
        <v>278972</v>
      </c>
      <c r="BQ860" s="508">
        <v>321652</v>
      </c>
      <c r="BR860" s="508">
        <v>388000</v>
      </c>
      <c r="BS860" s="508">
        <v>496640</v>
      </c>
      <c r="BT860" s="508">
        <v>553288</v>
      </c>
      <c r="BU860" s="56"/>
      <c r="BV860" s="36" t="s">
        <v>49</v>
      </c>
      <c r="BW860" s="508">
        <v>278972</v>
      </c>
      <c r="BX860" s="508">
        <v>321652</v>
      </c>
      <c r="BY860" s="508">
        <v>388000</v>
      </c>
      <c r="BZ860" s="508">
        <v>496640</v>
      </c>
      <c r="CA860" s="508">
        <v>553288</v>
      </c>
      <c r="CB860" s="61"/>
      <c r="CC860" s="61"/>
      <c r="CD860" s="61"/>
      <c r="CE860" s="61"/>
      <c r="CF860" s="61"/>
      <c r="CG860" s="61"/>
      <c r="CH860" s="61"/>
      <c r="CI860" s="61"/>
      <c r="CJ860" s="61"/>
      <c r="CK860" s="61"/>
      <c r="CL860" s="61"/>
      <c r="CM860" s="61"/>
      <c r="CN860" s="61"/>
      <c r="CO860" s="61"/>
      <c r="CP860" s="61"/>
      <c r="CQ860" s="61"/>
      <c r="CR860" s="1510"/>
      <c r="CS860" s="61"/>
      <c r="CT860" s="61"/>
      <c r="CU860" s="61"/>
      <c r="CV860" s="61"/>
      <c r="CW860" s="61"/>
      <c r="CX860" s="61"/>
      <c r="CY860" s="61"/>
      <c r="CZ860" s="61"/>
      <c r="DA860" s="61"/>
      <c r="DB860" s="61"/>
      <c r="DC860" s="61"/>
      <c r="DD860" s="61"/>
      <c r="DE860" s="61"/>
      <c r="DF860" s="61"/>
    </row>
    <row r="861" spans="1:110" ht="12.75" customHeight="1">
      <c r="J861" s="76"/>
      <c r="K861" s="77"/>
      <c r="L861" s="77"/>
      <c r="M861" s="77"/>
      <c r="N861" s="77"/>
      <c r="O861" s="77"/>
      <c r="P861" s="77"/>
      <c r="Q861" s="77"/>
      <c r="R861" s="77"/>
      <c r="S861" s="77"/>
      <c r="T861" s="77"/>
      <c r="U861" s="77"/>
      <c r="V861" s="86" t="s">
        <v>280</v>
      </c>
      <c r="W861" s="2327">
        <v>80200</v>
      </c>
      <c r="X861" s="2328"/>
      <c r="Y861" s="2328"/>
      <c r="Z861" s="2328"/>
      <c r="AA861" s="2328"/>
      <c r="AB861" s="2328"/>
      <c r="AC861" s="2329"/>
      <c r="AZ861" s="61"/>
      <c r="BA861" s="61"/>
      <c r="BB861" s="61"/>
      <c r="BC861" s="61"/>
      <c r="BD861" s="61"/>
      <c r="BE861" s="61"/>
      <c r="BF861" s="61"/>
      <c r="BG861" s="61"/>
      <c r="BH861" s="61"/>
      <c r="BI861" s="61"/>
      <c r="BJ861" s="61"/>
      <c r="BK861" s="61"/>
      <c r="BL861" s="61"/>
      <c r="BM861" s="61"/>
      <c r="BN861" s="61"/>
      <c r="BO861" s="36" t="s">
        <v>50</v>
      </c>
      <c r="BP861" s="510">
        <v>278972</v>
      </c>
      <c r="BQ861" s="510">
        <v>321652</v>
      </c>
      <c r="BR861" s="510">
        <v>388000</v>
      </c>
      <c r="BS861" s="510">
        <v>496640</v>
      </c>
      <c r="BT861" s="510">
        <v>553288</v>
      </c>
      <c r="BU861" s="56"/>
      <c r="BV861" s="36" t="s">
        <v>50</v>
      </c>
      <c r="BW861" s="510">
        <v>278972</v>
      </c>
      <c r="BX861" s="510">
        <v>321652</v>
      </c>
      <c r="BY861" s="510">
        <v>388000</v>
      </c>
      <c r="BZ861" s="510">
        <v>496640</v>
      </c>
      <c r="CA861" s="510">
        <v>553288</v>
      </c>
      <c r="CB861" s="61"/>
      <c r="CC861" s="61"/>
      <c r="CD861" s="61"/>
      <c r="CE861" s="61"/>
      <c r="CF861" s="61"/>
      <c r="CG861" s="61"/>
      <c r="CH861" s="61"/>
      <c r="CI861" s="61"/>
      <c r="CJ861" s="61"/>
      <c r="CK861" s="61"/>
      <c r="CL861" s="61"/>
      <c r="CM861" s="61"/>
      <c r="CN861" s="61"/>
      <c r="CO861" s="61"/>
      <c r="CP861" s="61"/>
      <c r="CQ861" s="61"/>
      <c r="CR861" s="1510"/>
      <c r="CS861" s="61"/>
      <c r="CT861" s="61"/>
      <c r="CU861" s="61"/>
      <c r="CV861" s="61"/>
      <c r="CW861" s="61"/>
      <c r="CX861" s="61"/>
      <c r="CY861" s="61"/>
      <c r="CZ861" s="61"/>
      <c r="DA861" s="61"/>
      <c r="DB861" s="61"/>
      <c r="DC861" s="61"/>
      <c r="DD861" s="61"/>
      <c r="DE861" s="61"/>
      <c r="DF861" s="61"/>
    </row>
    <row r="862" spans="1:110" ht="12.75" customHeight="1">
      <c r="J862" s="914"/>
      <c r="AZ862" s="61"/>
      <c r="BA862" s="61"/>
      <c r="BB862" s="61"/>
      <c r="BC862" s="61"/>
      <c r="BD862" s="61"/>
      <c r="BE862" s="61"/>
      <c r="BF862" s="61"/>
      <c r="BG862" s="61"/>
      <c r="BH862" s="61"/>
      <c r="BI862" s="61"/>
      <c r="BJ862" s="61"/>
      <c r="BK862" s="61"/>
      <c r="BL862" s="61"/>
      <c r="BM862" s="61"/>
      <c r="BN862" s="61"/>
      <c r="BO862" s="36" t="s">
        <v>51</v>
      </c>
      <c r="BP862" s="508">
        <v>238133</v>
      </c>
      <c r="BQ862" s="508">
        <v>274565</v>
      </c>
      <c r="BR862" s="508">
        <v>331200</v>
      </c>
      <c r="BS862" s="508">
        <v>423936</v>
      </c>
      <c r="BT862" s="508">
        <v>472291</v>
      </c>
      <c r="BU862" s="56"/>
      <c r="BV862" s="36" t="s">
        <v>51</v>
      </c>
      <c r="BW862" s="508">
        <v>238133</v>
      </c>
      <c r="BX862" s="508">
        <v>274565</v>
      </c>
      <c r="BY862" s="508">
        <v>331200</v>
      </c>
      <c r="BZ862" s="508">
        <v>423936</v>
      </c>
      <c r="CA862" s="508">
        <v>472291</v>
      </c>
      <c r="CB862" s="61"/>
      <c r="CC862" s="61"/>
      <c r="CD862" s="61"/>
      <c r="CE862" s="61"/>
      <c r="CF862" s="61"/>
      <c r="CG862" s="61"/>
      <c r="CH862" s="61"/>
      <c r="CI862" s="61"/>
      <c r="CJ862" s="61"/>
      <c r="CK862" s="61"/>
      <c r="CL862" s="61"/>
      <c r="CM862" s="61"/>
      <c r="CN862" s="61"/>
      <c r="CO862" s="61"/>
      <c r="CP862" s="61"/>
      <c r="CQ862" s="61"/>
      <c r="CR862" s="1510"/>
      <c r="CS862" s="61"/>
      <c r="CT862" s="61"/>
      <c r="CU862" s="61"/>
      <c r="CV862" s="61"/>
      <c r="CW862" s="61"/>
      <c r="CX862" s="61"/>
      <c r="CY862" s="61"/>
      <c r="CZ862" s="61"/>
      <c r="DA862" s="61"/>
      <c r="DB862" s="61"/>
      <c r="DC862" s="61"/>
      <c r="DD862" s="61"/>
      <c r="DE862" s="61"/>
      <c r="DF862" s="61"/>
    </row>
    <row r="863" spans="1:110" ht="12.75" customHeight="1">
      <c r="C863" s="50" t="s">
        <v>409</v>
      </c>
      <c r="J863" s="76" t="s">
        <v>652</v>
      </c>
      <c r="K863" s="77"/>
      <c r="L863" s="77"/>
      <c r="M863" s="77"/>
      <c r="N863" s="77"/>
      <c r="O863" s="77"/>
      <c r="P863" s="77"/>
      <c r="Q863" s="77"/>
      <c r="R863" s="77"/>
      <c r="S863" s="77"/>
      <c r="T863" s="77"/>
      <c r="U863" s="77"/>
      <c r="V863" s="78"/>
      <c r="W863" s="2002">
        <v>21840</v>
      </c>
      <c r="X863" s="2002"/>
      <c r="Y863" s="2002"/>
      <c r="Z863" s="2002"/>
      <c r="AA863" s="2002"/>
      <c r="AB863" s="2002"/>
      <c r="AC863" s="2002"/>
      <c r="AZ863" s="61"/>
      <c r="BA863" s="61"/>
      <c r="BB863" s="61"/>
      <c r="BC863" s="61"/>
      <c r="BD863" s="61"/>
      <c r="BE863" s="61"/>
      <c r="BF863" s="61"/>
      <c r="BG863" s="61"/>
      <c r="BH863" s="61"/>
      <c r="BI863" s="61"/>
      <c r="BJ863" s="61"/>
      <c r="BK863" s="61"/>
      <c r="BL863" s="61"/>
      <c r="BM863" s="61"/>
      <c r="BN863" s="61"/>
      <c r="BO863" s="36" t="s">
        <v>134</v>
      </c>
      <c r="BP863" s="510">
        <v>278972</v>
      </c>
      <c r="BQ863" s="510">
        <v>321652</v>
      </c>
      <c r="BR863" s="510">
        <v>388000</v>
      </c>
      <c r="BS863" s="510">
        <v>496640</v>
      </c>
      <c r="BT863" s="510">
        <v>553288</v>
      </c>
      <c r="BU863" s="56"/>
      <c r="BV863" s="36" t="s">
        <v>134</v>
      </c>
      <c r="BW863" s="510">
        <v>278972</v>
      </c>
      <c r="BX863" s="510">
        <v>321652</v>
      </c>
      <c r="BY863" s="510">
        <v>388000</v>
      </c>
      <c r="BZ863" s="510">
        <v>496640</v>
      </c>
      <c r="CA863" s="510">
        <v>553288</v>
      </c>
      <c r="CB863" s="61"/>
      <c r="CC863" s="61"/>
      <c r="CD863" s="61"/>
      <c r="CE863" s="61"/>
      <c r="CF863" s="61"/>
      <c r="CG863" s="61"/>
      <c r="CH863" s="61"/>
      <c r="CI863" s="61"/>
      <c r="CJ863" s="61"/>
      <c r="CK863" s="61"/>
      <c r="CL863" s="61"/>
      <c r="CM863" s="61"/>
      <c r="CN863" s="61"/>
      <c r="CO863" s="61"/>
      <c r="CP863" s="61"/>
      <c r="CQ863" s="61"/>
      <c r="CR863" s="1510"/>
      <c r="CS863" s="61"/>
      <c r="CT863" s="61"/>
      <c r="CU863" s="61"/>
      <c r="CV863" s="61"/>
      <c r="CW863" s="61"/>
      <c r="CX863" s="61"/>
      <c r="CY863" s="61"/>
      <c r="CZ863" s="61"/>
      <c r="DA863" s="61"/>
      <c r="DB863" s="61"/>
      <c r="DC863" s="61"/>
      <c r="DD863" s="61"/>
      <c r="DE863" s="61"/>
      <c r="DF863" s="61"/>
    </row>
    <row r="864" spans="1:110" ht="12.75" customHeight="1">
      <c r="J864" s="76" t="s">
        <v>555</v>
      </c>
      <c r="K864" s="77"/>
      <c r="L864" s="77"/>
      <c r="M864" s="77"/>
      <c r="N864" s="77"/>
      <c r="O864" s="77"/>
      <c r="P864" s="77"/>
      <c r="Q864" s="77"/>
      <c r="R864" s="77"/>
      <c r="S864" s="77"/>
      <c r="T864" s="77"/>
      <c r="U864" s="77"/>
      <c r="V864" s="78"/>
      <c r="W864" s="2002">
        <v>46800</v>
      </c>
      <c r="X864" s="2002"/>
      <c r="Y864" s="2002"/>
      <c r="Z864" s="2002"/>
      <c r="AA864" s="2002"/>
      <c r="AB864" s="2002"/>
      <c r="AC864" s="2002"/>
      <c r="AZ864" s="61"/>
      <c r="BA864" s="61"/>
      <c r="BB864" s="61"/>
      <c r="BC864" s="61"/>
      <c r="BD864" s="61"/>
      <c r="BE864" s="61"/>
      <c r="BF864" s="61"/>
      <c r="BG864" s="61"/>
      <c r="BH864" s="61"/>
      <c r="BI864" s="61"/>
      <c r="BJ864" s="61"/>
      <c r="BK864" s="61"/>
      <c r="BL864" s="61"/>
      <c r="BM864" s="61"/>
      <c r="BN864" s="61"/>
      <c r="BO864" s="36" t="s">
        <v>52</v>
      </c>
      <c r="BP864" s="508">
        <v>311183</v>
      </c>
      <c r="BQ864" s="508">
        <v>358791</v>
      </c>
      <c r="BR864" s="508">
        <v>432800</v>
      </c>
      <c r="BS864" s="508">
        <v>553984</v>
      </c>
      <c r="BT864" s="508">
        <v>617173</v>
      </c>
      <c r="BU864" s="56"/>
      <c r="BV864" s="36" t="s">
        <v>52</v>
      </c>
      <c r="BW864" s="508">
        <v>311183</v>
      </c>
      <c r="BX864" s="508">
        <v>358791</v>
      </c>
      <c r="BY864" s="508">
        <v>432800</v>
      </c>
      <c r="BZ864" s="508">
        <v>553984</v>
      </c>
      <c r="CA864" s="508">
        <v>617173</v>
      </c>
      <c r="CB864" s="61"/>
      <c r="CC864" s="61"/>
      <c r="CD864" s="61"/>
      <c r="CE864" s="61"/>
      <c r="CF864" s="61"/>
      <c r="CG864" s="61"/>
      <c r="CH864" s="61"/>
      <c r="CI864" s="61"/>
      <c r="CJ864" s="61"/>
      <c r="CK864" s="61"/>
      <c r="CL864" s="61"/>
      <c r="CM864" s="61"/>
      <c r="CN864" s="61"/>
      <c r="CO864" s="61"/>
      <c r="CP864" s="61"/>
      <c r="CQ864" s="61"/>
      <c r="CR864" s="1510"/>
      <c r="CS864" s="61"/>
      <c r="CT864" s="61"/>
      <c r="CU864" s="61"/>
      <c r="CV864" s="61"/>
      <c r="CW864" s="61"/>
      <c r="CX864" s="61"/>
      <c r="CY864" s="61"/>
      <c r="CZ864" s="61"/>
      <c r="DA864" s="61"/>
      <c r="DB864" s="61"/>
      <c r="DC864" s="61"/>
      <c r="DD864" s="61"/>
      <c r="DE864" s="61"/>
      <c r="DF864" s="61"/>
    </row>
    <row r="865" spans="3:110" ht="12.75" customHeight="1">
      <c r="J865" s="76" t="s">
        <v>554</v>
      </c>
      <c r="K865" s="77"/>
      <c r="L865" s="77"/>
      <c r="M865" s="77"/>
      <c r="N865" s="77"/>
      <c r="O865" s="77"/>
      <c r="P865" s="77"/>
      <c r="Q865" s="77"/>
      <c r="R865" s="77"/>
      <c r="S865" s="77"/>
      <c r="T865" s="77"/>
      <c r="U865" s="77"/>
      <c r="V865" s="78"/>
      <c r="W865" s="2002">
        <v>33696</v>
      </c>
      <c r="X865" s="2002"/>
      <c r="Y865" s="2002"/>
      <c r="Z865" s="2002"/>
      <c r="AA865" s="2002"/>
      <c r="AB865" s="2002"/>
      <c r="AC865" s="2002"/>
      <c r="AZ865" s="61"/>
      <c r="BA865" s="61"/>
      <c r="BB865" s="61"/>
      <c r="BC865" s="61"/>
      <c r="BD865" s="61"/>
      <c r="BE865" s="61"/>
      <c r="BF865" s="61"/>
      <c r="BG865" s="61"/>
      <c r="BH865" s="61"/>
      <c r="BI865" s="61"/>
      <c r="BJ865" s="61"/>
      <c r="BK865" s="61"/>
      <c r="BL865" s="61"/>
      <c r="BM865" s="61"/>
      <c r="BN865" s="61"/>
      <c r="BO865" s="36" t="s">
        <v>53</v>
      </c>
      <c r="BP865" s="510">
        <v>278397</v>
      </c>
      <c r="BQ865" s="510">
        <v>320989</v>
      </c>
      <c r="BR865" s="510">
        <v>387200</v>
      </c>
      <c r="BS865" s="510">
        <v>495616</v>
      </c>
      <c r="BT865" s="510">
        <v>552147</v>
      </c>
      <c r="BU865" s="56"/>
      <c r="BV865" s="36" t="s">
        <v>53</v>
      </c>
      <c r="BW865" s="510">
        <v>278397</v>
      </c>
      <c r="BX865" s="510">
        <v>320989</v>
      </c>
      <c r="BY865" s="510">
        <v>387200</v>
      </c>
      <c r="BZ865" s="510">
        <v>495616</v>
      </c>
      <c r="CA865" s="510">
        <v>552147</v>
      </c>
      <c r="CB865" s="61"/>
      <c r="CC865" s="61"/>
      <c r="CD865" s="61"/>
      <c r="CE865" s="61"/>
      <c r="CF865" s="61"/>
      <c r="CG865" s="61"/>
      <c r="CH865" s="61"/>
      <c r="CI865" s="61"/>
      <c r="CJ865" s="61"/>
      <c r="CK865" s="61"/>
      <c r="CL865" s="61"/>
      <c r="CM865" s="61"/>
      <c r="CN865" s="61"/>
      <c r="CO865" s="61"/>
      <c r="CP865" s="61"/>
      <c r="CQ865" s="61"/>
      <c r="CR865" s="1510"/>
      <c r="CS865" s="61"/>
      <c r="CT865" s="61"/>
      <c r="CU865" s="61"/>
      <c r="CV865" s="61"/>
      <c r="CW865" s="61"/>
      <c r="CX865" s="61"/>
      <c r="CY865" s="61"/>
      <c r="CZ865" s="61"/>
      <c r="DA865" s="61"/>
      <c r="DB865" s="61"/>
      <c r="DC865" s="61"/>
      <c r="DD865" s="61"/>
      <c r="DE865" s="61"/>
      <c r="DF865" s="61"/>
    </row>
    <row r="866" spans="3:110" ht="12.75" customHeight="1">
      <c r="J866" s="76" t="s">
        <v>553</v>
      </c>
      <c r="K866" s="77"/>
      <c r="L866" s="77"/>
      <c r="M866" s="77"/>
      <c r="N866" s="77"/>
      <c r="O866" s="77"/>
      <c r="P866" s="77"/>
      <c r="Q866" s="77"/>
      <c r="R866" s="77"/>
      <c r="S866" s="77"/>
      <c r="T866" s="77"/>
      <c r="U866" s="77"/>
      <c r="V866" s="78"/>
      <c r="W866" s="2002">
        <v>11000</v>
      </c>
      <c r="X866" s="2002"/>
      <c r="Y866" s="2002"/>
      <c r="Z866" s="2002"/>
      <c r="AA866" s="2002"/>
      <c r="AB866" s="2002"/>
      <c r="AC866" s="2002"/>
      <c r="AZ866" s="61"/>
      <c r="BA866" s="61"/>
      <c r="BB866" s="61"/>
      <c r="BC866" s="61"/>
      <c r="BD866" s="61"/>
      <c r="BE866" s="61"/>
      <c r="BF866" s="61"/>
      <c r="BG866" s="61"/>
      <c r="BH866" s="61"/>
      <c r="BI866" s="61"/>
      <c r="BJ866" s="61"/>
      <c r="BK866" s="61"/>
      <c r="BL866" s="61"/>
      <c r="BM866" s="61"/>
      <c r="BN866" s="61"/>
      <c r="BO866" s="36" t="s">
        <v>335</v>
      </c>
      <c r="BP866" s="508">
        <v>278397</v>
      </c>
      <c r="BQ866" s="508">
        <v>320989</v>
      </c>
      <c r="BR866" s="508">
        <v>387200</v>
      </c>
      <c r="BS866" s="508">
        <v>495616</v>
      </c>
      <c r="BT866" s="508">
        <v>552147</v>
      </c>
      <c r="BU866" s="56"/>
      <c r="BV866" s="36" t="s">
        <v>335</v>
      </c>
      <c r="BW866" s="508">
        <v>278397</v>
      </c>
      <c r="BX866" s="508">
        <v>320989</v>
      </c>
      <c r="BY866" s="508">
        <v>387200</v>
      </c>
      <c r="BZ866" s="508">
        <v>495616</v>
      </c>
      <c r="CA866" s="508">
        <v>552147</v>
      </c>
      <c r="CB866" s="61"/>
      <c r="CC866" s="61"/>
      <c r="CD866" s="61"/>
      <c r="CE866" s="61"/>
      <c r="CF866" s="61"/>
      <c r="CG866" s="61"/>
      <c r="CH866" s="61"/>
      <c r="CI866" s="61"/>
      <c r="CJ866" s="61"/>
      <c r="CK866" s="61"/>
      <c r="CL866" s="61"/>
      <c r="CM866" s="61"/>
      <c r="CN866" s="61"/>
      <c r="CO866" s="61"/>
      <c r="CP866" s="61"/>
      <c r="CQ866" s="61"/>
      <c r="CR866" s="1510"/>
      <c r="CS866" s="61"/>
      <c r="CT866" s="61"/>
      <c r="CU866" s="61"/>
      <c r="CV866" s="61"/>
      <c r="CW866" s="61"/>
      <c r="CX866" s="61"/>
      <c r="CY866" s="61"/>
      <c r="CZ866" s="61"/>
      <c r="DA866" s="61"/>
      <c r="DB866" s="61"/>
      <c r="DC866" s="61"/>
      <c r="DD866" s="61"/>
      <c r="DE866" s="61"/>
      <c r="DF866" s="61"/>
    </row>
    <row r="867" spans="3:110" ht="12.75" customHeight="1">
      <c r="J867" s="76" t="s">
        <v>552</v>
      </c>
      <c r="K867" s="77"/>
      <c r="L867" s="77"/>
      <c r="M867" s="77"/>
      <c r="N867" s="77"/>
      <c r="O867" s="77"/>
      <c r="P867" s="77"/>
      <c r="Q867" s="77"/>
      <c r="R867" s="77"/>
      <c r="S867" s="77"/>
      <c r="T867" s="77"/>
      <c r="U867" s="77"/>
      <c r="V867" s="78"/>
      <c r="W867" s="2002">
        <v>25800</v>
      </c>
      <c r="X867" s="2002"/>
      <c r="Y867" s="2002"/>
      <c r="Z867" s="2002"/>
      <c r="AA867" s="2002"/>
      <c r="AB867" s="2002"/>
      <c r="AC867" s="2002"/>
      <c r="AZ867" s="61"/>
      <c r="BA867" s="61"/>
      <c r="BB867" s="61"/>
      <c r="BC867" s="61"/>
      <c r="BD867" s="61"/>
      <c r="BE867" s="61"/>
      <c r="BF867" s="61"/>
      <c r="BG867" s="61"/>
      <c r="BH867" s="61"/>
      <c r="BI867" s="61"/>
      <c r="BJ867" s="61"/>
      <c r="BK867" s="61"/>
      <c r="BL867" s="61"/>
      <c r="BM867" s="61"/>
      <c r="BN867" s="61"/>
      <c r="BU867" s="56"/>
      <c r="CB867" s="61"/>
      <c r="CC867" s="61"/>
      <c r="CD867" s="61"/>
      <c r="CE867" s="61"/>
      <c r="CF867" s="61"/>
      <c r="CG867" s="61"/>
      <c r="CH867" s="61"/>
      <c r="CI867" s="61"/>
      <c r="CJ867" s="61"/>
      <c r="CK867" s="61"/>
      <c r="CL867" s="61"/>
      <c r="CM867" s="61"/>
      <c r="CN867" s="61"/>
      <c r="CO867" s="61"/>
      <c r="CP867" s="61"/>
      <c r="CQ867" s="61"/>
      <c r="CR867" s="1510"/>
      <c r="CS867" s="61"/>
      <c r="CT867" s="61"/>
      <c r="CU867" s="61"/>
      <c r="CV867" s="61"/>
      <c r="CW867" s="61"/>
      <c r="CX867" s="61"/>
      <c r="CY867" s="61"/>
      <c r="CZ867" s="61"/>
      <c r="DA867" s="61"/>
      <c r="DB867" s="61"/>
      <c r="DC867" s="61"/>
      <c r="DD867" s="61"/>
      <c r="DE867" s="61"/>
      <c r="DF867" s="61"/>
    </row>
    <row r="868" spans="3:110" ht="12.75" customHeight="1">
      <c r="J868" s="76" t="s">
        <v>551</v>
      </c>
      <c r="K868" s="77"/>
      <c r="L868" s="77"/>
      <c r="M868" s="77"/>
      <c r="N868" s="77"/>
      <c r="O868" s="77"/>
      <c r="P868" s="77"/>
      <c r="Q868" s="77"/>
      <c r="R868" s="77"/>
      <c r="S868" s="77"/>
      <c r="T868" s="77"/>
      <c r="U868" s="77"/>
      <c r="V868" s="78"/>
      <c r="W868" s="2002"/>
      <c r="X868" s="2002"/>
      <c r="Y868" s="2002"/>
      <c r="Z868" s="2002"/>
      <c r="AA868" s="2002"/>
      <c r="AB868" s="2002"/>
      <c r="AC868" s="2002"/>
      <c r="AZ868" s="61"/>
      <c r="BA868" s="61"/>
      <c r="BB868" s="61"/>
      <c r="BC868" s="61"/>
      <c r="BD868" s="61"/>
      <c r="BE868" s="61"/>
      <c r="BF868" s="61"/>
      <c r="BG868" s="61"/>
      <c r="BH868" s="61"/>
      <c r="BI868" s="61"/>
      <c r="BJ868" s="61"/>
      <c r="BK868" s="61"/>
      <c r="BL868" s="61"/>
      <c r="BM868" s="61"/>
      <c r="BN868" s="61"/>
      <c r="BU868" s="56"/>
      <c r="CB868" s="61"/>
      <c r="CC868" s="61"/>
      <c r="CD868" s="61"/>
      <c r="CE868" s="61"/>
      <c r="CF868" s="61"/>
      <c r="CG868" s="61"/>
      <c r="CH868" s="61"/>
      <c r="CI868" s="61"/>
      <c r="CJ868" s="61"/>
      <c r="CK868" s="61"/>
      <c r="CL868" s="61"/>
      <c r="CM868" s="61"/>
      <c r="CN868" s="61"/>
      <c r="CO868" s="61"/>
      <c r="CP868" s="61"/>
      <c r="CQ868" s="61"/>
      <c r="CR868" s="1510"/>
      <c r="CS868" s="61"/>
      <c r="CT868" s="61"/>
      <c r="CU868" s="61"/>
      <c r="CV868" s="61"/>
      <c r="CW868" s="61"/>
      <c r="CX868" s="61"/>
      <c r="CY868" s="61"/>
      <c r="CZ868" s="61"/>
      <c r="DA868" s="61"/>
      <c r="DB868" s="61"/>
      <c r="DC868" s="61"/>
      <c r="DD868" s="61"/>
      <c r="DE868" s="61"/>
      <c r="DF868" s="61"/>
    </row>
    <row r="869" spans="3:110" ht="12.75" customHeight="1">
      <c r="J869" s="76" t="s">
        <v>175</v>
      </c>
      <c r="K869" s="77"/>
      <c r="L869" s="77"/>
      <c r="M869" s="2007" t="s">
        <v>2548</v>
      </c>
      <c r="N869" s="2149"/>
      <c r="O869" s="2149"/>
      <c r="P869" s="2149"/>
      <c r="Q869" s="2149"/>
      <c r="R869" s="2149"/>
      <c r="S869" s="2149"/>
      <c r="T869" s="2149"/>
      <c r="U869" s="2149"/>
      <c r="V869" s="2150"/>
      <c r="W869" s="2002">
        <v>11220</v>
      </c>
      <c r="X869" s="2002"/>
      <c r="Y869" s="2002"/>
      <c r="Z869" s="2002"/>
      <c r="AA869" s="2002"/>
      <c r="AB869" s="2002"/>
      <c r="AC869" s="2002"/>
      <c r="AD869" s="916"/>
      <c r="AZ869" s="61"/>
      <c r="BA869" s="61"/>
      <c r="BB869" s="61"/>
      <c r="BC869" s="61"/>
      <c r="BD869" s="61"/>
      <c r="BE869" s="61"/>
      <c r="BF869" s="61"/>
      <c r="BG869" s="61"/>
      <c r="BH869" s="61"/>
      <c r="BI869" s="61"/>
      <c r="BJ869" s="61"/>
      <c r="BK869" s="61"/>
      <c r="BL869" s="61"/>
      <c r="BM869" s="61"/>
      <c r="BN869" s="61"/>
      <c r="CB869" s="61"/>
      <c r="CC869" s="61"/>
      <c r="CD869" s="61"/>
      <c r="CE869" s="61"/>
      <c r="CF869" s="61"/>
      <c r="CG869" s="61"/>
      <c r="CH869" s="61"/>
      <c r="CI869" s="61"/>
      <c r="CJ869" s="61"/>
      <c r="CK869" s="61"/>
      <c r="CL869" s="61"/>
      <c r="CM869" s="61"/>
      <c r="CN869" s="61"/>
      <c r="CO869" s="61"/>
      <c r="CP869" s="61"/>
      <c r="CQ869" s="61"/>
      <c r="CR869" s="1510"/>
      <c r="CS869" s="61"/>
      <c r="CT869" s="61"/>
      <c r="CU869" s="61"/>
      <c r="CV869" s="61"/>
      <c r="CW869" s="61"/>
      <c r="CX869" s="61"/>
      <c r="CY869" s="61"/>
      <c r="CZ869" s="61"/>
      <c r="DA869" s="61"/>
      <c r="DB869" s="61"/>
      <c r="DC869" s="61"/>
      <c r="DD869" s="61"/>
      <c r="DE869" s="61"/>
      <c r="DF869" s="61"/>
    </row>
    <row r="870" spans="3:110" ht="12.75" customHeight="1">
      <c r="J870" s="76"/>
      <c r="K870" s="77"/>
      <c r="L870" s="77"/>
      <c r="M870" s="77"/>
      <c r="N870" s="77"/>
      <c r="O870" s="77"/>
      <c r="P870" s="77"/>
      <c r="Q870" s="77"/>
      <c r="R870" s="77"/>
      <c r="S870" s="77"/>
      <c r="T870" s="77"/>
      <c r="U870" s="77"/>
      <c r="V870" s="86" t="s">
        <v>281</v>
      </c>
      <c r="W870" s="2318">
        <f>SUM(W863:AC869)</f>
        <v>150356</v>
      </c>
      <c r="X870" s="2318"/>
      <c r="Y870" s="2318"/>
      <c r="Z870" s="2318"/>
      <c r="AA870" s="2318"/>
      <c r="AB870" s="2318"/>
      <c r="AC870" s="2318"/>
      <c r="AZ870" s="61"/>
      <c r="BA870" s="61"/>
      <c r="BB870" s="61"/>
      <c r="BC870" s="61"/>
      <c r="BD870" s="61"/>
      <c r="BE870" s="61"/>
      <c r="BF870" s="61"/>
      <c r="BG870" s="61"/>
      <c r="BH870" s="61"/>
      <c r="BI870" s="61"/>
      <c r="BJ870" s="61"/>
      <c r="BK870" s="61"/>
      <c r="BL870" s="61"/>
      <c r="BM870" s="61"/>
      <c r="BN870" s="61"/>
      <c r="CB870" s="61"/>
      <c r="CC870" s="61"/>
      <c r="CD870" s="61"/>
      <c r="CE870" s="61"/>
      <c r="CF870" s="61"/>
      <c r="CG870" s="61"/>
      <c r="CH870" s="61"/>
      <c r="CI870" s="61"/>
      <c r="CJ870" s="61"/>
      <c r="CK870" s="61"/>
      <c r="CL870" s="61"/>
      <c r="CM870" s="61"/>
      <c r="CN870" s="61"/>
      <c r="CO870" s="61"/>
      <c r="CP870" s="61"/>
      <c r="CQ870" s="61"/>
      <c r="CR870" s="1510"/>
      <c r="CS870" s="61"/>
      <c r="CT870" s="61"/>
      <c r="CU870" s="61"/>
      <c r="CV870" s="61"/>
      <c r="CW870" s="61"/>
      <c r="CX870" s="61"/>
      <c r="CY870" s="61"/>
      <c r="CZ870" s="61"/>
      <c r="DA870" s="61"/>
      <c r="DB870" s="61"/>
      <c r="DC870" s="61"/>
      <c r="DD870" s="61"/>
      <c r="DE870" s="61"/>
      <c r="DF870" s="61"/>
    </row>
    <row r="871" spans="3:110" ht="12.75" customHeight="1">
      <c r="AZ871" s="61"/>
      <c r="BA871" s="61"/>
      <c r="BB871" s="61"/>
      <c r="BC871" s="61"/>
      <c r="BD871" s="61"/>
      <c r="BE871" s="61"/>
      <c r="BF871" s="61"/>
      <c r="BG871" s="61"/>
      <c r="BH871" s="61"/>
      <c r="BI871" s="61"/>
      <c r="BJ871" s="61"/>
      <c r="BK871" s="61"/>
      <c r="BL871" s="61"/>
      <c r="BM871" s="61"/>
      <c r="BN871" s="61"/>
      <c r="CB871" s="61"/>
      <c r="CC871" s="61"/>
      <c r="CD871" s="61"/>
      <c r="CE871" s="61"/>
      <c r="CF871" s="61"/>
      <c r="CG871" s="61"/>
      <c r="CH871" s="61"/>
      <c r="CI871" s="61"/>
      <c r="CJ871" s="61"/>
      <c r="CK871" s="61"/>
      <c r="CL871" s="61"/>
      <c r="CM871" s="61"/>
      <c r="CN871" s="61"/>
      <c r="CO871" s="61"/>
      <c r="CP871" s="61"/>
      <c r="CQ871" s="61"/>
      <c r="CR871" s="1510"/>
      <c r="CS871" s="61"/>
      <c r="CT871" s="61"/>
      <c r="CU871" s="61"/>
      <c r="CV871" s="61"/>
      <c r="CW871" s="61"/>
      <c r="CX871" s="61"/>
      <c r="CY871" s="61"/>
      <c r="CZ871" s="61"/>
      <c r="DA871" s="61"/>
      <c r="DB871" s="61"/>
      <c r="DC871" s="61"/>
      <c r="DD871" s="61"/>
      <c r="DE871" s="61"/>
      <c r="DF871" s="61"/>
    </row>
    <row r="872" spans="3:110" ht="12.75" customHeight="1">
      <c r="C872" s="50" t="s">
        <v>1456</v>
      </c>
      <c r="J872" s="76" t="s">
        <v>175</v>
      </c>
      <c r="K872" s="77"/>
      <c r="L872" s="77"/>
      <c r="M872" s="2007" t="s">
        <v>2547</v>
      </c>
      <c r="N872" s="2149"/>
      <c r="O872" s="2149"/>
      <c r="P872" s="2149"/>
      <c r="Q872" s="2149"/>
      <c r="R872" s="2149"/>
      <c r="S872" s="2149"/>
      <c r="T872" s="2149"/>
      <c r="U872" s="2149"/>
      <c r="V872" s="2150"/>
      <c r="W872" s="1982">
        <v>1000</v>
      </c>
      <c r="X872" s="1983"/>
      <c r="Y872" s="1983"/>
      <c r="Z872" s="1983"/>
      <c r="AA872" s="1983"/>
      <c r="AB872" s="1983"/>
      <c r="AC872" s="1984"/>
      <c r="AD872" s="916"/>
      <c r="AZ872" s="61"/>
      <c r="BA872" s="61"/>
      <c r="BB872" s="61"/>
      <c r="BC872" s="61"/>
      <c r="BD872" s="61"/>
      <c r="BE872" s="61"/>
      <c r="BF872" s="61"/>
      <c r="BG872" s="61"/>
      <c r="BH872" s="61"/>
      <c r="BI872" s="61"/>
      <c r="BJ872" s="61"/>
      <c r="BK872" s="61"/>
      <c r="BL872" s="61"/>
      <c r="BM872" s="61"/>
      <c r="BN872" s="61"/>
      <c r="BU872" s="56"/>
      <c r="CB872" s="61"/>
      <c r="CC872" s="61"/>
      <c r="CD872" s="61"/>
      <c r="CE872" s="61"/>
      <c r="CF872" s="61"/>
      <c r="CG872" s="61"/>
      <c r="CH872" s="61"/>
      <c r="CI872" s="61"/>
      <c r="CJ872" s="61"/>
      <c r="CK872" s="61"/>
      <c r="CL872" s="61"/>
      <c r="CM872" s="61"/>
      <c r="CN872" s="61"/>
      <c r="CO872" s="61"/>
      <c r="CP872" s="61"/>
      <c r="CQ872" s="61"/>
      <c r="CR872" s="1510"/>
      <c r="CS872" s="61"/>
      <c r="CT872" s="61"/>
      <c r="CU872" s="61"/>
      <c r="CV872" s="61"/>
      <c r="CW872" s="61"/>
      <c r="CX872" s="61"/>
      <c r="CY872" s="61"/>
      <c r="CZ872" s="61"/>
      <c r="DA872" s="61"/>
      <c r="DB872" s="61"/>
      <c r="DC872" s="61"/>
      <c r="DD872" s="61"/>
      <c r="DE872" s="61"/>
      <c r="DF872" s="61"/>
    </row>
    <row r="873" spans="3:110" ht="12.75" customHeight="1">
      <c r="C873" s="50" t="s">
        <v>1457</v>
      </c>
      <c r="J873" s="76" t="s">
        <v>175</v>
      </c>
      <c r="K873" s="77"/>
      <c r="L873" s="77"/>
      <c r="M873" s="2178" t="s">
        <v>343</v>
      </c>
      <c r="N873" s="2149"/>
      <c r="O873" s="2149"/>
      <c r="P873" s="2149"/>
      <c r="Q873" s="2149"/>
      <c r="R873" s="2149"/>
      <c r="S873" s="2149"/>
      <c r="T873" s="2149"/>
      <c r="U873" s="2149"/>
      <c r="V873" s="2150"/>
      <c r="W873" s="1982"/>
      <c r="X873" s="1983"/>
      <c r="Y873" s="1983"/>
      <c r="Z873" s="1983"/>
      <c r="AA873" s="1983"/>
      <c r="AB873" s="1983"/>
      <c r="AC873" s="1984"/>
      <c r="AD873" s="916"/>
      <c r="AZ873" s="61"/>
      <c r="BA873" s="61"/>
      <c r="BB873" s="61"/>
      <c r="BC873" s="61"/>
      <c r="BD873" s="61"/>
      <c r="BE873" s="61"/>
      <c r="BF873" s="61"/>
      <c r="BG873" s="61"/>
      <c r="BH873" s="61"/>
      <c r="BI873" s="61"/>
      <c r="BJ873" s="61"/>
      <c r="BK873" s="61"/>
      <c r="BL873" s="61"/>
      <c r="BM873" s="61"/>
      <c r="BN873" s="61"/>
      <c r="BU873" s="56"/>
      <c r="CB873" s="61"/>
      <c r="CC873" s="61"/>
      <c r="CD873" s="61"/>
      <c r="CE873" s="61"/>
      <c r="CF873" s="61"/>
      <c r="CG873" s="61"/>
      <c r="CH873" s="61"/>
      <c r="CI873" s="61"/>
      <c r="CJ873" s="61"/>
      <c r="CK873" s="61"/>
      <c r="CL873" s="61"/>
      <c r="CM873" s="61"/>
      <c r="CN873" s="61"/>
      <c r="CO873" s="61"/>
      <c r="CP873" s="61"/>
      <c r="CQ873" s="61"/>
      <c r="CR873" s="1510"/>
      <c r="CS873" s="61"/>
      <c r="CT873" s="61"/>
      <c r="CU873" s="61"/>
      <c r="CV873" s="61"/>
      <c r="CW873" s="61"/>
      <c r="CX873" s="61"/>
      <c r="CY873" s="61"/>
      <c r="CZ873" s="61"/>
      <c r="DA873" s="61"/>
      <c r="DB873" s="61"/>
      <c r="DC873" s="61"/>
      <c r="DD873" s="61"/>
      <c r="DE873" s="61"/>
      <c r="DF873" s="61"/>
    </row>
    <row r="874" spans="3:110" ht="12.75" customHeight="1">
      <c r="J874" s="76" t="s">
        <v>175</v>
      </c>
      <c r="K874" s="77"/>
      <c r="L874" s="77"/>
      <c r="M874" s="2178" t="s">
        <v>343</v>
      </c>
      <c r="N874" s="2149"/>
      <c r="O874" s="2149"/>
      <c r="P874" s="2149"/>
      <c r="Q874" s="2149"/>
      <c r="R874" s="2149"/>
      <c r="S874" s="2149"/>
      <c r="T874" s="2149"/>
      <c r="U874" s="2149"/>
      <c r="V874" s="2150"/>
      <c r="W874" s="1982"/>
      <c r="X874" s="1983"/>
      <c r="Y874" s="1983"/>
      <c r="Z874" s="1983"/>
      <c r="AA874" s="1983"/>
      <c r="AB874" s="1983"/>
      <c r="AC874" s="1984"/>
      <c r="AL874" s="51"/>
      <c r="AM874" s="56"/>
      <c r="AN874" s="56"/>
      <c r="AO874" s="56"/>
      <c r="AP874" s="56"/>
      <c r="AQ874" s="56"/>
      <c r="AR874" s="56"/>
      <c r="AS874" s="56"/>
      <c r="AT874" s="56"/>
      <c r="AU874" s="56"/>
      <c r="AV874" s="56"/>
      <c r="AW874" s="56"/>
      <c r="AX874" s="56"/>
      <c r="AY874" s="56"/>
      <c r="AZ874" s="61"/>
      <c r="BA874" s="61"/>
      <c r="BB874" s="61"/>
      <c r="BC874" s="61"/>
      <c r="BD874" s="61"/>
      <c r="BE874" s="61"/>
      <c r="BF874" s="61"/>
      <c r="BG874" s="61"/>
      <c r="BH874" s="61"/>
      <c r="BI874" s="61"/>
      <c r="BJ874" s="61"/>
      <c r="BK874" s="61"/>
      <c r="BL874" s="61"/>
      <c r="BM874" s="61"/>
      <c r="BN874" s="61"/>
      <c r="BO874" s="61"/>
      <c r="BP874" s="61"/>
      <c r="BQ874" s="61"/>
      <c r="BR874" s="61"/>
      <c r="BS874" s="61"/>
      <c r="BT874" s="61"/>
      <c r="BU874" s="61"/>
      <c r="BV874" s="61"/>
      <c r="BW874" s="61"/>
      <c r="BX874" s="61"/>
      <c r="BY874" s="61"/>
      <c r="BZ874" s="61"/>
      <c r="CA874" s="61"/>
      <c r="CB874" s="61"/>
      <c r="CC874" s="61"/>
      <c r="CD874" s="61"/>
      <c r="CE874" s="61"/>
      <c r="CF874" s="61"/>
      <c r="CG874" s="61"/>
      <c r="CH874" s="61"/>
      <c r="CI874" s="61"/>
      <c r="CJ874" s="61"/>
      <c r="CK874" s="61"/>
      <c r="CL874" s="61"/>
      <c r="CM874" s="61"/>
      <c r="CN874" s="61"/>
      <c r="CO874" s="61"/>
      <c r="CP874" s="61"/>
      <c r="CQ874" s="61"/>
      <c r="CR874" s="1510"/>
      <c r="CS874" s="61"/>
      <c r="CT874" s="61"/>
      <c r="CU874" s="61"/>
      <c r="CV874" s="61"/>
      <c r="CW874" s="61"/>
      <c r="CX874" s="61"/>
      <c r="CY874" s="61"/>
      <c r="CZ874" s="61"/>
      <c r="DA874" s="61"/>
      <c r="DB874" s="61"/>
      <c r="DC874" s="61"/>
      <c r="DD874" s="61"/>
      <c r="DE874" s="61"/>
      <c r="DF874" s="61"/>
    </row>
    <row r="875" spans="3:110" ht="12.75" customHeight="1">
      <c r="J875" s="76" t="s">
        <v>175</v>
      </c>
      <c r="K875" s="77"/>
      <c r="L875" s="77"/>
      <c r="M875" s="2178" t="s">
        <v>343</v>
      </c>
      <c r="N875" s="2149"/>
      <c r="O875" s="2149"/>
      <c r="P875" s="2149"/>
      <c r="Q875" s="2149"/>
      <c r="R875" s="2149"/>
      <c r="S875" s="2149"/>
      <c r="T875" s="2149"/>
      <c r="U875" s="2149"/>
      <c r="V875" s="2150"/>
      <c r="W875" s="1982"/>
      <c r="X875" s="1983"/>
      <c r="Y875" s="1983"/>
      <c r="Z875" s="1983"/>
      <c r="AA875" s="1983"/>
      <c r="AB875" s="1983"/>
      <c r="AC875" s="1984"/>
      <c r="AL875" s="51"/>
      <c r="AM875" s="56"/>
      <c r="AN875" s="56"/>
      <c r="AO875" s="56"/>
      <c r="AP875" s="56"/>
      <c r="AQ875" s="56"/>
      <c r="AR875" s="56"/>
      <c r="AS875" s="56"/>
      <c r="AT875" s="56"/>
      <c r="AU875" s="56"/>
      <c r="AV875" s="56"/>
      <c r="AW875" s="56"/>
      <c r="AX875" s="56"/>
      <c r="AY875" s="56"/>
      <c r="AZ875" s="61"/>
      <c r="BA875" s="61"/>
      <c r="BB875" s="61"/>
      <c r="BC875" s="61"/>
      <c r="BD875" s="61"/>
      <c r="BE875" s="61"/>
      <c r="BF875" s="61"/>
      <c r="BG875" s="61"/>
      <c r="BH875" s="61"/>
      <c r="BI875" s="61"/>
      <c r="BJ875" s="61"/>
      <c r="BK875" s="61"/>
      <c r="BL875" s="61"/>
      <c r="BM875" s="61"/>
      <c r="BN875" s="61"/>
      <c r="BO875" s="61"/>
      <c r="BP875" s="61"/>
      <c r="BQ875" s="61"/>
      <c r="BR875" s="61"/>
      <c r="BS875" s="61"/>
      <c r="BT875" s="61"/>
      <c r="BU875" s="61"/>
      <c r="BV875" s="61"/>
      <c r="BW875" s="61"/>
      <c r="BX875" s="61"/>
      <c r="BY875" s="61"/>
      <c r="BZ875" s="61"/>
      <c r="CA875" s="61"/>
      <c r="CB875" s="61"/>
      <c r="CC875" s="61"/>
      <c r="CD875" s="61"/>
      <c r="CE875" s="61"/>
      <c r="CF875" s="61"/>
      <c r="CG875" s="61"/>
      <c r="CH875" s="61"/>
      <c r="CI875" s="61"/>
      <c r="CJ875" s="61"/>
      <c r="CK875" s="61"/>
      <c r="CL875" s="61"/>
      <c r="CM875" s="61"/>
      <c r="CN875" s="61"/>
      <c r="CO875" s="61"/>
      <c r="CP875" s="61"/>
      <c r="CQ875" s="61"/>
      <c r="CR875" s="1510"/>
      <c r="CS875" s="61"/>
      <c r="CT875" s="61"/>
      <c r="CU875" s="61"/>
      <c r="CV875" s="61"/>
      <c r="CW875" s="61"/>
      <c r="CX875" s="61"/>
      <c r="CY875" s="61"/>
      <c r="CZ875" s="61"/>
      <c r="DA875" s="61"/>
      <c r="DB875" s="61"/>
      <c r="DC875" s="61"/>
      <c r="DD875" s="61"/>
      <c r="DE875" s="61"/>
      <c r="DF875" s="61"/>
    </row>
    <row r="876" spans="3:110" ht="12.75" customHeight="1">
      <c r="J876" s="76" t="s">
        <v>175</v>
      </c>
      <c r="K876" s="77"/>
      <c r="L876" s="77"/>
      <c r="M876" s="2178" t="s">
        <v>343</v>
      </c>
      <c r="N876" s="2149"/>
      <c r="O876" s="2149"/>
      <c r="P876" s="2149"/>
      <c r="Q876" s="2149"/>
      <c r="R876" s="2149"/>
      <c r="S876" s="2149"/>
      <c r="T876" s="2149"/>
      <c r="U876" s="2149"/>
      <c r="V876" s="2150"/>
      <c r="W876" s="1982"/>
      <c r="X876" s="1983"/>
      <c r="Y876" s="1983"/>
      <c r="Z876" s="1983"/>
      <c r="AA876" s="1983"/>
      <c r="AB876" s="1983"/>
      <c r="AC876" s="1984"/>
      <c r="AL876" s="51"/>
      <c r="AM876" s="56"/>
      <c r="AN876" s="56"/>
      <c r="AO876" s="56"/>
      <c r="AP876" s="56"/>
      <c r="AQ876" s="56"/>
      <c r="AR876" s="56"/>
      <c r="AS876" s="56"/>
      <c r="AT876" s="56"/>
      <c r="AU876" s="56"/>
      <c r="AV876" s="56"/>
      <c r="AW876" s="56"/>
      <c r="AX876" s="56"/>
      <c r="AY876" s="56"/>
      <c r="AZ876" s="61"/>
      <c r="BA876" s="61"/>
      <c r="BB876" s="61"/>
      <c r="BC876" s="61"/>
      <c r="BD876" s="61"/>
      <c r="BE876" s="61"/>
      <c r="BF876" s="61"/>
      <c r="BG876" s="61"/>
      <c r="BH876" s="61"/>
      <c r="BI876" s="61"/>
      <c r="BJ876" s="61"/>
      <c r="BK876" s="61"/>
      <c r="BL876" s="61"/>
      <c r="BM876" s="61"/>
      <c r="BN876" s="61"/>
      <c r="BO876" s="61"/>
      <c r="BP876" s="61"/>
      <c r="BQ876" s="61"/>
      <c r="BR876" s="61"/>
      <c r="BS876" s="61"/>
      <c r="BT876" s="61"/>
      <c r="BU876" s="61"/>
      <c r="BV876" s="61"/>
      <c r="BW876" s="61"/>
      <c r="BX876" s="61"/>
      <c r="BY876" s="61"/>
      <c r="BZ876" s="61"/>
      <c r="CA876" s="61"/>
      <c r="CB876" s="61"/>
      <c r="CC876" s="61"/>
      <c r="CD876" s="61"/>
      <c r="CE876" s="61"/>
      <c r="CF876" s="61"/>
      <c r="CG876" s="61"/>
      <c r="CH876" s="61"/>
      <c r="CI876" s="61"/>
      <c r="CJ876" s="61"/>
      <c r="CK876" s="61"/>
      <c r="CL876" s="61"/>
      <c r="CM876" s="61"/>
      <c r="CN876" s="61"/>
      <c r="CO876" s="61"/>
      <c r="CP876" s="61"/>
      <c r="CQ876" s="61"/>
      <c r="CR876" s="1510"/>
      <c r="CS876" s="61"/>
      <c r="CT876" s="61"/>
      <c r="CU876" s="61"/>
      <c r="CV876" s="61"/>
      <c r="CW876" s="61"/>
      <c r="CX876" s="61"/>
      <c r="CY876" s="61"/>
      <c r="CZ876" s="61"/>
      <c r="DA876" s="61"/>
      <c r="DB876" s="61"/>
      <c r="DC876" s="61"/>
      <c r="DD876" s="61"/>
      <c r="DE876" s="61"/>
      <c r="DF876" s="61"/>
    </row>
    <row r="877" spans="3:110" ht="12.75" customHeight="1">
      <c r="J877" s="76"/>
      <c r="K877" s="77"/>
      <c r="L877" s="77"/>
      <c r="M877" s="77"/>
      <c r="N877" s="77"/>
      <c r="O877" s="77"/>
      <c r="P877" s="77"/>
      <c r="Q877" s="77"/>
      <c r="R877" s="77"/>
      <c r="S877" s="77"/>
      <c r="T877" s="77"/>
      <c r="U877" s="77"/>
      <c r="V877" s="86" t="s">
        <v>282</v>
      </c>
      <c r="W877" s="2291">
        <f>SUM(W872:AC876)</f>
        <v>1000</v>
      </c>
      <c r="X877" s="2292"/>
      <c r="Y877" s="2292"/>
      <c r="Z877" s="2292"/>
      <c r="AA877" s="2292"/>
      <c r="AB877" s="2292"/>
      <c r="AC877" s="2293"/>
      <c r="AL877" s="51"/>
      <c r="AM877" s="56"/>
      <c r="AN877" s="56"/>
      <c r="AO877" s="56"/>
      <c r="AP877" s="56"/>
      <c r="AQ877" s="56"/>
      <c r="AR877" s="56"/>
      <c r="AS877" s="56"/>
      <c r="AT877" s="56"/>
      <c r="AU877" s="56"/>
      <c r="AV877" s="56"/>
      <c r="AW877" s="56"/>
      <c r="AX877" s="56"/>
      <c r="AY877" s="56"/>
      <c r="AZ877" s="61"/>
      <c r="BA877" s="61"/>
      <c r="BB877" s="61"/>
      <c r="BC877" s="61"/>
      <c r="BD877" s="61"/>
      <c r="BE877" s="61"/>
      <c r="BF877" s="61"/>
      <c r="BG877" s="61"/>
      <c r="BH877" s="61"/>
      <c r="BI877" s="61"/>
      <c r="BJ877" s="61"/>
      <c r="BK877" s="61"/>
      <c r="BL877" s="61"/>
      <c r="BM877" s="61"/>
      <c r="BN877" s="61"/>
      <c r="BO877" s="61"/>
      <c r="BP877" s="61"/>
      <c r="BQ877" s="61"/>
      <c r="BR877" s="61"/>
      <c r="BS877" s="61"/>
      <c r="BT877" s="61"/>
      <c r="BU877" s="61"/>
      <c r="BV877" s="61"/>
      <c r="BW877" s="61"/>
      <c r="BX877" s="61"/>
      <c r="BY877" s="61"/>
      <c r="BZ877" s="61"/>
      <c r="CA877" s="61"/>
      <c r="CB877" s="61"/>
      <c r="CC877" s="61"/>
      <c r="CD877" s="61"/>
      <c r="CE877" s="61"/>
      <c r="CF877" s="61"/>
      <c r="CG877" s="61"/>
      <c r="CH877" s="61"/>
      <c r="CI877" s="61"/>
      <c r="CJ877" s="61"/>
      <c r="CK877" s="61"/>
      <c r="CL877" s="61"/>
      <c r="CM877" s="61"/>
      <c r="CN877" s="61"/>
      <c r="CO877" s="61"/>
      <c r="CP877" s="61"/>
      <c r="CQ877" s="61"/>
      <c r="CR877" s="1510"/>
      <c r="CS877" s="61"/>
      <c r="CT877" s="61"/>
      <c r="CU877" s="61"/>
      <c r="CV877" s="61"/>
      <c r="CW877" s="61"/>
      <c r="CX877" s="61"/>
      <c r="CY877" s="61"/>
      <c r="CZ877" s="61"/>
      <c r="DA877" s="61"/>
      <c r="DB877" s="61"/>
      <c r="DC877" s="61"/>
      <c r="DD877" s="61"/>
      <c r="DE877" s="61"/>
      <c r="DF877" s="61"/>
    </row>
    <row r="878" spans="3:110" ht="12.75" customHeight="1">
      <c r="E878" s="910"/>
      <c r="J878" s="25"/>
      <c r="K878" s="25"/>
      <c r="L878" s="25"/>
      <c r="M878" s="25"/>
      <c r="N878" s="25"/>
      <c r="O878" s="25"/>
      <c r="P878" s="25"/>
      <c r="Q878" s="25"/>
      <c r="R878" s="25"/>
      <c r="S878" s="25"/>
      <c r="T878" s="25"/>
      <c r="U878" s="25"/>
      <c r="V878" s="89"/>
      <c r="W878" s="100"/>
      <c r="X878" s="100"/>
      <c r="Y878" s="100"/>
      <c r="Z878" s="100"/>
      <c r="AA878" s="100"/>
      <c r="AB878" s="100"/>
      <c r="AL878" s="51"/>
      <c r="AM878" s="56"/>
      <c r="AN878" s="56"/>
      <c r="AO878" s="56"/>
      <c r="AP878" s="56"/>
      <c r="AQ878" s="56"/>
      <c r="AR878" s="56"/>
      <c r="AS878" s="56"/>
      <c r="AT878" s="56"/>
      <c r="AU878" s="56"/>
      <c r="AV878" s="56"/>
      <c r="AW878" s="56"/>
      <c r="AX878" s="56"/>
      <c r="AY878" s="56"/>
      <c r="AZ878" s="61"/>
      <c r="BA878" s="61"/>
      <c r="BB878" s="61"/>
      <c r="BC878" s="61"/>
      <c r="BD878" s="61"/>
      <c r="BE878" s="61"/>
      <c r="BF878" s="61"/>
      <c r="BG878" s="61"/>
      <c r="BH878" s="61"/>
      <c r="BI878" s="61"/>
      <c r="BJ878" s="61"/>
      <c r="BK878" s="61"/>
      <c r="BL878" s="61"/>
      <c r="BM878" s="61"/>
      <c r="BN878" s="61"/>
      <c r="BO878" s="61"/>
      <c r="BP878" s="61"/>
      <c r="BQ878" s="61"/>
      <c r="BR878" s="61"/>
      <c r="BS878" s="61"/>
      <c r="BT878" s="61"/>
      <c r="BU878" s="61"/>
      <c r="BV878" s="61"/>
      <c r="BW878" s="61"/>
      <c r="BX878" s="61"/>
      <c r="BY878" s="61"/>
      <c r="BZ878" s="61"/>
      <c r="CA878" s="61"/>
      <c r="CB878" s="61"/>
      <c r="CC878" s="61"/>
      <c r="CD878" s="61"/>
      <c r="CE878" s="61"/>
      <c r="CF878" s="61"/>
      <c r="CG878" s="61"/>
      <c r="CH878" s="61"/>
      <c r="CI878" s="61"/>
      <c r="CJ878" s="61"/>
      <c r="CK878" s="61"/>
      <c r="CL878" s="61"/>
      <c r="CM878" s="61"/>
      <c r="CN878" s="61"/>
      <c r="CO878" s="61"/>
      <c r="CP878" s="61"/>
      <c r="CQ878" s="61"/>
      <c r="CR878" s="1510"/>
      <c r="CS878" s="61"/>
      <c r="CT878" s="61"/>
      <c r="CU878" s="61"/>
      <c r="CV878" s="61"/>
      <c r="CW878" s="61"/>
      <c r="CX878" s="61"/>
      <c r="CY878" s="61"/>
      <c r="CZ878" s="61"/>
      <c r="DA878" s="61"/>
      <c r="DB878" s="61"/>
      <c r="DC878" s="61"/>
      <c r="DD878" s="61"/>
      <c r="DE878" s="61"/>
      <c r="DF878" s="61"/>
    </row>
    <row r="879" spans="3:110" ht="12.75" customHeight="1">
      <c r="C879" s="50" t="s">
        <v>183</v>
      </c>
      <c r="I879" s="916"/>
      <c r="J879" s="917"/>
      <c r="K879" s="25"/>
      <c r="L879" s="25"/>
      <c r="M879" s="25"/>
      <c r="N879" s="25"/>
      <c r="O879" s="25"/>
      <c r="P879" s="25"/>
      <c r="Q879" s="25"/>
      <c r="R879" s="25"/>
      <c r="S879" s="25"/>
      <c r="T879" s="25"/>
      <c r="U879" s="25"/>
      <c r="V879" s="89"/>
      <c r="W879" s="100"/>
      <c r="X879" s="100"/>
      <c r="Y879" s="100"/>
      <c r="Z879" s="100"/>
      <c r="AA879" s="100"/>
      <c r="AB879" s="100"/>
      <c r="AL879" s="7"/>
      <c r="AM879" s="130"/>
      <c r="AN879" s="130"/>
      <c r="AO879" s="130"/>
      <c r="AP879" s="130"/>
      <c r="AQ879" s="130"/>
      <c r="AR879" s="130"/>
      <c r="AS879" s="130"/>
      <c r="AT879" s="130"/>
      <c r="AU879" s="130"/>
      <c r="AV879" s="130"/>
      <c r="AW879" s="130"/>
      <c r="AX879" s="130"/>
      <c r="AY879" s="130"/>
      <c r="AZ879" s="61"/>
      <c r="BA879" s="61"/>
      <c r="BB879" s="61"/>
      <c r="BC879" s="61"/>
      <c r="BD879" s="61"/>
      <c r="BE879" s="61"/>
      <c r="BF879" s="61"/>
      <c r="BG879" s="61"/>
      <c r="BH879" s="61"/>
      <c r="BI879" s="61"/>
      <c r="BJ879" s="61"/>
      <c r="BK879" s="61"/>
      <c r="BL879" s="61"/>
      <c r="BM879" s="61"/>
      <c r="BN879" s="61"/>
      <c r="BO879" s="61"/>
      <c r="BP879" s="61"/>
      <c r="BQ879" s="61"/>
      <c r="BR879" s="61"/>
      <c r="BS879" s="61"/>
      <c r="BT879" s="61"/>
      <c r="BU879" s="61"/>
      <c r="BV879" s="61"/>
      <c r="BW879" s="61"/>
      <c r="BX879" s="61"/>
      <c r="BY879" s="61"/>
      <c r="BZ879" s="61"/>
      <c r="CA879" s="61"/>
      <c r="CB879" s="61"/>
      <c r="CC879" s="61"/>
      <c r="CD879" s="61"/>
      <c r="CE879" s="61"/>
      <c r="CF879" s="61"/>
      <c r="CG879" s="61"/>
      <c r="CH879" s="61"/>
      <c r="CI879" s="61"/>
      <c r="CJ879" s="61"/>
      <c r="CK879" s="61"/>
      <c r="CL879" s="61"/>
      <c r="CM879" s="61"/>
      <c r="CN879" s="61"/>
      <c r="CO879" s="61"/>
      <c r="CP879" s="61"/>
      <c r="CQ879" s="61"/>
      <c r="CR879" s="1510"/>
      <c r="CS879" s="61"/>
      <c r="CT879" s="61"/>
      <c r="CU879" s="61"/>
      <c r="CV879" s="61"/>
      <c r="CW879" s="61"/>
      <c r="CX879" s="61"/>
      <c r="CY879" s="61"/>
      <c r="CZ879" s="61"/>
      <c r="DA879" s="61"/>
      <c r="DB879" s="61"/>
      <c r="DC879" s="61"/>
      <c r="DD879" s="61"/>
      <c r="DE879" s="61"/>
      <c r="DF879" s="61"/>
    </row>
    <row r="880" spans="3:110" ht="12.75" customHeight="1">
      <c r="E880" s="910"/>
      <c r="J880" s="25"/>
      <c r="K880" s="25"/>
      <c r="L880" s="25"/>
      <c r="M880" s="25"/>
      <c r="N880" s="25"/>
      <c r="O880" s="25"/>
      <c r="P880" s="25"/>
      <c r="Q880" s="25"/>
      <c r="R880" s="25"/>
      <c r="S880" s="25"/>
      <c r="T880" s="25"/>
      <c r="U880" s="25"/>
      <c r="V880" s="89"/>
      <c r="W880" s="100"/>
      <c r="X880" s="100"/>
      <c r="Y880" s="100"/>
      <c r="Z880" s="100"/>
      <c r="AA880" s="100"/>
      <c r="AB880" s="100"/>
      <c r="AL880" s="7"/>
      <c r="AM880" s="130"/>
      <c r="AN880" s="130"/>
      <c r="AO880" s="130"/>
      <c r="AP880" s="130"/>
      <c r="AQ880" s="130"/>
      <c r="AR880" s="130"/>
      <c r="AS880" s="130"/>
      <c r="AT880" s="130"/>
      <c r="AU880" s="130"/>
      <c r="AV880" s="130"/>
      <c r="AW880" s="130"/>
      <c r="AX880" s="130"/>
      <c r="AY880" s="130"/>
      <c r="AZ880" s="61"/>
      <c r="BA880" s="61"/>
      <c r="BB880" s="61"/>
      <c r="BC880" s="61"/>
      <c r="BD880" s="61"/>
      <c r="BE880" s="61"/>
      <c r="BF880" s="61"/>
      <c r="BG880" s="61"/>
      <c r="BH880" s="61"/>
      <c r="BI880" s="61"/>
      <c r="BJ880" s="61"/>
      <c r="BK880" s="61"/>
      <c r="BL880" s="61"/>
      <c r="BM880" s="61"/>
      <c r="BN880" s="61"/>
      <c r="BO880" s="61"/>
      <c r="BP880" s="61"/>
      <c r="BQ880" s="61"/>
      <c r="BR880" s="61"/>
      <c r="BS880" s="61"/>
      <c r="BT880" s="61"/>
      <c r="BU880" s="61"/>
      <c r="BV880" s="61"/>
      <c r="BW880" s="61"/>
      <c r="BX880" s="61"/>
      <c r="BY880" s="61"/>
      <c r="BZ880" s="61"/>
      <c r="CA880" s="61"/>
      <c r="CB880" s="61"/>
      <c r="CC880" s="61"/>
      <c r="CD880" s="61"/>
      <c r="CE880" s="61"/>
      <c r="CF880" s="61"/>
      <c r="CG880" s="61"/>
      <c r="CH880" s="61"/>
      <c r="CI880" s="61"/>
      <c r="CJ880" s="61"/>
      <c r="CK880" s="61"/>
      <c r="CL880" s="61"/>
      <c r="CM880" s="61"/>
      <c r="CN880" s="61"/>
      <c r="CO880" s="61"/>
      <c r="CP880" s="61"/>
      <c r="CQ880" s="61"/>
      <c r="CR880" s="1510"/>
      <c r="CS880" s="61"/>
      <c r="CT880" s="61"/>
      <c r="CU880" s="61"/>
      <c r="CV880" s="61"/>
      <c r="CW880" s="61"/>
      <c r="CX880" s="61"/>
      <c r="CY880" s="61"/>
      <c r="CZ880" s="61"/>
      <c r="DA880" s="61"/>
      <c r="DB880" s="61"/>
      <c r="DC880" s="61"/>
      <c r="DD880" s="61"/>
      <c r="DE880" s="61"/>
      <c r="DF880" s="61"/>
    </row>
    <row r="881" spans="1:110" ht="12.75" customHeight="1">
      <c r="C881" s="71"/>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1466" t="s">
        <v>283</v>
      </c>
      <c r="AC881" s="2292">
        <f>W845+W853+W860+W861+W870+W877+W847</f>
        <v>729452.48640000005</v>
      </c>
      <c r="AD881" s="2292"/>
      <c r="AE881" s="2292"/>
      <c r="AF881" s="2292"/>
      <c r="AG881" s="2292"/>
      <c r="AH881" s="2293"/>
      <c r="AL881" s="7"/>
      <c r="AM881" s="130"/>
      <c r="AN881" s="130"/>
      <c r="AO881" s="130"/>
      <c r="AP881" s="130"/>
      <c r="AQ881" s="130"/>
      <c r="AR881" s="130"/>
      <c r="AS881" s="130"/>
      <c r="AT881" s="130"/>
      <c r="AU881" s="130"/>
      <c r="AV881" s="130"/>
      <c r="AW881" s="130"/>
      <c r="AX881" s="130"/>
      <c r="AY881" s="130"/>
      <c r="AZ881" s="61"/>
      <c r="BA881" s="61"/>
      <c r="BB881" s="61"/>
      <c r="BC881" s="61"/>
      <c r="BD881" s="61"/>
      <c r="BE881" s="61"/>
      <c r="BF881" s="61"/>
      <c r="BG881" s="61"/>
      <c r="BH881" s="61"/>
      <c r="BI881" s="61"/>
      <c r="BJ881" s="61"/>
      <c r="BK881" s="61"/>
      <c r="BL881" s="61"/>
      <c r="BM881" s="61"/>
      <c r="BN881" s="61"/>
      <c r="BO881" s="61"/>
      <c r="BP881" s="61"/>
      <c r="BQ881" s="61"/>
      <c r="BR881" s="61"/>
      <c r="BS881" s="61"/>
      <c r="BT881" s="61"/>
      <c r="BU881" s="61"/>
      <c r="BV881" s="61"/>
      <c r="BW881" s="61"/>
      <c r="BX881" s="61"/>
      <c r="BY881" s="61"/>
      <c r="BZ881" s="61"/>
      <c r="CA881" s="61"/>
      <c r="CB881" s="61"/>
      <c r="CC881" s="61"/>
      <c r="CD881" s="61"/>
      <c r="CE881" s="61"/>
      <c r="CF881" s="61"/>
      <c r="CG881" s="61"/>
      <c r="CH881" s="61"/>
      <c r="CI881" s="61"/>
      <c r="CJ881" s="61"/>
      <c r="CK881" s="61"/>
      <c r="CL881" s="61"/>
      <c r="CM881" s="61"/>
      <c r="CN881" s="61"/>
      <c r="CO881" s="61"/>
      <c r="CP881" s="61"/>
      <c r="CQ881" s="61"/>
      <c r="CR881" s="1510"/>
      <c r="CS881" s="61"/>
      <c r="CT881" s="61"/>
      <c r="CU881" s="61"/>
      <c r="CV881" s="61"/>
      <c r="CW881" s="61"/>
      <c r="CX881" s="61"/>
      <c r="CY881" s="61"/>
      <c r="CZ881" s="61"/>
      <c r="DA881" s="61"/>
      <c r="DB881" s="61"/>
      <c r="DC881" s="61"/>
      <c r="DD881" s="61"/>
      <c r="DE881" s="61"/>
      <c r="DF881" s="61"/>
    </row>
    <row r="882" spans="1:110" ht="12.75" customHeight="1">
      <c r="C882" s="71"/>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1466" t="s">
        <v>544</v>
      </c>
      <c r="AC882" s="2349">
        <f>O796+O776+G753</f>
        <v>156</v>
      </c>
      <c r="AD882" s="2349"/>
      <c r="AE882" s="2349"/>
      <c r="AF882" s="2349"/>
      <c r="AG882" s="2349"/>
      <c r="AH882" s="2350"/>
      <c r="AL882" s="7"/>
      <c r="AM882" s="130"/>
      <c r="AN882" s="130"/>
      <c r="AO882" s="130"/>
      <c r="AP882" s="130"/>
      <c r="AQ882" s="130"/>
      <c r="AR882" s="130"/>
      <c r="AS882" s="130"/>
      <c r="AT882" s="130"/>
      <c r="AU882" s="130"/>
      <c r="AV882" s="130"/>
      <c r="AW882" s="130"/>
      <c r="AX882" s="130"/>
      <c r="AY882" s="130"/>
      <c r="AZ882" s="61"/>
      <c r="BA882" s="61"/>
      <c r="BB882" s="61"/>
      <c r="BC882" s="61"/>
      <c r="BD882" s="61"/>
      <c r="BE882" s="61"/>
      <c r="BF882" s="61"/>
      <c r="BG882" s="61"/>
      <c r="BH882" s="61"/>
      <c r="BI882" s="61"/>
      <c r="BJ882" s="61"/>
      <c r="BK882" s="61"/>
      <c r="BL882" s="61"/>
      <c r="BM882" s="61"/>
      <c r="BN882" s="61"/>
      <c r="BO882" s="61"/>
      <c r="BP882" s="61"/>
      <c r="BQ882" s="61"/>
      <c r="BR882" s="61"/>
      <c r="BS882" s="61"/>
      <c r="BT882" s="61"/>
      <c r="BU882" s="61"/>
      <c r="BV882" s="61"/>
      <c r="BW882" s="61"/>
      <c r="BX882" s="61"/>
      <c r="BY882" s="61"/>
      <c r="BZ882" s="61"/>
      <c r="CA882" s="61"/>
      <c r="CB882" s="61"/>
      <c r="CC882" s="61"/>
      <c r="CD882" s="61"/>
      <c r="CE882" s="61"/>
      <c r="CF882" s="61"/>
      <c r="CG882" s="61"/>
      <c r="CH882" s="61"/>
      <c r="CI882" s="61"/>
      <c r="CJ882" s="61"/>
      <c r="CK882" s="61"/>
      <c r="CL882" s="61"/>
      <c r="CM882" s="61"/>
      <c r="CN882" s="61"/>
      <c r="CO882" s="61"/>
      <c r="CP882" s="61"/>
      <c r="CQ882" s="61"/>
      <c r="CR882" s="1510"/>
      <c r="CS882" s="61"/>
      <c r="CT882" s="61"/>
      <c r="CU882" s="61"/>
      <c r="CV882" s="61"/>
      <c r="CW882" s="61"/>
      <c r="CX882" s="61"/>
      <c r="CY882" s="61"/>
      <c r="CZ882" s="61"/>
      <c r="DA882" s="61"/>
      <c r="DB882" s="61"/>
      <c r="DC882" s="61"/>
      <c r="DD882" s="61"/>
      <c r="DE882" s="61"/>
      <c r="DF882" s="61"/>
    </row>
    <row r="883" spans="1:110" ht="12.75" customHeight="1">
      <c r="C883" s="71"/>
      <c r="D883" s="72"/>
      <c r="E883" s="2347" t="s">
        <v>33</v>
      </c>
      <c r="F883" s="2347"/>
      <c r="G883" s="2347"/>
      <c r="H883" s="2347"/>
      <c r="I883" s="2347"/>
      <c r="J883" s="2347"/>
      <c r="K883" s="2347"/>
      <c r="L883" s="2347"/>
      <c r="M883" s="2347"/>
      <c r="N883" s="2347"/>
      <c r="O883" s="2347"/>
      <c r="P883" s="2347"/>
      <c r="Q883" s="2347"/>
      <c r="R883" s="2347"/>
      <c r="S883" s="2347"/>
      <c r="T883" s="2347"/>
      <c r="U883" s="2347"/>
      <c r="V883" s="2347"/>
      <c r="W883" s="2347"/>
      <c r="X883" s="2347"/>
      <c r="Y883" s="2347"/>
      <c r="Z883" s="2347"/>
      <c r="AA883" s="2347"/>
      <c r="AB883" s="2348"/>
      <c r="AC883" s="2318">
        <f>IF(ISERROR((ROUNDDOWN(AC881/AC882,0))),0,(ROUNDDOWN(AC881/AC882,0)))</f>
        <v>4675</v>
      </c>
      <c r="AD883" s="2318"/>
      <c r="AE883" s="2318"/>
      <c r="AF883" s="2318"/>
      <c r="AG883" s="2318"/>
      <c r="AH883" s="2318"/>
      <c r="AL883" s="7"/>
      <c r="AM883" s="130"/>
      <c r="AN883" s="130"/>
      <c r="AO883" s="130"/>
      <c r="AP883" s="130"/>
      <c r="AQ883" s="130"/>
      <c r="AR883" s="130"/>
      <c r="AS883" s="130"/>
      <c r="AT883" s="130"/>
      <c r="AU883" s="130"/>
      <c r="AV883" s="130"/>
      <c r="AW883" s="130"/>
      <c r="AX883" s="130"/>
      <c r="AY883" s="130"/>
      <c r="AZ883" s="61"/>
      <c r="BA883" s="61"/>
      <c r="BB883" s="61"/>
      <c r="BC883" s="61"/>
      <c r="BD883" s="61"/>
      <c r="BE883" s="61"/>
      <c r="BF883" s="61"/>
      <c r="BG883" s="61"/>
      <c r="BH883" s="61"/>
      <c r="BI883" s="61"/>
      <c r="BJ883" s="61"/>
      <c r="BK883" s="61"/>
      <c r="BL883" s="61"/>
      <c r="BM883" s="61"/>
      <c r="BN883" s="61"/>
      <c r="BO883" s="61"/>
      <c r="BP883" s="61"/>
      <c r="BQ883" s="61"/>
      <c r="BR883" s="61"/>
      <c r="BS883" s="61"/>
      <c r="BT883" s="61"/>
      <c r="BU883" s="61"/>
      <c r="BV883" s="61"/>
      <c r="BW883" s="61"/>
      <c r="BX883" s="61"/>
      <c r="BY883" s="61"/>
      <c r="BZ883" s="61"/>
      <c r="CA883" s="61"/>
      <c r="CB883" s="61"/>
      <c r="CC883" s="61"/>
      <c r="CD883" s="61"/>
      <c r="CE883" s="61"/>
      <c r="CF883" s="61"/>
      <c r="CG883" s="61"/>
      <c r="CH883" s="61"/>
      <c r="CI883" s="61"/>
      <c r="CJ883" s="61"/>
      <c r="CK883" s="61"/>
      <c r="CL883" s="61"/>
      <c r="CM883" s="61"/>
      <c r="CN883" s="61"/>
      <c r="CO883" s="61"/>
      <c r="CP883" s="61"/>
      <c r="CQ883" s="61"/>
      <c r="CR883" s="1510"/>
      <c r="CS883" s="61"/>
      <c r="CT883" s="61"/>
      <c r="CU883" s="61"/>
      <c r="CV883" s="61"/>
      <c r="CW883" s="61"/>
      <c r="CX883" s="61"/>
      <c r="CY883" s="61"/>
      <c r="CZ883" s="61"/>
      <c r="DA883" s="61"/>
      <c r="DB883" s="61"/>
      <c r="DC883" s="61"/>
      <c r="DD883" s="61"/>
      <c r="DE883" s="61"/>
      <c r="DF883" s="61"/>
    </row>
    <row r="884" spans="1:110" ht="12.75" customHeight="1">
      <c r="C884" s="76"/>
      <c r="D884" s="148"/>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1438" t="s">
        <v>819</v>
      </c>
      <c r="AC884" s="1983">
        <v>362482.75325217389</v>
      </c>
      <c r="AD884" s="1983"/>
      <c r="AE884" s="1983"/>
      <c r="AF884" s="1983"/>
      <c r="AG884" s="1983"/>
      <c r="AH884" s="1984"/>
      <c r="AL884" s="7"/>
      <c r="AM884" s="130"/>
      <c r="AN884" s="130"/>
      <c r="AO884" s="130"/>
      <c r="AP884" s="130"/>
      <c r="AQ884" s="130"/>
      <c r="AR884" s="130"/>
      <c r="AS884" s="130"/>
      <c r="AT884" s="130"/>
      <c r="AU884" s="130"/>
      <c r="AV884" s="130"/>
      <c r="AW884" s="130"/>
      <c r="AX884" s="130"/>
      <c r="AY884" s="130"/>
      <c r="AZ884" s="61"/>
      <c r="BA884" s="61"/>
      <c r="BB884" s="61"/>
      <c r="BC884" s="61"/>
      <c r="BD884" s="61"/>
      <c r="BE884" s="61"/>
      <c r="BF884" s="61"/>
      <c r="BG884" s="61"/>
      <c r="BH884" s="61"/>
      <c r="BI884" s="61"/>
      <c r="BJ884" s="61"/>
      <c r="BK884" s="61"/>
      <c r="BL884" s="61"/>
      <c r="BM884" s="61"/>
      <c r="BN884" s="61"/>
      <c r="BO884" s="61"/>
      <c r="BP884" s="61"/>
      <c r="BQ884" s="61"/>
      <c r="BR884" s="61"/>
      <c r="BS884" s="61"/>
      <c r="BT884" s="61"/>
      <c r="BU884" s="61"/>
      <c r="BV884" s="61"/>
      <c r="BW884" s="61"/>
      <c r="BX884" s="61"/>
      <c r="BY884" s="61"/>
      <c r="BZ884" s="61"/>
      <c r="CA884" s="61"/>
      <c r="CB884" s="61"/>
      <c r="CC884" s="61"/>
      <c r="CD884" s="61"/>
      <c r="CE884" s="61"/>
      <c r="CF884" s="61"/>
      <c r="CG884" s="61"/>
      <c r="CH884" s="61"/>
      <c r="CI884" s="61"/>
      <c r="CJ884" s="61"/>
      <c r="CK884" s="61"/>
      <c r="CL884" s="61"/>
      <c r="CM884" s="61"/>
      <c r="CN884" s="61"/>
      <c r="CO884" s="61"/>
      <c r="CP884" s="61"/>
      <c r="CQ884" s="61"/>
      <c r="CR884" s="1510"/>
      <c r="CS884" s="61"/>
      <c r="CT884" s="61"/>
      <c r="CU884" s="61"/>
      <c r="CV884" s="61"/>
      <c r="CW884" s="61"/>
      <c r="CX884" s="61"/>
      <c r="CY884" s="61"/>
      <c r="CZ884" s="61"/>
      <c r="DA884" s="61"/>
      <c r="DB884" s="61"/>
      <c r="DC884" s="61"/>
      <c r="DD884" s="61"/>
      <c r="DE884" s="61"/>
      <c r="DF884" s="61"/>
    </row>
    <row r="885" spans="1:110" ht="12.75" customHeight="1">
      <c r="C885" s="76"/>
      <c r="D885" s="148"/>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1438" t="s">
        <v>1352</v>
      </c>
      <c r="AC885" s="1984"/>
      <c r="AD885" s="2002"/>
      <c r="AE885" s="2002"/>
      <c r="AF885" s="2002"/>
      <c r="AG885" s="2002"/>
      <c r="AH885" s="2002"/>
      <c r="AL885" s="7"/>
      <c r="AM885" s="130"/>
      <c r="AN885" s="130"/>
      <c r="AO885" s="130"/>
      <c r="AP885" s="130"/>
      <c r="AQ885" s="130"/>
      <c r="AR885" s="130"/>
      <c r="AS885" s="130"/>
      <c r="AT885" s="130"/>
      <c r="AU885" s="130"/>
      <c r="AV885" s="130"/>
      <c r="AW885" s="130"/>
      <c r="AX885" s="130"/>
      <c r="AY885" s="130"/>
      <c r="AZ885" s="61"/>
      <c r="BA885" s="61"/>
      <c r="BB885" s="61"/>
      <c r="BC885" s="61"/>
      <c r="BD885" s="61"/>
      <c r="BE885" s="61"/>
      <c r="BF885" s="61"/>
      <c r="BG885" s="61"/>
      <c r="BH885" s="61"/>
      <c r="BI885" s="61"/>
      <c r="BJ885" s="61"/>
      <c r="BK885" s="61"/>
      <c r="BL885" s="61"/>
      <c r="BM885" s="61"/>
      <c r="BN885" s="61"/>
      <c r="BO885" s="61"/>
      <c r="BP885" s="61"/>
      <c r="BQ885" s="61"/>
      <c r="BR885" s="61"/>
      <c r="BS885" s="61"/>
      <c r="BT885" s="61"/>
      <c r="BU885" s="61"/>
      <c r="BV885" s="61"/>
      <c r="BW885" s="61"/>
      <c r="BX885" s="61"/>
      <c r="BY885" s="61"/>
      <c r="BZ885" s="61"/>
      <c r="CA885" s="61"/>
      <c r="CB885" s="61"/>
      <c r="CC885" s="61"/>
      <c r="CD885" s="61"/>
      <c r="CE885" s="61"/>
      <c r="CF885" s="61"/>
      <c r="CG885" s="61"/>
      <c r="CH885" s="61"/>
      <c r="CI885" s="61"/>
      <c r="CJ885" s="61"/>
      <c r="CK885" s="61"/>
      <c r="CL885" s="61"/>
      <c r="CM885" s="61"/>
      <c r="CN885" s="61"/>
      <c r="CO885" s="61"/>
      <c r="CP885" s="61"/>
      <c r="CQ885" s="61"/>
      <c r="CR885" s="1510"/>
      <c r="CS885" s="61"/>
      <c r="CT885" s="61"/>
      <c r="CU885" s="61"/>
      <c r="CV885" s="61"/>
      <c r="CW885" s="61"/>
      <c r="CX885" s="61"/>
      <c r="CY885" s="61"/>
      <c r="CZ885" s="61"/>
      <c r="DA885" s="61"/>
      <c r="DB885" s="61"/>
      <c r="DC885" s="61"/>
      <c r="DD885" s="61"/>
      <c r="DE885" s="61"/>
      <c r="DF885" s="61"/>
    </row>
    <row r="886" spans="1:110" ht="12.75" customHeight="1">
      <c r="C886" s="76"/>
      <c r="D886" s="148"/>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1438" t="s">
        <v>543</v>
      </c>
      <c r="AC886" s="1983">
        <v>25000</v>
      </c>
      <c r="AD886" s="1983"/>
      <c r="AE886" s="1983"/>
      <c r="AF886" s="1983"/>
      <c r="AG886" s="1983"/>
      <c r="AH886" s="1984"/>
      <c r="AL886" s="7"/>
      <c r="AM886" s="130"/>
      <c r="AN886" s="130"/>
      <c r="AO886" s="130"/>
      <c r="AP886" s="130"/>
      <c r="AQ886" s="130"/>
      <c r="AR886" s="130"/>
      <c r="AS886" s="130"/>
      <c r="AT886" s="130"/>
      <c r="AU886" s="130"/>
      <c r="AV886" s="130"/>
      <c r="AW886" s="130"/>
      <c r="AX886" s="130"/>
      <c r="AY886" s="130"/>
      <c r="AZ886" s="61"/>
      <c r="BA886" s="61"/>
      <c r="BB886" s="61"/>
      <c r="BC886" s="61"/>
      <c r="BD886" s="61"/>
      <c r="BE886" s="61"/>
      <c r="BF886" s="61"/>
      <c r="BG886" s="61"/>
      <c r="BH886" s="61"/>
      <c r="BI886" s="61"/>
      <c r="BJ886" s="61"/>
      <c r="BK886" s="61"/>
      <c r="BL886" s="61"/>
      <c r="BM886" s="61"/>
      <c r="BN886" s="61"/>
      <c r="BO886" s="61"/>
      <c r="BP886" s="61"/>
      <c r="BQ886" s="61"/>
      <c r="BR886" s="61"/>
      <c r="BS886" s="61"/>
      <c r="BT886" s="61"/>
      <c r="BU886" s="61"/>
      <c r="BV886" s="61"/>
      <c r="BW886" s="61"/>
      <c r="BX886" s="61"/>
      <c r="BY886" s="61"/>
      <c r="BZ886" s="61"/>
      <c r="CA886" s="61"/>
      <c r="CB886" s="61"/>
      <c r="CC886" s="61"/>
      <c r="CD886" s="61"/>
      <c r="CE886" s="61"/>
      <c r="CF886" s="61"/>
      <c r="CG886" s="61"/>
      <c r="CH886" s="61"/>
      <c r="CI886" s="61"/>
      <c r="CJ886" s="61"/>
      <c r="CK886" s="61"/>
      <c r="CL886" s="61"/>
      <c r="CM886" s="61"/>
      <c r="CN886" s="61"/>
      <c r="CO886" s="61"/>
      <c r="CP886" s="61"/>
      <c r="CQ886" s="61"/>
      <c r="CR886" s="1510"/>
      <c r="CS886" s="61"/>
      <c r="CT886" s="61"/>
      <c r="CU886" s="61"/>
      <c r="CV886" s="61"/>
      <c r="CW886" s="61"/>
      <c r="CX886" s="61"/>
      <c r="CY886" s="61"/>
      <c r="CZ886" s="61"/>
      <c r="DA886" s="61"/>
      <c r="DB886" s="61"/>
      <c r="DC886" s="61"/>
      <c r="DD886" s="61"/>
      <c r="DE886" s="61"/>
      <c r="DF886" s="61"/>
    </row>
    <row r="887" spans="1:110" ht="12.75" customHeight="1">
      <c r="C887" s="76"/>
      <c r="D887" s="148"/>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1438" t="s">
        <v>84</v>
      </c>
      <c r="AC887" s="1983">
        <v>39000</v>
      </c>
      <c r="AD887" s="1983"/>
      <c r="AE887" s="1983"/>
      <c r="AF887" s="1983"/>
      <c r="AG887" s="1983"/>
      <c r="AH887" s="1984"/>
      <c r="AZ887" s="61"/>
      <c r="BA887" s="61"/>
      <c r="BB887" s="61"/>
      <c r="BC887" s="61"/>
      <c r="BD887" s="61"/>
      <c r="BE887" s="61"/>
      <c r="BF887" s="61"/>
      <c r="BG887" s="61"/>
      <c r="BH887" s="61"/>
      <c r="BI887" s="61"/>
      <c r="BJ887" s="61"/>
      <c r="BK887" s="61"/>
      <c r="BL887" s="61"/>
      <c r="BM887" s="61"/>
      <c r="BN887" s="61"/>
      <c r="BO887" s="61"/>
      <c r="BP887" s="61"/>
      <c r="BQ887" s="61"/>
      <c r="BR887" s="61"/>
      <c r="BS887" s="61"/>
      <c r="BT887" s="61"/>
      <c r="BU887" s="61"/>
      <c r="BV887" s="61"/>
      <c r="BW887" s="61"/>
      <c r="BX887" s="61"/>
      <c r="BY887" s="61"/>
      <c r="BZ887" s="61"/>
      <c r="CA887" s="61"/>
      <c r="CB887" s="61"/>
      <c r="CC887" s="61"/>
      <c r="CD887" s="61"/>
      <c r="CE887" s="61"/>
      <c r="CF887" s="61"/>
      <c r="CG887" s="61"/>
      <c r="CH887" s="61"/>
      <c r="CI887" s="61"/>
      <c r="CJ887" s="61"/>
      <c r="CK887" s="61"/>
      <c r="CL887" s="61"/>
      <c r="CM887" s="61"/>
      <c r="CN887" s="61"/>
      <c r="CO887" s="61"/>
      <c r="CP887" s="61"/>
      <c r="CQ887" s="61"/>
      <c r="CR887" s="1510"/>
      <c r="CS887" s="61"/>
      <c r="CT887" s="61"/>
      <c r="CU887" s="61"/>
      <c r="CV887" s="61"/>
      <c r="CW887" s="61"/>
      <c r="CX887" s="61"/>
      <c r="CY887" s="61"/>
      <c r="CZ887" s="61"/>
      <c r="DA887" s="61"/>
      <c r="DB887" s="61"/>
      <c r="DC887" s="61"/>
      <c r="DD887" s="61"/>
      <c r="DE887" s="61"/>
      <c r="DF887" s="61"/>
    </row>
    <row r="888" spans="1:110" s="717" customFormat="1" ht="12.75" customHeight="1">
      <c r="C888" s="76"/>
      <c r="D888" s="148"/>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1461" t="s">
        <v>2094</v>
      </c>
      <c r="AC888" s="2014">
        <v>6280</v>
      </c>
      <c r="AD888" s="2015"/>
      <c r="AE888" s="2015"/>
      <c r="AF888" s="2015"/>
      <c r="AG888" s="2015"/>
      <c r="AH888" s="2016"/>
      <c r="AM888" s="39"/>
      <c r="AN888" s="39"/>
      <c r="AO888" s="39"/>
      <c r="AP888" s="39"/>
      <c r="AQ888" s="39"/>
      <c r="AR888" s="39"/>
      <c r="AS888" s="39"/>
      <c r="AT888" s="39"/>
      <c r="AU888" s="39"/>
      <c r="AV888" s="39"/>
      <c r="AW888" s="39"/>
      <c r="AX888" s="39"/>
      <c r="AY888" s="39"/>
      <c r="AZ888" s="61"/>
      <c r="BA888" s="61"/>
      <c r="BB888" s="61"/>
      <c r="BC888" s="61"/>
      <c r="BD888" s="61"/>
      <c r="BE888" s="61"/>
      <c r="BF888" s="61"/>
      <c r="BG888" s="61"/>
      <c r="BH888" s="61"/>
      <c r="BI888" s="61"/>
      <c r="BJ888" s="61"/>
      <c r="BK888" s="61"/>
      <c r="BL888" s="61"/>
      <c r="BM888" s="61"/>
      <c r="BN888" s="61"/>
      <c r="BO888" s="61"/>
      <c r="BP888" s="61"/>
      <c r="BQ888" s="61"/>
      <c r="BR888" s="61"/>
      <c r="BS888" s="61"/>
      <c r="BT888" s="61"/>
      <c r="BU888" s="61"/>
      <c r="BV888" s="61"/>
      <c r="BW888" s="61"/>
      <c r="BX888" s="61"/>
      <c r="BY888" s="61"/>
      <c r="BZ888" s="61"/>
      <c r="CA888" s="61"/>
      <c r="CB888" s="61"/>
      <c r="CC888" s="61"/>
      <c r="CD888" s="61"/>
      <c r="CE888" s="61"/>
      <c r="CF888" s="61"/>
      <c r="CG888" s="61"/>
      <c r="CH888" s="61"/>
      <c r="CI888" s="61"/>
      <c r="CJ888" s="61"/>
      <c r="CK888" s="61"/>
      <c r="CL888" s="61"/>
      <c r="CM888" s="61"/>
      <c r="CN888" s="61"/>
      <c r="CO888" s="61"/>
      <c r="CP888" s="61"/>
      <c r="CQ888" s="61"/>
      <c r="CR888" s="1510"/>
      <c r="CS888" s="61"/>
      <c r="CT888" s="61"/>
      <c r="CU888" s="61"/>
      <c r="CV888" s="61"/>
      <c r="CW888" s="61"/>
      <c r="CX888" s="61"/>
      <c r="CY888" s="61"/>
      <c r="CZ888" s="61"/>
      <c r="DA888" s="61"/>
      <c r="DB888" s="61"/>
      <c r="DC888" s="61"/>
      <c r="DD888" s="61"/>
      <c r="DE888" s="61"/>
      <c r="DF888" s="61"/>
    </row>
    <row r="889" spans="1:110" ht="12.75" customHeight="1">
      <c r="A889" s="717"/>
      <c r="B889" s="717"/>
      <c r="C889" s="76"/>
      <c r="D889" s="148"/>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1438" t="s">
        <v>85</v>
      </c>
      <c r="AC889" s="1983">
        <v>12000</v>
      </c>
      <c r="AD889" s="1983"/>
      <c r="AE889" s="1983"/>
      <c r="AF889" s="1983"/>
      <c r="AG889" s="1983"/>
      <c r="AH889" s="1984"/>
      <c r="AI889" s="717"/>
      <c r="AJ889" s="717"/>
      <c r="AK889" s="717"/>
      <c r="AL889" s="717"/>
      <c r="AZ889" s="61"/>
      <c r="BA889" s="61"/>
      <c r="BB889" s="61"/>
      <c r="BC889" s="61"/>
      <c r="BD889" s="61"/>
      <c r="BE889" s="61"/>
      <c r="BF889" s="61"/>
      <c r="BG889" s="61"/>
      <c r="BH889" s="61"/>
      <c r="BI889" s="61"/>
      <c r="BJ889" s="61"/>
      <c r="BK889" s="61"/>
      <c r="BL889" s="61"/>
      <c r="BM889" s="61"/>
      <c r="BN889" s="61"/>
      <c r="BO889" s="61"/>
      <c r="BP889" s="61"/>
      <c r="BQ889" s="61"/>
      <c r="BR889" s="61"/>
      <c r="BS889" s="61"/>
      <c r="BT889" s="61"/>
      <c r="BU889" s="61"/>
      <c r="BV889" s="61"/>
      <c r="BW889" s="61"/>
      <c r="BX889" s="61"/>
      <c r="BY889" s="61"/>
      <c r="BZ889" s="61"/>
      <c r="CA889" s="61"/>
      <c r="CB889" s="61"/>
      <c r="CC889" s="61"/>
      <c r="CD889" s="61"/>
      <c r="CE889" s="61"/>
      <c r="CF889" s="61"/>
      <c r="CG889" s="61"/>
      <c r="CH889" s="61"/>
      <c r="CI889" s="61"/>
      <c r="CJ889" s="61"/>
      <c r="CK889" s="61"/>
      <c r="CL889" s="61"/>
      <c r="CM889" s="61"/>
      <c r="CN889" s="61"/>
      <c r="CO889" s="61"/>
      <c r="CP889" s="61"/>
      <c r="CQ889" s="61"/>
      <c r="CR889" s="1510"/>
      <c r="CS889" s="61"/>
      <c r="CT889" s="61"/>
      <c r="CU889" s="61"/>
      <c r="CV889" s="61"/>
      <c r="CW889" s="61"/>
      <c r="CX889" s="61"/>
      <c r="CY889" s="61"/>
      <c r="CZ889" s="61"/>
      <c r="DA889" s="61"/>
      <c r="DB889" s="61"/>
      <c r="DC889" s="61"/>
      <c r="DD889" s="61"/>
      <c r="DE889" s="61"/>
      <c r="DF889" s="61"/>
    </row>
    <row r="890" spans="1:110" ht="12.75" customHeight="1">
      <c r="C890" s="76"/>
      <c r="D890" s="148"/>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1438" t="s">
        <v>1962</v>
      </c>
      <c r="AC890" s="1983"/>
      <c r="AD890" s="1983"/>
      <c r="AE890" s="1983"/>
      <c r="AF890" s="1983"/>
      <c r="AG890" s="1983"/>
      <c r="AH890" s="1984"/>
      <c r="AZ890" s="61"/>
      <c r="BA890" s="61"/>
      <c r="BB890" s="61"/>
      <c r="BC890" s="61"/>
      <c r="BD890" s="61"/>
      <c r="BE890" s="61"/>
      <c r="BF890" s="61"/>
      <c r="BG890" s="61"/>
      <c r="BH890" s="61"/>
      <c r="BI890" s="61"/>
      <c r="BJ890" s="61"/>
      <c r="BK890" s="61"/>
      <c r="BL890" s="61"/>
      <c r="BM890" s="61"/>
      <c r="BN890" s="61"/>
      <c r="BO890" s="61"/>
      <c r="BP890" s="61"/>
      <c r="BQ890" s="61"/>
      <c r="BR890" s="61"/>
      <c r="BS890" s="61"/>
      <c r="BT890" s="61"/>
      <c r="BU890" s="61"/>
      <c r="BV890" s="61"/>
      <c r="BW890" s="61"/>
      <c r="BX890" s="61"/>
      <c r="BY890" s="61"/>
      <c r="BZ890" s="61"/>
      <c r="CA890" s="61"/>
      <c r="CB890" s="61"/>
      <c r="CC890" s="61"/>
      <c r="CD890" s="61"/>
      <c r="CE890" s="61"/>
      <c r="CF890" s="61"/>
      <c r="CG890" s="61"/>
      <c r="CH890" s="61"/>
      <c r="CI890" s="61"/>
      <c r="CJ890" s="61"/>
      <c r="CK890" s="61"/>
      <c r="CL890" s="61"/>
      <c r="CM890" s="61"/>
      <c r="CN890" s="61"/>
      <c r="CO890" s="61"/>
      <c r="CP890" s="61"/>
      <c r="CQ890" s="61"/>
      <c r="CR890" s="1510"/>
      <c r="CS890" s="61"/>
      <c r="CT890" s="61"/>
      <c r="CU890" s="61"/>
      <c r="CV890" s="61"/>
      <c r="CW890" s="61"/>
      <c r="CX890" s="61"/>
      <c r="CY890" s="61"/>
      <c r="CZ890" s="61"/>
      <c r="DA890" s="61"/>
      <c r="DB890" s="61"/>
      <c r="DC890" s="61"/>
      <c r="DD890" s="61"/>
      <c r="DE890" s="61"/>
      <c r="DF890" s="61"/>
    </row>
    <row r="891" spans="1:110" s="717" customFormat="1" ht="12.75" customHeight="1">
      <c r="A891" s="12"/>
      <c r="B891" s="12"/>
      <c r="C891" s="2497" t="s">
        <v>1035</v>
      </c>
      <c r="D891" s="2498"/>
      <c r="E891" s="2498"/>
      <c r="F891" s="2498"/>
      <c r="G891" s="2498"/>
      <c r="H891" s="2498"/>
      <c r="I891" s="2498"/>
      <c r="J891" s="2498"/>
      <c r="K891" s="2498"/>
      <c r="L891" s="2498"/>
      <c r="M891" s="2498"/>
      <c r="N891" s="2498"/>
      <c r="O891" s="2498"/>
      <c r="P891" s="2498"/>
      <c r="Q891" s="2498"/>
      <c r="R891" s="2498"/>
      <c r="S891" s="2498"/>
      <c r="T891" s="2498"/>
      <c r="U891" s="2498"/>
      <c r="V891" s="2498"/>
      <c r="W891" s="2498"/>
      <c r="X891" s="2498"/>
      <c r="Y891" s="2498"/>
      <c r="Z891" s="2498"/>
      <c r="AA891" s="2498"/>
      <c r="AB891" s="2499"/>
      <c r="AC891" s="2002"/>
      <c r="AD891" s="2002"/>
      <c r="AE891" s="2002"/>
      <c r="AF891" s="2002"/>
      <c r="AG891" s="2002"/>
      <c r="AH891" s="2002"/>
      <c r="AI891" s="12"/>
      <c r="AJ891" s="12"/>
      <c r="AK891" s="12"/>
      <c r="AL891" s="12"/>
      <c r="AM891" s="39"/>
      <c r="AN891" s="39"/>
      <c r="AO891" s="39"/>
      <c r="AP891" s="39"/>
      <c r="AQ891" s="39"/>
      <c r="AR891" s="39"/>
      <c r="AS891" s="39"/>
      <c r="AT891" s="39"/>
      <c r="AU891" s="39"/>
      <c r="AV891" s="39"/>
      <c r="AW891" s="39"/>
      <c r="AX891" s="39"/>
      <c r="AY891" s="39"/>
      <c r="AZ891" s="61"/>
      <c r="BA891" s="61"/>
      <c r="BB891" s="61"/>
      <c r="BC891" s="61"/>
      <c r="BD891" s="61"/>
      <c r="BE891" s="61"/>
      <c r="BF891" s="61"/>
      <c r="BG891" s="61"/>
      <c r="BH891" s="61"/>
      <c r="BI891" s="61"/>
      <c r="BJ891" s="61"/>
      <c r="BK891" s="61"/>
      <c r="BL891" s="61"/>
      <c r="BM891" s="61"/>
      <c r="BN891" s="61"/>
      <c r="BO891" s="61"/>
      <c r="BP891" s="61"/>
      <c r="BQ891" s="61"/>
      <c r="BR891" s="61"/>
      <c r="BS891" s="61"/>
      <c r="BT891" s="61"/>
      <c r="BU891" s="61"/>
      <c r="BV891" s="61"/>
      <c r="BW891" s="61"/>
      <c r="BX891" s="61"/>
      <c r="BY891" s="61"/>
      <c r="BZ891" s="61"/>
      <c r="CA891" s="61"/>
      <c r="CB891" s="61"/>
      <c r="CC891" s="61"/>
      <c r="CD891" s="61"/>
      <c r="CE891" s="61"/>
      <c r="CF891" s="61"/>
      <c r="CG891" s="61"/>
      <c r="CH891" s="61"/>
      <c r="CI891" s="61"/>
      <c r="CJ891" s="61"/>
      <c r="CK891" s="61"/>
      <c r="CL891" s="61"/>
      <c r="CM891" s="61"/>
      <c r="CN891" s="61"/>
      <c r="CO891" s="61"/>
      <c r="CP891" s="61"/>
      <c r="CQ891" s="61"/>
      <c r="CR891" s="1510"/>
      <c r="CS891" s="61"/>
      <c r="CT891" s="61"/>
      <c r="CU891" s="61"/>
      <c r="CV891" s="61"/>
      <c r="CW891" s="61"/>
      <c r="CX891" s="61"/>
      <c r="CY891" s="61"/>
      <c r="CZ891" s="61"/>
      <c r="DA891" s="61"/>
      <c r="DB891" s="61"/>
      <c r="DC891" s="61"/>
      <c r="DD891" s="61"/>
      <c r="DE891" s="61"/>
      <c r="DF891" s="61"/>
    </row>
    <row r="892" spans="1:110" ht="12.75" customHeight="1">
      <c r="C892" s="2497" t="s">
        <v>1035</v>
      </c>
      <c r="D892" s="2498"/>
      <c r="E892" s="2498"/>
      <c r="F892" s="2498"/>
      <c r="G892" s="2498"/>
      <c r="H892" s="2498"/>
      <c r="I892" s="2498"/>
      <c r="J892" s="2498"/>
      <c r="K892" s="2498"/>
      <c r="L892" s="2498"/>
      <c r="M892" s="2498"/>
      <c r="N892" s="2498"/>
      <c r="O892" s="2498"/>
      <c r="P892" s="2498"/>
      <c r="Q892" s="2498"/>
      <c r="R892" s="2498"/>
      <c r="S892" s="2498"/>
      <c r="T892" s="2498"/>
      <c r="U892" s="2498"/>
      <c r="V892" s="2498"/>
      <c r="W892" s="2498"/>
      <c r="X892" s="2498"/>
      <c r="Y892" s="2498"/>
      <c r="Z892" s="2498"/>
      <c r="AA892" s="2498"/>
      <c r="AB892" s="2499"/>
      <c r="AC892" s="2002"/>
      <c r="AD892" s="2002"/>
      <c r="AE892" s="2002"/>
      <c r="AF892" s="2002"/>
      <c r="AG892" s="2002"/>
      <c r="AH892" s="2002"/>
      <c r="AZ892" s="61"/>
      <c r="BA892" s="61"/>
      <c r="BB892" s="61"/>
      <c r="BC892" s="61"/>
      <c r="BD892" s="61"/>
      <c r="BE892" s="61"/>
      <c r="BF892" s="61"/>
      <c r="BG892" s="61"/>
      <c r="BH892" s="61"/>
      <c r="BI892" s="61"/>
      <c r="BJ892" s="61"/>
      <c r="BK892" s="61"/>
      <c r="BL892" s="61"/>
      <c r="BM892" s="61"/>
      <c r="BN892" s="61"/>
      <c r="BO892" s="61"/>
      <c r="BP892" s="61"/>
      <c r="BQ892" s="61"/>
      <c r="BR892" s="61"/>
      <c r="BS892" s="61"/>
      <c r="BT892" s="61"/>
      <c r="BU892" s="61"/>
      <c r="BV892" s="61"/>
      <c r="BW892" s="61"/>
      <c r="BX892" s="61"/>
      <c r="BY892" s="61"/>
      <c r="BZ892" s="61"/>
      <c r="CA892" s="61"/>
      <c r="CB892" s="61"/>
      <c r="CC892" s="61"/>
      <c r="CD892" s="61"/>
      <c r="CE892" s="61"/>
      <c r="CF892" s="61"/>
      <c r="CG892" s="61"/>
      <c r="CH892" s="61"/>
      <c r="CI892" s="61"/>
      <c r="CJ892" s="61"/>
      <c r="CK892" s="61"/>
      <c r="CL892" s="61"/>
      <c r="CM892" s="61"/>
      <c r="CN892" s="61"/>
      <c r="CO892" s="61"/>
      <c r="CP892" s="61"/>
      <c r="CQ892" s="61"/>
      <c r="CR892" s="1510"/>
      <c r="CS892" s="61"/>
      <c r="CT892" s="61"/>
      <c r="CU892" s="61"/>
      <c r="CV892" s="61"/>
      <c r="CW892" s="61"/>
      <c r="CX892" s="61"/>
      <c r="CY892" s="61"/>
      <c r="CZ892" s="61"/>
      <c r="DA892" s="61"/>
      <c r="DB892" s="61"/>
      <c r="DC892" s="61"/>
      <c r="DD892" s="61"/>
      <c r="DE892" s="61"/>
      <c r="DF892" s="61"/>
    </row>
    <row r="893" spans="1:110" ht="12.75" customHeight="1">
      <c r="A893" s="39"/>
      <c r="B893" s="39"/>
      <c r="C893" s="39"/>
      <c r="D893" s="3"/>
      <c r="E893" s="914"/>
      <c r="F893" s="3"/>
      <c r="G893" s="3"/>
      <c r="H893" s="3"/>
      <c r="I893" s="3"/>
      <c r="J893" s="3"/>
      <c r="K893" s="3"/>
      <c r="L893" s="3"/>
      <c r="M893" s="3"/>
      <c r="N893" s="3"/>
      <c r="O893" s="3"/>
      <c r="P893" s="3"/>
      <c r="Q893" s="3"/>
      <c r="R893" s="3"/>
      <c r="S893" s="3"/>
      <c r="T893" s="3"/>
      <c r="U893" s="3"/>
      <c r="V893" s="3"/>
      <c r="W893" s="3"/>
      <c r="X893" s="3"/>
      <c r="Y893" s="3"/>
      <c r="Z893" s="3"/>
      <c r="AA893" s="3"/>
      <c r="AB893" s="91"/>
      <c r="AC893" s="187"/>
      <c r="AD893" s="187"/>
      <c r="AE893" s="187"/>
      <c r="AF893" s="187"/>
      <c r="AG893" s="187"/>
      <c r="AH893" s="187"/>
      <c r="AI893" s="39"/>
      <c r="AJ893" s="39"/>
      <c r="AK893" s="39"/>
      <c r="AL893" s="39"/>
      <c r="AZ893" s="61"/>
      <c r="BA893" s="61"/>
      <c r="BB893" s="61"/>
      <c r="BC893" s="61"/>
      <c r="BD893" s="61"/>
      <c r="BE893" s="61"/>
      <c r="BF893" s="61"/>
      <c r="BG893" s="61"/>
      <c r="BH893" s="61"/>
      <c r="BI893" s="61"/>
      <c r="BJ893" s="61"/>
      <c r="BK893" s="61"/>
      <c r="BL893" s="61"/>
      <c r="BM893" s="61"/>
      <c r="BN893" s="61"/>
      <c r="BO893" s="61"/>
      <c r="BP893" s="61"/>
      <c r="BQ893" s="61"/>
      <c r="BR893" s="61"/>
      <c r="BS893" s="61"/>
      <c r="BT893" s="61"/>
      <c r="BU893" s="61"/>
      <c r="BV893" s="61"/>
      <c r="BW893" s="61"/>
      <c r="BX893" s="61"/>
      <c r="BY893" s="61"/>
      <c r="BZ893" s="61"/>
      <c r="CA893" s="61"/>
      <c r="CB893" s="61"/>
      <c r="CC893" s="61"/>
      <c r="CD893" s="61"/>
      <c r="CE893" s="61"/>
      <c r="CF893" s="61"/>
      <c r="CG893" s="61"/>
      <c r="CH893" s="61"/>
      <c r="CI893" s="61"/>
      <c r="CJ893" s="61"/>
      <c r="CK893" s="61"/>
      <c r="CL893" s="61"/>
      <c r="CM893" s="61"/>
      <c r="CN893" s="61"/>
      <c r="CO893" s="61"/>
      <c r="CP893" s="61"/>
      <c r="CQ893" s="61"/>
      <c r="CR893" s="1510"/>
      <c r="CS893" s="61"/>
      <c r="CT893" s="61"/>
      <c r="CU893" s="61"/>
      <c r="CV893" s="61"/>
      <c r="CW893" s="61"/>
      <c r="CX893" s="61"/>
      <c r="CY893" s="61"/>
      <c r="CZ893" s="61"/>
      <c r="DA893" s="61"/>
      <c r="DB893" s="61"/>
      <c r="DC893" s="61"/>
      <c r="DD893" s="61"/>
      <c r="DE893" s="61"/>
      <c r="DF893" s="61"/>
    </row>
    <row r="894" spans="1:110" ht="12.75" customHeight="1">
      <c r="A894" s="50" t="s">
        <v>648</v>
      </c>
      <c r="B894" s="39"/>
      <c r="C894" s="50" t="s">
        <v>243</v>
      </c>
      <c r="X894" s="18"/>
      <c r="Y894" s="18"/>
      <c r="Z894" s="18"/>
      <c r="AA894" s="18"/>
      <c r="AB894" s="18"/>
      <c r="AC894" s="18"/>
      <c r="AD894" s="18"/>
      <c r="AK894" s="39"/>
      <c r="AZ894" s="61"/>
      <c r="BA894" s="61"/>
      <c r="BB894" s="61"/>
      <c r="BC894" s="61"/>
      <c r="BD894" s="61"/>
      <c r="BE894" s="61"/>
      <c r="BF894" s="61"/>
      <c r="BG894" s="61"/>
      <c r="BH894" s="61"/>
      <c r="BI894" s="61"/>
      <c r="BJ894" s="61"/>
      <c r="BK894" s="61"/>
      <c r="BL894" s="61"/>
      <c r="BM894" s="61"/>
      <c r="BN894" s="61"/>
      <c r="BO894" s="61"/>
      <c r="BP894" s="61"/>
      <c r="BQ894" s="61"/>
      <c r="BR894" s="61"/>
      <c r="BS894" s="61"/>
      <c r="BT894" s="61"/>
      <c r="BU894" s="61"/>
      <c r="BV894" s="61"/>
      <c r="BW894" s="61"/>
      <c r="BX894" s="61"/>
      <c r="BY894" s="61"/>
      <c r="BZ894" s="61"/>
      <c r="CA894" s="61"/>
      <c r="CB894" s="61"/>
      <c r="CC894" s="61"/>
      <c r="CD894" s="61"/>
      <c r="CE894" s="61"/>
      <c r="CF894" s="61"/>
      <c r="CG894" s="61"/>
      <c r="CH894" s="61"/>
      <c r="CI894" s="61"/>
      <c r="CJ894" s="61"/>
      <c r="CK894" s="61"/>
      <c r="CL894" s="61"/>
      <c r="CM894" s="61"/>
      <c r="CN894" s="61"/>
      <c r="CO894" s="61"/>
      <c r="CP894" s="61"/>
      <c r="CQ894" s="61"/>
      <c r="CR894" s="1510"/>
      <c r="CS894" s="61"/>
      <c r="CT894" s="61"/>
      <c r="CU894" s="61"/>
      <c r="CV894" s="61"/>
      <c r="CW894" s="61"/>
      <c r="CX894" s="61"/>
      <c r="CY894" s="61"/>
      <c r="CZ894" s="61"/>
      <c r="DA894" s="61"/>
      <c r="DB894" s="61"/>
      <c r="DC894" s="61"/>
      <c r="DD894" s="61"/>
      <c r="DE894" s="61"/>
      <c r="DF894" s="61"/>
    </row>
    <row r="895" spans="1:110" ht="12.75" customHeight="1">
      <c r="B895" s="39"/>
      <c r="X895" s="18"/>
      <c r="Y895" s="18"/>
      <c r="Z895" s="18"/>
      <c r="AA895" s="18"/>
      <c r="AB895" s="18"/>
      <c r="AC895" s="18"/>
      <c r="AD895" s="18"/>
      <c r="AF895" s="916"/>
      <c r="AG895" s="287"/>
      <c r="AH895" s="287"/>
      <c r="AI895" s="287"/>
      <c r="AJ895" s="39"/>
      <c r="AK895" s="39"/>
      <c r="AZ895" s="61"/>
      <c r="BA895" s="61"/>
      <c r="BB895" s="61"/>
      <c r="BC895" s="61"/>
      <c r="BD895" s="61"/>
      <c r="BE895" s="61"/>
      <c r="BF895" s="61"/>
      <c r="BG895" s="61"/>
      <c r="BH895" s="61"/>
      <c r="BI895" s="61"/>
      <c r="BJ895" s="61"/>
      <c r="BK895" s="61"/>
      <c r="BL895" s="61"/>
      <c r="BM895" s="61"/>
      <c r="BN895" s="61"/>
      <c r="BO895" s="61"/>
      <c r="BP895" s="61"/>
      <c r="BQ895" s="61"/>
      <c r="BR895" s="61"/>
      <c r="BS895" s="61"/>
      <c r="BT895" s="61"/>
      <c r="BU895" s="61"/>
      <c r="BV895" s="61"/>
      <c r="BW895" s="61"/>
      <c r="BX895" s="61"/>
      <c r="BY895" s="61"/>
      <c r="BZ895" s="61"/>
      <c r="CA895" s="61"/>
      <c r="CB895" s="61"/>
      <c r="CC895" s="61"/>
      <c r="CD895" s="61"/>
      <c r="CE895" s="61"/>
      <c r="CF895" s="61"/>
      <c r="CG895" s="61"/>
      <c r="CH895" s="61"/>
      <c r="CI895" s="61"/>
      <c r="CJ895" s="61"/>
      <c r="CK895" s="61"/>
      <c r="CL895" s="61"/>
      <c r="CM895" s="61"/>
      <c r="CN895" s="61"/>
      <c r="CO895" s="61"/>
      <c r="CP895" s="61"/>
      <c r="CQ895" s="61"/>
      <c r="CR895" s="1510"/>
      <c r="CS895" s="61"/>
      <c r="CT895" s="61"/>
      <c r="CU895" s="61"/>
      <c r="CV895" s="61"/>
      <c r="CW895" s="61"/>
      <c r="CX895" s="61"/>
      <c r="CY895" s="61"/>
      <c r="CZ895" s="61"/>
      <c r="DA895" s="61"/>
      <c r="DB895" s="61"/>
      <c r="DC895" s="61"/>
      <c r="DD895" s="61"/>
      <c r="DE895" s="61"/>
      <c r="DF895" s="61"/>
    </row>
    <row r="896" spans="1:110" ht="12.75" customHeight="1">
      <c r="B896" s="50"/>
      <c r="H896" s="185" t="s">
        <v>244</v>
      </c>
      <c r="I896" s="77"/>
      <c r="J896" s="77"/>
      <c r="K896" s="77"/>
      <c r="L896" s="77"/>
      <c r="M896" s="77"/>
      <c r="N896" s="77"/>
      <c r="O896" s="77"/>
      <c r="P896" s="77"/>
      <c r="Q896" s="77"/>
      <c r="R896" s="77"/>
      <c r="S896" s="77"/>
      <c r="T896" s="77"/>
      <c r="U896" s="77"/>
      <c r="V896" s="77"/>
      <c r="W896" s="77"/>
      <c r="X896" s="77"/>
      <c r="Y896" s="78"/>
      <c r="Z896" s="1982"/>
      <c r="AA896" s="1983"/>
      <c r="AB896" s="1983"/>
      <c r="AC896" s="1983"/>
      <c r="AD896" s="1983"/>
      <c r="AE896" s="1984"/>
      <c r="AF896" s="916"/>
      <c r="AZ896" s="61"/>
      <c r="BA896" s="61"/>
      <c r="BB896" s="61"/>
      <c r="BC896" s="61"/>
      <c r="BD896" s="61"/>
      <c r="BE896" s="61"/>
      <c r="BF896" s="61"/>
      <c r="BG896" s="61"/>
      <c r="BH896" s="61"/>
      <c r="BI896" s="61"/>
      <c r="BJ896" s="61"/>
      <c r="BK896" s="61"/>
      <c r="BL896" s="61"/>
      <c r="BM896" s="61"/>
      <c r="BN896" s="61"/>
      <c r="BO896" s="61"/>
      <c r="BP896" s="61"/>
      <c r="BQ896" s="61"/>
      <c r="BR896" s="61"/>
      <c r="BS896" s="61"/>
      <c r="BT896" s="61"/>
      <c r="BU896" s="61"/>
      <c r="BV896" s="61"/>
      <c r="BW896" s="61"/>
      <c r="BX896" s="61"/>
      <c r="BY896" s="61"/>
      <c r="BZ896" s="61"/>
      <c r="CA896" s="61"/>
      <c r="CB896" s="61"/>
      <c r="CC896" s="61"/>
      <c r="CD896" s="61"/>
      <c r="CE896" s="61"/>
      <c r="CF896" s="61"/>
      <c r="CG896" s="61"/>
      <c r="CH896" s="61"/>
      <c r="CI896" s="61"/>
      <c r="CJ896" s="61"/>
      <c r="CK896" s="61"/>
      <c r="CL896" s="61"/>
      <c r="CM896" s="61"/>
      <c r="CN896" s="61"/>
      <c r="CO896" s="61"/>
      <c r="CP896" s="61"/>
      <c r="CQ896" s="61"/>
      <c r="CR896" s="1510"/>
      <c r="CS896" s="61"/>
      <c r="CT896" s="61"/>
      <c r="CU896" s="61"/>
      <c r="CV896" s="61"/>
      <c r="CW896" s="61"/>
      <c r="CX896" s="61"/>
      <c r="CY896" s="61"/>
      <c r="CZ896" s="61"/>
      <c r="DA896" s="61"/>
      <c r="DB896" s="61"/>
      <c r="DC896" s="61"/>
      <c r="DD896" s="61"/>
      <c r="DE896" s="61"/>
      <c r="DF896" s="61"/>
    </row>
    <row r="897" spans="1:110" ht="12.75" customHeight="1">
      <c r="H897" s="185" t="s">
        <v>245</v>
      </c>
      <c r="I897" s="77"/>
      <c r="J897" s="77"/>
      <c r="K897" s="77"/>
      <c r="L897" s="77"/>
      <c r="M897" s="77"/>
      <c r="N897" s="77"/>
      <c r="O897" s="77"/>
      <c r="P897" s="77"/>
      <c r="Q897" s="77"/>
      <c r="R897" s="77"/>
      <c r="S897" s="77"/>
      <c r="T897" s="77"/>
      <c r="U897" s="77"/>
      <c r="V897" s="77"/>
      <c r="W897" s="77"/>
      <c r="X897" s="77"/>
      <c r="Y897" s="77"/>
      <c r="Z897" s="1982"/>
      <c r="AA897" s="1983"/>
      <c r="AB897" s="1983"/>
      <c r="AC897" s="1983"/>
      <c r="AD897" s="1983"/>
      <c r="AE897" s="1984"/>
      <c r="AZ897" s="61"/>
      <c r="BA897" s="61"/>
      <c r="BB897" s="61"/>
      <c r="BC897" s="61"/>
      <c r="BD897" s="61"/>
      <c r="BE897" s="61"/>
      <c r="BF897" s="61"/>
      <c r="BG897" s="61"/>
      <c r="BH897" s="61"/>
      <c r="BI897" s="61"/>
      <c r="BJ897" s="61"/>
      <c r="BK897" s="61"/>
      <c r="BL897" s="61"/>
      <c r="BM897" s="61"/>
      <c r="BN897" s="61"/>
      <c r="BO897" s="61"/>
      <c r="BP897" s="61"/>
      <c r="BQ897" s="61"/>
      <c r="BR897" s="61"/>
      <c r="BS897" s="61"/>
      <c r="BT897" s="61"/>
      <c r="BU897" s="61"/>
      <c r="BV897" s="61"/>
      <c r="BW897" s="61"/>
      <c r="BX897" s="61"/>
      <c r="BY897" s="61"/>
      <c r="BZ897" s="61"/>
      <c r="CA897" s="61"/>
      <c r="CB897" s="61"/>
      <c r="CC897" s="61"/>
      <c r="CD897" s="61"/>
      <c r="CE897" s="61"/>
      <c r="CF897" s="61"/>
      <c r="CG897" s="61"/>
      <c r="CH897" s="61"/>
      <c r="CI897" s="61"/>
      <c r="CJ897" s="61"/>
      <c r="CK897" s="61"/>
      <c r="CL897" s="61"/>
      <c r="CM897" s="61"/>
      <c r="CN897" s="61"/>
      <c r="CO897" s="61"/>
      <c r="CP897" s="61"/>
      <c r="CQ897" s="61"/>
      <c r="CR897" s="1510"/>
      <c r="CS897" s="61"/>
      <c r="CT897" s="61"/>
      <c r="CU897" s="61"/>
      <c r="CV897" s="61"/>
      <c r="CW897" s="61"/>
      <c r="CX897" s="61"/>
      <c r="CY897" s="61"/>
      <c r="CZ897" s="61"/>
      <c r="DA897" s="61"/>
      <c r="DB897" s="61"/>
      <c r="DC897" s="61"/>
      <c r="DD897" s="61"/>
      <c r="DE897" s="61"/>
      <c r="DF897" s="61"/>
    </row>
    <row r="898" spans="1:110" ht="12.75" customHeight="1">
      <c r="H898" s="185" t="s">
        <v>246</v>
      </c>
      <c r="I898" s="77"/>
      <c r="J898" s="77"/>
      <c r="K898" s="77"/>
      <c r="L898" s="77"/>
      <c r="M898" s="77"/>
      <c r="N898" s="77"/>
      <c r="O898" s="77"/>
      <c r="P898" s="77"/>
      <c r="Q898" s="77"/>
      <c r="R898" s="77"/>
      <c r="S898" s="77"/>
      <c r="T898" s="77"/>
      <c r="U898" s="77"/>
      <c r="V898" s="77"/>
      <c r="W898" s="77"/>
      <c r="X898" s="77"/>
      <c r="Y898" s="77"/>
      <c r="Z898" s="1982"/>
      <c r="AA898" s="1983"/>
      <c r="AB898" s="1983"/>
      <c r="AC898" s="1983"/>
      <c r="AD898" s="1983"/>
      <c r="AE898" s="1984"/>
      <c r="AZ898" s="61"/>
      <c r="BA898" s="61"/>
      <c r="BB898" s="61"/>
      <c r="BC898" s="61"/>
      <c r="BD898" s="61"/>
      <c r="BE898" s="61"/>
      <c r="BF898" s="61"/>
      <c r="BG898" s="61"/>
      <c r="BH898" s="61"/>
      <c r="BI898" s="61"/>
      <c r="BJ898" s="61"/>
      <c r="BK898" s="61"/>
      <c r="BL898" s="61"/>
      <c r="BM898" s="61"/>
      <c r="BN898" s="61"/>
      <c r="BO898" s="61"/>
      <c r="BP898" s="61"/>
      <c r="BQ898" s="61"/>
      <c r="BR898" s="61"/>
      <c r="BS898" s="61"/>
      <c r="BT898" s="61"/>
      <c r="BU898" s="61"/>
      <c r="BV898" s="61"/>
      <c r="BW898" s="61"/>
      <c r="BX898" s="61"/>
      <c r="BY898" s="61"/>
      <c r="BZ898" s="61"/>
      <c r="CA898" s="61"/>
      <c r="CB898" s="61"/>
      <c r="CC898" s="61"/>
      <c r="CD898" s="61"/>
      <c r="CE898" s="61"/>
      <c r="CF898" s="61"/>
      <c r="CG898" s="61"/>
      <c r="CH898" s="61"/>
      <c r="CI898" s="61"/>
      <c r="CJ898" s="61"/>
      <c r="CK898" s="61"/>
      <c r="CL898" s="61"/>
      <c r="CM898" s="61"/>
      <c r="CN898" s="61"/>
      <c r="CO898" s="61"/>
      <c r="CP898" s="61"/>
      <c r="CQ898" s="61"/>
      <c r="CR898" s="1510"/>
      <c r="CS898" s="61"/>
      <c r="CT898" s="61"/>
      <c r="CU898" s="61"/>
      <c r="CV898" s="61"/>
      <c r="CW898" s="61"/>
      <c r="CX898" s="61"/>
      <c r="CY898" s="61"/>
      <c r="CZ898" s="61"/>
      <c r="DA898" s="61"/>
      <c r="DB898" s="61"/>
      <c r="DC898" s="61"/>
      <c r="DD898" s="61"/>
      <c r="DE898" s="61"/>
      <c r="DF898" s="61"/>
    </row>
    <row r="899" spans="1:110" ht="12.75" customHeight="1">
      <c r="F899" s="25"/>
      <c r="G899" s="25"/>
      <c r="H899" s="76"/>
      <c r="I899" s="77"/>
      <c r="J899" s="77"/>
      <c r="K899" s="77"/>
      <c r="L899" s="77"/>
      <c r="M899" s="77"/>
      <c r="N899" s="77"/>
      <c r="O899" s="77"/>
      <c r="P899" s="77"/>
      <c r="Q899" s="77"/>
      <c r="R899" s="77"/>
      <c r="S899" s="77"/>
      <c r="T899" s="77"/>
      <c r="U899" s="77"/>
      <c r="V899" s="77"/>
      <c r="W899" s="77"/>
      <c r="X899" s="77"/>
      <c r="Y899" s="288" t="s">
        <v>247</v>
      </c>
      <c r="Z899" s="2291">
        <f>Z896-(Z897+Z898)</f>
        <v>0</v>
      </c>
      <c r="AA899" s="2292"/>
      <c r="AB899" s="2292"/>
      <c r="AC899" s="2292"/>
      <c r="AD899" s="2292"/>
      <c r="AE899" s="2293"/>
      <c r="AZ899" s="61"/>
      <c r="BA899" s="25"/>
      <c r="BB899" s="127"/>
      <c r="BC899" s="127"/>
      <c r="BD899" s="1282"/>
      <c r="BE899" s="1282"/>
      <c r="BF899" s="1282"/>
      <c r="BG899" s="1510"/>
      <c r="BH899" s="61"/>
      <c r="BI899" s="61"/>
      <c r="BJ899" s="61"/>
      <c r="BK899" s="61"/>
      <c r="BL899" s="61"/>
      <c r="BM899" s="61"/>
      <c r="BN899" s="61"/>
      <c r="BO899" s="61"/>
      <c r="BP899" s="61"/>
      <c r="BQ899" s="61"/>
      <c r="BR899" s="61"/>
      <c r="BS899" s="61"/>
      <c r="BT899" s="61"/>
      <c r="BU899" s="61"/>
      <c r="BV899" s="61"/>
      <c r="BW899" s="61"/>
      <c r="BX899" s="61"/>
      <c r="BY899" s="61"/>
      <c r="BZ899" s="61"/>
      <c r="CA899" s="61"/>
      <c r="CB899" s="61"/>
      <c r="CC899" s="61"/>
      <c r="CD899" s="61"/>
      <c r="CE899" s="61"/>
      <c r="CF899" s="61"/>
      <c r="CG899" s="61"/>
      <c r="CH899" s="61"/>
      <c r="CI899" s="61"/>
      <c r="CJ899" s="61"/>
      <c r="CK899" s="61"/>
      <c r="CL899" s="61"/>
      <c r="CM899" s="61"/>
      <c r="CN899" s="61"/>
      <c r="CO899" s="61"/>
      <c r="CP899" s="61"/>
      <c r="CQ899" s="61"/>
      <c r="CR899" s="1510"/>
      <c r="CS899" s="61"/>
      <c r="CT899" s="61"/>
      <c r="CU899" s="61"/>
      <c r="CV899" s="61"/>
      <c r="CW899" s="61"/>
      <c r="CX899" s="61"/>
      <c r="CY899" s="61"/>
      <c r="CZ899" s="61"/>
      <c r="DA899" s="61"/>
      <c r="DB899" s="61"/>
      <c r="DC899" s="61"/>
      <c r="DD899" s="61"/>
      <c r="DE899" s="61"/>
      <c r="DF899" s="61"/>
    </row>
    <row r="900" spans="1:110" ht="12.75" customHeight="1">
      <c r="A900" s="39"/>
      <c r="C900" s="910"/>
      <c r="D900" s="19"/>
      <c r="E900" s="287"/>
      <c r="F900" s="287"/>
      <c r="G900" s="28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287"/>
      <c r="AZ900" s="61"/>
      <c r="BA900" s="25"/>
      <c r="BB900" s="127"/>
      <c r="BC900" s="127"/>
      <c r="BD900" s="1282"/>
      <c r="BE900" s="1282"/>
      <c r="BF900" s="1282"/>
      <c r="BG900" s="1510"/>
      <c r="BH900" s="61"/>
      <c r="BI900" s="61"/>
      <c r="BJ900" s="61"/>
      <c r="BK900" s="61"/>
      <c r="BL900" s="61"/>
      <c r="BM900" s="61"/>
      <c r="BN900" s="61"/>
      <c r="BO900" s="61"/>
      <c r="BP900" s="61"/>
      <c r="BQ900" s="61"/>
      <c r="BR900" s="61"/>
      <c r="BS900" s="61"/>
      <c r="BT900" s="61"/>
      <c r="BU900" s="61"/>
      <c r="BV900" s="61"/>
      <c r="BW900" s="61"/>
      <c r="BX900" s="61"/>
      <c r="BY900" s="61"/>
      <c r="BZ900" s="61"/>
      <c r="CA900" s="61"/>
      <c r="CB900" s="61"/>
      <c r="CC900" s="61"/>
      <c r="CD900" s="61"/>
      <c r="CE900" s="61"/>
      <c r="CF900" s="61"/>
      <c r="CG900" s="61"/>
      <c r="CH900" s="61"/>
      <c r="CI900" s="61"/>
      <c r="CJ900" s="61"/>
      <c r="CK900" s="61"/>
      <c r="CL900" s="61"/>
      <c r="CM900" s="61"/>
      <c r="CN900" s="61"/>
      <c r="CO900" s="61"/>
      <c r="CP900" s="61"/>
      <c r="CQ900" s="61"/>
      <c r="CR900" s="1510"/>
      <c r="CS900" s="61"/>
      <c r="CT900" s="61"/>
      <c r="CU900" s="61"/>
      <c r="CV900" s="61"/>
      <c r="CW900" s="61"/>
      <c r="CX900" s="61"/>
      <c r="CY900" s="61"/>
      <c r="CZ900" s="61"/>
      <c r="DA900" s="61"/>
      <c r="DB900" s="61"/>
      <c r="DC900" s="61"/>
      <c r="DD900" s="61"/>
      <c r="DE900" s="61"/>
      <c r="DF900" s="61"/>
    </row>
    <row r="901" spans="1:110" ht="12.75" customHeight="1">
      <c r="A901" s="39"/>
      <c r="C901" s="39" t="s">
        <v>251</v>
      </c>
      <c r="D901" s="241"/>
      <c r="E901" s="287"/>
      <c r="F901" s="287"/>
      <c r="G901" s="28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287"/>
      <c r="AZ901" s="61"/>
      <c r="BA901" s="25"/>
      <c r="BB901" s="127"/>
      <c r="BC901" s="1511"/>
      <c r="BD901" s="2354"/>
      <c r="BE901" s="2354"/>
      <c r="BF901" s="1282"/>
      <c r="BG901" s="1510"/>
      <c r="BH901" s="61"/>
      <c r="BI901" s="61"/>
      <c r="BJ901" s="61"/>
      <c r="BK901" s="61"/>
      <c r="BL901" s="61"/>
      <c r="BM901" s="61"/>
      <c r="BN901" s="61"/>
      <c r="BO901" s="61"/>
      <c r="BP901" s="61"/>
      <c r="BQ901" s="61"/>
      <c r="BR901" s="61"/>
      <c r="BS901" s="61"/>
      <c r="BT901" s="61"/>
      <c r="BU901" s="61"/>
      <c r="BV901" s="61"/>
      <c r="BW901" s="61"/>
      <c r="BX901" s="61"/>
      <c r="BY901" s="61"/>
      <c r="BZ901" s="61"/>
      <c r="CA901" s="61"/>
      <c r="CB901" s="61"/>
      <c r="CC901" s="61"/>
      <c r="CD901" s="61"/>
      <c r="CE901" s="61"/>
      <c r="CF901" s="61"/>
      <c r="CG901" s="61"/>
      <c r="CH901" s="61"/>
      <c r="CI901" s="61"/>
      <c r="CJ901" s="61"/>
      <c r="CK901" s="61"/>
      <c r="CL901" s="61"/>
      <c r="CM901" s="61"/>
      <c r="CN901" s="61"/>
      <c r="CO901" s="61"/>
      <c r="CP901" s="61"/>
      <c r="CQ901" s="61"/>
      <c r="CR901" s="1510"/>
      <c r="CS901" s="61"/>
      <c r="CT901" s="61"/>
      <c r="CU901" s="61"/>
      <c r="CV901" s="61"/>
      <c r="CW901" s="61"/>
      <c r="CX901" s="61"/>
      <c r="CY901" s="61"/>
      <c r="CZ901" s="61"/>
      <c r="DA901" s="61"/>
      <c r="DB901" s="61"/>
      <c r="DC901" s="61"/>
      <c r="DD901" s="61"/>
      <c r="DE901" s="61"/>
      <c r="DF901" s="61"/>
    </row>
    <row r="902" spans="1:110" ht="12.75" customHeight="1">
      <c r="A902" s="39"/>
      <c r="C902" s="289" t="s">
        <v>252</v>
      </c>
      <c r="D902" s="241"/>
      <c r="E902" s="287"/>
      <c r="F902" s="287"/>
      <c r="G902" s="28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287"/>
      <c r="AZ902" s="61"/>
      <c r="BA902" s="25"/>
      <c r="BB902" s="127"/>
      <c r="BC902" s="1511"/>
      <c r="BD902" s="2361"/>
      <c r="BE902" s="2361"/>
      <c r="BF902" s="1282"/>
      <c r="BG902" s="1510"/>
      <c r="BH902" s="61"/>
      <c r="BI902" s="61"/>
      <c r="BJ902" s="61"/>
      <c r="BK902" s="61"/>
      <c r="BL902" s="61"/>
      <c r="BM902" s="61"/>
      <c r="BN902" s="61"/>
      <c r="BO902" s="61"/>
      <c r="BP902" s="61"/>
      <c r="BQ902" s="61"/>
      <c r="BR902" s="61"/>
      <c r="BS902" s="61"/>
      <c r="BT902" s="61"/>
      <c r="BU902" s="61"/>
      <c r="BV902" s="61"/>
      <c r="BW902" s="61"/>
      <c r="BX902" s="61"/>
      <c r="BY902" s="61"/>
      <c r="BZ902" s="61"/>
      <c r="CA902" s="61"/>
      <c r="CB902" s="61"/>
      <c r="CC902" s="61"/>
      <c r="CD902" s="61"/>
      <c r="CE902" s="61"/>
      <c r="CF902" s="61"/>
      <c r="CG902" s="61"/>
      <c r="CH902" s="61"/>
      <c r="CI902" s="61"/>
      <c r="CJ902" s="61"/>
      <c r="CK902" s="61"/>
      <c r="CL902" s="61"/>
      <c r="CM902" s="61"/>
      <c r="CN902" s="61"/>
      <c r="CO902" s="61"/>
      <c r="CP902" s="61"/>
      <c r="CQ902" s="61"/>
      <c r="CR902" s="1510"/>
      <c r="CS902" s="61"/>
      <c r="CT902" s="61"/>
      <c r="CU902" s="61"/>
      <c r="CV902" s="61"/>
      <c r="CW902" s="61"/>
      <c r="CX902" s="61"/>
      <c r="CY902" s="61"/>
      <c r="CZ902" s="61"/>
      <c r="DA902" s="61"/>
      <c r="DB902" s="61"/>
      <c r="DC902" s="61"/>
      <c r="DD902" s="61"/>
      <c r="DE902" s="61"/>
      <c r="DF902" s="61"/>
    </row>
    <row r="903" spans="1:110" ht="12.75" customHeight="1">
      <c r="A903" s="39"/>
      <c r="C903" s="289" t="s">
        <v>253</v>
      </c>
      <c r="D903" s="241"/>
      <c r="E903" s="287"/>
      <c r="F903" s="287"/>
      <c r="G903" s="28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287"/>
      <c r="AZ903" s="61"/>
      <c r="BA903" s="25"/>
      <c r="BB903" s="127"/>
      <c r="BC903" s="1511"/>
      <c r="BD903" s="2279"/>
      <c r="BE903" s="2279"/>
      <c r="BF903" s="1282"/>
      <c r="BG903" s="1510"/>
      <c r="BH903" s="61"/>
      <c r="BI903" s="61"/>
      <c r="BJ903" s="61"/>
      <c r="BK903" s="61"/>
      <c r="BL903" s="61"/>
      <c r="BM903" s="61"/>
      <c r="BN903" s="61"/>
      <c r="BO903" s="61"/>
      <c r="BP903" s="61"/>
      <c r="BQ903" s="61"/>
      <c r="BR903" s="61"/>
      <c r="BS903" s="61"/>
      <c r="BT903" s="61"/>
      <c r="BU903" s="61"/>
      <c r="BV903" s="61"/>
      <c r="BW903" s="61"/>
      <c r="BX903" s="61"/>
      <c r="BY903" s="61"/>
      <c r="BZ903" s="61"/>
      <c r="CA903" s="61"/>
      <c r="CB903" s="61"/>
      <c r="CC903" s="61"/>
      <c r="CD903" s="61"/>
      <c r="CE903" s="61"/>
      <c r="CF903" s="61"/>
      <c r="CG903" s="61"/>
      <c r="CH903" s="61"/>
      <c r="CI903" s="61"/>
      <c r="CJ903" s="61"/>
      <c r="CK903" s="61"/>
      <c r="CL903" s="61"/>
      <c r="CM903" s="61"/>
      <c r="CN903" s="61"/>
      <c r="CO903" s="61"/>
      <c r="CP903" s="61"/>
      <c r="CQ903" s="61"/>
      <c r="CR903" s="1510"/>
      <c r="CS903" s="61"/>
      <c r="CT903" s="61"/>
      <c r="CU903" s="61"/>
      <c r="CV903" s="61"/>
      <c r="CW903" s="61"/>
      <c r="CX903" s="61"/>
      <c r="CY903" s="61"/>
      <c r="CZ903" s="61"/>
      <c r="DA903" s="61"/>
      <c r="DB903" s="61"/>
      <c r="DC903" s="61"/>
      <c r="DD903" s="61"/>
      <c r="DE903" s="61"/>
      <c r="DF903" s="61"/>
    </row>
    <row r="904" spans="1:110" ht="12.75" customHeight="1">
      <c r="A904" s="39"/>
      <c r="C904" s="530" t="s">
        <v>1118</v>
      </c>
      <c r="D904" s="241"/>
      <c r="E904" s="287"/>
      <c r="F904" s="287"/>
      <c r="G904" s="28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287"/>
      <c r="AZ904" s="61"/>
      <c r="BA904" s="25"/>
      <c r="BB904" s="127"/>
      <c r="BC904" s="1511"/>
      <c r="BD904" s="2279"/>
      <c r="BE904" s="2279"/>
      <c r="BF904" s="1282"/>
      <c r="BG904" s="1510"/>
      <c r="BH904" s="61"/>
      <c r="BI904" s="61"/>
      <c r="BJ904" s="61"/>
      <c r="BK904" s="61"/>
      <c r="BL904" s="61"/>
      <c r="BM904" s="61"/>
      <c r="BN904" s="61"/>
      <c r="BO904" s="61"/>
      <c r="BP904" s="61"/>
      <c r="BQ904" s="61"/>
      <c r="BR904" s="61"/>
      <c r="BS904" s="61"/>
      <c r="BT904" s="61"/>
      <c r="BU904" s="61"/>
      <c r="BV904" s="61"/>
      <c r="BW904" s="61"/>
      <c r="BX904" s="61"/>
      <c r="BY904" s="61"/>
      <c r="BZ904" s="61"/>
      <c r="CA904" s="61"/>
      <c r="CB904" s="61"/>
      <c r="CC904" s="61"/>
      <c r="CD904" s="61"/>
      <c r="CE904" s="61"/>
      <c r="CF904" s="61"/>
      <c r="CG904" s="61"/>
      <c r="CH904" s="61"/>
      <c r="CI904" s="61"/>
      <c r="CJ904" s="61"/>
      <c r="CK904" s="61"/>
      <c r="CL904" s="61"/>
      <c r="CM904" s="61"/>
      <c r="CN904" s="61"/>
      <c r="CO904" s="61"/>
      <c r="CP904" s="61"/>
      <c r="CQ904" s="61"/>
      <c r="CR904" s="1510"/>
      <c r="CS904" s="61"/>
      <c r="CT904" s="61"/>
      <c r="CU904" s="61"/>
      <c r="CV904" s="61"/>
      <c r="CW904" s="61"/>
      <c r="CX904" s="61"/>
      <c r="CY904" s="61"/>
      <c r="CZ904" s="61"/>
      <c r="DA904" s="61"/>
      <c r="DB904" s="61"/>
      <c r="DC904" s="61"/>
      <c r="DD904" s="61"/>
      <c r="DE904" s="61"/>
      <c r="DF904" s="61"/>
    </row>
    <row r="905" spans="1:110" ht="12.75" customHeight="1">
      <c r="A905" s="39"/>
      <c r="B905" s="39"/>
      <c r="C905" s="39"/>
      <c r="D905" s="241"/>
      <c r="E905" s="283"/>
      <c r="F905" s="283"/>
      <c r="G905" s="283"/>
      <c r="H905" s="283"/>
      <c r="I905" s="283"/>
      <c r="J905" s="283"/>
      <c r="K905" s="283"/>
      <c r="L905" s="283"/>
      <c r="M905" s="283"/>
      <c r="N905" s="283"/>
      <c r="O905" s="283"/>
      <c r="P905" s="283"/>
      <c r="Q905" s="283"/>
      <c r="R905" s="283"/>
      <c r="S905" s="283"/>
      <c r="T905" s="283"/>
      <c r="U905" s="283"/>
      <c r="V905" s="283"/>
      <c r="W905" s="283"/>
      <c r="X905" s="283"/>
      <c r="Y905" s="283"/>
      <c r="Z905" s="283"/>
      <c r="AA905" s="283"/>
      <c r="AB905" s="283"/>
      <c r="AC905" s="283"/>
      <c r="AD905" s="283"/>
      <c r="AE905" s="283"/>
      <c r="AF905" s="283"/>
      <c r="AG905" s="283"/>
      <c r="AH905" s="283"/>
      <c r="AI905" s="283"/>
      <c r="AJ905" s="39"/>
      <c r="AK905" s="39"/>
      <c r="AL905" s="39"/>
      <c r="AZ905" s="61"/>
      <c r="BA905" s="25"/>
      <c r="BB905" s="127"/>
      <c r="BC905" s="1511"/>
      <c r="BD905" s="2279"/>
      <c r="BE905" s="2279"/>
      <c r="BF905" s="1282"/>
      <c r="BG905" s="1510"/>
      <c r="BH905" s="61"/>
      <c r="BI905" s="61"/>
      <c r="BJ905" s="61"/>
      <c r="BK905" s="61"/>
      <c r="BL905" s="61"/>
      <c r="BM905" s="61"/>
      <c r="BN905" s="61"/>
      <c r="BO905" s="61"/>
      <c r="BP905" s="61"/>
      <c r="BQ905" s="61"/>
      <c r="BR905" s="61"/>
      <c r="BS905" s="61"/>
      <c r="BT905" s="61"/>
      <c r="BU905" s="61"/>
      <c r="BV905" s="61"/>
      <c r="BW905" s="61"/>
      <c r="BX905" s="61"/>
      <c r="BY905" s="61"/>
      <c r="BZ905" s="61"/>
      <c r="CA905" s="61"/>
      <c r="CB905" s="61"/>
      <c r="CC905" s="61"/>
      <c r="CD905" s="61"/>
      <c r="CE905" s="61"/>
      <c r="CF905" s="61"/>
      <c r="CG905" s="61"/>
      <c r="CH905" s="61"/>
      <c r="CI905" s="61"/>
      <c r="CJ905" s="61"/>
      <c r="CK905" s="61"/>
      <c r="CL905" s="61"/>
      <c r="CM905" s="61"/>
      <c r="CN905" s="61"/>
      <c r="CO905" s="61"/>
      <c r="CP905" s="61"/>
      <c r="CQ905" s="61"/>
      <c r="CR905" s="1510"/>
      <c r="CS905" s="61"/>
      <c r="CT905" s="61"/>
      <c r="CU905" s="61"/>
      <c r="CV905" s="61"/>
      <c r="CW905" s="61"/>
      <c r="CX905" s="61"/>
      <c r="CY905" s="61"/>
      <c r="CZ905" s="61"/>
      <c r="DA905" s="61"/>
      <c r="DB905" s="61"/>
      <c r="DC905" s="61"/>
      <c r="DD905" s="61"/>
      <c r="DE905" s="61"/>
      <c r="DF905" s="61"/>
    </row>
    <row r="906" spans="1:110"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Z906" s="61"/>
      <c r="BA906" s="25"/>
      <c r="BB906" s="127"/>
      <c r="BC906" s="1511"/>
      <c r="BD906" s="2354"/>
      <c r="BE906" s="2279"/>
      <c r="BF906" s="1282"/>
      <c r="BG906" s="1510"/>
      <c r="BH906" s="61"/>
      <c r="BI906" s="61"/>
      <c r="BJ906" s="61"/>
      <c r="BK906" s="61"/>
      <c r="BL906" s="61"/>
      <c r="BM906" s="61"/>
      <c r="BN906" s="61"/>
      <c r="BO906" s="61"/>
      <c r="BP906" s="61"/>
      <c r="BQ906" s="61"/>
      <c r="BR906" s="61"/>
      <c r="BS906" s="61"/>
      <c r="BT906" s="61"/>
      <c r="BU906" s="61"/>
      <c r="BV906" s="61"/>
      <c r="BW906" s="61"/>
      <c r="BX906" s="61"/>
      <c r="BY906" s="61"/>
      <c r="BZ906" s="61"/>
      <c r="CA906" s="61"/>
      <c r="CB906" s="61"/>
      <c r="CC906" s="61"/>
      <c r="CD906" s="61"/>
      <c r="CE906" s="61"/>
      <c r="CF906" s="61"/>
      <c r="CG906" s="61"/>
      <c r="CH906" s="61"/>
      <c r="CI906" s="61"/>
      <c r="CJ906" s="61"/>
      <c r="CK906" s="61"/>
      <c r="CL906" s="61"/>
      <c r="CM906" s="61"/>
      <c r="CN906" s="61"/>
      <c r="CO906" s="61"/>
      <c r="CP906" s="61"/>
      <c r="CQ906" s="61"/>
      <c r="CR906" s="1510"/>
      <c r="CS906" s="61"/>
      <c r="CT906" s="61"/>
      <c r="CU906" s="61"/>
      <c r="CV906" s="61"/>
      <c r="CW906" s="61"/>
      <c r="CX906" s="61"/>
      <c r="CY906" s="61"/>
      <c r="CZ906" s="61"/>
      <c r="DA906" s="61"/>
      <c r="DB906" s="61"/>
      <c r="DC906" s="61"/>
      <c r="DD906" s="61"/>
      <c r="DE906" s="61"/>
      <c r="DF906" s="61"/>
    </row>
    <row r="907" spans="1:110" ht="12.75" customHeight="1">
      <c r="A907" s="2336" t="s">
        <v>101</v>
      </c>
      <c r="B907" s="2336"/>
      <c r="C907" s="2336"/>
      <c r="D907" s="2336"/>
      <c r="E907" s="2336"/>
      <c r="F907" s="2336"/>
      <c r="G907" s="2336"/>
      <c r="H907" s="2336"/>
      <c r="I907" s="2336"/>
      <c r="J907" s="2336"/>
      <c r="K907" s="2336"/>
      <c r="L907" s="2336"/>
      <c r="M907" s="2336"/>
      <c r="N907" s="2336"/>
      <c r="O907" s="2336"/>
      <c r="P907" s="2336"/>
      <c r="Q907" s="2336"/>
      <c r="R907" s="2336"/>
      <c r="S907" s="2336"/>
      <c r="T907" s="2336"/>
      <c r="U907" s="2336"/>
      <c r="V907" s="2336"/>
      <c r="W907" s="2336"/>
      <c r="X907" s="2336"/>
      <c r="Y907" s="2336"/>
      <c r="Z907" s="2336"/>
      <c r="AA907" s="2336"/>
      <c r="AB907" s="2336"/>
      <c r="AC907" s="2336"/>
      <c r="AD907" s="2336"/>
      <c r="AE907" s="2336"/>
      <c r="AF907" s="2336"/>
      <c r="AG907" s="2336"/>
      <c r="AH907" s="2336"/>
      <c r="AI907" s="2336"/>
      <c r="AJ907" s="2336"/>
      <c r="AK907" s="2336"/>
      <c r="AL907" s="2336"/>
      <c r="AM907" s="144"/>
      <c r="AN907" s="144"/>
      <c r="AO907" s="144"/>
      <c r="AP907" s="144"/>
      <c r="AQ907" s="144"/>
      <c r="AR907" s="144"/>
      <c r="AS907" s="144"/>
      <c r="AT907" s="144"/>
      <c r="AU907" s="144"/>
      <c r="AV907" s="144"/>
      <c r="AW907" s="144"/>
      <c r="AX907" s="144"/>
      <c r="AY907" s="144"/>
      <c r="AZ907" s="61"/>
      <c r="BA907" s="25"/>
      <c r="BB907" s="127"/>
      <c r="BC907" s="1511"/>
      <c r="BD907" s="2360"/>
      <c r="BE907" s="2360"/>
      <c r="BF907" s="2360"/>
      <c r="BG907" s="1510"/>
      <c r="BH907" s="61"/>
      <c r="BI907" s="61"/>
      <c r="BJ907" s="61"/>
      <c r="BK907" s="61"/>
      <c r="BL907" s="61"/>
      <c r="BM907" s="61"/>
      <c r="BN907" s="61"/>
      <c r="BO907" s="61"/>
      <c r="BP907" s="61"/>
      <c r="BQ907" s="61"/>
      <c r="BR907" s="61"/>
      <c r="BS907" s="61"/>
      <c r="BT907" s="61"/>
      <c r="BU907" s="61"/>
      <c r="BV907" s="61"/>
      <c r="BW907" s="61"/>
      <c r="BX907" s="61"/>
      <c r="BY907" s="61"/>
      <c r="BZ907" s="61"/>
      <c r="CA907" s="61"/>
      <c r="CB907" s="61"/>
      <c r="CC907" s="61"/>
      <c r="CD907" s="61"/>
      <c r="CE907" s="61"/>
      <c r="CF907" s="61"/>
      <c r="CG907" s="61"/>
      <c r="CH907" s="61"/>
      <c r="CI907" s="61"/>
      <c r="CJ907" s="61"/>
      <c r="CK907" s="61"/>
      <c r="CL907" s="61"/>
      <c r="CM907" s="61"/>
      <c r="CN907" s="61"/>
      <c r="CO907" s="61"/>
      <c r="CP907" s="61"/>
      <c r="CQ907" s="61"/>
      <c r="CR907" s="1510"/>
      <c r="CS907" s="61"/>
      <c r="CT907" s="61"/>
      <c r="CU907" s="61"/>
      <c r="CV907" s="61"/>
      <c r="CW907" s="61"/>
      <c r="CX907" s="61"/>
      <c r="CY907" s="61"/>
      <c r="CZ907" s="61"/>
      <c r="DA907" s="61"/>
      <c r="DB907" s="61"/>
      <c r="DC907" s="61"/>
      <c r="DD907" s="61"/>
      <c r="DE907" s="61"/>
      <c r="DF907" s="61"/>
    </row>
    <row r="908" spans="1:110" ht="12.75" customHeight="1" thickBot="1">
      <c r="A908" s="2337"/>
      <c r="B908" s="2337"/>
      <c r="C908" s="2337"/>
      <c r="D908" s="2337"/>
      <c r="E908" s="2337"/>
      <c r="F908" s="2337"/>
      <c r="G908" s="2337"/>
      <c r="H908" s="2337"/>
      <c r="I908" s="2337"/>
      <c r="J908" s="2337"/>
      <c r="K908" s="2337"/>
      <c r="L908" s="2337"/>
      <c r="M908" s="2337"/>
      <c r="N908" s="2337"/>
      <c r="O908" s="2337"/>
      <c r="P908" s="2337"/>
      <c r="Q908" s="2337"/>
      <c r="R908" s="2337"/>
      <c r="S908" s="2337"/>
      <c r="T908" s="2337"/>
      <c r="U908" s="2337"/>
      <c r="V908" s="2337"/>
      <c r="W908" s="2337"/>
      <c r="X908" s="2337"/>
      <c r="Y908" s="2337"/>
      <c r="Z908" s="2337"/>
      <c r="AA908" s="2337"/>
      <c r="AB908" s="2337"/>
      <c r="AC908" s="2337"/>
      <c r="AD908" s="2337"/>
      <c r="AE908" s="2337"/>
      <c r="AF908" s="2337"/>
      <c r="AG908" s="2337"/>
      <c r="AH908" s="2337"/>
      <c r="AI908" s="2337"/>
      <c r="AJ908" s="2337"/>
      <c r="AK908" s="2337"/>
      <c r="AL908" s="2337"/>
      <c r="AM908" s="144"/>
      <c r="AN908" s="144"/>
      <c r="AO908" s="144"/>
      <c r="AP908" s="144"/>
      <c r="AQ908" s="144"/>
      <c r="AR908" s="144"/>
      <c r="AS908" s="144"/>
      <c r="AT908" s="144"/>
      <c r="AU908" s="144"/>
      <c r="AV908" s="144"/>
      <c r="AW908" s="144"/>
      <c r="AX908" s="144"/>
      <c r="AY908" s="144"/>
      <c r="AZ908" s="61"/>
      <c r="BA908" s="25"/>
      <c r="BB908" s="127"/>
      <c r="BC908" s="1511"/>
      <c r="BD908" s="2356"/>
      <c r="BE908" s="2356"/>
      <c r="BF908" s="2356"/>
      <c r="BG908" s="1510"/>
      <c r="BH908" s="61"/>
      <c r="BI908" s="61"/>
      <c r="BJ908" s="61"/>
      <c r="BK908" s="61"/>
      <c r="BL908" s="61"/>
      <c r="BM908" s="61"/>
      <c r="BN908" s="61"/>
      <c r="BO908" s="61"/>
      <c r="BP908" s="61"/>
      <c r="BQ908" s="61"/>
      <c r="BR908" s="61"/>
      <c r="BS908" s="61"/>
      <c r="BT908" s="61"/>
      <c r="BU908" s="61"/>
      <c r="BV908" s="61"/>
      <c r="BW908" s="61"/>
      <c r="BX908" s="61"/>
      <c r="BY908" s="61"/>
      <c r="BZ908" s="61"/>
      <c r="CA908" s="61"/>
      <c r="CB908" s="61"/>
      <c r="CC908" s="61"/>
      <c r="CD908" s="61"/>
      <c r="CE908" s="61"/>
      <c r="CF908" s="61"/>
      <c r="CG908" s="61"/>
      <c r="CH908" s="61"/>
      <c r="CI908" s="61"/>
      <c r="CJ908" s="61"/>
      <c r="CK908" s="61"/>
      <c r="CL908" s="61"/>
      <c r="CM908" s="61"/>
      <c r="CN908" s="61"/>
      <c r="CO908" s="61"/>
      <c r="CP908" s="61"/>
      <c r="CQ908" s="61"/>
      <c r="CR908" s="1510"/>
      <c r="CS908" s="61"/>
      <c r="CT908" s="61"/>
      <c r="CU908" s="61"/>
      <c r="CV908" s="61"/>
      <c r="CW908" s="61"/>
      <c r="CX908" s="61"/>
      <c r="CY908" s="61"/>
      <c r="CZ908" s="61"/>
      <c r="DA908" s="61"/>
      <c r="DB908" s="61"/>
      <c r="DC908" s="61"/>
      <c r="DD908" s="61"/>
      <c r="DE908" s="61"/>
      <c r="DF908" s="61"/>
    </row>
    <row r="909" spans="1:110" ht="12.75" customHeight="1" thickTop="1">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c r="AA909" s="144"/>
      <c r="AB909" s="144"/>
      <c r="AC909" s="144"/>
      <c r="AD909" s="144"/>
      <c r="AE909" s="144"/>
      <c r="AF909" s="144"/>
      <c r="AG909" s="144"/>
      <c r="AH909" s="144"/>
      <c r="AI909" s="144"/>
      <c r="AJ909" s="144"/>
      <c r="AK909" s="144"/>
      <c r="AL909" s="144"/>
      <c r="AM909" s="144"/>
      <c r="AN909" s="144"/>
      <c r="AO909" s="144"/>
      <c r="AP909" s="144"/>
      <c r="AQ909" s="144"/>
      <c r="AR909" s="144"/>
      <c r="AS909" s="144"/>
      <c r="AT909" s="144"/>
      <c r="AU909" s="144"/>
      <c r="AV909" s="144"/>
      <c r="AW909" s="144"/>
      <c r="AX909" s="144"/>
      <c r="AY909" s="144"/>
      <c r="AZ909" s="61"/>
      <c r="BA909" s="25"/>
      <c r="BB909" s="127"/>
      <c r="BC909" s="1511"/>
      <c r="BD909" s="2279"/>
      <c r="BE909" s="2279"/>
      <c r="BF909" s="1282"/>
      <c r="BG909" s="1510"/>
      <c r="BH909" s="61"/>
      <c r="BI909" s="61"/>
      <c r="BJ909" s="61"/>
      <c r="BK909" s="61"/>
      <c r="BL909" s="61"/>
      <c r="BM909" s="61"/>
      <c r="BN909" s="61"/>
      <c r="BO909" s="61"/>
      <c r="BP909" s="61"/>
      <c r="BQ909" s="61"/>
      <c r="BR909" s="61"/>
      <c r="BS909" s="61"/>
      <c r="BT909" s="61"/>
      <c r="BU909" s="61"/>
      <c r="BV909" s="61"/>
      <c r="BW909" s="61"/>
      <c r="BX909" s="61"/>
      <c r="BY909" s="61"/>
      <c r="BZ909" s="61"/>
      <c r="CA909" s="61"/>
      <c r="CB909" s="61"/>
      <c r="CC909" s="61"/>
      <c r="CD909" s="61"/>
      <c r="CE909" s="61"/>
      <c r="CF909" s="61"/>
      <c r="CG909" s="61"/>
      <c r="CH909" s="61"/>
      <c r="CI909" s="61"/>
      <c r="CJ909" s="61"/>
      <c r="CK909" s="61"/>
      <c r="CL909" s="61"/>
      <c r="CM909" s="61"/>
      <c r="CN909" s="61"/>
      <c r="CO909" s="61"/>
      <c r="CP909" s="61"/>
      <c r="CQ909" s="61"/>
      <c r="CR909" s="1510"/>
      <c r="CS909" s="61"/>
      <c r="CT909" s="61"/>
      <c r="CU909" s="61"/>
      <c r="CV909" s="61"/>
      <c r="CW909" s="61"/>
      <c r="CX909" s="61"/>
      <c r="CY909" s="61"/>
      <c r="CZ909" s="61"/>
      <c r="DA909" s="61"/>
      <c r="DB909" s="61"/>
      <c r="DC909" s="61"/>
      <c r="DD909" s="61"/>
      <c r="DE909" s="61"/>
      <c r="DF909" s="61"/>
    </row>
    <row r="910" spans="1:110" ht="12.75" customHeight="1">
      <c r="A910" s="50" t="s">
        <v>328</v>
      </c>
      <c r="C910" s="50" t="s">
        <v>270</v>
      </c>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c r="AA910" s="144"/>
      <c r="AB910" s="144"/>
      <c r="AC910" s="144"/>
      <c r="AD910" s="144"/>
      <c r="AE910" s="144"/>
      <c r="AF910" s="144"/>
      <c r="AG910" s="144"/>
      <c r="AH910" s="144"/>
      <c r="AI910" s="144"/>
      <c r="AJ910" s="144"/>
      <c r="AK910" s="144"/>
      <c r="AL910" s="144"/>
      <c r="AM910" s="144"/>
      <c r="AN910" s="144"/>
      <c r="AO910" s="144"/>
      <c r="AP910" s="144"/>
      <c r="AQ910" s="144"/>
      <c r="AR910" s="144"/>
      <c r="AS910" s="144"/>
      <c r="AT910" s="144"/>
      <c r="AU910" s="144"/>
      <c r="AV910" s="144"/>
      <c r="AW910" s="144"/>
      <c r="AX910" s="144"/>
      <c r="AY910" s="144"/>
      <c r="AZ910" s="61"/>
      <c r="BA910" s="25"/>
      <c r="BB910" s="127"/>
      <c r="BC910" s="1511"/>
      <c r="BD910" s="2354"/>
      <c r="BE910" s="2279"/>
      <c r="BF910" s="1282"/>
      <c r="BG910" s="1510"/>
      <c r="BH910" s="61"/>
      <c r="BI910" s="61"/>
      <c r="BJ910" s="61"/>
      <c r="BK910" s="61"/>
      <c r="BL910" s="61"/>
      <c r="BM910" s="61"/>
      <c r="BN910" s="61"/>
      <c r="BO910" s="61"/>
      <c r="BP910" s="61"/>
      <c r="BQ910" s="61"/>
      <c r="BR910" s="61"/>
      <c r="BS910" s="61"/>
      <c r="BT910" s="61"/>
      <c r="BU910" s="61"/>
      <c r="BV910" s="61"/>
      <c r="BW910" s="61"/>
      <c r="BX910" s="61"/>
      <c r="BY910" s="61"/>
      <c r="BZ910" s="61"/>
      <c r="CA910" s="61"/>
      <c r="CB910" s="61"/>
      <c r="CC910" s="61"/>
      <c r="CD910" s="61"/>
      <c r="CE910" s="61"/>
      <c r="CF910" s="61"/>
      <c r="CG910" s="61"/>
      <c r="CH910" s="61"/>
      <c r="CI910" s="61"/>
      <c r="CJ910" s="61"/>
      <c r="CK910" s="61"/>
      <c r="CL910" s="61"/>
      <c r="CM910" s="61"/>
      <c r="CN910" s="61"/>
      <c r="CO910" s="61"/>
      <c r="CP910" s="61"/>
      <c r="CQ910" s="61"/>
      <c r="CR910" s="1510"/>
      <c r="CS910" s="61"/>
      <c r="CT910" s="61"/>
      <c r="CU910" s="61"/>
      <c r="CV910" s="61"/>
      <c r="CW910" s="61"/>
      <c r="CX910" s="61"/>
      <c r="CY910" s="61"/>
      <c r="CZ910" s="61"/>
      <c r="DA910" s="61"/>
      <c r="DB910" s="61"/>
      <c r="DC910" s="61"/>
      <c r="DD910" s="61"/>
      <c r="DE910" s="61"/>
      <c r="DF910" s="61"/>
    </row>
    <row r="911" spans="1:110" ht="12.75" customHeight="1">
      <c r="AZ911" s="61"/>
      <c r="BA911" s="25"/>
      <c r="BB911" s="127"/>
      <c r="BC911" s="1511"/>
      <c r="BD911" s="25"/>
      <c r="BE911" s="25"/>
      <c r="BF911" s="25"/>
      <c r="BG911" s="1512"/>
      <c r="BH911" s="61"/>
      <c r="BI911" s="61"/>
      <c r="BJ911" s="61"/>
      <c r="BK911" s="61"/>
      <c r="BL911" s="61"/>
      <c r="BM911" s="61"/>
      <c r="BN911" s="61"/>
      <c r="BO911" s="61"/>
      <c r="BP911" s="61"/>
      <c r="BQ911" s="61"/>
      <c r="BR911" s="61"/>
      <c r="BS911" s="61"/>
      <c r="BT911" s="61"/>
      <c r="BU911" s="61"/>
      <c r="BV911" s="61"/>
      <c r="BW911" s="61"/>
      <c r="BX911" s="61"/>
      <c r="BY911" s="61"/>
      <c r="BZ911" s="61"/>
      <c r="CA911" s="61"/>
      <c r="CB911" s="61"/>
      <c r="CC911" s="61"/>
      <c r="CD911" s="61"/>
      <c r="CE911" s="61"/>
      <c r="CF911" s="61"/>
      <c r="CG911" s="61"/>
      <c r="CH911" s="61"/>
      <c r="CI911" s="61"/>
      <c r="CJ911" s="61"/>
      <c r="CK911" s="61"/>
      <c r="CL911" s="61"/>
      <c r="CM911" s="61"/>
      <c r="CN911" s="61"/>
      <c r="CO911" s="61"/>
      <c r="CP911" s="61"/>
      <c r="CQ911" s="61"/>
      <c r="CR911" s="1510"/>
      <c r="CS911" s="61"/>
      <c r="CT911" s="61"/>
      <c r="CU911" s="61"/>
      <c r="CV911" s="61"/>
      <c r="CW911" s="61"/>
      <c r="CX911" s="61"/>
      <c r="CY911" s="61"/>
      <c r="CZ911" s="61"/>
      <c r="DA911" s="61"/>
      <c r="DB911" s="61"/>
      <c r="DC911" s="61"/>
      <c r="DD911" s="61"/>
      <c r="DE911" s="61"/>
      <c r="DF911" s="61"/>
    </row>
    <row r="912" spans="1:110" ht="12.75" customHeight="1">
      <c r="A912" s="25"/>
      <c r="B912" s="25"/>
      <c r="C912" s="25"/>
      <c r="D912" s="25"/>
      <c r="E912" s="25"/>
      <c r="F912" s="2172" t="s">
        <v>850</v>
      </c>
      <c r="G912" s="2173"/>
      <c r="H912" s="2173"/>
      <c r="I912" s="2173"/>
      <c r="J912" s="2173"/>
      <c r="K912" s="2173"/>
      <c r="L912" s="2173"/>
      <c r="M912" s="2173"/>
      <c r="N912" s="2173"/>
      <c r="O912" s="2173"/>
      <c r="P912" s="2173"/>
      <c r="Q912" s="2173"/>
      <c r="R912" s="2173"/>
      <c r="S912" s="2173"/>
      <c r="T912" s="2174"/>
      <c r="U912" s="2027" t="s">
        <v>32</v>
      </c>
      <c r="V912" s="2028"/>
      <c r="W912" s="2028"/>
      <c r="X912" s="2028"/>
      <c r="Y912" s="2028"/>
      <c r="Z912" s="2028"/>
      <c r="AA912" s="73"/>
      <c r="AB912" s="161"/>
      <c r="AC912" s="161"/>
      <c r="AD912" s="161"/>
      <c r="AE912" s="161"/>
      <c r="AF912" s="162"/>
      <c r="AZ912" s="61"/>
      <c r="BA912" s="1510"/>
      <c r="BB912" s="127"/>
      <c r="BC912" s="127"/>
      <c r="BD912" s="2354"/>
      <c r="BE912" s="2279"/>
      <c r="BF912" s="1513"/>
      <c r="BG912" s="1510"/>
      <c r="BH912" s="61"/>
      <c r="BI912" s="61"/>
      <c r="BJ912" s="61"/>
      <c r="BK912" s="61"/>
      <c r="BL912" s="61"/>
      <c r="BM912" s="61"/>
      <c r="BN912" s="61"/>
      <c r="BO912" s="61"/>
      <c r="BP912" s="61"/>
      <c r="BQ912" s="61"/>
      <c r="BR912" s="61"/>
      <c r="BS912" s="61"/>
      <c r="BT912" s="61"/>
      <c r="BU912" s="61"/>
      <c r="BV912" s="61"/>
      <c r="BW912" s="61"/>
      <c r="BX912" s="61"/>
      <c r="BY912" s="61"/>
      <c r="BZ912" s="61"/>
      <c r="CA912" s="61"/>
      <c r="CB912" s="61"/>
      <c r="CC912" s="61"/>
      <c r="CD912" s="61"/>
      <c r="CE912" s="61"/>
      <c r="CF912" s="61"/>
      <c r="CG912" s="61"/>
      <c r="CH912" s="61"/>
      <c r="CI912" s="61"/>
      <c r="CJ912" s="61"/>
      <c r="CK912" s="61"/>
      <c r="CL912" s="61"/>
      <c r="CM912" s="61"/>
      <c r="CN912" s="61"/>
      <c r="CO912" s="61"/>
      <c r="CP912" s="61"/>
      <c r="CQ912" s="61"/>
      <c r="CR912" s="1510"/>
      <c r="CS912" s="61"/>
      <c r="CT912" s="61"/>
      <c r="CU912" s="61"/>
      <c r="CV912" s="61"/>
      <c r="CW912" s="61"/>
      <c r="CX912" s="61"/>
      <c r="CY912" s="61"/>
      <c r="CZ912" s="61"/>
      <c r="DA912" s="61"/>
      <c r="DB912" s="61"/>
      <c r="DC912" s="61"/>
      <c r="DD912" s="61"/>
      <c r="DE912" s="61"/>
      <c r="DF912" s="61"/>
    </row>
    <row r="913" spans="2:110" ht="12.75" customHeight="1">
      <c r="B913" s="50"/>
      <c r="F913" s="2030" t="s">
        <v>879</v>
      </c>
      <c r="G913" s="2031"/>
      <c r="H913" s="2031"/>
      <c r="I913" s="2031"/>
      <c r="J913" s="2031"/>
      <c r="K913" s="2031"/>
      <c r="L913" s="2031"/>
      <c r="M913" s="2031"/>
      <c r="N913" s="2031"/>
      <c r="O913" s="2031"/>
      <c r="P913" s="2031"/>
      <c r="Q913" s="2031"/>
      <c r="R913" s="2031"/>
      <c r="S913" s="2031"/>
      <c r="T913" s="2032"/>
      <c r="U913" s="2030"/>
      <c r="V913" s="2031"/>
      <c r="W913" s="2031"/>
      <c r="X913" s="2031"/>
      <c r="Y913" s="2031"/>
      <c r="Z913" s="2031"/>
      <c r="AA913" s="74"/>
      <c r="AB913" s="57"/>
      <c r="AC913" s="57"/>
      <c r="AD913" s="57"/>
      <c r="AE913" s="57"/>
      <c r="AF913" s="163"/>
      <c r="AZ913" s="61"/>
      <c r="BA913" s="1510"/>
      <c r="BB913" s="1510"/>
      <c r="BC913" s="1510"/>
      <c r="BD913" s="1510"/>
      <c r="BE913" s="1510"/>
      <c r="BF913" s="1510"/>
      <c r="BG913" s="1510"/>
      <c r="BH913" s="61"/>
      <c r="BI913" s="61"/>
      <c r="BJ913" s="61"/>
      <c r="BK913" s="61"/>
      <c r="BL913" s="61"/>
      <c r="BM913" s="61"/>
      <c r="BN913" s="61"/>
      <c r="BO913" s="61"/>
      <c r="BP913" s="61"/>
      <c r="BQ913" s="61"/>
      <c r="BR913" s="61"/>
      <c r="BS913" s="61"/>
      <c r="BT913" s="61"/>
      <c r="BU913" s="61"/>
      <c r="BV913" s="61"/>
      <c r="BW913" s="61"/>
      <c r="BX913" s="61"/>
      <c r="BY913" s="61"/>
      <c r="BZ913" s="61"/>
      <c r="CA913" s="61"/>
      <c r="CB913" s="61"/>
      <c r="CC913" s="61"/>
      <c r="CD913" s="61"/>
      <c r="CE913" s="61"/>
      <c r="CF913" s="61"/>
      <c r="CG913" s="61"/>
      <c r="CH913" s="61"/>
      <c r="CI913" s="61"/>
      <c r="CJ913" s="61"/>
      <c r="CK913" s="61"/>
      <c r="CL913" s="61"/>
      <c r="CM913" s="61"/>
      <c r="CN913" s="61"/>
      <c r="CO913" s="61"/>
      <c r="CP913" s="61"/>
      <c r="CQ913" s="61"/>
      <c r="CR913" s="1510"/>
      <c r="CS913" s="61"/>
      <c r="CT913" s="61"/>
      <c r="CU913" s="61"/>
      <c r="CV913" s="61"/>
      <c r="CW913" s="61"/>
      <c r="CX913" s="61"/>
      <c r="CY913" s="61"/>
      <c r="CZ913" s="61"/>
      <c r="DA913" s="61"/>
      <c r="DB913" s="61"/>
      <c r="DC913" s="61"/>
      <c r="DD913" s="61"/>
      <c r="DE913" s="61"/>
      <c r="DF913" s="61"/>
    </row>
    <row r="914" spans="2:110" ht="12.75" customHeight="1">
      <c r="B914" s="50"/>
      <c r="F914" s="2033"/>
      <c r="G914" s="2034"/>
      <c r="H914" s="2034"/>
      <c r="I914" s="2034"/>
      <c r="J914" s="2034"/>
      <c r="K914" s="2034"/>
      <c r="L914" s="2034"/>
      <c r="M914" s="2034"/>
      <c r="N914" s="2034"/>
      <c r="O914" s="2034"/>
      <c r="P914" s="2034"/>
      <c r="Q914" s="2034"/>
      <c r="R914" s="2034"/>
      <c r="S914" s="2034"/>
      <c r="T914" s="2035"/>
      <c r="U914" s="2033"/>
      <c r="V914" s="2034"/>
      <c r="W914" s="2034"/>
      <c r="X914" s="2034"/>
      <c r="Y914" s="2034"/>
      <c r="Z914" s="2034"/>
      <c r="AA914" s="164"/>
      <c r="AB914" s="2355" t="s">
        <v>410</v>
      </c>
      <c r="AC914" s="2355"/>
      <c r="AD914" s="2355"/>
      <c r="AE914" s="2355"/>
      <c r="AF914" s="165"/>
      <c r="AZ914" s="61"/>
      <c r="BA914" s="1510"/>
      <c r="BB914" s="1510"/>
      <c r="BC914" s="1510"/>
      <c r="BD914" s="1510"/>
      <c r="BE914" s="1510"/>
      <c r="BF914" s="1510"/>
      <c r="BG914" s="1510"/>
      <c r="BH914" s="61"/>
      <c r="BI914" s="61"/>
      <c r="BJ914" s="61"/>
      <c r="BK914" s="61"/>
      <c r="BL914" s="61"/>
      <c r="BM914" s="61"/>
      <c r="BN914" s="61"/>
      <c r="BO914" s="61"/>
      <c r="BP914" s="61"/>
      <c r="BQ914" s="61"/>
      <c r="BR914" s="61"/>
      <c r="BS914" s="61"/>
      <c r="BT914" s="61"/>
      <c r="BU914" s="61"/>
      <c r="BV914" s="61"/>
      <c r="BW914" s="61"/>
      <c r="BX914" s="61"/>
      <c r="BY914" s="61"/>
      <c r="BZ914" s="61"/>
      <c r="CA914" s="61"/>
      <c r="CB914" s="61"/>
      <c r="CC914" s="61"/>
      <c r="CD914" s="61"/>
      <c r="CE914" s="61"/>
      <c r="CF914" s="61"/>
      <c r="CG914" s="61"/>
      <c r="CH914" s="61"/>
      <c r="CI914" s="61"/>
      <c r="CJ914" s="61"/>
      <c r="CK914" s="61"/>
      <c r="CL914" s="61"/>
      <c r="CM914" s="61"/>
      <c r="CN914" s="61"/>
      <c r="CO914" s="61"/>
      <c r="CP914" s="61"/>
      <c r="CQ914" s="61"/>
      <c r="CR914" s="1510"/>
      <c r="CS914" s="61"/>
      <c r="CT914" s="61"/>
      <c r="CU914" s="61"/>
      <c r="CV914" s="61"/>
      <c r="CW914" s="61"/>
      <c r="CX914" s="61"/>
      <c r="CY914" s="61"/>
      <c r="CZ914" s="61"/>
      <c r="DA914" s="61"/>
      <c r="DB914" s="61"/>
      <c r="DC914" s="61"/>
      <c r="DD914" s="61"/>
      <c r="DE914" s="61"/>
      <c r="DF914" s="61"/>
    </row>
    <row r="915" spans="2:110" ht="12.75" customHeight="1">
      <c r="B915" s="50"/>
      <c r="F915" s="76" t="s">
        <v>816</v>
      </c>
      <c r="G915" s="80"/>
      <c r="H915" s="80"/>
      <c r="I915" s="80"/>
      <c r="J915" s="80"/>
      <c r="K915" s="80"/>
      <c r="L915" s="80"/>
      <c r="M915" s="80"/>
      <c r="N915" s="80"/>
      <c r="O915" s="80"/>
      <c r="P915" s="80"/>
      <c r="Q915" s="80"/>
      <c r="R915" s="80"/>
      <c r="S915" s="80"/>
      <c r="T915" s="81"/>
      <c r="U915" s="2157" t="s">
        <v>578</v>
      </c>
      <c r="V915" s="2158"/>
      <c r="W915" s="2158"/>
      <c r="X915" s="2158"/>
      <c r="Y915" s="2158"/>
      <c r="Z915" s="2159"/>
      <c r="AA915" s="2163">
        <v>36000000</v>
      </c>
      <c r="AB915" s="2164"/>
      <c r="AC915" s="2164"/>
      <c r="AD915" s="2164"/>
      <c r="AE915" s="2164"/>
      <c r="AF915" s="2165"/>
      <c r="AZ915" s="61"/>
      <c r="BB915" s="61"/>
      <c r="BC915" s="61"/>
      <c r="BD915" s="61"/>
      <c r="BE915" s="61"/>
      <c r="BF915" s="61"/>
      <c r="BG915" s="61"/>
      <c r="BH915" s="61"/>
      <c r="BI915" s="61"/>
      <c r="BJ915" s="61"/>
      <c r="BK915" s="61"/>
      <c r="BL915" s="61"/>
      <c r="BM915" s="61"/>
      <c r="BN915" s="61"/>
      <c r="BO915" s="61"/>
      <c r="BP915" s="61"/>
      <c r="BQ915" s="61"/>
      <c r="BR915" s="61"/>
      <c r="BS915" s="61"/>
      <c r="BT915" s="61"/>
      <c r="BU915" s="61"/>
      <c r="BV915" s="61"/>
      <c r="BW915" s="61"/>
      <c r="BX915" s="61"/>
      <c r="BY915" s="61"/>
      <c r="BZ915" s="61"/>
      <c r="CA915" s="61"/>
      <c r="CB915" s="61"/>
      <c r="CC915" s="61"/>
      <c r="CD915" s="61"/>
      <c r="CE915" s="61"/>
      <c r="CF915" s="61"/>
      <c r="CG915" s="61"/>
      <c r="CH915" s="61"/>
      <c r="CI915" s="61"/>
      <c r="CJ915" s="61"/>
      <c r="CK915" s="61"/>
      <c r="CL915" s="61"/>
      <c r="CM915" s="61"/>
      <c r="CN915" s="61"/>
      <c r="CO915" s="61"/>
      <c r="CP915" s="61"/>
      <c r="CQ915" s="61"/>
      <c r="CR915" s="1510"/>
      <c r="CS915" s="61"/>
      <c r="CT915" s="61"/>
      <c r="CU915" s="61"/>
      <c r="CV915" s="61"/>
      <c r="CW915" s="61"/>
      <c r="CX915" s="61"/>
      <c r="CY915" s="61"/>
      <c r="CZ915" s="61"/>
      <c r="DA915" s="61"/>
      <c r="DB915" s="61"/>
      <c r="DC915" s="61"/>
      <c r="DD915" s="61"/>
      <c r="DE915" s="61"/>
      <c r="DF915" s="61"/>
    </row>
    <row r="916" spans="2:110" ht="12.75" customHeight="1">
      <c r="B916" s="50"/>
      <c r="F916" s="103" t="s">
        <v>712</v>
      </c>
      <c r="G916" s="80"/>
      <c r="H916" s="80"/>
      <c r="I916" s="80"/>
      <c r="J916" s="80"/>
      <c r="K916" s="80"/>
      <c r="L916" s="80"/>
      <c r="M916" s="80"/>
      <c r="N916" s="80"/>
      <c r="O916" s="80"/>
      <c r="P916" s="80"/>
      <c r="Q916" s="80"/>
      <c r="R916" s="80"/>
      <c r="S916" s="80"/>
      <c r="T916" s="81"/>
      <c r="U916" s="2157" t="s">
        <v>626</v>
      </c>
      <c r="V916" s="2158"/>
      <c r="W916" s="2158"/>
      <c r="X916" s="2158"/>
      <c r="Y916" s="2158"/>
      <c r="Z916" s="2159"/>
      <c r="AA916" s="2163"/>
      <c r="AB916" s="2164"/>
      <c r="AC916" s="2164"/>
      <c r="AD916" s="2164"/>
      <c r="AE916" s="2164"/>
      <c r="AF916" s="2165"/>
      <c r="AZ916" s="61"/>
      <c r="BA916" s="61"/>
      <c r="BB916" s="61"/>
      <c r="BC916" s="61"/>
      <c r="BD916" s="61"/>
      <c r="BE916" s="61"/>
      <c r="BF916" s="61"/>
      <c r="BG916" s="61"/>
      <c r="BH916" s="61"/>
      <c r="BI916" s="61"/>
      <c r="BJ916" s="61"/>
      <c r="BK916" s="61"/>
      <c r="BL916" s="61"/>
      <c r="BM916" s="61"/>
      <c r="BN916" s="61"/>
      <c r="BO916" s="61"/>
      <c r="BP916" s="61"/>
      <c r="BQ916" s="61"/>
      <c r="BR916" s="61"/>
      <c r="BS916" s="61"/>
      <c r="BT916" s="61"/>
      <c r="BU916" s="61"/>
      <c r="BV916" s="61"/>
      <c r="BW916" s="61"/>
      <c r="BX916" s="61"/>
      <c r="BY916" s="61"/>
      <c r="BZ916" s="61"/>
      <c r="CA916" s="61"/>
      <c r="CB916" s="61"/>
      <c r="CC916" s="61"/>
      <c r="CD916" s="61"/>
      <c r="CE916" s="61"/>
      <c r="CF916" s="61"/>
      <c r="CG916" s="61"/>
      <c r="CH916" s="61"/>
      <c r="CI916" s="61"/>
      <c r="CJ916" s="61"/>
      <c r="CK916" s="61"/>
      <c r="CL916" s="61"/>
      <c r="CM916" s="61"/>
      <c r="CN916" s="61"/>
      <c r="CO916" s="61"/>
      <c r="CP916" s="61"/>
      <c r="CQ916" s="61"/>
      <c r="CR916" s="1510"/>
      <c r="CS916" s="61"/>
      <c r="CT916" s="61"/>
      <c r="CU916" s="61"/>
      <c r="CV916" s="61"/>
      <c r="CW916" s="61"/>
      <c r="CX916" s="61"/>
      <c r="CY916" s="61"/>
      <c r="CZ916" s="61"/>
      <c r="DA916" s="61"/>
      <c r="DB916" s="61"/>
      <c r="DC916" s="61"/>
      <c r="DD916" s="61"/>
      <c r="DE916" s="61"/>
      <c r="DF916" s="61"/>
    </row>
    <row r="917" spans="2:110" ht="12.75" customHeight="1">
      <c r="F917" s="76" t="s">
        <v>859</v>
      </c>
      <c r="G917" s="77"/>
      <c r="H917" s="77"/>
      <c r="I917" s="77"/>
      <c r="J917" s="77"/>
      <c r="K917" s="77"/>
      <c r="L917" s="77"/>
      <c r="M917" s="77"/>
      <c r="N917" s="77"/>
      <c r="O917" s="77"/>
      <c r="P917" s="77"/>
      <c r="Q917" s="77"/>
      <c r="R917" s="77"/>
      <c r="S917" s="77"/>
      <c r="T917" s="78"/>
      <c r="U917" s="2157" t="s">
        <v>578</v>
      </c>
      <c r="V917" s="2158"/>
      <c r="W917" s="2158"/>
      <c r="X917" s="2158"/>
      <c r="Y917" s="2158"/>
      <c r="Z917" s="2159"/>
      <c r="AA917" s="2163">
        <v>1900000</v>
      </c>
      <c r="AB917" s="2164"/>
      <c r="AC917" s="2164"/>
      <c r="AD917" s="2164"/>
      <c r="AE917" s="2164"/>
      <c r="AF917" s="2165"/>
      <c r="AZ917" s="61"/>
      <c r="BA917" s="61"/>
      <c r="BB917" s="61"/>
      <c r="BC917" s="61"/>
      <c r="BD917" s="61"/>
      <c r="BE917" s="61"/>
      <c r="BF917" s="61"/>
      <c r="BG917" s="61"/>
      <c r="BH917" s="61"/>
      <c r="BI917" s="61"/>
      <c r="BJ917" s="61"/>
      <c r="BK917" s="61"/>
      <c r="BL917" s="61"/>
      <c r="BM917" s="61"/>
      <c r="BN917" s="61"/>
      <c r="BO917" s="61"/>
      <c r="BP917" s="61"/>
      <c r="BQ917" s="61"/>
      <c r="BR917" s="61"/>
      <c r="BS917" s="61"/>
      <c r="BT917" s="61"/>
      <c r="BU917" s="61"/>
      <c r="BV917" s="61"/>
      <c r="BW917" s="61"/>
      <c r="BX917" s="61"/>
      <c r="BY917" s="61"/>
      <c r="BZ917" s="61"/>
      <c r="CA917" s="61"/>
      <c r="CB917" s="61"/>
      <c r="CC917" s="61"/>
      <c r="CD917" s="61"/>
      <c r="CE917" s="61"/>
      <c r="CF917" s="61"/>
      <c r="CG917" s="61"/>
      <c r="CH917" s="61"/>
      <c r="CI917" s="61"/>
      <c r="CJ917" s="61"/>
      <c r="CK917" s="61"/>
      <c r="CL917" s="61"/>
      <c r="CM917" s="61"/>
      <c r="CN917" s="61"/>
      <c r="CO917" s="61"/>
      <c r="CP917" s="61"/>
      <c r="CQ917" s="61"/>
      <c r="CR917" s="1510"/>
      <c r="CS917" s="61"/>
      <c r="CT917" s="61"/>
      <c r="CU917" s="61"/>
      <c r="CV917" s="61"/>
      <c r="CW917" s="61"/>
      <c r="CX917" s="61"/>
      <c r="CY917" s="61"/>
      <c r="CZ917" s="61"/>
      <c r="DA917" s="61"/>
      <c r="DB917" s="61"/>
      <c r="DC917" s="61"/>
      <c r="DD917" s="61"/>
      <c r="DE917" s="61"/>
      <c r="DF917" s="61"/>
    </row>
    <row r="918" spans="2:110" ht="12.75" customHeight="1">
      <c r="F918" s="76" t="s">
        <v>715</v>
      </c>
      <c r="G918" s="77"/>
      <c r="H918" s="77"/>
      <c r="I918" s="77"/>
      <c r="J918" s="77"/>
      <c r="K918" s="77"/>
      <c r="L918" s="77"/>
      <c r="M918" s="77"/>
      <c r="N918" s="77"/>
      <c r="O918" s="77"/>
      <c r="P918" s="77"/>
      <c r="Q918" s="77"/>
      <c r="R918" s="77"/>
      <c r="S918" s="77"/>
      <c r="T918" s="78"/>
      <c r="U918" s="2157" t="s">
        <v>626</v>
      </c>
      <c r="V918" s="2158"/>
      <c r="W918" s="2158"/>
      <c r="X918" s="2158"/>
      <c r="Y918" s="2158"/>
      <c r="Z918" s="2159"/>
      <c r="AA918" s="2163"/>
      <c r="AB918" s="2164"/>
      <c r="AC918" s="2164"/>
      <c r="AD918" s="2164"/>
      <c r="AE918" s="2164"/>
      <c r="AF918" s="2165"/>
      <c r="AZ918" s="61"/>
      <c r="BA918" s="61"/>
      <c r="BB918" s="61"/>
      <c r="BC918" s="61"/>
      <c r="BD918" s="61"/>
      <c r="BE918" s="61"/>
      <c r="BF918" s="61"/>
      <c r="BG918" s="61"/>
      <c r="BH918" s="61"/>
      <c r="BI918" s="61"/>
      <c r="BJ918" s="61"/>
      <c r="BK918" s="61"/>
      <c r="BL918" s="61"/>
      <c r="BM918" s="61"/>
      <c r="BN918" s="61"/>
      <c r="BO918" s="61"/>
      <c r="BP918" s="61"/>
      <c r="BQ918" s="61"/>
      <c r="BR918" s="61"/>
      <c r="BS918" s="61"/>
      <c r="BT918" s="61"/>
      <c r="BU918" s="61"/>
      <c r="BV918" s="61"/>
      <c r="BW918" s="61"/>
      <c r="BX918" s="61"/>
      <c r="BY918" s="61"/>
      <c r="BZ918" s="61"/>
      <c r="CA918" s="61"/>
      <c r="CB918" s="61"/>
      <c r="CC918" s="61"/>
      <c r="CD918" s="61"/>
      <c r="CE918" s="61"/>
      <c r="CF918" s="61"/>
      <c r="CG918" s="61"/>
      <c r="CH918" s="61"/>
      <c r="CI918" s="61"/>
      <c r="CJ918" s="61"/>
      <c r="CK918" s="61"/>
      <c r="CL918" s="61"/>
      <c r="CM918" s="61"/>
      <c r="CN918" s="61"/>
      <c r="CO918" s="61"/>
      <c r="CP918" s="61"/>
      <c r="CQ918" s="61"/>
      <c r="CR918" s="1510"/>
      <c r="CS918" s="61"/>
      <c r="CT918" s="61"/>
      <c r="CU918" s="61"/>
      <c r="CV918" s="61"/>
      <c r="CW918" s="61"/>
      <c r="CX918" s="61"/>
      <c r="CY918" s="61"/>
      <c r="CZ918" s="61"/>
      <c r="DA918" s="61"/>
      <c r="DB918" s="61"/>
      <c r="DC918" s="61"/>
      <c r="DD918" s="61"/>
      <c r="DE918" s="61"/>
      <c r="DF918" s="61"/>
    </row>
    <row r="919" spans="2:110" ht="12.75" customHeight="1">
      <c r="F919" s="103" t="s">
        <v>844</v>
      </c>
      <c r="G919" s="77"/>
      <c r="H919" s="77"/>
      <c r="I919" s="77"/>
      <c r="J919" s="77"/>
      <c r="K919" s="77"/>
      <c r="L919" s="77"/>
      <c r="M919" s="77"/>
      <c r="N919" s="77"/>
      <c r="O919" s="77"/>
      <c r="P919" s="77"/>
      <c r="Q919" s="77"/>
      <c r="R919" s="77"/>
      <c r="S919" s="77"/>
      <c r="T919" s="78"/>
      <c r="U919" s="2157" t="s">
        <v>626</v>
      </c>
      <c r="V919" s="2158"/>
      <c r="W919" s="2158"/>
      <c r="X919" s="2158"/>
      <c r="Y919" s="2158"/>
      <c r="Z919" s="2159"/>
      <c r="AA919" s="2163"/>
      <c r="AB919" s="2164"/>
      <c r="AC919" s="2164"/>
      <c r="AD919" s="2164"/>
      <c r="AE919" s="2164"/>
      <c r="AF919" s="2165"/>
      <c r="AZ919" s="61"/>
      <c r="BA919" s="61"/>
      <c r="BB919" s="61"/>
      <c r="BC919" s="61"/>
      <c r="BD919" s="61"/>
      <c r="BE919" s="61"/>
      <c r="BF919" s="61"/>
      <c r="BG919" s="61"/>
      <c r="BH919" s="61"/>
      <c r="BI919" s="61"/>
      <c r="BJ919" s="61"/>
      <c r="BK919" s="61"/>
      <c r="BL919" s="61"/>
      <c r="BM919" s="61"/>
      <c r="BN919" s="61"/>
      <c r="BO919" s="61"/>
      <c r="BP919" s="61"/>
      <c r="BQ919" s="61"/>
      <c r="BR919" s="61"/>
      <c r="BS919" s="61"/>
      <c r="BT919" s="61"/>
      <c r="BU919" s="61"/>
      <c r="BV919" s="61"/>
      <c r="BW919" s="61"/>
      <c r="BX919" s="61"/>
      <c r="BY919" s="61"/>
      <c r="BZ919" s="61"/>
      <c r="CA919" s="61"/>
      <c r="CB919" s="61"/>
      <c r="CC919" s="61"/>
      <c r="CD919" s="61"/>
      <c r="CE919" s="61"/>
      <c r="CF919" s="61"/>
      <c r="CG919" s="61"/>
      <c r="CH919" s="61"/>
      <c r="CI919" s="61"/>
      <c r="CJ919" s="61"/>
      <c r="CK919" s="61"/>
      <c r="CL919" s="61"/>
      <c r="CM919" s="61"/>
      <c r="CN919" s="61"/>
      <c r="CO919" s="61"/>
      <c r="CP919" s="61"/>
      <c r="CQ919" s="61"/>
      <c r="CR919" s="1510"/>
      <c r="CS919" s="61"/>
      <c r="CT919" s="61"/>
      <c r="CU919" s="61"/>
      <c r="CV919" s="61"/>
      <c r="CW919" s="61"/>
      <c r="CX919" s="61"/>
      <c r="CY919" s="61"/>
      <c r="CZ919" s="61"/>
      <c r="DA919" s="61"/>
      <c r="DB919" s="61"/>
      <c r="DC919" s="61"/>
      <c r="DD919" s="61"/>
      <c r="DE919" s="61"/>
      <c r="DF919" s="61"/>
    </row>
    <row r="920" spans="2:110" ht="12.75" customHeight="1">
      <c r="F920" s="103" t="s">
        <v>845</v>
      </c>
      <c r="G920" s="77"/>
      <c r="H920" s="77"/>
      <c r="I920" s="77"/>
      <c r="J920" s="77"/>
      <c r="K920" s="77"/>
      <c r="L920" s="77"/>
      <c r="M920" s="77"/>
      <c r="N920" s="77"/>
      <c r="O920" s="77"/>
      <c r="P920" s="77"/>
      <c r="Q920" s="77"/>
      <c r="R920" s="77"/>
      <c r="S920" s="77"/>
      <c r="T920" s="78"/>
      <c r="U920" s="2157" t="s">
        <v>626</v>
      </c>
      <c r="V920" s="2158"/>
      <c r="W920" s="2158"/>
      <c r="X920" s="2158"/>
      <c r="Y920" s="2158"/>
      <c r="Z920" s="2159"/>
      <c r="AA920" s="2163"/>
      <c r="AB920" s="2164"/>
      <c r="AC920" s="2164"/>
      <c r="AD920" s="2164"/>
      <c r="AE920" s="2164"/>
      <c r="AF920" s="2165"/>
      <c r="AZ920" s="61"/>
      <c r="BA920" s="61"/>
      <c r="BB920" s="61"/>
      <c r="BC920" s="61"/>
      <c r="BD920" s="61"/>
      <c r="BE920" s="61"/>
      <c r="BF920" s="61"/>
      <c r="BG920" s="61"/>
      <c r="BH920" s="61"/>
      <c r="BI920" s="61"/>
      <c r="BJ920" s="61"/>
      <c r="BK920" s="61"/>
      <c r="BL920" s="61"/>
      <c r="BM920" s="61"/>
      <c r="BN920" s="61"/>
      <c r="BO920" s="61"/>
      <c r="BP920" s="61"/>
      <c r="BQ920" s="61"/>
      <c r="BR920" s="61"/>
      <c r="BS920" s="61"/>
      <c r="BT920" s="61"/>
      <c r="BU920" s="61"/>
      <c r="BV920" s="61"/>
      <c r="BW920" s="61"/>
      <c r="BX920" s="61"/>
      <c r="BY920" s="61"/>
      <c r="BZ920" s="61"/>
      <c r="CA920" s="61"/>
      <c r="CB920" s="61"/>
      <c r="CC920" s="61"/>
      <c r="CD920" s="61"/>
      <c r="CE920" s="61"/>
      <c r="CF920" s="61"/>
      <c r="CG920" s="61"/>
      <c r="CH920" s="61"/>
      <c r="CI920" s="61"/>
      <c r="CJ920" s="61"/>
      <c r="CK920" s="61"/>
      <c r="CL920" s="61"/>
      <c r="CM920" s="61"/>
      <c r="CN920" s="61"/>
      <c r="CO920" s="61"/>
      <c r="CP920" s="61"/>
      <c r="CQ920" s="61"/>
      <c r="CR920" s="1510"/>
      <c r="CS920" s="61"/>
      <c r="CT920" s="61"/>
      <c r="CU920" s="61"/>
      <c r="CV920" s="61"/>
      <c r="CW920" s="61"/>
      <c r="CX920" s="61"/>
      <c r="CY920" s="61"/>
      <c r="CZ920" s="61"/>
      <c r="DA920" s="61"/>
      <c r="DB920" s="61"/>
      <c r="DC920" s="61"/>
      <c r="DD920" s="61"/>
      <c r="DE920" s="61"/>
      <c r="DF920" s="61"/>
    </row>
    <row r="921" spans="2:110" ht="12.75" customHeight="1">
      <c r="F921" s="103" t="s">
        <v>846</v>
      </c>
      <c r="G921" s="77"/>
      <c r="H921" s="77"/>
      <c r="I921" s="77"/>
      <c r="J921" s="77"/>
      <c r="K921" s="77"/>
      <c r="L921" s="77"/>
      <c r="M921" s="77"/>
      <c r="N921" s="77"/>
      <c r="O921" s="77"/>
      <c r="P921" s="77"/>
      <c r="Q921" s="77"/>
      <c r="R921" s="77"/>
      <c r="S921" s="77"/>
      <c r="T921" s="78"/>
      <c r="U921" s="2157" t="s">
        <v>626</v>
      </c>
      <c r="V921" s="2158"/>
      <c r="W921" s="2158"/>
      <c r="X921" s="2158"/>
      <c r="Y921" s="2158"/>
      <c r="Z921" s="2159"/>
      <c r="AA921" s="2163"/>
      <c r="AB921" s="2164"/>
      <c r="AC921" s="2164"/>
      <c r="AD921" s="2164"/>
      <c r="AE921" s="2164"/>
      <c r="AF921" s="2165"/>
      <c r="AZ921" s="61"/>
      <c r="BA921" s="61"/>
      <c r="BB921" s="61"/>
      <c r="BC921" s="61"/>
      <c r="BD921" s="61"/>
      <c r="BE921" s="61"/>
      <c r="BF921" s="61"/>
      <c r="BG921" s="61"/>
      <c r="BH921" s="61"/>
      <c r="BI921" s="61"/>
      <c r="BJ921" s="61"/>
      <c r="BK921" s="61"/>
      <c r="BL921" s="61"/>
      <c r="BM921" s="61"/>
      <c r="BN921" s="61"/>
      <c r="BO921" s="61"/>
      <c r="BP921" s="61"/>
      <c r="BQ921" s="61"/>
      <c r="BR921" s="61"/>
      <c r="BS921" s="61"/>
      <c r="BT921" s="61"/>
      <c r="BU921" s="61"/>
      <c r="BV921" s="61"/>
      <c r="BW921" s="61"/>
      <c r="BX921" s="61"/>
      <c r="BY921" s="61"/>
      <c r="BZ921" s="61"/>
      <c r="CA921" s="61"/>
      <c r="CB921" s="61"/>
      <c r="CC921" s="61"/>
      <c r="CD921" s="61"/>
      <c r="CE921" s="61"/>
      <c r="CF921" s="61"/>
      <c r="CG921" s="61"/>
      <c r="CH921" s="61"/>
      <c r="CI921" s="61"/>
      <c r="CJ921" s="61"/>
      <c r="CK921" s="61"/>
      <c r="CL921" s="61"/>
      <c r="CM921" s="61"/>
      <c r="CN921" s="61"/>
      <c r="CO921" s="61"/>
      <c r="CP921" s="61"/>
      <c r="CQ921" s="61"/>
      <c r="CR921" s="1510"/>
      <c r="CS921" s="61"/>
      <c r="CT921" s="61"/>
      <c r="CU921" s="61"/>
      <c r="CV921" s="61"/>
      <c r="CW921" s="61"/>
      <c r="CX921" s="61"/>
      <c r="CY921" s="61"/>
      <c r="CZ921" s="61"/>
      <c r="DA921" s="61"/>
      <c r="DB921" s="61"/>
      <c r="DC921" s="61"/>
      <c r="DD921" s="61"/>
      <c r="DE921" s="61"/>
      <c r="DF921" s="61"/>
    </row>
    <row r="922" spans="2:110" ht="12.75" customHeight="1">
      <c r="F922" s="76" t="s">
        <v>714</v>
      </c>
      <c r="G922" s="77"/>
      <c r="H922" s="77"/>
      <c r="I922" s="77"/>
      <c r="J922" s="77"/>
      <c r="K922" s="77"/>
      <c r="L922" s="77"/>
      <c r="M922" s="77"/>
      <c r="N922" s="77"/>
      <c r="O922" s="77"/>
      <c r="P922" s="77"/>
      <c r="Q922" s="77"/>
      <c r="R922" s="77"/>
      <c r="S922" s="77"/>
      <c r="T922" s="78"/>
      <c r="U922" s="2157" t="s">
        <v>626</v>
      </c>
      <c r="V922" s="2158"/>
      <c r="W922" s="2158"/>
      <c r="X922" s="2158"/>
      <c r="Y922" s="2158"/>
      <c r="Z922" s="2159"/>
      <c r="AA922" s="2163"/>
      <c r="AB922" s="2164"/>
      <c r="AC922" s="2164"/>
      <c r="AD922" s="2164"/>
      <c r="AE922" s="2164"/>
      <c r="AF922" s="2165"/>
      <c r="AZ922" s="61"/>
      <c r="BA922" s="61"/>
      <c r="BB922" s="61"/>
      <c r="BC922" s="61"/>
      <c r="BD922" s="61"/>
      <c r="BE922" s="61"/>
      <c r="BF922" s="61"/>
      <c r="BG922" s="61"/>
      <c r="BH922" s="61"/>
      <c r="BI922" s="61"/>
      <c r="BJ922" s="61"/>
      <c r="BK922" s="61"/>
      <c r="BL922" s="61"/>
      <c r="BM922" s="61"/>
      <c r="BN922" s="61"/>
      <c r="BO922" s="61"/>
      <c r="BP922" s="61"/>
      <c r="BQ922" s="61"/>
      <c r="BR922" s="61"/>
      <c r="BS922" s="61"/>
      <c r="BT922" s="61"/>
      <c r="BU922" s="61"/>
      <c r="BV922" s="61"/>
      <c r="BW922" s="61"/>
      <c r="BX922" s="61"/>
      <c r="BY922" s="61"/>
      <c r="BZ922" s="61"/>
      <c r="CA922" s="61"/>
      <c r="CB922" s="61"/>
      <c r="CC922" s="61"/>
      <c r="CD922" s="61"/>
      <c r="CE922" s="61"/>
      <c r="CF922" s="61"/>
      <c r="CG922" s="61"/>
      <c r="CH922" s="61"/>
      <c r="CI922" s="61"/>
      <c r="CJ922" s="61"/>
      <c r="CK922" s="61"/>
      <c r="CL922" s="61"/>
      <c r="CM922" s="61"/>
      <c r="CN922" s="61"/>
      <c r="CO922" s="61"/>
      <c r="CP922" s="61"/>
      <c r="CQ922" s="61"/>
      <c r="CR922" s="1510"/>
      <c r="CS922" s="61"/>
      <c r="CT922" s="61"/>
      <c r="CU922" s="61"/>
      <c r="CV922" s="61"/>
      <c r="CW922" s="61"/>
      <c r="CX922" s="61"/>
      <c r="CY922" s="61"/>
      <c r="CZ922" s="61"/>
      <c r="DA922" s="61"/>
      <c r="DB922" s="61"/>
      <c r="DC922" s="61"/>
      <c r="DD922" s="61"/>
      <c r="DE922" s="61"/>
      <c r="DF922" s="61"/>
    </row>
    <row r="923" spans="2:110" ht="12.75" customHeight="1">
      <c r="F923" s="103" t="s">
        <v>716</v>
      </c>
      <c r="G923" s="77"/>
      <c r="H923" s="77"/>
      <c r="I923" s="77"/>
      <c r="J923" s="77"/>
      <c r="K923" s="77"/>
      <c r="L923" s="77"/>
      <c r="M923" s="77"/>
      <c r="N923" s="77"/>
      <c r="O923" s="77"/>
      <c r="P923" s="77"/>
      <c r="Q923" s="77"/>
      <c r="R923" s="77"/>
      <c r="S923" s="77"/>
      <c r="T923" s="78"/>
      <c r="U923" s="2157" t="s">
        <v>626</v>
      </c>
      <c r="V923" s="2158"/>
      <c r="W923" s="2158"/>
      <c r="X923" s="2158"/>
      <c r="Y923" s="2158"/>
      <c r="Z923" s="2159"/>
      <c r="AA923" s="2163"/>
      <c r="AB923" s="2164"/>
      <c r="AC923" s="2164"/>
      <c r="AD923" s="2164"/>
      <c r="AE923" s="2164"/>
      <c r="AF923" s="2165"/>
      <c r="AZ923" s="61"/>
      <c r="BA923" s="61"/>
      <c r="BB923" s="61"/>
      <c r="BC923" s="61"/>
      <c r="BD923" s="61"/>
      <c r="BE923" s="61"/>
      <c r="BF923" s="61"/>
      <c r="BG923" s="61"/>
      <c r="BH923" s="61"/>
      <c r="BI923" s="61"/>
      <c r="BJ923" s="61"/>
      <c r="BK923" s="61"/>
      <c r="BL923" s="61"/>
      <c r="BM923" s="61"/>
      <c r="BN923" s="61"/>
      <c r="BO923" s="61"/>
      <c r="BP923" s="61"/>
      <c r="BQ923" s="61"/>
      <c r="BR923" s="61"/>
      <c r="BS923" s="61"/>
      <c r="BT923" s="61"/>
      <c r="BU923" s="61"/>
      <c r="BV923" s="61"/>
      <c r="BW923" s="61"/>
      <c r="BX923" s="61"/>
      <c r="BY923" s="61"/>
      <c r="BZ923" s="61"/>
      <c r="CA923" s="61"/>
      <c r="CB923" s="61"/>
      <c r="CC923" s="61"/>
      <c r="CD923" s="61"/>
      <c r="CE923" s="61"/>
      <c r="CF923" s="61"/>
      <c r="CG923" s="61"/>
      <c r="CH923" s="61"/>
      <c r="CI923" s="61"/>
      <c r="CJ923" s="61"/>
      <c r="CK923" s="61"/>
      <c r="CL923" s="61"/>
      <c r="CM923" s="61"/>
      <c r="CN923" s="61"/>
      <c r="CO923" s="61"/>
      <c r="CP923" s="61"/>
      <c r="CQ923" s="61"/>
      <c r="CR923" s="1510"/>
      <c r="CS923" s="61"/>
      <c r="CT923" s="61"/>
      <c r="CU923" s="61"/>
      <c r="CV923" s="61"/>
      <c r="CW923" s="61"/>
      <c r="CX923" s="61"/>
      <c r="CY923" s="61"/>
      <c r="CZ923" s="61"/>
      <c r="DA923" s="61"/>
      <c r="DB923" s="61"/>
      <c r="DC923" s="61"/>
      <c r="DD923" s="61"/>
      <c r="DE923" s="61"/>
      <c r="DF923" s="61"/>
    </row>
    <row r="924" spans="2:110" ht="12.75" customHeight="1">
      <c r="F924" s="285" t="s">
        <v>713</v>
      </c>
      <c r="G924" s="77"/>
      <c r="H924" s="77"/>
      <c r="I924" s="77"/>
      <c r="J924" s="77"/>
      <c r="K924" s="77"/>
      <c r="L924" s="77"/>
      <c r="M924" s="77"/>
      <c r="N924" s="77"/>
      <c r="O924" s="77"/>
      <c r="P924" s="77"/>
      <c r="Q924" s="77"/>
      <c r="R924" s="77"/>
      <c r="S924" s="77"/>
      <c r="T924" s="78"/>
      <c r="U924" s="2157" t="s">
        <v>626</v>
      </c>
      <c r="V924" s="2158"/>
      <c r="W924" s="2158"/>
      <c r="X924" s="2158"/>
      <c r="Y924" s="2158"/>
      <c r="Z924" s="2159"/>
      <c r="AA924" s="2163"/>
      <c r="AB924" s="2164"/>
      <c r="AC924" s="2164"/>
      <c r="AD924" s="2164"/>
      <c r="AE924" s="2164"/>
      <c r="AF924" s="2165"/>
      <c r="AZ924" s="61"/>
      <c r="BA924" s="61"/>
      <c r="BB924" s="61"/>
      <c r="BC924" s="61"/>
      <c r="BD924" s="61"/>
      <c r="BE924" s="61"/>
      <c r="BF924" s="61"/>
      <c r="BG924" s="61"/>
      <c r="BH924" s="61"/>
      <c r="BI924" s="61"/>
      <c r="BJ924" s="61"/>
      <c r="BK924" s="61"/>
      <c r="BL924" s="61"/>
      <c r="BM924" s="61"/>
      <c r="BN924" s="61"/>
      <c r="BO924" s="61"/>
      <c r="BP924" s="61"/>
      <c r="BQ924" s="61"/>
      <c r="BR924" s="61"/>
      <c r="BS924" s="61"/>
      <c r="BT924" s="61"/>
      <c r="BU924" s="61"/>
      <c r="BV924" s="61"/>
      <c r="BW924" s="61"/>
      <c r="BX924" s="61"/>
      <c r="BY924" s="61"/>
      <c r="BZ924" s="61"/>
      <c r="CA924" s="61"/>
      <c r="CB924" s="61"/>
      <c r="CC924" s="61"/>
      <c r="CD924" s="61"/>
      <c r="CE924" s="61"/>
      <c r="CF924" s="61"/>
      <c r="CG924" s="61"/>
      <c r="CH924" s="61"/>
      <c r="CI924" s="61"/>
      <c r="CJ924" s="61"/>
      <c r="CK924" s="61"/>
      <c r="CL924" s="61"/>
      <c r="CM924" s="61"/>
      <c r="CN924" s="61"/>
      <c r="CO924" s="61"/>
      <c r="CP924" s="61"/>
      <c r="CQ924" s="61"/>
      <c r="CR924" s="1510"/>
      <c r="CS924" s="61"/>
      <c r="CT924" s="61"/>
      <c r="CU924" s="61"/>
      <c r="CV924" s="61"/>
      <c r="CW924" s="61"/>
      <c r="CX924" s="61"/>
      <c r="CY924" s="61"/>
      <c r="CZ924" s="61"/>
      <c r="DA924" s="61"/>
      <c r="DB924" s="61"/>
      <c r="DC924" s="61"/>
      <c r="DD924" s="61"/>
      <c r="DE924" s="61"/>
      <c r="DF924" s="61"/>
    </row>
    <row r="925" spans="2:110" ht="12.75" customHeight="1">
      <c r="F925" s="185" t="s">
        <v>1506</v>
      </c>
      <c r="G925" s="77"/>
      <c r="H925" s="77"/>
      <c r="I925" s="77"/>
      <c r="J925" s="77"/>
      <c r="K925" s="77"/>
      <c r="L925" s="77"/>
      <c r="M925" s="77"/>
      <c r="N925" s="77"/>
      <c r="O925" s="77"/>
      <c r="P925" s="77"/>
      <c r="Q925" s="77"/>
      <c r="R925" s="77"/>
      <c r="S925" s="77"/>
      <c r="T925" s="78"/>
      <c r="U925" s="2157" t="s">
        <v>626</v>
      </c>
      <c r="V925" s="2158"/>
      <c r="W925" s="2158"/>
      <c r="X925" s="2158"/>
      <c r="Y925" s="2158"/>
      <c r="Z925" s="2159"/>
      <c r="AA925" s="2163"/>
      <c r="AB925" s="2164"/>
      <c r="AC925" s="2164"/>
      <c r="AD925" s="2164"/>
      <c r="AE925" s="2164"/>
      <c r="AF925" s="2165"/>
      <c r="AZ925" s="61"/>
      <c r="BA925" s="61"/>
      <c r="BB925" s="61"/>
      <c r="BC925" s="61"/>
      <c r="BD925" s="61"/>
      <c r="BE925" s="61"/>
      <c r="BF925" s="61"/>
      <c r="BG925" s="61"/>
      <c r="BH925" s="61"/>
      <c r="BI925" s="61"/>
      <c r="BJ925" s="61"/>
      <c r="BK925" s="61"/>
      <c r="BL925" s="61"/>
      <c r="BM925" s="61"/>
      <c r="BN925" s="61"/>
      <c r="BO925" s="61"/>
      <c r="BP925" s="61"/>
      <c r="BQ925" s="61"/>
      <c r="BR925" s="61"/>
      <c r="BS925" s="61"/>
      <c r="BT925" s="61"/>
      <c r="BU925" s="61"/>
      <c r="BV925" s="61"/>
      <c r="BW925" s="61"/>
      <c r="BX925" s="61"/>
      <c r="BY925" s="61"/>
      <c r="BZ925" s="61"/>
      <c r="CA925" s="61"/>
      <c r="CB925" s="61"/>
      <c r="CC925" s="61"/>
      <c r="CD925" s="61"/>
      <c r="CE925" s="61"/>
      <c r="CF925" s="61"/>
      <c r="CG925" s="61"/>
      <c r="CH925" s="61"/>
      <c r="CI925" s="61"/>
      <c r="CJ925" s="61"/>
      <c r="CK925" s="61"/>
      <c r="CL925" s="61"/>
      <c r="CM925" s="61"/>
      <c r="CN925" s="61"/>
      <c r="CO925" s="61"/>
      <c r="CP925" s="61"/>
      <c r="CQ925" s="61"/>
      <c r="CR925" s="1510"/>
      <c r="CS925" s="61"/>
      <c r="CT925" s="61"/>
      <c r="CU925" s="61"/>
      <c r="CV925" s="61"/>
      <c r="CW925" s="61"/>
      <c r="CX925" s="61"/>
      <c r="CY925" s="61"/>
      <c r="CZ925" s="61"/>
      <c r="DA925" s="61"/>
      <c r="DB925" s="61"/>
      <c r="DC925" s="61"/>
      <c r="DD925" s="61"/>
      <c r="DE925" s="61"/>
      <c r="DF925" s="61"/>
    </row>
    <row r="926" spans="2:110" ht="12.75" customHeight="1">
      <c r="F926" s="103" t="s">
        <v>860</v>
      </c>
      <c r="G926" s="77"/>
      <c r="H926" s="77"/>
      <c r="I926" s="77"/>
      <c r="J926" s="77"/>
      <c r="K926" s="77"/>
      <c r="L926" s="77"/>
      <c r="M926" s="77"/>
      <c r="N926" s="77"/>
      <c r="O926" s="77"/>
      <c r="P926" s="77"/>
      <c r="Q926" s="77"/>
      <c r="R926" s="77"/>
      <c r="S926" s="77"/>
      <c r="T926" s="78"/>
      <c r="U926" s="2157" t="s">
        <v>626</v>
      </c>
      <c r="V926" s="2158"/>
      <c r="W926" s="2158"/>
      <c r="X926" s="2158"/>
      <c r="Y926" s="2158"/>
      <c r="Z926" s="2159"/>
      <c r="AA926" s="2163"/>
      <c r="AB926" s="2164"/>
      <c r="AC926" s="2164"/>
      <c r="AD926" s="2164"/>
      <c r="AE926" s="2164"/>
      <c r="AF926" s="2165"/>
      <c r="AZ926" s="61"/>
      <c r="BA926" s="61"/>
      <c r="BB926" s="61"/>
      <c r="BC926" s="61"/>
      <c r="BD926" s="61"/>
      <c r="BE926" s="61"/>
      <c r="BF926" s="61"/>
      <c r="BG926" s="61"/>
      <c r="BH926" s="61"/>
      <c r="BI926" s="61"/>
      <c r="BJ926" s="61"/>
      <c r="BK926" s="61"/>
      <c r="BL926" s="61"/>
      <c r="BM926" s="61"/>
      <c r="BN926" s="61"/>
      <c r="BO926" s="61"/>
      <c r="BP926" s="61"/>
      <c r="BQ926" s="61"/>
      <c r="BR926" s="61"/>
      <c r="BS926" s="61"/>
      <c r="BT926" s="61"/>
      <c r="BU926" s="61"/>
      <c r="BV926" s="61"/>
      <c r="BW926" s="61"/>
      <c r="BX926" s="61"/>
      <c r="BY926" s="61"/>
      <c r="BZ926" s="61"/>
      <c r="CA926" s="61"/>
      <c r="CB926" s="61"/>
      <c r="CC926" s="61"/>
      <c r="CD926" s="61"/>
      <c r="CE926" s="61"/>
      <c r="CF926" s="61"/>
      <c r="CG926" s="61"/>
      <c r="CH926" s="61"/>
      <c r="CI926" s="61"/>
      <c r="CJ926" s="61"/>
      <c r="CK926" s="61"/>
      <c r="CL926" s="61"/>
      <c r="CM926" s="61"/>
      <c r="CN926" s="61"/>
      <c r="CO926" s="61"/>
      <c r="CP926" s="61"/>
      <c r="CQ926" s="61"/>
      <c r="CR926" s="1510"/>
      <c r="CS926" s="61"/>
      <c r="CT926" s="61"/>
      <c r="CU926" s="61"/>
      <c r="CV926" s="61"/>
      <c r="CW926" s="61"/>
      <c r="CX926" s="61"/>
      <c r="CY926" s="61"/>
      <c r="CZ926" s="61"/>
      <c r="DA926" s="61"/>
      <c r="DB926" s="61"/>
      <c r="DC926" s="61"/>
      <c r="DD926" s="61"/>
      <c r="DE926" s="61"/>
      <c r="DF926" s="61"/>
    </row>
    <row r="927" spans="2:110" ht="12.75" customHeight="1">
      <c r="F927" s="103" t="s">
        <v>861</v>
      </c>
      <c r="G927" s="148"/>
      <c r="H927" s="148"/>
      <c r="I927" s="148"/>
      <c r="J927" s="148"/>
      <c r="K927" s="148"/>
      <c r="L927" s="148"/>
      <c r="M927" s="148"/>
      <c r="N927" s="148"/>
      <c r="O927" s="148"/>
      <c r="P927" s="148"/>
      <c r="Q927" s="148"/>
      <c r="R927" s="148"/>
      <c r="S927" s="148"/>
      <c r="T927" s="336"/>
      <c r="U927" s="2157" t="s">
        <v>626</v>
      </c>
      <c r="V927" s="2158"/>
      <c r="W927" s="2158"/>
      <c r="X927" s="2158"/>
      <c r="Y927" s="2158"/>
      <c r="Z927" s="2159"/>
      <c r="AA927" s="2163"/>
      <c r="AB927" s="2164"/>
      <c r="AC927" s="2164"/>
      <c r="AD927" s="2164"/>
      <c r="AE927" s="2164"/>
      <c r="AF927" s="2165"/>
      <c r="AZ927" s="61"/>
      <c r="BA927" s="61"/>
      <c r="BB927" s="61"/>
      <c r="BC927" s="61"/>
      <c r="BD927" s="61"/>
      <c r="BE927" s="61"/>
      <c r="BF927" s="61"/>
      <c r="BG927" s="61"/>
      <c r="BH927" s="61"/>
      <c r="BI927" s="61"/>
      <c r="BJ927" s="61"/>
      <c r="BK927" s="61"/>
      <c r="BL927" s="61"/>
      <c r="BM927" s="61"/>
      <c r="BN927" s="61"/>
      <c r="BO927" s="61"/>
      <c r="BP927" s="61"/>
      <c r="BQ927" s="61"/>
      <c r="BR927" s="61"/>
      <c r="BS927" s="61"/>
      <c r="BT927" s="61"/>
      <c r="BU927" s="61"/>
      <c r="BV927" s="61"/>
      <c r="BW927" s="61"/>
      <c r="BX927" s="61"/>
      <c r="BY927" s="61"/>
      <c r="BZ927" s="61"/>
      <c r="CA927" s="61"/>
      <c r="CB927" s="61"/>
      <c r="CC927" s="61"/>
      <c r="CD927" s="61"/>
      <c r="CE927" s="61"/>
      <c r="CF927" s="61"/>
      <c r="CG927" s="61"/>
      <c r="CH927" s="61"/>
      <c r="CI927" s="61"/>
      <c r="CJ927" s="61"/>
      <c r="CK927" s="61"/>
      <c r="CL927" s="61"/>
      <c r="CM927" s="61"/>
      <c r="CN927" s="61"/>
      <c r="CO927" s="61"/>
      <c r="CP927" s="61"/>
      <c r="CQ927" s="61"/>
      <c r="CR927" s="1510"/>
      <c r="CS927" s="61"/>
      <c r="CT927" s="61"/>
      <c r="CU927" s="61"/>
      <c r="CV927" s="61"/>
      <c r="CW927" s="61"/>
      <c r="CX927" s="61"/>
      <c r="CY927" s="61"/>
      <c r="CZ927" s="61"/>
      <c r="DA927" s="61"/>
      <c r="DB927" s="61"/>
      <c r="DC927" s="61"/>
      <c r="DD927" s="61"/>
      <c r="DE927" s="61"/>
      <c r="DF927" s="61"/>
    </row>
    <row r="928" spans="2:110" ht="12.75" customHeight="1">
      <c r="F928" s="883" t="s">
        <v>1488</v>
      </c>
      <c r="G928" s="148"/>
      <c r="H928" s="148"/>
      <c r="I928" s="148"/>
      <c r="J928" s="148"/>
      <c r="K928" s="148"/>
      <c r="L928" s="148"/>
      <c r="M928" s="148"/>
      <c r="N928" s="148"/>
      <c r="O928" s="148"/>
      <c r="P928" s="148"/>
      <c r="Q928" s="148"/>
      <c r="R928" s="148"/>
      <c r="S928" s="148"/>
      <c r="T928" s="336"/>
      <c r="U928" s="2157" t="s">
        <v>626</v>
      </c>
      <c r="V928" s="2158"/>
      <c r="W928" s="2158"/>
      <c r="X928" s="2158"/>
      <c r="Y928" s="2158"/>
      <c r="Z928" s="2159"/>
      <c r="AA928" s="2163"/>
      <c r="AB928" s="2164"/>
      <c r="AC928" s="2164"/>
      <c r="AD928" s="2164"/>
      <c r="AE928" s="2164"/>
      <c r="AF928" s="2165"/>
      <c r="AZ928" s="52"/>
      <c r="BA928" s="52"/>
      <c r="BF928" s="61"/>
      <c r="BG928" s="61"/>
      <c r="BH928" s="61"/>
      <c r="BI928" s="61"/>
      <c r="BJ928" s="61"/>
      <c r="BK928" s="61"/>
      <c r="BL928" s="61"/>
      <c r="BM928" s="61"/>
      <c r="BN928" s="61"/>
      <c r="BO928" s="61"/>
      <c r="BP928" s="61"/>
      <c r="BQ928" s="61"/>
      <c r="BR928" s="61"/>
      <c r="BS928" s="61"/>
      <c r="BT928" s="61"/>
      <c r="BU928" s="61"/>
      <c r="BV928" s="61"/>
      <c r="BW928" s="61"/>
      <c r="BX928" s="61"/>
      <c r="BY928" s="61"/>
      <c r="BZ928" s="61"/>
      <c r="CA928" s="61"/>
      <c r="CB928" s="61"/>
      <c r="CC928" s="61"/>
      <c r="CD928" s="61"/>
      <c r="CE928" s="61"/>
      <c r="CF928" s="61"/>
      <c r="CG928" s="61"/>
      <c r="CH928" s="61"/>
      <c r="CI928" s="61"/>
      <c r="CJ928" s="61"/>
      <c r="CK928" s="61"/>
      <c r="CL928" s="61"/>
      <c r="CM928" s="61"/>
      <c r="CN928" s="61"/>
      <c r="CO928" s="61"/>
      <c r="CP928" s="61"/>
      <c r="CQ928" s="61"/>
      <c r="CR928" s="1510"/>
      <c r="CS928" s="61"/>
      <c r="CT928" s="61"/>
      <c r="CU928" s="61"/>
      <c r="CV928" s="61"/>
      <c r="CW928" s="61"/>
      <c r="CX928" s="61"/>
      <c r="CY928" s="61"/>
      <c r="CZ928" s="61"/>
      <c r="DA928" s="61"/>
      <c r="DB928" s="61"/>
      <c r="DC928" s="61"/>
      <c r="DD928" s="61"/>
      <c r="DE928" s="61"/>
      <c r="DF928" s="61"/>
    </row>
    <row r="929" spans="1:110" ht="12.75" customHeight="1">
      <c r="F929" s="883" t="s">
        <v>1489</v>
      </c>
      <c r="G929" s="77"/>
      <c r="H929" s="77"/>
      <c r="I929" s="77"/>
      <c r="J929" s="77"/>
      <c r="K929" s="77"/>
      <c r="L929" s="77"/>
      <c r="M929" s="77"/>
      <c r="N929" s="77"/>
      <c r="O929" s="77"/>
      <c r="P929" s="148"/>
      <c r="Q929" s="148"/>
      <c r="R929" s="148"/>
      <c r="S929" s="148"/>
      <c r="T929" s="336"/>
      <c r="U929" s="2157" t="s">
        <v>626</v>
      </c>
      <c r="V929" s="2158"/>
      <c r="W929" s="2158"/>
      <c r="X929" s="2158"/>
      <c r="Y929" s="2158"/>
      <c r="Z929" s="2159"/>
      <c r="AA929" s="2163"/>
      <c r="AB929" s="2164"/>
      <c r="AC929" s="2164"/>
      <c r="AD929" s="2164"/>
      <c r="AE929" s="2164"/>
      <c r="AF929" s="2165"/>
      <c r="BF929" s="61"/>
      <c r="BG929" s="61"/>
      <c r="BH929" s="61"/>
      <c r="BI929" s="61"/>
      <c r="BJ929" s="61"/>
      <c r="BK929" s="61"/>
      <c r="BL929" s="61"/>
      <c r="BM929" s="61"/>
      <c r="BN929" s="61"/>
      <c r="BO929" s="61"/>
      <c r="BP929" s="61"/>
      <c r="BQ929" s="61"/>
      <c r="BR929" s="61"/>
      <c r="BS929" s="61"/>
      <c r="BT929" s="61"/>
      <c r="BU929" s="61"/>
      <c r="BV929" s="61"/>
      <c r="BW929" s="61"/>
      <c r="BX929" s="61"/>
      <c r="BY929" s="61"/>
      <c r="BZ929" s="61"/>
      <c r="CA929" s="61"/>
      <c r="CB929" s="61"/>
      <c r="CC929" s="61"/>
      <c r="CD929" s="61"/>
      <c r="CE929" s="61"/>
      <c r="CF929" s="61"/>
      <c r="CG929" s="61"/>
      <c r="CH929" s="61"/>
      <c r="CI929" s="61"/>
      <c r="CJ929" s="61"/>
      <c r="CK929" s="61"/>
      <c r="CL929" s="61"/>
      <c r="CM929" s="61"/>
      <c r="CN929" s="61"/>
      <c r="CO929" s="61"/>
      <c r="CP929" s="61"/>
      <c r="CQ929" s="61"/>
      <c r="CR929" s="1510"/>
      <c r="CS929" s="61"/>
      <c r="CT929" s="61"/>
      <c r="CU929" s="61"/>
      <c r="CV929" s="61"/>
      <c r="CW929" s="61"/>
      <c r="CX929" s="61"/>
      <c r="CY929" s="61"/>
      <c r="CZ929" s="61"/>
      <c r="DA929" s="61"/>
      <c r="DB929" s="61"/>
      <c r="DC929" s="61"/>
      <c r="DD929" s="61"/>
      <c r="DE929" s="61"/>
      <c r="DF929" s="61"/>
    </row>
    <row r="930" spans="1:110" ht="12.75" customHeight="1">
      <c r="F930" s="76" t="s">
        <v>865</v>
      </c>
      <c r="G930" s="77"/>
      <c r="H930" s="77"/>
      <c r="I930" s="77"/>
      <c r="J930" s="77"/>
      <c r="K930" s="77"/>
      <c r="L930" s="77"/>
      <c r="M930" s="77"/>
      <c r="N930" s="77"/>
      <c r="O930" s="77"/>
      <c r="P930" s="2157" t="s">
        <v>706</v>
      </c>
      <c r="Q930" s="2158"/>
      <c r="R930" s="2158"/>
      <c r="S930" s="2158"/>
      <c r="T930" s="2159"/>
      <c r="U930" s="2157" t="s">
        <v>626</v>
      </c>
      <c r="V930" s="2158"/>
      <c r="W930" s="2158"/>
      <c r="X930" s="2158"/>
      <c r="Y930" s="2158"/>
      <c r="Z930" s="2159"/>
      <c r="AA930" s="2163"/>
      <c r="AB930" s="2164"/>
      <c r="AC930" s="2164"/>
      <c r="AD930" s="2164"/>
      <c r="AE930" s="2164"/>
      <c r="AF930" s="2165"/>
      <c r="AZ930" s="52"/>
      <c r="BA930" s="21"/>
      <c r="BF930" s="61"/>
      <c r="BG930" s="61"/>
      <c r="BH930" s="61"/>
      <c r="BI930" s="61"/>
      <c r="BJ930" s="61"/>
      <c r="BK930" s="61"/>
      <c r="BL930" s="61"/>
      <c r="BM930" s="61"/>
      <c r="BN930" s="61"/>
      <c r="BO930" s="61"/>
      <c r="BP930" s="61"/>
      <c r="BQ930" s="61"/>
      <c r="BR930" s="61"/>
      <c r="BS930" s="61"/>
      <c r="BT930" s="61"/>
      <c r="BU930" s="61"/>
      <c r="BV930" s="61"/>
      <c r="BW930" s="61"/>
      <c r="BX930" s="61"/>
      <c r="BY930" s="61"/>
      <c r="BZ930" s="61"/>
      <c r="CA930" s="61"/>
      <c r="CB930" s="61"/>
      <c r="CC930" s="61"/>
      <c r="CD930" s="61"/>
      <c r="CE930" s="61"/>
      <c r="CF930" s="61"/>
      <c r="CG930" s="61"/>
      <c r="CH930" s="61"/>
      <c r="CI930" s="61"/>
      <c r="CJ930" s="61"/>
      <c r="CK930" s="61"/>
      <c r="CL930" s="61"/>
      <c r="CM930" s="61"/>
      <c r="CN930" s="61"/>
      <c r="CO930" s="61"/>
      <c r="CP930" s="61"/>
      <c r="CQ930" s="61"/>
      <c r="CR930" s="1510"/>
      <c r="CS930" s="61"/>
      <c r="CT930" s="61"/>
      <c r="CU930" s="61"/>
      <c r="CV930" s="61"/>
      <c r="CW930" s="61"/>
      <c r="CX930" s="61"/>
      <c r="CY930" s="61"/>
      <c r="CZ930" s="61"/>
      <c r="DA930" s="61"/>
      <c r="DB930" s="61"/>
      <c r="DC930" s="61"/>
      <c r="DD930" s="61"/>
      <c r="DE930" s="61"/>
      <c r="DF930" s="61"/>
    </row>
    <row r="931" spans="1:110" ht="12.75" customHeight="1">
      <c r="F931" s="76" t="s">
        <v>91</v>
      </c>
      <c r="G931" s="80"/>
      <c r="H931" s="80"/>
      <c r="I931" s="2169" t="s">
        <v>343</v>
      </c>
      <c r="J931" s="2170"/>
      <c r="K931" s="2170"/>
      <c r="L931" s="2170"/>
      <c r="M931" s="2170"/>
      <c r="N931" s="2170"/>
      <c r="O931" s="2170"/>
      <c r="P931" s="2170"/>
      <c r="Q931" s="2170"/>
      <c r="R931" s="2170"/>
      <c r="S931" s="2170"/>
      <c r="T931" s="2171"/>
      <c r="U931" s="2157" t="s">
        <v>626</v>
      </c>
      <c r="V931" s="2158"/>
      <c r="W931" s="2158"/>
      <c r="X931" s="2158"/>
      <c r="Y931" s="2158"/>
      <c r="Z931" s="2159"/>
      <c r="AA931" s="2163"/>
      <c r="AB931" s="2164"/>
      <c r="AC931" s="2164"/>
      <c r="AD931" s="2164"/>
      <c r="AE931" s="2164"/>
      <c r="AF931" s="2165"/>
      <c r="AZ931" s="52"/>
      <c r="BA931" s="52"/>
      <c r="BF931" s="61"/>
      <c r="BG931" s="61"/>
      <c r="BH931" s="61"/>
      <c r="BI931" s="61"/>
      <c r="BJ931" s="61"/>
      <c r="BK931" s="61"/>
      <c r="BL931" s="61"/>
      <c r="BM931" s="61"/>
      <c r="BN931" s="61"/>
      <c r="BO931" s="61"/>
      <c r="BP931" s="61"/>
      <c r="BQ931" s="61"/>
      <c r="BR931" s="61"/>
      <c r="BS931" s="61"/>
      <c r="BT931" s="61"/>
      <c r="BU931" s="61"/>
      <c r="BV931" s="61"/>
      <c r="BW931" s="61"/>
      <c r="BX931" s="61"/>
      <c r="BY931" s="61"/>
      <c r="BZ931" s="61"/>
      <c r="CA931" s="61"/>
      <c r="CB931" s="61"/>
      <c r="CC931" s="61"/>
      <c r="CD931" s="61"/>
      <c r="CE931" s="61"/>
      <c r="CF931" s="61"/>
      <c r="CG931" s="61"/>
      <c r="CH931" s="61"/>
      <c r="CI931" s="61"/>
      <c r="CJ931" s="61"/>
      <c r="CK931" s="61"/>
      <c r="CL931" s="61"/>
      <c r="CM931" s="61"/>
      <c r="CN931" s="61"/>
      <c r="CO931" s="61"/>
      <c r="CP931" s="61"/>
      <c r="CQ931" s="61"/>
      <c r="CR931" s="1510"/>
      <c r="CS931" s="61"/>
      <c r="CT931" s="61"/>
      <c r="CU931" s="61"/>
      <c r="CV931" s="61"/>
      <c r="CW931" s="61"/>
      <c r="CX931" s="61"/>
      <c r="CY931" s="61"/>
      <c r="CZ931" s="61"/>
      <c r="DA931" s="61"/>
      <c r="DB931" s="61"/>
      <c r="DC931" s="61"/>
      <c r="DD931" s="61"/>
      <c r="DE931" s="61"/>
      <c r="DF931" s="61"/>
    </row>
    <row r="932" spans="1:110" ht="12.75" customHeight="1">
      <c r="F932" s="76" t="s">
        <v>10</v>
      </c>
      <c r="G932" s="80"/>
      <c r="H932" s="80"/>
      <c r="I932" s="2175" t="s">
        <v>343</v>
      </c>
      <c r="J932" s="2176"/>
      <c r="K932" s="2176"/>
      <c r="L932" s="2176"/>
      <c r="M932" s="2176"/>
      <c r="N932" s="2176"/>
      <c r="O932" s="2176"/>
      <c r="P932" s="2176"/>
      <c r="Q932" s="2176"/>
      <c r="R932" s="2176"/>
      <c r="S932" s="2176"/>
      <c r="T932" s="2177"/>
      <c r="U932" s="2157" t="s">
        <v>626</v>
      </c>
      <c r="V932" s="2158"/>
      <c r="W932" s="2158"/>
      <c r="X932" s="2158"/>
      <c r="Y932" s="2158"/>
      <c r="Z932" s="2159"/>
      <c r="AA932" s="2163"/>
      <c r="AB932" s="2164"/>
      <c r="AC932" s="2164"/>
      <c r="AD932" s="2164"/>
      <c r="AE932" s="2164"/>
      <c r="AF932" s="2165"/>
      <c r="AZ932" s="61"/>
      <c r="BA932" s="61"/>
      <c r="BB932" s="21"/>
      <c r="BC932" s="21"/>
      <c r="BD932" s="21"/>
      <c r="BE932" s="21"/>
      <c r="BF932" s="61"/>
      <c r="BG932" s="61"/>
      <c r="BH932" s="61"/>
      <c r="BI932" s="61"/>
      <c r="BJ932" s="61"/>
      <c r="BK932" s="61"/>
      <c r="BL932" s="61"/>
      <c r="BM932" s="61"/>
      <c r="BN932" s="61"/>
      <c r="BO932" s="61"/>
      <c r="BP932" s="61"/>
      <c r="BQ932" s="61"/>
      <c r="BR932" s="61"/>
      <c r="BS932" s="61"/>
      <c r="BT932" s="61"/>
      <c r="BU932" s="61"/>
      <c r="BV932" s="61"/>
      <c r="BW932" s="61"/>
      <c r="BX932" s="61"/>
      <c r="BY932" s="61"/>
      <c r="BZ932" s="61"/>
      <c r="CA932" s="61"/>
      <c r="CB932" s="61"/>
      <c r="CC932" s="61"/>
      <c r="CD932" s="61"/>
      <c r="CE932" s="61"/>
      <c r="CF932" s="61"/>
      <c r="CG932" s="61"/>
      <c r="CH932" s="61"/>
      <c r="CI932" s="61"/>
      <c r="CJ932" s="61"/>
      <c r="CK932" s="61"/>
      <c r="CL932" s="61"/>
      <c r="CM932" s="61"/>
      <c r="CN932" s="61"/>
      <c r="CO932" s="61"/>
      <c r="CP932" s="61"/>
      <c r="CQ932" s="61"/>
      <c r="CR932" s="1510"/>
      <c r="CS932" s="61"/>
      <c r="CT932" s="61"/>
      <c r="CU932" s="61"/>
      <c r="CV932" s="61"/>
      <c r="CW932" s="61"/>
      <c r="CX932" s="61"/>
      <c r="CY932" s="61"/>
      <c r="CZ932" s="61"/>
      <c r="DA932" s="61"/>
      <c r="DB932" s="61"/>
      <c r="DC932" s="61"/>
      <c r="DD932" s="61"/>
      <c r="DE932" s="61"/>
      <c r="DF932" s="61"/>
    </row>
    <row r="933" spans="1:110" ht="12.75" customHeight="1">
      <c r="F933" s="79" t="s">
        <v>175</v>
      </c>
      <c r="G933" s="80"/>
      <c r="H933" s="80"/>
      <c r="I933" s="2175" t="s">
        <v>343</v>
      </c>
      <c r="J933" s="2176"/>
      <c r="K933" s="2176"/>
      <c r="L933" s="2176"/>
      <c r="M933" s="2176"/>
      <c r="N933" s="2176"/>
      <c r="O933" s="2176"/>
      <c r="P933" s="2176"/>
      <c r="Q933" s="2176"/>
      <c r="R933" s="2176"/>
      <c r="S933" s="2176"/>
      <c r="T933" s="2177"/>
      <c r="U933" s="2157" t="s">
        <v>626</v>
      </c>
      <c r="V933" s="2158"/>
      <c r="W933" s="2158"/>
      <c r="X933" s="2158"/>
      <c r="Y933" s="2158"/>
      <c r="Z933" s="2159"/>
      <c r="AA933" s="2163"/>
      <c r="AB933" s="2164"/>
      <c r="AC933" s="2164"/>
      <c r="AD933" s="2164"/>
      <c r="AE933" s="2164"/>
      <c r="AF933" s="2165"/>
      <c r="AZ933" s="61"/>
      <c r="BA933" s="61"/>
      <c r="BB933" s="61"/>
      <c r="BC933" s="61"/>
      <c r="BD933" s="61"/>
      <c r="BE933" s="61"/>
      <c r="BF933" s="61"/>
      <c r="BG933" s="61"/>
      <c r="BH933" s="61"/>
      <c r="BI933" s="61"/>
      <c r="BJ933" s="61"/>
      <c r="BK933" s="61"/>
      <c r="BL933" s="61"/>
      <c r="BM933" s="61"/>
      <c r="BN933" s="61"/>
      <c r="BO933" s="61"/>
      <c r="BP933" s="61"/>
      <c r="BQ933" s="61"/>
      <c r="BR933" s="61"/>
      <c r="BS933" s="61"/>
      <c r="BT933" s="61"/>
      <c r="BU933" s="61"/>
      <c r="BV933" s="61"/>
      <c r="BW933" s="61"/>
      <c r="BX933" s="61"/>
      <c r="BY933" s="61"/>
      <c r="BZ933" s="61"/>
      <c r="CA933" s="61"/>
      <c r="CB933" s="61"/>
      <c r="CC933" s="61"/>
      <c r="CD933" s="61"/>
      <c r="CE933" s="61"/>
      <c r="CF933" s="61"/>
      <c r="CG933" s="61"/>
      <c r="CH933" s="61"/>
      <c r="CI933" s="61"/>
      <c r="CJ933" s="61"/>
      <c r="CK933" s="61"/>
      <c r="CL933" s="61"/>
      <c r="CM933" s="61"/>
      <c r="CN933" s="61"/>
      <c r="CO933" s="61"/>
      <c r="CP933" s="61"/>
      <c r="CQ933" s="61"/>
      <c r="CR933" s="1510"/>
      <c r="CS933" s="61"/>
      <c r="CT933" s="61"/>
      <c r="CU933" s="61"/>
      <c r="CV933" s="61"/>
      <c r="CW933" s="61"/>
      <c r="CX933" s="61"/>
      <c r="CY933" s="61"/>
      <c r="CZ933" s="61"/>
      <c r="DA933" s="61"/>
      <c r="DB933" s="61"/>
      <c r="DC933" s="61"/>
      <c r="DD933" s="61"/>
      <c r="DE933" s="61"/>
      <c r="DF933" s="61"/>
    </row>
    <row r="934" spans="1:110" ht="12.75" customHeight="1">
      <c r="F934" s="79" t="s">
        <v>175</v>
      </c>
      <c r="G934" s="80"/>
      <c r="H934" s="80"/>
      <c r="I934" s="2175" t="s">
        <v>343</v>
      </c>
      <c r="J934" s="2176"/>
      <c r="K934" s="2176"/>
      <c r="L934" s="2176"/>
      <c r="M934" s="2176"/>
      <c r="N934" s="2176"/>
      <c r="O934" s="2176"/>
      <c r="P934" s="2176"/>
      <c r="Q934" s="2176"/>
      <c r="R934" s="2176"/>
      <c r="S934" s="2176"/>
      <c r="T934" s="2177"/>
      <c r="U934" s="2157" t="s">
        <v>626</v>
      </c>
      <c r="V934" s="2158"/>
      <c r="W934" s="2158"/>
      <c r="X934" s="2158"/>
      <c r="Y934" s="2158"/>
      <c r="Z934" s="2159"/>
      <c r="AA934" s="2163"/>
      <c r="AB934" s="2164"/>
      <c r="AC934" s="2164"/>
      <c r="AD934" s="2164"/>
      <c r="AE934" s="2164"/>
      <c r="AF934" s="2165"/>
      <c r="AZ934" s="61"/>
      <c r="BA934" s="61"/>
      <c r="BB934" s="61"/>
      <c r="BC934" s="61"/>
      <c r="BD934" s="61"/>
      <c r="BE934" s="61"/>
      <c r="BF934" s="61"/>
      <c r="BG934" s="61"/>
      <c r="BH934" s="61"/>
      <c r="BI934" s="61"/>
      <c r="BJ934" s="61"/>
      <c r="BK934" s="61"/>
      <c r="BL934" s="61"/>
      <c r="BM934" s="61"/>
      <c r="BN934" s="61"/>
      <c r="BO934" s="61"/>
      <c r="BP934" s="61"/>
      <c r="BQ934" s="61"/>
      <c r="BR934" s="61"/>
      <c r="BS934" s="61"/>
      <c r="BT934" s="61"/>
      <c r="BU934" s="61"/>
      <c r="BV934" s="61"/>
      <c r="BW934" s="61"/>
      <c r="BX934" s="61"/>
      <c r="BY934" s="61"/>
      <c r="BZ934" s="61"/>
      <c r="CA934" s="61"/>
      <c r="CB934" s="61"/>
      <c r="CC934" s="61"/>
      <c r="CD934" s="61"/>
      <c r="CE934" s="61"/>
      <c r="CF934" s="61"/>
      <c r="CG934" s="61"/>
      <c r="CH934" s="61"/>
      <c r="CI934" s="61"/>
      <c r="CJ934" s="61"/>
      <c r="CK934" s="61"/>
      <c r="CL934" s="61"/>
      <c r="CM934" s="61"/>
      <c r="CN934" s="61"/>
      <c r="CO934" s="61"/>
      <c r="CP934" s="61"/>
      <c r="CQ934" s="61"/>
      <c r="CR934" s="1510"/>
      <c r="CS934" s="61"/>
      <c r="CT934" s="61"/>
      <c r="CU934" s="61"/>
      <c r="CV934" s="61"/>
      <c r="CW934" s="61"/>
      <c r="CX934" s="61"/>
      <c r="CY934" s="61"/>
      <c r="CZ934" s="61"/>
      <c r="DA934" s="61"/>
      <c r="DB934" s="61"/>
      <c r="DC934" s="61"/>
      <c r="DD934" s="61"/>
      <c r="DE934" s="61"/>
      <c r="DF934" s="61"/>
    </row>
    <row r="935" spans="1:110" ht="12.75" customHeight="1">
      <c r="AZ935" s="61"/>
      <c r="BA935" s="61"/>
      <c r="BB935" s="61"/>
      <c r="BC935" s="61"/>
      <c r="BD935" s="61"/>
      <c r="BE935" s="61"/>
      <c r="BF935" s="61"/>
      <c r="BG935" s="61"/>
      <c r="BH935" s="61"/>
      <c r="BI935" s="61"/>
      <c r="BJ935" s="61"/>
      <c r="BK935" s="61"/>
      <c r="BL935" s="61"/>
      <c r="BM935" s="61"/>
      <c r="BN935" s="61"/>
      <c r="BO935" s="61"/>
      <c r="BP935" s="61"/>
      <c r="BQ935" s="61"/>
      <c r="BR935" s="61"/>
      <c r="BS935" s="61"/>
      <c r="BT935" s="61"/>
      <c r="BU935" s="61"/>
      <c r="BV935" s="61"/>
      <c r="BW935" s="61"/>
      <c r="BX935" s="61"/>
      <c r="BY935" s="61"/>
      <c r="BZ935" s="61"/>
      <c r="CA935" s="61"/>
      <c r="CB935" s="61"/>
      <c r="CC935" s="61"/>
      <c r="CD935" s="61"/>
      <c r="CE935" s="61"/>
      <c r="CF935" s="61"/>
      <c r="CG935" s="61"/>
      <c r="CH935" s="61"/>
      <c r="CI935" s="61"/>
      <c r="CJ935" s="61"/>
      <c r="CK935" s="61"/>
      <c r="CL935" s="61"/>
      <c r="CM935" s="61"/>
      <c r="CN935" s="61"/>
      <c r="CO935" s="61"/>
      <c r="CP935" s="61"/>
      <c r="CQ935" s="61"/>
      <c r="CR935" s="1510"/>
      <c r="CS935" s="61"/>
      <c r="CT935" s="61"/>
      <c r="CU935" s="61"/>
      <c r="CV935" s="61"/>
      <c r="CW935" s="61"/>
      <c r="CX935" s="61"/>
      <c r="CY935" s="61"/>
      <c r="CZ935" s="61"/>
      <c r="DA935" s="61"/>
      <c r="DB935" s="61"/>
      <c r="DC935" s="61"/>
      <c r="DD935" s="61"/>
      <c r="DE935" s="61"/>
      <c r="DF935" s="61"/>
    </row>
    <row r="936" spans="1:110" ht="12.75" customHeight="1">
      <c r="A936" s="50" t="s">
        <v>611</v>
      </c>
      <c r="C936" s="50" t="s">
        <v>792</v>
      </c>
      <c r="AZ936" s="61"/>
      <c r="BA936" s="61"/>
      <c r="BB936" s="61"/>
      <c r="BC936" s="61"/>
      <c r="BD936" s="61"/>
      <c r="BE936" s="61"/>
      <c r="BF936" s="61"/>
      <c r="BG936" s="61"/>
      <c r="BH936" s="61"/>
      <c r="BI936" s="61"/>
      <c r="BJ936" s="61"/>
      <c r="BK936" s="61"/>
      <c r="BL936" s="61"/>
      <c r="BM936" s="61"/>
      <c r="BN936" s="61"/>
      <c r="BO936" s="61"/>
      <c r="BP936" s="61"/>
      <c r="BQ936" s="61"/>
      <c r="BR936" s="61"/>
      <c r="BS936" s="61"/>
      <c r="BT936" s="61"/>
      <c r="BU936" s="61"/>
      <c r="BV936" s="61"/>
      <c r="BW936" s="61"/>
      <c r="BX936" s="61"/>
      <c r="BY936" s="61"/>
      <c r="BZ936" s="61"/>
      <c r="CA936" s="61"/>
      <c r="CB936" s="61"/>
      <c r="CC936" s="61"/>
      <c r="CD936" s="61"/>
      <c r="CE936" s="61"/>
      <c r="CF936" s="61"/>
      <c r="CG936" s="61"/>
      <c r="CH936" s="61"/>
      <c r="CI936" s="61"/>
      <c r="CJ936" s="61"/>
      <c r="CK936" s="61"/>
      <c r="CL936" s="61"/>
      <c r="CM936" s="61"/>
      <c r="CN936" s="61"/>
      <c r="CO936" s="61"/>
      <c r="CP936" s="61"/>
      <c r="CQ936" s="61"/>
      <c r="CR936" s="1510"/>
      <c r="CS936" s="61"/>
      <c r="CT936" s="61"/>
      <c r="CU936" s="61"/>
      <c r="CV936" s="61"/>
      <c r="CW936" s="61"/>
      <c r="CX936" s="61"/>
      <c r="CY936" s="61"/>
      <c r="CZ936" s="61"/>
      <c r="DA936" s="61"/>
      <c r="DB936" s="61"/>
      <c r="DC936" s="61"/>
      <c r="DD936" s="61"/>
      <c r="DE936" s="61"/>
      <c r="DF936" s="61"/>
    </row>
    <row r="937" spans="1:110" ht="12.75" customHeight="1">
      <c r="B937" s="102"/>
      <c r="C937" s="34" t="s">
        <v>411</v>
      </c>
      <c r="D937" s="102"/>
      <c r="E937" s="102"/>
      <c r="F937" s="102"/>
      <c r="G937" s="102"/>
      <c r="H937" s="102"/>
      <c r="I937" s="102"/>
      <c r="J937" s="102"/>
      <c r="K937" s="102"/>
      <c r="L937" s="102"/>
      <c r="M937" s="102"/>
      <c r="N937" s="102"/>
      <c r="O937" s="102"/>
      <c r="P937" s="102"/>
      <c r="Q937" s="102"/>
      <c r="R937" s="102"/>
      <c r="S937" s="102"/>
      <c r="T937" s="102"/>
      <c r="U937" s="102"/>
      <c r="V937" s="102"/>
      <c r="W937" s="102"/>
      <c r="X937" s="102"/>
      <c r="Y937" s="102"/>
      <c r="Z937" s="102"/>
      <c r="AA937" s="102"/>
      <c r="AB937" s="102"/>
      <c r="AC937" s="102"/>
      <c r="AD937" s="102"/>
      <c r="AE937" s="102"/>
      <c r="AF937" s="102"/>
      <c r="AG937" s="102"/>
      <c r="AH937" s="102"/>
      <c r="AI937" s="102"/>
      <c r="AJ937" s="102"/>
      <c r="AK937" s="102"/>
      <c r="AL937" s="102"/>
      <c r="AM937" s="1486"/>
      <c r="AN937" s="1486"/>
      <c r="AO937" s="1486"/>
      <c r="AP937" s="1486"/>
      <c r="AQ937" s="1486"/>
      <c r="AR937" s="1486"/>
      <c r="AS937" s="1486"/>
      <c r="AT937" s="1486"/>
      <c r="AU937" s="1486"/>
      <c r="AV937" s="1486"/>
      <c r="AW937" s="1486"/>
      <c r="AX937" s="1486"/>
      <c r="AY937" s="1486"/>
      <c r="AZ937" s="61"/>
      <c r="BA937" s="61"/>
      <c r="BB937" s="61"/>
      <c r="BC937" s="61"/>
      <c r="BD937" s="61"/>
      <c r="BE937" s="61"/>
      <c r="BF937" s="61"/>
      <c r="BG937" s="61"/>
      <c r="BH937" s="61"/>
      <c r="BI937" s="61"/>
      <c r="BJ937" s="61"/>
      <c r="BK937" s="61"/>
      <c r="BL937" s="61"/>
      <c r="BM937" s="61"/>
      <c r="BN937" s="61"/>
      <c r="BO937" s="61"/>
      <c r="BP937" s="61"/>
      <c r="BQ937" s="61"/>
      <c r="BR937" s="61"/>
      <c r="BS937" s="61"/>
      <c r="BT937" s="61"/>
      <c r="BU937" s="61"/>
      <c r="BV937" s="61"/>
      <c r="BW937" s="61"/>
      <c r="BX937" s="61"/>
      <c r="BY937" s="61"/>
      <c r="BZ937" s="61"/>
      <c r="CA937" s="61"/>
      <c r="CB937" s="61"/>
      <c r="CC937" s="61"/>
      <c r="CD937" s="61"/>
      <c r="CE937" s="61"/>
      <c r="CF937" s="61"/>
      <c r="CG937" s="61"/>
      <c r="CH937" s="61"/>
      <c r="CI937" s="61"/>
      <c r="CJ937" s="61"/>
      <c r="CK937" s="61"/>
      <c r="CL937" s="61"/>
      <c r="CM937" s="61"/>
      <c r="CN937" s="61"/>
      <c r="CO937" s="61"/>
      <c r="CP937" s="61"/>
      <c r="CQ937" s="61"/>
      <c r="CR937" s="1510"/>
      <c r="CS937" s="61"/>
      <c r="CT937" s="61"/>
      <c r="CU937" s="61"/>
      <c r="CV937" s="61"/>
      <c r="CW937" s="61"/>
      <c r="CX937" s="61"/>
      <c r="CY937" s="61"/>
      <c r="CZ937" s="61"/>
      <c r="DA937" s="61"/>
      <c r="DB937" s="61"/>
      <c r="DC937" s="61"/>
      <c r="DD937" s="61"/>
      <c r="DE937" s="61"/>
      <c r="DF937" s="61"/>
    </row>
    <row r="938" spans="1:110" ht="12.75" customHeight="1">
      <c r="AZ938" s="61"/>
      <c r="BA938" s="61"/>
      <c r="BB938" s="61"/>
      <c r="BC938" s="61"/>
      <c r="BD938" s="61"/>
      <c r="BE938" s="61"/>
      <c r="BF938" s="61"/>
      <c r="BG938" s="61"/>
      <c r="BI938" s="61"/>
      <c r="BJ938" s="61"/>
      <c r="BK938" s="61"/>
      <c r="BL938" s="61"/>
      <c r="BM938" s="61"/>
      <c r="BN938" s="61"/>
      <c r="BO938" s="61"/>
      <c r="BP938" s="61"/>
      <c r="BQ938" s="61"/>
      <c r="BR938" s="61"/>
      <c r="BS938" s="61"/>
      <c r="BT938" s="61"/>
      <c r="BU938" s="61"/>
      <c r="BV938" s="61"/>
      <c r="BW938" s="61"/>
      <c r="BX938" s="61"/>
      <c r="BY938" s="61"/>
      <c r="BZ938" s="61"/>
      <c r="CA938" s="61"/>
      <c r="CB938" s="61"/>
      <c r="CC938" s="61"/>
      <c r="CD938" s="61"/>
      <c r="CE938" s="61"/>
      <c r="CF938" s="61"/>
      <c r="CG938" s="61"/>
      <c r="CH938" s="61"/>
      <c r="CI938" s="61"/>
      <c r="CJ938" s="61"/>
      <c r="CK938" s="61"/>
      <c r="CL938" s="61"/>
      <c r="CM938" s="61"/>
      <c r="CN938" s="61"/>
      <c r="CO938" s="61"/>
      <c r="CP938" s="61"/>
      <c r="CQ938" s="61"/>
      <c r="CR938" s="1510"/>
      <c r="CS938" s="61"/>
      <c r="CT938" s="61"/>
      <c r="CU938" s="61"/>
      <c r="CV938" s="61"/>
      <c r="CW938" s="61"/>
      <c r="CX938" s="61"/>
      <c r="CY938" s="61"/>
      <c r="CZ938" s="61"/>
      <c r="DA938" s="61"/>
      <c r="DB938" s="61"/>
      <c r="DC938" s="61"/>
      <c r="DD938" s="61"/>
      <c r="DE938" s="61"/>
      <c r="DF938" s="61"/>
    </row>
    <row r="939" spans="1:110" ht="12.75" customHeight="1">
      <c r="C939" s="103" t="s">
        <v>11</v>
      </c>
      <c r="D939" s="77"/>
      <c r="E939" s="77"/>
      <c r="F939" s="77"/>
      <c r="G939" s="77"/>
      <c r="H939" s="77"/>
      <c r="I939" s="77"/>
      <c r="J939" s="77"/>
      <c r="K939" s="77"/>
      <c r="L939" s="78"/>
      <c r="M939" s="2324"/>
      <c r="N939" s="2180"/>
      <c r="O939" s="2180"/>
      <c r="P939" s="2180"/>
      <c r="Q939" s="2180"/>
      <c r="R939" s="2180"/>
      <c r="S939" s="2181"/>
      <c r="U939" s="103" t="s">
        <v>11</v>
      </c>
      <c r="V939" s="77"/>
      <c r="W939" s="77"/>
      <c r="X939" s="77"/>
      <c r="Y939" s="77"/>
      <c r="Z939" s="77"/>
      <c r="AA939" s="77"/>
      <c r="AB939" s="77"/>
      <c r="AC939" s="77"/>
      <c r="AD939" s="78"/>
      <c r="AE939" s="2324"/>
      <c r="AF939" s="2180"/>
      <c r="AG939" s="2180"/>
      <c r="AH939" s="2180"/>
      <c r="AI939" s="2180"/>
      <c r="AJ939" s="2180"/>
      <c r="AK939" s="2181"/>
      <c r="AZ939" s="61"/>
      <c r="BA939" s="61"/>
      <c r="BB939" s="61"/>
      <c r="BC939" s="61"/>
      <c r="BD939" s="61"/>
      <c r="BE939" s="61"/>
      <c r="BF939" s="61"/>
      <c r="BG939" s="61"/>
      <c r="BH939" s="61"/>
      <c r="BI939" s="61"/>
      <c r="BJ939" s="61"/>
      <c r="BK939" s="61"/>
      <c r="BL939" s="61"/>
      <c r="BM939" s="61"/>
      <c r="BN939" s="61"/>
      <c r="BO939" s="61"/>
      <c r="BP939" s="61"/>
      <c r="BQ939" s="61"/>
      <c r="BR939" s="61"/>
      <c r="BS939" s="61"/>
      <c r="BT939" s="61"/>
      <c r="BU939" s="61"/>
      <c r="BV939" s="61"/>
      <c r="BW939" s="61"/>
      <c r="BX939" s="61"/>
      <c r="BY939" s="61"/>
      <c r="BZ939" s="61"/>
      <c r="CA939" s="61"/>
      <c r="CB939" s="61"/>
      <c r="CC939" s="61"/>
      <c r="CD939" s="61"/>
      <c r="CE939" s="61"/>
      <c r="CF939" s="61"/>
      <c r="CG939" s="61"/>
      <c r="CH939" s="61"/>
      <c r="CI939" s="61"/>
      <c r="CJ939" s="61"/>
      <c r="CK939" s="61"/>
      <c r="CL939" s="61"/>
      <c r="CM939" s="61"/>
      <c r="CN939" s="61"/>
      <c r="CO939" s="61"/>
      <c r="CP939" s="61"/>
      <c r="CQ939" s="61"/>
      <c r="CR939" s="1510"/>
      <c r="CS939" s="61"/>
      <c r="CT939" s="61"/>
      <c r="CU939" s="61"/>
      <c r="CV939" s="61"/>
      <c r="CW939" s="61"/>
      <c r="CX939" s="61"/>
      <c r="CY939" s="61"/>
      <c r="CZ939" s="61"/>
      <c r="DA939" s="61"/>
      <c r="DB939" s="61"/>
      <c r="DC939" s="61"/>
      <c r="DD939" s="61"/>
      <c r="DE939" s="61"/>
      <c r="DF939" s="61"/>
    </row>
    <row r="940" spans="1:110" ht="12.75" customHeight="1">
      <c r="C940" s="103" t="s">
        <v>12</v>
      </c>
      <c r="D940" s="77"/>
      <c r="E940" s="77"/>
      <c r="F940" s="77"/>
      <c r="G940" s="77"/>
      <c r="H940" s="77"/>
      <c r="I940" s="77"/>
      <c r="J940" s="77"/>
      <c r="K940" s="77"/>
      <c r="L940" s="78"/>
      <c r="M940" s="2320"/>
      <c r="N940" s="2321"/>
      <c r="O940" s="2321"/>
      <c r="P940" s="2321"/>
      <c r="Q940" s="2321"/>
      <c r="R940" s="2321"/>
      <c r="S940" s="2322"/>
      <c r="U940" s="103" t="s">
        <v>12</v>
      </c>
      <c r="V940" s="77"/>
      <c r="W940" s="77"/>
      <c r="X940" s="77"/>
      <c r="Y940" s="77"/>
      <c r="Z940" s="77"/>
      <c r="AA940" s="77"/>
      <c r="AB940" s="77"/>
      <c r="AC940" s="77"/>
      <c r="AD940" s="78"/>
      <c r="AE940" s="2320"/>
      <c r="AF940" s="2321"/>
      <c r="AG940" s="2321"/>
      <c r="AH940" s="2321"/>
      <c r="AI940" s="2321"/>
      <c r="AJ940" s="2321"/>
      <c r="AK940" s="2322"/>
      <c r="AZ940" s="61"/>
      <c r="BA940" s="61"/>
      <c r="BB940" s="61"/>
      <c r="BC940" s="61"/>
      <c r="BD940" s="61"/>
      <c r="BE940" s="61"/>
      <c r="BF940" s="61"/>
      <c r="BG940" s="61"/>
      <c r="BH940" s="61"/>
      <c r="BI940" s="61"/>
      <c r="BJ940" s="61"/>
      <c r="BK940" s="61"/>
      <c r="BL940" s="61"/>
      <c r="BM940" s="61"/>
      <c r="BN940" s="61"/>
      <c r="BO940" s="61"/>
      <c r="BP940" s="61"/>
      <c r="BQ940" s="61"/>
      <c r="BR940" s="61"/>
      <c r="BS940" s="61"/>
      <c r="BT940" s="61"/>
      <c r="BU940" s="61"/>
      <c r="BV940" s="61"/>
      <c r="BW940" s="61"/>
      <c r="BX940" s="61"/>
      <c r="BY940" s="61"/>
      <c r="BZ940" s="61"/>
      <c r="CA940" s="61"/>
      <c r="CB940" s="61"/>
      <c r="CC940" s="61"/>
      <c r="CD940" s="61"/>
      <c r="CE940" s="61"/>
      <c r="CF940" s="61"/>
      <c r="CG940" s="61"/>
      <c r="CH940" s="61"/>
      <c r="CI940" s="61"/>
      <c r="CJ940" s="61"/>
      <c r="CK940" s="61"/>
      <c r="CL940" s="61"/>
      <c r="CM940" s="61"/>
      <c r="CN940" s="61"/>
      <c r="CO940" s="61"/>
      <c r="CP940" s="61"/>
      <c r="CQ940" s="61"/>
      <c r="CR940" s="1510"/>
      <c r="CS940" s="61"/>
      <c r="CT940" s="61"/>
      <c r="CU940" s="61"/>
      <c r="CV940" s="61"/>
      <c r="CW940" s="61"/>
      <c r="CX940" s="61"/>
      <c r="CY940" s="61"/>
      <c r="CZ940" s="61"/>
      <c r="DA940" s="61"/>
      <c r="DB940" s="61"/>
      <c r="DC940" s="61"/>
      <c r="DD940" s="61"/>
      <c r="DE940" s="61"/>
      <c r="DF940" s="61"/>
    </row>
    <row r="941" spans="1:110" ht="12.75" customHeight="1">
      <c r="C941" s="103" t="s">
        <v>945</v>
      </c>
      <c r="D941" s="77"/>
      <c r="E941" s="77"/>
      <c r="J941" s="2333" t="s">
        <v>316</v>
      </c>
      <c r="K941" s="2334"/>
      <c r="L941" s="2334"/>
      <c r="M941" s="2334"/>
      <c r="N941" s="2334"/>
      <c r="O941" s="2334"/>
      <c r="P941" s="2334"/>
      <c r="Q941" s="2334"/>
      <c r="R941" s="2334"/>
      <c r="S941" s="2335"/>
      <c r="U941" s="103" t="s">
        <v>945</v>
      </c>
      <c r="V941" s="77"/>
      <c r="W941" s="77"/>
      <c r="AB941" s="2333" t="s">
        <v>316</v>
      </c>
      <c r="AC941" s="2334"/>
      <c r="AD941" s="2334"/>
      <c r="AE941" s="2334"/>
      <c r="AF941" s="2334"/>
      <c r="AG941" s="2334"/>
      <c r="AH941" s="2334"/>
      <c r="AI941" s="2334"/>
      <c r="AJ941" s="2334"/>
      <c r="AK941" s="2335"/>
      <c r="AZ941" s="61"/>
      <c r="BA941" s="61"/>
      <c r="BB941" s="61"/>
      <c r="BC941" s="61"/>
      <c r="BD941" s="61"/>
      <c r="BE941" s="61"/>
      <c r="BF941" s="61"/>
      <c r="BG941" s="61"/>
      <c r="BH941" s="61"/>
      <c r="BI941" s="61"/>
      <c r="BJ941" s="61"/>
      <c r="BK941" s="61"/>
      <c r="BL941" s="61"/>
      <c r="BM941" s="61"/>
      <c r="BN941" s="61"/>
      <c r="BO941" s="61"/>
      <c r="BP941" s="61"/>
      <c r="BQ941" s="61"/>
      <c r="BR941" s="61"/>
      <c r="BS941" s="61"/>
      <c r="BT941" s="61"/>
      <c r="BU941" s="61"/>
      <c r="BV941" s="61"/>
      <c r="BW941" s="61"/>
      <c r="BX941" s="61"/>
      <c r="BY941" s="61"/>
      <c r="BZ941" s="61"/>
      <c r="CA941" s="61"/>
      <c r="CB941" s="61"/>
      <c r="CC941" s="61"/>
      <c r="CD941" s="61"/>
      <c r="CE941" s="61"/>
      <c r="CF941" s="61"/>
      <c r="CG941" s="61"/>
      <c r="CH941" s="61"/>
      <c r="CI941" s="61"/>
      <c r="CJ941" s="61"/>
      <c r="CK941" s="61"/>
      <c r="CL941" s="61"/>
      <c r="CM941" s="61"/>
      <c r="CN941" s="61"/>
      <c r="CO941" s="61"/>
      <c r="CP941" s="61"/>
      <c r="CQ941" s="61"/>
      <c r="CR941" s="1510"/>
      <c r="CS941" s="61"/>
      <c r="CT941" s="61"/>
      <c r="CU941" s="61"/>
      <c r="CV941" s="61"/>
      <c r="CW941" s="61"/>
      <c r="CX941" s="61"/>
      <c r="CY941" s="61"/>
      <c r="CZ941" s="61"/>
      <c r="DA941" s="61"/>
      <c r="DB941" s="61"/>
      <c r="DC941" s="61"/>
      <c r="DD941" s="61"/>
      <c r="DE941" s="61"/>
      <c r="DF941" s="61"/>
    </row>
    <row r="942" spans="1:110" ht="12.75" customHeight="1">
      <c r="C942" s="103" t="s">
        <v>13</v>
      </c>
      <c r="D942" s="77"/>
      <c r="E942" s="77"/>
      <c r="F942" s="77"/>
      <c r="G942" s="77"/>
      <c r="H942" s="77"/>
      <c r="I942" s="77"/>
      <c r="J942" s="77"/>
      <c r="K942" s="77"/>
      <c r="L942" s="78"/>
      <c r="M942" s="2154"/>
      <c r="N942" s="2155"/>
      <c r="O942" s="2155"/>
      <c r="P942" s="2155"/>
      <c r="Q942" s="2155"/>
      <c r="R942" s="2155"/>
      <c r="S942" s="2156"/>
      <c r="U942" s="103" t="s">
        <v>13</v>
      </c>
      <c r="V942" s="77"/>
      <c r="W942" s="77"/>
      <c r="X942" s="77"/>
      <c r="Y942" s="77"/>
      <c r="Z942" s="77"/>
      <c r="AA942" s="77"/>
      <c r="AB942" s="77"/>
      <c r="AC942" s="77"/>
      <c r="AD942" s="78"/>
      <c r="AE942" s="2353"/>
      <c r="AF942" s="2155"/>
      <c r="AG942" s="2155"/>
      <c r="AH942" s="2155"/>
      <c r="AI942" s="2155"/>
      <c r="AJ942" s="2155"/>
      <c r="AK942" s="2156"/>
      <c r="AZ942" s="61"/>
      <c r="BA942" s="61"/>
      <c r="BB942" s="61"/>
      <c r="BC942" s="61"/>
      <c r="BD942" s="61"/>
      <c r="BE942" s="61"/>
      <c r="BF942" s="61"/>
      <c r="BG942" s="61"/>
      <c r="BH942" s="61"/>
      <c r="BI942" s="61"/>
      <c r="BJ942" s="61"/>
      <c r="BK942" s="61"/>
      <c r="BL942" s="61"/>
      <c r="BM942" s="61"/>
      <c r="BN942" s="61"/>
      <c r="BO942" s="61"/>
      <c r="BP942" s="61"/>
      <c r="BQ942" s="61"/>
      <c r="BR942" s="61"/>
      <c r="BS942" s="61"/>
      <c r="BT942" s="61"/>
      <c r="BU942" s="61"/>
      <c r="BV942" s="61"/>
      <c r="BW942" s="61"/>
      <c r="BX942" s="61"/>
      <c r="BY942" s="61"/>
      <c r="BZ942" s="61"/>
      <c r="CA942" s="61"/>
      <c r="CB942" s="61"/>
      <c r="CC942" s="61"/>
      <c r="CD942" s="61"/>
      <c r="CE942" s="61"/>
      <c r="CF942" s="61"/>
      <c r="CG942" s="61"/>
      <c r="CH942" s="61"/>
      <c r="CI942" s="61"/>
      <c r="CJ942" s="61"/>
      <c r="CK942" s="61"/>
      <c r="CL942" s="61"/>
      <c r="CM942" s="61"/>
      <c r="CN942" s="61"/>
      <c r="CO942" s="61"/>
      <c r="CP942" s="61"/>
      <c r="CQ942" s="61"/>
      <c r="CR942" s="1510"/>
      <c r="CS942" s="61"/>
      <c r="CT942" s="61"/>
      <c r="CU942" s="61"/>
      <c r="CV942" s="61"/>
      <c r="CW942" s="61"/>
      <c r="CX942" s="61"/>
      <c r="CY942" s="61"/>
      <c r="CZ942" s="61"/>
      <c r="DA942" s="61"/>
      <c r="DB942" s="61"/>
      <c r="DC942" s="61"/>
      <c r="DD942" s="61"/>
      <c r="DE942" s="61"/>
      <c r="DF942" s="61"/>
    </row>
    <row r="943" spans="1:110" ht="12.75" customHeight="1">
      <c r="C943" s="103" t="s">
        <v>14</v>
      </c>
      <c r="D943" s="77"/>
      <c r="E943" s="77"/>
      <c r="F943" s="77"/>
      <c r="G943" s="77"/>
      <c r="H943" s="77"/>
      <c r="I943" s="77"/>
      <c r="J943" s="77"/>
      <c r="K943" s="77"/>
      <c r="L943" s="78"/>
      <c r="M943" s="2330"/>
      <c r="N943" s="2331"/>
      <c r="O943" s="2331"/>
      <c r="P943" s="2331"/>
      <c r="Q943" s="2331"/>
      <c r="R943" s="2331"/>
      <c r="S943" s="2332"/>
      <c r="U943" s="103" t="s">
        <v>14</v>
      </c>
      <c r="V943" s="77"/>
      <c r="W943" s="77"/>
      <c r="X943" s="77"/>
      <c r="Y943" s="77"/>
      <c r="Z943" s="77"/>
      <c r="AA943" s="77"/>
      <c r="AB943" s="77"/>
      <c r="AC943" s="77"/>
      <c r="AD943" s="78"/>
      <c r="AE943" s="2330"/>
      <c r="AF943" s="2331"/>
      <c r="AG943" s="2331"/>
      <c r="AH943" s="2331"/>
      <c r="AI943" s="2331"/>
      <c r="AJ943" s="2331"/>
      <c r="AK943" s="2332"/>
      <c r="AZ943" s="61"/>
      <c r="BA943" s="61"/>
      <c r="BB943" s="61"/>
      <c r="BC943" s="61"/>
      <c r="BD943" s="61"/>
      <c r="BE943" s="61"/>
      <c r="BF943" s="61"/>
      <c r="BG943" s="61"/>
      <c r="BH943" s="61"/>
      <c r="BI943" s="61"/>
      <c r="BJ943" s="61"/>
      <c r="BK943" s="61"/>
      <c r="BL943" s="61"/>
      <c r="BM943" s="61"/>
      <c r="BN943" s="61"/>
      <c r="BO943" s="61"/>
      <c r="BP943" s="61"/>
      <c r="BQ943" s="61"/>
      <c r="BR943" s="61"/>
      <c r="BS943" s="61"/>
      <c r="BT943" s="61"/>
      <c r="BU943" s="61"/>
      <c r="BV943" s="61"/>
      <c r="BW943" s="61"/>
      <c r="BX943" s="61"/>
      <c r="BY943" s="61"/>
      <c r="BZ943" s="61"/>
      <c r="CA943" s="61"/>
      <c r="CB943" s="61"/>
      <c r="CC943" s="61"/>
      <c r="CD943" s="61"/>
      <c r="CE943" s="61"/>
      <c r="CF943" s="61"/>
      <c r="CG943" s="61"/>
      <c r="CH943" s="61"/>
      <c r="CI943" s="61"/>
      <c r="CJ943" s="61"/>
      <c r="CK943" s="61"/>
      <c r="CL943" s="61"/>
      <c r="CM943" s="61"/>
      <c r="CN943" s="61"/>
      <c r="CO943" s="61"/>
      <c r="CP943" s="61"/>
      <c r="CQ943" s="61"/>
      <c r="CR943" s="1510"/>
      <c r="CS943" s="61"/>
      <c r="CT943" s="61"/>
      <c r="CU943" s="61"/>
      <c r="CV943" s="61"/>
      <c r="CW943" s="61"/>
      <c r="CX943" s="61"/>
      <c r="CY943" s="61"/>
      <c r="CZ943" s="61"/>
      <c r="DA943" s="61"/>
      <c r="DB943" s="61"/>
      <c r="DC943" s="61"/>
      <c r="DD943" s="61"/>
      <c r="DE943" s="61"/>
      <c r="DF943" s="61"/>
    </row>
    <row r="944" spans="1:110" ht="12.75" customHeight="1">
      <c r="C944" s="103" t="s">
        <v>15</v>
      </c>
      <c r="D944" s="77"/>
      <c r="E944" s="77"/>
      <c r="F944" s="77"/>
      <c r="G944" s="77"/>
      <c r="H944" s="77"/>
      <c r="I944" s="77"/>
      <c r="J944" s="77"/>
      <c r="K944" s="77"/>
      <c r="L944" s="78"/>
      <c r="M944" s="2163"/>
      <c r="N944" s="2164"/>
      <c r="O944" s="2164"/>
      <c r="P944" s="2164"/>
      <c r="Q944" s="2164"/>
      <c r="R944" s="2164"/>
      <c r="S944" s="2165"/>
      <c r="U944" s="103" t="s">
        <v>15</v>
      </c>
      <c r="V944" s="77"/>
      <c r="W944" s="77"/>
      <c r="X944" s="77"/>
      <c r="Y944" s="77"/>
      <c r="Z944" s="77"/>
      <c r="AA944" s="77"/>
      <c r="AB944" s="77"/>
      <c r="AC944" s="77"/>
      <c r="AD944" s="78"/>
      <c r="AE944" s="2163"/>
      <c r="AF944" s="2164"/>
      <c r="AG944" s="2164"/>
      <c r="AH944" s="2164"/>
      <c r="AI944" s="2164"/>
      <c r="AJ944" s="2164"/>
      <c r="AK944" s="2165"/>
      <c r="AZ944" s="61"/>
      <c r="BA944" s="61"/>
      <c r="BB944" s="61"/>
      <c r="BC944" s="61"/>
      <c r="BD944" s="61"/>
      <c r="BE944" s="61"/>
      <c r="BF944" s="61"/>
      <c r="BG944" s="61"/>
      <c r="BH944" s="61"/>
      <c r="BI944" s="61"/>
      <c r="BJ944" s="61"/>
      <c r="BK944" s="61"/>
      <c r="BL944" s="61"/>
      <c r="BM944" s="61"/>
      <c r="BN944" s="61"/>
      <c r="BO944" s="61"/>
      <c r="BP944" s="61"/>
      <c r="BQ944" s="61"/>
      <c r="BR944" s="61"/>
      <c r="BS944" s="61"/>
      <c r="BT944" s="61"/>
      <c r="BU944" s="61"/>
      <c r="BV944" s="61"/>
      <c r="BW944" s="61"/>
      <c r="BX944" s="61"/>
      <c r="BY944" s="61"/>
      <c r="BZ944" s="61"/>
      <c r="CA944" s="61"/>
      <c r="CB944" s="61"/>
      <c r="CC944" s="61"/>
      <c r="CD944" s="61"/>
      <c r="CE944" s="61"/>
      <c r="CF944" s="61"/>
      <c r="CG944" s="61"/>
      <c r="CH944" s="61"/>
      <c r="CI944" s="61"/>
      <c r="CJ944" s="61"/>
      <c r="CK944" s="61"/>
      <c r="CL944" s="61"/>
      <c r="CM944" s="61"/>
      <c r="CN944" s="61"/>
      <c r="CO944" s="61"/>
      <c r="CP944" s="61"/>
      <c r="CQ944" s="61"/>
      <c r="CR944" s="1510"/>
      <c r="CS944" s="61"/>
      <c r="CT944" s="61"/>
      <c r="CU944" s="61"/>
      <c r="CV944" s="61"/>
      <c r="CW944" s="61"/>
      <c r="CX944" s="61"/>
      <c r="CY944" s="61"/>
      <c r="CZ944" s="61"/>
      <c r="DA944" s="61"/>
      <c r="DB944" s="61"/>
      <c r="DC944" s="61"/>
      <c r="DD944" s="61"/>
      <c r="DE944" s="61"/>
      <c r="DF944" s="61"/>
    </row>
    <row r="945" spans="1:110" ht="12.75" customHeight="1">
      <c r="C945" s="103" t="s">
        <v>16</v>
      </c>
      <c r="D945" s="77"/>
      <c r="E945" s="77"/>
      <c r="F945" s="77"/>
      <c r="G945" s="77"/>
      <c r="H945" s="77"/>
      <c r="I945" s="77"/>
      <c r="J945" s="77"/>
      <c r="K945" s="77"/>
      <c r="L945" s="78"/>
      <c r="M945" s="2163"/>
      <c r="N945" s="2164"/>
      <c r="O945" s="2164"/>
      <c r="P945" s="2164"/>
      <c r="Q945" s="2164"/>
      <c r="R945" s="2164"/>
      <c r="S945" s="2165"/>
      <c r="U945" s="103" t="s">
        <v>16</v>
      </c>
      <c r="V945" s="77"/>
      <c r="W945" s="77"/>
      <c r="X945" s="77"/>
      <c r="Y945" s="77"/>
      <c r="Z945" s="77"/>
      <c r="AA945" s="77"/>
      <c r="AB945" s="77"/>
      <c r="AC945" s="77"/>
      <c r="AD945" s="78"/>
      <c r="AE945" s="2163"/>
      <c r="AF945" s="2164"/>
      <c r="AG945" s="2164"/>
      <c r="AH945" s="2164"/>
      <c r="AI945" s="2164"/>
      <c r="AJ945" s="2164"/>
      <c r="AK945" s="2165"/>
      <c r="AZ945" s="61"/>
      <c r="BA945" s="61"/>
      <c r="BB945" s="61"/>
      <c r="BC945" s="61"/>
      <c r="BD945" s="61"/>
      <c r="BE945" s="61"/>
      <c r="BF945" s="61"/>
      <c r="BG945" s="61"/>
      <c r="BH945" s="61"/>
      <c r="BI945" s="61"/>
      <c r="BJ945" s="61"/>
      <c r="BK945" s="61"/>
      <c r="BL945" s="61"/>
      <c r="BM945" s="61"/>
      <c r="BN945" s="61"/>
      <c r="BO945" s="61"/>
      <c r="BP945" s="61"/>
      <c r="BQ945" s="61"/>
      <c r="BR945" s="61"/>
      <c r="BS945" s="61"/>
      <c r="BT945" s="61"/>
      <c r="BU945" s="61"/>
      <c r="BV945" s="61"/>
      <c r="BW945" s="61"/>
      <c r="BX945" s="61"/>
      <c r="BY945" s="61"/>
      <c r="BZ945" s="61"/>
      <c r="CA945" s="61"/>
      <c r="CB945" s="61"/>
      <c r="CC945" s="61"/>
      <c r="CD945" s="61"/>
      <c r="CE945" s="61"/>
      <c r="CF945" s="61"/>
      <c r="CG945" s="61"/>
      <c r="CH945" s="61"/>
      <c r="CI945" s="61"/>
      <c r="CJ945" s="61"/>
      <c r="CK945" s="61"/>
      <c r="CL945" s="61"/>
      <c r="CM945" s="61"/>
      <c r="CN945" s="61"/>
      <c r="CO945" s="61"/>
      <c r="CP945" s="61"/>
      <c r="CQ945" s="61"/>
      <c r="CR945" s="1510"/>
      <c r="CS945" s="61"/>
      <c r="CT945" s="61"/>
      <c r="CU945" s="61"/>
      <c r="CV945" s="61"/>
      <c r="CW945" s="61"/>
      <c r="CX945" s="61"/>
      <c r="CY945" s="61"/>
      <c r="CZ945" s="61"/>
      <c r="DA945" s="61"/>
      <c r="DB945" s="61"/>
      <c r="DC945" s="61"/>
      <c r="DD945" s="61"/>
      <c r="DE945" s="61"/>
      <c r="DF945" s="61"/>
    </row>
    <row r="946" spans="1:110" ht="12.75" customHeight="1">
      <c r="C946" s="103" t="s">
        <v>605</v>
      </c>
      <c r="D946" s="77"/>
      <c r="E946" s="77"/>
      <c r="F946" s="77"/>
      <c r="G946" s="77"/>
      <c r="H946" s="77"/>
      <c r="I946" s="77"/>
      <c r="J946" s="77"/>
      <c r="K946" s="77"/>
      <c r="L946" s="78"/>
      <c r="M946" s="2046"/>
      <c r="N946" s="2047"/>
      <c r="O946" s="2047"/>
      <c r="P946" s="2047"/>
      <c r="Q946" s="2047"/>
      <c r="R946" s="2047"/>
      <c r="S946" s="2048"/>
      <c r="U946" s="103" t="s">
        <v>605</v>
      </c>
      <c r="V946" s="77"/>
      <c r="W946" s="77"/>
      <c r="X946" s="77"/>
      <c r="Y946" s="77"/>
      <c r="Z946" s="77"/>
      <c r="AA946" s="77"/>
      <c r="AB946" s="77"/>
      <c r="AC946" s="77"/>
      <c r="AD946" s="78"/>
      <c r="AE946" s="2046"/>
      <c r="AF946" s="2047"/>
      <c r="AG946" s="2047"/>
      <c r="AH946" s="2047"/>
      <c r="AI946" s="2047"/>
      <c r="AJ946" s="2047"/>
      <c r="AK946" s="2048"/>
      <c r="AZ946" s="61"/>
      <c r="BA946" s="61"/>
      <c r="BB946" s="61"/>
      <c r="BC946" s="61"/>
      <c r="BD946" s="61"/>
      <c r="BE946" s="61"/>
      <c r="BF946" s="61"/>
      <c r="BG946" s="61"/>
      <c r="BH946" s="61"/>
      <c r="BI946" s="61"/>
      <c r="BJ946" s="61"/>
      <c r="BK946" s="61"/>
      <c r="BL946" s="61"/>
      <c r="BM946" s="61"/>
      <c r="BN946" s="61"/>
      <c r="BO946" s="61"/>
      <c r="BP946" s="61"/>
      <c r="BQ946" s="61"/>
      <c r="BR946" s="61"/>
      <c r="BS946" s="61"/>
      <c r="BT946" s="61"/>
      <c r="BU946" s="61"/>
      <c r="BV946" s="61"/>
      <c r="BW946" s="61"/>
      <c r="BX946" s="61"/>
      <c r="BY946" s="61"/>
      <c r="BZ946" s="61"/>
      <c r="CA946" s="61"/>
      <c r="CB946" s="61"/>
      <c r="CC946" s="61"/>
      <c r="CD946" s="61"/>
      <c r="CE946" s="61"/>
      <c r="CF946" s="61"/>
      <c r="CG946" s="61"/>
      <c r="CH946" s="61"/>
      <c r="CI946" s="61"/>
      <c r="CJ946" s="61"/>
      <c r="CK946" s="61"/>
      <c r="CL946" s="61"/>
      <c r="CM946" s="61"/>
      <c r="CN946" s="61"/>
      <c r="CO946" s="61"/>
      <c r="CP946" s="61"/>
      <c r="CQ946" s="61"/>
      <c r="CR946" s="1510"/>
      <c r="CS946" s="61"/>
      <c r="CT946" s="61"/>
      <c r="CU946" s="61"/>
      <c r="CV946" s="61"/>
      <c r="CW946" s="61"/>
      <c r="CX946" s="61"/>
      <c r="CY946" s="61"/>
      <c r="CZ946" s="61"/>
      <c r="DA946" s="61"/>
      <c r="DB946" s="61"/>
      <c r="DC946" s="61"/>
      <c r="DD946" s="61"/>
      <c r="DE946" s="61"/>
      <c r="DF946" s="61"/>
    </row>
    <row r="947" spans="1:110" ht="12.75" customHeight="1">
      <c r="AZ947" s="61"/>
      <c r="BA947" s="61"/>
      <c r="BB947" s="61"/>
      <c r="BC947" s="61"/>
      <c r="BD947" s="61"/>
      <c r="BE947" s="61"/>
      <c r="BF947" s="61"/>
      <c r="BG947" s="61"/>
      <c r="BH947" s="61"/>
      <c r="BI947" s="61"/>
      <c r="BJ947" s="61"/>
      <c r="BK947" s="61"/>
      <c r="BL947" s="61"/>
      <c r="BM947" s="61"/>
      <c r="BN947" s="61"/>
      <c r="BO947" s="61"/>
      <c r="BP947" s="61"/>
      <c r="BQ947" s="61"/>
      <c r="BR947" s="61"/>
      <c r="BS947" s="61"/>
      <c r="BT947" s="61"/>
      <c r="BU947" s="61"/>
      <c r="BV947" s="61"/>
      <c r="BW947" s="61"/>
      <c r="BX947" s="61"/>
      <c r="BY947" s="61"/>
      <c r="BZ947" s="61"/>
      <c r="CA947" s="61"/>
      <c r="CB947" s="61"/>
      <c r="CC947" s="61"/>
      <c r="CD947" s="61"/>
      <c r="CE947" s="61"/>
      <c r="CF947" s="61"/>
      <c r="CG947" s="61"/>
      <c r="CH947" s="61"/>
      <c r="CI947" s="61"/>
      <c r="CJ947" s="61"/>
      <c r="CK947" s="61"/>
      <c r="CL947" s="61"/>
      <c r="CM947" s="61"/>
      <c r="CN947" s="61"/>
      <c r="CO947" s="61"/>
      <c r="CP947" s="61"/>
      <c r="CQ947" s="61"/>
      <c r="CR947" s="1510"/>
      <c r="CS947" s="61"/>
      <c r="CT947" s="61"/>
      <c r="CU947" s="61"/>
      <c r="CV947" s="61"/>
      <c r="CW947" s="61"/>
      <c r="CX947" s="61"/>
      <c r="CY947" s="61"/>
      <c r="CZ947" s="61"/>
      <c r="DA947" s="61"/>
      <c r="DB947" s="61"/>
      <c r="DC947" s="61"/>
      <c r="DD947" s="61"/>
      <c r="DE947" s="61"/>
      <c r="DF947" s="61"/>
    </row>
    <row r="948" spans="1:110" ht="12.75" customHeight="1">
      <c r="A948" s="50" t="s">
        <v>621</v>
      </c>
      <c r="C948" s="102" t="s">
        <v>686</v>
      </c>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c r="AA948" s="102"/>
      <c r="AB948" s="102"/>
      <c r="AC948" s="102"/>
      <c r="AD948" s="102"/>
      <c r="AE948" s="102"/>
      <c r="AF948" s="102"/>
      <c r="AG948" s="102"/>
      <c r="AH948" s="102"/>
      <c r="AI948" s="102"/>
      <c r="AJ948" s="102"/>
      <c r="AK948" s="102"/>
      <c r="AL948" s="102"/>
      <c r="AM948" s="1486"/>
      <c r="AN948" s="1486"/>
      <c r="AO948" s="1486"/>
      <c r="AP948" s="1486"/>
      <c r="AQ948" s="1486"/>
      <c r="AR948" s="1486"/>
      <c r="AS948" s="1486"/>
      <c r="AT948" s="1486"/>
      <c r="AU948" s="1486"/>
      <c r="AV948" s="1486"/>
      <c r="AW948" s="1486"/>
      <c r="AX948" s="1486"/>
      <c r="AY948" s="1486"/>
      <c r="AZ948" s="61"/>
      <c r="BA948" s="61"/>
      <c r="BB948" s="61"/>
      <c r="BC948" s="61"/>
      <c r="BD948" s="61"/>
      <c r="BE948" s="61"/>
      <c r="BF948" s="61"/>
      <c r="BG948" s="61"/>
      <c r="BH948" s="61"/>
      <c r="BI948" s="61"/>
      <c r="BJ948" s="61"/>
      <c r="BK948" s="61"/>
      <c r="BL948" s="61"/>
      <c r="BM948" s="61"/>
      <c r="BN948" s="61"/>
      <c r="BO948" s="61"/>
      <c r="BP948" s="61"/>
      <c r="BQ948" s="61"/>
      <c r="BR948" s="61"/>
      <c r="BS948" s="61"/>
      <c r="BT948" s="61"/>
      <c r="BU948" s="61"/>
      <c r="BV948" s="61"/>
      <c r="BW948" s="61"/>
      <c r="BX948" s="61"/>
      <c r="BY948" s="61"/>
      <c r="BZ948" s="61"/>
      <c r="CA948" s="61"/>
      <c r="CB948" s="61"/>
      <c r="CC948" s="61"/>
      <c r="CD948" s="61"/>
      <c r="CE948" s="61"/>
      <c r="CF948" s="61"/>
      <c r="CG948" s="61"/>
      <c r="CH948" s="61"/>
      <c r="CI948" s="61"/>
      <c r="CJ948" s="61"/>
      <c r="CK948" s="61"/>
      <c r="CL948" s="61"/>
      <c r="CM948" s="61"/>
      <c r="CN948" s="61"/>
      <c r="CO948" s="61"/>
      <c r="CP948" s="61"/>
      <c r="CQ948" s="61"/>
      <c r="CR948" s="1510"/>
      <c r="CS948" s="61"/>
      <c r="CT948" s="61"/>
      <c r="CU948" s="61"/>
      <c r="CV948" s="61"/>
      <c r="CW948" s="61"/>
      <c r="CX948" s="61"/>
      <c r="CY948" s="61"/>
      <c r="CZ948" s="61"/>
      <c r="DA948" s="61"/>
      <c r="DB948" s="61"/>
      <c r="DC948" s="61"/>
      <c r="DD948" s="61"/>
      <c r="DE948" s="61"/>
      <c r="DF948" s="61"/>
    </row>
    <row r="949" spans="1:110" ht="12.75" customHeight="1">
      <c r="B949" s="102"/>
      <c r="C949" s="34" t="s">
        <v>185</v>
      </c>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c r="AA949" s="102"/>
      <c r="AB949" s="102"/>
      <c r="AC949" s="102"/>
      <c r="AD949" s="102"/>
      <c r="AE949" s="102"/>
      <c r="AF949" s="102"/>
      <c r="AG949" s="102"/>
      <c r="AH949" s="102"/>
      <c r="AI949" s="102"/>
      <c r="AJ949" s="102"/>
      <c r="AK949" s="102"/>
      <c r="AL949" s="102"/>
      <c r="AM949" s="1486"/>
      <c r="AN949" s="1486"/>
      <c r="AO949" s="1486"/>
      <c r="AP949" s="1486"/>
      <c r="AQ949" s="1486"/>
      <c r="AR949" s="1486"/>
      <c r="AS949" s="1486"/>
      <c r="AT949" s="1486"/>
      <c r="AU949" s="1486"/>
      <c r="AV949" s="1486"/>
      <c r="AW949" s="1486"/>
      <c r="AX949" s="1486"/>
      <c r="AY949" s="1486"/>
      <c r="AZ949" s="61"/>
      <c r="BA949" s="61"/>
      <c r="BB949" s="61"/>
      <c r="BC949" s="61"/>
      <c r="BD949" s="61"/>
      <c r="BE949" s="61"/>
      <c r="BF949" s="61"/>
      <c r="BG949" s="61"/>
      <c r="BH949" s="61"/>
      <c r="BI949" s="61"/>
      <c r="BJ949" s="61"/>
      <c r="BK949" s="61"/>
      <c r="BL949" s="61"/>
      <c r="BM949" s="61"/>
      <c r="BN949" s="61"/>
      <c r="BO949" s="61"/>
      <c r="BP949" s="61"/>
      <c r="BQ949" s="61"/>
      <c r="BR949" s="61"/>
      <c r="BS949" s="61"/>
      <c r="BT949" s="61"/>
      <c r="BU949" s="61"/>
      <c r="BV949" s="61"/>
      <c r="BW949" s="61"/>
      <c r="BX949" s="61"/>
      <c r="BY949" s="61"/>
      <c r="BZ949" s="61"/>
      <c r="CA949" s="61"/>
      <c r="CB949" s="61"/>
      <c r="CC949" s="61"/>
      <c r="CD949" s="61"/>
      <c r="CE949" s="61"/>
      <c r="CF949" s="61"/>
      <c r="CG949" s="61"/>
      <c r="CH949" s="61"/>
      <c r="CI949" s="61"/>
      <c r="CJ949" s="61"/>
      <c r="CK949" s="61"/>
      <c r="CL949" s="61"/>
      <c r="CM949" s="61"/>
      <c r="CN949" s="61"/>
      <c r="CO949" s="61"/>
      <c r="CP949" s="61"/>
      <c r="CQ949" s="61"/>
      <c r="CR949" s="1510"/>
      <c r="CS949" s="61"/>
      <c r="CT949" s="61"/>
      <c r="CU949" s="61"/>
      <c r="CV949" s="61"/>
      <c r="CW949" s="61"/>
      <c r="CX949" s="61"/>
      <c r="CY949" s="61"/>
      <c r="CZ949" s="61"/>
      <c r="DA949" s="61"/>
      <c r="DB949" s="61"/>
      <c r="DC949" s="61"/>
      <c r="DD949" s="61"/>
      <c r="DE949" s="61"/>
      <c r="DF949" s="61"/>
    </row>
    <row r="950" spans="1:110" ht="12.75" customHeight="1">
      <c r="B950" s="102"/>
      <c r="C950" s="34"/>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c r="AA950" s="102"/>
      <c r="AB950" s="102"/>
      <c r="AC950" s="102"/>
      <c r="AD950" s="102"/>
      <c r="AE950" s="102"/>
      <c r="AF950" s="102"/>
      <c r="AG950" s="102"/>
      <c r="AH950" s="102"/>
      <c r="AI950" s="102"/>
      <c r="AJ950" s="102"/>
      <c r="AK950" s="102"/>
      <c r="AL950" s="102"/>
      <c r="AM950" s="1486"/>
      <c r="AN950" s="1486"/>
      <c r="AO950" s="1486"/>
      <c r="AP950" s="1486"/>
      <c r="AQ950" s="1486"/>
      <c r="AR950" s="1486"/>
      <c r="AS950" s="1486"/>
      <c r="AT950" s="1486"/>
      <c r="AU950" s="1486"/>
      <c r="AV950" s="1486"/>
      <c r="AW950" s="1486"/>
      <c r="AX950" s="1486"/>
      <c r="AY950" s="1486"/>
      <c r="AZ950" s="61"/>
      <c r="BB950" s="61"/>
      <c r="BC950" s="61"/>
      <c r="BD950" s="61"/>
      <c r="BE950" s="61"/>
      <c r="BF950" s="61"/>
      <c r="BG950" s="61"/>
      <c r="BH950" s="61"/>
      <c r="BI950" s="61"/>
      <c r="BJ950" s="61"/>
      <c r="BK950" s="61"/>
      <c r="BL950" s="61"/>
      <c r="BM950" s="61"/>
      <c r="BN950" s="61"/>
      <c r="BO950" s="61"/>
      <c r="BP950" s="61"/>
      <c r="BQ950" s="61"/>
      <c r="BR950" s="61"/>
      <c r="BS950" s="61"/>
      <c r="BT950" s="61"/>
      <c r="BU950" s="61"/>
      <c r="BV950" s="61"/>
      <c r="BW950" s="61"/>
      <c r="BX950" s="61"/>
      <c r="BY950" s="61"/>
      <c r="BZ950" s="61"/>
      <c r="CA950" s="61"/>
      <c r="CB950" s="61"/>
      <c r="CC950" s="61"/>
      <c r="CD950" s="61"/>
      <c r="CE950" s="61"/>
      <c r="CF950" s="61"/>
      <c r="CG950" s="61"/>
      <c r="CH950" s="61"/>
      <c r="CI950" s="61"/>
      <c r="CJ950" s="61"/>
      <c r="CK950" s="61"/>
      <c r="CL950" s="61"/>
      <c r="CM950" s="61"/>
      <c r="CN950" s="61"/>
      <c r="CO950" s="61"/>
      <c r="CP950" s="61"/>
      <c r="CQ950" s="61"/>
      <c r="CR950" s="1510"/>
      <c r="CS950" s="61"/>
      <c r="CT950" s="61"/>
      <c r="CU950" s="61"/>
      <c r="CV950" s="61"/>
      <c r="CW950" s="61"/>
      <c r="CX950" s="61"/>
      <c r="CY950" s="61"/>
      <c r="CZ950" s="61"/>
      <c r="DA950" s="61"/>
      <c r="DB950" s="61"/>
      <c r="DC950" s="61"/>
      <c r="DD950" s="61"/>
      <c r="DE950" s="61"/>
      <c r="DF950" s="61"/>
    </row>
    <row r="951" spans="1:110" ht="12.75" customHeight="1">
      <c r="F951" s="76" t="s">
        <v>606</v>
      </c>
      <c r="G951" s="77"/>
      <c r="H951" s="77"/>
      <c r="I951" s="77"/>
      <c r="J951" s="77"/>
      <c r="K951" s="77"/>
      <c r="L951" s="78"/>
      <c r="M951" s="2146"/>
      <c r="N951" s="2147"/>
      <c r="O951" s="2147"/>
      <c r="P951" s="2147"/>
      <c r="Q951" s="2147"/>
      <c r="R951" s="2147"/>
      <c r="S951" s="2148"/>
      <c r="T951" s="103" t="s">
        <v>848</v>
      </c>
      <c r="U951" s="77"/>
      <c r="V951" s="77"/>
      <c r="W951" s="77"/>
      <c r="X951" s="77"/>
      <c r="Y951" s="77"/>
      <c r="Z951" s="78"/>
      <c r="AA951" s="2146"/>
      <c r="AB951" s="2147"/>
      <c r="AC951" s="2147"/>
      <c r="AD951" s="2147"/>
      <c r="AE951" s="2147"/>
      <c r="AF951" s="2147"/>
      <c r="AG951" s="2148"/>
      <c r="AZ951" s="61"/>
      <c r="BB951" s="61"/>
      <c r="BC951" s="61"/>
      <c r="BD951" s="61"/>
      <c r="BE951" s="61"/>
      <c r="BF951" s="61"/>
      <c r="BG951" s="61"/>
      <c r="BH951" s="61"/>
      <c r="BI951" s="61"/>
      <c r="BJ951" s="61"/>
      <c r="BK951" s="61"/>
      <c r="BL951" s="61"/>
      <c r="BM951" s="61"/>
      <c r="BN951" s="61"/>
      <c r="BO951" s="61"/>
      <c r="BP951" s="61"/>
      <c r="BQ951" s="61"/>
      <c r="BR951" s="61"/>
      <c r="BS951" s="61"/>
      <c r="BT951" s="61"/>
      <c r="BU951" s="61"/>
      <c r="BV951" s="61"/>
      <c r="BW951" s="61"/>
      <c r="BX951" s="61"/>
      <c r="BY951" s="61"/>
      <c r="BZ951" s="61"/>
      <c r="CA951" s="61"/>
      <c r="CB951" s="61"/>
      <c r="CC951" s="61"/>
      <c r="CD951" s="61"/>
      <c r="CE951" s="61"/>
      <c r="CF951" s="61"/>
      <c r="CG951" s="61"/>
      <c r="CH951" s="61"/>
      <c r="CI951" s="61"/>
      <c r="CJ951" s="61"/>
      <c r="CK951" s="61"/>
      <c r="CL951" s="61"/>
      <c r="CM951" s="61"/>
      <c r="CN951" s="61"/>
      <c r="CO951" s="61"/>
      <c r="CP951" s="61"/>
      <c r="CQ951" s="61"/>
      <c r="CR951" s="1510"/>
      <c r="CS951" s="61"/>
      <c r="CT951" s="61"/>
      <c r="CU951" s="61"/>
      <c r="CV951" s="61"/>
      <c r="CW951" s="61"/>
      <c r="CX951" s="61"/>
      <c r="CY951" s="61"/>
      <c r="CZ951" s="61"/>
      <c r="DA951" s="61"/>
      <c r="DB951" s="61"/>
      <c r="DC951" s="61"/>
      <c r="DD951" s="61"/>
      <c r="DE951" s="61"/>
      <c r="DF951" s="61"/>
    </row>
    <row r="952" spans="1:110" ht="12.75" customHeight="1">
      <c r="F952" s="76" t="s">
        <v>607</v>
      </c>
      <c r="G952" s="77"/>
      <c r="H952" s="77"/>
      <c r="I952" s="77"/>
      <c r="J952" s="77"/>
      <c r="K952" s="77"/>
      <c r="L952" s="78"/>
      <c r="M952" s="2146"/>
      <c r="N952" s="2147"/>
      <c r="O952" s="2147"/>
      <c r="P952" s="2147"/>
      <c r="Q952" s="2147"/>
      <c r="R952" s="2147"/>
      <c r="S952" s="2148"/>
      <c r="T952" s="103" t="s">
        <v>847</v>
      </c>
      <c r="U952" s="77"/>
      <c r="V952" s="77"/>
      <c r="W952" s="77"/>
      <c r="X952" s="77"/>
      <c r="Y952" s="77"/>
      <c r="Z952" s="78"/>
      <c r="AA952" s="2146"/>
      <c r="AB952" s="2147"/>
      <c r="AC952" s="2147"/>
      <c r="AD952" s="2147"/>
      <c r="AE952" s="2147"/>
      <c r="AF952" s="2147"/>
      <c r="AG952" s="2148"/>
      <c r="AZ952" s="61"/>
      <c r="BB952" s="61"/>
      <c r="BC952" s="61"/>
      <c r="BD952" s="61"/>
      <c r="BE952" s="61"/>
      <c r="BF952" s="61"/>
      <c r="BG952" s="61"/>
      <c r="BH952" s="61"/>
      <c r="BI952" s="61"/>
      <c r="BJ952" s="61"/>
      <c r="BK952" s="61"/>
      <c r="BL952" s="61"/>
      <c r="BM952" s="61"/>
      <c r="BN952" s="61"/>
      <c r="BO952" s="61"/>
      <c r="BP952" s="61"/>
      <c r="BQ952" s="61"/>
      <c r="BR952" s="61"/>
      <c r="BS952" s="61"/>
      <c r="BT952" s="61"/>
      <c r="BU952" s="61"/>
      <c r="BV952" s="61"/>
      <c r="BW952" s="61"/>
      <c r="BX952" s="61"/>
      <c r="BY952" s="61"/>
      <c r="BZ952" s="61"/>
      <c r="CA952" s="61"/>
      <c r="CB952" s="61"/>
      <c r="CC952" s="61"/>
      <c r="CD952" s="61"/>
      <c r="CE952" s="61"/>
      <c r="CF952" s="61"/>
      <c r="CG952" s="61"/>
      <c r="CH952" s="61"/>
      <c r="CI952" s="61"/>
      <c r="CJ952" s="61"/>
      <c r="CK952" s="61"/>
      <c r="CL952" s="61"/>
      <c r="CM952" s="61"/>
      <c r="CN952" s="61"/>
      <c r="CO952" s="61"/>
      <c r="CP952" s="61"/>
      <c r="CQ952" s="61"/>
      <c r="CR952" s="1510"/>
      <c r="CS952" s="61"/>
      <c r="CT952" s="61"/>
      <c r="CU952" s="61"/>
      <c r="CV952" s="61"/>
      <c r="CW952" s="61"/>
      <c r="CX952" s="61"/>
      <c r="CY952" s="61"/>
      <c r="CZ952" s="61"/>
      <c r="DA952" s="61"/>
      <c r="DB952" s="61"/>
      <c r="DC952" s="61"/>
      <c r="DD952" s="61"/>
      <c r="DE952" s="61"/>
      <c r="DF952" s="61"/>
    </row>
    <row r="953" spans="1:110" ht="12.75" customHeight="1">
      <c r="F953" s="76" t="s">
        <v>970</v>
      </c>
      <c r="G953" s="77"/>
      <c r="H953" s="77"/>
      <c r="I953" s="77"/>
      <c r="J953" s="77"/>
      <c r="K953" s="77"/>
      <c r="L953" s="78"/>
      <c r="M953" s="2338" t="s">
        <v>626</v>
      </c>
      <c r="N953" s="2339"/>
      <c r="O953" s="2339"/>
      <c r="P953" s="2339"/>
      <c r="Q953" s="2339"/>
      <c r="R953" s="2339"/>
      <c r="S953" s="2340"/>
      <c r="T953" s="76" t="s">
        <v>346</v>
      </c>
      <c r="U953" s="77"/>
      <c r="V953" s="77"/>
      <c r="W953" s="77"/>
      <c r="X953" s="77"/>
      <c r="Y953" s="77"/>
      <c r="Z953" s="78"/>
      <c r="AA953" s="2146"/>
      <c r="AB953" s="2147"/>
      <c r="AC953" s="2147"/>
      <c r="AD953" s="2147"/>
      <c r="AE953" s="2147"/>
      <c r="AF953" s="2147"/>
      <c r="AG953" s="2148"/>
      <c r="AZ953" s="61"/>
      <c r="BB953" s="61"/>
      <c r="BC953" s="61"/>
      <c r="BD953" s="61"/>
      <c r="BE953" s="61"/>
      <c r="BF953" s="61"/>
      <c r="BG953" s="61"/>
      <c r="BH953" s="61"/>
      <c r="BI953" s="61"/>
      <c r="BJ953" s="61"/>
      <c r="BK953" s="61"/>
      <c r="BL953" s="61"/>
      <c r="BM953" s="61"/>
      <c r="BN953" s="61"/>
      <c r="BO953" s="61"/>
      <c r="BP953" s="61"/>
      <c r="BQ953" s="61"/>
      <c r="BR953" s="61"/>
      <c r="BS953" s="61"/>
      <c r="BT953" s="61"/>
      <c r="BU953" s="61"/>
      <c r="BV953" s="61"/>
      <c r="BW953" s="61"/>
      <c r="BX953" s="61"/>
      <c r="BY953" s="61"/>
      <c r="BZ953" s="61"/>
      <c r="CA953" s="61"/>
      <c r="CB953" s="61"/>
      <c r="CC953" s="61"/>
      <c r="CD953" s="61"/>
      <c r="CE953" s="61"/>
      <c r="CF953" s="61"/>
      <c r="CG953" s="61"/>
      <c r="CH953" s="61"/>
      <c r="CI953" s="61"/>
      <c r="CJ953" s="61"/>
      <c r="CK953" s="61"/>
      <c r="CL953" s="61"/>
      <c r="CM953" s="61"/>
      <c r="CN953" s="61"/>
      <c r="CO953" s="61"/>
      <c r="CP953" s="61"/>
      <c r="CQ953" s="61"/>
      <c r="CR953" s="1510"/>
      <c r="CS953" s="61"/>
      <c r="CT953" s="61"/>
      <c r="CU953" s="61"/>
      <c r="CV953" s="61"/>
      <c r="CW953" s="61"/>
      <c r="CX953" s="61"/>
      <c r="CY953" s="61"/>
      <c r="CZ953" s="61"/>
      <c r="DA953" s="61"/>
      <c r="DB953" s="61"/>
      <c r="DC953" s="61"/>
      <c r="DD953" s="61"/>
      <c r="DE953" s="61"/>
      <c r="DF953" s="61"/>
    </row>
    <row r="954" spans="1:110" ht="12.75" customHeight="1">
      <c r="F954" s="76" t="s">
        <v>608</v>
      </c>
      <c r="G954" s="77"/>
      <c r="H954" s="77"/>
      <c r="I954" s="77"/>
      <c r="J954" s="77"/>
      <c r="K954" s="77"/>
      <c r="L954" s="78"/>
      <c r="M954" s="2146"/>
      <c r="N954" s="2147"/>
      <c r="O954" s="2147"/>
      <c r="P954" s="2147"/>
      <c r="Q954" s="2147"/>
      <c r="R954" s="2147"/>
      <c r="S954" s="2148"/>
      <c r="T954" s="76" t="s">
        <v>347</v>
      </c>
      <c r="U954" s="77"/>
      <c r="V954" s="77"/>
      <c r="W954" s="77"/>
      <c r="X954" s="77"/>
      <c r="Y954" s="77"/>
      <c r="Z954" s="78"/>
      <c r="AA954" s="2146"/>
      <c r="AB954" s="2147"/>
      <c r="AC954" s="2147"/>
      <c r="AD954" s="2147"/>
      <c r="AE954" s="2147"/>
      <c r="AF954" s="2147"/>
      <c r="AG954" s="2148"/>
      <c r="AZ954" s="61"/>
      <c r="BB954" s="61"/>
      <c r="BC954" s="61"/>
      <c r="BD954" s="61"/>
      <c r="BE954" s="61"/>
      <c r="BF954" s="61"/>
      <c r="BG954" s="61"/>
      <c r="BH954" s="61"/>
      <c r="BI954" s="61"/>
      <c r="BJ954" s="61"/>
      <c r="BK954" s="61"/>
      <c r="BL954" s="61"/>
      <c r="BM954" s="61"/>
      <c r="BN954" s="61"/>
      <c r="BO954" s="61"/>
      <c r="BP954" s="61"/>
      <c r="BQ954" s="61"/>
      <c r="BR954" s="61"/>
      <c r="BS954" s="61"/>
      <c r="BT954" s="61"/>
      <c r="BU954" s="61"/>
      <c r="BV954" s="61"/>
      <c r="BW954" s="61"/>
      <c r="BX954" s="61"/>
      <c r="BY954" s="61"/>
      <c r="BZ954" s="61"/>
      <c r="CA954" s="61"/>
      <c r="CB954" s="61"/>
      <c r="CC954" s="61"/>
      <c r="CD954" s="61"/>
      <c r="CE954" s="61"/>
      <c r="CF954" s="61"/>
      <c r="CG954" s="61"/>
      <c r="CH954" s="61"/>
      <c r="CI954" s="61"/>
      <c r="CJ954" s="61"/>
      <c r="CK954" s="61"/>
      <c r="CL954" s="61"/>
      <c r="CM954" s="61"/>
      <c r="CN954" s="61"/>
      <c r="CO954" s="61"/>
      <c r="CP954" s="61"/>
      <c r="CQ954" s="61"/>
      <c r="CR954" s="1510"/>
      <c r="CS954" s="61"/>
      <c r="CT954" s="61"/>
      <c r="CU954" s="61"/>
      <c r="CV954" s="61"/>
      <c r="CW954" s="61"/>
      <c r="CX954" s="61"/>
      <c r="CY954" s="61"/>
      <c r="CZ954" s="61"/>
      <c r="DA954" s="61"/>
      <c r="DB954" s="61"/>
      <c r="DC954" s="61"/>
      <c r="DD954" s="61"/>
      <c r="DE954" s="61"/>
      <c r="DF954" s="61"/>
    </row>
    <row r="955" spans="1:110" ht="12.75" customHeight="1">
      <c r="F955" s="76" t="s">
        <v>497</v>
      </c>
      <c r="G955" s="77"/>
      <c r="H955" s="77"/>
      <c r="I955" s="77"/>
      <c r="J955" s="77"/>
      <c r="K955" s="77"/>
      <c r="L955" s="78"/>
      <c r="M955" s="2146"/>
      <c r="N955" s="2147"/>
      <c r="O955" s="2147"/>
      <c r="P955" s="2147"/>
      <c r="Q955" s="2147"/>
      <c r="R955" s="2147"/>
      <c r="S955" s="2148"/>
      <c r="T955" s="76" t="s">
        <v>394</v>
      </c>
      <c r="U955" s="77"/>
      <c r="V955" s="77"/>
      <c r="W955" s="77"/>
      <c r="X955" s="77"/>
      <c r="Y955" s="77"/>
      <c r="Z955" s="78"/>
      <c r="AA955" s="2146"/>
      <c r="AB955" s="2147"/>
      <c r="AC955" s="2147"/>
      <c r="AD955" s="2147"/>
      <c r="AE955" s="2147"/>
      <c r="AF955" s="2147"/>
      <c r="AG955" s="2148"/>
      <c r="AZ955" s="61"/>
      <c r="BB955" s="61"/>
      <c r="BC955" s="61"/>
      <c r="BD955" s="61"/>
      <c r="BE955" s="61"/>
      <c r="BF955" s="61"/>
      <c r="BG955" s="61"/>
      <c r="BH955" s="61"/>
      <c r="BI955" s="61"/>
      <c r="BJ955" s="61"/>
      <c r="BK955" s="61"/>
      <c r="BL955" s="61"/>
      <c r="BM955" s="61"/>
      <c r="BN955" s="61"/>
      <c r="BO955" s="61"/>
      <c r="BP955" s="61"/>
      <c r="BQ955" s="61"/>
      <c r="BR955" s="61"/>
      <c r="BS955" s="61"/>
      <c r="BT955" s="61"/>
      <c r="BU955" s="61"/>
      <c r="BV955" s="61"/>
      <c r="BW955" s="61"/>
      <c r="BX955" s="61"/>
      <c r="BY955" s="61"/>
      <c r="BZ955" s="61"/>
      <c r="CA955" s="61"/>
      <c r="CB955" s="61"/>
      <c r="CC955" s="61"/>
      <c r="CD955" s="61"/>
      <c r="CE955" s="61"/>
      <c r="CF955" s="61"/>
      <c r="CG955" s="61"/>
      <c r="CH955" s="61"/>
      <c r="CI955" s="61"/>
      <c r="CJ955" s="61"/>
      <c r="CK955" s="61"/>
      <c r="CL955" s="61"/>
      <c r="CM955" s="61"/>
      <c r="CN955" s="61"/>
      <c r="CO955" s="61"/>
      <c r="CP955" s="61"/>
      <c r="CQ955" s="61"/>
      <c r="CR955" s="1510"/>
      <c r="CS955" s="61"/>
      <c r="CT955" s="61"/>
      <c r="CU955" s="61"/>
      <c r="CV955" s="61"/>
      <c r="CW955" s="61"/>
      <c r="CX955" s="61"/>
      <c r="CY955" s="61"/>
      <c r="CZ955" s="61"/>
      <c r="DA955" s="61"/>
      <c r="DB955" s="61"/>
      <c r="DC955" s="61"/>
      <c r="DD955" s="61"/>
      <c r="DE955" s="61"/>
      <c r="DF955" s="61"/>
    </row>
    <row r="956" spans="1:110" ht="12.75" customHeight="1">
      <c r="F956" s="391" t="s">
        <v>945</v>
      </c>
      <c r="G956" s="72"/>
      <c r="H956" s="72"/>
      <c r="I956" s="72"/>
      <c r="J956" s="72"/>
      <c r="K956" s="72"/>
      <c r="L956" s="94"/>
      <c r="M956" s="2341" t="s">
        <v>316</v>
      </c>
      <c r="N956" s="2342"/>
      <c r="O956" s="2342"/>
      <c r="P956" s="2342"/>
      <c r="Q956" s="2342"/>
      <c r="R956" s="2342"/>
      <c r="S956" s="2343"/>
      <c r="T956" s="2166"/>
      <c r="U956" s="2167"/>
      <c r="V956" s="2167"/>
      <c r="W956" s="2167"/>
      <c r="X956" s="2167"/>
      <c r="Y956" s="2167"/>
      <c r="Z956" s="2168"/>
      <c r="AA956" s="2146"/>
      <c r="AB956" s="2147"/>
      <c r="AC956" s="2147"/>
      <c r="AD956" s="2147"/>
      <c r="AE956" s="2147"/>
      <c r="AF956" s="2147"/>
      <c r="AG956" s="2148"/>
      <c r="AZ956" s="61"/>
      <c r="BB956" s="61"/>
      <c r="BC956" s="61"/>
      <c r="BD956" s="61"/>
      <c r="BE956" s="61"/>
      <c r="BF956" s="61"/>
      <c r="BG956" s="61"/>
      <c r="BH956" s="61"/>
      <c r="BI956" s="61"/>
      <c r="BJ956" s="61"/>
      <c r="BK956" s="61"/>
      <c r="BL956" s="61"/>
      <c r="BM956" s="61"/>
      <c r="BN956" s="61"/>
      <c r="BO956" s="61"/>
      <c r="BP956" s="61"/>
      <c r="BQ956" s="61"/>
      <c r="BR956" s="61"/>
      <c r="BS956" s="61"/>
      <c r="BT956" s="61"/>
      <c r="BU956" s="61"/>
      <c r="BV956" s="61"/>
      <c r="BW956" s="61"/>
      <c r="BX956" s="61"/>
      <c r="BY956" s="61"/>
      <c r="BZ956" s="61"/>
      <c r="CA956" s="61"/>
      <c r="CB956" s="61"/>
      <c r="CC956" s="61"/>
      <c r="CD956" s="61"/>
      <c r="CE956" s="61"/>
      <c r="CF956" s="61"/>
      <c r="CG956" s="61"/>
      <c r="CH956" s="61"/>
      <c r="CI956" s="61"/>
      <c r="CJ956" s="61"/>
      <c r="CK956" s="61"/>
      <c r="CL956" s="61"/>
      <c r="CM956" s="61"/>
      <c r="CN956" s="61"/>
      <c r="CO956" s="61"/>
      <c r="CP956" s="61"/>
      <c r="CQ956" s="61"/>
      <c r="CR956" s="1510"/>
      <c r="CS956" s="61"/>
      <c r="CT956" s="61"/>
      <c r="CU956" s="61"/>
      <c r="CV956" s="61"/>
      <c r="CW956" s="61"/>
      <c r="CX956" s="61"/>
      <c r="CY956" s="61"/>
      <c r="CZ956" s="61"/>
      <c r="DA956" s="61"/>
      <c r="DB956" s="61"/>
      <c r="DC956" s="61"/>
      <c r="DD956" s="61"/>
      <c r="DE956" s="61"/>
      <c r="DF956" s="61"/>
    </row>
    <row r="957" spans="1:110" ht="12.75" customHeight="1">
      <c r="F957" s="71" t="s">
        <v>498</v>
      </c>
      <c r="G957" s="72"/>
      <c r="H957" s="72"/>
      <c r="I957" s="72"/>
      <c r="J957" s="72"/>
      <c r="K957" s="72"/>
      <c r="L957" s="94"/>
      <c r="M957" s="2146"/>
      <c r="N957" s="2147"/>
      <c r="O957" s="2147"/>
      <c r="P957" s="2147"/>
      <c r="Q957" s="2147"/>
      <c r="R957" s="2147"/>
      <c r="S957" s="2148"/>
      <c r="T957" s="2166"/>
      <c r="U957" s="2167"/>
      <c r="V957" s="2167"/>
      <c r="W957" s="2167"/>
      <c r="X957" s="2167"/>
      <c r="Y957" s="2167"/>
      <c r="Z957" s="2168"/>
      <c r="AA957" s="2146"/>
      <c r="AB957" s="2147"/>
      <c r="AC957" s="2147"/>
      <c r="AD957" s="2147"/>
      <c r="AE957" s="2147"/>
      <c r="AF957" s="2147"/>
      <c r="AG957" s="2148"/>
      <c r="AZ957" s="61"/>
      <c r="BB957" s="61"/>
      <c r="BC957" s="61"/>
      <c r="BD957" s="61"/>
      <c r="BE957" s="61"/>
      <c r="BJ957" s="61"/>
      <c r="BK957" s="61"/>
      <c r="BL957" s="61"/>
      <c r="BM957" s="61"/>
      <c r="BN957" s="61"/>
      <c r="BO957" s="61"/>
      <c r="BP957" s="61"/>
      <c r="BQ957" s="61"/>
      <c r="BR957" s="61"/>
      <c r="BS957" s="61"/>
      <c r="BT957" s="61"/>
      <c r="BU957" s="61"/>
      <c r="BV957" s="61"/>
      <c r="BW957" s="61"/>
      <c r="BX957" s="61"/>
      <c r="BY957" s="61"/>
      <c r="BZ957" s="61"/>
      <c r="CA957" s="61"/>
      <c r="CB957" s="61"/>
      <c r="CC957" s="61"/>
      <c r="CD957" s="61"/>
      <c r="CE957" s="61"/>
      <c r="CF957" s="61"/>
      <c r="CG957" s="61"/>
      <c r="CH957" s="61"/>
      <c r="CI957" s="61"/>
      <c r="CJ957" s="61"/>
      <c r="CK957" s="61"/>
      <c r="CL957" s="61"/>
      <c r="CM957" s="61"/>
      <c r="CN957" s="61"/>
      <c r="CO957" s="61"/>
      <c r="CP957" s="61"/>
      <c r="CQ957" s="61"/>
      <c r="CR957" s="1510"/>
      <c r="CS957" s="61"/>
      <c r="CT957" s="61"/>
      <c r="CU957" s="61"/>
      <c r="CV957" s="61"/>
      <c r="CW957" s="61"/>
      <c r="CX957" s="61"/>
      <c r="CY957" s="61"/>
      <c r="CZ957" s="61"/>
      <c r="DA957" s="61"/>
      <c r="DB957" s="61"/>
      <c r="DC957" s="61"/>
      <c r="DD957" s="61"/>
      <c r="DE957" s="61"/>
      <c r="DF957" s="61"/>
    </row>
    <row r="958" spans="1:110" ht="12.75" customHeight="1">
      <c r="F958" s="71" t="s">
        <v>345</v>
      </c>
      <c r="G958" s="72"/>
      <c r="H958" s="72"/>
      <c r="I958" s="72"/>
      <c r="J958" s="72"/>
      <c r="K958" s="72"/>
      <c r="L958" s="72"/>
      <c r="M958" s="72"/>
      <c r="N958" s="72"/>
      <c r="O958" s="2325" t="s">
        <v>706</v>
      </c>
      <c r="P958" s="2326"/>
      <c r="Q958" s="139"/>
      <c r="R958" s="139"/>
      <c r="S958" s="140"/>
      <c r="T958" s="71" t="s">
        <v>175</v>
      </c>
      <c r="U958" s="72"/>
      <c r="V958" s="72"/>
      <c r="W958" s="2178" t="s">
        <v>343</v>
      </c>
      <c r="X958" s="2149"/>
      <c r="Y958" s="2149"/>
      <c r="Z958" s="2149"/>
      <c r="AA958" s="2149"/>
      <c r="AB958" s="2149"/>
      <c r="AC958" s="2149"/>
      <c r="AD958" s="2149"/>
      <c r="AE958" s="2149"/>
      <c r="AF958" s="2149"/>
      <c r="AG958" s="2150"/>
      <c r="AZ958" s="61"/>
      <c r="BB958" s="61"/>
      <c r="BC958" s="61"/>
      <c r="BD958" s="61"/>
      <c r="BE958" s="61"/>
      <c r="BJ958" s="61"/>
      <c r="BK958" s="61"/>
      <c r="BL958" s="61"/>
      <c r="BM958" s="61"/>
      <c r="BN958" s="61"/>
      <c r="BO958" s="61"/>
      <c r="BP958" s="61"/>
      <c r="BQ958" s="61"/>
      <c r="BR958" s="61"/>
      <c r="BS958" s="61"/>
      <c r="BT958" s="61"/>
      <c r="BU958" s="61"/>
      <c r="BV958" s="61"/>
      <c r="BW958" s="61"/>
      <c r="BX958" s="61"/>
      <c r="BY958" s="61"/>
      <c r="BZ958" s="61"/>
      <c r="CA958" s="61"/>
      <c r="CB958" s="61"/>
      <c r="CC958" s="61"/>
      <c r="CD958" s="61"/>
      <c r="CE958" s="61"/>
      <c r="CF958" s="61"/>
      <c r="CG958" s="61"/>
      <c r="CH958" s="61"/>
      <c r="CI958" s="61"/>
      <c r="CJ958" s="61"/>
      <c r="CK958" s="61"/>
      <c r="CL958" s="61"/>
      <c r="CM958" s="61"/>
      <c r="CN958" s="61"/>
      <c r="CO958" s="61"/>
      <c r="CP958" s="61"/>
      <c r="CQ958" s="61"/>
      <c r="CR958" s="1510"/>
      <c r="CS958" s="61"/>
      <c r="CT958" s="61"/>
      <c r="CU958" s="61"/>
      <c r="CV958" s="61"/>
      <c r="CW958" s="61"/>
      <c r="CX958" s="61"/>
      <c r="CY958" s="61"/>
      <c r="CZ958" s="61"/>
      <c r="DA958" s="61"/>
      <c r="DB958" s="61"/>
      <c r="DC958" s="61"/>
      <c r="DD958" s="61"/>
      <c r="DE958" s="61"/>
      <c r="DF958" s="61"/>
    </row>
    <row r="959" spans="1:110" ht="12.75" customHeight="1">
      <c r="F959" s="2211" t="s">
        <v>34</v>
      </c>
      <c r="G959" s="2212"/>
      <c r="H959" s="2212"/>
      <c r="I959" s="2212"/>
      <c r="J959" s="2212"/>
      <c r="K959" s="2212"/>
      <c r="L959" s="2212"/>
      <c r="M959" s="2146"/>
      <c r="N959" s="2147"/>
      <c r="O959" s="2147"/>
      <c r="P959" s="2147"/>
      <c r="Q959" s="2147"/>
      <c r="R959" s="2147"/>
      <c r="S959" s="2148"/>
      <c r="T959" s="79"/>
      <c r="U959" s="80"/>
      <c r="V959" s="80"/>
      <c r="W959" s="80"/>
      <c r="X959" s="80"/>
      <c r="Y959" s="80"/>
      <c r="Z959" s="188" t="s">
        <v>139</v>
      </c>
      <c r="AA959" s="2160"/>
      <c r="AB959" s="2161"/>
      <c r="AC959" s="2161"/>
      <c r="AD959" s="2161"/>
      <c r="AE959" s="2161"/>
      <c r="AF959" s="2161"/>
      <c r="AG959" s="2162"/>
      <c r="AZ959" s="61"/>
      <c r="BB959" s="61"/>
      <c r="BC959" s="61"/>
      <c r="BD959" s="61"/>
      <c r="BE959" s="61"/>
      <c r="BJ959" s="61"/>
      <c r="BK959" s="61"/>
      <c r="BL959" s="61"/>
      <c r="BM959" s="61"/>
      <c r="BN959" s="61"/>
      <c r="BO959" s="61"/>
      <c r="BP959" s="61"/>
      <c r="BQ959" s="61"/>
      <c r="BR959" s="61"/>
      <c r="BS959" s="61"/>
      <c r="BT959" s="61"/>
      <c r="BU959" s="61"/>
      <c r="BV959" s="61"/>
      <c r="BW959" s="61"/>
      <c r="BX959" s="61"/>
      <c r="BY959" s="61"/>
      <c r="BZ959" s="61"/>
      <c r="CA959" s="61"/>
      <c r="CB959" s="61"/>
      <c r="CC959" s="61"/>
      <c r="CD959" s="61"/>
      <c r="CE959" s="61"/>
      <c r="CF959" s="61"/>
      <c r="CG959" s="61"/>
      <c r="CH959" s="61"/>
      <c r="CI959" s="61"/>
      <c r="CJ959" s="61"/>
      <c r="CK959" s="61"/>
      <c r="CL959" s="61"/>
      <c r="CM959" s="61"/>
      <c r="CN959" s="61"/>
      <c r="CO959" s="61"/>
      <c r="CP959" s="61"/>
      <c r="CQ959" s="61"/>
      <c r="CR959" s="1510"/>
      <c r="CS959" s="61"/>
      <c r="CT959" s="61"/>
      <c r="CU959" s="61"/>
      <c r="CV959" s="61"/>
      <c r="CW959" s="61"/>
      <c r="CX959" s="61"/>
      <c r="CY959" s="61"/>
      <c r="CZ959" s="61"/>
      <c r="DA959" s="61"/>
      <c r="DB959" s="61"/>
      <c r="DC959" s="61"/>
      <c r="DD959" s="61"/>
      <c r="DE959" s="61"/>
      <c r="DF959" s="61"/>
    </row>
    <row r="960" spans="1:110" ht="12.75" customHeight="1">
      <c r="AZ960" s="61"/>
      <c r="BB960" s="61"/>
      <c r="BC960" s="61"/>
      <c r="BD960" s="61"/>
      <c r="BE960" s="61"/>
      <c r="BJ960" s="61"/>
      <c r="BK960" s="61"/>
      <c r="BL960" s="61"/>
      <c r="BM960" s="61"/>
      <c r="BN960" s="61"/>
      <c r="BO960" s="61"/>
      <c r="BP960" s="61"/>
      <c r="BQ960" s="61"/>
      <c r="BR960" s="61"/>
      <c r="BS960" s="61"/>
      <c r="BT960" s="61"/>
      <c r="BU960" s="61"/>
      <c r="BV960" s="61"/>
      <c r="BW960" s="61"/>
      <c r="BX960" s="61"/>
      <c r="BY960" s="61"/>
      <c r="BZ960" s="61"/>
      <c r="CA960" s="61"/>
      <c r="CB960" s="61"/>
      <c r="CC960" s="61"/>
      <c r="CD960" s="61"/>
      <c r="CE960" s="61"/>
      <c r="CF960" s="61"/>
      <c r="CG960" s="61"/>
      <c r="CH960" s="61"/>
      <c r="CI960" s="61"/>
      <c r="CJ960" s="61"/>
      <c r="CK960" s="61"/>
      <c r="CL960" s="61"/>
      <c r="CM960" s="61"/>
      <c r="CN960" s="61"/>
      <c r="CO960" s="61"/>
      <c r="CP960" s="61"/>
      <c r="CQ960" s="61"/>
      <c r="CR960" s="1510"/>
      <c r="CS960" s="61"/>
      <c r="CT960" s="61"/>
      <c r="CU960" s="61"/>
      <c r="CV960" s="61"/>
      <c r="CW960" s="61"/>
      <c r="CX960" s="61"/>
      <c r="CY960" s="61"/>
      <c r="CZ960" s="61"/>
      <c r="DA960" s="61"/>
      <c r="DB960" s="61"/>
      <c r="DC960" s="61"/>
      <c r="DD960" s="61"/>
      <c r="DE960" s="61"/>
      <c r="DF960" s="61"/>
    </row>
    <row r="961" spans="1:110" ht="12.75" customHeight="1">
      <c r="AZ961" s="61"/>
      <c r="BA961" s="61"/>
      <c r="BB961" s="61"/>
      <c r="BC961" s="61"/>
      <c r="BD961" s="61"/>
      <c r="BE961" s="61"/>
      <c r="BF961" s="61"/>
      <c r="BG961" s="61"/>
      <c r="BH961" s="61"/>
      <c r="BI961" s="61"/>
      <c r="BJ961" s="61"/>
      <c r="BK961" s="61"/>
      <c r="BL961" s="61"/>
      <c r="BM961" s="61"/>
      <c r="BN961" s="61"/>
      <c r="BO961" s="61"/>
      <c r="BP961" s="61"/>
      <c r="BQ961" s="61"/>
      <c r="BR961" s="61"/>
      <c r="BS961" s="61"/>
      <c r="BT961" s="61"/>
      <c r="BU961" s="61"/>
      <c r="BV961" s="61"/>
      <c r="BW961" s="61"/>
      <c r="BX961" s="61"/>
      <c r="BY961" s="61"/>
      <c r="BZ961" s="61"/>
      <c r="CA961" s="61"/>
      <c r="CB961" s="61"/>
      <c r="CC961" s="61"/>
      <c r="CD961" s="61"/>
      <c r="CE961" s="61"/>
      <c r="CF961" s="61"/>
      <c r="CG961" s="61"/>
      <c r="CH961" s="61"/>
      <c r="CI961" s="61"/>
      <c r="CJ961" s="61"/>
      <c r="CK961" s="61"/>
      <c r="CL961" s="61"/>
      <c r="CM961" s="61"/>
      <c r="CN961" s="61"/>
      <c r="CO961" s="61"/>
      <c r="CP961" s="61"/>
      <c r="CQ961" s="61"/>
      <c r="CR961" s="1510"/>
      <c r="CS961" s="61"/>
      <c r="CT961" s="61"/>
      <c r="CU961" s="61"/>
      <c r="CV961" s="61"/>
      <c r="CW961" s="61"/>
      <c r="CX961" s="61"/>
      <c r="CY961" s="61"/>
      <c r="CZ961" s="61"/>
      <c r="DA961" s="61"/>
      <c r="DB961" s="61"/>
      <c r="DC961" s="61"/>
      <c r="DD961" s="61"/>
      <c r="DE961" s="61"/>
      <c r="DF961" s="61"/>
    </row>
    <row r="962" spans="1:110" ht="12.75" customHeight="1">
      <c r="AZ962" s="61"/>
      <c r="BA962" s="61"/>
      <c r="BB962" s="61"/>
      <c r="BC962" s="61"/>
      <c r="BD962" s="61"/>
      <c r="BE962" s="61"/>
      <c r="BF962" s="61"/>
      <c r="BG962" s="61"/>
      <c r="BH962" s="61"/>
      <c r="BI962" s="61"/>
      <c r="BJ962" s="61"/>
      <c r="BK962" s="61"/>
      <c r="BL962" s="61"/>
      <c r="BM962" s="61"/>
      <c r="BN962" s="61"/>
      <c r="BO962" s="61"/>
      <c r="BP962" s="61"/>
      <c r="BQ962" s="61"/>
      <c r="BR962" s="61"/>
      <c r="BS962" s="61"/>
      <c r="BT962" s="61"/>
      <c r="BU962" s="61"/>
      <c r="BV962" s="61"/>
      <c r="BW962" s="61"/>
      <c r="BX962" s="61"/>
      <c r="BY962" s="61"/>
      <c r="BZ962" s="61"/>
      <c r="CA962" s="61"/>
      <c r="CB962" s="61"/>
      <c r="CC962" s="61"/>
      <c r="CD962" s="61"/>
      <c r="CE962" s="61"/>
      <c r="CF962" s="61"/>
      <c r="CG962" s="61"/>
      <c r="CH962" s="61"/>
      <c r="CI962" s="61"/>
      <c r="CJ962" s="61"/>
      <c r="CK962" s="61"/>
      <c r="CL962" s="61"/>
      <c r="CM962" s="61"/>
      <c r="CN962" s="61"/>
      <c r="CO962" s="61"/>
      <c r="CP962" s="61"/>
      <c r="CQ962" s="61"/>
      <c r="CR962" s="1510"/>
      <c r="CS962" s="61"/>
      <c r="CT962" s="61"/>
      <c r="CU962" s="61"/>
      <c r="CV962" s="61"/>
      <c r="CW962" s="61"/>
      <c r="CX962" s="61"/>
      <c r="CY962" s="61"/>
      <c r="CZ962" s="61"/>
      <c r="DA962" s="61"/>
      <c r="DB962" s="61"/>
      <c r="DC962" s="61"/>
      <c r="DD962" s="61"/>
      <c r="DE962" s="61"/>
      <c r="DF962" s="61"/>
    </row>
    <row r="963" spans="1:110" ht="12.75" customHeight="1">
      <c r="A963" s="2221" t="s">
        <v>581</v>
      </c>
      <c r="B963" s="2221"/>
      <c r="C963" s="2221"/>
      <c r="D963" s="2221"/>
      <c r="E963" s="2221"/>
      <c r="F963" s="2221"/>
      <c r="G963" s="2221"/>
      <c r="H963" s="2221"/>
      <c r="I963" s="2221"/>
      <c r="J963" s="2221"/>
      <c r="K963" s="2221"/>
      <c r="L963" s="2221"/>
      <c r="M963" s="2221"/>
      <c r="N963" s="2221"/>
      <c r="O963" s="2221"/>
      <c r="P963" s="2221"/>
      <c r="Q963" s="2221"/>
      <c r="R963" s="2221"/>
      <c r="S963" s="2221"/>
      <c r="T963" s="2221"/>
      <c r="U963" s="2221"/>
      <c r="V963" s="2221"/>
      <c r="W963" s="2221"/>
      <c r="X963" s="2221"/>
      <c r="Y963" s="2221"/>
      <c r="Z963" s="2221"/>
      <c r="AA963" s="2221"/>
      <c r="AB963" s="2221"/>
      <c r="AC963" s="2221"/>
      <c r="AD963" s="2221"/>
      <c r="AE963" s="2221"/>
      <c r="AF963" s="2221"/>
      <c r="AG963" s="2221"/>
      <c r="AH963" s="2221"/>
      <c r="AI963" s="2221"/>
      <c r="AJ963" s="2221"/>
      <c r="AK963" s="2221"/>
      <c r="AL963" s="2221"/>
      <c r="AM963" s="2221"/>
      <c r="AN963" s="2221"/>
      <c r="AO963" s="2221"/>
      <c r="AP963" s="2221"/>
      <c r="AQ963" s="2221"/>
      <c r="AR963" s="2221"/>
      <c r="AS963" s="2221"/>
      <c r="AT963" s="144"/>
      <c r="AU963" s="144"/>
      <c r="AV963" s="144"/>
      <c r="AW963" s="144"/>
      <c r="AX963" s="144"/>
      <c r="AY963" s="144"/>
      <c r="AZ963" s="61"/>
      <c r="BB963" s="61"/>
      <c r="BC963" s="61"/>
      <c r="BD963" s="61"/>
      <c r="BE963" s="61"/>
      <c r="BF963" s="61"/>
      <c r="BG963" s="61"/>
      <c r="BH963" s="61"/>
      <c r="BI963" s="61"/>
      <c r="BJ963" s="61"/>
      <c r="BK963" s="61"/>
      <c r="BL963" s="61"/>
      <c r="BM963" s="61"/>
      <c r="BN963" s="61"/>
      <c r="BO963" s="61"/>
      <c r="BP963" s="61"/>
      <c r="BQ963" s="61"/>
      <c r="BR963" s="61"/>
      <c r="BS963" s="61"/>
      <c r="BT963" s="61"/>
      <c r="BU963" s="61"/>
      <c r="BV963" s="61"/>
      <c r="BW963" s="61"/>
      <c r="BX963" s="61"/>
      <c r="BY963" s="61"/>
      <c r="BZ963" s="61"/>
      <c r="CA963" s="61"/>
      <c r="CB963" s="61"/>
      <c r="CC963" s="61"/>
      <c r="CD963" s="61"/>
      <c r="CE963" s="61"/>
      <c r="CF963" s="61"/>
      <c r="CG963" s="61"/>
      <c r="CH963" s="61"/>
      <c r="CI963" s="61"/>
      <c r="CJ963" s="61"/>
      <c r="CK963" s="61"/>
      <c r="CL963" s="61"/>
      <c r="CM963" s="61"/>
      <c r="CN963" s="61"/>
      <c r="CO963" s="61"/>
      <c r="CP963" s="61"/>
      <c r="CQ963" s="61"/>
      <c r="CR963" s="1510"/>
      <c r="CS963" s="61"/>
      <c r="CT963" s="61"/>
      <c r="CU963" s="61"/>
      <c r="CV963" s="61"/>
      <c r="CW963" s="61"/>
      <c r="CX963" s="61"/>
      <c r="CY963" s="61"/>
      <c r="CZ963" s="61"/>
      <c r="DA963" s="61"/>
      <c r="DB963" s="61"/>
      <c r="DC963" s="61"/>
      <c r="DD963" s="61"/>
      <c r="DE963" s="61"/>
      <c r="DF963" s="61"/>
    </row>
    <row r="964" spans="1:110" s="51" customFormat="1" ht="12.75" customHeight="1">
      <c r="A964" s="2221"/>
      <c r="B964" s="2221"/>
      <c r="C964" s="2221"/>
      <c r="D964" s="2221"/>
      <c r="E964" s="2221"/>
      <c r="F964" s="2221"/>
      <c r="G964" s="2221"/>
      <c r="H964" s="2221"/>
      <c r="I964" s="2221"/>
      <c r="J964" s="2221"/>
      <c r="K964" s="2221"/>
      <c r="L964" s="2221"/>
      <c r="M964" s="2221"/>
      <c r="N964" s="2221"/>
      <c r="O964" s="2221"/>
      <c r="P964" s="2221"/>
      <c r="Q964" s="2221"/>
      <c r="R964" s="2221"/>
      <c r="S964" s="2221"/>
      <c r="T964" s="2221"/>
      <c r="U964" s="2221"/>
      <c r="V964" s="2221"/>
      <c r="W964" s="2221"/>
      <c r="X964" s="2221"/>
      <c r="Y964" s="2221"/>
      <c r="Z964" s="2221"/>
      <c r="AA964" s="2221"/>
      <c r="AB964" s="2221"/>
      <c r="AC964" s="2221"/>
      <c r="AD964" s="2221"/>
      <c r="AE964" s="2221"/>
      <c r="AF964" s="2221"/>
      <c r="AG964" s="2221"/>
      <c r="AH964" s="2221"/>
      <c r="AI964" s="2221"/>
      <c r="AJ964" s="2221"/>
      <c r="AK964" s="2221"/>
      <c r="AL964" s="2221"/>
      <c r="AM964" s="2221"/>
      <c r="AN964" s="2221"/>
      <c r="AO964" s="2221"/>
      <c r="AP964" s="2221"/>
      <c r="AQ964" s="2221"/>
      <c r="AR964" s="2221"/>
      <c r="AS964" s="2221"/>
      <c r="AT964" s="144"/>
      <c r="AU964" s="144"/>
      <c r="AV964" s="144"/>
      <c r="AW964" s="144"/>
      <c r="AX964" s="144"/>
      <c r="AY964" s="144"/>
      <c r="BB964" s="61"/>
      <c r="BC964" s="61"/>
      <c r="BD964" s="61"/>
      <c r="BE964" s="61"/>
      <c r="BF964" s="61"/>
      <c r="BG964" s="56"/>
      <c r="BH964" s="56"/>
      <c r="BI964" s="56"/>
      <c r="BJ964" s="56"/>
      <c r="BK964" s="56"/>
      <c r="BL964" s="56"/>
      <c r="BM964" s="56"/>
      <c r="BN964" s="56"/>
      <c r="CB964" s="107"/>
      <c r="CC964" s="107"/>
      <c r="CD964" s="107"/>
      <c r="CE964" s="107"/>
      <c r="CF964" s="107"/>
      <c r="CG964" s="107"/>
      <c r="CH964" s="107"/>
      <c r="CI964" s="107"/>
      <c r="CJ964" s="107"/>
      <c r="CK964" s="107"/>
      <c r="CL964" s="107"/>
      <c r="CM964" s="107"/>
      <c r="CN964" s="107"/>
      <c r="CO964" s="107"/>
      <c r="CP964" s="107"/>
      <c r="CQ964" s="107"/>
      <c r="CR964" s="1706"/>
      <c r="CS964" s="107"/>
      <c r="CT964" s="107"/>
      <c r="CU964" s="107"/>
      <c r="CV964" s="107"/>
      <c r="CW964" s="107"/>
      <c r="CX964" s="107"/>
      <c r="CY964" s="107"/>
      <c r="CZ964" s="107"/>
      <c r="DA964" s="107"/>
      <c r="DB964" s="107"/>
      <c r="DC964" s="107"/>
      <c r="DD964" s="107"/>
      <c r="DE964" s="107"/>
      <c r="DF964" s="107"/>
    </row>
    <row r="965" spans="1:110" s="51" customFormat="1" ht="12.75">
      <c r="D965" s="25"/>
      <c r="E965" s="25"/>
      <c r="F965" s="25"/>
      <c r="G965" s="3"/>
      <c r="H965" s="25"/>
      <c r="AL965" s="105"/>
      <c r="AM965" s="1487"/>
      <c r="AN965" s="1487"/>
      <c r="AO965" s="1487"/>
      <c r="AP965" s="1487"/>
      <c r="AQ965" s="1487"/>
      <c r="AR965" s="1487"/>
      <c r="AS965" s="1487"/>
      <c r="AT965" s="1487"/>
      <c r="AU965" s="1487"/>
      <c r="AV965" s="1487"/>
      <c r="AW965" s="1487"/>
      <c r="AX965" s="1487"/>
      <c r="AY965" s="1487"/>
      <c r="AZ965" s="21"/>
      <c r="BB965" s="21"/>
      <c r="BC965" s="21"/>
      <c r="BD965" s="21"/>
      <c r="BE965" s="21"/>
      <c r="BF965" s="21"/>
      <c r="BG965" s="2294"/>
      <c r="BH965" s="2294"/>
      <c r="BI965" s="2294"/>
      <c r="BJ965" s="2294"/>
      <c r="BK965" s="2294"/>
      <c r="BL965" s="2294"/>
      <c r="BM965" s="56"/>
      <c r="BN965" s="56"/>
      <c r="CB965" s="107"/>
      <c r="CC965" s="107"/>
      <c r="CD965" s="107"/>
      <c r="CE965" s="107"/>
      <c r="CF965" s="107"/>
      <c r="CG965" s="107"/>
      <c r="CH965" s="107"/>
      <c r="CI965" s="107"/>
      <c r="CJ965" s="107"/>
      <c r="CK965" s="107"/>
      <c r="CL965" s="107"/>
      <c r="CM965" s="107"/>
      <c r="CN965" s="107"/>
      <c r="CO965" s="107"/>
      <c r="CP965" s="107"/>
      <c r="CQ965" s="107"/>
      <c r="CR965" s="1706"/>
      <c r="CS965" s="107"/>
      <c r="CT965" s="107"/>
      <c r="CU965" s="107"/>
      <c r="CV965" s="107"/>
      <c r="CW965" s="107"/>
      <c r="CX965" s="107"/>
      <c r="CY965" s="107"/>
      <c r="CZ965" s="107"/>
      <c r="DA965" s="107"/>
      <c r="DB965" s="107"/>
      <c r="DC965" s="107"/>
      <c r="DD965" s="107"/>
      <c r="DE965" s="107"/>
      <c r="DF965" s="107"/>
    </row>
    <row r="966" spans="1:110" s="51" customFormat="1" ht="12.75">
      <c r="A966" s="49" t="s">
        <v>328</v>
      </c>
      <c r="B966" s="25"/>
      <c r="C966" s="49" t="s">
        <v>650</v>
      </c>
      <c r="D966" s="25"/>
      <c r="E966" s="25"/>
      <c r="F966" s="25"/>
      <c r="G966" s="3"/>
      <c r="H966" s="25"/>
      <c r="AL966" s="105"/>
      <c r="AM966" s="1487"/>
      <c r="AN966" s="1487"/>
      <c r="AO966" s="1487"/>
      <c r="AP966" s="1487"/>
      <c r="AQ966" s="1487"/>
      <c r="AR966" s="1487"/>
      <c r="AS966" s="1487"/>
      <c r="AT966" s="1487"/>
      <c r="AU966" s="1487"/>
      <c r="AV966" s="1487"/>
      <c r="AW966" s="1487"/>
      <c r="AX966" s="1487"/>
      <c r="AY966" s="1487"/>
      <c r="BB966" s="1514"/>
      <c r="BC966" s="1514"/>
      <c r="BD966" s="21"/>
      <c r="BE966" s="21"/>
      <c r="BF966" s="21"/>
      <c r="BM966" s="56"/>
      <c r="BN966" s="56"/>
      <c r="CB966" s="107"/>
      <c r="CC966" s="107"/>
      <c r="CD966" s="107"/>
      <c r="CE966" s="107"/>
      <c r="CF966" s="107"/>
      <c r="CG966" s="107"/>
      <c r="CH966" s="107"/>
      <c r="CI966" s="107"/>
      <c r="CJ966" s="107"/>
      <c r="CK966" s="107"/>
      <c r="CL966" s="107"/>
      <c r="CM966" s="107"/>
      <c r="CN966" s="107"/>
      <c r="CO966" s="107"/>
      <c r="CP966" s="107"/>
      <c r="CQ966" s="107"/>
      <c r="CR966" s="1706"/>
      <c r="CS966" s="107"/>
      <c r="CT966" s="107"/>
      <c r="CU966" s="107"/>
      <c r="CV966" s="107"/>
      <c r="CW966" s="107"/>
      <c r="CX966" s="107"/>
      <c r="CY966" s="107"/>
      <c r="CZ966" s="107"/>
      <c r="DA966" s="107"/>
      <c r="DB966" s="107"/>
      <c r="DC966" s="107"/>
      <c r="DD966" s="107"/>
      <c r="DE966" s="107"/>
      <c r="DF966" s="107"/>
    </row>
    <row r="967" spans="1:110" s="51" customFormat="1" ht="12.75">
      <c r="A967" s="49"/>
      <c r="B967" s="25"/>
      <c r="C967" s="49"/>
      <c r="D967" s="25"/>
      <c r="E967" s="25"/>
      <c r="F967" s="25"/>
      <c r="G967" s="3"/>
      <c r="H967" s="25"/>
      <c r="AL967" s="105"/>
      <c r="AM967" s="1487"/>
      <c r="AN967" s="1487"/>
      <c r="AO967" s="1487"/>
      <c r="AP967" s="1487"/>
      <c r="AQ967" s="1487"/>
      <c r="AR967" s="1487"/>
      <c r="AS967" s="1487"/>
      <c r="AT967" s="1487"/>
      <c r="AU967" s="1487"/>
      <c r="AV967" s="1487"/>
      <c r="AW967" s="1487"/>
      <c r="AX967" s="1487"/>
      <c r="AY967" s="1487"/>
      <c r="BB967" s="1514"/>
      <c r="BC967" s="1514"/>
      <c r="BD967" s="21"/>
      <c r="BE967" s="21"/>
      <c r="BF967" s="21"/>
      <c r="BM967" s="56"/>
      <c r="BN967" s="56"/>
      <c r="CB967" s="107"/>
      <c r="CC967" s="107"/>
      <c r="CD967" s="107"/>
      <c r="CE967" s="107"/>
      <c r="CF967" s="107"/>
      <c r="CG967" s="107"/>
      <c r="CH967" s="107"/>
      <c r="CI967" s="107"/>
      <c r="CJ967" s="107"/>
      <c r="CK967" s="107"/>
      <c r="CL967" s="107"/>
      <c r="CM967" s="107"/>
      <c r="CN967" s="107"/>
      <c r="CO967" s="107"/>
      <c r="CP967" s="107"/>
      <c r="CQ967" s="107"/>
      <c r="CR967" s="1706"/>
      <c r="CS967" s="107"/>
      <c r="CT967" s="107"/>
      <c r="CU967" s="107"/>
      <c r="CV967" s="107"/>
      <c r="CW967" s="107"/>
      <c r="CX967" s="107"/>
      <c r="CY967" s="107"/>
      <c r="CZ967" s="107"/>
      <c r="DA967" s="107"/>
      <c r="DB967" s="107"/>
      <c r="DC967" s="107"/>
      <c r="DD967" s="107"/>
      <c r="DE967" s="107"/>
      <c r="DF967" s="107"/>
    </row>
    <row r="968" spans="1:110" s="51" customFormat="1" ht="12.75">
      <c r="A968" s="104"/>
      <c r="B968" s="117"/>
      <c r="C968" s="1530"/>
      <c r="D968" s="2110" t="s">
        <v>673</v>
      </c>
      <c r="E968" s="2111"/>
      <c r="F968" s="2111"/>
      <c r="G968" s="2111"/>
      <c r="H968" s="2111"/>
      <c r="I968" s="2111"/>
      <c r="J968" s="2111"/>
      <c r="K968" s="2111"/>
      <c r="L968" s="2111"/>
      <c r="M968" s="2111"/>
      <c r="N968" s="2111"/>
      <c r="O968" s="2111"/>
      <c r="P968" s="2111"/>
      <c r="Q968" s="2112"/>
      <c r="R968" s="2110" t="s">
        <v>674</v>
      </c>
      <c r="S968" s="2111"/>
      <c r="T968" s="2111"/>
      <c r="U968" s="2111"/>
      <c r="V968" s="2111"/>
      <c r="W968" s="2111"/>
      <c r="X968" s="2111"/>
      <c r="Y968" s="2111"/>
      <c r="Z968" s="2111"/>
      <c r="AA968" s="2112"/>
      <c r="AB968" s="2110" t="s">
        <v>675</v>
      </c>
      <c r="AC968" s="2111"/>
      <c r="AD968" s="2111"/>
      <c r="AE968" s="2111"/>
      <c r="AF968" s="2111"/>
      <c r="AG968" s="2111"/>
      <c r="AH968" s="2111"/>
      <c r="AI968" s="2112"/>
      <c r="AJ968" s="2110" t="s">
        <v>676</v>
      </c>
      <c r="AK968" s="2111"/>
      <c r="AL968" s="2111"/>
      <c r="AM968" s="2111"/>
      <c r="AN968" s="2111"/>
      <c r="AO968" s="2111"/>
      <c r="AP968" s="2111"/>
      <c r="AQ968" s="2112"/>
      <c r="AR968" s="1487"/>
      <c r="AS968" s="1487"/>
      <c r="AT968" s="1487"/>
      <c r="AU968" s="1487"/>
      <c r="AV968" s="1487"/>
      <c r="AW968" s="1487"/>
      <c r="AX968" s="1487"/>
      <c r="AY968" s="1487"/>
      <c r="AZ968" s="126"/>
      <c r="BG968" s="56"/>
      <c r="BH968" s="56"/>
      <c r="BI968" s="56"/>
      <c r="BJ968" s="56"/>
      <c r="BK968" s="56"/>
      <c r="BL968" s="56"/>
      <c r="BM968" s="56"/>
      <c r="BN968" s="56"/>
      <c r="CB968" s="107"/>
      <c r="CC968" s="107"/>
      <c r="CD968" s="107"/>
      <c r="CE968" s="107"/>
      <c r="CF968" s="107"/>
      <c r="CG968" s="107"/>
      <c r="CH968" s="107"/>
      <c r="CI968" s="107"/>
      <c r="CJ968" s="107"/>
      <c r="CK968" s="107"/>
      <c r="CL968" s="107"/>
      <c r="CM968" s="107"/>
      <c r="CN968" s="107"/>
      <c r="CO968" s="107"/>
      <c r="CP968" s="107"/>
      <c r="CQ968" s="107"/>
      <c r="CR968" s="1706"/>
      <c r="CS968" s="107"/>
      <c r="CT968" s="107"/>
      <c r="CU968" s="107"/>
      <c r="CV968" s="107"/>
      <c r="CW968" s="107"/>
      <c r="CX968" s="107"/>
      <c r="CY968" s="107"/>
      <c r="CZ968" s="107"/>
      <c r="DA968" s="107"/>
      <c r="DB968" s="107"/>
      <c r="DC968" s="107"/>
      <c r="DD968" s="107"/>
      <c r="DE968" s="107"/>
      <c r="DF968" s="107"/>
    </row>
    <row r="969" spans="1:110" s="51" customFormat="1" ht="12.75">
      <c r="B969" s="110"/>
      <c r="C969" s="1531"/>
      <c r="D969" s="2113" t="s">
        <v>668</v>
      </c>
      <c r="E969" s="2114"/>
      <c r="F969" s="2114"/>
      <c r="G969" s="2114"/>
      <c r="H969" s="2114"/>
      <c r="I969" s="2114"/>
      <c r="J969" s="2114"/>
      <c r="K969" s="2114"/>
      <c r="L969" s="2114"/>
      <c r="M969" s="2114"/>
      <c r="N969" s="2114"/>
      <c r="O969" s="2114"/>
      <c r="P969" s="2114"/>
      <c r="Q969" s="2115"/>
      <c r="R969" s="2109">
        <f>IF(ISNA(IF($BN$799="4%",(INDEX($BP$809:$BT$866,MATCH($CB$799,$BO$809:$BO$866,0),MATCH(D969,$BP$808:$BT$808,0))),(INDEX($BW$809:$CA$866,MATCH($CB$799,$BV$809:$BV$866,0),MATCH(D969,$BW$808:$CA$808,0))))),0,IF($BN$799="4%",(INDEX($BP$809:$BT$866,MATCH($CB$799,$BO$809:$BO$866,0),MATCH(D969,$BP$808:$BT$808,0))),(INDEX($BW$809:$CA$866,MATCH($CB$799,$BV$809:$BV$866,0),MATCH(D969,$BW$808:$CA$808,0)))))</f>
        <v>238133</v>
      </c>
      <c r="S969" s="2109"/>
      <c r="T969" s="2109"/>
      <c r="U969" s="2109"/>
      <c r="V969" s="2109"/>
      <c r="W969" s="2109"/>
      <c r="X969" s="2109"/>
      <c r="Y969" s="2109"/>
      <c r="Z969" s="2109"/>
      <c r="AA969" s="2109"/>
      <c r="AB969" s="2043">
        <f>BN663</f>
        <v>0</v>
      </c>
      <c r="AC969" s="2044"/>
      <c r="AD969" s="2044"/>
      <c r="AE969" s="2044"/>
      <c r="AF969" s="2044"/>
      <c r="AG969" s="2044"/>
      <c r="AH969" s="2044"/>
      <c r="AI969" s="2045"/>
      <c r="AJ969" s="2090">
        <f>IF(ISERROR((R969*AB969)),0,(R969*AB969))</f>
        <v>0</v>
      </c>
      <c r="AK969" s="2091"/>
      <c r="AL969" s="2091"/>
      <c r="AM969" s="2091"/>
      <c r="AN969" s="2091"/>
      <c r="AO969" s="2091"/>
      <c r="AP969" s="2091"/>
      <c r="AQ969" s="2092"/>
      <c r="AR969" s="1487"/>
      <c r="AS969" s="1487"/>
      <c r="AT969" s="1487"/>
      <c r="AU969" s="1487"/>
      <c r="AV969" s="1487"/>
      <c r="AW969" s="1487"/>
      <c r="AX969" s="1487"/>
      <c r="AY969" s="1487"/>
      <c r="AZ969" s="126"/>
      <c r="BG969" s="56"/>
      <c r="BH969" s="56"/>
      <c r="BI969" s="56"/>
      <c r="BJ969" s="56"/>
      <c r="BK969" s="56"/>
      <c r="BL969" s="56"/>
      <c r="BM969" s="56"/>
      <c r="BN969" s="56"/>
      <c r="CB969" s="107"/>
      <c r="CC969" s="107"/>
      <c r="CD969" s="107"/>
      <c r="CE969" s="107"/>
      <c r="CF969" s="107"/>
      <c r="CG969" s="107"/>
      <c r="CH969" s="107"/>
      <c r="CI969" s="107"/>
      <c r="CJ969" s="107"/>
      <c r="CK969" s="107"/>
      <c r="CL969" s="107"/>
      <c r="CM969" s="107"/>
      <c r="CN969" s="107"/>
      <c r="CO969" s="107"/>
      <c r="CP969" s="107"/>
      <c r="CQ969" s="107"/>
      <c r="CR969" s="1706"/>
      <c r="CS969" s="107"/>
      <c r="CT969" s="107"/>
      <c r="CU969" s="107"/>
      <c r="CV969" s="107"/>
      <c r="CW969" s="107"/>
      <c r="CX969" s="107"/>
      <c r="CY969" s="107"/>
      <c r="CZ969" s="107"/>
      <c r="DA969" s="107"/>
      <c r="DB969" s="107"/>
      <c r="DC969" s="107"/>
      <c r="DD969" s="107"/>
      <c r="DE969" s="107"/>
      <c r="DF969" s="107"/>
    </row>
    <row r="970" spans="1:110" s="51" customFormat="1" ht="12.75">
      <c r="B970" s="110"/>
      <c r="C970" s="1532"/>
      <c r="D970" s="2113" t="s">
        <v>334</v>
      </c>
      <c r="E970" s="2114"/>
      <c r="F970" s="2114"/>
      <c r="G970" s="2114"/>
      <c r="H970" s="2114"/>
      <c r="I970" s="2114"/>
      <c r="J970" s="2114"/>
      <c r="K970" s="2114"/>
      <c r="L970" s="2114"/>
      <c r="M970" s="2114"/>
      <c r="N970" s="2114"/>
      <c r="O970" s="2114"/>
      <c r="P970" s="2114"/>
      <c r="Q970" s="2115"/>
      <c r="R970" s="2109">
        <f>IF(ISNA(IF($BN$799="4%",(INDEX($BP$809:$BT$866,MATCH($CB$799,$BO$809:$BO$866,0),MATCH(D970,$BP$808:$BT$808,0))),(INDEX($BW$809:$CA$866,MATCH($CB$799,$BV$809:$BV$866,0),MATCH(D970,$BW$808:$CA$808,0))))),0,IF($BN$799="4%",(INDEX($BP$809:$BT$866,MATCH($CB$799,$BO$809:$BO$866,0),MATCH(D970,$BP$808:$BT$808,0))),(INDEX($BW$809:$CA$866,MATCH($CB$799,$BV$809:$BV$866,0),MATCH(D970,$BW$808:$CA$808,0)))))</f>
        <v>274565</v>
      </c>
      <c r="S970" s="2109"/>
      <c r="T970" s="2109"/>
      <c r="U970" s="2109"/>
      <c r="V970" s="2109"/>
      <c r="W970" s="2109"/>
      <c r="X970" s="2109"/>
      <c r="Y970" s="2109"/>
      <c r="Z970" s="2109"/>
      <c r="AA970" s="2109"/>
      <c r="AB970" s="2043">
        <f>BS663</f>
        <v>69</v>
      </c>
      <c r="AC970" s="2044"/>
      <c r="AD970" s="2044"/>
      <c r="AE970" s="2044"/>
      <c r="AF970" s="2044"/>
      <c r="AG970" s="2044"/>
      <c r="AH970" s="2044"/>
      <c r="AI970" s="2045"/>
      <c r="AJ970" s="2090">
        <f>IF(ISERROR((R970*AB970)),0,(R970*AB970))</f>
        <v>18944985</v>
      </c>
      <c r="AK970" s="2091"/>
      <c r="AL970" s="2091"/>
      <c r="AM970" s="2091"/>
      <c r="AN970" s="2091"/>
      <c r="AO970" s="2091"/>
      <c r="AP970" s="2091"/>
      <c r="AQ970" s="2092"/>
      <c r="AR970" s="1487"/>
      <c r="AS970" s="1487"/>
      <c r="AT970" s="1487"/>
      <c r="AU970" s="1487"/>
      <c r="AV970" s="1487"/>
      <c r="AW970" s="1487"/>
      <c r="AX970" s="1487"/>
      <c r="AY970" s="1487"/>
      <c r="BG970" s="56"/>
      <c r="BH970" s="56"/>
      <c r="BI970" s="56"/>
      <c r="BJ970" s="56"/>
      <c r="BK970" s="56"/>
      <c r="BL970" s="56"/>
      <c r="BM970" s="56"/>
      <c r="BN970" s="56"/>
      <c r="CB970" s="107"/>
      <c r="CC970" s="107"/>
      <c r="CD970" s="107"/>
      <c r="CE970" s="107"/>
      <c r="CF970" s="107"/>
      <c r="CG970" s="107"/>
      <c r="CH970" s="107"/>
      <c r="CI970" s="107"/>
      <c r="CJ970" s="107"/>
      <c r="CK970" s="107"/>
      <c r="CL970" s="107"/>
      <c r="CM970" s="107"/>
      <c r="CN970" s="107"/>
      <c r="CO970" s="107"/>
      <c r="CP970" s="107"/>
      <c r="CQ970" s="107"/>
      <c r="CR970" s="1706"/>
      <c r="CS970" s="107"/>
      <c r="CT970" s="107"/>
      <c r="CU970" s="107"/>
      <c r="CV970" s="107"/>
      <c r="CW970" s="107"/>
      <c r="CX970" s="107"/>
      <c r="CY970" s="107"/>
      <c r="CZ970" s="107"/>
      <c r="DA970" s="107"/>
      <c r="DB970" s="107"/>
      <c r="DC970" s="107"/>
      <c r="DD970" s="107"/>
      <c r="DE970" s="107"/>
      <c r="DF970" s="107"/>
    </row>
    <row r="971" spans="1:110" s="51" customFormat="1" ht="12.75" customHeight="1">
      <c r="B971" s="110"/>
      <c r="C971" s="1532"/>
      <c r="D971" s="2113" t="s">
        <v>168</v>
      </c>
      <c r="E971" s="2114"/>
      <c r="F971" s="2114"/>
      <c r="G971" s="2114"/>
      <c r="H971" s="2114"/>
      <c r="I971" s="2114"/>
      <c r="J971" s="2114"/>
      <c r="K971" s="2114"/>
      <c r="L971" s="2114"/>
      <c r="M971" s="2114"/>
      <c r="N971" s="2114"/>
      <c r="O971" s="2114"/>
      <c r="P971" s="2114"/>
      <c r="Q971" s="2115"/>
      <c r="R971" s="2109">
        <f>IF(ISNA(IF($BN$799="4%",(INDEX($BP$809:$BT$866,MATCH($CB$799,$BO$809:$BO$866,0),MATCH(D971,$BP$808:$BT$808,0))),(INDEX($BW$809:$CA$866,MATCH($CB$799,$BV$809:$BV$866,0),MATCH(D971,$BW$808:$CA$808,0))))),0,IF($BN$799="4%",(INDEX($BP$809:$BT$866,MATCH($CB$799,$BO$809:$BO$866,0),MATCH(D971,$BP$808:$BT$808,0))),(INDEX($BW$809:$CA$866,MATCH($CB$799,$BV$809:$BV$866,0),MATCH(D971,$BW$808:$CA$808,0)))))</f>
        <v>331200</v>
      </c>
      <c r="S971" s="2109"/>
      <c r="T971" s="2109"/>
      <c r="U971" s="2109"/>
      <c r="V971" s="2109"/>
      <c r="W971" s="2109"/>
      <c r="X971" s="2109"/>
      <c r="Y971" s="2109"/>
      <c r="Z971" s="2109"/>
      <c r="AA971" s="2109"/>
      <c r="AB971" s="2043">
        <f>BX663</f>
        <v>48</v>
      </c>
      <c r="AC971" s="2044"/>
      <c r="AD971" s="2044"/>
      <c r="AE971" s="2044"/>
      <c r="AF971" s="2044"/>
      <c r="AG971" s="2044"/>
      <c r="AH971" s="2044"/>
      <c r="AI971" s="2045"/>
      <c r="AJ971" s="2090">
        <f>IF(ISERROR((R971*AB971)),0,(R971*AB971))</f>
        <v>15897600</v>
      </c>
      <c r="AK971" s="2091"/>
      <c r="AL971" s="2091"/>
      <c r="AM971" s="2091"/>
      <c r="AN971" s="2091"/>
      <c r="AO971" s="2091"/>
      <c r="AP971" s="2091"/>
      <c r="AQ971" s="2092"/>
      <c r="AR971" s="1487"/>
      <c r="AS971" s="1487"/>
      <c r="AT971" s="1487"/>
      <c r="AU971" s="1487"/>
      <c r="AV971" s="1487"/>
      <c r="AW971" s="1487"/>
      <c r="AX971" s="1487"/>
      <c r="AY971" s="1487"/>
      <c r="BG971" s="56"/>
      <c r="BH971" s="56"/>
      <c r="BI971" s="56"/>
      <c r="BJ971" s="56"/>
      <c r="BK971" s="56"/>
      <c r="BL971" s="56"/>
      <c r="BM971" s="56"/>
      <c r="BN971" s="56"/>
      <c r="CB971" s="107"/>
      <c r="CC971" s="107"/>
      <c r="CD971" s="107"/>
      <c r="CE971" s="107"/>
      <c r="CF971" s="107"/>
      <c r="CG971" s="107"/>
      <c r="CH971" s="107"/>
      <c r="CI971" s="107"/>
      <c r="CJ971" s="107"/>
      <c r="CK971" s="107"/>
      <c r="CL971" s="107"/>
      <c r="CM971" s="107"/>
      <c r="CN971" s="107"/>
      <c r="CO971" s="107"/>
      <c r="CP971" s="107"/>
      <c r="CQ971" s="107"/>
      <c r="CR971" s="1706"/>
      <c r="CS971" s="107"/>
      <c r="CT971" s="107"/>
      <c r="CU971" s="107"/>
      <c r="CV971" s="107"/>
      <c r="CW971" s="107"/>
      <c r="CX971" s="107"/>
      <c r="CY971" s="107"/>
      <c r="CZ971" s="107"/>
      <c r="DA971" s="107"/>
      <c r="DB971" s="107"/>
      <c r="DC971" s="107"/>
      <c r="DD971" s="107"/>
      <c r="DE971" s="107"/>
      <c r="DF971" s="107"/>
    </row>
    <row r="972" spans="1:110" s="51" customFormat="1" ht="12.75">
      <c r="B972" s="110"/>
      <c r="C972" s="1532"/>
      <c r="D972" s="2113" t="s">
        <v>169</v>
      </c>
      <c r="E972" s="2114"/>
      <c r="F972" s="2114"/>
      <c r="G972" s="2114"/>
      <c r="H972" s="2114"/>
      <c r="I972" s="2114"/>
      <c r="J972" s="2114"/>
      <c r="K972" s="2114"/>
      <c r="L972" s="2114"/>
      <c r="M972" s="2114"/>
      <c r="N972" s="2114"/>
      <c r="O972" s="2114"/>
      <c r="P972" s="2114"/>
      <c r="Q972" s="2115"/>
      <c r="R972" s="2109">
        <f>IF(ISNA(IF($BN$799="4%",(INDEX($BP$809:$BT$866,MATCH($CB$799,$BO$809:$BO$866,0),MATCH(D972,$BP$808:$BT$808,0))),(INDEX($BW$809:$CA$866,MATCH($CB$799,$BV$809:$BV$866,0),MATCH(D972,$BW$808:$CA$808,0))))),0,IF($BN$799="4%",(INDEX($BP$809:$BT$866,MATCH($CB$799,$BO$809:$BO$866,0),MATCH(D972,$BP$808:$BT$808,0))),(INDEX($BW$809:$CA$866,MATCH($CB$799,$BV$809:$BV$866,0),MATCH(D972,$BW$808:$CA$808,0)))))</f>
        <v>423936</v>
      </c>
      <c r="S972" s="2109"/>
      <c r="T972" s="2109"/>
      <c r="U972" s="2109"/>
      <c r="V972" s="2109"/>
      <c r="W972" s="2109"/>
      <c r="X972" s="2109"/>
      <c r="Y972" s="2109"/>
      <c r="Z972" s="2109"/>
      <c r="AA972" s="2109"/>
      <c r="AB972" s="2043">
        <f>CC663</f>
        <v>39</v>
      </c>
      <c r="AC972" s="2044"/>
      <c r="AD972" s="2044"/>
      <c r="AE972" s="2044"/>
      <c r="AF972" s="2044"/>
      <c r="AG972" s="2044"/>
      <c r="AH972" s="2044"/>
      <c r="AI972" s="2045"/>
      <c r="AJ972" s="2090">
        <f>IF(ISERROR((R972*AB972)),0,(R972*AB972))</f>
        <v>16533504</v>
      </c>
      <c r="AK972" s="2091"/>
      <c r="AL972" s="2091"/>
      <c r="AM972" s="2091"/>
      <c r="AN972" s="2091"/>
      <c r="AO972" s="2091"/>
      <c r="AP972" s="2091"/>
      <c r="AQ972" s="2092"/>
      <c r="AR972" s="1487"/>
      <c r="AS972" s="1487"/>
      <c r="AT972" s="1487"/>
      <c r="AU972" s="1487"/>
      <c r="AV972" s="1487"/>
      <c r="AW972" s="1487"/>
      <c r="AX972" s="1487"/>
      <c r="AY972" s="1487"/>
      <c r="BG972" s="56"/>
      <c r="BH972" s="56"/>
      <c r="BI972" s="56"/>
      <c r="BJ972" s="56"/>
      <c r="BK972" s="56"/>
      <c r="BL972" s="56"/>
      <c r="BM972" s="56"/>
      <c r="BN972" s="56"/>
      <c r="CB972" s="107"/>
      <c r="CC972" s="107"/>
      <c r="CD972" s="107"/>
      <c r="CE972" s="107"/>
      <c r="CF972" s="107"/>
      <c r="CG972" s="107"/>
      <c r="CH972" s="107"/>
      <c r="CI972" s="107"/>
      <c r="CJ972" s="107"/>
      <c r="CK972" s="107"/>
      <c r="CL972" s="107"/>
      <c r="CM972" s="107"/>
      <c r="CN972" s="107"/>
      <c r="CO972" s="107"/>
      <c r="CP972" s="107"/>
      <c r="CQ972" s="107"/>
      <c r="CR972" s="1706"/>
      <c r="CS972" s="107"/>
      <c r="CT972" s="107"/>
      <c r="CU972" s="107"/>
      <c r="CV972" s="107"/>
      <c r="CW972" s="107"/>
      <c r="CX972" s="107"/>
      <c r="CY972" s="107"/>
      <c r="CZ972" s="107"/>
      <c r="DA972" s="107"/>
      <c r="DB972" s="107"/>
      <c r="DC972" s="107"/>
      <c r="DD972" s="107"/>
      <c r="DE972" s="107"/>
      <c r="DF972" s="107"/>
    </row>
    <row r="973" spans="1:110" ht="12.75" customHeight="1">
      <c r="A973" s="51"/>
      <c r="B973" s="79"/>
      <c r="C973" s="1533"/>
      <c r="D973" s="2113" t="s">
        <v>493</v>
      </c>
      <c r="E973" s="2114"/>
      <c r="F973" s="2114"/>
      <c r="G973" s="2114"/>
      <c r="H973" s="2114"/>
      <c r="I973" s="2114"/>
      <c r="J973" s="2114"/>
      <c r="K973" s="2114"/>
      <c r="L973" s="2114"/>
      <c r="M973" s="2114"/>
      <c r="N973" s="2114"/>
      <c r="O973" s="2114"/>
      <c r="P973" s="2114"/>
      <c r="Q973" s="2115"/>
      <c r="R973" s="2109">
        <f>IF(ISNA(IF($BN$799="4%",(INDEX($BP$809:$BT$866,MATCH($CB$799,$BO$809:$BO$866,0),MATCH(D973,$BP$808:$BT$808,0))),(INDEX($BW$809:$CA$866,MATCH($CB$799,$BV$809:$BV$866,0),MATCH(D973,$BW$808:$CA$808,0))))),0,IF($BN$799="4%",(INDEX($BP$809:$BT$866,MATCH($CB$799,$BO$809:$BO$866,0),MATCH(D973,$BP$808:$BT$808,0))),(INDEX($BW$809:$CA$866,MATCH($CB$799,$BV$809:$BV$866,0),MATCH(D973,$BW$808:$CA$808,0)))))</f>
        <v>472291</v>
      </c>
      <c r="S973" s="2109"/>
      <c r="T973" s="2109"/>
      <c r="U973" s="2109"/>
      <c r="V973" s="2109"/>
      <c r="W973" s="2109"/>
      <c r="X973" s="2109"/>
      <c r="Y973" s="2109"/>
      <c r="Z973" s="2109"/>
      <c r="AA973" s="2109"/>
      <c r="AB973" s="2043">
        <f>CM663+CH663</f>
        <v>0</v>
      </c>
      <c r="AC973" s="2044"/>
      <c r="AD973" s="2044"/>
      <c r="AE973" s="2044"/>
      <c r="AF973" s="2044"/>
      <c r="AG973" s="2044"/>
      <c r="AH973" s="2044"/>
      <c r="AI973" s="2045"/>
      <c r="AJ973" s="2090">
        <f>IF(ISERROR((R973*AB973)),0,(R973*AB973))</f>
        <v>0</v>
      </c>
      <c r="AK973" s="2091"/>
      <c r="AL973" s="2091"/>
      <c r="AM973" s="2091"/>
      <c r="AN973" s="2091"/>
      <c r="AO973" s="2091"/>
      <c r="AP973" s="2091"/>
      <c r="AQ973" s="2092"/>
      <c r="AR973" s="1487"/>
      <c r="AS973" s="1487"/>
      <c r="AT973" s="1487"/>
      <c r="AU973" s="1487"/>
      <c r="AV973" s="1487"/>
      <c r="AW973" s="1487"/>
      <c r="AX973" s="1487"/>
      <c r="AY973" s="1487"/>
      <c r="AZ973" s="52"/>
      <c r="BB973" s="51"/>
      <c r="BC973" s="51"/>
      <c r="BD973" s="51"/>
      <c r="BE973" s="21"/>
      <c r="BF973" s="21"/>
      <c r="BG973" s="56"/>
      <c r="BH973" s="56"/>
      <c r="BI973" s="56"/>
      <c r="BJ973" s="56"/>
      <c r="BK973" s="56"/>
      <c r="BL973" s="56"/>
      <c r="BM973" s="56"/>
      <c r="BN973" s="56"/>
      <c r="CB973" s="61"/>
      <c r="CC973" s="61"/>
      <c r="CD973" s="61"/>
      <c r="CE973" s="61"/>
      <c r="CF973" s="61"/>
      <c r="CG973" s="61"/>
      <c r="CH973" s="61"/>
      <c r="CI973" s="61"/>
      <c r="CJ973" s="61"/>
      <c r="CK973" s="61"/>
      <c r="CL973" s="61"/>
      <c r="CM973" s="61"/>
      <c r="CN973" s="61"/>
      <c r="CO973" s="61"/>
      <c r="CP973" s="61"/>
      <c r="CQ973" s="61"/>
      <c r="CR973" s="1510"/>
      <c r="CS973" s="61"/>
      <c r="CT973" s="61"/>
      <c r="CU973" s="61"/>
      <c r="CV973" s="61"/>
      <c r="CW973" s="61"/>
      <c r="CX973" s="61"/>
      <c r="CY973" s="61"/>
      <c r="CZ973" s="61"/>
      <c r="DA973" s="61"/>
      <c r="DB973" s="61"/>
      <c r="DC973" s="61"/>
      <c r="DD973" s="61"/>
      <c r="DE973" s="61"/>
      <c r="DF973" s="61"/>
    </row>
    <row r="974" spans="1:110" ht="12.75" customHeight="1">
      <c r="A974" s="51"/>
      <c r="B974" s="2131" t="s">
        <v>849</v>
      </c>
      <c r="C974" s="2132"/>
      <c r="D974" s="2132"/>
      <c r="E974" s="2132"/>
      <c r="F974" s="2132"/>
      <c r="G974" s="2132"/>
      <c r="H974" s="2132"/>
      <c r="I974" s="2132"/>
      <c r="J974" s="2132"/>
      <c r="K974" s="2132"/>
      <c r="L974" s="2132"/>
      <c r="M974" s="2132"/>
      <c r="N974" s="2132"/>
      <c r="O974" s="2132"/>
      <c r="P974" s="2132"/>
      <c r="Q974" s="2132"/>
      <c r="R974" s="2132"/>
      <c r="S974" s="2132"/>
      <c r="T974" s="2132"/>
      <c r="U974" s="2132"/>
      <c r="V974" s="2132"/>
      <c r="W974" s="2132"/>
      <c r="X974" s="2132"/>
      <c r="Y974" s="2132"/>
      <c r="Z974" s="2132"/>
      <c r="AA974" s="2133"/>
      <c r="AB974" s="2043">
        <f>SUM(AB969:AI973)</f>
        <v>156</v>
      </c>
      <c r="AC974" s="2044"/>
      <c r="AD974" s="2044"/>
      <c r="AE974" s="2044"/>
      <c r="AF974" s="2044"/>
      <c r="AG974" s="2044"/>
      <c r="AH974" s="2044"/>
      <c r="AI974" s="2045"/>
      <c r="AJ974" s="2090"/>
      <c r="AK974" s="2091"/>
      <c r="AL974" s="2091"/>
      <c r="AM974" s="2091"/>
      <c r="AN974" s="2091"/>
      <c r="AO974" s="2091"/>
      <c r="AP974" s="2091"/>
      <c r="AQ974" s="2092"/>
      <c r="AR974" s="1487"/>
      <c r="AS974" s="1487"/>
      <c r="AT974" s="1487"/>
      <c r="AU974" s="1487"/>
      <c r="AV974" s="1487"/>
      <c r="AW974" s="1487"/>
      <c r="AX974" s="1487"/>
      <c r="AY974" s="1487"/>
      <c r="AZ974" s="52"/>
      <c r="BB974" s="21"/>
      <c r="BC974" s="21"/>
      <c r="BD974" s="21"/>
      <c r="BE974" s="21"/>
      <c r="BF974" s="21"/>
      <c r="BG974" s="56"/>
      <c r="BH974" s="56"/>
      <c r="BI974" s="56"/>
      <c r="BJ974" s="56"/>
      <c r="BK974" s="56"/>
      <c r="BL974" s="56"/>
      <c r="BM974" s="56"/>
      <c r="BN974" s="56"/>
      <c r="CB974" s="61"/>
      <c r="CC974" s="61"/>
      <c r="CD974" s="61"/>
      <c r="CE974" s="61"/>
      <c r="CF974" s="61"/>
      <c r="CG974" s="61"/>
      <c r="CH974" s="61"/>
      <c r="CI974" s="61"/>
      <c r="CJ974" s="61"/>
      <c r="CK974" s="61"/>
      <c r="CL974" s="61"/>
      <c r="CM974" s="61"/>
      <c r="CN974" s="61"/>
      <c r="CO974" s="61"/>
      <c r="CP974" s="61"/>
      <c r="CQ974" s="61"/>
      <c r="CR974" s="1510"/>
      <c r="CS974" s="61"/>
      <c r="CT974" s="61"/>
      <c r="CU974" s="61"/>
      <c r="CV974" s="61"/>
      <c r="CW974" s="61"/>
      <c r="CX974" s="61"/>
      <c r="CY974" s="61"/>
      <c r="CZ974" s="61"/>
      <c r="DA974" s="61"/>
      <c r="DB974" s="61"/>
      <c r="DC974" s="61"/>
      <c r="DD974" s="61"/>
      <c r="DE974" s="61"/>
      <c r="DF974" s="61"/>
    </row>
    <row r="975" spans="1:110" ht="12.4" customHeight="1">
      <c r="A975" s="51"/>
      <c r="B975" s="2087" t="s">
        <v>545</v>
      </c>
      <c r="C975" s="2088"/>
      <c r="D975" s="2088"/>
      <c r="E975" s="2088"/>
      <c r="F975" s="2088"/>
      <c r="G975" s="2088"/>
      <c r="H975" s="2088"/>
      <c r="I975" s="2088"/>
      <c r="J975" s="2088"/>
      <c r="K975" s="2088"/>
      <c r="L975" s="2088"/>
      <c r="M975" s="2088"/>
      <c r="N975" s="2088"/>
      <c r="O975" s="2088"/>
      <c r="P975" s="2088"/>
      <c r="Q975" s="2088"/>
      <c r="R975" s="2088"/>
      <c r="S975" s="2088"/>
      <c r="T975" s="2088"/>
      <c r="U975" s="2088"/>
      <c r="V975" s="2088"/>
      <c r="W975" s="2088"/>
      <c r="X975" s="2088"/>
      <c r="Y975" s="2088"/>
      <c r="Z975" s="2088"/>
      <c r="AA975" s="2088"/>
      <c r="AB975" s="2088"/>
      <c r="AC975" s="2088"/>
      <c r="AD975" s="2088"/>
      <c r="AE975" s="2088"/>
      <c r="AF975" s="2088"/>
      <c r="AG975" s="2088"/>
      <c r="AH975" s="2088"/>
      <c r="AI975" s="2089"/>
      <c r="AJ975" s="2090">
        <f>SUM(AJ969:AQ973)</f>
        <v>51376089</v>
      </c>
      <c r="AK975" s="2091"/>
      <c r="AL975" s="2091"/>
      <c r="AM975" s="2091"/>
      <c r="AN975" s="2091"/>
      <c r="AO975" s="2091"/>
      <c r="AP975" s="2091"/>
      <c r="AQ975" s="2092"/>
      <c r="AR975" s="1487"/>
      <c r="AS975" s="1487"/>
      <c r="AT975" s="1487"/>
      <c r="AU975" s="1487"/>
      <c r="AV975" s="1487"/>
      <c r="AW975" s="1487"/>
      <c r="AX975" s="1487"/>
      <c r="AY975" s="1487"/>
      <c r="AZ975" s="52"/>
      <c r="BB975" s="21"/>
      <c r="BC975" s="21"/>
      <c r="BD975" s="21"/>
      <c r="BE975" s="21"/>
      <c r="BF975" s="21"/>
      <c r="BG975" s="56"/>
      <c r="BH975" s="56"/>
      <c r="BI975" s="56"/>
      <c r="BJ975" s="56"/>
      <c r="BK975" s="56"/>
      <c r="BL975" s="56"/>
      <c r="BM975" s="56"/>
      <c r="BN975" s="56"/>
      <c r="CB975" s="61"/>
      <c r="CC975" s="61"/>
      <c r="CD975" s="61"/>
      <c r="CE975" s="61"/>
      <c r="CF975" s="61"/>
      <c r="CG975" s="61"/>
      <c r="CH975" s="61"/>
      <c r="CI975" s="61"/>
      <c r="CJ975" s="61"/>
      <c r="CK975" s="61"/>
      <c r="CL975" s="61"/>
      <c r="CM975" s="61"/>
      <c r="CN975" s="61"/>
      <c r="CO975" s="61"/>
      <c r="CP975" s="61"/>
      <c r="CQ975" s="61"/>
      <c r="CR975" s="1510"/>
      <c r="CS975" s="61"/>
      <c r="CT975" s="61"/>
      <c r="CU975" s="61"/>
      <c r="CV975" s="61"/>
      <c r="CW975" s="61"/>
      <c r="CX975" s="61"/>
      <c r="CY975" s="61"/>
      <c r="CZ975" s="61"/>
      <c r="DA975" s="61"/>
      <c r="DB975" s="61"/>
      <c r="DC975" s="61"/>
      <c r="DD975" s="61"/>
      <c r="DE975" s="61"/>
      <c r="DF975" s="61"/>
    </row>
    <row r="976" spans="1:110" ht="12.75" customHeight="1">
      <c r="A976" s="51"/>
      <c r="B976" s="2093"/>
      <c r="C976" s="2094"/>
      <c r="D976" s="2094"/>
      <c r="E976" s="2094"/>
      <c r="F976" s="2094"/>
      <c r="G976" s="2094"/>
      <c r="H976" s="2094"/>
      <c r="I976" s="2094"/>
      <c r="J976" s="2094"/>
      <c r="K976" s="2094"/>
      <c r="L976" s="2094"/>
      <c r="M976" s="2094"/>
      <c r="N976" s="2094"/>
      <c r="O976" s="2094"/>
      <c r="P976" s="2094"/>
      <c r="Q976" s="2094"/>
      <c r="R976" s="2094"/>
      <c r="S976" s="2094"/>
      <c r="T976" s="2094"/>
      <c r="U976" s="2094"/>
      <c r="V976" s="2094"/>
      <c r="W976" s="2094"/>
      <c r="X976" s="2094"/>
      <c r="Y976" s="2094"/>
      <c r="Z976" s="2094"/>
      <c r="AA976" s="2094"/>
      <c r="AB976" s="2094"/>
      <c r="AC976" s="2094"/>
      <c r="AD976" s="2094"/>
      <c r="AE976" s="2095"/>
      <c r="AF976" s="2096" t="s">
        <v>703</v>
      </c>
      <c r="AG976" s="2097"/>
      <c r="AH976" s="2097"/>
      <c r="AI976" s="2098"/>
      <c r="AJ976" s="2093"/>
      <c r="AK976" s="2094"/>
      <c r="AL976" s="2094"/>
      <c r="AM976" s="2094"/>
      <c r="AN976" s="2094"/>
      <c r="AO976" s="2094"/>
      <c r="AP976" s="2094"/>
      <c r="AQ976" s="2095"/>
      <c r="AR976" s="1487"/>
      <c r="AS976" s="1487"/>
      <c r="AT976" s="1487"/>
      <c r="AU976" s="1487"/>
      <c r="AV976" s="1487"/>
      <c r="AW976" s="1487"/>
      <c r="AX976" s="1487"/>
      <c r="AY976" s="1487"/>
      <c r="AZ976" s="52"/>
      <c r="BB976" s="21"/>
      <c r="BC976" s="21"/>
      <c r="BD976" s="21"/>
      <c r="BE976" s="21"/>
      <c r="BF976" s="21"/>
      <c r="BG976" s="56"/>
      <c r="BH976" s="56"/>
      <c r="BI976" s="56"/>
      <c r="BJ976" s="56"/>
      <c r="BK976" s="56"/>
      <c r="BL976" s="56"/>
      <c r="BM976" s="56"/>
      <c r="BN976" s="56"/>
      <c r="CB976" s="61"/>
      <c r="CC976" s="61"/>
      <c r="CD976" s="61"/>
      <c r="CE976" s="61"/>
      <c r="CF976" s="61"/>
      <c r="CG976" s="61"/>
      <c r="CH976" s="61"/>
      <c r="CI976" s="61"/>
      <c r="CJ976" s="61"/>
      <c r="CK976" s="61"/>
      <c r="CL976" s="61"/>
      <c r="CM976" s="61"/>
      <c r="CN976" s="61"/>
      <c r="CO976" s="61"/>
      <c r="CP976" s="61"/>
      <c r="CQ976" s="61"/>
      <c r="CR976" s="1510"/>
      <c r="CS976" s="61"/>
      <c r="CT976" s="61"/>
      <c r="CU976" s="61"/>
      <c r="CV976" s="61"/>
      <c r="CW976" s="61"/>
      <c r="CX976" s="61"/>
      <c r="CY976" s="61"/>
      <c r="CZ976" s="61"/>
      <c r="DA976" s="61"/>
      <c r="DB976" s="61"/>
      <c r="DC976" s="61"/>
      <c r="DD976" s="61"/>
      <c r="DE976" s="61"/>
      <c r="DF976" s="61"/>
    </row>
    <row r="977" spans="1:110" ht="12.75" customHeight="1">
      <c r="A977" s="51"/>
      <c r="B977" s="110"/>
      <c r="C977" s="1529" t="s">
        <v>705</v>
      </c>
      <c r="D977" s="2103" t="s">
        <v>1427</v>
      </c>
      <c r="E977" s="2104"/>
      <c r="F977" s="2104"/>
      <c r="G977" s="2104"/>
      <c r="H977" s="2104"/>
      <c r="I977" s="2104"/>
      <c r="J977" s="2104"/>
      <c r="K977" s="2104"/>
      <c r="L977" s="2104"/>
      <c r="M977" s="2104"/>
      <c r="N977" s="2104"/>
      <c r="O977" s="2104"/>
      <c r="P977" s="2104"/>
      <c r="Q977" s="2104"/>
      <c r="R977" s="2104"/>
      <c r="S977" s="2104"/>
      <c r="T977" s="2104"/>
      <c r="U977" s="2104"/>
      <c r="V977" s="2104"/>
      <c r="W977" s="2104"/>
      <c r="X977" s="2104"/>
      <c r="Y977" s="2104"/>
      <c r="Z977" s="2104"/>
      <c r="AA977" s="2104"/>
      <c r="AB977" s="2104"/>
      <c r="AC977" s="2104"/>
      <c r="AD977" s="2104"/>
      <c r="AE977" s="2105"/>
      <c r="AF977" s="117"/>
      <c r="AG977" s="2099" t="s">
        <v>706</v>
      </c>
      <c r="AH977" s="2100"/>
      <c r="AI977" s="125"/>
      <c r="AJ977" s="2122">
        <f>ROUND(IF(AND(AG977="yes",D979&gt;0),AJ975*0.2,0),0)</f>
        <v>0</v>
      </c>
      <c r="AK977" s="2123"/>
      <c r="AL977" s="2123"/>
      <c r="AM977" s="2123"/>
      <c r="AN977" s="2123"/>
      <c r="AO977" s="2123"/>
      <c r="AP977" s="2123"/>
      <c r="AQ977" s="2124"/>
      <c r="AR977" s="1487"/>
      <c r="AS977" s="1487"/>
      <c r="AT977" s="1487"/>
      <c r="AU977" s="1487"/>
      <c r="AV977" s="1487"/>
      <c r="AW977" s="1487"/>
      <c r="AX977" s="1487"/>
      <c r="AY977" s="1487"/>
      <c r="AZ977" s="52"/>
      <c r="BA977" s="61"/>
      <c r="BB977" s="21"/>
      <c r="BC977" s="21"/>
      <c r="BD977" s="21"/>
      <c r="BE977" s="21"/>
      <c r="BF977" s="21"/>
      <c r="BG977" s="56"/>
      <c r="BH977" s="56"/>
      <c r="BI977" s="56"/>
      <c r="BJ977" s="56"/>
      <c r="BK977" s="56"/>
      <c r="BL977" s="56"/>
      <c r="BM977" s="56"/>
      <c r="BN977" s="56"/>
      <c r="CB977" s="61"/>
      <c r="CC977" s="61"/>
      <c r="CD977" s="61"/>
      <c r="CE977" s="61"/>
      <c r="CF977" s="61"/>
      <c r="CG977" s="61"/>
      <c r="CH977" s="61"/>
      <c r="CI977" s="61"/>
      <c r="CJ977" s="61"/>
      <c r="CK977" s="61"/>
      <c r="CL977" s="61"/>
      <c r="CM977" s="61"/>
      <c r="CN977" s="61"/>
      <c r="CO977" s="61"/>
      <c r="CP977" s="61"/>
      <c r="CQ977" s="61"/>
      <c r="CR977" s="1510"/>
      <c r="CS977" s="61"/>
      <c r="CT977" s="61"/>
      <c r="CU977" s="61"/>
      <c r="CV977" s="61"/>
      <c r="CW977" s="61"/>
      <c r="CX977" s="61"/>
      <c r="CY977" s="61"/>
      <c r="CZ977" s="61"/>
      <c r="DA977" s="61"/>
      <c r="DB977" s="61"/>
      <c r="DC977" s="61"/>
      <c r="DD977" s="61"/>
      <c r="DE977" s="61"/>
      <c r="DF977" s="61"/>
    </row>
    <row r="978" spans="1:110" ht="66" customHeight="1">
      <c r="A978" s="51"/>
      <c r="B978" s="412"/>
      <c r="C978" s="411"/>
      <c r="D978" s="2134" t="s">
        <v>1428</v>
      </c>
      <c r="E978" s="2135"/>
      <c r="F978" s="2135"/>
      <c r="G978" s="2135"/>
      <c r="H978" s="2135"/>
      <c r="I978" s="2135"/>
      <c r="J978" s="2135"/>
      <c r="K978" s="2135"/>
      <c r="L978" s="2135"/>
      <c r="M978" s="2135"/>
      <c r="N978" s="2135"/>
      <c r="O978" s="2135"/>
      <c r="P978" s="2135"/>
      <c r="Q978" s="2135"/>
      <c r="R978" s="2135"/>
      <c r="S978" s="2135"/>
      <c r="T978" s="2135"/>
      <c r="U978" s="2135"/>
      <c r="V978" s="2135"/>
      <c r="W978" s="2135"/>
      <c r="X978" s="2135"/>
      <c r="Y978" s="2135"/>
      <c r="Z978" s="2135"/>
      <c r="AA978" s="2135"/>
      <c r="AB978" s="2135"/>
      <c r="AC978" s="2135"/>
      <c r="AD978" s="2135"/>
      <c r="AE978" s="2136"/>
      <c r="AF978" s="110"/>
      <c r="AG978" s="112"/>
      <c r="AH978" s="112"/>
      <c r="AI978" s="121"/>
      <c r="AJ978" s="2125"/>
      <c r="AK978" s="2126"/>
      <c r="AL978" s="2126"/>
      <c r="AM978" s="2126"/>
      <c r="AN978" s="2126"/>
      <c r="AO978" s="2126"/>
      <c r="AP978" s="2126"/>
      <c r="AQ978" s="2127"/>
      <c r="AR978" s="1487"/>
      <c r="AS978" s="1487"/>
      <c r="AT978" s="1487"/>
      <c r="AU978" s="1487"/>
      <c r="AV978" s="1487"/>
      <c r="AW978" s="1487"/>
      <c r="AX978" s="1487"/>
      <c r="AY978" s="1487"/>
      <c r="AZ978" s="52"/>
      <c r="BB978" s="21"/>
      <c r="BC978" s="21"/>
      <c r="BD978" s="21"/>
      <c r="BE978" s="21"/>
      <c r="BF978" s="21"/>
      <c r="BG978" s="56"/>
      <c r="BH978" s="56"/>
      <c r="BI978" s="56"/>
      <c r="BJ978" s="56"/>
      <c r="BK978" s="56"/>
      <c r="BL978" s="56"/>
      <c r="BM978" s="56"/>
      <c r="BN978" s="56"/>
      <c r="CB978" s="61"/>
      <c r="CC978" s="61"/>
      <c r="CD978" s="61"/>
      <c r="CE978" s="61"/>
      <c r="CF978" s="61"/>
      <c r="CG978" s="61"/>
      <c r="CH978" s="61"/>
      <c r="CI978" s="61"/>
      <c r="CJ978" s="61"/>
      <c r="CK978" s="61"/>
      <c r="CL978" s="61"/>
      <c r="CM978" s="61"/>
      <c r="CN978" s="61"/>
      <c r="CO978" s="61"/>
      <c r="CP978" s="61"/>
      <c r="CQ978" s="61"/>
      <c r="CR978" s="1510"/>
      <c r="CS978" s="61"/>
      <c r="CT978" s="61"/>
      <c r="CU978" s="61"/>
      <c r="CV978" s="61"/>
      <c r="CW978" s="61"/>
      <c r="CX978" s="61"/>
      <c r="CY978" s="61"/>
      <c r="CZ978" s="61"/>
      <c r="DA978" s="61"/>
      <c r="DB978" s="61"/>
      <c r="DC978" s="61"/>
      <c r="DD978" s="61"/>
      <c r="DE978" s="61"/>
      <c r="DF978" s="61"/>
    </row>
    <row r="979" spans="1:110" ht="12.4" customHeight="1">
      <c r="A979" s="51"/>
      <c r="B979" s="412"/>
      <c r="C979" s="411"/>
      <c r="D979" s="2137"/>
      <c r="E979" s="2138"/>
      <c r="F979" s="2138"/>
      <c r="G979" s="2138"/>
      <c r="H979" s="2138"/>
      <c r="I979" s="2138"/>
      <c r="J979" s="2138"/>
      <c r="K979" s="2138"/>
      <c r="L979" s="2138"/>
      <c r="M979" s="2138"/>
      <c r="N979" s="2138"/>
      <c r="O979" s="2138"/>
      <c r="P979" s="2138"/>
      <c r="Q979" s="2138"/>
      <c r="R979" s="2138"/>
      <c r="S979" s="2138"/>
      <c r="T979" s="2138"/>
      <c r="U979" s="2138"/>
      <c r="V979" s="2138"/>
      <c r="W979" s="2138"/>
      <c r="X979" s="2138"/>
      <c r="Y979" s="2138"/>
      <c r="Z979" s="2138"/>
      <c r="AA979" s="2138"/>
      <c r="AB979" s="2138"/>
      <c r="AC979" s="2138"/>
      <c r="AD979" s="2138"/>
      <c r="AE979" s="2139"/>
      <c r="AF979" s="115"/>
      <c r="AG979" s="11"/>
      <c r="AH979" s="11"/>
      <c r="AI979" s="116"/>
      <c r="AJ979" s="2128"/>
      <c r="AK979" s="2129"/>
      <c r="AL979" s="2129"/>
      <c r="AM979" s="2129"/>
      <c r="AN979" s="2129"/>
      <c r="AO979" s="2129"/>
      <c r="AP979" s="2129"/>
      <c r="AQ979" s="2130"/>
      <c r="AR979" s="1487"/>
      <c r="AS979" s="1487"/>
      <c r="AT979" s="1487"/>
      <c r="AU979" s="1487"/>
      <c r="AV979" s="1487"/>
      <c r="AW979" s="1487"/>
      <c r="AX979" s="1487"/>
      <c r="AY979" s="1487"/>
      <c r="AZ979" s="61"/>
      <c r="BA979" s="61"/>
      <c r="BB979" s="21"/>
      <c r="BC979" s="21"/>
      <c r="BD979" s="21"/>
      <c r="BE979" s="21"/>
      <c r="BF979" s="21"/>
      <c r="BG979" s="61"/>
      <c r="BH979" s="61"/>
      <c r="BI979" s="61"/>
      <c r="BJ979" s="61"/>
      <c r="BK979" s="61"/>
      <c r="BL979" s="61"/>
      <c r="BM979" s="61"/>
      <c r="BN979" s="61"/>
      <c r="BO979" s="61"/>
      <c r="BP979" s="61"/>
      <c r="BQ979" s="61"/>
      <c r="BR979" s="61"/>
      <c r="BS979" s="61"/>
      <c r="BT979" s="61"/>
      <c r="BU979" s="61"/>
      <c r="BV979" s="61"/>
      <c r="BW979" s="61"/>
      <c r="BX979" s="61"/>
      <c r="BY979" s="61"/>
      <c r="BZ979" s="61"/>
      <c r="CA979" s="61"/>
      <c r="CB979" s="61"/>
      <c r="CC979" s="61"/>
      <c r="CD979" s="61"/>
      <c r="CE979" s="61"/>
      <c r="CF979" s="61"/>
      <c r="CG979" s="61"/>
      <c r="CH979" s="61"/>
      <c r="CI979" s="61"/>
      <c r="CJ979" s="61"/>
      <c r="CK979" s="61"/>
      <c r="CL979" s="61"/>
      <c r="CM979" s="61"/>
      <c r="CN979" s="61"/>
      <c r="CO979" s="61"/>
      <c r="CP979" s="61"/>
      <c r="CQ979" s="61"/>
      <c r="CR979" s="1510"/>
      <c r="CS979" s="61"/>
      <c r="CT979" s="61"/>
      <c r="CU979" s="61"/>
      <c r="CV979" s="61"/>
      <c r="CW979" s="61"/>
      <c r="CX979" s="61"/>
      <c r="CY979" s="61"/>
      <c r="CZ979" s="61"/>
      <c r="DA979" s="61"/>
      <c r="DB979" s="61"/>
      <c r="DC979" s="61"/>
      <c r="DD979" s="61"/>
      <c r="DE979" s="61"/>
      <c r="DF979" s="61"/>
    </row>
    <row r="980" spans="1:110" ht="12.75" customHeight="1">
      <c r="A980" s="51"/>
      <c r="B980" s="410"/>
      <c r="C980" s="499"/>
      <c r="D980" s="2084" t="s">
        <v>1523</v>
      </c>
      <c r="E980" s="2085"/>
      <c r="F980" s="2085"/>
      <c r="G980" s="2085"/>
      <c r="H980" s="2085"/>
      <c r="I980" s="2085"/>
      <c r="J980" s="2085"/>
      <c r="K980" s="2085"/>
      <c r="L980" s="2085"/>
      <c r="M980" s="2085"/>
      <c r="N980" s="2085"/>
      <c r="O980" s="2085"/>
      <c r="P980" s="2085"/>
      <c r="Q980" s="2085"/>
      <c r="R980" s="2085"/>
      <c r="S980" s="2085"/>
      <c r="T980" s="2085"/>
      <c r="U980" s="2085"/>
      <c r="V980" s="2085"/>
      <c r="W980" s="2085"/>
      <c r="X980" s="2085"/>
      <c r="Y980" s="2085"/>
      <c r="Z980" s="2085"/>
      <c r="AA980" s="2085"/>
      <c r="AB980" s="2085"/>
      <c r="AC980" s="2085"/>
      <c r="AD980" s="2085"/>
      <c r="AE980" s="2086"/>
      <c r="AF980" s="117"/>
      <c r="AG980" s="2101" t="s">
        <v>706</v>
      </c>
      <c r="AH980" s="2102"/>
      <c r="AI980" s="125"/>
      <c r="AJ980" s="2122">
        <f>ROUND(IF(AG980="yes",AJ975*0.05,0),0)</f>
        <v>0</v>
      </c>
      <c r="AK980" s="2123"/>
      <c r="AL980" s="2123"/>
      <c r="AM980" s="2123"/>
      <c r="AN980" s="2123"/>
      <c r="AO980" s="2123"/>
      <c r="AP980" s="2123"/>
      <c r="AQ980" s="2124"/>
      <c r="AR980" s="1487"/>
      <c r="AS980" s="1487"/>
      <c r="AT980" s="1487"/>
      <c r="AU980" s="1487"/>
      <c r="AV980" s="1487"/>
      <c r="AW980" s="1487"/>
      <c r="AX980" s="1487"/>
      <c r="AY980" s="1487"/>
      <c r="AZ980" s="61"/>
      <c r="BB980" s="61"/>
      <c r="BC980" s="61"/>
      <c r="BD980" s="61"/>
      <c r="BE980" s="61"/>
      <c r="BF980" s="61"/>
      <c r="BG980" s="61"/>
      <c r="BH980" s="61"/>
      <c r="BI980" s="61"/>
      <c r="BJ980" s="61"/>
      <c r="BK980" s="61"/>
      <c r="BL980" s="61"/>
      <c r="BM980" s="61"/>
      <c r="BN980" s="61"/>
      <c r="BO980" s="61"/>
      <c r="BP980" s="61"/>
      <c r="BQ980" s="61"/>
      <c r="BR980" s="61"/>
      <c r="BS980" s="61"/>
      <c r="BT980" s="61"/>
      <c r="BU980" s="61"/>
      <c r="BV980" s="61"/>
      <c r="BW980" s="61"/>
      <c r="BX980" s="61"/>
      <c r="BY980" s="61"/>
      <c r="BZ980" s="61"/>
      <c r="CA980" s="61"/>
      <c r="CB980" s="61"/>
      <c r="CC980" s="61"/>
      <c r="CD980" s="61"/>
      <c r="CE980" s="61"/>
      <c r="CF980" s="61"/>
      <c r="CG980" s="61"/>
      <c r="CH980" s="61"/>
      <c r="CI980" s="61"/>
      <c r="CJ980" s="61"/>
      <c r="CK980" s="61"/>
      <c r="CL980" s="61"/>
      <c r="CM980" s="61"/>
      <c r="CN980" s="61"/>
      <c r="CO980" s="61"/>
      <c r="CP980" s="61"/>
      <c r="CQ980" s="61"/>
      <c r="CR980" s="1510"/>
      <c r="CS980" s="61"/>
      <c r="CT980" s="61"/>
      <c r="CU980" s="61"/>
      <c r="CV980" s="61"/>
      <c r="CW980" s="61"/>
      <c r="CX980" s="61"/>
      <c r="CY980" s="61"/>
      <c r="CZ980" s="61"/>
      <c r="DA980" s="61"/>
      <c r="DB980" s="61"/>
      <c r="DC980" s="61"/>
      <c r="DD980" s="61"/>
      <c r="DE980" s="61"/>
      <c r="DF980" s="61"/>
    </row>
    <row r="981" spans="1:110" ht="12.4" customHeight="1">
      <c r="A981" s="51"/>
      <c r="B981" s="412"/>
      <c r="C981" s="120"/>
      <c r="D981" s="2134" t="s">
        <v>1521</v>
      </c>
      <c r="E981" s="2135"/>
      <c r="F981" s="2135"/>
      <c r="G981" s="2135"/>
      <c r="H981" s="2135"/>
      <c r="I981" s="2135"/>
      <c r="J981" s="2135"/>
      <c r="K981" s="2135"/>
      <c r="L981" s="2135"/>
      <c r="M981" s="2135"/>
      <c r="N981" s="2135"/>
      <c r="O981" s="2135"/>
      <c r="P981" s="2135"/>
      <c r="Q981" s="2135"/>
      <c r="R981" s="2135"/>
      <c r="S981" s="2135"/>
      <c r="T981" s="2135"/>
      <c r="U981" s="2135"/>
      <c r="V981" s="2135"/>
      <c r="W981" s="2135"/>
      <c r="X981" s="2135"/>
      <c r="Y981" s="2135"/>
      <c r="Z981" s="2135"/>
      <c r="AA981" s="2135"/>
      <c r="AB981" s="2135"/>
      <c r="AC981" s="2135"/>
      <c r="AD981" s="2135"/>
      <c r="AE981" s="2136"/>
      <c r="AF981" s="110"/>
      <c r="AG981" s="112"/>
      <c r="AH981" s="112"/>
      <c r="AI981" s="121"/>
      <c r="AJ981" s="2125"/>
      <c r="AK981" s="2126"/>
      <c r="AL981" s="2126"/>
      <c r="AM981" s="2126"/>
      <c r="AN981" s="2126"/>
      <c r="AO981" s="2126"/>
      <c r="AP981" s="2126"/>
      <c r="AQ981" s="2127"/>
      <c r="AR981" s="1487"/>
      <c r="AS981" s="1487"/>
      <c r="AT981" s="1487"/>
      <c r="AU981" s="1487"/>
      <c r="AV981" s="1487"/>
      <c r="AW981" s="1487"/>
      <c r="AX981" s="1487"/>
      <c r="AY981" s="1487"/>
      <c r="AZ981" s="61"/>
      <c r="BA981" s="61"/>
      <c r="BB981" s="61"/>
      <c r="BC981" s="61"/>
      <c r="BD981" s="61"/>
      <c r="BE981" s="61"/>
      <c r="BF981" s="61"/>
      <c r="BG981" s="61"/>
      <c r="BH981" s="61"/>
      <c r="BI981" s="61"/>
      <c r="BJ981" s="61"/>
      <c r="BK981" s="61"/>
      <c r="BL981" s="61"/>
      <c r="BM981" s="61"/>
      <c r="BN981" s="61"/>
      <c r="BO981" s="61"/>
      <c r="BP981" s="61"/>
      <c r="BQ981" s="61"/>
      <c r="BR981" s="61"/>
      <c r="BS981" s="61"/>
      <c r="BT981" s="61"/>
      <c r="BU981" s="61"/>
      <c r="BV981" s="61"/>
      <c r="BW981" s="61"/>
      <c r="BX981" s="61"/>
      <c r="BY981" s="61"/>
      <c r="BZ981" s="61"/>
      <c r="CA981" s="61"/>
      <c r="CB981" s="61"/>
      <c r="CC981" s="61"/>
      <c r="CD981" s="61"/>
      <c r="CE981" s="61"/>
      <c r="CF981" s="61"/>
      <c r="CG981" s="61"/>
      <c r="CH981" s="61"/>
      <c r="CI981" s="61"/>
      <c r="CJ981" s="61"/>
      <c r="CK981" s="61"/>
      <c r="CL981" s="61"/>
      <c r="CM981" s="61"/>
      <c r="CN981" s="61"/>
      <c r="CO981" s="61"/>
      <c r="CP981" s="61"/>
      <c r="CQ981" s="61"/>
      <c r="CR981" s="1510"/>
      <c r="CS981" s="61"/>
      <c r="CT981" s="61"/>
      <c r="CU981" s="61"/>
      <c r="CV981" s="61"/>
      <c r="CW981" s="61"/>
      <c r="CX981" s="61"/>
      <c r="CY981" s="61"/>
      <c r="CZ981" s="61"/>
      <c r="DA981" s="61"/>
      <c r="DB981" s="61"/>
      <c r="DC981" s="61"/>
      <c r="DD981" s="61"/>
      <c r="DE981" s="61"/>
      <c r="DF981" s="61"/>
    </row>
    <row r="982" spans="1:110" ht="12.75" customHeight="1">
      <c r="A982" s="51"/>
      <c r="B982" s="412"/>
      <c r="C982" s="120"/>
      <c r="D982" s="2134"/>
      <c r="E982" s="2135"/>
      <c r="F982" s="2135"/>
      <c r="G982" s="2135"/>
      <c r="H982" s="2135"/>
      <c r="I982" s="2135"/>
      <c r="J982" s="2135"/>
      <c r="K982" s="2135"/>
      <c r="L982" s="2135"/>
      <c r="M982" s="2135"/>
      <c r="N982" s="2135"/>
      <c r="O982" s="2135"/>
      <c r="P982" s="2135"/>
      <c r="Q982" s="2135"/>
      <c r="R982" s="2135"/>
      <c r="S982" s="2135"/>
      <c r="T982" s="2135"/>
      <c r="U982" s="2135"/>
      <c r="V982" s="2135"/>
      <c r="W982" s="2135"/>
      <c r="X982" s="2135"/>
      <c r="Y982" s="2135"/>
      <c r="Z982" s="2135"/>
      <c r="AA982" s="2135"/>
      <c r="AB982" s="2135"/>
      <c r="AC982" s="2135"/>
      <c r="AD982" s="2135"/>
      <c r="AE982" s="2136"/>
      <c r="AF982" s="110"/>
      <c r="AG982" s="112"/>
      <c r="AH982" s="112"/>
      <c r="AI982" s="121"/>
      <c r="AJ982" s="2125"/>
      <c r="AK982" s="2126"/>
      <c r="AL982" s="2126"/>
      <c r="AM982" s="2126"/>
      <c r="AN982" s="2126"/>
      <c r="AO982" s="2126"/>
      <c r="AP982" s="2126"/>
      <c r="AQ982" s="2127"/>
      <c r="AR982" s="1487"/>
      <c r="AS982" s="1487"/>
      <c r="AT982" s="1487"/>
      <c r="AU982" s="1487"/>
      <c r="AV982" s="1487"/>
      <c r="AW982" s="1487"/>
      <c r="AX982" s="1487"/>
      <c r="AY982" s="1487"/>
      <c r="AZ982" s="61"/>
      <c r="BA982" s="61"/>
      <c r="BB982" s="61"/>
      <c r="BC982" s="61"/>
      <c r="BD982" s="61"/>
      <c r="BE982" s="61"/>
      <c r="BF982" s="61"/>
      <c r="BG982" s="61"/>
      <c r="BH982" s="61"/>
      <c r="BI982" s="61"/>
      <c r="BJ982" s="61"/>
      <c r="BK982" s="61"/>
      <c r="BL982" s="61"/>
      <c r="BM982" s="61"/>
      <c r="BN982" s="61"/>
      <c r="BO982" s="61"/>
      <c r="BP982" s="61"/>
      <c r="BQ982" s="61"/>
      <c r="BR982" s="61"/>
      <c r="BS982" s="61"/>
      <c r="BT982" s="61"/>
      <c r="BU982" s="61"/>
      <c r="BV982" s="61"/>
      <c r="BW982" s="61"/>
      <c r="BX982" s="61"/>
      <c r="BY982" s="61"/>
      <c r="BZ982" s="61"/>
      <c r="CA982" s="61"/>
      <c r="CB982" s="61"/>
      <c r="CC982" s="61"/>
      <c r="CD982" s="61"/>
      <c r="CE982" s="61"/>
      <c r="CF982" s="61"/>
      <c r="CG982" s="61"/>
      <c r="CH982" s="61"/>
      <c r="CI982" s="61"/>
      <c r="CJ982" s="61"/>
      <c r="CK982" s="61"/>
      <c r="CL982" s="61"/>
      <c r="CM982" s="61"/>
      <c r="CN982" s="61"/>
      <c r="CO982" s="61"/>
      <c r="CP982" s="61"/>
      <c r="CQ982" s="61"/>
      <c r="CR982" s="1510"/>
      <c r="CS982" s="61"/>
      <c r="CT982" s="61"/>
      <c r="CU982" s="61"/>
      <c r="CV982" s="61"/>
      <c r="CW982" s="61"/>
      <c r="CX982" s="61"/>
      <c r="CY982" s="61"/>
      <c r="CZ982" s="61"/>
      <c r="DA982" s="61"/>
      <c r="DB982" s="61"/>
      <c r="DC982" s="61"/>
      <c r="DD982" s="61"/>
      <c r="DE982" s="61"/>
      <c r="DF982" s="61"/>
    </row>
    <row r="983" spans="1:110" s="717" customFormat="1" ht="12.75" customHeight="1">
      <c r="A983" s="51"/>
      <c r="B983" s="412"/>
      <c r="C983" s="120"/>
      <c r="D983" s="2134"/>
      <c r="E983" s="2135"/>
      <c r="F983" s="2135"/>
      <c r="G983" s="2135"/>
      <c r="H983" s="2135"/>
      <c r="I983" s="2135"/>
      <c r="J983" s="2135"/>
      <c r="K983" s="2135"/>
      <c r="L983" s="2135"/>
      <c r="M983" s="2135"/>
      <c r="N983" s="2135"/>
      <c r="O983" s="2135"/>
      <c r="P983" s="2135"/>
      <c r="Q983" s="2135"/>
      <c r="R983" s="2135"/>
      <c r="S983" s="2135"/>
      <c r="T983" s="2135"/>
      <c r="U983" s="2135"/>
      <c r="V983" s="2135"/>
      <c r="W983" s="2135"/>
      <c r="X983" s="2135"/>
      <c r="Y983" s="2135"/>
      <c r="Z983" s="2135"/>
      <c r="AA983" s="2135"/>
      <c r="AB983" s="2135"/>
      <c r="AC983" s="2135"/>
      <c r="AD983" s="2135"/>
      <c r="AE983" s="2136"/>
      <c r="AF983" s="110"/>
      <c r="AG983" s="112"/>
      <c r="AH983" s="112"/>
      <c r="AI983" s="121"/>
      <c r="AJ983" s="2125"/>
      <c r="AK983" s="2126"/>
      <c r="AL983" s="2126"/>
      <c r="AM983" s="2126"/>
      <c r="AN983" s="2126"/>
      <c r="AO983" s="2126"/>
      <c r="AP983" s="2126"/>
      <c r="AQ983" s="2127"/>
      <c r="AR983" s="1487"/>
      <c r="AS983" s="1487"/>
      <c r="AT983" s="1487"/>
      <c r="AU983" s="1487"/>
      <c r="AV983" s="1487"/>
      <c r="AW983" s="1487"/>
      <c r="AX983" s="1487"/>
      <c r="AY983" s="1487"/>
      <c r="AZ983" s="61"/>
      <c r="BA983" s="61"/>
      <c r="BB983" s="61"/>
      <c r="BC983" s="61"/>
      <c r="BD983" s="61"/>
      <c r="BE983" s="61"/>
      <c r="BF983" s="61"/>
      <c r="BG983" s="61"/>
      <c r="BH983" s="61"/>
      <c r="BI983" s="61"/>
      <c r="BJ983" s="61"/>
      <c r="BK983" s="61"/>
      <c r="BL983" s="61"/>
      <c r="BM983" s="61"/>
      <c r="BN983" s="61"/>
      <c r="BO983" s="61"/>
      <c r="BP983" s="61"/>
      <c r="BQ983" s="61"/>
      <c r="BR983" s="61"/>
      <c r="BS983" s="61"/>
      <c r="BT983" s="61"/>
      <c r="BU983" s="61"/>
      <c r="BV983" s="61"/>
      <c r="BW983" s="61"/>
      <c r="BX983" s="61"/>
      <c r="BY983" s="61"/>
      <c r="BZ983" s="61"/>
      <c r="CA983" s="61"/>
      <c r="CB983" s="61"/>
      <c r="CC983" s="61"/>
      <c r="CD983" s="61"/>
      <c r="CE983" s="61"/>
      <c r="CF983" s="61"/>
      <c r="CG983" s="61"/>
      <c r="CH983" s="61"/>
      <c r="CI983" s="61"/>
      <c r="CJ983" s="61"/>
      <c r="CK983" s="61"/>
      <c r="CL983" s="61"/>
      <c r="CM983" s="61"/>
      <c r="CN983" s="61"/>
      <c r="CO983" s="61"/>
      <c r="CP983" s="61"/>
      <c r="CQ983" s="61"/>
      <c r="CR983" s="1510"/>
      <c r="CS983" s="61"/>
      <c r="CT983" s="61"/>
      <c r="CU983" s="61"/>
      <c r="CV983" s="61"/>
      <c r="CW983" s="61"/>
      <c r="CX983" s="61"/>
      <c r="CY983" s="61"/>
      <c r="CZ983" s="61"/>
      <c r="DA983" s="61"/>
      <c r="DB983" s="61"/>
      <c r="DC983" s="61"/>
      <c r="DD983" s="61"/>
      <c r="DE983" s="61"/>
      <c r="DF983" s="61"/>
    </row>
    <row r="984" spans="1:110" s="717" customFormat="1" ht="12.75" customHeight="1">
      <c r="A984" s="51"/>
      <c r="B984" s="412"/>
      <c r="C984" s="120"/>
      <c r="D984" s="2134"/>
      <c r="E984" s="2135"/>
      <c r="F984" s="2135"/>
      <c r="G984" s="2135"/>
      <c r="H984" s="2135"/>
      <c r="I984" s="2135"/>
      <c r="J984" s="2135"/>
      <c r="K984" s="2135"/>
      <c r="L984" s="2135"/>
      <c r="M984" s="2135"/>
      <c r="N984" s="2135"/>
      <c r="O984" s="2135"/>
      <c r="P984" s="2135"/>
      <c r="Q984" s="2135"/>
      <c r="R984" s="2135"/>
      <c r="S984" s="2135"/>
      <c r="T984" s="2135"/>
      <c r="U984" s="2135"/>
      <c r="V984" s="2135"/>
      <c r="W984" s="2135"/>
      <c r="X984" s="2135"/>
      <c r="Y984" s="2135"/>
      <c r="Z984" s="2135"/>
      <c r="AA984" s="2135"/>
      <c r="AB984" s="2135"/>
      <c r="AC984" s="2135"/>
      <c r="AD984" s="2135"/>
      <c r="AE984" s="2136"/>
      <c r="AF984" s="110"/>
      <c r="AG984" s="112"/>
      <c r="AH984" s="112"/>
      <c r="AI984" s="121"/>
      <c r="AJ984" s="2125"/>
      <c r="AK984" s="2126"/>
      <c r="AL984" s="2126"/>
      <c r="AM984" s="2126"/>
      <c r="AN984" s="2126"/>
      <c r="AO984" s="2126"/>
      <c r="AP984" s="2126"/>
      <c r="AQ984" s="2127"/>
      <c r="AR984" s="1487"/>
      <c r="AS984" s="1487"/>
      <c r="AT984" s="1487"/>
      <c r="AU984" s="1487"/>
      <c r="AV984" s="1487"/>
      <c r="AW984" s="1487"/>
      <c r="AX984" s="1487"/>
      <c r="AY984" s="1487"/>
      <c r="AZ984" s="61"/>
      <c r="BA984" s="61"/>
      <c r="BB984" s="61"/>
      <c r="BC984" s="61"/>
      <c r="BD984" s="61"/>
      <c r="BE984" s="61"/>
      <c r="BF984" s="61"/>
      <c r="BG984" s="61"/>
      <c r="BH984" s="61"/>
      <c r="BI984" s="61"/>
      <c r="BJ984" s="61"/>
      <c r="BK984" s="61"/>
      <c r="BL984" s="61"/>
      <c r="BM984" s="61"/>
      <c r="BN984" s="61"/>
      <c r="BO984" s="61"/>
      <c r="BP984" s="61"/>
      <c r="BQ984" s="61"/>
      <c r="BR984" s="61"/>
      <c r="BS984" s="61"/>
      <c r="BT984" s="61"/>
      <c r="BU984" s="61"/>
      <c r="BV984" s="61"/>
      <c r="BW984" s="61"/>
      <c r="BX984" s="61"/>
      <c r="BY984" s="61"/>
      <c r="BZ984" s="61"/>
      <c r="CA984" s="61"/>
      <c r="CB984" s="61"/>
      <c r="CC984" s="61"/>
      <c r="CD984" s="61"/>
      <c r="CE984" s="61"/>
      <c r="CF984" s="61"/>
      <c r="CG984" s="61"/>
      <c r="CH984" s="61"/>
      <c r="CI984" s="61"/>
      <c r="CJ984" s="61"/>
      <c r="CK984" s="61"/>
      <c r="CL984" s="61"/>
      <c r="CM984" s="61"/>
      <c r="CN984" s="61"/>
      <c r="CO984" s="61"/>
      <c r="CP984" s="61"/>
      <c r="CQ984" s="61"/>
      <c r="CR984" s="1510"/>
      <c r="CS984" s="61"/>
      <c r="CT984" s="61"/>
      <c r="CU984" s="61"/>
      <c r="CV984" s="61"/>
      <c r="CW984" s="61"/>
      <c r="CX984" s="61"/>
      <c r="CY984" s="61"/>
      <c r="CZ984" s="61"/>
      <c r="DA984" s="61"/>
      <c r="DB984" s="61"/>
      <c r="DC984" s="61"/>
      <c r="DD984" s="61"/>
      <c r="DE984" s="61"/>
      <c r="DF984" s="61"/>
    </row>
    <row r="985" spans="1:110" s="717" customFormat="1" ht="12.75" customHeight="1">
      <c r="A985" s="51"/>
      <c r="B985" s="113"/>
      <c r="C985" s="114"/>
      <c r="D985" s="2140"/>
      <c r="E985" s="2141"/>
      <c r="F985" s="2141"/>
      <c r="G985" s="2141"/>
      <c r="H985" s="2141"/>
      <c r="I985" s="2141"/>
      <c r="J985" s="2141"/>
      <c r="K985" s="2141"/>
      <c r="L985" s="2141"/>
      <c r="M985" s="2141"/>
      <c r="N985" s="2141"/>
      <c r="O985" s="2141"/>
      <c r="P985" s="2141"/>
      <c r="Q985" s="2141"/>
      <c r="R985" s="2141"/>
      <c r="S985" s="2141"/>
      <c r="T985" s="2141"/>
      <c r="U985" s="2141"/>
      <c r="V985" s="2141"/>
      <c r="W985" s="2141"/>
      <c r="X985" s="2141"/>
      <c r="Y985" s="2141"/>
      <c r="Z985" s="2141"/>
      <c r="AA985" s="2141"/>
      <c r="AB985" s="2141"/>
      <c r="AC985" s="2141"/>
      <c r="AD985" s="2141"/>
      <c r="AE985" s="2142"/>
      <c r="AF985" s="115"/>
      <c r="AG985" s="11"/>
      <c r="AH985" s="11"/>
      <c r="AI985" s="116"/>
      <c r="AJ985" s="2128"/>
      <c r="AK985" s="2129"/>
      <c r="AL985" s="2129"/>
      <c r="AM985" s="2129"/>
      <c r="AN985" s="2129"/>
      <c r="AO985" s="2129"/>
      <c r="AP985" s="2129"/>
      <c r="AQ985" s="2130"/>
      <c r="AR985" s="1487"/>
      <c r="AS985" s="1487"/>
      <c r="AT985" s="1487"/>
      <c r="AU985" s="1487"/>
      <c r="AV985" s="1487"/>
      <c r="AW985" s="1487"/>
      <c r="AX985" s="1487"/>
      <c r="AY985" s="1487"/>
      <c r="AZ985" s="61"/>
      <c r="BA985" s="61"/>
      <c r="BB985" s="61"/>
      <c r="BC985" s="61"/>
      <c r="BD985" s="61"/>
      <c r="BE985" s="61"/>
      <c r="BF985" s="61"/>
      <c r="BG985" s="61"/>
      <c r="BH985" s="61"/>
      <c r="BI985" s="61"/>
      <c r="BJ985" s="61"/>
      <c r="BK985" s="61"/>
      <c r="BL985" s="61"/>
      <c r="BM985" s="61"/>
      <c r="BN985" s="61"/>
      <c r="BO985" s="61"/>
      <c r="BP985" s="61"/>
      <c r="BQ985" s="61"/>
      <c r="BR985" s="61"/>
      <c r="BS985" s="61"/>
      <c r="BT985" s="61"/>
      <c r="BU985" s="61"/>
      <c r="BV985" s="61"/>
      <c r="BW985" s="61"/>
      <c r="BX985" s="61"/>
      <c r="BY985" s="61"/>
      <c r="BZ985" s="61"/>
      <c r="CA985" s="61"/>
      <c r="CB985" s="61"/>
      <c r="CC985" s="61"/>
      <c r="CD985" s="61"/>
      <c r="CE985" s="61"/>
      <c r="CF985" s="61"/>
      <c r="CG985" s="61"/>
      <c r="CH985" s="61"/>
      <c r="CI985" s="61"/>
      <c r="CJ985" s="61"/>
      <c r="CK985" s="61"/>
      <c r="CL985" s="61"/>
      <c r="CM985" s="61"/>
      <c r="CN985" s="61"/>
      <c r="CO985" s="61"/>
      <c r="CP985" s="61"/>
      <c r="CQ985" s="61"/>
      <c r="CR985" s="1510"/>
      <c r="CS985" s="61"/>
      <c r="CT985" s="61"/>
      <c r="CU985" s="61"/>
      <c r="CV985" s="61"/>
      <c r="CW985" s="61"/>
      <c r="CX985" s="61"/>
      <c r="CY985" s="61"/>
      <c r="CZ985" s="61"/>
      <c r="DA985" s="61"/>
      <c r="DB985" s="61"/>
      <c r="DC985" s="61"/>
      <c r="DD985" s="61"/>
      <c r="DE985" s="61"/>
      <c r="DF985" s="61"/>
    </row>
    <row r="986" spans="1:110" ht="12.75" customHeight="1">
      <c r="A986" s="51"/>
      <c r="B986" s="410"/>
      <c r="C986" s="118" t="s">
        <v>709</v>
      </c>
      <c r="D986" s="2084" t="s">
        <v>2102</v>
      </c>
      <c r="E986" s="2085"/>
      <c r="F986" s="2085"/>
      <c r="G986" s="2085"/>
      <c r="H986" s="2085"/>
      <c r="I986" s="2085"/>
      <c r="J986" s="2085"/>
      <c r="K986" s="2085"/>
      <c r="L986" s="2085"/>
      <c r="M986" s="2085"/>
      <c r="N986" s="2085"/>
      <c r="O986" s="2085"/>
      <c r="P986" s="2085"/>
      <c r="Q986" s="2085"/>
      <c r="R986" s="2085"/>
      <c r="S986" s="2085"/>
      <c r="T986" s="2085"/>
      <c r="U986" s="2085"/>
      <c r="V986" s="2085"/>
      <c r="W986" s="2085"/>
      <c r="X986" s="2085"/>
      <c r="Y986" s="2085"/>
      <c r="Z986" s="2085"/>
      <c r="AA986" s="2085"/>
      <c r="AB986" s="2085"/>
      <c r="AC986" s="2085"/>
      <c r="AD986" s="2085"/>
      <c r="AE986" s="2086"/>
      <c r="AF986" s="124"/>
      <c r="AG986" s="2101" t="s">
        <v>706</v>
      </c>
      <c r="AH986" s="2102"/>
      <c r="AI986" s="125"/>
      <c r="AJ986" s="2122">
        <f>ROUND(IF(AG986="yes",AJ975*0.1,0),0)</f>
        <v>0</v>
      </c>
      <c r="AK986" s="2123"/>
      <c r="AL986" s="2123"/>
      <c r="AM986" s="2123"/>
      <c r="AN986" s="2123"/>
      <c r="AO986" s="2123"/>
      <c r="AP986" s="2123"/>
      <c r="AQ986" s="2124"/>
      <c r="AR986" s="1487"/>
      <c r="AS986" s="1487"/>
      <c r="AT986" s="1487"/>
      <c r="AU986" s="1487"/>
      <c r="AV986" s="1487"/>
      <c r="AW986" s="1487"/>
      <c r="AX986" s="1487"/>
      <c r="AY986" s="1487"/>
      <c r="AZ986" s="61"/>
      <c r="BA986" s="61"/>
      <c r="BB986" s="61"/>
      <c r="BC986" s="61"/>
      <c r="BD986" s="61"/>
      <c r="BE986" s="61"/>
      <c r="BF986" s="61"/>
      <c r="BG986" s="61"/>
      <c r="BH986" s="61"/>
      <c r="BI986" s="61"/>
      <c r="BJ986" s="61"/>
      <c r="BK986" s="61"/>
      <c r="BL986" s="61"/>
      <c r="BM986" s="61"/>
      <c r="BN986" s="61"/>
      <c r="BO986" s="61"/>
      <c r="BP986" s="61"/>
      <c r="BQ986" s="61"/>
      <c r="BR986" s="61"/>
      <c r="BS986" s="61"/>
      <c r="BT986" s="61"/>
      <c r="BU986" s="61"/>
      <c r="BV986" s="61"/>
      <c r="BW986" s="61"/>
      <c r="BX986" s="61"/>
      <c r="BY986" s="61"/>
      <c r="BZ986" s="61"/>
      <c r="CA986" s="61"/>
      <c r="CB986" s="61"/>
      <c r="CC986" s="61"/>
      <c r="CD986" s="61"/>
      <c r="CE986" s="61"/>
      <c r="CF986" s="61"/>
      <c r="CG986" s="61"/>
      <c r="CH986" s="61"/>
      <c r="CI986" s="61"/>
      <c r="CJ986" s="61"/>
      <c r="CK986" s="61"/>
      <c r="CL986" s="61"/>
      <c r="CM986" s="61"/>
      <c r="CN986" s="61"/>
      <c r="CO986" s="61"/>
      <c r="CP986" s="61"/>
      <c r="CQ986" s="61"/>
      <c r="CR986" s="1510"/>
      <c r="CS986" s="61"/>
      <c r="CT986" s="61"/>
      <c r="CU986" s="61"/>
      <c r="CV986" s="61"/>
      <c r="CW986" s="61"/>
      <c r="CX986" s="61"/>
      <c r="CY986" s="61"/>
      <c r="CZ986" s="61"/>
      <c r="DA986" s="61"/>
      <c r="DB986" s="61"/>
      <c r="DC986" s="61"/>
      <c r="DD986" s="61"/>
      <c r="DE986" s="61"/>
      <c r="DF986" s="61"/>
    </row>
    <row r="987" spans="1:110" ht="12.75" customHeight="1">
      <c r="A987" s="51"/>
      <c r="B987" s="110"/>
      <c r="C987" s="111"/>
      <c r="D987" s="2078" t="s">
        <v>1522</v>
      </c>
      <c r="E987" s="2079"/>
      <c r="F987" s="2079"/>
      <c r="G987" s="2079"/>
      <c r="H987" s="2079"/>
      <c r="I987" s="2079"/>
      <c r="J987" s="2079"/>
      <c r="K987" s="2079"/>
      <c r="L987" s="2079"/>
      <c r="M987" s="2079"/>
      <c r="N987" s="2079"/>
      <c r="O987" s="2079"/>
      <c r="P987" s="2079"/>
      <c r="Q987" s="2079"/>
      <c r="R987" s="2079"/>
      <c r="S987" s="2079"/>
      <c r="T987" s="2079"/>
      <c r="U987" s="2079"/>
      <c r="V987" s="2079"/>
      <c r="W987" s="2079"/>
      <c r="X987" s="2079"/>
      <c r="Y987" s="2079"/>
      <c r="Z987" s="2079"/>
      <c r="AA987" s="2079"/>
      <c r="AB987" s="2079"/>
      <c r="AC987" s="2079"/>
      <c r="AD987" s="2079"/>
      <c r="AE987" s="2080"/>
      <c r="AF987" s="110"/>
      <c r="AG987" s="25"/>
      <c r="AH987" s="25"/>
      <c r="AI987" s="121"/>
      <c r="AJ987" s="2125"/>
      <c r="AK987" s="2126"/>
      <c r="AL987" s="2126"/>
      <c r="AM987" s="2126"/>
      <c r="AN987" s="2126"/>
      <c r="AO987" s="2126"/>
      <c r="AP987" s="2126"/>
      <c r="AQ987" s="2127"/>
      <c r="AR987" s="1487"/>
      <c r="AS987" s="1487"/>
      <c r="AT987" s="1487"/>
      <c r="AU987" s="1487"/>
      <c r="AV987" s="1487"/>
      <c r="AW987" s="1487"/>
      <c r="AX987" s="1487"/>
      <c r="AY987" s="1487"/>
      <c r="AZ987" s="61"/>
      <c r="BA987" s="1516">
        <f>G753+O796</f>
        <v>154</v>
      </c>
      <c r="BB987" s="61"/>
      <c r="BC987" s="61"/>
      <c r="BD987" s="61"/>
      <c r="BE987" s="61"/>
      <c r="BF987" s="61"/>
      <c r="BG987" s="61"/>
      <c r="BH987" s="61"/>
      <c r="BI987" s="61"/>
      <c r="BJ987" s="61"/>
      <c r="BK987" s="61"/>
      <c r="BL987" s="61"/>
      <c r="BM987" s="61"/>
      <c r="BN987" s="61"/>
      <c r="BO987" s="61"/>
      <c r="BP987" s="61"/>
      <c r="BQ987" s="61"/>
      <c r="BR987" s="61"/>
      <c r="BS987" s="61"/>
      <c r="BT987" s="61"/>
      <c r="BU987" s="61"/>
      <c r="BV987" s="61"/>
      <c r="BW987" s="61"/>
      <c r="BX987" s="61"/>
      <c r="BY987" s="61"/>
      <c r="BZ987" s="61"/>
      <c r="CA987" s="61"/>
      <c r="CB987" s="61"/>
      <c r="CC987" s="61"/>
      <c r="CD987" s="61"/>
      <c r="CE987" s="61"/>
      <c r="CF987" s="61"/>
      <c r="CG987" s="61"/>
      <c r="CH987" s="61"/>
      <c r="CI987" s="61"/>
      <c r="CJ987" s="61"/>
      <c r="CK987" s="61"/>
      <c r="CL987" s="61"/>
      <c r="CM987" s="61"/>
      <c r="CN987" s="61"/>
      <c r="CO987" s="61"/>
      <c r="CP987" s="61"/>
      <c r="CQ987" s="61"/>
      <c r="CR987" s="1510"/>
      <c r="CS987" s="61"/>
      <c r="CT987" s="61"/>
      <c r="CU987" s="61"/>
      <c r="CV987" s="61"/>
      <c r="CW987" s="61"/>
      <c r="CX987" s="61"/>
      <c r="CY987" s="61"/>
      <c r="CZ987" s="61"/>
      <c r="DA987" s="61"/>
      <c r="DB987" s="61"/>
      <c r="DC987" s="61"/>
      <c r="DD987" s="61"/>
      <c r="DE987" s="61"/>
      <c r="DF987" s="61"/>
    </row>
    <row r="988" spans="1:110" ht="12.75" customHeight="1">
      <c r="A988" s="51"/>
      <c r="B988" s="110"/>
      <c r="C988" s="111"/>
      <c r="D988" s="2078"/>
      <c r="E988" s="2079"/>
      <c r="F988" s="2079"/>
      <c r="G988" s="2079"/>
      <c r="H988" s="2079"/>
      <c r="I988" s="2079"/>
      <c r="J988" s="2079"/>
      <c r="K988" s="2079"/>
      <c r="L988" s="2079"/>
      <c r="M988" s="2079"/>
      <c r="N988" s="2079"/>
      <c r="O988" s="2079"/>
      <c r="P988" s="2079"/>
      <c r="Q988" s="2079"/>
      <c r="R988" s="2079"/>
      <c r="S988" s="2079"/>
      <c r="T988" s="2079"/>
      <c r="U988" s="2079"/>
      <c r="V988" s="2079"/>
      <c r="W988" s="2079"/>
      <c r="X988" s="2079"/>
      <c r="Y988" s="2079"/>
      <c r="Z988" s="2079"/>
      <c r="AA988" s="2079"/>
      <c r="AB988" s="2079"/>
      <c r="AC988" s="2079"/>
      <c r="AD988" s="2079"/>
      <c r="AE988" s="2080"/>
      <c r="AF988" s="110"/>
      <c r="AG988" s="112"/>
      <c r="AH988" s="112"/>
      <c r="AI988" s="121"/>
      <c r="AJ988" s="2125"/>
      <c r="AK988" s="2126"/>
      <c r="AL988" s="2126"/>
      <c r="AM988" s="2126"/>
      <c r="AN988" s="2126"/>
      <c r="AO988" s="2126"/>
      <c r="AP988" s="2126"/>
      <c r="AQ988" s="2127"/>
      <c r="AR988" s="1487"/>
      <c r="AS988" s="1487"/>
      <c r="AT988" s="1487"/>
      <c r="AU988" s="1487"/>
      <c r="AV988" s="1487"/>
      <c r="AW988" s="1487"/>
      <c r="AX988" s="1487"/>
      <c r="AY988" s="1487"/>
      <c r="AZ988" s="61"/>
      <c r="BA988" s="21"/>
      <c r="BB988" s="61"/>
      <c r="BC988" s="61"/>
      <c r="BD988" s="61"/>
      <c r="BE988" s="61"/>
      <c r="BF988" s="61"/>
      <c r="BH988" s="61"/>
      <c r="BI988" s="61"/>
      <c r="BJ988" s="61"/>
      <c r="BK988" s="61"/>
      <c r="BL988" s="61"/>
      <c r="BM988" s="61"/>
      <c r="BN988" s="61"/>
      <c r="BO988" s="61"/>
      <c r="BP988" s="61"/>
      <c r="BQ988" s="61"/>
      <c r="BR988" s="61"/>
      <c r="BS988" s="61"/>
      <c r="BT988" s="61"/>
      <c r="BU988" s="61"/>
      <c r="BV988" s="61"/>
      <c r="BW988" s="61"/>
      <c r="BX988" s="61"/>
      <c r="BY988" s="61"/>
      <c r="BZ988" s="61"/>
      <c r="CA988" s="61"/>
      <c r="CB988" s="61"/>
      <c r="CC988" s="61"/>
      <c r="CD988" s="61"/>
      <c r="CE988" s="61"/>
      <c r="CF988" s="61"/>
      <c r="CG988" s="61"/>
      <c r="CH988" s="61"/>
      <c r="CI988" s="61"/>
      <c r="CJ988" s="61"/>
      <c r="CK988" s="61"/>
      <c r="CL988" s="61"/>
      <c r="CM988" s="61"/>
      <c r="CN988" s="61"/>
      <c r="CO988" s="61"/>
      <c r="CP988" s="61"/>
      <c r="CQ988" s="61"/>
      <c r="CR988" s="1510"/>
      <c r="CS988" s="61"/>
      <c r="CT988" s="61"/>
      <c r="CU988" s="61"/>
      <c r="CV988" s="61"/>
      <c r="CW988" s="61"/>
      <c r="CX988" s="61"/>
      <c r="CY988" s="61"/>
      <c r="CZ988" s="61"/>
      <c r="DA988" s="61"/>
      <c r="DB988" s="61"/>
      <c r="DC988" s="61"/>
      <c r="DD988" s="61"/>
      <c r="DE988" s="61"/>
      <c r="DF988" s="61"/>
    </row>
    <row r="989" spans="1:110" ht="12.75" customHeight="1">
      <c r="A989" s="51"/>
      <c r="B989" s="123"/>
      <c r="C989" s="114"/>
      <c r="D989" s="2106"/>
      <c r="E989" s="2107"/>
      <c r="F989" s="2107"/>
      <c r="G989" s="2107"/>
      <c r="H989" s="2107"/>
      <c r="I989" s="2107"/>
      <c r="J989" s="2107"/>
      <c r="K989" s="2107"/>
      <c r="L989" s="2107"/>
      <c r="M989" s="2107"/>
      <c r="N989" s="2107"/>
      <c r="O989" s="2107"/>
      <c r="P989" s="2107"/>
      <c r="Q989" s="2107"/>
      <c r="R989" s="2107"/>
      <c r="S989" s="2107"/>
      <c r="T989" s="2107"/>
      <c r="U989" s="2107"/>
      <c r="V989" s="2107"/>
      <c r="W989" s="2107"/>
      <c r="X989" s="2107"/>
      <c r="Y989" s="2107"/>
      <c r="Z989" s="2107"/>
      <c r="AA989" s="2107"/>
      <c r="AB989" s="2107"/>
      <c r="AC989" s="2107"/>
      <c r="AD989" s="2107"/>
      <c r="AE989" s="2108"/>
      <c r="AF989" s="115"/>
      <c r="AG989" s="11"/>
      <c r="AH989" s="11"/>
      <c r="AI989" s="116"/>
      <c r="AJ989" s="2128"/>
      <c r="AK989" s="2129"/>
      <c r="AL989" s="2129"/>
      <c r="AM989" s="2129"/>
      <c r="AN989" s="2129"/>
      <c r="AO989" s="2129"/>
      <c r="AP989" s="2129"/>
      <c r="AQ989" s="2130"/>
      <c r="AR989" s="1487"/>
      <c r="AS989" s="1487"/>
      <c r="AT989" s="1487"/>
      <c r="AU989" s="1487"/>
      <c r="AV989" s="1487"/>
      <c r="AW989" s="1487"/>
      <c r="AX989" s="1487"/>
      <c r="AY989" s="1487"/>
      <c r="AZ989" s="61"/>
      <c r="BA989" s="1515">
        <f>ROUNDDOWN(X1027/I1027,2)</f>
        <v>0.11</v>
      </c>
      <c r="BB989" s="61"/>
      <c r="BC989" s="61"/>
      <c r="BD989" s="61"/>
      <c r="BE989" s="61"/>
      <c r="BF989" s="61"/>
      <c r="BH989" s="61"/>
      <c r="BI989" s="61"/>
      <c r="BJ989" s="61"/>
      <c r="BK989" s="61"/>
      <c r="BL989" s="61"/>
      <c r="BM989" s="61"/>
      <c r="BN989" s="61"/>
      <c r="BO989" s="61"/>
      <c r="BP989" s="61"/>
      <c r="BQ989" s="61"/>
      <c r="BR989" s="61"/>
      <c r="BS989" s="61"/>
      <c r="BT989" s="61"/>
      <c r="BU989" s="61"/>
      <c r="BV989" s="61"/>
      <c r="BW989" s="61"/>
      <c r="BX989" s="61"/>
      <c r="BY989" s="61"/>
      <c r="BZ989" s="61"/>
      <c r="CA989" s="61"/>
      <c r="CB989" s="61"/>
      <c r="CC989" s="61"/>
      <c r="CD989" s="61"/>
      <c r="CE989" s="61"/>
      <c r="CF989" s="61"/>
      <c r="CG989" s="61"/>
      <c r="CH989" s="61"/>
      <c r="CI989" s="61"/>
      <c r="CJ989" s="61"/>
      <c r="CK989" s="61"/>
      <c r="CL989" s="61"/>
      <c r="CM989" s="61"/>
      <c r="CN989" s="61"/>
      <c r="CO989" s="61"/>
      <c r="CP989" s="61"/>
      <c r="CQ989" s="61"/>
      <c r="CR989" s="1510"/>
      <c r="CS989" s="61"/>
      <c r="CT989" s="61"/>
      <c r="CU989" s="61"/>
      <c r="CV989" s="61"/>
      <c r="CW989" s="61"/>
      <c r="CX989" s="61"/>
      <c r="CY989" s="61"/>
      <c r="CZ989" s="61"/>
      <c r="DA989" s="61"/>
      <c r="DB989" s="61"/>
      <c r="DC989" s="61"/>
      <c r="DD989" s="61"/>
      <c r="DE989" s="61"/>
      <c r="DF989" s="61"/>
    </row>
    <row r="990" spans="1:110" ht="12.75" customHeight="1">
      <c r="A990" s="51"/>
      <c r="B990" s="117"/>
      <c r="C990" s="118" t="s">
        <v>218</v>
      </c>
      <c r="D990" s="2084" t="s">
        <v>1524</v>
      </c>
      <c r="E990" s="2085"/>
      <c r="F990" s="2085"/>
      <c r="G990" s="2085"/>
      <c r="H990" s="2085"/>
      <c r="I990" s="2085"/>
      <c r="J990" s="2085"/>
      <c r="K990" s="2085"/>
      <c r="L990" s="2085"/>
      <c r="M990" s="2085"/>
      <c r="N990" s="2085"/>
      <c r="O990" s="2085"/>
      <c r="P990" s="2085"/>
      <c r="Q990" s="2085"/>
      <c r="R990" s="2085"/>
      <c r="S990" s="2085"/>
      <c r="T990" s="2085"/>
      <c r="U990" s="2085"/>
      <c r="V990" s="2085"/>
      <c r="W990" s="2085"/>
      <c r="X990" s="2085"/>
      <c r="Y990" s="2085"/>
      <c r="Z990" s="2085"/>
      <c r="AA990" s="2085"/>
      <c r="AB990" s="2085"/>
      <c r="AC990" s="2085"/>
      <c r="AD990" s="2085"/>
      <c r="AE990" s="2086"/>
      <c r="AF990" s="117"/>
      <c r="AG990" s="2101" t="s">
        <v>706</v>
      </c>
      <c r="AH990" s="2102"/>
      <c r="AI990" s="125"/>
      <c r="AJ990" s="2122">
        <f>ROUND(IF(AG990="yes",AJ975*0.02,0),0)</f>
        <v>0</v>
      </c>
      <c r="AK990" s="2123"/>
      <c r="AL990" s="2123"/>
      <c r="AM990" s="2123"/>
      <c r="AN990" s="2123"/>
      <c r="AO990" s="2123"/>
      <c r="AP990" s="2123"/>
      <c r="AQ990" s="2124"/>
      <c r="AR990" s="1487"/>
      <c r="AS990" s="1487"/>
      <c r="AT990" s="1487"/>
      <c r="AU990" s="1487"/>
      <c r="AV990" s="1487"/>
      <c r="AW990" s="1487"/>
      <c r="AX990" s="1487"/>
      <c r="AY990" s="1487"/>
      <c r="AZ990" s="61"/>
      <c r="BA990" s="1515">
        <f>ROUNDDOWN(X1031/I1031,2)</f>
        <v>0.11</v>
      </c>
      <c r="BB990" s="61"/>
      <c r="BC990" s="61"/>
      <c r="BD990" s="61"/>
      <c r="BE990" s="61"/>
      <c r="BF990" s="61"/>
      <c r="BH990" s="61"/>
      <c r="BI990" s="61"/>
      <c r="BJ990" s="61"/>
      <c r="BK990" s="61"/>
      <c r="BL990" s="61"/>
      <c r="BM990" s="61"/>
      <c r="BN990" s="61"/>
      <c r="BO990" s="61"/>
      <c r="BP990" s="61"/>
      <c r="BQ990" s="61"/>
      <c r="BR990" s="61"/>
      <c r="BS990" s="61"/>
      <c r="BT990" s="61"/>
      <c r="BU990" s="61"/>
      <c r="BV990" s="61"/>
      <c r="BW990" s="61"/>
      <c r="BX990" s="61"/>
      <c r="BY990" s="61"/>
      <c r="BZ990" s="61"/>
      <c r="CA990" s="61"/>
      <c r="CB990" s="61"/>
      <c r="CC990" s="61"/>
      <c r="CD990" s="61"/>
      <c r="CE990" s="61"/>
      <c r="CF990" s="61"/>
      <c r="CG990" s="61"/>
      <c r="CH990" s="61"/>
      <c r="CI990" s="61"/>
      <c r="CJ990" s="61"/>
      <c r="CK990" s="61"/>
      <c r="CL990" s="61"/>
      <c r="CM990" s="61"/>
      <c r="CN990" s="61"/>
      <c r="CO990" s="61"/>
      <c r="CP990" s="61"/>
      <c r="CQ990" s="61"/>
      <c r="CR990" s="1510"/>
      <c r="CS990" s="61"/>
      <c r="CT990" s="61"/>
      <c r="CU990" s="61"/>
      <c r="CV990" s="61"/>
      <c r="CW990" s="61"/>
      <c r="CX990" s="61"/>
      <c r="CY990" s="61"/>
      <c r="CZ990" s="61"/>
      <c r="DA990" s="61"/>
      <c r="DB990" s="61"/>
      <c r="DC990" s="61"/>
      <c r="DD990" s="61"/>
      <c r="DE990" s="61"/>
      <c r="DF990" s="61"/>
    </row>
    <row r="991" spans="1:110" s="32" customFormat="1" ht="12.75" customHeight="1">
      <c r="A991" s="51"/>
      <c r="B991" s="110"/>
      <c r="C991" s="111"/>
      <c r="D991" s="2106" t="s">
        <v>1525</v>
      </c>
      <c r="E991" s="2107"/>
      <c r="F991" s="2107"/>
      <c r="G991" s="2107"/>
      <c r="H991" s="2107"/>
      <c r="I991" s="2107"/>
      <c r="J991" s="2107"/>
      <c r="K991" s="2107"/>
      <c r="L991" s="2107"/>
      <c r="M991" s="2107"/>
      <c r="N991" s="2107"/>
      <c r="O991" s="2107"/>
      <c r="P991" s="2107"/>
      <c r="Q991" s="2107"/>
      <c r="R991" s="2107"/>
      <c r="S991" s="2107"/>
      <c r="T991" s="2107"/>
      <c r="U991" s="2107"/>
      <c r="V991" s="2107"/>
      <c r="W991" s="2107"/>
      <c r="X991" s="2107"/>
      <c r="Y991" s="2107"/>
      <c r="Z991" s="2107"/>
      <c r="AA991" s="2107"/>
      <c r="AB991" s="2107"/>
      <c r="AC991" s="2107"/>
      <c r="AD991" s="2107"/>
      <c r="AE991" s="2108"/>
      <c r="AF991" s="115"/>
      <c r="AG991" s="11"/>
      <c r="AH991" s="11"/>
      <c r="AI991" s="116"/>
      <c r="AJ991" s="2128"/>
      <c r="AK991" s="2129"/>
      <c r="AL991" s="2129"/>
      <c r="AM991" s="2129"/>
      <c r="AN991" s="2129"/>
      <c r="AO991" s="2129"/>
      <c r="AP991" s="2129"/>
      <c r="AQ991" s="2130"/>
      <c r="AR991" s="1487"/>
      <c r="AS991" s="1487"/>
      <c r="AT991" s="1487"/>
      <c r="AU991" s="1487"/>
      <c r="AV991" s="1487"/>
      <c r="AW991" s="1487"/>
      <c r="AX991" s="1487"/>
      <c r="AY991" s="1487"/>
      <c r="BB991" s="61"/>
      <c r="BC991" s="61"/>
      <c r="BD991" s="61"/>
      <c r="BE991" s="61"/>
      <c r="BF991" s="61"/>
      <c r="CR991" s="204"/>
    </row>
    <row r="992" spans="1:110" ht="12.75" customHeight="1">
      <c r="A992" s="51"/>
      <c r="B992" s="117"/>
      <c r="C992" s="118" t="s">
        <v>221</v>
      </c>
      <c r="D992" s="2084" t="s">
        <v>1526</v>
      </c>
      <c r="E992" s="2085"/>
      <c r="F992" s="2085"/>
      <c r="G992" s="2085"/>
      <c r="H992" s="2085"/>
      <c r="I992" s="2085"/>
      <c r="J992" s="2085"/>
      <c r="K992" s="2085"/>
      <c r="L992" s="2085"/>
      <c r="M992" s="2085"/>
      <c r="N992" s="2085"/>
      <c r="O992" s="2085"/>
      <c r="P992" s="2085"/>
      <c r="Q992" s="2085"/>
      <c r="R992" s="2085"/>
      <c r="S992" s="2085"/>
      <c r="T992" s="2085"/>
      <c r="U992" s="2085"/>
      <c r="V992" s="2085"/>
      <c r="W992" s="2085"/>
      <c r="X992" s="2085"/>
      <c r="Y992" s="2085"/>
      <c r="Z992" s="2085"/>
      <c r="AA992" s="2085"/>
      <c r="AB992" s="2085"/>
      <c r="AC992" s="2085"/>
      <c r="AD992" s="2085"/>
      <c r="AE992" s="2086"/>
      <c r="AF992" s="117"/>
      <c r="AG992" s="2101" t="s">
        <v>706</v>
      </c>
      <c r="AH992" s="2102"/>
      <c r="AI992" s="117"/>
      <c r="AJ992" s="2122">
        <f>ROUND(IF(AG992="yes",AJ975*0.02,0),0)</f>
        <v>0</v>
      </c>
      <c r="AK992" s="2123"/>
      <c r="AL992" s="2123"/>
      <c r="AM992" s="2123"/>
      <c r="AN992" s="2123"/>
      <c r="AO992" s="2123"/>
      <c r="AP992" s="2123"/>
      <c r="AQ992" s="2124"/>
      <c r="AR992" s="1487"/>
      <c r="AS992" s="1487"/>
      <c r="AT992" s="1487"/>
      <c r="AU992" s="1487"/>
      <c r="AV992" s="1487"/>
      <c r="AW992" s="1487"/>
      <c r="AX992" s="1487"/>
      <c r="AY992" s="1487"/>
      <c r="BB992" s="32"/>
      <c r="BC992" s="32"/>
      <c r="BD992" s="32"/>
      <c r="BE992" s="32"/>
      <c r="BF992" s="32"/>
    </row>
    <row r="993" spans="1:96" s="717" customFormat="1" ht="12.75" customHeight="1">
      <c r="A993" s="51"/>
      <c r="B993" s="110"/>
      <c r="C993" s="111"/>
      <c r="D993" s="2078" t="s">
        <v>1527</v>
      </c>
      <c r="E993" s="2079"/>
      <c r="F993" s="2079"/>
      <c r="G993" s="2079"/>
      <c r="H993" s="2079"/>
      <c r="I993" s="2079"/>
      <c r="J993" s="2079"/>
      <c r="K993" s="2079"/>
      <c r="L993" s="2079"/>
      <c r="M993" s="2079"/>
      <c r="N993" s="2079"/>
      <c r="O993" s="2079"/>
      <c r="P993" s="2079"/>
      <c r="Q993" s="2079"/>
      <c r="R993" s="2079"/>
      <c r="S993" s="2079"/>
      <c r="T993" s="2079"/>
      <c r="U993" s="2079"/>
      <c r="V993" s="2079"/>
      <c r="W993" s="2079"/>
      <c r="X993" s="2079"/>
      <c r="Y993" s="2079"/>
      <c r="Z993" s="2079"/>
      <c r="AA993" s="2079"/>
      <c r="AB993" s="2079"/>
      <c r="AC993" s="2079"/>
      <c r="AD993" s="2079"/>
      <c r="AE993" s="2080"/>
      <c r="AF993" s="110"/>
      <c r="AG993" s="25"/>
      <c r="AH993" s="25"/>
      <c r="AI993" s="112"/>
      <c r="AJ993" s="2125"/>
      <c r="AK993" s="2126"/>
      <c r="AL993" s="2126"/>
      <c r="AM993" s="2126"/>
      <c r="AN993" s="2126"/>
      <c r="AO993" s="2126"/>
      <c r="AP993" s="2126"/>
      <c r="AQ993" s="2127"/>
      <c r="AR993" s="1487"/>
      <c r="AS993" s="1487"/>
      <c r="AT993" s="1487"/>
      <c r="AU993" s="1487"/>
      <c r="AV993" s="1487"/>
      <c r="AW993" s="1487"/>
      <c r="AX993" s="1487"/>
      <c r="AY993" s="1487"/>
      <c r="BB993" s="900"/>
      <c r="BC993" s="900"/>
      <c r="BD993" s="900"/>
      <c r="BE993" s="900"/>
      <c r="BF993" s="900"/>
      <c r="CR993" s="25"/>
    </row>
    <row r="994" spans="1:96" ht="12.75" customHeight="1">
      <c r="A994" s="51"/>
      <c r="B994" s="113"/>
      <c r="C994" s="114"/>
      <c r="D994" s="2106"/>
      <c r="E994" s="2107"/>
      <c r="F994" s="2107"/>
      <c r="G994" s="2107"/>
      <c r="H994" s="2107"/>
      <c r="I994" s="2107"/>
      <c r="J994" s="2107"/>
      <c r="K994" s="2107"/>
      <c r="L994" s="2107"/>
      <c r="M994" s="2107"/>
      <c r="N994" s="2107"/>
      <c r="O994" s="2107"/>
      <c r="P994" s="2107"/>
      <c r="Q994" s="2107"/>
      <c r="R994" s="2107"/>
      <c r="S994" s="2107"/>
      <c r="T994" s="2107"/>
      <c r="U994" s="2107"/>
      <c r="V994" s="2107"/>
      <c r="W994" s="2107"/>
      <c r="X994" s="2107"/>
      <c r="Y994" s="2107"/>
      <c r="Z994" s="2107"/>
      <c r="AA994" s="2107"/>
      <c r="AB994" s="2107"/>
      <c r="AC994" s="2107"/>
      <c r="AD994" s="2107"/>
      <c r="AE994" s="2108"/>
      <c r="AF994" s="115"/>
      <c r="AG994" s="11"/>
      <c r="AH994" s="11"/>
      <c r="AI994" s="116"/>
      <c r="AJ994" s="2128"/>
      <c r="AK994" s="2129"/>
      <c r="AL994" s="2129"/>
      <c r="AM994" s="2129"/>
      <c r="AN994" s="2129"/>
      <c r="AO994" s="2129"/>
      <c r="AP994" s="2129"/>
      <c r="AQ994" s="2130"/>
      <c r="AR994" s="1487"/>
      <c r="AS994" s="1487"/>
      <c r="AT994" s="1487"/>
      <c r="AU994" s="1487"/>
      <c r="AV994" s="1487"/>
      <c r="AW994" s="1487"/>
      <c r="AX994" s="1487"/>
      <c r="AY994" s="1487"/>
    </row>
    <row r="995" spans="1:96" s="717" customFormat="1" ht="12.75" customHeight="1">
      <c r="A995" s="51"/>
      <c r="B995" s="117"/>
      <c r="C995" s="118" t="s">
        <v>224</v>
      </c>
      <c r="D995" s="2103" t="s">
        <v>1528</v>
      </c>
      <c r="E995" s="2104"/>
      <c r="F995" s="2104"/>
      <c r="G995" s="2104"/>
      <c r="H995" s="2104"/>
      <c r="I995" s="2104"/>
      <c r="J995" s="2104"/>
      <c r="K995" s="2104"/>
      <c r="L995" s="2104"/>
      <c r="M995" s="2104"/>
      <c r="N995" s="2104"/>
      <c r="O995" s="2104"/>
      <c r="P995" s="2104"/>
      <c r="Q995" s="2104"/>
      <c r="R995" s="2104"/>
      <c r="S995" s="2104"/>
      <c r="T995" s="2104"/>
      <c r="U995" s="2104"/>
      <c r="V995" s="2104"/>
      <c r="W995" s="2104"/>
      <c r="X995" s="2104"/>
      <c r="Y995" s="2104"/>
      <c r="Z995" s="2104"/>
      <c r="AA995" s="2104"/>
      <c r="AB995" s="2104"/>
      <c r="AC995" s="2104"/>
      <c r="AD995" s="2104"/>
      <c r="AE995" s="2105"/>
      <c r="AF995" s="117"/>
      <c r="AG995" s="2101" t="s">
        <v>578</v>
      </c>
      <c r="AH995" s="2102"/>
      <c r="AI995" s="125"/>
      <c r="AJ995" s="2122">
        <f>IF(AG995="yes",AJ975*BA995,0)</f>
        <v>1541282.67</v>
      </c>
      <c r="AK995" s="2123"/>
      <c r="AL995" s="2123"/>
      <c r="AM995" s="2123"/>
      <c r="AN995" s="2123"/>
      <c r="AO995" s="2123"/>
      <c r="AP995" s="2123"/>
      <c r="AQ995" s="2124"/>
      <c r="AR995" s="1487"/>
      <c r="AS995" s="1487"/>
      <c r="AT995" s="1487"/>
      <c r="AU995" s="1487"/>
      <c r="AV995" s="1487"/>
      <c r="AW995" s="1487"/>
      <c r="AX995" s="1487"/>
      <c r="AY995" s="1487"/>
      <c r="BA995" s="322">
        <f>IF(SUM(BA997:BA1005)&lt;=0.1,SUM(BA997:BA1005),0.1)</f>
        <v>0.03</v>
      </c>
      <c r="CR995" s="25"/>
    </row>
    <row r="996" spans="1:96" ht="12.75" customHeight="1">
      <c r="A996" s="51"/>
      <c r="B996" s="110"/>
      <c r="C996" s="111"/>
      <c r="D996" s="2078" t="s">
        <v>1529</v>
      </c>
      <c r="E996" s="2079"/>
      <c r="F996" s="2079"/>
      <c r="G996" s="2079"/>
      <c r="H996" s="2079"/>
      <c r="I996" s="2079"/>
      <c r="J996" s="2079"/>
      <c r="K996" s="2079"/>
      <c r="L996" s="2079"/>
      <c r="M996" s="2079"/>
      <c r="N996" s="2079"/>
      <c r="O996" s="2079"/>
      <c r="P996" s="2079"/>
      <c r="Q996" s="2079"/>
      <c r="R996" s="2079"/>
      <c r="S996" s="2079"/>
      <c r="T996" s="2079"/>
      <c r="U996" s="2079"/>
      <c r="V996" s="2079"/>
      <c r="W996" s="2079"/>
      <c r="X996" s="2079"/>
      <c r="Y996" s="2079"/>
      <c r="Z996" s="2079"/>
      <c r="AA996" s="2079"/>
      <c r="AB996" s="2079"/>
      <c r="AC996" s="2079"/>
      <c r="AD996" s="2079"/>
      <c r="AE996" s="2080"/>
      <c r="AF996" s="110"/>
      <c r="AG996" s="112"/>
      <c r="AH996" s="112"/>
      <c r="AI996" s="121"/>
      <c r="AJ996" s="2125"/>
      <c r="AK996" s="2126"/>
      <c r="AL996" s="2126"/>
      <c r="AM996" s="2126"/>
      <c r="AN996" s="2126"/>
      <c r="AO996" s="2126"/>
      <c r="AP996" s="2126"/>
      <c r="AQ996" s="2127"/>
      <c r="AR996" s="1487"/>
      <c r="AS996" s="1487"/>
      <c r="AT996" s="1487"/>
      <c r="AU996" s="1487"/>
      <c r="AV996" s="1487"/>
      <c r="AW996" s="1487"/>
      <c r="AX996" s="1487"/>
      <c r="AY996" s="1487"/>
    </row>
    <row r="997" spans="1:96" ht="12.75" customHeight="1">
      <c r="A997" s="51"/>
      <c r="B997" s="110"/>
      <c r="C997" s="111"/>
      <c r="D997" s="2078"/>
      <c r="E997" s="2079"/>
      <c r="F997" s="2079"/>
      <c r="G997" s="2079"/>
      <c r="H997" s="2079"/>
      <c r="I997" s="2079"/>
      <c r="J997" s="2079"/>
      <c r="K997" s="2079"/>
      <c r="L997" s="2079"/>
      <c r="M997" s="2079"/>
      <c r="N997" s="2079"/>
      <c r="O997" s="2079"/>
      <c r="P997" s="2079"/>
      <c r="Q997" s="2079"/>
      <c r="R997" s="2079"/>
      <c r="S997" s="2079"/>
      <c r="T997" s="2079"/>
      <c r="U997" s="2079"/>
      <c r="V997" s="2079"/>
      <c r="W997" s="2079"/>
      <c r="X997" s="2079"/>
      <c r="Y997" s="2079"/>
      <c r="Z997" s="2079"/>
      <c r="AA997" s="2079"/>
      <c r="AB997" s="2079"/>
      <c r="AC997" s="2079"/>
      <c r="AD997" s="2079"/>
      <c r="AE997" s="2080"/>
      <c r="AF997" s="110"/>
      <c r="AG997" s="112"/>
      <c r="AH997" s="112"/>
      <c r="AI997" s="121"/>
      <c r="AJ997" s="2125"/>
      <c r="AK997" s="2126"/>
      <c r="AL997" s="2126"/>
      <c r="AM997" s="2126"/>
      <c r="AN997" s="2126"/>
      <c r="AO997" s="2126"/>
      <c r="AP997" s="2126"/>
      <c r="AQ997" s="2127"/>
      <c r="AR997" s="1487"/>
      <c r="AS997" s="1487"/>
      <c r="AT997" s="1487"/>
      <c r="AU997" s="1487"/>
      <c r="AV997" s="1487"/>
      <c r="AW997" s="1487"/>
      <c r="AX997" s="1487"/>
      <c r="AY997" s="1487"/>
      <c r="BA997" s="320">
        <f>IF(A1044="Yes",0.05,0)</f>
        <v>0</v>
      </c>
    </row>
    <row r="998" spans="1:96" ht="15" customHeight="1">
      <c r="A998" s="51"/>
      <c r="B998" s="119"/>
      <c r="C998" s="120"/>
      <c r="D998" s="2106"/>
      <c r="E998" s="2107"/>
      <c r="F998" s="2107"/>
      <c r="G998" s="2107"/>
      <c r="H998" s="2107"/>
      <c r="I998" s="2107"/>
      <c r="J998" s="2107"/>
      <c r="K998" s="2107"/>
      <c r="L998" s="2107"/>
      <c r="M998" s="2107"/>
      <c r="N998" s="2107"/>
      <c r="O998" s="2107"/>
      <c r="P998" s="2107"/>
      <c r="Q998" s="2107"/>
      <c r="R998" s="2107"/>
      <c r="S998" s="2107"/>
      <c r="T998" s="2107"/>
      <c r="U998" s="2107"/>
      <c r="V998" s="2107"/>
      <c r="W998" s="2107"/>
      <c r="X998" s="2107"/>
      <c r="Y998" s="2107"/>
      <c r="Z998" s="2107"/>
      <c r="AA998" s="2107"/>
      <c r="AB998" s="2107"/>
      <c r="AC998" s="2107"/>
      <c r="AD998" s="2107"/>
      <c r="AE998" s="2108"/>
      <c r="AF998" s="115"/>
      <c r="AG998" s="11"/>
      <c r="AH998" s="11"/>
      <c r="AI998" s="116"/>
      <c r="AJ998" s="2128"/>
      <c r="AK998" s="2129"/>
      <c r="AL998" s="2129"/>
      <c r="AM998" s="2129"/>
      <c r="AN998" s="2129"/>
      <c r="AO998" s="2129"/>
      <c r="AP998" s="2129"/>
      <c r="AQ998" s="2130"/>
      <c r="AR998" s="1487"/>
      <c r="AS998" s="1487"/>
      <c r="AT998" s="1487"/>
      <c r="AU998" s="1487"/>
      <c r="AV998" s="1487"/>
      <c r="AW998" s="1487"/>
      <c r="AX998" s="1487"/>
      <c r="AY998" s="1487"/>
      <c r="BA998" s="320">
        <f>IF(A1050="Yes",0.02,0)</f>
        <v>0</v>
      </c>
    </row>
    <row r="999" spans="1:96" s="717" customFormat="1" ht="15" customHeight="1">
      <c r="A999" s="51"/>
      <c r="B999" s="117"/>
      <c r="C999" s="118" t="s">
        <v>229</v>
      </c>
      <c r="D999" s="2072" t="s">
        <v>1530</v>
      </c>
      <c r="E999" s="2073"/>
      <c r="F999" s="2073"/>
      <c r="G999" s="2073"/>
      <c r="H999" s="2073"/>
      <c r="I999" s="2073"/>
      <c r="J999" s="2073"/>
      <c r="K999" s="2073"/>
      <c r="L999" s="2073"/>
      <c r="M999" s="2073"/>
      <c r="N999" s="2073"/>
      <c r="O999" s="2073"/>
      <c r="P999" s="2073"/>
      <c r="Q999" s="2073"/>
      <c r="R999" s="2073"/>
      <c r="S999" s="2073"/>
      <c r="T999" s="2073"/>
      <c r="U999" s="2073"/>
      <c r="V999" s="2073"/>
      <c r="W999" s="2073"/>
      <c r="X999" s="2073"/>
      <c r="Y999" s="2073"/>
      <c r="Z999" s="2073"/>
      <c r="AA999" s="2073"/>
      <c r="AB999" s="2073"/>
      <c r="AC999" s="2073"/>
      <c r="AD999" s="2073"/>
      <c r="AE999" s="2074"/>
      <c r="AF999" s="117"/>
      <c r="AG999" s="2101" t="s">
        <v>706</v>
      </c>
      <c r="AH999" s="2102"/>
      <c r="AI999" s="125"/>
      <c r="AJ999" s="2051"/>
      <c r="AK999" s="2052"/>
      <c r="AL999" s="2052"/>
      <c r="AM999" s="2052"/>
      <c r="AN999" s="2052"/>
      <c r="AO999" s="2052"/>
      <c r="AP999" s="2052"/>
      <c r="AQ999" s="2053"/>
      <c r="AR999" s="1487"/>
      <c r="AS999" s="1487"/>
      <c r="AT999" s="1487"/>
      <c r="AU999" s="1487"/>
      <c r="AV999" s="1487"/>
      <c r="AW999" s="1487"/>
      <c r="AX999" s="1487"/>
      <c r="AY999" s="1487"/>
      <c r="BA999" s="320">
        <f>IF(A1056="Yes",0.04,0)</f>
        <v>0</v>
      </c>
      <c r="CR999" s="25"/>
    </row>
    <row r="1000" spans="1:96" ht="12.75">
      <c r="A1000" s="51"/>
      <c r="B1000" s="119"/>
      <c r="C1000" s="122"/>
      <c r="D1000" s="2075"/>
      <c r="E1000" s="2076"/>
      <c r="F1000" s="2076"/>
      <c r="G1000" s="2076"/>
      <c r="H1000" s="2076"/>
      <c r="I1000" s="2076"/>
      <c r="J1000" s="2076"/>
      <c r="K1000" s="2076"/>
      <c r="L1000" s="2076"/>
      <c r="M1000" s="2076"/>
      <c r="N1000" s="2076"/>
      <c r="O1000" s="2076"/>
      <c r="P1000" s="2076"/>
      <c r="Q1000" s="2076"/>
      <c r="R1000" s="2076"/>
      <c r="S1000" s="2076"/>
      <c r="T1000" s="2076"/>
      <c r="U1000" s="2076"/>
      <c r="V1000" s="2076"/>
      <c r="W1000" s="2076"/>
      <c r="X1000" s="2076"/>
      <c r="Y1000" s="2076"/>
      <c r="Z1000" s="2076"/>
      <c r="AA1000" s="2076"/>
      <c r="AB1000" s="2076"/>
      <c r="AC1000" s="2076"/>
      <c r="AD1000" s="2076"/>
      <c r="AE1000" s="2077"/>
      <c r="AF1000" s="2060">
        <f>IF(AG999="yes","Please Select Type and Enter Amount:",0)</f>
        <v>0</v>
      </c>
      <c r="AG1000" s="2061"/>
      <c r="AH1000" s="2061"/>
      <c r="AI1000" s="2062"/>
      <c r="AJ1000" s="2054"/>
      <c r="AK1000" s="2055"/>
      <c r="AL1000" s="2055"/>
      <c r="AM1000" s="2055"/>
      <c r="AN1000" s="2055"/>
      <c r="AO1000" s="2055"/>
      <c r="AP1000" s="2055"/>
      <c r="AQ1000" s="2056"/>
      <c r="AR1000" s="1487"/>
      <c r="AS1000" s="1487"/>
      <c r="AT1000" s="1487"/>
      <c r="AU1000" s="1487"/>
      <c r="AV1000" s="1487"/>
      <c r="AW1000" s="1487"/>
      <c r="AX1000" s="1487"/>
      <c r="AY1000" s="1487"/>
      <c r="BA1000" s="320">
        <f>IF(A1063="Yes",0.04,0)</f>
        <v>0</v>
      </c>
    </row>
    <row r="1001" spans="1:96" ht="12.75" customHeight="1">
      <c r="A1001" s="51"/>
      <c r="B1001" s="119"/>
      <c r="C1001" s="122"/>
      <c r="D1001" s="2078" t="s">
        <v>1531</v>
      </c>
      <c r="E1001" s="2079"/>
      <c r="F1001" s="2079"/>
      <c r="G1001" s="2079"/>
      <c r="H1001" s="2079"/>
      <c r="I1001" s="2079"/>
      <c r="J1001" s="2079"/>
      <c r="K1001" s="2079"/>
      <c r="L1001" s="2079"/>
      <c r="M1001" s="2079"/>
      <c r="N1001" s="2079"/>
      <c r="O1001" s="2079"/>
      <c r="P1001" s="2079"/>
      <c r="Q1001" s="2079"/>
      <c r="R1001" s="2079"/>
      <c r="S1001" s="2079"/>
      <c r="T1001" s="2079"/>
      <c r="U1001" s="2079"/>
      <c r="V1001" s="2079"/>
      <c r="W1001" s="2079"/>
      <c r="X1001" s="2079"/>
      <c r="Y1001" s="2079"/>
      <c r="Z1001" s="2079"/>
      <c r="AA1001" s="2079"/>
      <c r="AB1001" s="2079"/>
      <c r="AC1001" s="2079"/>
      <c r="AD1001" s="2079"/>
      <c r="AE1001" s="2080"/>
      <c r="AF1001" s="2060"/>
      <c r="AG1001" s="2061"/>
      <c r="AH1001" s="2061"/>
      <c r="AI1001" s="2062"/>
      <c r="AJ1001" s="2054"/>
      <c r="AK1001" s="2055"/>
      <c r="AL1001" s="2055"/>
      <c r="AM1001" s="2055"/>
      <c r="AN1001" s="2055"/>
      <c r="AO1001" s="2055"/>
      <c r="AP1001" s="2055"/>
      <c r="AQ1001" s="2056"/>
      <c r="AR1001" s="1487"/>
      <c r="AS1001" s="1487"/>
      <c r="AT1001" s="1487"/>
      <c r="AU1001" s="1487"/>
      <c r="AV1001" s="1487"/>
      <c r="AW1001" s="1487"/>
      <c r="AX1001" s="1487"/>
      <c r="AY1001" s="1487"/>
      <c r="BA1001" s="320">
        <f>IF(A1066="Yes",0.01,0)</f>
        <v>0</v>
      </c>
    </row>
    <row r="1002" spans="1:96" ht="12.75" customHeight="1">
      <c r="A1002" s="51"/>
      <c r="B1002" s="119"/>
      <c r="C1002" s="122"/>
      <c r="D1002" s="2078"/>
      <c r="E1002" s="2079"/>
      <c r="F1002" s="2079"/>
      <c r="G1002" s="2079"/>
      <c r="H1002" s="2079"/>
      <c r="I1002" s="2079"/>
      <c r="J1002" s="2079"/>
      <c r="K1002" s="2079"/>
      <c r="L1002" s="2079"/>
      <c r="M1002" s="2079"/>
      <c r="N1002" s="2079"/>
      <c r="O1002" s="2079"/>
      <c r="P1002" s="2079"/>
      <c r="Q1002" s="2079"/>
      <c r="R1002" s="2079"/>
      <c r="S1002" s="2079"/>
      <c r="T1002" s="2079"/>
      <c r="U1002" s="2079"/>
      <c r="V1002" s="2079"/>
      <c r="W1002" s="2079"/>
      <c r="X1002" s="2079"/>
      <c r="Y1002" s="2079"/>
      <c r="Z1002" s="2079"/>
      <c r="AA1002" s="2079"/>
      <c r="AB1002" s="2079"/>
      <c r="AC1002" s="2079"/>
      <c r="AD1002" s="2079"/>
      <c r="AE1002" s="2080"/>
      <c r="AF1002" s="2060"/>
      <c r="AG1002" s="2061"/>
      <c r="AH1002" s="2061"/>
      <c r="AI1002" s="2062"/>
      <c r="AJ1002" s="2054"/>
      <c r="AK1002" s="2055"/>
      <c r="AL1002" s="2055"/>
      <c r="AM1002" s="2055"/>
      <c r="AN1002" s="2055"/>
      <c r="AO1002" s="2055"/>
      <c r="AP1002" s="2055"/>
      <c r="AQ1002" s="2056"/>
      <c r="AR1002" s="1487"/>
      <c r="AS1002" s="1487"/>
      <c r="AT1002" s="1487"/>
      <c r="AU1002" s="1487"/>
      <c r="AV1002" s="1487"/>
      <c r="AW1002" s="1487"/>
      <c r="AX1002" s="1487"/>
      <c r="AY1002" s="1487"/>
      <c r="BA1002" s="320">
        <f>IF(A1071="Yes",0.01,0)</f>
        <v>0</v>
      </c>
    </row>
    <row r="1003" spans="1:96" s="717" customFormat="1" ht="12.75" customHeight="1">
      <c r="A1003" s="51"/>
      <c r="B1003" s="119"/>
      <c r="C1003" s="122"/>
      <c r="D1003" s="904" t="s">
        <v>369</v>
      </c>
      <c r="E1003" s="133"/>
      <c r="F1003" s="133"/>
      <c r="G1003" s="160"/>
      <c r="H1003" s="160"/>
      <c r="I1003" s="81"/>
      <c r="J1003" s="2081" t="s">
        <v>626</v>
      </c>
      <c r="K1003" s="2082"/>
      <c r="L1003" s="2082"/>
      <c r="M1003" s="2082"/>
      <c r="N1003" s="2082"/>
      <c r="O1003" s="2082"/>
      <c r="P1003" s="2082"/>
      <c r="Q1003" s="2082"/>
      <c r="R1003" s="2082"/>
      <c r="S1003" s="2082"/>
      <c r="T1003" s="2082"/>
      <c r="U1003" s="2082"/>
      <c r="V1003" s="2082"/>
      <c r="W1003" s="2082"/>
      <c r="X1003" s="2082"/>
      <c r="Y1003" s="2082"/>
      <c r="Z1003" s="2082"/>
      <c r="AA1003" s="2082"/>
      <c r="AB1003" s="2082"/>
      <c r="AC1003" s="2082"/>
      <c r="AD1003" s="2082"/>
      <c r="AE1003" s="2083"/>
      <c r="AF1003" s="2063"/>
      <c r="AG1003" s="2064"/>
      <c r="AH1003" s="2064"/>
      <c r="AI1003" s="2065"/>
      <c r="AJ1003" s="2057"/>
      <c r="AK1003" s="2058"/>
      <c r="AL1003" s="2058"/>
      <c r="AM1003" s="2058"/>
      <c r="AN1003" s="2058"/>
      <c r="AO1003" s="2058"/>
      <c r="AP1003" s="2058"/>
      <c r="AQ1003" s="2059"/>
      <c r="AR1003" s="1487"/>
      <c r="AS1003" s="1487"/>
      <c r="AT1003" s="1487"/>
      <c r="AU1003" s="1487"/>
      <c r="AV1003" s="1487"/>
      <c r="AW1003" s="1487"/>
      <c r="AX1003" s="1487"/>
      <c r="AY1003" s="1487"/>
      <c r="BA1003" s="320">
        <f>IF(A1074="Yes",0.01,0)</f>
        <v>0.01</v>
      </c>
      <c r="CR1003" s="25"/>
    </row>
    <row r="1004" spans="1:96" ht="12.75" customHeight="1">
      <c r="A1004" s="51"/>
      <c r="B1004" s="117"/>
      <c r="C1004" s="118" t="s">
        <v>235</v>
      </c>
      <c r="D1004" s="2084" t="s">
        <v>1532</v>
      </c>
      <c r="E1004" s="2085"/>
      <c r="F1004" s="2085"/>
      <c r="G1004" s="2085"/>
      <c r="H1004" s="2085"/>
      <c r="I1004" s="2085"/>
      <c r="J1004" s="2085"/>
      <c r="K1004" s="2085"/>
      <c r="L1004" s="2085"/>
      <c r="M1004" s="2085"/>
      <c r="N1004" s="2085"/>
      <c r="O1004" s="2085"/>
      <c r="P1004" s="2085"/>
      <c r="Q1004" s="2085"/>
      <c r="R1004" s="2085"/>
      <c r="S1004" s="2085"/>
      <c r="T1004" s="2085"/>
      <c r="U1004" s="2085"/>
      <c r="V1004" s="2085"/>
      <c r="W1004" s="2085"/>
      <c r="X1004" s="2085"/>
      <c r="Y1004" s="2085"/>
      <c r="Z1004" s="2085"/>
      <c r="AA1004" s="2085"/>
      <c r="AB1004" s="2085"/>
      <c r="AC1004" s="2085"/>
      <c r="AD1004" s="2085"/>
      <c r="AE1004" s="2086"/>
      <c r="AF1004" s="117"/>
      <c r="AG1004" s="2101" t="s">
        <v>578</v>
      </c>
      <c r="AH1004" s="2102"/>
      <c r="AI1004" s="125"/>
      <c r="AJ1004" s="2051">
        <v>2355664</v>
      </c>
      <c r="AK1004" s="2052"/>
      <c r="AL1004" s="2052"/>
      <c r="AM1004" s="2052"/>
      <c r="AN1004" s="2052"/>
      <c r="AO1004" s="2052"/>
      <c r="AP1004" s="2052"/>
      <c r="AQ1004" s="2053"/>
      <c r="AR1004" s="1487"/>
      <c r="AS1004" s="1487"/>
      <c r="AT1004" s="1487"/>
      <c r="AU1004" s="1487"/>
      <c r="AV1004" s="1487"/>
      <c r="AW1004" s="1487"/>
      <c r="AX1004" s="1487"/>
      <c r="AY1004" s="1487"/>
      <c r="BA1004" s="320">
        <f>IF(A1078="Yes",0.02,0)</f>
        <v>0.02</v>
      </c>
    </row>
    <row r="1005" spans="1:96" ht="12.75" customHeight="1">
      <c r="A1005" s="51"/>
      <c r="B1005" s="110"/>
      <c r="C1005" s="111"/>
      <c r="D1005" s="2078" t="s">
        <v>2109</v>
      </c>
      <c r="E1005" s="2079"/>
      <c r="F1005" s="2079"/>
      <c r="G1005" s="2079"/>
      <c r="H1005" s="2079"/>
      <c r="I1005" s="2079"/>
      <c r="J1005" s="2079"/>
      <c r="K1005" s="2079"/>
      <c r="L1005" s="2079"/>
      <c r="M1005" s="2079"/>
      <c r="N1005" s="2079"/>
      <c r="O1005" s="2079"/>
      <c r="P1005" s="2079"/>
      <c r="Q1005" s="2079"/>
      <c r="R1005" s="2079"/>
      <c r="S1005" s="2079"/>
      <c r="T1005" s="2079"/>
      <c r="U1005" s="2079"/>
      <c r="V1005" s="2079"/>
      <c r="W1005" s="2079"/>
      <c r="X1005" s="2079"/>
      <c r="Y1005" s="2079"/>
      <c r="Z1005" s="2079"/>
      <c r="AA1005" s="2079"/>
      <c r="AB1005" s="2079"/>
      <c r="AC1005" s="2079"/>
      <c r="AD1005" s="2079"/>
      <c r="AE1005" s="2080"/>
      <c r="AF1005" s="2066" t="str">
        <f>IF(AG1004="yes","Please Enter Amount:",0)</f>
        <v>Please Enter Amount:</v>
      </c>
      <c r="AG1005" s="2067"/>
      <c r="AH1005" s="2067"/>
      <c r="AI1005" s="2068"/>
      <c r="AJ1005" s="2054"/>
      <c r="AK1005" s="2055"/>
      <c r="AL1005" s="2055"/>
      <c r="AM1005" s="2055"/>
      <c r="AN1005" s="2055"/>
      <c r="AO1005" s="2055"/>
      <c r="AP1005" s="2055"/>
      <c r="AQ1005" s="2056"/>
      <c r="AR1005" s="1487"/>
      <c r="AS1005" s="1487"/>
      <c r="AT1005" s="1487"/>
      <c r="AU1005" s="1487"/>
      <c r="AV1005" s="1487"/>
      <c r="AW1005" s="1487"/>
      <c r="AX1005" s="1487"/>
      <c r="AY1005" s="1487"/>
      <c r="BA1005" s="321">
        <f>IF(A1082="Yes",0.02,0)</f>
        <v>0</v>
      </c>
    </row>
    <row r="1006" spans="1:96" ht="12.75" customHeight="1">
      <c r="A1006" s="51"/>
      <c r="B1006" s="110"/>
      <c r="C1006" s="111"/>
      <c r="D1006" s="2078"/>
      <c r="E1006" s="2079"/>
      <c r="F1006" s="2079"/>
      <c r="G1006" s="2079"/>
      <c r="H1006" s="2079"/>
      <c r="I1006" s="2079"/>
      <c r="J1006" s="2079"/>
      <c r="K1006" s="2079"/>
      <c r="L1006" s="2079"/>
      <c r="M1006" s="2079"/>
      <c r="N1006" s="2079"/>
      <c r="O1006" s="2079"/>
      <c r="P1006" s="2079"/>
      <c r="Q1006" s="2079"/>
      <c r="R1006" s="2079"/>
      <c r="S1006" s="2079"/>
      <c r="T1006" s="2079"/>
      <c r="U1006" s="2079"/>
      <c r="V1006" s="2079"/>
      <c r="W1006" s="2079"/>
      <c r="X1006" s="2079"/>
      <c r="Y1006" s="2079"/>
      <c r="Z1006" s="2079"/>
      <c r="AA1006" s="2079"/>
      <c r="AB1006" s="2079"/>
      <c r="AC1006" s="2079"/>
      <c r="AD1006" s="2079"/>
      <c r="AE1006" s="2080"/>
      <c r="AF1006" s="2066"/>
      <c r="AG1006" s="2067"/>
      <c r="AH1006" s="2067"/>
      <c r="AI1006" s="2068"/>
      <c r="AJ1006" s="2054"/>
      <c r="AK1006" s="2055"/>
      <c r="AL1006" s="2055"/>
      <c r="AM1006" s="2055"/>
      <c r="AN1006" s="2055"/>
      <c r="AO1006" s="2055"/>
      <c r="AP1006" s="2055"/>
      <c r="AQ1006" s="2056"/>
      <c r="AR1006" s="1487"/>
      <c r="AS1006" s="1487"/>
      <c r="AT1006" s="1487"/>
      <c r="AU1006" s="1487"/>
      <c r="AV1006" s="1487"/>
      <c r="AW1006" s="1487"/>
      <c r="AX1006" s="1487"/>
      <c r="AY1006" s="1487"/>
    </row>
    <row r="1007" spans="1:96" ht="12.75" customHeight="1">
      <c r="A1007" s="51"/>
      <c r="B1007" s="123"/>
      <c r="C1007" s="122"/>
      <c r="D1007" s="2106"/>
      <c r="E1007" s="2107"/>
      <c r="F1007" s="2107"/>
      <c r="G1007" s="2107"/>
      <c r="H1007" s="2107"/>
      <c r="I1007" s="2107"/>
      <c r="J1007" s="2107"/>
      <c r="K1007" s="2107"/>
      <c r="L1007" s="2107"/>
      <c r="M1007" s="2107"/>
      <c r="N1007" s="2107"/>
      <c r="O1007" s="2107"/>
      <c r="P1007" s="2107"/>
      <c r="Q1007" s="2107"/>
      <c r="R1007" s="2107"/>
      <c r="S1007" s="2107"/>
      <c r="T1007" s="2107"/>
      <c r="U1007" s="2107"/>
      <c r="V1007" s="2107"/>
      <c r="W1007" s="2107"/>
      <c r="X1007" s="2107"/>
      <c r="Y1007" s="2107"/>
      <c r="Z1007" s="2107"/>
      <c r="AA1007" s="2107"/>
      <c r="AB1007" s="2107"/>
      <c r="AC1007" s="2107"/>
      <c r="AD1007" s="2107"/>
      <c r="AE1007" s="2108"/>
      <c r="AF1007" s="2069"/>
      <c r="AG1007" s="2070"/>
      <c r="AH1007" s="2070"/>
      <c r="AI1007" s="2071"/>
      <c r="AJ1007" s="2057"/>
      <c r="AK1007" s="2058"/>
      <c r="AL1007" s="2058"/>
      <c r="AM1007" s="2058"/>
      <c r="AN1007" s="2058"/>
      <c r="AO1007" s="2058"/>
      <c r="AP1007" s="2058"/>
      <c r="AQ1007" s="2059"/>
      <c r="AR1007" s="1487"/>
      <c r="AS1007" s="1487"/>
      <c r="AT1007" s="1487"/>
      <c r="AU1007" s="1487"/>
      <c r="AV1007" s="1487"/>
      <c r="AW1007" s="1487"/>
      <c r="AX1007" s="1487"/>
      <c r="AY1007" s="1487"/>
    </row>
    <row r="1008" spans="1:96" s="717" customFormat="1" ht="12.75" customHeight="1">
      <c r="A1008" s="51"/>
      <c r="B1008" s="117"/>
      <c r="C1008" s="118" t="s">
        <v>240</v>
      </c>
      <c r="D1008" s="2103" t="s">
        <v>1533</v>
      </c>
      <c r="E1008" s="2104"/>
      <c r="F1008" s="2104"/>
      <c r="G1008" s="2104"/>
      <c r="H1008" s="2104"/>
      <c r="I1008" s="2104"/>
      <c r="J1008" s="2104"/>
      <c r="K1008" s="2104"/>
      <c r="L1008" s="2104"/>
      <c r="M1008" s="2104"/>
      <c r="N1008" s="2104"/>
      <c r="O1008" s="2104"/>
      <c r="P1008" s="2104"/>
      <c r="Q1008" s="2104"/>
      <c r="R1008" s="2104"/>
      <c r="S1008" s="2104"/>
      <c r="T1008" s="2104"/>
      <c r="U1008" s="2104"/>
      <c r="V1008" s="2104"/>
      <c r="W1008" s="2104"/>
      <c r="X1008" s="2104"/>
      <c r="Y1008" s="2104"/>
      <c r="Z1008" s="2104"/>
      <c r="AA1008" s="2104"/>
      <c r="AB1008" s="2104"/>
      <c r="AC1008" s="2104"/>
      <c r="AD1008" s="2104"/>
      <c r="AE1008" s="2105"/>
      <c r="AF1008" s="117"/>
      <c r="AG1008" s="2101" t="s">
        <v>706</v>
      </c>
      <c r="AH1008" s="2102"/>
      <c r="AI1008" s="125"/>
      <c r="AJ1008" s="2122">
        <f>ROUND(IF(AG1008="yes",(AJ975*0.1),0),0)</f>
        <v>0</v>
      </c>
      <c r="AK1008" s="2123"/>
      <c r="AL1008" s="2123"/>
      <c r="AM1008" s="2123"/>
      <c r="AN1008" s="2123"/>
      <c r="AO1008" s="2123"/>
      <c r="AP1008" s="2123"/>
      <c r="AQ1008" s="2124"/>
      <c r="AR1008" s="1487"/>
      <c r="AS1008" s="1487"/>
      <c r="AT1008" s="1487"/>
      <c r="AU1008" s="1487"/>
      <c r="AV1008" s="1487"/>
      <c r="AW1008" s="1487"/>
      <c r="AX1008" s="1487"/>
      <c r="AY1008" s="1487"/>
      <c r="CR1008" s="25"/>
    </row>
    <row r="1009" spans="1:96" ht="12.75" customHeight="1">
      <c r="A1009" s="51"/>
      <c r="B1009" s="110"/>
      <c r="C1009" s="111"/>
      <c r="D1009" s="2078" t="s">
        <v>1534</v>
      </c>
      <c r="E1009" s="2079"/>
      <c r="F1009" s="2079"/>
      <c r="G1009" s="2079"/>
      <c r="H1009" s="2079"/>
      <c r="I1009" s="2079"/>
      <c r="J1009" s="2079"/>
      <c r="K1009" s="2079"/>
      <c r="L1009" s="2079"/>
      <c r="M1009" s="2079"/>
      <c r="N1009" s="2079"/>
      <c r="O1009" s="2079"/>
      <c r="P1009" s="2079"/>
      <c r="Q1009" s="2079"/>
      <c r="R1009" s="2079"/>
      <c r="S1009" s="2079"/>
      <c r="T1009" s="2079"/>
      <c r="U1009" s="2079"/>
      <c r="V1009" s="2079"/>
      <c r="W1009" s="2079"/>
      <c r="X1009" s="2079"/>
      <c r="Y1009" s="2079"/>
      <c r="Z1009" s="2079"/>
      <c r="AA1009" s="2079"/>
      <c r="AB1009" s="2079"/>
      <c r="AC1009" s="2079"/>
      <c r="AD1009" s="2079"/>
      <c r="AE1009" s="2080"/>
      <c r="AF1009" s="110"/>
      <c r="AG1009" s="112"/>
      <c r="AH1009" s="112"/>
      <c r="AI1009" s="121"/>
      <c r="AJ1009" s="2125"/>
      <c r="AK1009" s="2126"/>
      <c r="AL1009" s="2126"/>
      <c r="AM1009" s="2126"/>
      <c r="AN1009" s="2126"/>
      <c r="AO1009" s="2126"/>
      <c r="AP1009" s="2126"/>
      <c r="AQ1009" s="2127"/>
      <c r="AR1009" s="1487"/>
      <c r="AS1009" s="1487"/>
      <c r="AT1009" s="1487"/>
      <c r="AU1009" s="1487"/>
      <c r="AV1009" s="1487"/>
      <c r="AW1009" s="1487"/>
      <c r="AX1009" s="1487"/>
      <c r="AY1009" s="1487"/>
    </row>
    <row r="1010" spans="1:96" ht="12.75" customHeight="1">
      <c r="A1010" s="51"/>
      <c r="B1010" s="115"/>
      <c r="C1010" s="111"/>
      <c r="D1010" s="2106"/>
      <c r="E1010" s="2107"/>
      <c r="F1010" s="2107"/>
      <c r="G1010" s="2107"/>
      <c r="H1010" s="2107"/>
      <c r="I1010" s="2107"/>
      <c r="J1010" s="2107"/>
      <c r="K1010" s="2107"/>
      <c r="L1010" s="2107"/>
      <c r="M1010" s="2107"/>
      <c r="N1010" s="2107"/>
      <c r="O1010" s="2107"/>
      <c r="P1010" s="2107"/>
      <c r="Q1010" s="2107"/>
      <c r="R1010" s="2107"/>
      <c r="S1010" s="2107"/>
      <c r="T1010" s="2107"/>
      <c r="U1010" s="2107"/>
      <c r="V1010" s="2107"/>
      <c r="W1010" s="2107"/>
      <c r="X1010" s="2107"/>
      <c r="Y1010" s="2107"/>
      <c r="Z1010" s="2107"/>
      <c r="AA1010" s="2107"/>
      <c r="AB1010" s="2107"/>
      <c r="AC1010" s="2107"/>
      <c r="AD1010" s="2107"/>
      <c r="AE1010" s="2108"/>
      <c r="AF1010" s="110"/>
      <c r="AG1010" s="112"/>
      <c r="AH1010" s="112"/>
      <c r="AI1010" s="121"/>
      <c r="AJ1010" s="2128"/>
      <c r="AK1010" s="2129"/>
      <c r="AL1010" s="2129"/>
      <c r="AM1010" s="2129"/>
      <c r="AN1010" s="2129"/>
      <c r="AO1010" s="2129"/>
      <c r="AP1010" s="2129"/>
      <c r="AQ1010" s="2130"/>
      <c r="AR1010" s="1487"/>
      <c r="AS1010" s="1487"/>
      <c r="AT1010" s="1487"/>
      <c r="AU1010" s="1487"/>
      <c r="AV1010" s="1487"/>
      <c r="AW1010" s="1487"/>
      <c r="AX1010" s="1487"/>
      <c r="AY1010" s="1487"/>
    </row>
    <row r="1011" spans="1:96" s="717" customFormat="1" ht="12.75" customHeight="1">
      <c r="A1011" s="51"/>
      <c r="B1011" s="110"/>
      <c r="C1011" s="529" t="s">
        <v>725</v>
      </c>
      <c r="D1011" s="2084" t="s">
        <v>2105</v>
      </c>
      <c r="E1011" s="2085"/>
      <c r="F1011" s="2085"/>
      <c r="G1011" s="2085"/>
      <c r="H1011" s="2085"/>
      <c r="I1011" s="2085"/>
      <c r="J1011" s="2085"/>
      <c r="K1011" s="2085"/>
      <c r="L1011" s="2085"/>
      <c r="M1011" s="2085"/>
      <c r="N1011" s="2085"/>
      <c r="O1011" s="2085"/>
      <c r="P1011" s="2085"/>
      <c r="Q1011" s="2085"/>
      <c r="R1011" s="2085"/>
      <c r="S1011" s="2085"/>
      <c r="T1011" s="2085"/>
      <c r="U1011" s="2085"/>
      <c r="V1011" s="2085"/>
      <c r="W1011" s="2085"/>
      <c r="X1011" s="2085"/>
      <c r="Y1011" s="2085"/>
      <c r="Z1011" s="2085"/>
      <c r="AA1011" s="2085"/>
      <c r="AB1011" s="2085"/>
      <c r="AC1011" s="2085"/>
      <c r="AD1011" s="2085"/>
      <c r="AE1011" s="2086"/>
      <c r="AF1011" s="117"/>
      <c r="AG1011" s="2101" t="s">
        <v>706</v>
      </c>
      <c r="AH1011" s="2102"/>
      <c r="AI1011" s="125"/>
      <c r="AJ1011" s="2122">
        <f>ROUND(IF(AG1011="yes",(AJ975*0.15),0),0)</f>
        <v>0</v>
      </c>
      <c r="AK1011" s="2123"/>
      <c r="AL1011" s="2123"/>
      <c r="AM1011" s="2123"/>
      <c r="AN1011" s="2123"/>
      <c r="AO1011" s="2123"/>
      <c r="AP1011" s="2123"/>
      <c r="AQ1011" s="2124"/>
      <c r="AR1011" s="1487"/>
      <c r="AS1011" s="1487"/>
      <c r="AT1011" s="1487"/>
      <c r="AU1011" s="1487"/>
      <c r="AV1011" s="1487"/>
      <c r="AW1011" s="1487"/>
      <c r="AX1011" s="1487"/>
      <c r="AY1011" s="1487"/>
      <c r="CR1011" s="25"/>
    </row>
    <row r="1012" spans="1:96" s="717" customFormat="1" ht="12.75" customHeight="1">
      <c r="A1012" s="51"/>
      <c r="B1012" s="110"/>
      <c r="C1012" s="111"/>
      <c r="D1012" s="2116" t="s">
        <v>2106</v>
      </c>
      <c r="E1012" s="2117"/>
      <c r="F1012" s="2117"/>
      <c r="G1012" s="2117"/>
      <c r="H1012" s="2117"/>
      <c r="I1012" s="2117"/>
      <c r="J1012" s="2117"/>
      <c r="K1012" s="2117"/>
      <c r="L1012" s="2117"/>
      <c r="M1012" s="2117"/>
      <c r="N1012" s="2117"/>
      <c r="O1012" s="2117"/>
      <c r="P1012" s="2117"/>
      <c r="Q1012" s="2117"/>
      <c r="R1012" s="2117"/>
      <c r="S1012" s="2117"/>
      <c r="T1012" s="2117"/>
      <c r="U1012" s="2117"/>
      <c r="V1012" s="2117"/>
      <c r="W1012" s="2117"/>
      <c r="X1012" s="2117"/>
      <c r="Y1012" s="2117"/>
      <c r="Z1012" s="2117"/>
      <c r="AA1012" s="2117"/>
      <c r="AB1012" s="2117"/>
      <c r="AC1012" s="2117"/>
      <c r="AD1012" s="2117"/>
      <c r="AE1012" s="2118"/>
      <c r="AF1012" s="1517"/>
      <c r="AG1012" s="1518"/>
      <c r="AH1012" s="1518"/>
      <c r="AI1012" s="1519"/>
      <c r="AJ1012" s="2125"/>
      <c r="AK1012" s="2126"/>
      <c r="AL1012" s="2126"/>
      <c r="AM1012" s="2126"/>
      <c r="AN1012" s="2126"/>
      <c r="AO1012" s="2126"/>
      <c r="AP1012" s="2126"/>
      <c r="AQ1012" s="2127"/>
      <c r="AR1012" s="1487"/>
      <c r="AS1012" s="1487"/>
      <c r="AT1012" s="1487"/>
      <c r="AU1012" s="1487"/>
      <c r="AV1012" s="1487"/>
      <c r="AW1012" s="1487"/>
      <c r="AX1012" s="1487"/>
      <c r="AY1012" s="1487"/>
      <c r="CR1012" s="25"/>
    </row>
    <row r="1013" spans="1:96" s="717" customFormat="1" ht="12.75" customHeight="1">
      <c r="A1013" s="51"/>
      <c r="B1013" s="110"/>
      <c r="C1013" s="111"/>
      <c r="D1013" s="2116"/>
      <c r="E1013" s="2117"/>
      <c r="F1013" s="2117"/>
      <c r="G1013" s="2117"/>
      <c r="H1013" s="2117"/>
      <c r="I1013" s="2117"/>
      <c r="J1013" s="2117"/>
      <c r="K1013" s="2117"/>
      <c r="L1013" s="2117"/>
      <c r="M1013" s="2117"/>
      <c r="N1013" s="2117"/>
      <c r="O1013" s="2117"/>
      <c r="P1013" s="2117"/>
      <c r="Q1013" s="2117"/>
      <c r="R1013" s="2117"/>
      <c r="S1013" s="2117"/>
      <c r="T1013" s="2117"/>
      <c r="U1013" s="2117"/>
      <c r="V1013" s="2117"/>
      <c r="W1013" s="2117"/>
      <c r="X1013" s="2117"/>
      <c r="Y1013" s="2117"/>
      <c r="Z1013" s="2117"/>
      <c r="AA1013" s="2117"/>
      <c r="AB1013" s="2117"/>
      <c r="AC1013" s="2117"/>
      <c r="AD1013" s="2117"/>
      <c r="AE1013" s="2118"/>
      <c r="AF1013" s="1517"/>
      <c r="AG1013" s="1518"/>
      <c r="AH1013" s="1518"/>
      <c r="AI1013" s="1519"/>
      <c r="AJ1013" s="2125"/>
      <c r="AK1013" s="2126"/>
      <c r="AL1013" s="2126"/>
      <c r="AM1013" s="2126"/>
      <c r="AN1013" s="2126"/>
      <c r="AO1013" s="2126"/>
      <c r="AP1013" s="2126"/>
      <c r="AQ1013" s="2127"/>
      <c r="AR1013" s="1487"/>
      <c r="AS1013" s="1487"/>
      <c r="AT1013" s="1487"/>
      <c r="AU1013" s="1487"/>
      <c r="AV1013" s="1487"/>
      <c r="AW1013" s="1487"/>
      <c r="AX1013" s="1487"/>
      <c r="AY1013" s="1487"/>
      <c r="CR1013" s="25"/>
    </row>
    <row r="1014" spans="1:96" s="717" customFormat="1" ht="12.75" customHeight="1">
      <c r="A1014" s="51"/>
      <c r="B1014" s="110"/>
      <c r="C1014" s="111"/>
      <c r="D1014" s="2119"/>
      <c r="E1014" s="2120"/>
      <c r="F1014" s="2120"/>
      <c r="G1014" s="2120"/>
      <c r="H1014" s="2120"/>
      <c r="I1014" s="2120"/>
      <c r="J1014" s="2120"/>
      <c r="K1014" s="2120"/>
      <c r="L1014" s="2120"/>
      <c r="M1014" s="2120"/>
      <c r="N1014" s="2120"/>
      <c r="O1014" s="2120"/>
      <c r="P1014" s="2120"/>
      <c r="Q1014" s="2120"/>
      <c r="R1014" s="2120"/>
      <c r="S1014" s="2120"/>
      <c r="T1014" s="2120"/>
      <c r="U1014" s="2120"/>
      <c r="V1014" s="2120"/>
      <c r="W1014" s="2120"/>
      <c r="X1014" s="2120"/>
      <c r="Y1014" s="2120"/>
      <c r="Z1014" s="2120"/>
      <c r="AA1014" s="2120"/>
      <c r="AB1014" s="2120"/>
      <c r="AC1014" s="2120"/>
      <c r="AD1014" s="2120"/>
      <c r="AE1014" s="2121"/>
      <c r="AF1014" s="1520"/>
      <c r="AG1014" s="1521"/>
      <c r="AH1014" s="1521"/>
      <c r="AI1014" s="1522"/>
      <c r="AJ1014" s="2128"/>
      <c r="AK1014" s="2129"/>
      <c r="AL1014" s="2129"/>
      <c r="AM1014" s="2129"/>
      <c r="AN1014" s="2129"/>
      <c r="AO1014" s="2129"/>
      <c r="AP1014" s="2129"/>
      <c r="AQ1014" s="2130"/>
      <c r="AR1014" s="1487"/>
      <c r="AS1014" s="1487"/>
      <c r="AT1014" s="1487"/>
      <c r="AU1014" s="1487"/>
      <c r="AV1014" s="1487"/>
      <c r="AW1014" s="1487"/>
      <c r="AX1014" s="1487"/>
      <c r="AY1014" s="1487"/>
      <c r="CR1014" s="25"/>
    </row>
    <row r="1015" spans="1:96" s="717" customFormat="1" ht="12.75" customHeight="1">
      <c r="A1015" s="51"/>
      <c r="B1015" s="110"/>
      <c r="C1015" s="529" t="s">
        <v>725</v>
      </c>
      <c r="D1015" s="2103" t="s">
        <v>2107</v>
      </c>
      <c r="E1015" s="2104"/>
      <c r="F1015" s="2104"/>
      <c r="G1015" s="2104"/>
      <c r="H1015" s="2104"/>
      <c r="I1015" s="2104"/>
      <c r="J1015" s="2104"/>
      <c r="K1015" s="2104"/>
      <c r="L1015" s="2104"/>
      <c r="M1015" s="2104"/>
      <c r="N1015" s="2104"/>
      <c r="O1015" s="2104"/>
      <c r="P1015" s="2104"/>
      <c r="Q1015" s="2104"/>
      <c r="R1015" s="2104"/>
      <c r="S1015" s="2104"/>
      <c r="T1015" s="2104"/>
      <c r="U1015" s="2104"/>
      <c r="V1015" s="2104"/>
      <c r="W1015" s="2104"/>
      <c r="X1015" s="2104"/>
      <c r="Y1015" s="2104"/>
      <c r="Z1015" s="2104"/>
      <c r="AA1015" s="2104"/>
      <c r="AB1015" s="2104"/>
      <c r="AC1015" s="2104"/>
      <c r="AD1015" s="2104"/>
      <c r="AE1015" s="2105"/>
      <c r="AF1015" s="110"/>
      <c r="AG1015" s="2193" t="s">
        <v>706</v>
      </c>
      <c r="AH1015" s="2194"/>
      <c r="AI1015" s="121"/>
      <c r="AJ1015" s="2122">
        <f>ROUND(IF(AG1015="yes",(AJ975*0.1),0),0)</f>
        <v>0</v>
      </c>
      <c r="AK1015" s="2123"/>
      <c r="AL1015" s="2123"/>
      <c r="AM1015" s="2123"/>
      <c r="AN1015" s="2123"/>
      <c r="AO1015" s="2123"/>
      <c r="AP1015" s="2123"/>
      <c r="AQ1015" s="2124"/>
      <c r="AR1015" s="1487"/>
      <c r="AS1015" s="1487"/>
      <c r="AT1015" s="1487"/>
      <c r="AU1015" s="1487"/>
      <c r="AV1015" s="1487"/>
      <c r="AW1015" s="1487"/>
      <c r="AX1015" s="1487"/>
      <c r="AY1015" s="1487"/>
      <c r="CR1015" s="25"/>
    </row>
    <row r="1016" spans="1:96" s="717" customFormat="1" ht="12.75" customHeight="1">
      <c r="A1016" s="51"/>
      <c r="B1016" s="110"/>
      <c r="C1016" s="111"/>
      <c r="D1016" s="2116" t="s">
        <v>2108</v>
      </c>
      <c r="E1016" s="2117"/>
      <c r="F1016" s="2117"/>
      <c r="G1016" s="2117"/>
      <c r="H1016" s="2117"/>
      <c r="I1016" s="2117"/>
      <c r="J1016" s="2117"/>
      <c r="K1016" s="2117"/>
      <c r="L1016" s="2117"/>
      <c r="M1016" s="2117"/>
      <c r="N1016" s="2117"/>
      <c r="O1016" s="2117"/>
      <c r="P1016" s="2117"/>
      <c r="Q1016" s="2117"/>
      <c r="R1016" s="2117"/>
      <c r="S1016" s="2117"/>
      <c r="T1016" s="2117"/>
      <c r="U1016" s="2117"/>
      <c r="V1016" s="2117"/>
      <c r="W1016" s="2117"/>
      <c r="X1016" s="2117"/>
      <c r="Y1016" s="2117"/>
      <c r="Z1016" s="2117"/>
      <c r="AA1016" s="2117"/>
      <c r="AB1016" s="2117"/>
      <c r="AC1016" s="2117"/>
      <c r="AD1016" s="2117"/>
      <c r="AE1016" s="2118"/>
      <c r="AF1016" s="110"/>
      <c r="AG1016" s="112"/>
      <c r="AH1016" s="112"/>
      <c r="AI1016" s="121"/>
      <c r="AJ1016" s="2125"/>
      <c r="AK1016" s="2126"/>
      <c r="AL1016" s="2126"/>
      <c r="AM1016" s="2126"/>
      <c r="AN1016" s="2126"/>
      <c r="AO1016" s="2126"/>
      <c r="AP1016" s="2126"/>
      <c r="AQ1016" s="2127"/>
      <c r="AR1016" s="1487"/>
      <c r="AS1016" s="1487"/>
      <c r="AT1016" s="1487"/>
      <c r="AU1016" s="1487"/>
      <c r="AV1016" s="1487"/>
      <c r="AW1016" s="1487"/>
      <c r="AX1016" s="1487"/>
      <c r="AY1016" s="1487"/>
      <c r="CR1016" s="25"/>
    </row>
    <row r="1017" spans="1:96" s="717" customFormat="1" ht="12.75" customHeight="1">
      <c r="A1017" s="51"/>
      <c r="B1017" s="110"/>
      <c r="C1017" s="111"/>
      <c r="D1017" s="2116"/>
      <c r="E1017" s="2117"/>
      <c r="F1017" s="2117"/>
      <c r="G1017" s="2117"/>
      <c r="H1017" s="2117"/>
      <c r="I1017" s="2117"/>
      <c r="J1017" s="2117"/>
      <c r="K1017" s="2117"/>
      <c r="L1017" s="2117"/>
      <c r="M1017" s="2117"/>
      <c r="N1017" s="2117"/>
      <c r="O1017" s="2117"/>
      <c r="P1017" s="2117"/>
      <c r="Q1017" s="2117"/>
      <c r="R1017" s="2117"/>
      <c r="S1017" s="2117"/>
      <c r="T1017" s="2117"/>
      <c r="U1017" s="2117"/>
      <c r="V1017" s="2117"/>
      <c r="W1017" s="2117"/>
      <c r="X1017" s="2117"/>
      <c r="Y1017" s="2117"/>
      <c r="Z1017" s="2117"/>
      <c r="AA1017" s="2117"/>
      <c r="AB1017" s="2117"/>
      <c r="AC1017" s="2117"/>
      <c r="AD1017" s="2117"/>
      <c r="AE1017" s="2118"/>
      <c r="AF1017" s="110"/>
      <c r="AG1017" s="112"/>
      <c r="AH1017" s="112"/>
      <c r="AI1017" s="121"/>
      <c r="AJ1017" s="2125"/>
      <c r="AK1017" s="2126"/>
      <c r="AL1017" s="2126"/>
      <c r="AM1017" s="2126"/>
      <c r="AN1017" s="2126"/>
      <c r="AO1017" s="2126"/>
      <c r="AP1017" s="2126"/>
      <c r="AQ1017" s="2127"/>
      <c r="AR1017" s="1487"/>
      <c r="AS1017" s="1487"/>
      <c r="AT1017" s="1487"/>
      <c r="AU1017" s="1487"/>
      <c r="AV1017" s="1487"/>
      <c r="AW1017" s="1487"/>
      <c r="AX1017" s="1487"/>
      <c r="AY1017" s="1487"/>
      <c r="CR1017" s="25"/>
    </row>
    <row r="1018" spans="1:96" s="717" customFormat="1" ht="12.75" customHeight="1">
      <c r="A1018" s="51"/>
      <c r="B1018" s="110"/>
      <c r="C1018" s="111"/>
      <c r="D1018" s="2116"/>
      <c r="E1018" s="2117"/>
      <c r="F1018" s="2117"/>
      <c r="G1018" s="2117"/>
      <c r="H1018" s="2117"/>
      <c r="I1018" s="2117"/>
      <c r="J1018" s="2117"/>
      <c r="K1018" s="2117"/>
      <c r="L1018" s="2117"/>
      <c r="M1018" s="2117"/>
      <c r="N1018" s="2117"/>
      <c r="O1018" s="2117"/>
      <c r="P1018" s="2117"/>
      <c r="Q1018" s="2117"/>
      <c r="R1018" s="2117"/>
      <c r="S1018" s="2117"/>
      <c r="T1018" s="2117"/>
      <c r="U1018" s="2117"/>
      <c r="V1018" s="2117"/>
      <c r="W1018" s="2117"/>
      <c r="X1018" s="2117"/>
      <c r="Y1018" s="2117"/>
      <c r="Z1018" s="2117"/>
      <c r="AA1018" s="2117"/>
      <c r="AB1018" s="2117"/>
      <c r="AC1018" s="2117"/>
      <c r="AD1018" s="2117"/>
      <c r="AE1018" s="2118"/>
      <c r="AF1018" s="110"/>
      <c r="AG1018" s="112"/>
      <c r="AH1018" s="112"/>
      <c r="AI1018" s="121"/>
      <c r="AJ1018" s="2125"/>
      <c r="AK1018" s="2126"/>
      <c r="AL1018" s="2126"/>
      <c r="AM1018" s="2126"/>
      <c r="AN1018" s="2126"/>
      <c r="AO1018" s="2126"/>
      <c r="AP1018" s="2126"/>
      <c r="AQ1018" s="2127"/>
      <c r="AR1018" s="1487"/>
      <c r="AS1018" s="1487"/>
      <c r="AT1018" s="1487"/>
      <c r="AU1018" s="1487"/>
      <c r="AV1018" s="1487"/>
      <c r="AW1018" s="1487"/>
      <c r="AX1018" s="1487"/>
      <c r="AY1018" s="1487"/>
      <c r="CR1018" s="25"/>
    </row>
    <row r="1019" spans="1:96" s="717" customFormat="1" ht="12.75" customHeight="1">
      <c r="A1019" s="51"/>
      <c r="B1019" s="110"/>
      <c r="C1019" s="111"/>
      <c r="D1019" s="2119"/>
      <c r="E1019" s="2120"/>
      <c r="F1019" s="2120"/>
      <c r="G1019" s="2120"/>
      <c r="H1019" s="2120"/>
      <c r="I1019" s="2120"/>
      <c r="J1019" s="2120"/>
      <c r="K1019" s="2120"/>
      <c r="L1019" s="2120"/>
      <c r="M1019" s="2120"/>
      <c r="N1019" s="2120"/>
      <c r="O1019" s="2120"/>
      <c r="P1019" s="2120"/>
      <c r="Q1019" s="2120"/>
      <c r="R1019" s="2120"/>
      <c r="S1019" s="2120"/>
      <c r="T1019" s="2120"/>
      <c r="U1019" s="2120"/>
      <c r="V1019" s="2120"/>
      <c r="W1019" s="2120"/>
      <c r="X1019" s="2120"/>
      <c r="Y1019" s="2120"/>
      <c r="Z1019" s="2120"/>
      <c r="AA1019" s="2120"/>
      <c r="AB1019" s="2120"/>
      <c r="AC1019" s="2120"/>
      <c r="AD1019" s="2120"/>
      <c r="AE1019" s="2121"/>
      <c r="AF1019" s="110"/>
      <c r="AG1019" s="112"/>
      <c r="AH1019" s="112"/>
      <c r="AI1019" s="121"/>
      <c r="AJ1019" s="2125"/>
      <c r="AK1019" s="2126"/>
      <c r="AL1019" s="2126"/>
      <c r="AM1019" s="2126"/>
      <c r="AN1019" s="2126"/>
      <c r="AO1019" s="2126"/>
      <c r="AP1019" s="2126"/>
      <c r="AQ1019" s="2127"/>
      <c r="AR1019" s="1487"/>
      <c r="AS1019" s="1487"/>
      <c r="AT1019" s="1487"/>
      <c r="AU1019" s="1487"/>
      <c r="AV1019" s="1487"/>
      <c r="AW1019" s="1487"/>
      <c r="AX1019" s="1487"/>
      <c r="AY1019" s="1487"/>
      <c r="CR1019" s="25"/>
    </row>
    <row r="1020" spans="1:96" s="717" customFormat="1" ht="12.75" customHeight="1">
      <c r="A1020" s="51"/>
      <c r="B1020" s="117"/>
      <c r="C1020" s="198" t="s">
        <v>1114</v>
      </c>
      <c r="D1020" s="2084" t="s">
        <v>1535</v>
      </c>
      <c r="E1020" s="2085"/>
      <c r="F1020" s="2085"/>
      <c r="G1020" s="2085"/>
      <c r="H1020" s="2085"/>
      <c r="I1020" s="2085"/>
      <c r="J1020" s="2085"/>
      <c r="K1020" s="2085"/>
      <c r="L1020" s="2085"/>
      <c r="M1020" s="2085"/>
      <c r="N1020" s="2085"/>
      <c r="O1020" s="2085"/>
      <c r="P1020" s="2085"/>
      <c r="Q1020" s="2085"/>
      <c r="R1020" s="2085"/>
      <c r="S1020" s="2085"/>
      <c r="T1020" s="2085"/>
      <c r="U1020" s="2085"/>
      <c r="V1020" s="2085"/>
      <c r="W1020" s="2085"/>
      <c r="X1020" s="2085"/>
      <c r="Y1020" s="2085"/>
      <c r="Z1020" s="2085"/>
      <c r="AA1020" s="2085"/>
      <c r="AB1020" s="2085"/>
      <c r="AC1020" s="2085"/>
      <c r="AD1020" s="2085"/>
      <c r="AE1020" s="2086"/>
      <c r="AF1020" s="117"/>
      <c r="AG1020" s="2101" t="s">
        <v>706</v>
      </c>
      <c r="AH1020" s="2102"/>
      <c r="AI1020" s="125"/>
      <c r="AJ1020" s="2122">
        <f>ROUND(IF(AG1020="yes",(AJ975*0.1),0),0)</f>
        <v>0</v>
      </c>
      <c r="AK1020" s="2123"/>
      <c r="AL1020" s="2123"/>
      <c r="AM1020" s="2123"/>
      <c r="AN1020" s="2123"/>
      <c r="AO1020" s="2123"/>
      <c r="AP1020" s="2123"/>
      <c r="AQ1020" s="2124"/>
      <c r="AR1020" s="1487"/>
      <c r="AS1020" s="1487"/>
      <c r="AT1020" s="1487"/>
      <c r="AU1020" s="1487"/>
      <c r="AV1020" s="1487"/>
      <c r="AW1020" s="1487"/>
      <c r="AX1020" s="1487"/>
      <c r="AY1020" s="1487"/>
      <c r="CR1020" s="25"/>
    </row>
    <row r="1021" spans="1:96" ht="12.75" customHeight="1">
      <c r="A1021" s="51"/>
      <c r="B1021" s="110"/>
      <c r="C1021" s="111"/>
      <c r="D1021" s="2078" t="s">
        <v>1536</v>
      </c>
      <c r="E1021" s="2079"/>
      <c r="F1021" s="2079"/>
      <c r="G1021" s="2079"/>
      <c r="H1021" s="2079"/>
      <c r="I1021" s="2079"/>
      <c r="J1021" s="2079"/>
      <c r="K1021" s="2079"/>
      <c r="L1021" s="2079"/>
      <c r="M1021" s="2079"/>
      <c r="N1021" s="2079"/>
      <c r="O1021" s="2079"/>
      <c r="P1021" s="2079"/>
      <c r="Q1021" s="2079"/>
      <c r="R1021" s="2079"/>
      <c r="S1021" s="2079"/>
      <c r="T1021" s="2079"/>
      <c r="U1021" s="2079"/>
      <c r="V1021" s="2079"/>
      <c r="W1021" s="2079"/>
      <c r="X1021" s="2079"/>
      <c r="Y1021" s="2079"/>
      <c r="Z1021" s="2079"/>
      <c r="AA1021" s="2079"/>
      <c r="AB1021" s="2079"/>
      <c r="AC1021" s="2079"/>
      <c r="AD1021" s="2079"/>
      <c r="AE1021" s="2080"/>
      <c r="AF1021" s="110"/>
      <c r="AG1021" s="112"/>
      <c r="AH1021" s="112"/>
      <c r="AI1021" s="121"/>
      <c r="AJ1021" s="2125"/>
      <c r="AK1021" s="2126"/>
      <c r="AL1021" s="2126"/>
      <c r="AM1021" s="2126"/>
      <c r="AN1021" s="2126"/>
      <c r="AO1021" s="2126"/>
      <c r="AP1021" s="2126"/>
      <c r="AQ1021" s="2127"/>
      <c r="AR1021" s="1487"/>
      <c r="AS1021" s="1487"/>
      <c r="AT1021" s="1487"/>
      <c r="AU1021" s="1487"/>
      <c r="AV1021" s="1487"/>
      <c r="AW1021" s="1487"/>
      <c r="AX1021" s="1487"/>
      <c r="AY1021" s="1487"/>
    </row>
    <row r="1022" spans="1:96" ht="12.75" customHeight="1">
      <c r="A1022" s="51"/>
      <c r="B1022" s="110"/>
      <c r="C1022" s="111"/>
      <c r="D1022" s="2078"/>
      <c r="E1022" s="2079"/>
      <c r="F1022" s="2079"/>
      <c r="G1022" s="2079"/>
      <c r="H1022" s="2079"/>
      <c r="I1022" s="2079"/>
      <c r="J1022" s="2079"/>
      <c r="K1022" s="2079"/>
      <c r="L1022" s="2079"/>
      <c r="M1022" s="2079"/>
      <c r="N1022" s="2079"/>
      <c r="O1022" s="2079"/>
      <c r="P1022" s="2079"/>
      <c r="Q1022" s="2079"/>
      <c r="R1022" s="2079"/>
      <c r="S1022" s="2079"/>
      <c r="T1022" s="2079"/>
      <c r="U1022" s="2079"/>
      <c r="V1022" s="2079"/>
      <c r="W1022" s="2079"/>
      <c r="X1022" s="2079"/>
      <c r="Y1022" s="2079"/>
      <c r="Z1022" s="2079"/>
      <c r="AA1022" s="2079"/>
      <c r="AB1022" s="2079"/>
      <c r="AC1022" s="2079"/>
      <c r="AD1022" s="2079"/>
      <c r="AE1022" s="2080"/>
      <c r="AF1022" s="110"/>
      <c r="AG1022" s="112"/>
      <c r="AH1022" s="112"/>
      <c r="AI1022" s="121"/>
      <c r="AJ1022" s="2125"/>
      <c r="AK1022" s="2126"/>
      <c r="AL1022" s="2126"/>
      <c r="AM1022" s="2126"/>
      <c r="AN1022" s="2126"/>
      <c r="AO1022" s="2126"/>
      <c r="AP1022" s="2126"/>
      <c r="AQ1022" s="2127"/>
      <c r="AR1022" s="1487"/>
      <c r="AS1022" s="1487"/>
      <c r="AT1022" s="1487"/>
      <c r="AU1022" s="1487"/>
      <c r="AV1022" s="1487"/>
      <c r="AW1022" s="1487"/>
      <c r="AX1022" s="1487"/>
      <c r="AY1022" s="1487"/>
    </row>
    <row r="1023" spans="1:96" s="680" customFormat="1" ht="12.75" customHeight="1">
      <c r="A1023" s="51"/>
      <c r="B1023" s="110"/>
      <c r="C1023" s="111"/>
      <c r="D1023" s="2106"/>
      <c r="E1023" s="2107"/>
      <c r="F1023" s="2107"/>
      <c r="G1023" s="2107"/>
      <c r="H1023" s="2107"/>
      <c r="I1023" s="2107"/>
      <c r="J1023" s="2107"/>
      <c r="K1023" s="2107"/>
      <c r="L1023" s="2107"/>
      <c r="M1023" s="2107"/>
      <c r="N1023" s="2107"/>
      <c r="O1023" s="2107"/>
      <c r="P1023" s="2107"/>
      <c r="Q1023" s="2107"/>
      <c r="R1023" s="2107"/>
      <c r="S1023" s="2107"/>
      <c r="T1023" s="2107"/>
      <c r="U1023" s="2107"/>
      <c r="V1023" s="2107"/>
      <c r="W1023" s="2107"/>
      <c r="X1023" s="2107"/>
      <c r="Y1023" s="2107"/>
      <c r="Z1023" s="2107"/>
      <c r="AA1023" s="2107"/>
      <c r="AB1023" s="2107"/>
      <c r="AC1023" s="2107"/>
      <c r="AD1023" s="2107"/>
      <c r="AE1023" s="2108"/>
      <c r="AF1023" s="110"/>
      <c r="AG1023" s="112"/>
      <c r="AH1023" s="112"/>
      <c r="AI1023" s="121"/>
      <c r="AJ1023" s="2128"/>
      <c r="AK1023" s="2129"/>
      <c r="AL1023" s="2129"/>
      <c r="AM1023" s="2129"/>
      <c r="AN1023" s="2129"/>
      <c r="AO1023" s="2129"/>
      <c r="AP1023" s="2129"/>
      <c r="AQ1023" s="2130"/>
      <c r="AR1023" s="1487"/>
      <c r="AS1023" s="1487"/>
      <c r="AT1023" s="1487"/>
      <c r="AU1023" s="1487"/>
      <c r="AV1023" s="1487"/>
      <c r="AW1023" s="1487"/>
      <c r="AX1023" s="1487"/>
      <c r="AY1023" s="1487"/>
      <c r="CR1023" s="25"/>
    </row>
    <row r="1024" spans="1:96" ht="12.75" customHeight="1">
      <c r="A1024" s="51"/>
      <c r="B1024" s="117"/>
      <c r="C1024" s="198" t="s">
        <v>2103</v>
      </c>
      <c r="D1024" s="2103" t="s">
        <v>2309</v>
      </c>
      <c r="E1024" s="2104"/>
      <c r="F1024" s="2104"/>
      <c r="G1024" s="2104"/>
      <c r="H1024" s="2104"/>
      <c r="I1024" s="2104"/>
      <c r="J1024" s="2104"/>
      <c r="K1024" s="2104"/>
      <c r="L1024" s="2104"/>
      <c r="M1024" s="2104"/>
      <c r="N1024" s="2104"/>
      <c r="O1024" s="2104"/>
      <c r="P1024" s="2104"/>
      <c r="Q1024" s="2104"/>
      <c r="R1024" s="2104"/>
      <c r="S1024" s="2104"/>
      <c r="T1024" s="2104"/>
      <c r="U1024" s="2104"/>
      <c r="V1024" s="2104"/>
      <c r="W1024" s="2104"/>
      <c r="X1024" s="2104"/>
      <c r="Y1024" s="2104"/>
      <c r="Z1024" s="2104"/>
      <c r="AA1024" s="2104"/>
      <c r="AB1024" s="2104"/>
      <c r="AC1024" s="2104"/>
      <c r="AD1024" s="2104"/>
      <c r="AE1024" s="2105"/>
      <c r="AF1024" s="117"/>
      <c r="AG1024" s="2191" t="str">
        <f>IF(X1027&gt;0,"Yes","No")</f>
        <v>Yes</v>
      </c>
      <c r="AH1024" s="2192"/>
      <c r="AI1024" s="125"/>
      <c r="AJ1024" s="2195">
        <f>IF((X1027=0),0,BA989*AJ975)</f>
        <v>5651369.79</v>
      </c>
      <c r="AK1024" s="2196"/>
      <c r="AL1024" s="2196"/>
      <c r="AM1024" s="2196"/>
      <c r="AN1024" s="2196"/>
      <c r="AO1024" s="2196"/>
      <c r="AP1024" s="2196"/>
      <c r="AQ1024" s="2197"/>
      <c r="AR1024" s="1487"/>
      <c r="AS1024" s="1487"/>
      <c r="AT1024" s="1487"/>
      <c r="AU1024" s="1487"/>
      <c r="AV1024" s="1487"/>
      <c r="AW1024" s="1487"/>
      <c r="AX1024" s="1487"/>
      <c r="AY1024" s="1487"/>
    </row>
    <row r="1025" spans="1:96" ht="12.75" customHeight="1">
      <c r="A1025" s="51"/>
      <c r="B1025" s="110"/>
      <c r="C1025" s="700"/>
      <c r="D1025" s="2078" t="s">
        <v>1538</v>
      </c>
      <c r="E1025" s="2079"/>
      <c r="F1025" s="2079"/>
      <c r="G1025" s="2079"/>
      <c r="H1025" s="2079"/>
      <c r="I1025" s="2079"/>
      <c r="J1025" s="2079"/>
      <c r="K1025" s="2079"/>
      <c r="L1025" s="2079"/>
      <c r="M1025" s="2079"/>
      <c r="N1025" s="2079"/>
      <c r="O1025" s="2079"/>
      <c r="P1025" s="2079"/>
      <c r="Q1025" s="2079"/>
      <c r="R1025" s="2079"/>
      <c r="S1025" s="2079"/>
      <c r="T1025" s="2079"/>
      <c r="U1025" s="2079"/>
      <c r="V1025" s="2079"/>
      <c r="W1025" s="2079"/>
      <c r="X1025" s="2079"/>
      <c r="Y1025" s="2079"/>
      <c r="Z1025" s="2079"/>
      <c r="AA1025" s="2079"/>
      <c r="AB1025" s="2079"/>
      <c r="AC1025" s="2079"/>
      <c r="AD1025" s="2079"/>
      <c r="AE1025" s="2080"/>
      <c r="AF1025" s="110"/>
      <c r="AG1025" s="701"/>
      <c r="AH1025" s="701"/>
      <c r="AI1025" s="121"/>
      <c r="AJ1025" s="2198"/>
      <c r="AK1025" s="2199"/>
      <c r="AL1025" s="2199"/>
      <c r="AM1025" s="2199"/>
      <c r="AN1025" s="2199"/>
      <c r="AO1025" s="2199"/>
      <c r="AP1025" s="2199"/>
      <c r="AQ1025" s="2200"/>
      <c r="AR1025" s="1487"/>
      <c r="AS1025" s="1487"/>
      <c r="AT1025" s="1487"/>
      <c r="AU1025" s="1487"/>
      <c r="AV1025" s="1487"/>
      <c r="AW1025" s="1487"/>
      <c r="AX1025" s="1487"/>
      <c r="AY1025" s="1487"/>
    </row>
    <row r="1026" spans="1:96" ht="12.75" customHeight="1">
      <c r="A1026" s="51"/>
      <c r="B1026" s="110"/>
      <c r="C1026" s="700"/>
      <c r="D1026" s="2078"/>
      <c r="E1026" s="2079"/>
      <c r="F1026" s="2079"/>
      <c r="G1026" s="2079"/>
      <c r="H1026" s="2079"/>
      <c r="I1026" s="2079"/>
      <c r="J1026" s="2079"/>
      <c r="K1026" s="2079"/>
      <c r="L1026" s="2079"/>
      <c r="M1026" s="2079"/>
      <c r="N1026" s="2079"/>
      <c r="O1026" s="2079"/>
      <c r="P1026" s="2079"/>
      <c r="Q1026" s="2079"/>
      <c r="R1026" s="2079"/>
      <c r="S1026" s="2079"/>
      <c r="T1026" s="2079"/>
      <c r="U1026" s="2079"/>
      <c r="V1026" s="2079"/>
      <c r="W1026" s="2079"/>
      <c r="X1026" s="2079"/>
      <c r="Y1026" s="2079"/>
      <c r="Z1026" s="2079"/>
      <c r="AA1026" s="2079"/>
      <c r="AB1026" s="2079"/>
      <c r="AC1026" s="2079"/>
      <c r="AD1026" s="2079"/>
      <c r="AE1026" s="2080"/>
      <c r="AF1026" s="110"/>
      <c r="AG1026" s="701"/>
      <c r="AH1026" s="701"/>
      <c r="AI1026" s="121"/>
      <c r="AJ1026" s="2198"/>
      <c r="AK1026" s="2199"/>
      <c r="AL1026" s="2199"/>
      <c r="AM1026" s="2199"/>
      <c r="AN1026" s="2199"/>
      <c r="AO1026" s="2199"/>
      <c r="AP1026" s="2199"/>
      <c r="AQ1026" s="2200"/>
      <c r="AR1026" s="1487"/>
      <c r="AS1026" s="1487"/>
      <c r="AT1026" s="1487"/>
      <c r="AU1026" s="1487"/>
      <c r="AV1026" s="1487"/>
      <c r="AW1026" s="1487"/>
      <c r="AX1026" s="1487"/>
      <c r="AY1026" s="1487"/>
    </row>
    <row r="1027" spans="1:96" s="717" customFormat="1" ht="12.75" customHeight="1">
      <c r="A1027" s="51"/>
      <c r="B1027" s="115"/>
      <c r="C1027" s="116"/>
      <c r="D1027" s="199" t="s">
        <v>1051</v>
      </c>
      <c r="E1027" s="200"/>
      <c r="F1027" s="200"/>
      <c r="G1027" s="200"/>
      <c r="H1027" s="200"/>
      <c r="I1027" s="2189">
        <f>BA987</f>
        <v>154</v>
      </c>
      <c r="J1027" s="2190"/>
      <c r="K1027" s="11"/>
      <c r="L1027" s="200"/>
      <c r="M1027" s="200"/>
      <c r="N1027" s="200"/>
      <c r="O1027" s="200"/>
      <c r="P1027" s="200"/>
      <c r="Q1027" s="200"/>
      <c r="R1027" s="200"/>
      <c r="S1027" s="200"/>
      <c r="T1027" s="200"/>
      <c r="U1027" s="200"/>
      <c r="V1027" s="201" t="s">
        <v>1052</v>
      </c>
      <c r="W1027" s="80"/>
      <c r="X1027" s="2187">
        <f>BG635</f>
        <v>17</v>
      </c>
      <c r="Y1027" s="2188"/>
      <c r="Z1027" s="80"/>
      <c r="AA1027" s="80"/>
      <c r="AB1027" s="80"/>
      <c r="AC1027" s="80"/>
      <c r="AD1027" s="80"/>
      <c r="AE1027" s="81"/>
      <c r="AF1027" s="1526"/>
      <c r="AG1027" s="1527"/>
      <c r="AH1027" s="1527"/>
      <c r="AI1027" s="1528"/>
      <c r="AJ1027" s="2201"/>
      <c r="AK1027" s="2202"/>
      <c r="AL1027" s="2202"/>
      <c r="AM1027" s="2202"/>
      <c r="AN1027" s="2202"/>
      <c r="AO1027" s="2202"/>
      <c r="AP1027" s="2202"/>
      <c r="AQ1027" s="2203"/>
      <c r="AR1027" s="1487"/>
      <c r="AS1027" s="1487"/>
      <c r="AT1027" s="1487"/>
      <c r="AU1027" s="1487"/>
      <c r="AV1027" s="1487"/>
      <c r="AW1027" s="1487"/>
      <c r="AX1027" s="1487"/>
      <c r="AY1027" s="1487"/>
      <c r="CR1027" s="25"/>
    </row>
    <row r="1028" spans="1:96" ht="12.75" customHeight="1">
      <c r="A1028" s="51"/>
      <c r="B1028" s="117"/>
      <c r="C1028" s="198" t="s">
        <v>2104</v>
      </c>
      <c r="D1028" s="2084" t="s">
        <v>2310</v>
      </c>
      <c r="E1028" s="2085"/>
      <c r="F1028" s="2085"/>
      <c r="G1028" s="2085"/>
      <c r="H1028" s="2085"/>
      <c r="I1028" s="2085"/>
      <c r="J1028" s="2085"/>
      <c r="K1028" s="2085"/>
      <c r="L1028" s="2085"/>
      <c r="M1028" s="2085"/>
      <c r="N1028" s="2085"/>
      <c r="O1028" s="2085"/>
      <c r="P1028" s="2085"/>
      <c r="Q1028" s="2085"/>
      <c r="R1028" s="2085"/>
      <c r="S1028" s="2085"/>
      <c r="T1028" s="2085"/>
      <c r="U1028" s="2085"/>
      <c r="V1028" s="2085"/>
      <c r="W1028" s="2085"/>
      <c r="X1028" s="2085"/>
      <c r="Y1028" s="2085"/>
      <c r="Z1028" s="2085"/>
      <c r="AA1028" s="2085"/>
      <c r="AB1028" s="2085"/>
      <c r="AC1028" s="2085"/>
      <c r="AD1028" s="2085"/>
      <c r="AE1028" s="2086"/>
      <c r="AF1028" s="110"/>
      <c r="AG1028" s="2191" t="str">
        <f>IF(X1031&gt;0,"Yes","No")</f>
        <v>Yes</v>
      </c>
      <c r="AH1028" s="2192"/>
      <c r="AI1028" s="121"/>
      <c r="AJ1028" s="2195">
        <f>IF((X1031=0),0,(2*BA990)*AJ975)</f>
        <v>11302739.58</v>
      </c>
      <c r="AK1028" s="2196"/>
      <c r="AL1028" s="2196"/>
      <c r="AM1028" s="2196"/>
      <c r="AN1028" s="2196"/>
      <c r="AO1028" s="2196"/>
      <c r="AP1028" s="2196"/>
      <c r="AQ1028" s="2197"/>
      <c r="AR1028" s="1487"/>
      <c r="AS1028" s="1487"/>
      <c r="AT1028" s="1487"/>
      <c r="AU1028" s="1487"/>
      <c r="AV1028" s="1487"/>
      <c r="AW1028" s="1487"/>
      <c r="AX1028" s="1487"/>
      <c r="AY1028" s="1487"/>
    </row>
    <row r="1029" spans="1:96" ht="12.75" customHeight="1">
      <c r="A1029" s="51"/>
      <c r="B1029" s="110"/>
      <c r="C1029" s="700"/>
      <c r="D1029" s="2078" t="s">
        <v>1537</v>
      </c>
      <c r="E1029" s="2079"/>
      <c r="F1029" s="2079"/>
      <c r="G1029" s="2079"/>
      <c r="H1029" s="2079"/>
      <c r="I1029" s="2079"/>
      <c r="J1029" s="2079"/>
      <c r="K1029" s="2079"/>
      <c r="L1029" s="2079"/>
      <c r="M1029" s="2079"/>
      <c r="N1029" s="2079"/>
      <c r="O1029" s="2079"/>
      <c r="P1029" s="2079"/>
      <c r="Q1029" s="2079"/>
      <c r="R1029" s="2079"/>
      <c r="S1029" s="2079"/>
      <c r="T1029" s="2079"/>
      <c r="U1029" s="2079"/>
      <c r="V1029" s="2079"/>
      <c r="W1029" s="2079"/>
      <c r="X1029" s="2079"/>
      <c r="Y1029" s="2079"/>
      <c r="Z1029" s="2079"/>
      <c r="AA1029" s="2079"/>
      <c r="AB1029" s="2079"/>
      <c r="AC1029" s="2079"/>
      <c r="AD1029" s="2079"/>
      <c r="AE1029" s="2080"/>
      <c r="AF1029" s="110"/>
      <c r="AG1029" s="701"/>
      <c r="AH1029" s="701"/>
      <c r="AI1029" s="121"/>
      <c r="AJ1029" s="2198"/>
      <c r="AK1029" s="2199"/>
      <c r="AL1029" s="2199"/>
      <c r="AM1029" s="2199"/>
      <c r="AN1029" s="2199"/>
      <c r="AO1029" s="2199"/>
      <c r="AP1029" s="2199"/>
      <c r="AQ1029" s="2200"/>
      <c r="AR1029" s="1487"/>
      <c r="AS1029" s="1487"/>
      <c r="AT1029" s="1487"/>
      <c r="AU1029" s="1487"/>
      <c r="AV1029" s="1487"/>
      <c r="AW1029" s="1487"/>
      <c r="AX1029" s="1487"/>
      <c r="AY1029" s="1487"/>
    </row>
    <row r="1030" spans="1:96" ht="12.75" customHeight="1">
      <c r="A1030" s="51"/>
      <c r="B1030" s="110"/>
      <c r="C1030" s="121"/>
      <c r="D1030" s="2078"/>
      <c r="E1030" s="2079"/>
      <c r="F1030" s="2079"/>
      <c r="G1030" s="2079"/>
      <c r="H1030" s="2079"/>
      <c r="I1030" s="2079"/>
      <c r="J1030" s="2079"/>
      <c r="K1030" s="2079"/>
      <c r="L1030" s="2079"/>
      <c r="M1030" s="2079"/>
      <c r="N1030" s="2079"/>
      <c r="O1030" s="2079"/>
      <c r="P1030" s="2079"/>
      <c r="Q1030" s="2079"/>
      <c r="R1030" s="2079"/>
      <c r="S1030" s="2079"/>
      <c r="T1030" s="2079"/>
      <c r="U1030" s="2079"/>
      <c r="V1030" s="2079"/>
      <c r="W1030" s="2079"/>
      <c r="X1030" s="2079"/>
      <c r="Y1030" s="2079"/>
      <c r="Z1030" s="2079"/>
      <c r="AA1030" s="2079"/>
      <c r="AB1030" s="2079"/>
      <c r="AC1030" s="2079"/>
      <c r="AD1030" s="2079"/>
      <c r="AE1030" s="2080"/>
      <c r="AF1030" s="1523"/>
      <c r="AG1030" s="1524"/>
      <c r="AH1030" s="1524"/>
      <c r="AI1030" s="1525"/>
      <c r="AJ1030" s="2198"/>
      <c r="AK1030" s="2199"/>
      <c r="AL1030" s="2199"/>
      <c r="AM1030" s="2199"/>
      <c r="AN1030" s="2199"/>
      <c r="AO1030" s="2199"/>
      <c r="AP1030" s="2199"/>
      <c r="AQ1030" s="2200"/>
      <c r="AR1030" s="1487"/>
      <c r="AS1030" s="1487"/>
      <c r="AT1030" s="1487"/>
      <c r="AU1030" s="1487"/>
      <c r="AV1030" s="1487"/>
      <c r="AW1030" s="1487"/>
      <c r="AX1030" s="1487"/>
      <c r="AY1030" s="1487"/>
    </row>
    <row r="1031" spans="1:96" s="717" customFormat="1" ht="12.75" customHeight="1">
      <c r="A1031" s="51"/>
      <c r="B1031" s="115"/>
      <c r="C1031" s="116"/>
      <c r="D1031" s="199" t="s">
        <v>1051</v>
      </c>
      <c r="E1031" s="200"/>
      <c r="F1031" s="200"/>
      <c r="G1031" s="200"/>
      <c r="H1031" s="200"/>
      <c r="I1031" s="2189">
        <f>BA987</f>
        <v>154</v>
      </c>
      <c r="J1031" s="2190"/>
      <c r="K1031" s="51"/>
      <c r="L1031" s="200"/>
      <c r="M1031" s="200"/>
      <c r="N1031" s="200"/>
      <c r="O1031" s="200"/>
      <c r="P1031" s="200"/>
      <c r="Q1031" s="200"/>
      <c r="R1031" s="200"/>
      <c r="S1031" s="200"/>
      <c r="T1031" s="200"/>
      <c r="U1031" s="200"/>
      <c r="V1031" s="201" t="s">
        <v>1053</v>
      </c>
      <c r="X1031" s="2187">
        <f>BK635</f>
        <v>17</v>
      </c>
      <c r="Y1031" s="2188"/>
      <c r="AF1031" s="1526"/>
      <c r="AG1031" s="1527"/>
      <c r="AH1031" s="1527"/>
      <c r="AI1031" s="1528"/>
      <c r="AJ1031" s="2201"/>
      <c r="AK1031" s="2202"/>
      <c r="AL1031" s="2202"/>
      <c r="AM1031" s="2202"/>
      <c r="AN1031" s="2202"/>
      <c r="AO1031" s="2202"/>
      <c r="AP1031" s="2202"/>
      <c r="AQ1031" s="2203"/>
      <c r="AR1031" s="1487"/>
      <c r="AS1031" s="1487"/>
      <c r="AT1031" s="1487"/>
      <c r="AU1031" s="1487"/>
      <c r="AV1031" s="1487"/>
      <c r="AW1031" s="1487"/>
      <c r="AX1031" s="1487"/>
      <c r="AY1031" s="1487"/>
      <c r="CR1031" s="25"/>
    </row>
    <row r="1032" spans="1:96" ht="12.75" customHeight="1">
      <c r="A1032" s="51"/>
      <c r="B1032" s="158"/>
      <c r="C1032" s="159"/>
      <c r="D1032" s="2185" t="s">
        <v>546</v>
      </c>
      <c r="E1032" s="2185"/>
      <c r="F1032" s="2185"/>
      <c r="G1032" s="2185"/>
      <c r="H1032" s="2185"/>
      <c r="I1032" s="2185"/>
      <c r="J1032" s="2185"/>
      <c r="K1032" s="2185"/>
      <c r="L1032" s="2185"/>
      <c r="M1032" s="2185"/>
      <c r="N1032" s="2185"/>
      <c r="O1032" s="2185"/>
      <c r="P1032" s="2185"/>
      <c r="Q1032" s="2185"/>
      <c r="R1032" s="2185"/>
      <c r="S1032" s="2185"/>
      <c r="T1032" s="2185"/>
      <c r="U1032" s="2185"/>
      <c r="V1032" s="2185"/>
      <c r="W1032" s="2185"/>
      <c r="X1032" s="2185"/>
      <c r="Y1032" s="2185"/>
      <c r="Z1032" s="2185"/>
      <c r="AA1032" s="2185"/>
      <c r="AB1032" s="2185"/>
      <c r="AC1032" s="2185"/>
      <c r="AD1032" s="2185"/>
      <c r="AE1032" s="2185"/>
      <c r="AF1032" s="2185"/>
      <c r="AG1032" s="2185"/>
      <c r="AH1032" s="2185"/>
      <c r="AI1032" s="2186"/>
      <c r="AJ1032" s="2204">
        <f>SUM(AJ975:AQ1031)</f>
        <v>72227145.040000007</v>
      </c>
      <c r="AK1032" s="2205"/>
      <c r="AL1032" s="2205"/>
      <c r="AM1032" s="2205"/>
      <c r="AN1032" s="2205"/>
      <c r="AO1032" s="2205"/>
      <c r="AP1032" s="2205"/>
      <c r="AQ1032" s="2206"/>
      <c r="AR1032" s="1487"/>
      <c r="AS1032" s="1487"/>
      <c r="AT1032" s="1487"/>
      <c r="AU1032" s="1487"/>
      <c r="AV1032" s="1487"/>
      <c r="AW1032" s="1487"/>
      <c r="AX1032" s="1487"/>
      <c r="AY1032" s="1487"/>
    </row>
    <row r="1033" spans="1:96" ht="12.75" customHeight="1">
      <c r="A1033" s="51"/>
      <c r="B1033" s="112"/>
      <c r="C1033" s="337"/>
      <c r="D1033" s="342"/>
      <c r="E1033" s="342"/>
      <c r="F1033" s="342"/>
      <c r="G1033" s="342"/>
      <c r="H1033" s="342"/>
      <c r="I1033" s="342"/>
      <c r="J1033" s="342"/>
      <c r="K1033" s="342"/>
      <c r="L1033" s="342"/>
      <c r="M1033" s="342"/>
      <c r="N1033" s="342"/>
      <c r="O1033" s="342"/>
      <c r="P1033" s="342"/>
      <c r="Q1033" s="342"/>
      <c r="R1033" s="342"/>
      <c r="S1033" s="342"/>
      <c r="T1033" s="338"/>
      <c r="U1033" s="338"/>
      <c r="V1033" s="338"/>
      <c r="W1033" s="338"/>
      <c r="X1033" s="338"/>
      <c r="Y1033" s="338"/>
      <c r="Z1033" s="338"/>
      <c r="AA1033" s="338"/>
      <c r="AB1033" s="338"/>
      <c r="AC1033" s="338"/>
      <c r="AD1033" s="335"/>
      <c r="AE1033" s="335"/>
      <c r="AF1033" s="335"/>
      <c r="AG1033" s="335"/>
      <c r="AH1033" s="335"/>
      <c r="AI1033" s="335"/>
      <c r="AJ1033" s="335"/>
      <c r="AK1033" s="335"/>
      <c r="AL1033" s="105"/>
      <c r="AM1033" s="1487"/>
      <c r="AN1033" s="1487"/>
      <c r="AO1033" s="1487"/>
      <c r="AP1033" s="1487"/>
      <c r="AQ1033" s="1487"/>
      <c r="AR1033" s="1487"/>
      <c r="AS1033" s="1487"/>
      <c r="AT1033" s="1487"/>
      <c r="AU1033" s="1487"/>
      <c r="AV1033" s="1487"/>
      <c r="AW1033" s="1487"/>
      <c r="AX1033" s="1487"/>
      <c r="AY1033" s="1487"/>
    </row>
    <row r="1034" spans="1:96" ht="12.75" customHeight="1">
      <c r="A1034" s="51"/>
      <c r="B1034" s="2501" t="s">
        <v>1924</v>
      </c>
      <c r="C1034" s="2501"/>
      <c r="D1034" s="2501"/>
      <c r="E1034" s="2501"/>
      <c r="F1034" s="2501"/>
      <c r="G1034" s="2501"/>
      <c r="H1034" s="2501"/>
      <c r="I1034" s="2501"/>
      <c r="J1034" s="2501"/>
      <c r="K1034" s="2501"/>
      <c r="L1034" s="2501"/>
      <c r="M1034" s="2501"/>
      <c r="N1034" s="2501"/>
      <c r="O1034" s="2501"/>
      <c r="P1034" s="2501"/>
      <c r="Q1034" s="2501"/>
      <c r="R1034" s="2501"/>
      <c r="S1034" s="2501"/>
      <c r="T1034" s="2501"/>
      <c r="U1034" s="2501"/>
      <c r="V1034" s="2501"/>
      <c r="W1034" s="2501"/>
      <c r="X1034" s="2501"/>
      <c r="Y1034" s="2501"/>
      <c r="Z1034" s="343"/>
      <c r="AA1034" s="343"/>
      <c r="AB1034" s="343"/>
      <c r="AC1034" s="343"/>
      <c r="AL1034" s="105"/>
      <c r="AM1034" s="1487"/>
      <c r="AN1034" s="1487"/>
      <c r="AO1034" s="1487"/>
      <c r="AP1034" s="1487"/>
      <c r="AQ1034" s="1487"/>
      <c r="AR1034" s="1487"/>
      <c r="AS1034" s="1487"/>
      <c r="AT1034" s="1487"/>
      <c r="AU1034" s="1487"/>
      <c r="AV1034" s="1487"/>
      <c r="AW1034" s="1487"/>
      <c r="AX1034" s="1487"/>
      <c r="AY1034" s="1487"/>
    </row>
    <row r="1035" spans="1:96" ht="12.75" customHeight="1">
      <c r="A1035" s="51"/>
      <c r="B1035" s="112" t="s">
        <v>1925</v>
      </c>
      <c r="C1035" s="337"/>
      <c r="D1035" s="344"/>
      <c r="E1035" s="345"/>
      <c r="F1035" s="345"/>
      <c r="G1035" s="345"/>
      <c r="H1035" s="345"/>
      <c r="I1035" s="345"/>
      <c r="J1035" s="345"/>
      <c r="K1035" s="345"/>
      <c r="L1035" s="345"/>
      <c r="M1035" s="345"/>
      <c r="N1035" s="345"/>
      <c r="O1035" s="345"/>
      <c r="P1035" s="345"/>
      <c r="Q1035" s="345"/>
      <c r="R1035" s="345"/>
      <c r="S1035" s="345"/>
      <c r="T1035" s="345"/>
      <c r="U1035" s="345"/>
      <c r="V1035" s="345"/>
      <c r="W1035" s="345"/>
      <c r="X1035" s="2289"/>
      <c r="Y1035" s="2289"/>
      <c r="Z1035" s="2289"/>
      <c r="AA1035" s="2289"/>
      <c r="AB1035" s="2289"/>
      <c r="AC1035" s="2289"/>
      <c r="AD1035" s="2495">
        <f>R971</f>
        <v>331200</v>
      </c>
      <c r="AE1035" s="2410"/>
      <c r="AF1035" s="2410"/>
      <c r="AG1035" s="2410"/>
      <c r="AH1035" s="2410"/>
      <c r="AI1035" s="2410"/>
      <c r="AJ1035" s="2410"/>
      <c r="AK1035" s="2410"/>
      <c r="AL1035" s="105"/>
      <c r="AM1035" s="1487"/>
      <c r="AN1035" s="1487"/>
      <c r="AO1035" s="1487"/>
      <c r="AP1035" s="1487"/>
      <c r="AQ1035" s="1487"/>
      <c r="AR1035" s="1487"/>
      <c r="AS1035" s="1487"/>
      <c r="AT1035" s="1487"/>
      <c r="AU1035" s="1487"/>
      <c r="AV1035" s="1487"/>
      <c r="AW1035" s="1487"/>
      <c r="AX1035" s="1487"/>
      <c r="AY1035" s="1487"/>
    </row>
    <row r="1036" spans="1:96" ht="12.75" customHeight="1">
      <c r="A1036" s="51"/>
      <c r="B1036" s="112" t="s">
        <v>2406</v>
      </c>
      <c r="C1036" s="337"/>
      <c r="D1036" s="344"/>
      <c r="E1036" s="344"/>
      <c r="F1036" s="345"/>
      <c r="G1036" s="345"/>
      <c r="H1036" s="345"/>
      <c r="I1036" s="345"/>
      <c r="J1036" s="345"/>
      <c r="K1036" s="345"/>
      <c r="L1036" s="345"/>
      <c r="M1036" s="345"/>
      <c r="N1036" s="345"/>
      <c r="O1036" s="345"/>
      <c r="P1036" s="345"/>
      <c r="Q1036" s="345"/>
      <c r="R1036" s="345"/>
      <c r="S1036" s="345"/>
      <c r="T1036" s="345"/>
      <c r="U1036" s="345"/>
      <c r="V1036" s="345"/>
      <c r="W1036" s="345"/>
      <c r="X1036" s="2290"/>
      <c r="Y1036" s="2290"/>
      <c r="Z1036" s="2290"/>
      <c r="AA1036" s="2290"/>
      <c r="AB1036" s="2290"/>
      <c r="AC1036" s="2290"/>
      <c r="AD1036" s="2126">
        <f>MEDIAN((BR809:BR866))</f>
        <v>388000</v>
      </c>
      <c r="AE1036" s="2126"/>
      <c r="AF1036" s="2126"/>
      <c r="AG1036" s="2126"/>
      <c r="AH1036" s="2126"/>
      <c r="AI1036" s="2126"/>
      <c r="AJ1036" s="2126"/>
      <c r="AK1036" s="2126"/>
      <c r="AL1036" s="105"/>
      <c r="AM1036" s="1487"/>
      <c r="AN1036" s="1487"/>
      <c r="AO1036" s="1487"/>
      <c r="AP1036" s="1487"/>
      <c r="AQ1036" s="1487"/>
      <c r="AR1036" s="1487"/>
      <c r="AS1036" s="1487"/>
      <c r="AT1036" s="1487"/>
      <c r="AU1036" s="1487"/>
      <c r="AV1036" s="1487"/>
      <c r="AW1036" s="1487"/>
      <c r="AX1036" s="1487"/>
      <c r="AY1036" s="1487"/>
    </row>
    <row r="1037" spans="1:96" ht="12.75" customHeight="1">
      <c r="A1037" s="51"/>
      <c r="B1037" s="2496" t="s">
        <v>1926</v>
      </c>
      <c r="C1037" s="2496"/>
      <c r="D1037" s="2496"/>
      <c r="E1037" s="2496"/>
      <c r="F1037" s="2496"/>
      <c r="G1037" s="2496"/>
      <c r="H1037" s="2496"/>
      <c r="I1037" s="2496"/>
      <c r="J1037" s="2496"/>
      <c r="K1037" s="2496"/>
      <c r="L1037" s="2496"/>
      <c r="M1037" s="2496"/>
      <c r="N1037" s="2496"/>
      <c r="O1037" s="2496"/>
      <c r="P1037" s="2496"/>
      <c r="Q1037" s="2496"/>
      <c r="R1037" s="2496"/>
      <c r="S1037" s="2496"/>
      <c r="T1037" s="2496"/>
      <c r="U1037" s="2496"/>
      <c r="V1037" s="2496"/>
      <c r="W1037" s="2496"/>
      <c r="X1037" s="2496"/>
      <c r="Y1037" s="2496"/>
      <c r="Z1037" s="1412"/>
      <c r="AA1037" s="1412"/>
      <c r="AB1037" s="1412"/>
      <c r="AC1037" s="1412"/>
      <c r="AD1037" s="2492">
        <f>IF(((AD1035-AD1036)/AD1036)&gt;0.3,0.3,((AD1035-AD1036)/AD1036))</f>
        <v>-0.14639175257731959</v>
      </c>
      <c r="AE1037" s="2493"/>
      <c r="AF1037" s="2493"/>
      <c r="AG1037" s="2493"/>
      <c r="AH1037" s="2493"/>
      <c r="AI1037" s="2493"/>
      <c r="AJ1037" s="2493"/>
      <c r="AK1037" s="2494"/>
      <c r="AL1037" s="105"/>
      <c r="AM1037" s="1487"/>
      <c r="AN1037" s="1487"/>
      <c r="AO1037" s="1487"/>
      <c r="AP1037" s="1487"/>
      <c r="AQ1037" s="1487"/>
      <c r="AR1037" s="1487"/>
      <c r="AS1037" s="1487"/>
      <c r="AT1037" s="1487"/>
      <c r="AU1037" s="1487"/>
      <c r="AV1037" s="1487"/>
      <c r="AW1037" s="1487"/>
      <c r="AX1037" s="1487"/>
      <c r="AY1037" s="1487"/>
    </row>
    <row r="1038" spans="1:96" ht="12.75" customHeight="1">
      <c r="A1038" s="51"/>
      <c r="B1038" s="112"/>
      <c r="C1038" s="337"/>
      <c r="D1038" s="1412"/>
      <c r="E1038" s="1412"/>
      <c r="F1038" s="1412"/>
      <c r="G1038" s="1412"/>
      <c r="H1038" s="1412"/>
      <c r="I1038" s="1412"/>
      <c r="J1038" s="1412"/>
      <c r="K1038" s="1412"/>
      <c r="L1038" s="1412"/>
      <c r="M1038" s="1412"/>
      <c r="N1038" s="1412"/>
      <c r="O1038" s="1412"/>
      <c r="P1038" s="1412"/>
      <c r="Q1038" s="1412"/>
      <c r="R1038" s="1412"/>
      <c r="S1038" s="1412"/>
      <c r="T1038" s="1412"/>
      <c r="U1038" s="1412"/>
      <c r="V1038" s="1412"/>
      <c r="W1038" s="1412"/>
      <c r="X1038" s="1412"/>
      <c r="Y1038" s="1412"/>
      <c r="Z1038" s="1412"/>
      <c r="AA1038" s="1412"/>
      <c r="AB1038" s="1412"/>
      <c r="AC1038" s="1412"/>
      <c r="AD1038" s="1412"/>
      <c r="AE1038" s="1412"/>
      <c r="AF1038" s="1412"/>
      <c r="AG1038" s="1412"/>
      <c r="AH1038" s="1412"/>
      <c r="AI1038" s="1412"/>
      <c r="AJ1038" s="1412"/>
      <c r="AK1038" s="1412"/>
      <c r="AL1038" s="105"/>
      <c r="AM1038" s="1487"/>
      <c r="AN1038" s="1487"/>
      <c r="AO1038" s="1487"/>
      <c r="AP1038" s="1487"/>
      <c r="AQ1038" s="1487"/>
      <c r="AR1038" s="1487"/>
      <c r="AS1038" s="1487"/>
      <c r="AT1038" s="1487"/>
      <c r="AU1038" s="1487"/>
      <c r="AV1038" s="1487"/>
      <c r="AW1038" s="1487"/>
      <c r="AX1038" s="1487"/>
      <c r="AY1038" s="1487"/>
    </row>
    <row r="1039" spans="1:96" ht="12.6" customHeight="1">
      <c r="A1039" s="128"/>
      <c r="B1039" s="2287">
        <f>IF(ISNA(IF((AJ999&gt;(AJ975*0.15)),"(f) cannot be greater than 15% of unadjusted eligible basis.",0)),"",(IF((AJ999&gt;(AJ975*0.15)),"(f) cannot be greater than 15% of unadjusted eligible basis.",0)))</f>
        <v>0</v>
      </c>
      <c r="C1039" s="2287"/>
      <c r="D1039" s="2287"/>
      <c r="E1039" s="2287"/>
      <c r="F1039" s="2287"/>
      <c r="G1039" s="2287"/>
      <c r="H1039" s="2287"/>
      <c r="I1039" s="2287"/>
      <c r="J1039" s="2287"/>
      <c r="K1039" s="2287"/>
      <c r="L1039" s="2287"/>
      <c r="M1039" s="2287"/>
      <c r="N1039" s="2287"/>
      <c r="O1039" s="2287"/>
      <c r="P1039" s="2287"/>
      <c r="Q1039" s="2287"/>
      <c r="R1039" s="2287"/>
      <c r="S1039" s="2287"/>
      <c r="T1039" s="2287"/>
      <c r="U1039" s="2287"/>
      <c r="V1039" s="2287"/>
      <c r="W1039" s="2287"/>
      <c r="X1039" s="2287"/>
      <c r="Y1039" s="2287"/>
      <c r="Z1039" s="2287"/>
      <c r="AA1039" s="2287"/>
      <c r="AB1039" s="2287"/>
      <c r="AC1039" s="2287"/>
      <c r="AD1039" s="2287"/>
      <c r="AE1039" s="2287"/>
      <c r="AF1039" s="2287"/>
      <c r="AG1039" s="2287"/>
      <c r="AH1039" s="2287"/>
      <c r="AI1039" s="2287"/>
      <c r="AJ1039" s="2287"/>
      <c r="AK1039" s="2287"/>
      <c r="AL1039" s="105"/>
      <c r="AM1039" s="1487"/>
      <c r="AN1039" s="1487"/>
      <c r="AO1039" s="1487"/>
      <c r="AP1039" s="1487"/>
      <c r="AQ1039" s="1487"/>
      <c r="AR1039" s="1487"/>
      <c r="AS1039" s="1487"/>
      <c r="AT1039" s="1487"/>
      <c r="AU1039" s="1487"/>
      <c r="AV1039" s="1487"/>
      <c r="AW1039" s="1487"/>
      <c r="AX1039" s="1487"/>
      <c r="AY1039" s="1487"/>
    </row>
    <row r="1040" spans="1:96" ht="12.6" customHeight="1" thickBot="1">
      <c r="A1040" s="2323" t="s">
        <v>852</v>
      </c>
      <c r="B1040" s="2323"/>
      <c r="C1040" s="2323"/>
      <c r="D1040" s="2323"/>
      <c r="E1040" s="2323"/>
      <c r="F1040" s="2323"/>
      <c r="G1040" s="2323"/>
      <c r="H1040" s="2323"/>
      <c r="I1040" s="2323"/>
      <c r="J1040" s="2323"/>
      <c r="K1040" s="2323"/>
      <c r="L1040" s="2323"/>
      <c r="M1040" s="2323"/>
      <c r="N1040" s="2323"/>
      <c r="O1040" s="2323"/>
      <c r="P1040" s="2323"/>
      <c r="Q1040" s="2323"/>
      <c r="R1040" s="2323"/>
      <c r="S1040" s="2323"/>
      <c r="T1040" s="2323"/>
      <c r="U1040" s="2323"/>
      <c r="V1040" s="2323"/>
      <c r="W1040" s="2323"/>
      <c r="X1040" s="2323"/>
      <c r="Y1040" s="2323"/>
      <c r="Z1040" s="2323"/>
      <c r="AA1040" s="2323"/>
      <c r="AB1040" s="2323"/>
      <c r="AC1040" s="2323"/>
      <c r="AD1040" s="2323"/>
      <c r="AE1040" s="2323"/>
      <c r="AF1040" s="2323"/>
      <c r="AG1040" s="2323"/>
      <c r="AH1040" s="2323"/>
      <c r="AI1040" s="2323"/>
      <c r="AJ1040" s="2323"/>
      <c r="AK1040" s="2323"/>
      <c r="AL1040" s="2323"/>
      <c r="AM1040" s="20"/>
      <c r="AN1040" s="20"/>
      <c r="AO1040" s="20"/>
      <c r="AP1040" s="20"/>
      <c r="AQ1040" s="20"/>
      <c r="AR1040" s="20"/>
      <c r="AS1040" s="20"/>
      <c r="AT1040" s="20"/>
      <c r="AU1040" s="20"/>
      <c r="AV1040" s="20"/>
      <c r="AW1040" s="20"/>
      <c r="AX1040" s="20"/>
      <c r="AY1040" s="20"/>
    </row>
    <row r="1041" spans="1:51" ht="12.6" customHeight="1" thickTop="1">
      <c r="A1041" s="51"/>
      <c r="B1041" s="51"/>
      <c r="C1041" s="51"/>
      <c r="D1041" s="51"/>
      <c r="E1041" s="51"/>
      <c r="F1041" s="51"/>
      <c r="G1041" s="51"/>
      <c r="H1041" s="51"/>
      <c r="I1041" s="51"/>
      <c r="J1041" s="51"/>
      <c r="K1041" s="51"/>
      <c r="L1041" s="51"/>
      <c r="M1041" s="51"/>
      <c r="N1041" s="51"/>
      <c r="O1041" s="51"/>
      <c r="P1041" s="51"/>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row>
    <row r="1042" spans="1:51" ht="12.6" customHeight="1">
      <c r="A1042" s="92" t="s">
        <v>853</v>
      </c>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AJ1042" s="51"/>
      <c r="AK1042" s="51"/>
      <c r="AL1042" s="51"/>
      <c r="AM1042" s="56"/>
      <c r="AN1042" s="56"/>
      <c r="AO1042" s="56"/>
      <c r="AP1042" s="56"/>
      <c r="AQ1042" s="56"/>
      <c r="AR1042" s="56"/>
      <c r="AS1042" s="56"/>
      <c r="AT1042" s="56"/>
      <c r="AU1042" s="56"/>
      <c r="AV1042" s="56"/>
      <c r="AW1042" s="56"/>
      <c r="AX1042" s="56"/>
      <c r="AY1042" s="56"/>
    </row>
    <row r="1043" spans="1:51" ht="12.6" customHeight="1">
      <c r="A1043" s="316" t="s">
        <v>854</v>
      </c>
      <c r="B1043" s="104"/>
      <c r="C1043" s="104"/>
      <c r="D1043" s="104"/>
      <c r="E1043" s="104"/>
      <c r="F1043" s="104"/>
      <c r="G1043" s="104"/>
      <c r="H1043" s="104"/>
      <c r="I1043" s="104"/>
      <c r="J1043" s="104"/>
      <c r="K1043" s="104"/>
      <c r="L1043" s="104"/>
      <c r="M1043" s="104"/>
      <c r="N1043" s="104"/>
      <c r="O1043" s="104"/>
      <c r="P1043" s="104"/>
      <c r="Q1043" s="20"/>
      <c r="R1043" s="20"/>
      <c r="S1043" s="20"/>
      <c r="T1043" s="20"/>
      <c r="U1043" s="20"/>
      <c r="V1043" s="20"/>
      <c r="W1043" s="20"/>
      <c r="X1043" s="20"/>
      <c r="Y1043" s="130"/>
      <c r="Z1043" s="130"/>
      <c r="AA1043" s="130"/>
      <c r="AB1043" s="130"/>
      <c r="AC1043" s="130"/>
      <c r="AD1043" s="130"/>
      <c r="AE1043" s="130"/>
      <c r="AF1043" s="130"/>
      <c r="AG1043" s="130"/>
      <c r="AH1043" s="130"/>
      <c r="AI1043" s="130"/>
      <c r="AJ1043" s="51"/>
      <c r="AK1043" s="51"/>
      <c r="AL1043" s="51"/>
      <c r="AM1043" s="56"/>
      <c r="AN1043" s="56"/>
      <c r="AO1043" s="56"/>
      <c r="AP1043" s="56"/>
      <c r="AQ1043" s="56"/>
      <c r="AR1043" s="56"/>
      <c r="AS1043" s="56"/>
      <c r="AT1043" s="56"/>
      <c r="AU1043" s="56"/>
      <c r="AV1043" s="56"/>
      <c r="AW1043" s="56"/>
      <c r="AX1043" s="56"/>
      <c r="AY1043" s="56"/>
    </row>
    <row r="1044" spans="1:51" ht="12.6" customHeight="1">
      <c r="A1044" s="1991" t="s">
        <v>626</v>
      </c>
      <c r="B1044" s="1991"/>
      <c r="C1044" s="13">
        <v>1</v>
      </c>
      <c r="D1044" s="1856" t="s">
        <v>1220</v>
      </c>
      <c r="E1044" s="1856"/>
      <c r="F1044" s="1856"/>
      <c r="G1044" s="1856"/>
      <c r="H1044" s="1856"/>
      <c r="I1044" s="1856"/>
      <c r="J1044" s="1856"/>
      <c r="K1044" s="1856"/>
      <c r="L1044" s="1856"/>
      <c r="M1044" s="1856"/>
      <c r="N1044" s="1856"/>
      <c r="O1044" s="1856"/>
      <c r="P1044" s="1856"/>
      <c r="Q1044" s="1856"/>
      <c r="R1044" s="1856"/>
      <c r="S1044" s="1856"/>
      <c r="T1044" s="1856"/>
      <c r="U1044" s="1856"/>
      <c r="V1044" s="1856"/>
      <c r="W1044" s="1856"/>
      <c r="X1044" s="1856"/>
      <c r="Y1044" s="1856"/>
      <c r="Z1044" s="1856"/>
      <c r="AA1044" s="1856"/>
      <c r="AB1044" s="1856"/>
      <c r="AC1044" s="1856"/>
      <c r="AD1044" s="1856"/>
      <c r="AE1044" s="1856"/>
      <c r="AF1044" s="1856"/>
      <c r="AG1044" s="1856"/>
      <c r="AH1044" s="1856"/>
      <c r="AI1044" s="1856"/>
      <c r="AJ1044" s="1856"/>
      <c r="AK1044" s="1856"/>
      <c r="AL1044" s="131"/>
      <c r="AM1044" s="1488"/>
      <c r="AN1044" s="1488"/>
      <c r="AO1044" s="1488"/>
      <c r="AP1044" s="1488"/>
      <c r="AQ1044" s="1488"/>
      <c r="AR1044" s="1488"/>
      <c r="AS1044" s="1488"/>
      <c r="AT1044" s="1488"/>
      <c r="AU1044" s="1488"/>
      <c r="AV1044" s="1488"/>
      <c r="AW1044" s="1488"/>
      <c r="AX1044" s="1488"/>
      <c r="AY1044" s="1488"/>
    </row>
    <row r="1045" spans="1:51" ht="12.6" customHeight="1">
      <c r="A1045" s="235"/>
      <c r="B1045" s="235"/>
      <c r="C1045" s="13"/>
      <c r="D1045" s="1856"/>
      <c r="E1045" s="1856"/>
      <c r="F1045" s="1856"/>
      <c r="G1045" s="1856"/>
      <c r="H1045" s="1856"/>
      <c r="I1045" s="1856"/>
      <c r="J1045" s="1856"/>
      <c r="K1045" s="1856"/>
      <c r="L1045" s="1856"/>
      <c r="M1045" s="1856"/>
      <c r="N1045" s="1856"/>
      <c r="O1045" s="1856"/>
      <c r="P1045" s="1856"/>
      <c r="Q1045" s="1856"/>
      <c r="R1045" s="1856"/>
      <c r="S1045" s="1856"/>
      <c r="T1045" s="1856"/>
      <c r="U1045" s="1856"/>
      <c r="V1045" s="1856"/>
      <c r="W1045" s="1856"/>
      <c r="X1045" s="1856"/>
      <c r="Y1045" s="1856"/>
      <c r="Z1045" s="1856"/>
      <c r="AA1045" s="1856"/>
      <c r="AB1045" s="1856"/>
      <c r="AC1045" s="1856"/>
      <c r="AD1045" s="1856"/>
      <c r="AE1045" s="1856"/>
      <c r="AF1045" s="1856"/>
      <c r="AG1045" s="1856"/>
      <c r="AH1045" s="1856"/>
      <c r="AI1045" s="1856"/>
      <c r="AJ1045" s="1856"/>
      <c r="AK1045" s="1856"/>
      <c r="AL1045" s="131"/>
      <c r="AM1045" s="1488"/>
      <c r="AN1045" s="1488"/>
      <c r="AO1045" s="1488"/>
      <c r="AP1045" s="1488"/>
      <c r="AQ1045" s="1488"/>
      <c r="AR1045" s="1488"/>
      <c r="AS1045" s="1488"/>
      <c r="AT1045" s="1488"/>
      <c r="AU1045" s="1488"/>
      <c r="AV1045" s="1488"/>
      <c r="AW1045" s="1488"/>
      <c r="AX1045" s="1488"/>
      <c r="AY1045" s="1488"/>
    </row>
    <row r="1046" spans="1:51" ht="12.6" customHeight="1">
      <c r="A1046" s="235"/>
      <c r="B1046" s="235"/>
      <c r="C1046" s="13"/>
      <c r="D1046" s="1856"/>
      <c r="E1046" s="1856"/>
      <c r="F1046" s="1856"/>
      <c r="G1046" s="1856"/>
      <c r="H1046" s="1856"/>
      <c r="I1046" s="1856"/>
      <c r="J1046" s="1856"/>
      <c r="K1046" s="1856"/>
      <c r="L1046" s="1856"/>
      <c r="M1046" s="1856"/>
      <c r="N1046" s="1856"/>
      <c r="O1046" s="1856"/>
      <c r="P1046" s="1856"/>
      <c r="Q1046" s="1856"/>
      <c r="R1046" s="1856"/>
      <c r="S1046" s="1856"/>
      <c r="T1046" s="1856"/>
      <c r="U1046" s="1856"/>
      <c r="V1046" s="1856"/>
      <c r="W1046" s="1856"/>
      <c r="X1046" s="1856"/>
      <c r="Y1046" s="1856"/>
      <c r="Z1046" s="1856"/>
      <c r="AA1046" s="1856"/>
      <c r="AB1046" s="1856"/>
      <c r="AC1046" s="1856"/>
      <c r="AD1046" s="1856"/>
      <c r="AE1046" s="1856"/>
      <c r="AF1046" s="1856"/>
      <c r="AG1046" s="1856"/>
      <c r="AH1046" s="1856"/>
      <c r="AI1046" s="1856"/>
      <c r="AJ1046" s="1856"/>
      <c r="AK1046" s="1856"/>
      <c r="AL1046" s="105"/>
      <c r="AM1046" s="1487"/>
      <c r="AN1046" s="1487"/>
      <c r="AO1046" s="1487"/>
      <c r="AP1046" s="1487"/>
      <c r="AQ1046" s="1487"/>
      <c r="AR1046" s="1487"/>
      <c r="AS1046" s="1487"/>
      <c r="AT1046" s="1487"/>
      <c r="AU1046" s="1487"/>
      <c r="AV1046" s="1487"/>
      <c r="AW1046" s="1487"/>
      <c r="AX1046" s="1487"/>
      <c r="AY1046" s="1487"/>
    </row>
    <row r="1047" spans="1:51" ht="12.6" customHeight="1">
      <c r="A1047" s="235"/>
      <c r="B1047" s="235"/>
      <c r="C1047" s="13"/>
      <c r="D1047" s="1856"/>
      <c r="E1047" s="1856"/>
      <c r="F1047" s="1856"/>
      <c r="G1047" s="1856"/>
      <c r="H1047" s="1856"/>
      <c r="I1047" s="1856"/>
      <c r="J1047" s="1856"/>
      <c r="K1047" s="1856"/>
      <c r="L1047" s="1856"/>
      <c r="M1047" s="1856"/>
      <c r="N1047" s="1856"/>
      <c r="O1047" s="1856"/>
      <c r="P1047" s="1856"/>
      <c r="Q1047" s="1856"/>
      <c r="R1047" s="1856"/>
      <c r="S1047" s="1856"/>
      <c r="T1047" s="1856"/>
      <c r="U1047" s="1856"/>
      <c r="V1047" s="1856"/>
      <c r="W1047" s="1856"/>
      <c r="X1047" s="1856"/>
      <c r="Y1047" s="1856"/>
      <c r="Z1047" s="1856"/>
      <c r="AA1047" s="1856"/>
      <c r="AB1047" s="1856"/>
      <c r="AC1047" s="1856"/>
      <c r="AD1047" s="1856"/>
      <c r="AE1047" s="1856"/>
      <c r="AF1047" s="1856"/>
      <c r="AG1047" s="1856"/>
      <c r="AH1047" s="1856"/>
      <c r="AI1047" s="1856"/>
      <c r="AJ1047" s="1856"/>
      <c r="AK1047" s="1856"/>
      <c r="AL1047" s="105"/>
      <c r="AM1047" s="1487"/>
      <c r="AN1047" s="1487"/>
      <c r="AO1047" s="1487"/>
      <c r="AP1047" s="1487"/>
      <c r="AQ1047" s="1487"/>
      <c r="AR1047" s="1487"/>
      <c r="AS1047" s="1487"/>
      <c r="AT1047" s="1487"/>
      <c r="AU1047" s="1487"/>
      <c r="AV1047" s="1487"/>
      <c r="AW1047" s="1487"/>
      <c r="AX1047" s="1487"/>
      <c r="AY1047" s="1487"/>
    </row>
    <row r="1048" spans="1:51" ht="12.6" customHeight="1">
      <c r="A1048" s="235"/>
      <c r="B1048" s="235"/>
      <c r="C1048" s="13"/>
      <c r="D1048" s="1856"/>
      <c r="E1048" s="1856"/>
      <c r="F1048" s="1856"/>
      <c r="G1048" s="1856"/>
      <c r="H1048" s="1856"/>
      <c r="I1048" s="1856"/>
      <c r="J1048" s="1856"/>
      <c r="K1048" s="1856"/>
      <c r="L1048" s="1856"/>
      <c r="M1048" s="1856"/>
      <c r="N1048" s="1856"/>
      <c r="O1048" s="1856"/>
      <c r="P1048" s="1856"/>
      <c r="Q1048" s="1856"/>
      <c r="R1048" s="1856"/>
      <c r="S1048" s="1856"/>
      <c r="T1048" s="1856"/>
      <c r="U1048" s="1856"/>
      <c r="V1048" s="1856"/>
      <c r="W1048" s="1856"/>
      <c r="X1048" s="1856"/>
      <c r="Y1048" s="1856"/>
      <c r="Z1048" s="1856"/>
      <c r="AA1048" s="1856"/>
      <c r="AB1048" s="1856"/>
      <c r="AC1048" s="1856"/>
      <c r="AD1048" s="1856"/>
      <c r="AE1048" s="1856"/>
      <c r="AF1048" s="1856"/>
      <c r="AG1048" s="1856"/>
      <c r="AH1048" s="1856"/>
      <c r="AI1048" s="1856"/>
      <c r="AJ1048" s="1856"/>
      <c r="AK1048" s="1856"/>
      <c r="AL1048" s="105"/>
      <c r="AM1048" s="1487"/>
      <c r="AN1048" s="1487"/>
      <c r="AO1048" s="1487"/>
      <c r="AP1048" s="1487"/>
      <c r="AQ1048" s="1487"/>
      <c r="AR1048" s="1487"/>
      <c r="AS1048" s="1487"/>
      <c r="AT1048" s="1487"/>
      <c r="AU1048" s="1487"/>
      <c r="AV1048" s="1487"/>
      <c r="AW1048" s="1487"/>
      <c r="AX1048" s="1487"/>
      <c r="AY1048" s="1487"/>
    </row>
    <row r="1049" spans="1:51" ht="12.6" customHeight="1">
      <c r="A1049" s="37"/>
      <c r="B1049" s="66"/>
      <c r="C1049" s="13"/>
      <c r="D1049" s="1856"/>
      <c r="E1049" s="1856"/>
      <c r="F1049" s="1856"/>
      <c r="G1049" s="1856"/>
      <c r="H1049" s="1856"/>
      <c r="I1049" s="1856"/>
      <c r="J1049" s="1856"/>
      <c r="K1049" s="1856"/>
      <c r="L1049" s="1856"/>
      <c r="M1049" s="1856"/>
      <c r="N1049" s="1856"/>
      <c r="O1049" s="1856"/>
      <c r="P1049" s="1856"/>
      <c r="Q1049" s="1856"/>
      <c r="R1049" s="1856"/>
      <c r="S1049" s="1856"/>
      <c r="T1049" s="1856"/>
      <c r="U1049" s="1856"/>
      <c r="V1049" s="1856"/>
      <c r="W1049" s="1856"/>
      <c r="X1049" s="1856"/>
      <c r="Y1049" s="1856"/>
      <c r="Z1049" s="1856"/>
      <c r="AA1049" s="1856"/>
      <c r="AB1049" s="1856"/>
      <c r="AC1049" s="1856"/>
      <c r="AD1049" s="1856"/>
      <c r="AE1049" s="1856"/>
      <c r="AF1049" s="1856"/>
      <c r="AG1049" s="1856"/>
      <c r="AH1049" s="1856"/>
      <c r="AI1049" s="1856"/>
      <c r="AJ1049" s="1856"/>
      <c r="AK1049" s="1856"/>
      <c r="AL1049" s="105"/>
      <c r="AM1049" s="1487"/>
      <c r="AN1049" s="1487"/>
      <c r="AO1049" s="1487"/>
      <c r="AP1049" s="1487"/>
      <c r="AQ1049" s="1487"/>
      <c r="AR1049" s="1487"/>
      <c r="AS1049" s="1487"/>
      <c r="AT1049" s="1487"/>
      <c r="AU1049" s="1487"/>
      <c r="AV1049" s="1487"/>
      <c r="AW1049" s="1487"/>
      <c r="AX1049" s="1487"/>
      <c r="AY1049" s="1487"/>
    </row>
    <row r="1050" spans="1:51" ht="12.6" customHeight="1">
      <c r="A1050" s="1991" t="s">
        <v>626</v>
      </c>
      <c r="B1050" s="1991"/>
      <c r="C1050" s="13">
        <v>2</v>
      </c>
      <c r="D1050" s="1856" t="s">
        <v>1219</v>
      </c>
      <c r="E1050" s="1856"/>
      <c r="F1050" s="1856"/>
      <c r="G1050" s="1856"/>
      <c r="H1050" s="1856"/>
      <c r="I1050" s="1856"/>
      <c r="J1050" s="1856"/>
      <c r="K1050" s="1856"/>
      <c r="L1050" s="1856"/>
      <c r="M1050" s="1856"/>
      <c r="N1050" s="1856"/>
      <c r="O1050" s="1856"/>
      <c r="P1050" s="1856"/>
      <c r="Q1050" s="1856"/>
      <c r="R1050" s="1856"/>
      <c r="S1050" s="1856"/>
      <c r="T1050" s="1856"/>
      <c r="U1050" s="1856"/>
      <c r="V1050" s="1856"/>
      <c r="W1050" s="1856"/>
      <c r="X1050" s="1856"/>
      <c r="Y1050" s="1856"/>
      <c r="Z1050" s="1856"/>
      <c r="AA1050" s="1856"/>
      <c r="AB1050" s="1856"/>
      <c r="AC1050" s="1856"/>
      <c r="AD1050" s="1856"/>
      <c r="AE1050" s="1856"/>
      <c r="AF1050" s="1856"/>
      <c r="AG1050" s="1856"/>
      <c r="AH1050" s="1856"/>
      <c r="AI1050" s="1856"/>
      <c r="AJ1050" s="1856"/>
      <c r="AK1050" s="1856"/>
      <c r="AL1050" s="105"/>
      <c r="AM1050" s="1487"/>
      <c r="AN1050" s="1487"/>
      <c r="AO1050" s="1487"/>
      <c r="AP1050" s="1487"/>
      <c r="AQ1050" s="1487"/>
      <c r="AR1050" s="1487"/>
      <c r="AS1050" s="1487"/>
      <c r="AT1050" s="1487"/>
      <c r="AU1050" s="1487"/>
      <c r="AV1050" s="1487"/>
      <c r="AW1050" s="1487"/>
      <c r="AX1050" s="1487"/>
      <c r="AY1050" s="1487"/>
    </row>
    <row r="1051" spans="1:51" ht="12.6" customHeight="1">
      <c r="A1051" s="235"/>
      <c r="B1051" s="235"/>
      <c r="C1051" s="13"/>
      <c r="D1051" s="1856"/>
      <c r="E1051" s="1856"/>
      <c r="F1051" s="1856"/>
      <c r="G1051" s="1856"/>
      <c r="H1051" s="1856"/>
      <c r="I1051" s="1856"/>
      <c r="J1051" s="1856"/>
      <c r="K1051" s="1856"/>
      <c r="L1051" s="1856"/>
      <c r="M1051" s="1856"/>
      <c r="N1051" s="1856"/>
      <c r="O1051" s="1856"/>
      <c r="P1051" s="1856"/>
      <c r="Q1051" s="1856"/>
      <c r="R1051" s="1856"/>
      <c r="S1051" s="1856"/>
      <c r="T1051" s="1856"/>
      <c r="U1051" s="1856"/>
      <c r="V1051" s="1856"/>
      <c r="W1051" s="1856"/>
      <c r="X1051" s="1856"/>
      <c r="Y1051" s="1856"/>
      <c r="Z1051" s="1856"/>
      <c r="AA1051" s="1856"/>
      <c r="AB1051" s="1856"/>
      <c r="AC1051" s="1856"/>
      <c r="AD1051" s="1856"/>
      <c r="AE1051" s="1856"/>
      <c r="AF1051" s="1856"/>
      <c r="AG1051" s="1856"/>
      <c r="AH1051" s="1856"/>
      <c r="AI1051" s="1856"/>
      <c r="AJ1051" s="1856"/>
      <c r="AK1051" s="1856"/>
      <c r="AL1051" s="105"/>
      <c r="AM1051" s="1487"/>
      <c r="AN1051" s="1487"/>
      <c r="AO1051" s="1487"/>
      <c r="AP1051" s="1487"/>
      <c r="AQ1051" s="1487"/>
      <c r="AR1051" s="1487"/>
      <c r="AS1051" s="1487"/>
      <c r="AT1051" s="1487"/>
      <c r="AU1051" s="1487"/>
      <c r="AV1051" s="1487"/>
      <c r="AW1051" s="1487"/>
      <c r="AX1051" s="1487"/>
      <c r="AY1051" s="1487"/>
    </row>
    <row r="1052" spans="1:51" ht="12.6" customHeight="1">
      <c r="A1052" s="235"/>
      <c r="B1052" s="235"/>
      <c r="C1052" s="13"/>
      <c r="D1052" s="1856"/>
      <c r="E1052" s="1856"/>
      <c r="F1052" s="1856"/>
      <c r="G1052" s="1856"/>
      <c r="H1052" s="1856"/>
      <c r="I1052" s="1856"/>
      <c r="J1052" s="1856"/>
      <c r="K1052" s="1856"/>
      <c r="L1052" s="1856"/>
      <c r="M1052" s="1856"/>
      <c r="N1052" s="1856"/>
      <c r="O1052" s="1856"/>
      <c r="P1052" s="1856"/>
      <c r="Q1052" s="1856"/>
      <c r="R1052" s="1856"/>
      <c r="S1052" s="1856"/>
      <c r="T1052" s="1856"/>
      <c r="U1052" s="1856"/>
      <c r="V1052" s="1856"/>
      <c r="W1052" s="1856"/>
      <c r="X1052" s="1856"/>
      <c r="Y1052" s="1856"/>
      <c r="Z1052" s="1856"/>
      <c r="AA1052" s="1856"/>
      <c r="AB1052" s="1856"/>
      <c r="AC1052" s="1856"/>
      <c r="AD1052" s="1856"/>
      <c r="AE1052" s="1856"/>
      <c r="AF1052" s="1856"/>
      <c r="AG1052" s="1856"/>
      <c r="AH1052" s="1856"/>
      <c r="AI1052" s="1856"/>
      <c r="AJ1052" s="1856"/>
      <c r="AK1052" s="1856"/>
      <c r="AL1052" s="105"/>
      <c r="AM1052" s="1487"/>
      <c r="AN1052" s="1487"/>
      <c r="AO1052" s="1487"/>
      <c r="AP1052" s="1487"/>
      <c r="AQ1052" s="1487"/>
      <c r="AR1052" s="1487"/>
      <c r="AS1052" s="1487"/>
      <c r="AT1052" s="1487"/>
      <c r="AU1052" s="1487"/>
      <c r="AV1052" s="1487"/>
      <c r="AW1052" s="1487"/>
      <c r="AX1052" s="1487"/>
      <c r="AY1052" s="1487"/>
    </row>
    <row r="1053" spans="1:51" ht="12.6" customHeight="1">
      <c r="A1053" s="235"/>
      <c r="B1053" s="235"/>
      <c r="C1053" s="13"/>
      <c r="D1053" s="1856"/>
      <c r="E1053" s="1856"/>
      <c r="F1053" s="1856"/>
      <c r="G1053" s="1856"/>
      <c r="H1053" s="1856"/>
      <c r="I1053" s="1856"/>
      <c r="J1053" s="1856"/>
      <c r="K1053" s="1856"/>
      <c r="L1053" s="1856"/>
      <c r="M1053" s="1856"/>
      <c r="N1053" s="1856"/>
      <c r="O1053" s="1856"/>
      <c r="P1053" s="1856"/>
      <c r="Q1053" s="1856"/>
      <c r="R1053" s="1856"/>
      <c r="S1053" s="1856"/>
      <c r="T1053" s="1856"/>
      <c r="U1053" s="1856"/>
      <c r="V1053" s="1856"/>
      <c r="W1053" s="1856"/>
      <c r="X1053" s="1856"/>
      <c r="Y1053" s="1856"/>
      <c r="Z1053" s="1856"/>
      <c r="AA1053" s="1856"/>
      <c r="AB1053" s="1856"/>
      <c r="AC1053" s="1856"/>
      <c r="AD1053" s="1856"/>
      <c r="AE1053" s="1856"/>
      <c r="AF1053" s="1856"/>
      <c r="AG1053" s="1856"/>
      <c r="AH1053" s="1856"/>
      <c r="AI1053" s="1856"/>
      <c r="AJ1053" s="1856"/>
      <c r="AK1053" s="1856"/>
      <c r="AL1053" s="105"/>
      <c r="AM1053" s="1487"/>
      <c r="AN1053" s="1487"/>
      <c r="AO1053" s="1487"/>
      <c r="AP1053" s="1487"/>
      <c r="AQ1053" s="1487"/>
      <c r="AR1053" s="1487"/>
      <c r="AS1053" s="1487"/>
      <c r="AT1053" s="1487"/>
      <c r="AU1053" s="1487"/>
      <c r="AV1053" s="1487"/>
      <c r="AW1053" s="1487"/>
      <c r="AX1053" s="1487"/>
      <c r="AY1053" s="1487"/>
    </row>
    <row r="1054" spans="1:51" ht="12.6" customHeight="1">
      <c r="A1054" s="235"/>
      <c r="B1054" s="235"/>
      <c r="C1054" s="13"/>
      <c r="D1054" s="1856"/>
      <c r="E1054" s="1856"/>
      <c r="F1054" s="1856"/>
      <c r="G1054" s="1856"/>
      <c r="H1054" s="1856"/>
      <c r="I1054" s="1856"/>
      <c r="J1054" s="1856"/>
      <c r="K1054" s="1856"/>
      <c r="L1054" s="1856"/>
      <c r="M1054" s="1856"/>
      <c r="N1054" s="1856"/>
      <c r="O1054" s="1856"/>
      <c r="P1054" s="1856"/>
      <c r="Q1054" s="1856"/>
      <c r="R1054" s="1856"/>
      <c r="S1054" s="1856"/>
      <c r="T1054" s="1856"/>
      <c r="U1054" s="1856"/>
      <c r="V1054" s="1856"/>
      <c r="W1054" s="1856"/>
      <c r="X1054" s="1856"/>
      <c r="Y1054" s="1856"/>
      <c r="Z1054" s="1856"/>
      <c r="AA1054" s="1856"/>
      <c r="AB1054" s="1856"/>
      <c r="AC1054" s="1856"/>
      <c r="AD1054" s="1856"/>
      <c r="AE1054" s="1856"/>
      <c r="AF1054" s="1856"/>
      <c r="AG1054" s="1856"/>
      <c r="AH1054" s="1856"/>
      <c r="AI1054" s="1856"/>
      <c r="AJ1054" s="1856"/>
      <c r="AK1054" s="1856"/>
      <c r="AL1054" s="105"/>
      <c r="AM1054" s="1487"/>
      <c r="AN1054" s="1487"/>
      <c r="AO1054" s="1487"/>
      <c r="AP1054" s="1487"/>
      <c r="AQ1054" s="1487"/>
      <c r="AR1054" s="1487"/>
      <c r="AS1054" s="1487"/>
      <c r="AT1054" s="1487"/>
      <c r="AU1054" s="1487"/>
      <c r="AV1054" s="1487"/>
      <c r="AW1054" s="1487"/>
      <c r="AX1054" s="1487"/>
      <c r="AY1054" s="1487"/>
    </row>
    <row r="1055" spans="1:51" ht="12.6" customHeight="1">
      <c r="A1055" s="235"/>
      <c r="B1055" s="235"/>
      <c r="C1055" s="13"/>
      <c r="D1055" s="1856"/>
      <c r="E1055" s="1856"/>
      <c r="F1055" s="1856"/>
      <c r="G1055" s="1856"/>
      <c r="H1055" s="1856"/>
      <c r="I1055" s="1856"/>
      <c r="J1055" s="1856"/>
      <c r="K1055" s="1856"/>
      <c r="L1055" s="1856"/>
      <c r="M1055" s="1856"/>
      <c r="N1055" s="1856"/>
      <c r="O1055" s="1856"/>
      <c r="P1055" s="1856"/>
      <c r="Q1055" s="1856"/>
      <c r="R1055" s="1856"/>
      <c r="S1055" s="1856"/>
      <c r="T1055" s="1856"/>
      <c r="U1055" s="1856"/>
      <c r="V1055" s="1856"/>
      <c r="W1055" s="1856"/>
      <c r="X1055" s="1856"/>
      <c r="Y1055" s="1856"/>
      <c r="Z1055" s="1856"/>
      <c r="AA1055" s="1856"/>
      <c r="AB1055" s="1856"/>
      <c r="AC1055" s="1856"/>
      <c r="AD1055" s="1856"/>
      <c r="AE1055" s="1856"/>
      <c r="AF1055" s="1856"/>
      <c r="AG1055" s="1856"/>
      <c r="AH1055" s="1856"/>
      <c r="AI1055" s="1856"/>
      <c r="AJ1055" s="1856"/>
      <c r="AK1055" s="1856"/>
    </row>
    <row r="1056" spans="1:51" ht="12.6" customHeight="1">
      <c r="A1056" s="1991" t="s">
        <v>626</v>
      </c>
      <c r="B1056" s="1991"/>
      <c r="C1056" s="13">
        <v>3</v>
      </c>
      <c r="D1056" s="1856" t="s">
        <v>1520</v>
      </c>
      <c r="E1056" s="1856"/>
      <c r="F1056" s="1856"/>
      <c r="G1056" s="1856"/>
      <c r="H1056" s="1856"/>
      <c r="I1056" s="1856"/>
      <c r="J1056" s="1856"/>
      <c r="K1056" s="1856"/>
      <c r="L1056" s="1856"/>
      <c r="M1056" s="1856"/>
      <c r="N1056" s="1856"/>
      <c r="O1056" s="1856"/>
      <c r="P1056" s="1856"/>
      <c r="Q1056" s="1856"/>
      <c r="R1056" s="1856"/>
      <c r="S1056" s="1856"/>
      <c r="T1056" s="1856"/>
      <c r="U1056" s="1856"/>
      <c r="V1056" s="1856"/>
      <c r="W1056" s="1856"/>
      <c r="X1056" s="1856"/>
      <c r="Y1056" s="1856"/>
      <c r="Z1056" s="1856"/>
      <c r="AA1056" s="1856"/>
      <c r="AB1056" s="1856"/>
      <c r="AC1056" s="1856"/>
      <c r="AD1056" s="1856"/>
      <c r="AE1056" s="1856"/>
      <c r="AF1056" s="1856"/>
      <c r="AG1056" s="1856"/>
      <c r="AH1056" s="1856"/>
      <c r="AI1056" s="1856"/>
      <c r="AJ1056" s="1856"/>
      <c r="AK1056" s="1856"/>
    </row>
    <row r="1057" spans="1:96" ht="12.6" customHeight="1">
      <c r="A1057" s="130"/>
      <c r="B1057" s="130"/>
      <c r="C1057" s="13"/>
      <c r="D1057" s="1856"/>
      <c r="E1057" s="1856"/>
      <c r="F1057" s="1856"/>
      <c r="G1057" s="1856"/>
      <c r="H1057" s="1856"/>
      <c r="I1057" s="1856"/>
      <c r="J1057" s="1856"/>
      <c r="K1057" s="1856"/>
      <c r="L1057" s="1856"/>
      <c r="M1057" s="1856"/>
      <c r="N1057" s="1856"/>
      <c r="O1057" s="1856"/>
      <c r="P1057" s="1856"/>
      <c r="Q1057" s="1856"/>
      <c r="R1057" s="1856"/>
      <c r="S1057" s="1856"/>
      <c r="T1057" s="1856"/>
      <c r="U1057" s="1856"/>
      <c r="V1057" s="1856"/>
      <c r="W1057" s="1856"/>
      <c r="X1057" s="1856"/>
      <c r="Y1057" s="1856"/>
      <c r="Z1057" s="1856"/>
      <c r="AA1057" s="1856"/>
      <c r="AB1057" s="1856"/>
      <c r="AC1057" s="1856"/>
      <c r="AD1057" s="1856"/>
      <c r="AE1057" s="1856"/>
      <c r="AF1057" s="1856"/>
      <c r="AG1057" s="1856"/>
      <c r="AH1057" s="1856"/>
      <c r="AI1057" s="1856"/>
      <c r="AJ1057" s="1856"/>
      <c r="AK1057" s="1856"/>
      <c r="AL1057" s="717"/>
    </row>
    <row r="1058" spans="1:96" ht="12.6" customHeight="1">
      <c r="A1058" s="130"/>
      <c r="B1058" s="130"/>
      <c r="C1058" s="13"/>
      <c r="D1058" s="1856"/>
      <c r="E1058" s="1856"/>
      <c r="F1058" s="1856"/>
      <c r="G1058" s="1856"/>
      <c r="H1058" s="1856"/>
      <c r="I1058" s="1856"/>
      <c r="J1058" s="1856"/>
      <c r="K1058" s="1856"/>
      <c r="L1058" s="1856"/>
      <c r="M1058" s="1856"/>
      <c r="N1058" s="1856"/>
      <c r="O1058" s="1856"/>
      <c r="P1058" s="1856"/>
      <c r="Q1058" s="1856"/>
      <c r="R1058" s="1856"/>
      <c r="S1058" s="1856"/>
      <c r="T1058" s="1856"/>
      <c r="U1058" s="1856"/>
      <c r="V1058" s="1856"/>
      <c r="W1058" s="1856"/>
      <c r="X1058" s="1856"/>
      <c r="Y1058" s="1856"/>
      <c r="Z1058" s="1856"/>
      <c r="AA1058" s="1856"/>
      <c r="AB1058" s="1856"/>
      <c r="AC1058" s="1856"/>
      <c r="AD1058" s="1856"/>
      <c r="AE1058" s="1856"/>
      <c r="AF1058" s="1856"/>
      <c r="AG1058" s="1856"/>
      <c r="AH1058" s="1856"/>
      <c r="AI1058" s="1856"/>
      <c r="AJ1058" s="1856"/>
      <c r="AK1058" s="1856"/>
    </row>
    <row r="1059" spans="1:96" s="717" customFormat="1" ht="12.6" customHeight="1">
      <c r="A1059" s="62"/>
      <c r="B1059" s="66"/>
      <c r="C1059" s="13"/>
      <c r="D1059" s="1856"/>
      <c r="E1059" s="1856"/>
      <c r="F1059" s="1856"/>
      <c r="G1059" s="1856"/>
      <c r="H1059" s="1856"/>
      <c r="I1059" s="1856"/>
      <c r="J1059" s="1856"/>
      <c r="K1059" s="1856"/>
      <c r="L1059" s="1856"/>
      <c r="M1059" s="1856"/>
      <c r="N1059" s="1856"/>
      <c r="O1059" s="1856"/>
      <c r="P1059" s="1856"/>
      <c r="Q1059" s="1856"/>
      <c r="R1059" s="1856"/>
      <c r="S1059" s="1856"/>
      <c r="T1059" s="1856"/>
      <c r="U1059" s="1856"/>
      <c r="V1059" s="1856"/>
      <c r="W1059" s="1856"/>
      <c r="X1059" s="1856"/>
      <c r="Y1059" s="1856"/>
      <c r="Z1059" s="1856"/>
      <c r="AA1059" s="1856"/>
      <c r="AB1059" s="1856"/>
      <c r="AC1059" s="1856"/>
      <c r="AD1059" s="1856"/>
      <c r="AE1059" s="1856"/>
      <c r="AF1059" s="1856"/>
      <c r="AG1059" s="1856"/>
      <c r="AH1059" s="1856"/>
      <c r="AI1059" s="1856"/>
      <c r="AJ1059" s="1856"/>
      <c r="AK1059" s="1856"/>
      <c r="AL1059" s="12"/>
      <c r="AM1059" s="39"/>
      <c r="AN1059" s="39"/>
      <c r="AO1059" s="39"/>
      <c r="AP1059" s="39"/>
      <c r="AQ1059" s="39"/>
      <c r="AR1059" s="39"/>
      <c r="AS1059" s="39"/>
      <c r="AT1059" s="39"/>
      <c r="AU1059" s="39"/>
      <c r="AV1059" s="39"/>
      <c r="AW1059" s="39"/>
      <c r="AX1059" s="39"/>
      <c r="AY1059" s="39"/>
      <c r="CR1059" s="25"/>
    </row>
    <row r="1060" spans="1:96" ht="12.6" customHeight="1">
      <c r="A1060" s="62"/>
      <c r="B1060" s="66"/>
      <c r="C1060" s="13"/>
      <c r="D1060" s="1856"/>
      <c r="E1060" s="1856"/>
      <c r="F1060" s="1856"/>
      <c r="G1060" s="1856"/>
      <c r="H1060" s="1856"/>
      <c r="I1060" s="1856"/>
      <c r="J1060" s="1856"/>
      <c r="K1060" s="1856"/>
      <c r="L1060" s="1856"/>
      <c r="M1060" s="1856"/>
      <c r="N1060" s="1856"/>
      <c r="O1060" s="1856"/>
      <c r="P1060" s="1856"/>
      <c r="Q1060" s="1856"/>
      <c r="R1060" s="1856"/>
      <c r="S1060" s="1856"/>
      <c r="T1060" s="1856"/>
      <c r="U1060" s="1856"/>
      <c r="V1060" s="1856"/>
      <c r="W1060" s="1856"/>
      <c r="X1060" s="1856"/>
      <c r="Y1060" s="1856"/>
      <c r="Z1060" s="1856"/>
      <c r="AA1060" s="1856"/>
      <c r="AB1060" s="1856"/>
      <c r="AC1060" s="1856"/>
      <c r="AD1060" s="1856"/>
      <c r="AE1060" s="1856"/>
      <c r="AF1060" s="1856"/>
      <c r="AG1060" s="1856"/>
      <c r="AH1060" s="1856"/>
      <c r="AI1060" s="1856"/>
      <c r="AJ1060" s="1856"/>
      <c r="AK1060" s="1856"/>
    </row>
    <row r="1061" spans="1:96" ht="12.6" customHeight="1">
      <c r="A1061" s="62"/>
      <c r="B1061" s="66"/>
      <c r="C1061" s="13"/>
      <c r="D1061" s="1856"/>
      <c r="E1061" s="1856"/>
      <c r="F1061" s="1856"/>
      <c r="G1061" s="1856"/>
      <c r="H1061" s="1856"/>
      <c r="I1061" s="1856"/>
      <c r="J1061" s="1856"/>
      <c r="K1061" s="1856"/>
      <c r="L1061" s="1856"/>
      <c r="M1061" s="1856"/>
      <c r="N1061" s="1856"/>
      <c r="O1061" s="1856"/>
      <c r="P1061" s="1856"/>
      <c r="Q1061" s="1856"/>
      <c r="R1061" s="1856"/>
      <c r="S1061" s="1856"/>
      <c r="T1061" s="1856"/>
      <c r="U1061" s="1856"/>
      <c r="V1061" s="1856"/>
      <c r="W1061" s="1856"/>
      <c r="X1061" s="1856"/>
      <c r="Y1061" s="1856"/>
      <c r="Z1061" s="1856"/>
      <c r="AA1061" s="1856"/>
      <c r="AB1061" s="1856"/>
      <c r="AC1061" s="1856"/>
      <c r="AD1061" s="1856"/>
      <c r="AE1061" s="1856"/>
      <c r="AF1061" s="1856"/>
      <c r="AG1061" s="1856"/>
      <c r="AH1061" s="1856"/>
      <c r="AI1061" s="1856"/>
      <c r="AJ1061" s="1856"/>
      <c r="AK1061" s="1856"/>
    </row>
    <row r="1062" spans="1:96" ht="12.6" customHeight="1">
      <c r="A1062" s="62"/>
      <c r="B1062" s="66"/>
      <c r="C1062" s="13"/>
      <c r="D1062" s="1856"/>
      <c r="E1062" s="1856"/>
      <c r="F1062" s="1856"/>
      <c r="G1062" s="1856"/>
      <c r="H1062" s="1856"/>
      <c r="I1062" s="1856"/>
      <c r="J1062" s="1856"/>
      <c r="K1062" s="1856"/>
      <c r="L1062" s="1856"/>
      <c r="M1062" s="1856"/>
      <c r="N1062" s="1856"/>
      <c r="O1062" s="1856"/>
      <c r="P1062" s="1856"/>
      <c r="Q1062" s="1856"/>
      <c r="R1062" s="1856"/>
      <c r="S1062" s="1856"/>
      <c r="T1062" s="1856"/>
      <c r="U1062" s="1856"/>
      <c r="V1062" s="1856"/>
      <c r="W1062" s="1856"/>
      <c r="X1062" s="1856"/>
      <c r="Y1062" s="1856"/>
      <c r="Z1062" s="1856"/>
      <c r="AA1062" s="1856"/>
      <c r="AB1062" s="1856"/>
      <c r="AC1062" s="1856"/>
      <c r="AD1062" s="1856"/>
      <c r="AE1062" s="1856"/>
      <c r="AF1062" s="1856"/>
      <c r="AG1062" s="1856"/>
      <c r="AH1062" s="1856"/>
      <c r="AI1062" s="1856"/>
      <c r="AJ1062" s="1856"/>
      <c r="AK1062" s="1856"/>
    </row>
    <row r="1063" spans="1:96" ht="12.6" customHeight="1">
      <c r="A1063" s="1991" t="s">
        <v>626</v>
      </c>
      <c r="B1063" s="1991"/>
      <c r="C1063" s="13">
        <v>4</v>
      </c>
      <c r="D1063" s="1856" t="s">
        <v>1205</v>
      </c>
      <c r="E1063" s="1856"/>
      <c r="F1063" s="1856"/>
      <c r="G1063" s="1856"/>
      <c r="H1063" s="1856"/>
      <c r="I1063" s="1856"/>
      <c r="J1063" s="1856"/>
      <c r="K1063" s="1856"/>
      <c r="L1063" s="1856"/>
      <c r="M1063" s="1856"/>
      <c r="N1063" s="1856"/>
      <c r="O1063" s="1856"/>
      <c r="P1063" s="1856"/>
      <c r="Q1063" s="1856"/>
      <c r="R1063" s="1856"/>
      <c r="S1063" s="1856"/>
      <c r="T1063" s="1856"/>
      <c r="U1063" s="1856"/>
      <c r="V1063" s="1856"/>
      <c r="W1063" s="1856"/>
      <c r="X1063" s="1856"/>
      <c r="Y1063" s="1856"/>
      <c r="Z1063" s="1856"/>
      <c r="AA1063" s="1856"/>
      <c r="AB1063" s="1856"/>
      <c r="AC1063" s="1856"/>
      <c r="AD1063" s="1856"/>
      <c r="AE1063" s="1856"/>
      <c r="AF1063" s="1856"/>
      <c r="AG1063" s="1856"/>
      <c r="AH1063" s="1856"/>
      <c r="AI1063" s="1856"/>
      <c r="AJ1063" s="1856"/>
      <c r="AK1063" s="1856"/>
    </row>
    <row r="1064" spans="1:96" ht="12.6" customHeight="1">
      <c r="A1064" s="235"/>
      <c r="B1064" s="235"/>
      <c r="C1064" s="13"/>
      <c r="D1064" s="1856"/>
      <c r="E1064" s="1856"/>
      <c r="F1064" s="1856"/>
      <c r="G1064" s="1856"/>
      <c r="H1064" s="1856"/>
      <c r="I1064" s="1856"/>
      <c r="J1064" s="1856"/>
      <c r="K1064" s="1856"/>
      <c r="L1064" s="1856"/>
      <c r="M1064" s="1856"/>
      <c r="N1064" s="1856"/>
      <c r="O1064" s="1856"/>
      <c r="P1064" s="1856"/>
      <c r="Q1064" s="1856"/>
      <c r="R1064" s="1856"/>
      <c r="S1064" s="1856"/>
      <c r="T1064" s="1856"/>
      <c r="U1064" s="1856"/>
      <c r="V1064" s="1856"/>
      <c r="W1064" s="1856"/>
      <c r="X1064" s="1856"/>
      <c r="Y1064" s="1856"/>
      <c r="Z1064" s="1856"/>
      <c r="AA1064" s="1856"/>
      <c r="AB1064" s="1856"/>
      <c r="AC1064" s="1856"/>
      <c r="AD1064" s="1856"/>
      <c r="AE1064" s="1856"/>
      <c r="AF1064" s="1856"/>
      <c r="AG1064" s="1856"/>
      <c r="AH1064" s="1856"/>
      <c r="AI1064" s="1856"/>
      <c r="AJ1064" s="1856"/>
      <c r="AK1064" s="1856"/>
    </row>
    <row r="1065" spans="1:96" ht="12.6" customHeight="1">
      <c r="A1065" s="62"/>
      <c r="B1065" s="66"/>
      <c r="C1065" s="13"/>
      <c r="D1065" s="1856"/>
      <c r="E1065" s="1856"/>
      <c r="F1065" s="1856"/>
      <c r="G1065" s="1856"/>
      <c r="H1065" s="1856"/>
      <c r="I1065" s="1856"/>
      <c r="J1065" s="1856"/>
      <c r="K1065" s="1856"/>
      <c r="L1065" s="1856"/>
      <c r="M1065" s="1856"/>
      <c r="N1065" s="1856"/>
      <c r="O1065" s="1856"/>
      <c r="P1065" s="1856"/>
      <c r="Q1065" s="1856"/>
      <c r="R1065" s="1856"/>
      <c r="S1065" s="1856"/>
      <c r="T1065" s="1856"/>
      <c r="U1065" s="1856"/>
      <c r="V1065" s="1856"/>
      <c r="W1065" s="1856"/>
      <c r="X1065" s="1856"/>
      <c r="Y1065" s="1856"/>
      <c r="Z1065" s="1856"/>
      <c r="AA1065" s="1856"/>
      <c r="AB1065" s="1856"/>
      <c r="AC1065" s="1856"/>
      <c r="AD1065" s="1856"/>
      <c r="AE1065" s="1856"/>
      <c r="AF1065" s="1856"/>
      <c r="AG1065" s="1856"/>
      <c r="AH1065" s="1856"/>
      <c r="AI1065" s="1856"/>
      <c r="AJ1065" s="1856"/>
      <c r="AK1065" s="1856"/>
    </row>
    <row r="1066" spans="1:96" s="680" customFormat="1" ht="12.6" customHeight="1">
      <c r="A1066" s="1991" t="s">
        <v>626</v>
      </c>
      <c r="B1066" s="1991"/>
      <c r="C1066" s="13">
        <v>5</v>
      </c>
      <c r="D1066" s="1856" t="s">
        <v>1414</v>
      </c>
      <c r="E1066" s="1856"/>
      <c r="F1066" s="1856"/>
      <c r="G1066" s="1856"/>
      <c r="H1066" s="1856"/>
      <c r="I1066" s="1856"/>
      <c r="J1066" s="1856"/>
      <c r="K1066" s="1856"/>
      <c r="L1066" s="1856"/>
      <c r="M1066" s="1856"/>
      <c r="N1066" s="1856"/>
      <c r="O1066" s="1856"/>
      <c r="P1066" s="1856"/>
      <c r="Q1066" s="1856"/>
      <c r="R1066" s="1856"/>
      <c r="S1066" s="1856"/>
      <c r="T1066" s="1856"/>
      <c r="U1066" s="1856"/>
      <c r="V1066" s="1856"/>
      <c r="W1066" s="1856"/>
      <c r="X1066" s="1856"/>
      <c r="Y1066" s="1856"/>
      <c r="Z1066" s="1856"/>
      <c r="AA1066" s="1856"/>
      <c r="AB1066" s="1856"/>
      <c r="AC1066" s="1856"/>
      <c r="AD1066" s="1856"/>
      <c r="AE1066" s="1856"/>
      <c r="AF1066" s="1856"/>
      <c r="AG1066" s="1856"/>
      <c r="AH1066" s="1856"/>
      <c r="AI1066" s="1856"/>
      <c r="AJ1066" s="1856"/>
      <c r="AK1066" s="1856"/>
      <c r="AL1066" s="12"/>
      <c r="AM1066" s="39"/>
      <c r="AN1066" s="39"/>
      <c r="AO1066" s="39"/>
      <c r="AP1066" s="39"/>
      <c r="AQ1066" s="39"/>
      <c r="AR1066" s="39"/>
      <c r="AS1066" s="39"/>
      <c r="AT1066" s="39"/>
      <c r="AU1066" s="39"/>
      <c r="AV1066" s="39"/>
      <c r="AW1066" s="39"/>
      <c r="AX1066" s="39"/>
      <c r="AY1066" s="39"/>
      <c r="CR1066" s="25"/>
    </row>
    <row r="1067" spans="1:96" ht="12.6" customHeight="1">
      <c r="A1067" s="235"/>
      <c r="B1067" s="235"/>
      <c r="C1067" s="13"/>
      <c r="D1067" s="1856"/>
      <c r="E1067" s="1856"/>
      <c r="F1067" s="1856"/>
      <c r="G1067" s="1856"/>
      <c r="H1067" s="1856"/>
      <c r="I1067" s="1856"/>
      <c r="J1067" s="1856"/>
      <c r="K1067" s="1856"/>
      <c r="L1067" s="1856"/>
      <c r="M1067" s="1856"/>
      <c r="N1067" s="1856"/>
      <c r="O1067" s="1856"/>
      <c r="P1067" s="1856"/>
      <c r="Q1067" s="1856"/>
      <c r="R1067" s="1856"/>
      <c r="S1067" s="1856"/>
      <c r="T1067" s="1856"/>
      <c r="U1067" s="1856"/>
      <c r="V1067" s="1856"/>
      <c r="W1067" s="1856"/>
      <c r="X1067" s="1856"/>
      <c r="Y1067" s="1856"/>
      <c r="Z1067" s="1856"/>
      <c r="AA1067" s="1856"/>
      <c r="AB1067" s="1856"/>
      <c r="AC1067" s="1856"/>
      <c r="AD1067" s="1856"/>
      <c r="AE1067" s="1856"/>
      <c r="AF1067" s="1856"/>
      <c r="AG1067" s="1856"/>
      <c r="AH1067" s="1856"/>
      <c r="AI1067" s="1856"/>
      <c r="AJ1067" s="1856"/>
      <c r="AK1067" s="1856"/>
    </row>
    <row r="1068" spans="1:96" ht="12.6" customHeight="1">
      <c r="A1068" s="235"/>
      <c r="B1068" s="235"/>
      <c r="C1068" s="13"/>
      <c r="D1068" s="1856"/>
      <c r="E1068" s="1856"/>
      <c r="F1068" s="1856"/>
      <c r="G1068" s="1856"/>
      <c r="H1068" s="1856"/>
      <c r="I1068" s="1856"/>
      <c r="J1068" s="1856"/>
      <c r="K1068" s="1856"/>
      <c r="L1068" s="1856"/>
      <c r="M1068" s="1856"/>
      <c r="N1068" s="1856"/>
      <c r="O1068" s="1856"/>
      <c r="P1068" s="1856"/>
      <c r="Q1068" s="1856"/>
      <c r="R1068" s="1856"/>
      <c r="S1068" s="1856"/>
      <c r="T1068" s="1856"/>
      <c r="U1068" s="1856"/>
      <c r="V1068" s="1856"/>
      <c r="W1068" s="1856"/>
      <c r="X1068" s="1856"/>
      <c r="Y1068" s="1856"/>
      <c r="Z1068" s="1856"/>
      <c r="AA1068" s="1856"/>
      <c r="AB1068" s="1856"/>
      <c r="AC1068" s="1856"/>
      <c r="AD1068" s="1856"/>
      <c r="AE1068" s="1856"/>
      <c r="AF1068" s="1856"/>
      <c r="AG1068" s="1856"/>
      <c r="AH1068" s="1856"/>
      <c r="AI1068" s="1856"/>
      <c r="AJ1068" s="1856"/>
      <c r="AK1068" s="1856"/>
    </row>
    <row r="1069" spans="1:96" ht="12.6" customHeight="1">
      <c r="A1069" s="235"/>
      <c r="B1069" s="235"/>
      <c r="C1069" s="13"/>
      <c r="D1069" s="1856"/>
      <c r="E1069" s="1856"/>
      <c r="F1069" s="1856"/>
      <c r="G1069" s="1856"/>
      <c r="H1069" s="1856"/>
      <c r="I1069" s="1856"/>
      <c r="J1069" s="1856"/>
      <c r="K1069" s="1856"/>
      <c r="L1069" s="1856"/>
      <c r="M1069" s="1856"/>
      <c r="N1069" s="1856"/>
      <c r="O1069" s="1856"/>
      <c r="P1069" s="1856"/>
      <c r="Q1069" s="1856"/>
      <c r="R1069" s="1856"/>
      <c r="S1069" s="1856"/>
      <c r="T1069" s="1856"/>
      <c r="U1069" s="1856"/>
      <c r="V1069" s="1856"/>
      <c r="W1069" s="1856"/>
      <c r="X1069" s="1856"/>
      <c r="Y1069" s="1856"/>
      <c r="Z1069" s="1856"/>
      <c r="AA1069" s="1856"/>
      <c r="AB1069" s="1856"/>
      <c r="AC1069" s="1856"/>
      <c r="AD1069" s="1856"/>
      <c r="AE1069" s="1856"/>
      <c r="AF1069" s="1856"/>
      <c r="AG1069" s="1856"/>
      <c r="AH1069" s="1856"/>
      <c r="AI1069" s="1856"/>
      <c r="AJ1069" s="1856"/>
      <c r="AK1069" s="1856"/>
      <c r="AL1069" s="680"/>
    </row>
    <row r="1070" spans="1:96" ht="12.6" customHeight="1">
      <c r="A1070" s="62"/>
      <c r="B1070" s="66"/>
      <c r="C1070" s="13"/>
      <c r="D1070" s="1856"/>
      <c r="E1070" s="1856"/>
      <c r="F1070" s="1856"/>
      <c r="G1070" s="1856"/>
      <c r="H1070" s="1856"/>
      <c r="I1070" s="1856"/>
      <c r="J1070" s="1856"/>
      <c r="K1070" s="1856"/>
      <c r="L1070" s="1856"/>
      <c r="M1070" s="1856"/>
      <c r="N1070" s="1856"/>
      <c r="O1070" s="1856"/>
      <c r="P1070" s="1856"/>
      <c r="Q1070" s="1856"/>
      <c r="R1070" s="1856"/>
      <c r="S1070" s="1856"/>
      <c r="T1070" s="1856"/>
      <c r="U1070" s="1856"/>
      <c r="V1070" s="1856"/>
      <c r="W1070" s="1856"/>
      <c r="X1070" s="1856"/>
      <c r="Y1070" s="1856"/>
      <c r="Z1070" s="1856"/>
      <c r="AA1070" s="1856"/>
      <c r="AB1070" s="1856"/>
      <c r="AC1070" s="1856"/>
      <c r="AD1070" s="1856"/>
      <c r="AE1070" s="1856"/>
      <c r="AF1070" s="1856"/>
      <c r="AG1070" s="1856"/>
      <c r="AH1070" s="1856"/>
      <c r="AI1070" s="1856"/>
      <c r="AJ1070" s="1856"/>
      <c r="AK1070" s="1856"/>
    </row>
    <row r="1071" spans="1:96" ht="12.6" customHeight="1">
      <c r="A1071" s="1991" t="s">
        <v>626</v>
      </c>
      <c r="B1071" s="1991"/>
      <c r="C1071" s="13">
        <v>6</v>
      </c>
      <c r="D1071" s="1856" t="s">
        <v>1206</v>
      </c>
      <c r="E1071" s="1856"/>
      <c r="F1071" s="1856"/>
      <c r="G1071" s="1856"/>
      <c r="H1071" s="1856"/>
      <c r="I1071" s="1856"/>
      <c r="J1071" s="1856"/>
      <c r="K1071" s="1856"/>
      <c r="L1071" s="1856"/>
      <c r="M1071" s="1856"/>
      <c r="N1071" s="1856"/>
      <c r="O1071" s="1856"/>
      <c r="P1071" s="1856"/>
      <c r="Q1071" s="1856"/>
      <c r="R1071" s="1856"/>
      <c r="S1071" s="1856"/>
      <c r="T1071" s="1856"/>
      <c r="U1071" s="1856"/>
      <c r="V1071" s="1856"/>
      <c r="W1071" s="1856"/>
      <c r="X1071" s="1856"/>
      <c r="Y1071" s="1856"/>
      <c r="Z1071" s="1856"/>
      <c r="AA1071" s="1856"/>
      <c r="AB1071" s="1856"/>
      <c r="AC1071" s="1856"/>
      <c r="AD1071" s="1856"/>
      <c r="AE1071" s="1856"/>
      <c r="AF1071" s="1856"/>
      <c r="AG1071" s="1856"/>
      <c r="AH1071" s="1856"/>
      <c r="AI1071" s="1856"/>
      <c r="AJ1071" s="1856"/>
      <c r="AK1071" s="1856"/>
    </row>
    <row r="1072" spans="1:96" ht="12.6" customHeight="1">
      <c r="A1072" s="62"/>
      <c r="B1072" s="317"/>
      <c r="C1072" s="13"/>
      <c r="D1072" s="1856"/>
      <c r="E1072" s="1856"/>
      <c r="F1072" s="1856"/>
      <c r="G1072" s="1856"/>
      <c r="H1072" s="1856"/>
      <c r="I1072" s="1856"/>
      <c r="J1072" s="1856"/>
      <c r="K1072" s="1856"/>
      <c r="L1072" s="1856"/>
      <c r="M1072" s="1856"/>
      <c r="N1072" s="1856"/>
      <c r="O1072" s="1856"/>
      <c r="P1072" s="1856"/>
      <c r="Q1072" s="1856"/>
      <c r="R1072" s="1856"/>
      <c r="S1072" s="1856"/>
      <c r="T1072" s="1856"/>
      <c r="U1072" s="1856"/>
      <c r="V1072" s="1856"/>
      <c r="W1072" s="1856"/>
      <c r="X1072" s="1856"/>
      <c r="Y1072" s="1856"/>
      <c r="Z1072" s="1856"/>
      <c r="AA1072" s="1856"/>
      <c r="AB1072" s="1856"/>
      <c r="AC1072" s="1856"/>
      <c r="AD1072" s="1856"/>
      <c r="AE1072" s="1856"/>
      <c r="AF1072" s="1856"/>
      <c r="AG1072" s="1856"/>
      <c r="AH1072" s="1856"/>
      <c r="AI1072" s="1856"/>
      <c r="AJ1072" s="1856"/>
      <c r="AK1072" s="1856"/>
    </row>
    <row r="1073" spans="1:96" ht="12.6" customHeight="1">
      <c r="A1073" s="62"/>
      <c r="B1073" s="66"/>
      <c r="C1073" s="13"/>
      <c r="D1073" s="1856"/>
      <c r="E1073" s="1856"/>
      <c r="F1073" s="1856"/>
      <c r="G1073" s="1856"/>
      <c r="H1073" s="1856"/>
      <c r="I1073" s="1856"/>
      <c r="J1073" s="1856"/>
      <c r="K1073" s="1856"/>
      <c r="L1073" s="1856"/>
      <c r="M1073" s="1856"/>
      <c r="N1073" s="1856"/>
      <c r="O1073" s="1856"/>
      <c r="P1073" s="1856"/>
      <c r="Q1073" s="1856"/>
      <c r="R1073" s="1856"/>
      <c r="S1073" s="1856"/>
      <c r="T1073" s="1856"/>
      <c r="U1073" s="1856"/>
      <c r="V1073" s="1856"/>
      <c r="W1073" s="1856"/>
      <c r="X1073" s="1856"/>
      <c r="Y1073" s="1856"/>
      <c r="Z1073" s="1856"/>
      <c r="AA1073" s="1856"/>
      <c r="AB1073" s="1856"/>
      <c r="AC1073" s="1856"/>
      <c r="AD1073" s="1856"/>
      <c r="AE1073" s="1856"/>
      <c r="AF1073" s="1856"/>
      <c r="AG1073" s="1856"/>
      <c r="AH1073" s="1856"/>
      <c r="AI1073" s="1856"/>
      <c r="AJ1073" s="1856"/>
      <c r="AK1073" s="1856"/>
    </row>
    <row r="1074" spans="1:96" ht="12.6" customHeight="1">
      <c r="A1074" s="1991" t="s">
        <v>578</v>
      </c>
      <c r="B1074" s="1991"/>
      <c r="C1074" s="318">
        <v>7</v>
      </c>
      <c r="D1074" s="1856" t="s">
        <v>1208</v>
      </c>
      <c r="E1074" s="1856"/>
      <c r="F1074" s="1856"/>
      <c r="G1074" s="1856"/>
      <c r="H1074" s="1856"/>
      <c r="I1074" s="1856"/>
      <c r="J1074" s="1856"/>
      <c r="K1074" s="1856"/>
      <c r="L1074" s="1856"/>
      <c r="M1074" s="1856"/>
      <c r="N1074" s="1856"/>
      <c r="O1074" s="1856"/>
      <c r="P1074" s="1856"/>
      <c r="Q1074" s="1856"/>
      <c r="R1074" s="1856"/>
      <c r="S1074" s="1856"/>
      <c r="T1074" s="1856"/>
      <c r="U1074" s="1856"/>
      <c r="V1074" s="1856"/>
      <c r="W1074" s="1856"/>
      <c r="X1074" s="1856"/>
      <c r="Y1074" s="1856"/>
      <c r="Z1074" s="1856"/>
      <c r="AA1074" s="1856"/>
      <c r="AB1074" s="1856"/>
      <c r="AC1074" s="1856"/>
      <c r="AD1074" s="1856"/>
      <c r="AE1074" s="1856"/>
      <c r="AF1074" s="1856"/>
      <c r="AG1074" s="1856"/>
      <c r="AH1074" s="1856"/>
      <c r="AI1074" s="1856"/>
      <c r="AJ1074" s="1856"/>
      <c r="AK1074" s="1856"/>
      <c r="AL1074" s="32"/>
      <c r="AM1074" s="1460"/>
      <c r="AN1074" s="1460"/>
      <c r="AO1074" s="1460"/>
      <c r="AP1074" s="1460"/>
      <c r="AQ1074" s="1460"/>
      <c r="AR1074" s="1460"/>
      <c r="AS1074" s="1460"/>
      <c r="AT1074" s="1460"/>
      <c r="AU1074" s="1460"/>
      <c r="AV1074" s="1460"/>
      <c r="AW1074" s="1460"/>
      <c r="AX1074" s="1460"/>
      <c r="AY1074" s="1460"/>
    </row>
    <row r="1075" spans="1:96" ht="12.6" customHeight="1">
      <c r="A1075" s="235"/>
      <c r="B1075" s="235"/>
      <c r="C1075" s="319"/>
      <c r="D1075" s="1856"/>
      <c r="E1075" s="1856"/>
      <c r="F1075" s="1856"/>
      <c r="G1075" s="1856"/>
      <c r="H1075" s="1856"/>
      <c r="I1075" s="1856"/>
      <c r="J1075" s="1856"/>
      <c r="K1075" s="1856"/>
      <c r="L1075" s="1856"/>
      <c r="M1075" s="1856"/>
      <c r="N1075" s="1856"/>
      <c r="O1075" s="1856"/>
      <c r="P1075" s="1856"/>
      <c r="Q1075" s="1856"/>
      <c r="R1075" s="1856"/>
      <c r="S1075" s="1856"/>
      <c r="T1075" s="1856"/>
      <c r="U1075" s="1856"/>
      <c r="V1075" s="1856"/>
      <c r="W1075" s="1856"/>
      <c r="X1075" s="1856"/>
      <c r="Y1075" s="1856"/>
      <c r="Z1075" s="1856"/>
      <c r="AA1075" s="1856"/>
      <c r="AB1075" s="1856"/>
      <c r="AC1075" s="1856"/>
      <c r="AD1075" s="1856"/>
      <c r="AE1075" s="1856"/>
      <c r="AF1075" s="1856"/>
      <c r="AG1075" s="1856"/>
      <c r="AH1075" s="1856"/>
      <c r="AI1075" s="1856"/>
      <c r="AJ1075" s="1856"/>
      <c r="AK1075" s="1856"/>
    </row>
    <row r="1076" spans="1:96" ht="12.6" customHeight="1">
      <c r="A1076" s="235"/>
      <c r="B1076" s="235"/>
      <c r="C1076" s="319"/>
      <c r="D1076" s="1856"/>
      <c r="E1076" s="1856"/>
      <c r="F1076" s="1856"/>
      <c r="G1076" s="1856"/>
      <c r="H1076" s="1856"/>
      <c r="I1076" s="1856"/>
      <c r="J1076" s="1856"/>
      <c r="K1076" s="1856"/>
      <c r="L1076" s="1856"/>
      <c r="M1076" s="1856"/>
      <c r="N1076" s="1856"/>
      <c r="O1076" s="1856"/>
      <c r="P1076" s="1856"/>
      <c r="Q1076" s="1856"/>
      <c r="R1076" s="1856"/>
      <c r="S1076" s="1856"/>
      <c r="T1076" s="1856"/>
      <c r="U1076" s="1856"/>
      <c r="V1076" s="1856"/>
      <c r="W1076" s="1856"/>
      <c r="X1076" s="1856"/>
      <c r="Y1076" s="1856"/>
      <c r="Z1076" s="1856"/>
      <c r="AA1076" s="1856"/>
      <c r="AB1076" s="1856"/>
      <c r="AC1076" s="1856"/>
      <c r="AD1076" s="1856"/>
      <c r="AE1076" s="1856"/>
      <c r="AF1076" s="1856"/>
      <c r="AG1076" s="1856"/>
      <c r="AH1076" s="1856"/>
      <c r="AI1076" s="1856"/>
      <c r="AJ1076" s="1856"/>
      <c r="AK1076" s="1856"/>
    </row>
    <row r="1077" spans="1:96" s="680" customFormat="1" ht="12.6" customHeight="1">
      <c r="A1077" s="62"/>
      <c r="B1077" s="66"/>
      <c r="C1077" s="318"/>
      <c r="D1077" s="1856"/>
      <c r="E1077" s="1856"/>
      <c r="F1077" s="1856"/>
      <c r="G1077" s="1856"/>
      <c r="H1077" s="1856"/>
      <c r="I1077" s="1856"/>
      <c r="J1077" s="1856"/>
      <c r="K1077" s="1856"/>
      <c r="L1077" s="1856"/>
      <c r="M1077" s="1856"/>
      <c r="N1077" s="1856"/>
      <c r="O1077" s="1856"/>
      <c r="P1077" s="1856"/>
      <c r="Q1077" s="1856"/>
      <c r="R1077" s="1856"/>
      <c r="S1077" s="1856"/>
      <c r="T1077" s="1856"/>
      <c r="U1077" s="1856"/>
      <c r="V1077" s="1856"/>
      <c r="W1077" s="1856"/>
      <c r="X1077" s="1856"/>
      <c r="Y1077" s="1856"/>
      <c r="Z1077" s="1856"/>
      <c r="AA1077" s="1856"/>
      <c r="AB1077" s="1856"/>
      <c r="AC1077" s="1856"/>
      <c r="AD1077" s="1856"/>
      <c r="AE1077" s="1856"/>
      <c r="AF1077" s="1856"/>
      <c r="AG1077" s="1856"/>
      <c r="AH1077" s="1856"/>
      <c r="AI1077" s="1856"/>
      <c r="AJ1077" s="1856"/>
      <c r="AK1077" s="1856"/>
      <c r="AL1077" s="12"/>
      <c r="AM1077" s="39"/>
      <c r="AN1077" s="39"/>
      <c r="AO1077" s="39"/>
      <c r="AP1077" s="39"/>
      <c r="AQ1077" s="39"/>
      <c r="AR1077" s="39"/>
      <c r="AS1077" s="39"/>
      <c r="AT1077" s="39"/>
      <c r="AU1077" s="39"/>
      <c r="AV1077" s="39"/>
      <c r="AW1077" s="39"/>
      <c r="AX1077" s="39"/>
      <c r="AY1077" s="39"/>
      <c r="CR1077" s="25"/>
    </row>
    <row r="1078" spans="1:96" ht="12.6" customHeight="1">
      <c r="A1078" s="1991" t="s">
        <v>578</v>
      </c>
      <c r="B1078" s="1991"/>
      <c r="C1078" s="318">
        <v>8</v>
      </c>
      <c r="D1078" s="2288" t="s">
        <v>2099</v>
      </c>
      <c r="E1078" s="2288"/>
      <c r="F1078" s="2288"/>
      <c r="G1078" s="2288"/>
      <c r="H1078" s="2288"/>
      <c r="I1078" s="2288"/>
      <c r="J1078" s="2288"/>
      <c r="K1078" s="2288"/>
      <c r="L1078" s="2288"/>
      <c r="M1078" s="2288"/>
      <c r="N1078" s="2288"/>
      <c r="O1078" s="2288"/>
      <c r="P1078" s="2288"/>
      <c r="Q1078" s="2288"/>
      <c r="R1078" s="2288"/>
      <c r="S1078" s="2288"/>
      <c r="T1078" s="2288"/>
      <c r="U1078" s="2288"/>
      <c r="V1078" s="2288"/>
      <c r="W1078" s="2288"/>
      <c r="X1078" s="2288"/>
      <c r="Y1078" s="2288"/>
      <c r="Z1078" s="2288"/>
      <c r="AA1078" s="2288"/>
      <c r="AB1078" s="2288"/>
      <c r="AC1078" s="2288"/>
      <c r="AD1078" s="2288"/>
      <c r="AE1078" s="2288"/>
      <c r="AF1078" s="2288"/>
      <c r="AG1078" s="2288"/>
      <c r="AH1078" s="2288"/>
      <c r="AI1078" s="2288"/>
      <c r="AJ1078" s="2288"/>
      <c r="AK1078" s="2288"/>
    </row>
    <row r="1079" spans="1:96" ht="12.6" customHeight="1">
      <c r="A1079" s="235"/>
      <c r="B1079" s="235"/>
      <c r="C1079" s="318"/>
      <c r="D1079" s="2288"/>
      <c r="E1079" s="2288"/>
      <c r="F1079" s="2288"/>
      <c r="G1079" s="2288"/>
      <c r="H1079" s="2288"/>
      <c r="I1079" s="2288"/>
      <c r="J1079" s="2288"/>
      <c r="K1079" s="2288"/>
      <c r="L1079" s="2288"/>
      <c r="M1079" s="2288"/>
      <c r="N1079" s="2288"/>
      <c r="O1079" s="2288"/>
      <c r="P1079" s="2288"/>
      <c r="Q1079" s="2288"/>
      <c r="R1079" s="2288"/>
      <c r="S1079" s="2288"/>
      <c r="T1079" s="2288"/>
      <c r="U1079" s="2288"/>
      <c r="V1079" s="2288"/>
      <c r="W1079" s="2288"/>
      <c r="X1079" s="2288"/>
      <c r="Y1079" s="2288"/>
      <c r="Z1079" s="2288"/>
      <c r="AA1079" s="2288"/>
      <c r="AB1079" s="2288"/>
      <c r="AC1079" s="2288"/>
      <c r="AD1079" s="2288"/>
      <c r="AE1079" s="2288"/>
      <c r="AF1079" s="2288"/>
      <c r="AG1079" s="2288"/>
      <c r="AH1079" s="2288"/>
      <c r="AI1079" s="2288"/>
      <c r="AJ1079" s="2288"/>
      <c r="AK1079" s="2288"/>
    </row>
    <row r="1080" spans="1:96" ht="12.6" customHeight="1">
      <c r="A1080" s="235"/>
      <c r="B1080" s="235"/>
      <c r="C1080" s="318"/>
      <c r="D1080" s="2288"/>
      <c r="E1080" s="2288"/>
      <c r="F1080" s="2288"/>
      <c r="G1080" s="2288"/>
      <c r="H1080" s="2288"/>
      <c r="I1080" s="2288"/>
      <c r="J1080" s="2288"/>
      <c r="K1080" s="2288"/>
      <c r="L1080" s="2288"/>
      <c r="M1080" s="2288"/>
      <c r="N1080" s="2288"/>
      <c r="O1080" s="2288"/>
      <c r="P1080" s="2288"/>
      <c r="Q1080" s="2288"/>
      <c r="R1080" s="2288"/>
      <c r="S1080" s="2288"/>
      <c r="T1080" s="2288"/>
      <c r="U1080" s="2288"/>
      <c r="V1080" s="2288"/>
      <c r="W1080" s="2288"/>
      <c r="X1080" s="2288"/>
      <c r="Y1080" s="2288"/>
      <c r="Z1080" s="2288"/>
      <c r="AA1080" s="2288"/>
      <c r="AB1080" s="2288"/>
      <c r="AC1080" s="2288"/>
      <c r="AD1080" s="2288"/>
      <c r="AE1080" s="2288"/>
      <c r="AF1080" s="2288"/>
      <c r="AG1080" s="2288"/>
      <c r="AH1080" s="2288"/>
      <c r="AI1080" s="2288"/>
      <c r="AJ1080" s="2288"/>
      <c r="AK1080" s="2288"/>
      <c r="AL1080" s="680"/>
    </row>
    <row r="1081" spans="1:96" ht="12" customHeight="1">
      <c r="A1081" s="62"/>
      <c r="B1081" s="66"/>
      <c r="C1081" s="318"/>
      <c r="D1081" s="2288"/>
      <c r="E1081" s="2288"/>
      <c r="F1081" s="2288"/>
      <c r="G1081" s="2288"/>
      <c r="H1081" s="2288"/>
      <c r="I1081" s="2288"/>
      <c r="J1081" s="2288"/>
      <c r="K1081" s="2288"/>
      <c r="L1081" s="2288"/>
      <c r="M1081" s="2288"/>
      <c r="N1081" s="2288"/>
      <c r="O1081" s="2288"/>
      <c r="P1081" s="2288"/>
      <c r="Q1081" s="2288"/>
      <c r="R1081" s="2288"/>
      <c r="S1081" s="2288"/>
      <c r="T1081" s="2288"/>
      <c r="U1081" s="2288"/>
      <c r="V1081" s="2288"/>
      <c r="W1081" s="2288"/>
      <c r="X1081" s="2288"/>
      <c r="Y1081" s="2288"/>
      <c r="Z1081" s="2288"/>
      <c r="AA1081" s="2288"/>
      <c r="AB1081" s="2288"/>
      <c r="AC1081" s="2288"/>
      <c r="AD1081" s="2288"/>
      <c r="AE1081" s="2288"/>
      <c r="AF1081" s="2288"/>
      <c r="AG1081" s="2288"/>
      <c r="AH1081" s="2288"/>
      <c r="AI1081" s="2288"/>
      <c r="AJ1081" s="2288"/>
      <c r="AK1081" s="2288"/>
    </row>
    <row r="1082" spans="1:96" ht="12.6" customHeight="1">
      <c r="A1082" s="1991" t="s">
        <v>626</v>
      </c>
      <c r="B1082" s="1991"/>
      <c r="C1082" s="318">
        <v>9</v>
      </c>
      <c r="D1082" s="1856" t="s">
        <v>1207</v>
      </c>
      <c r="E1082" s="1856"/>
      <c r="F1082" s="1856"/>
      <c r="G1082" s="1856"/>
      <c r="H1082" s="1856"/>
      <c r="I1082" s="1856"/>
      <c r="J1082" s="1856"/>
      <c r="K1082" s="1856"/>
      <c r="L1082" s="1856"/>
      <c r="M1082" s="1856"/>
      <c r="N1082" s="1856"/>
      <c r="O1082" s="1856"/>
      <c r="P1082" s="1856"/>
      <c r="Q1082" s="1856"/>
      <c r="R1082" s="1856"/>
      <c r="S1082" s="1856"/>
      <c r="T1082" s="1856"/>
      <c r="U1082" s="1856"/>
      <c r="V1082" s="1856"/>
      <c r="W1082" s="1856"/>
      <c r="X1082" s="1856"/>
      <c r="Y1082" s="1856"/>
      <c r="Z1082" s="1856"/>
      <c r="AA1082" s="1856"/>
      <c r="AB1082" s="1856"/>
      <c r="AC1082" s="1856"/>
      <c r="AD1082" s="1856"/>
      <c r="AE1082" s="1856"/>
      <c r="AF1082" s="1856"/>
      <c r="AG1082" s="1856"/>
      <c r="AH1082" s="1856"/>
      <c r="AI1082" s="1856"/>
      <c r="AJ1082" s="1856"/>
      <c r="AK1082" s="1856"/>
    </row>
    <row r="1083" spans="1:96" ht="15" customHeight="1">
      <c r="A1083" s="62"/>
      <c r="B1083" s="66"/>
      <c r="C1083" s="318"/>
      <c r="D1083" s="1856"/>
      <c r="E1083" s="1856"/>
      <c r="F1083" s="1856"/>
      <c r="G1083" s="1856"/>
      <c r="H1083" s="1856"/>
      <c r="I1083" s="1856"/>
      <c r="J1083" s="1856"/>
      <c r="K1083" s="1856"/>
      <c r="L1083" s="1856"/>
      <c r="M1083" s="1856"/>
      <c r="N1083" s="1856"/>
      <c r="O1083" s="1856"/>
      <c r="P1083" s="1856"/>
      <c r="Q1083" s="1856"/>
      <c r="R1083" s="1856"/>
      <c r="S1083" s="1856"/>
      <c r="T1083" s="1856"/>
      <c r="U1083" s="1856"/>
      <c r="V1083" s="1856"/>
      <c r="W1083" s="1856"/>
      <c r="X1083" s="1856"/>
      <c r="Y1083" s="1856"/>
      <c r="Z1083" s="1856"/>
      <c r="AA1083" s="1856"/>
      <c r="AB1083" s="1856"/>
      <c r="AC1083" s="1856"/>
      <c r="AD1083" s="1856"/>
      <c r="AE1083" s="1856"/>
      <c r="AF1083" s="1856"/>
      <c r="AG1083" s="1856"/>
      <c r="AH1083" s="1856"/>
      <c r="AI1083" s="1856"/>
      <c r="AJ1083" s="1856"/>
      <c r="AK1083" s="1856"/>
    </row>
    <row r="1084" spans="1:96" ht="15" customHeight="1">
      <c r="D1084" s="1856"/>
      <c r="E1084" s="1856"/>
      <c r="F1084" s="1856"/>
      <c r="G1084" s="1856"/>
      <c r="H1084" s="1856"/>
      <c r="I1084" s="1856"/>
      <c r="J1084" s="1856"/>
      <c r="K1084" s="1856"/>
      <c r="L1084" s="1856"/>
      <c r="M1084" s="1856"/>
      <c r="N1084" s="1856"/>
      <c r="O1084" s="1856"/>
      <c r="P1084" s="1856"/>
      <c r="Q1084" s="1856"/>
      <c r="R1084" s="1856"/>
      <c r="S1084" s="1856"/>
      <c r="T1084" s="1856"/>
      <c r="U1084" s="1856"/>
      <c r="V1084" s="1856"/>
      <c r="W1084" s="1856"/>
      <c r="X1084" s="1856"/>
      <c r="Y1084" s="1856"/>
      <c r="Z1084" s="1856"/>
      <c r="AA1084" s="1856"/>
      <c r="AB1084" s="1856"/>
      <c r="AC1084" s="1856"/>
      <c r="AD1084" s="1856"/>
      <c r="AE1084" s="1856"/>
      <c r="AF1084" s="1856"/>
      <c r="AG1084" s="1856"/>
      <c r="AH1084" s="1856"/>
      <c r="AI1084" s="1856"/>
      <c r="AJ1084" s="1856"/>
      <c r="AK1084" s="1856"/>
    </row>
    <row r="1085" spans="1:96" ht="15" customHeight="1"/>
    <row r="1086" spans="1:96" ht="15" hidden="1" customHeight="1"/>
    <row r="1087" spans="1:96" ht="15" hidden="1" customHeight="1"/>
  </sheetData>
  <sheetProtection algorithmName="SHA-512" hashValue="27yEHDTK+JfZkmJMuE41xRR/w2u8hKkA4InFl9uq9WCo4L+tnWsYbdBvEd7jAgVq8EWmILUTKgiUnbNSB98J9A==" saltValue="9uO6k/keoIr9J4SWpHc45g==" spinCount="100000" sheet="1" objects="1" scenarios="1"/>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2614">
    <mergeCell ref="O122:R122"/>
    <mergeCell ref="CC658:CG658"/>
    <mergeCell ref="CH658:CL658"/>
    <mergeCell ref="CM658:CQ658"/>
    <mergeCell ref="BS642:BW642"/>
    <mergeCell ref="BS643:BW643"/>
    <mergeCell ref="BX642:CB642"/>
    <mergeCell ref="BX643:CB643"/>
    <mergeCell ref="CC643:CG643"/>
    <mergeCell ref="CH643:CL643"/>
    <mergeCell ref="CM643:CQ643"/>
    <mergeCell ref="BN642:BR642"/>
    <mergeCell ref="BN643:BR643"/>
    <mergeCell ref="BN644:BR644"/>
    <mergeCell ref="BS644:BW644"/>
    <mergeCell ref="BE615:BF615"/>
    <mergeCell ref="D444:AF444"/>
    <mergeCell ref="B513:H514"/>
    <mergeCell ref="AI615:AK615"/>
    <mergeCell ref="T490:X490"/>
    <mergeCell ref="AM567:AS567"/>
    <mergeCell ref="Y494:AC494"/>
    <mergeCell ref="AE567:AH567"/>
    <mergeCell ref="BE613:BF613"/>
    <mergeCell ref="BE612:BF612"/>
    <mergeCell ref="N601:O601"/>
    <mergeCell ref="AA583:AK583"/>
    <mergeCell ref="Z604:AK604"/>
    <mergeCell ref="AE565:AH565"/>
    <mergeCell ref="O535:AA535"/>
    <mergeCell ref="Z588:AK588"/>
    <mergeCell ref="G587:R587"/>
    <mergeCell ref="J386:U386"/>
    <mergeCell ref="AC385:AJ385"/>
    <mergeCell ref="T491:X491"/>
    <mergeCell ref="BX656:CB656"/>
    <mergeCell ref="BX657:CB657"/>
    <mergeCell ref="CC652:CG652"/>
    <mergeCell ref="CC653:CG653"/>
    <mergeCell ref="CC655:CG655"/>
    <mergeCell ref="CC656:CG656"/>
    <mergeCell ref="CC657:CG657"/>
    <mergeCell ref="Q392:U392"/>
    <mergeCell ref="Y491:AC491"/>
    <mergeCell ref="AH521:AK521"/>
    <mergeCell ref="AC522:AF522"/>
    <mergeCell ref="AH522:AK522"/>
    <mergeCell ref="AC524:AF524"/>
    <mergeCell ref="AH524:AK524"/>
    <mergeCell ref="Z564:AD564"/>
    <mergeCell ref="Z565:AD565"/>
    <mergeCell ref="AC521:AF521"/>
    <mergeCell ref="AM570:AS570"/>
    <mergeCell ref="Z579:AK579"/>
    <mergeCell ref="Z572:AD572"/>
    <mergeCell ref="Z573:AD573"/>
    <mergeCell ref="AI575:AL575"/>
    <mergeCell ref="AI574:AL574"/>
    <mergeCell ref="BE618:BF618"/>
    <mergeCell ref="BE616:BF616"/>
    <mergeCell ref="BE625:BF625"/>
    <mergeCell ref="BS652:BW652"/>
    <mergeCell ref="BX655:CB655"/>
    <mergeCell ref="J387:U387"/>
    <mergeCell ref="AG394:AJ394"/>
    <mergeCell ref="AI391:AJ391"/>
    <mergeCell ref="AG392:AJ392"/>
    <mergeCell ref="AG390:AJ390"/>
    <mergeCell ref="P348:AE348"/>
    <mergeCell ref="AC369:AF369"/>
    <mergeCell ref="P347:Z347"/>
    <mergeCell ref="N372:AF373"/>
    <mergeCell ref="X772:AB772"/>
    <mergeCell ref="D445:AF445"/>
    <mergeCell ref="D446:AF446"/>
    <mergeCell ref="AG441:AJ441"/>
    <mergeCell ref="AG440:AJ440"/>
    <mergeCell ref="W417:Y417"/>
    <mergeCell ref="D447:AF447"/>
    <mergeCell ref="AG444:AJ444"/>
    <mergeCell ref="AG445:AJ445"/>
    <mergeCell ref="T772:W772"/>
    <mergeCell ref="Q503:AK503"/>
    <mergeCell ref="D439:AF439"/>
    <mergeCell ref="AG437:AJ437"/>
    <mergeCell ref="AE423:AF423"/>
    <mergeCell ref="AG393:AJ393"/>
    <mergeCell ref="AJ354:AK354"/>
    <mergeCell ref="A350:AL351"/>
    <mergeCell ref="AC384:AJ384"/>
    <mergeCell ref="AG376:AH376"/>
    <mergeCell ref="E417:G417"/>
    <mergeCell ref="AD410:AE410"/>
    <mergeCell ref="F426:AH427"/>
    <mergeCell ref="G598:R598"/>
    <mergeCell ref="D448:AF448"/>
    <mergeCell ref="A9:AL9"/>
    <mergeCell ref="M355:N355"/>
    <mergeCell ref="AB214:AL214"/>
    <mergeCell ref="T197:U197"/>
    <mergeCell ref="Y211:Z211"/>
    <mergeCell ref="D213:Z213"/>
    <mergeCell ref="AB215:AL215"/>
    <mergeCell ref="G472:V472"/>
    <mergeCell ref="W472:Y472"/>
    <mergeCell ref="D471:V471"/>
    <mergeCell ref="D440:AF440"/>
    <mergeCell ref="D465:V465"/>
    <mergeCell ref="AG436:AJ436"/>
    <mergeCell ref="AG449:AJ449"/>
    <mergeCell ref="AC454:AF454"/>
    <mergeCell ref="S400:U400"/>
    <mergeCell ref="AA331:AF331"/>
    <mergeCell ref="AA327:AK327"/>
    <mergeCell ref="O33:P33"/>
    <mergeCell ref="AH245:AK245"/>
    <mergeCell ref="AI396:AJ396"/>
    <mergeCell ref="T398:AJ398"/>
    <mergeCell ref="T397:AJ397"/>
    <mergeCell ref="AG439:AJ439"/>
    <mergeCell ref="AC386:AJ386"/>
    <mergeCell ref="V387:AJ387"/>
    <mergeCell ref="D442:AF442"/>
    <mergeCell ref="R411:S411"/>
    <mergeCell ref="AF429:AG429"/>
    <mergeCell ref="N369:Q369"/>
    <mergeCell ref="V376:W376"/>
    <mergeCell ref="S376:T376"/>
    <mergeCell ref="B1034:Y1034"/>
    <mergeCell ref="K402:AJ402"/>
    <mergeCell ref="AD489:AH489"/>
    <mergeCell ref="W466:Y466"/>
    <mergeCell ref="AD491:AH491"/>
    <mergeCell ref="AD495:AH495"/>
    <mergeCell ref="W470:Y470"/>
    <mergeCell ref="W465:Y465"/>
    <mergeCell ref="T483:AH483"/>
    <mergeCell ref="W471:Y471"/>
    <mergeCell ref="D468:V468"/>
    <mergeCell ref="T488:X488"/>
    <mergeCell ref="AD490:AH490"/>
    <mergeCell ref="X787:AB787"/>
    <mergeCell ref="X788:AB788"/>
    <mergeCell ref="Q506:AK506"/>
    <mergeCell ref="X789:AB789"/>
    <mergeCell ref="X790:AB790"/>
    <mergeCell ref="X791:AB791"/>
    <mergeCell ref="X792:AB792"/>
    <mergeCell ref="AC768:AG771"/>
    <mergeCell ref="E419:AJ419"/>
    <mergeCell ref="P424:Q424"/>
    <mergeCell ref="I417:K417"/>
    <mergeCell ref="Z431:AA431"/>
    <mergeCell ref="AC455:AF455"/>
    <mergeCell ref="D443:AF443"/>
    <mergeCell ref="S412:T412"/>
    <mergeCell ref="AE424:AF424"/>
    <mergeCell ref="D467:V467"/>
    <mergeCell ref="D436:AF436"/>
    <mergeCell ref="AC519:AF519"/>
    <mergeCell ref="AD1037:AK1037"/>
    <mergeCell ref="AD1035:AK1035"/>
    <mergeCell ref="B1037:Y1037"/>
    <mergeCell ref="D469:V469"/>
    <mergeCell ref="AC889:AH889"/>
    <mergeCell ref="C891:AB891"/>
    <mergeCell ref="C892:AB892"/>
    <mergeCell ref="T774:W774"/>
    <mergeCell ref="T775:W775"/>
    <mergeCell ref="X782:AB785"/>
    <mergeCell ref="X786:AB786"/>
    <mergeCell ref="D466:V466"/>
    <mergeCell ref="G590:R590"/>
    <mergeCell ref="M507:P507"/>
    <mergeCell ref="AH507:AK507"/>
    <mergeCell ref="W866:AC866"/>
    <mergeCell ref="AC883:AH883"/>
    <mergeCell ref="Z899:AE899"/>
    <mergeCell ref="W857:AC857"/>
    <mergeCell ref="W861:AC861"/>
    <mergeCell ref="AC773:AG773"/>
    <mergeCell ref="AC774:AG774"/>
    <mergeCell ref="AC782:AG785"/>
    <mergeCell ref="X793:AB793"/>
    <mergeCell ref="T795:W795"/>
    <mergeCell ref="X773:AB773"/>
    <mergeCell ref="AI599:AK599"/>
    <mergeCell ref="Z587:AK587"/>
    <mergeCell ref="G612:R612"/>
    <mergeCell ref="AD1036:AK1036"/>
    <mergeCell ref="Z598:AK598"/>
    <mergeCell ref="AH513:AK513"/>
    <mergeCell ref="AG400:AJ400"/>
    <mergeCell ref="AG438:AJ438"/>
    <mergeCell ref="AG442:AJ442"/>
    <mergeCell ref="AG443:AJ443"/>
    <mergeCell ref="AC453:AF453"/>
    <mergeCell ref="Z433:AA433"/>
    <mergeCell ref="AD411:AE411"/>
    <mergeCell ref="D441:AF441"/>
    <mergeCell ref="AE401:AJ401"/>
    <mergeCell ref="K403:AJ403"/>
    <mergeCell ref="AG446:AJ446"/>
    <mergeCell ref="D405:AJ406"/>
    <mergeCell ref="S404:AJ404"/>
    <mergeCell ref="AG447:AJ447"/>
    <mergeCell ref="Z574:AD574"/>
    <mergeCell ref="Z575:AD575"/>
    <mergeCell ref="Q497:AK497"/>
    <mergeCell ref="AC525:AF525"/>
    <mergeCell ref="AH525:AK525"/>
    <mergeCell ref="AD486:AH486"/>
    <mergeCell ref="Y490:AC490"/>
    <mergeCell ref="AD488:AH488"/>
    <mergeCell ref="S401:U401"/>
    <mergeCell ref="Q499:AK499"/>
    <mergeCell ref="T494:X494"/>
    <mergeCell ref="Y495:AC495"/>
    <mergeCell ref="Q498:AK498"/>
    <mergeCell ref="T565:V565"/>
    <mergeCell ref="T566:V566"/>
    <mergeCell ref="AE564:AH564"/>
    <mergeCell ref="L520:AB520"/>
    <mergeCell ref="Q428:R428"/>
    <mergeCell ref="BE619:BF619"/>
    <mergeCell ref="P599:R599"/>
    <mergeCell ref="BE614:BF614"/>
    <mergeCell ref="G611:R611"/>
    <mergeCell ref="T489:X489"/>
    <mergeCell ref="AC517:AF517"/>
    <mergeCell ref="Z607:AE607"/>
    <mergeCell ref="AH520:AK520"/>
    <mergeCell ref="Y492:AC492"/>
    <mergeCell ref="AM565:AS565"/>
    <mergeCell ref="Z605:AK605"/>
    <mergeCell ref="Z591:AE591"/>
    <mergeCell ref="Z596:AK596"/>
    <mergeCell ref="AH550:AK550"/>
    <mergeCell ref="AH552:AK552"/>
    <mergeCell ref="AC552:AF552"/>
    <mergeCell ref="AC551:AF551"/>
    <mergeCell ref="G604:R604"/>
    <mergeCell ref="AG617:AH617"/>
    <mergeCell ref="H616:R616"/>
    <mergeCell ref="P615:R615"/>
    <mergeCell ref="AM564:AS564"/>
    <mergeCell ref="Z578:AK578"/>
    <mergeCell ref="Z580:AK580"/>
    <mergeCell ref="C573:P573"/>
    <mergeCell ref="C574:P574"/>
    <mergeCell ref="C575:P575"/>
    <mergeCell ref="T573:V573"/>
    <mergeCell ref="Z571:AD571"/>
    <mergeCell ref="O532:AA532"/>
    <mergeCell ref="AI567:AL567"/>
    <mergeCell ref="Z597:AK597"/>
    <mergeCell ref="AH519:AK519"/>
    <mergeCell ref="AC516:AF516"/>
    <mergeCell ref="T564:V564"/>
    <mergeCell ref="B563:P563"/>
    <mergeCell ref="C569:P569"/>
    <mergeCell ref="C570:P570"/>
    <mergeCell ref="G580:R580"/>
    <mergeCell ref="AI566:AL566"/>
    <mergeCell ref="W568:Y568"/>
    <mergeCell ref="Q567:S567"/>
    <mergeCell ref="Q568:S568"/>
    <mergeCell ref="AE573:AH573"/>
    <mergeCell ref="AE571:AH571"/>
    <mergeCell ref="AH544:AK544"/>
    <mergeCell ref="AH527:AK527"/>
    <mergeCell ref="AC528:AF528"/>
    <mergeCell ref="T568:V568"/>
    <mergeCell ref="W571:Y571"/>
    <mergeCell ref="W572:Y572"/>
    <mergeCell ref="W573:Y573"/>
    <mergeCell ref="W574:Y574"/>
    <mergeCell ref="W575:Y575"/>
    <mergeCell ref="B526:H528"/>
    <mergeCell ref="AE575:AH575"/>
    <mergeCell ref="C566:P566"/>
    <mergeCell ref="Z566:AD566"/>
    <mergeCell ref="AE566:AH566"/>
    <mergeCell ref="C568:P568"/>
    <mergeCell ref="AH546:AK546"/>
    <mergeCell ref="AM572:AS572"/>
    <mergeCell ref="AD494:AH494"/>
    <mergeCell ref="AC514:AF514"/>
    <mergeCell ref="AH512:AK512"/>
    <mergeCell ref="Q501:R502"/>
    <mergeCell ref="AC531:AF531"/>
    <mergeCell ref="AC533:AF533"/>
    <mergeCell ref="Q500:AK500"/>
    <mergeCell ref="Q505:AK505"/>
    <mergeCell ref="C565:P565"/>
    <mergeCell ref="T571:V571"/>
    <mergeCell ref="T572:V572"/>
    <mergeCell ref="AM563:AS563"/>
    <mergeCell ref="AH515:AK515"/>
    <mergeCell ref="AH554:AK554"/>
    <mergeCell ref="W566:Y566"/>
    <mergeCell ref="AI564:AL564"/>
    <mergeCell ref="B532:H554"/>
    <mergeCell ref="Q564:S564"/>
    <mergeCell ref="C567:P567"/>
    <mergeCell ref="AE568:AH568"/>
    <mergeCell ref="AI568:AL568"/>
    <mergeCell ref="T567:V567"/>
    <mergeCell ref="W564:Y564"/>
    <mergeCell ref="W565:Y565"/>
    <mergeCell ref="Z568:AD568"/>
    <mergeCell ref="Z567:AD567"/>
    <mergeCell ref="B515:H520"/>
    <mergeCell ref="AC520:AF520"/>
    <mergeCell ref="AH528:AK528"/>
    <mergeCell ref="AH541:AK541"/>
    <mergeCell ref="T563:V563"/>
    <mergeCell ref="AM573:AS573"/>
    <mergeCell ref="AM568:AS568"/>
    <mergeCell ref="AC532:AF532"/>
    <mergeCell ref="AC554:AF554"/>
    <mergeCell ref="Q569:S569"/>
    <mergeCell ref="Q570:S570"/>
    <mergeCell ref="Q565:S565"/>
    <mergeCell ref="AC539:AF539"/>
    <mergeCell ref="AC535:AF535"/>
    <mergeCell ref="AI573:AL573"/>
    <mergeCell ref="C564:P564"/>
    <mergeCell ref="AC515:AF515"/>
    <mergeCell ref="AH531:AK531"/>
    <mergeCell ref="AC543:AF543"/>
    <mergeCell ref="AH543:AK543"/>
    <mergeCell ref="T569:V569"/>
    <mergeCell ref="T570:V570"/>
    <mergeCell ref="Q563:S563"/>
    <mergeCell ref="W567:Y567"/>
    <mergeCell ref="AH534:AK534"/>
    <mergeCell ref="AH542:AK542"/>
    <mergeCell ref="AI570:AL570"/>
    <mergeCell ref="AH553:AK553"/>
    <mergeCell ref="AC547:AF547"/>
    <mergeCell ref="AE563:AH563"/>
    <mergeCell ref="Z563:AD563"/>
    <mergeCell ref="AM566:AS566"/>
    <mergeCell ref="W569:Y569"/>
    <mergeCell ref="W570:Y570"/>
    <mergeCell ref="AI565:AL565"/>
    <mergeCell ref="AC542:AF542"/>
    <mergeCell ref="O538:AA538"/>
    <mergeCell ref="BS634:BW634"/>
    <mergeCell ref="BS633:BW633"/>
    <mergeCell ref="BG633:BH633"/>
    <mergeCell ref="BI633:BJ633"/>
    <mergeCell ref="BK633:BL633"/>
    <mergeCell ref="Y489:AC489"/>
    <mergeCell ref="T484:X485"/>
    <mergeCell ref="Y487:AC487"/>
    <mergeCell ref="AH516:AK516"/>
    <mergeCell ref="AH529:AK529"/>
    <mergeCell ref="AH533:AK533"/>
    <mergeCell ref="AC529:AF529"/>
    <mergeCell ref="AC541:AF541"/>
    <mergeCell ref="AH539:AK539"/>
    <mergeCell ref="O544:AA544"/>
    <mergeCell ref="AC549:AF549"/>
    <mergeCell ref="W563:Y563"/>
    <mergeCell ref="AC548:AF548"/>
    <mergeCell ref="AC538:AF538"/>
    <mergeCell ref="AH551:AK551"/>
    <mergeCell ref="AC544:AF544"/>
    <mergeCell ref="AC545:AF545"/>
    <mergeCell ref="AH545:AK545"/>
    <mergeCell ref="AH547:AK547"/>
    <mergeCell ref="AH517:AK517"/>
    <mergeCell ref="AH549:AK549"/>
    <mergeCell ref="AC540:AF540"/>
    <mergeCell ref="O541:AA541"/>
    <mergeCell ref="AC530:AF530"/>
    <mergeCell ref="AH536:AK536"/>
    <mergeCell ref="AH537:AK537"/>
    <mergeCell ref="AH532:AK532"/>
    <mergeCell ref="CC630:CG630"/>
    <mergeCell ref="CC632:CG632"/>
    <mergeCell ref="BE627:BF627"/>
    <mergeCell ref="BI630:BJ630"/>
    <mergeCell ref="BK630:BL630"/>
    <mergeCell ref="BX649:CB649"/>
    <mergeCell ref="BG635:BH635"/>
    <mergeCell ref="BK635:BL635"/>
    <mergeCell ref="BN635:BR635"/>
    <mergeCell ref="BS635:BW635"/>
    <mergeCell ref="BK634:BL634"/>
    <mergeCell ref="BN634:BR634"/>
    <mergeCell ref="BS655:BW655"/>
    <mergeCell ref="CH654:CL654"/>
    <mergeCell ref="CH653:CL653"/>
    <mergeCell ref="BX663:CB663"/>
    <mergeCell ref="CH640:CL640"/>
    <mergeCell ref="BX632:CB632"/>
    <mergeCell ref="BN632:BR632"/>
    <mergeCell ref="BS632:BW632"/>
    <mergeCell ref="BG631:BH631"/>
    <mergeCell ref="BI631:BJ631"/>
    <mergeCell ref="BK631:BL631"/>
    <mergeCell ref="BS641:BW641"/>
    <mergeCell ref="CH644:CL644"/>
    <mergeCell ref="BS657:BW657"/>
    <mergeCell ref="BS649:BW649"/>
    <mergeCell ref="BS653:BW653"/>
    <mergeCell ref="BG634:BH634"/>
    <mergeCell ref="BI634:BJ634"/>
    <mergeCell ref="BS640:BW640"/>
    <mergeCell ref="BN640:BR640"/>
    <mergeCell ref="CC628:CG628"/>
    <mergeCell ref="BK632:BL632"/>
    <mergeCell ref="BN631:BR631"/>
    <mergeCell ref="BS631:BW631"/>
    <mergeCell ref="BG626:BH626"/>
    <mergeCell ref="CH641:CL641"/>
    <mergeCell ref="CM636:CQ636"/>
    <mergeCell ref="CC633:CG633"/>
    <mergeCell ref="AO644:AS644"/>
    <mergeCell ref="BX640:CB640"/>
    <mergeCell ref="BX635:CB635"/>
    <mergeCell ref="CC635:CG635"/>
    <mergeCell ref="CM633:CQ633"/>
    <mergeCell ref="CM634:CQ634"/>
    <mergeCell ref="CM635:CQ635"/>
    <mergeCell ref="CM640:CQ640"/>
    <mergeCell ref="CH633:CL633"/>
    <mergeCell ref="BX626:CB626"/>
    <mergeCell ref="CC626:CG626"/>
    <mergeCell ref="BG627:BH627"/>
    <mergeCell ref="BN627:BR627"/>
    <mergeCell ref="CH628:CL628"/>
    <mergeCell ref="BN629:BR629"/>
    <mergeCell ref="BE631:BF631"/>
    <mergeCell ref="BE632:BF632"/>
    <mergeCell ref="BI629:BJ629"/>
    <mergeCell ref="BK629:BL629"/>
    <mergeCell ref="BE634:BF634"/>
    <mergeCell ref="BS629:BW629"/>
    <mergeCell ref="CC641:CG641"/>
    <mergeCell ref="BN633:BR633"/>
    <mergeCell ref="BE633:BF633"/>
    <mergeCell ref="BG621:BH621"/>
    <mergeCell ref="CH621:CL621"/>
    <mergeCell ref="CH622:CL622"/>
    <mergeCell ref="BG619:BH619"/>
    <mergeCell ref="BN625:BR625"/>
    <mergeCell ref="BE622:BF622"/>
    <mergeCell ref="BE621:BF621"/>
    <mergeCell ref="BE620:BF620"/>
    <mergeCell ref="CM625:CQ625"/>
    <mergeCell ref="CM626:CQ626"/>
    <mergeCell ref="CM627:CQ627"/>
    <mergeCell ref="CM628:CQ628"/>
    <mergeCell ref="CH635:CL635"/>
    <mergeCell ref="CH634:CL634"/>
    <mergeCell ref="CM629:CQ629"/>
    <mergeCell ref="CM630:CQ630"/>
    <mergeCell ref="CM631:CQ631"/>
    <mergeCell ref="BE628:BF628"/>
    <mergeCell ref="BG632:BH632"/>
    <mergeCell ref="BX629:CB629"/>
    <mergeCell ref="CC629:CG629"/>
    <mergeCell ref="BX631:CB631"/>
    <mergeCell ref="CC631:CG631"/>
    <mergeCell ref="CH631:CL631"/>
    <mergeCell ref="BI632:BJ632"/>
    <mergeCell ref="CC634:CG634"/>
    <mergeCell ref="BX633:CB633"/>
    <mergeCell ref="CH626:CL626"/>
    <mergeCell ref="CH627:CL627"/>
    <mergeCell ref="CM632:CQ632"/>
    <mergeCell ref="CH632:CL632"/>
    <mergeCell ref="BS625:BW625"/>
    <mergeCell ref="BG622:BH622"/>
    <mergeCell ref="BK622:BL622"/>
    <mergeCell ref="BG624:BH624"/>
    <mergeCell ref="BE629:BF629"/>
    <mergeCell ref="BI625:BJ625"/>
    <mergeCell ref="BK625:BL625"/>
    <mergeCell ref="BG625:BH625"/>
    <mergeCell ref="BG629:BH629"/>
    <mergeCell ref="BE623:BF623"/>
    <mergeCell ref="BX630:CB630"/>
    <mergeCell ref="BX623:CB623"/>
    <mergeCell ref="BE617:BF617"/>
    <mergeCell ref="BN617:BR617"/>
    <mergeCell ref="BN622:BR622"/>
    <mergeCell ref="BN623:BR623"/>
    <mergeCell ref="CC624:CG624"/>
    <mergeCell ref="CH617:CL617"/>
    <mergeCell ref="BG620:BH620"/>
    <mergeCell ref="BI620:BJ620"/>
    <mergeCell ref="BK620:BL620"/>
    <mergeCell ref="BN620:BR620"/>
    <mergeCell ref="BS620:BW620"/>
    <mergeCell ref="CH625:CL625"/>
    <mergeCell ref="BE626:BF626"/>
    <mergeCell ref="BE624:BF624"/>
    <mergeCell ref="BI621:BJ621"/>
    <mergeCell ref="BK621:BL621"/>
    <mergeCell ref="BI618:BJ618"/>
    <mergeCell ref="BN626:BR626"/>
    <mergeCell ref="BS623:BW623"/>
    <mergeCell ref="BG617:BH617"/>
    <mergeCell ref="BX621:CB621"/>
    <mergeCell ref="CM624:CQ624"/>
    <mergeCell ref="CM617:CQ617"/>
    <mergeCell ref="CM618:CQ618"/>
    <mergeCell ref="CM619:CQ619"/>
    <mergeCell ref="CM620:CQ620"/>
    <mergeCell ref="CM613:CQ613"/>
    <mergeCell ref="CM614:CQ614"/>
    <mergeCell ref="CM615:CQ615"/>
    <mergeCell ref="CM616:CQ616"/>
    <mergeCell ref="CH620:CL620"/>
    <mergeCell ref="CH623:CL623"/>
    <mergeCell ref="CH609:CL609"/>
    <mergeCell ref="CH624:CL624"/>
    <mergeCell ref="BK627:BL627"/>
    <mergeCell ref="BI626:BJ626"/>
    <mergeCell ref="BK626:BL626"/>
    <mergeCell ref="BS624:BW624"/>
    <mergeCell ref="BX624:CB624"/>
    <mergeCell ref="BS622:BW622"/>
    <mergeCell ref="BX622:CB622"/>
    <mergeCell ref="BX627:CB627"/>
    <mergeCell ref="BS626:BW626"/>
    <mergeCell ref="BI624:BJ624"/>
    <mergeCell ref="CC621:CG621"/>
    <mergeCell ref="BX625:CB625"/>
    <mergeCell ref="CC625:CG625"/>
    <mergeCell ref="BS627:BW627"/>
    <mergeCell ref="CH619:CL619"/>
    <mergeCell ref="CC616:CG616"/>
    <mergeCell ref="CH616:CL616"/>
    <mergeCell ref="BX616:CB616"/>
    <mergeCell ref="BS616:BW616"/>
    <mergeCell ref="BK616:BL616"/>
    <mergeCell ref="CC615:CG615"/>
    <mergeCell ref="BS617:BW617"/>
    <mergeCell ref="BK618:BL618"/>
    <mergeCell ref="BK614:BL614"/>
    <mergeCell ref="CM609:CQ609"/>
    <mergeCell ref="CM610:CQ610"/>
    <mergeCell ref="CM611:CQ611"/>
    <mergeCell ref="CM612:CQ612"/>
    <mergeCell ref="CM621:CQ621"/>
    <mergeCell ref="CM622:CQ622"/>
    <mergeCell ref="CM623:CQ623"/>
    <mergeCell ref="BK611:BL611"/>
    <mergeCell ref="BG612:BH612"/>
    <mergeCell ref="BN611:BR611"/>
    <mergeCell ref="CC610:CG610"/>
    <mergeCell ref="CH610:CL610"/>
    <mergeCell ref="BX611:CB611"/>
    <mergeCell ref="BK610:BL610"/>
    <mergeCell ref="BS610:BW610"/>
    <mergeCell ref="CH611:CL611"/>
    <mergeCell ref="BX610:CB610"/>
    <mergeCell ref="BS609:BW609"/>
    <mergeCell ref="BK617:BL617"/>
    <mergeCell ref="BX617:CB617"/>
    <mergeCell ref="CC617:CG617"/>
    <mergeCell ref="BN618:BR618"/>
    <mergeCell ref="BS618:BW618"/>
    <mergeCell ref="BX618:CB618"/>
    <mergeCell ref="CH618:CL618"/>
    <mergeCell ref="BS614:BW614"/>
    <mergeCell ref="BX614:CB614"/>
    <mergeCell ref="CC614:CG614"/>
    <mergeCell ref="CH614:CL614"/>
    <mergeCell ref="CH612:CL612"/>
    <mergeCell ref="BI623:BJ623"/>
    <mergeCell ref="BI622:BJ622"/>
    <mergeCell ref="BG614:BH614"/>
    <mergeCell ref="BI614:BJ614"/>
    <mergeCell ref="BI612:BJ612"/>
    <mergeCell ref="BG616:BH616"/>
    <mergeCell ref="BI616:BJ616"/>
    <mergeCell ref="BG618:BH618"/>
    <mergeCell ref="BN613:BR613"/>
    <mergeCell ref="BX613:CB613"/>
    <mergeCell ref="CC618:CG618"/>
    <mergeCell ref="BS615:BW615"/>
    <mergeCell ref="BX615:CB615"/>
    <mergeCell ref="BX609:CB609"/>
    <mergeCell ref="BX612:CB612"/>
    <mergeCell ref="BI619:BJ619"/>
    <mergeCell ref="BG623:BH623"/>
    <mergeCell ref="BK613:BL613"/>
    <mergeCell ref="CC620:CG620"/>
    <mergeCell ref="BS621:BW621"/>
    <mergeCell ref="BN621:BR621"/>
    <mergeCell ref="BI617:BJ617"/>
    <mergeCell ref="BN615:BR615"/>
    <mergeCell ref="BS619:BW619"/>
    <mergeCell ref="CC622:CG622"/>
    <mergeCell ref="CC619:CG619"/>
    <mergeCell ref="BX620:CB620"/>
    <mergeCell ref="BS611:BW611"/>
    <mergeCell ref="BS612:BW612"/>
    <mergeCell ref="BK615:BL615"/>
    <mergeCell ref="CC611:CG611"/>
    <mergeCell ref="BS613:BW613"/>
    <mergeCell ref="AM576:AS576"/>
    <mergeCell ref="AM571:AS571"/>
    <mergeCell ref="AM569:AS569"/>
    <mergeCell ref="AE569:AH569"/>
    <mergeCell ref="AI569:AL569"/>
    <mergeCell ref="AE570:AH570"/>
    <mergeCell ref="AI571:AL571"/>
    <mergeCell ref="AE572:AH572"/>
    <mergeCell ref="AI572:AL572"/>
    <mergeCell ref="Z569:AD569"/>
    <mergeCell ref="Z570:AD570"/>
    <mergeCell ref="AC537:AF537"/>
    <mergeCell ref="AH540:AK540"/>
    <mergeCell ref="Z582:AE582"/>
    <mergeCell ref="AA592:AK592"/>
    <mergeCell ref="AA600:AK600"/>
    <mergeCell ref="Z603:AK603"/>
    <mergeCell ref="AG593:AH593"/>
    <mergeCell ref="AI591:AK591"/>
    <mergeCell ref="Z590:AK590"/>
    <mergeCell ref="AG601:AH601"/>
    <mergeCell ref="Z599:AE599"/>
    <mergeCell ref="AH538:AK538"/>
    <mergeCell ref="AE574:AH574"/>
    <mergeCell ref="AM574:AS574"/>
    <mergeCell ref="B576:AL576"/>
    <mergeCell ref="T575:V575"/>
    <mergeCell ref="AM575:AS575"/>
    <mergeCell ref="AC546:AF546"/>
    <mergeCell ref="Z606:AK606"/>
    <mergeCell ref="AF584:AK584"/>
    <mergeCell ref="Z595:AK595"/>
    <mergeCell ref="N593:O593"/>
    <mergeCell ref="G603:R603"/>
    <mergeCell ref="AA616:AK616"/>
    <mergeCell ref="G615:L615"/>
    <mergeCell ref="G589:R589"/>
    <mergeCell ref="Z581:AK581"/>
    <mergeCell ref="Z613:AK613"/>
    <mergeCell ref="AI582:AK582"/>
    <mergeCell ref="BG609:BH609"/>
    <mergeCell ref="BN610:BR610"/>
    <mergeCell ref="BG610:BH610"/>
    <mergeCell ref="BI610:BJ610"/>
    <mergeCell ref="BK609:BL609"/>
    <mergeCell ref="BN616:BR616"/>
    <mergeCell ref="BE610:BF610"/>
    <mergeCell ref="H583:R583"/>
    <mergeCell ref="Z611:AK611"/>
    <mergeCell ref="N609:O609"/>
    <mergeCell ref="AG609:AH609"/>
    <mergeCell ref="AI607:AK607"/>
    <mergeCell ref="BG613:BH613"/>
    <mergeCell ref="BI613:BJ613"/>
    <mergeCell ref="G581:R581"/>
    <mergeCell ref="G595:R595"/>
    <mergeCell ref="AG585:AH585"/>
    <mergeCell ref="G607:L607"/>
    <mergeCell ref="AA608:AK608"/>
    <mergeCell ref="BE611:BF611"/>
    <mergeCell ref="BG611:BH611"/>
    <mergeCell ref="Y363:Z363"/>
    <mergeCell ref="AG448:AJ448"/>
    <mergeCell ref="D464:V464"/>
    <mergeCell ref="W467:Y467"/>
    <mergeCell ref="AG379:AH379"/>
    <mergeCell ref="N377:P377"/>
    <mergeCell ref="Y484:AC485"/>
    <mergeCell ref="Q566:S566"/>
    <mergeCell ref="AI563:AL563"/>
    <mergeCell ref="A556:AS557"/>
    <mergeCell ref="AC553:AF553"/>
    <mergeCell ref="I391:N391"/>
    <mergeCell ref="H413:AE414"/>
    <mergeCell ref="Q393:U393"/>
    <mergeCell ref="AH530:AK530"/>
    <mergeCell ref="AH526:AK526"/>
    <mergeCell ref="AC527:AF527"/>
    <mergeCell ref="AC526:AF526"/>
    <mergeCell ref="O547:AA547"/>
    <mergeCell ref="AH548:AK548"/>
    <mergeCell ref="AH535:AK535"/>
    <mergeCell ref="AC534:AF534"/>
    <mergeCell ref="Y486:AC486"/>
    <mergeCell ref="T487:X487"/>
    <mergeCell ref="AH514:AK514"/>
    <mergeCell ref="AC511:AK511"/>
    <mergeCell ref="Y488:AC488"/>
    <mergeCell ref="A478:AL479"/>
    <mergeCell ref="AC536:AF536"/>
    <mergeCell ref="AD484:AH485"/>
    <mergeCell ref="B501:P502"/>
    <mergeCell ref="AC518:AF518"/>
    <mergeCell ref="L279:AD279"/>
    <mergeCell ref="L274:AD274"/>
    <mergeCell ref="H289:R289"/>
    <mergeCell ref="C124:K124"/>
    <mergeCell ref="O160:T160"/>
    <mergeCell ref="O161:AH161"/>
    <mergeCell ref="D164:AH164"/>
    <mergeCell ref="P423:Q423"/>
    <mergeCell ref="Q504:AK504"/>
    <mergeCell ref="AD493:AH493"/>
    <mergeCell ref="Y493:AC493"/>
    <mergeCell ref="AC513:AF513"/>
    <mergeCell ref="T493:X493"/>
    <mergeCell ref="AC550:AF550"/>
    <mergeCell ref="D449:AF449"/>
    <mergeCell ref="D450:AJ451"/>
    <mergeCell ref="W469:Y469"/>
    <mergeCell ref="AD492:AH492"/>
    <mergeCell ref="AC512:AF512"/>
    <mergeCell ref="W464:Y464"/>
    <mergeCell ref="T486:X486"/>
    <mergeCell ref="AH518:AK518"/>
    <mergeCell ref="AD487:AH487"/>
    <mergeCell ref="D437:AF437"/>
    <mergeCell ref="D438:AF438"/>
    <mergeCell ref="T492:X492"/>
    <mergeCell ref="T495:X495"/>
    <mergeCell ref="D470:V470"/>
    <mergeCell ref="B529:H531"/>
    <mergeCell ref="N370:Q370"/>
    <mergeCell ref="V381:W381"/>
    <mergeCell ref="AF417:AH417"/>
    <mergeCell ref="H310:R310"/>
    <mergeCell ref="H307:M307"/>
    <mergeCell ref="P306:R306"/>
    <mergeCell ref="AI338:AK338"/>
    <mergeCell ref="H339:M339"/>
    <mergeCell ref="H298:M298"/>
    <mergeCell ref="H299:M299"/>
    <mergeCell ref="H300:R300"/>
    <mergeCell ref="AA312:AK312"/>
    <mergeCell ref="H308:R308"/>
    <mergeCell ref="AA308:AK308"/>
    <mergeCell ref="AA300:AK300"/>
    <mergeCell ref="H306:M306"/>
    <mergeCell ref="AA326:AK326"/>
    <mergeCell ref="AA339:AF339"/>
    <mergeCell ref="H315:M315"/>
    <mergeCell ref="AI322:AK322"/>
    <mergeCell ref="AA319:AK319"/>
    <mergeCell ref="AA336:AK336"/>
    <mergeCell ref="H326:R326"/>
    <mergeCell ref="AA332:AK332"/>
    <mergeCell ref="H338:M338"/>
    <mergeCell ref="AA316:AK316"/>
    <mergeCell ref="A169:AL170"/>
    <mergeCell ref="H297:R297"/>
    <mergeCell ref="H311:R311"/>
    <mergeCell ref="H304:R304"/>
    <mergeCell ref="AA299:AF299"/>
    <mergeCell ref="H305:R305"/>
    <mergeCell ref="AA313:AK313"/>
    <mergeCell ref="AA310:AK310"/>
    <mergeCell ref="AA305:AK305"/>
    <mergeCell ref="AA302:AK302"/>
    <mergeCell ref="D269:H269"/>
    <mergeCell ref="X269:AC269"/>
    <mergeCell ref="AA287:AK287"/>
    <mergeCell ref="H286:R286"/>
    <mergeCell ref="M259:AE259"/>
    <mergeCell ref="M261:AE261"/>
    <mergeCell ref="U254:W254"/>
    <mergeCell ref="P298:R298"/>
    <mergeCell ref="H303:R303"/>
    <mergeCell ref="A281:AL282"/>
    <mergeCell ref="H292:R292"/>
    <mergeCell ref="H302:R302"/>
    <mergeCell ref="T189:AE189"/>
    <mergeCell ref="T194:U194"/>
    <mergeCell ref="E187:AE188"/>
    <mergeCell ref="I189:P189"/>
    <mergeCell ref="Y198:Z198"/>
    <mergeCell ref="M263:AE263"/>
    <mergeCell ref="AA307:AF307"/>
    <mergeCell ref="H313:R313"/>
    <mergeCell ref="W260:X260"/>
    <mergeCell ref="U262:W262"/>
    <mergeCell ref="A221:AL222"/>
    <mergeCell ref="M237:T237"/>
    <mergeCell ref="Z203:AF205"/>
    <mergeCell ref="M254:R254"/>
    <mergeCell ref="P204:U204"/>
    <mergeCell ref="M238:AE238"/>
    <mergeCell ref="X176:Y176"/>
    <mergeCell ref="X180:Y180"/>
    <mergeCell ref="AC244:AE244"/>
    <mergeCell ref="M245:AE245"/>
    <mergeCell ref="AA237:AK237"/>
    <mergeCell ref="M256:T256"/>
    <mergeCell ref="M255:AE255"/>
    <mergeCell ref="AF250:AK250"/>
    <mergeCell ref="M243:AE243"/>
    <mergeCell ref="M252:T252"/>
    <mergeCell ref="I190:N190"/>
    <mergeCell ref="M246:R246"/>
    <mergeCell ref="M251:AE251"/>
    <mergeCell ref="M244:T244"/>
    <mergeCell ref="D207:M207"/>
    <mergeCell ref="Z246:AE246"/>
    <mergeCell ref="T193:AI193"/>
    <mergeCell ref="D204:M204"/>
    <mergeCell ref="R177:S177"/>
    <mergeCell ref="U235:W235"/>
    <mergeCell ref="Z254:AE254"/>
    <mergeCell ref="M242:AE242"/>
    <mergeCell ref="AA256:AK256"/>
    <mergeCell ref="M248:T248"/>
    <mergeCell ref="W252:X252"/>
    <mergeCell ref="M250:AE250"/>
    <mergeCell ref="A10:AL10"/>
    <mergeCell ref="D203:M203"/>
    <mergeCell ref="P203:U203"/>
    <mergeCell ref="A20:AL20"/>
    <mergeCell ref="AH194:AI194"/>
    <mergeCell ref="AH195:AI195"/>
    <mergeCell ref="U176:V176"/>
    <mergeCell ref="H18:AJ18"/>
    <mergeCell ref="Y126:AK126"/>
    <mergeCell ref="AA264:AK264"/>
    <mergeCell ref="T190:AE190"/>
    <mergeCell ref="M231:AK231"/>
    <mergeCell ref="M232:AE232"/>
    <mergeCell ref="N191:AE192"/>
    <mergeCell ref="D210:M210"/>
    <mergeCell ref="AI227:AJ227"/>
    <mergeCell ref="AI225:AJ225"/>
    <mergeCell ref="M234:AE234"/>
    <mergeCell ref="AF242:AK242"/>
    <mergeCell ref="T195:U195"/>
    <mergeCell ref="D219:Z219"/>
    <mergeCell ref="AC233:AE233"/>
    <mergeCell ref="A12:AL12"/>
    <mergeCell ref="G122:H122"/>
    <mergeCell ref="L122:N122"/>
    <mergeCell ref="Y129:AK129"/>
    <mergeCell ref="M26:Q26"/>
    <mergeCell ref="H16:AJ16"/>
    <mergeCell ref="A21:AL21"/>
    <mergeCell ref="F150:T150"/>
    <mergeCell ref="M253:AE253"/>
    <mergeCell ref="J173:S173"/>
    <mergeCell ref="Y132:AK132"/>
    <mergeCell ref="A11:AL11"/>
    <mergeCell ref="O155:AH155"/>
    <mergeCell ref="O153:AH153"/>
    <mergeCell ref="O154:AH154"/>
    <mergeCell ref="O156:AH156"/>
    <mergeCell ref="O157:X157"/>
    <mergeCell ref="O158:R158"/>
    <mergeCell ref="W159:X159"/>
    <mergeCell ref="O159:T159"/>
    <mergeCell ref="AH253:AK253"/>
    <mergeCell ref="AH261:AK261"/>
    <mergeCell ref="M262:R262"/>
    <mergeCell ref="M264:T264"/>
    <mergeCell ref="H294:R294"/>
    <mergeCell ref="W244:X244"/>
    <mergeCell ref="U246:W246"/>
    <mergeCell ref="M236:AE236"/>
    <mergeCell ref="AI226:AJ226"/>
    <mergeCell ref="U175:V175"/>
    <mergeCell ref="I184:AE184"/>
    <mergeCell ref="AI178:AK178"/>
    <mergeCell ref="J174:Z174"/>
    <mergeCell ref="M233:T233"/>
    <mergeCell ref="W233:X233"/>
    <mergeCell ref="P290:R290"/>
    <mergeCell ref="L273:AJ273"/>
    <mergeCell ref="AH196:AI196"/>
    <mergeCell ref="AI228:AJ228"/>
    <mergeCell ref="I185:AE185"/>
    <mergeCell ref="M235:R235"/>
    <mergeCell ref="Z235:AE235"/>
    <mergeCell ref="AA248:AK248"/>
    <mergeCell ref="AA291:AF291"/>
    <mergeCell ref="AB275:AD275"/>
    <mergeCell ref="Y277:AD277"/>
    <mergeCell ref="AA294:AK294"/>
    <mergeCell ref="AF258:AK258"/>
    <mergeCell ref="AC260:AE260"/>
    <mergeCell ref="AA298:AF298"/>
    <mergeCell ref="AA286:AK286"/>
    <mergeCell ref="T266:X266"/>
    <mergeCell ref="AA324:AK324"/>
    <mergeCell ref="H314:M314"/>
    <mergeCell ref="AA315:AF315"/>
    <mergeCell ref="AA338:AF338"/>
    <mergeCell ref="AA296:AK296"/>
    <mergeCell ref="AA297:AK297"/>
    <mergeCell ref="H316:R316"/>
    <mergeCell ref="L275:S275"/>
    <mergeCell ref="L277:Q277"/>
    <mergeCell ref="AA295:AK295"/>
    <mergeCell ref="AA288:AK288"/>
    <mergeCell ref="AA306:AF306"/>
    <mergeCell ref="H312:R312"/>
    <mergeCell ref="AA314:AF314"/>
    <mergeCell ref="AA304:AK304"/>
    <mergeCell ref="AA290:AF290"/>
    <mergeCell ref="AI290:AK290"/>
    <mergeCell ref="H291:M291"/>
    <mergeCell ref="AA292:AK292"/>
    <mergeCell ref="V275:W275"/>
    <mergeCell ref="H288:R288"/>
    <mergeCell ref="H290:M290"/>
    <mergeCell ref="P417:R417"/>
    <mergeCell ref="S391:U391"/>
    <mergeCell ref="M356:N356"/>
    <mergeCell ref="R410:S410"/>
    <mergeCell ref="Q388:U388"/>
    <mergeCell ref="P346:Z346"/>
    <mergeCell ref="AJ356:AK356"/>
    <mergeCell ref="AA337:AK337"/>
    <mergeCell ref="M354:N354"/>
    <mergeCell ref="AG389:AJ389"/>
    <mergeCell ref="J384:U384"/>
    <mergeCell ref="V380:W380"/>
    <mergeCell ref="AC346:AE346"/>
    <mergeCell ref="Q390:U390"/>
    <mergeCell ref="AD376:AE376"/>
    <mergeCell ref="J385:U385"/>
    <mergeCell ref="AC252:AE252"/>
    <mergeCell ref="L276:AD276"/>
    <mergeCell ref="T277:V277"/>
    <mergeCell ref="AI314:AK314"/>
    <mergeCell ref="M258:AE258"/>
    <mergeCell ref="AA303:AK303"/>
    <mergeCell ref="AA311:AK311"/>
    <mergeCell ref="AI306:AK306"/>
    <mergeCell ref="L278:AD278"/>
    <mergeCell ref="M260:T260"/>
    <mergeCell ref="P342:AE342"/>
    <mergeCell ref="H320:R320"/>
    <mergeCell ref="H321:R321"/>
    <mergeCell ref="AA330:AF330"/>
    <mergeCell ref="P314:R314"/>
    <mergeCell ref="Z262:AE262"/>
    <mergeCell ref="T790:W790"/>
    <mergeCell ref="T791:W791"/>
    <mergeCell ref="O745:S745"/>
    <mergeCell ref="G749:J749"/>
    <mergeCell ref="G748:J748"/>
    <mergeCell ref="G747:J747"/>
    <mergeCell ref="G745:J745"/>
    <mergeCell ref="G746:J746"/>
    <mergeCell ref="Y724:AB727"/>
    <mergeCell ref="T724:X727"/>
    <mergeCell ref="G663:R663"/>
    <mergeCell ref="G680:R680"/>
    <mergeCell ref="AM738:AO738"/>
    <mergeCell ref="H330:M330"/>
    <mergeCell ref="H340:R340"/>
    <mergeCell ref="H337:R337"/>
    <mergeCell ref="P344:AE344"/>
    <mergeCell ref="AA340:AK340"/>
    <mergeCell ref="AA334:AK334"/>
    <mergeCell ref="N371:Q371"/>
    <mergeCell ref="B649:AN649"/>
    <mergeCell ref="B650:AN650"/>
    <mergeCell ref="B651:AN651"/>
    <mergeCell ref="AC640:AE640"/>
    <mergeCell ref="AC641:AE641"/>
    <mergeCell ref="AC642:AE642"/>
    <mergeCell ref="Z656:AK656"/>
    <mergeCell ref="G656:R656"/>
    <mergeCell ref="A627:AS628"/>
    <mergeCell ref="AF634:AJ636"/>
    <mergeCell ref="AF637:AJ637"/>
    <mergeCell ref="Q364:AG364"/>
    <mergeCell ref="B752:F752"/>
    <mergeCell ref="AC772:AG772"/>
    <mergeCell ref="O774:S774"/>
    <mergeCell ref="M821:P822"/>
    <mergeCell ref="AG829:AJ829"/>
    <mergeCell ref="Y829:AB829"/>
    <mergeCell ref="U829:X829"/>
    <mergeCell ref="Q829:T829"/>
    <mergeCell ref="AC829:AF829"/>
    <mergeCell ref="Y827:AB827"/>
    <mergeCell ref="AC827:AF827"/>
    <mergeCell ref="M827:P827"/>
    <mergeCell ref="Q828:T828"/>
    <mergeCell ref="M823:P823"/>
    <mergeCell ref="B753:F753"/>
    <mergeCell ref="AG827:AJ827"/>
    <mergeCell ref="AG825:AJ825"/>
    <mergeCell ref="M824:P824"/>
    <mergeCell ref="J795:N795"/>
    <mergeCell ref="O795:S795"/>
    <mergeCell ref="O796:S796"/>
    <mergeCell ref="C762:AR764"/>
    <mergeCell ref="C765:AR767"/>
    <mergeCell ref="B754:AH755"/>
    <mergeCell ref="O773:S773"/>
    <mergeCell ref="G753:J753"/>
    <mergeCell ref="T773:W773"/>
    <mergeCell ref="J778:K778"/>
    <mergeCell ref="J786:N786"/>
    <mergeCell ref="J776:N776"/>
    <mergeCell ref="AG828:AJ828"/>
    <mergeCell ref="T792:W792"/>
    <mergeCell ref="U825:X825"/>
    <mergeCell ref="Y824:AB824"/>
    <mergeCell ref="AC824:AF824"/>
    <mergeCell ref="AC825:AF825"/>
    <mergeCell ref="AC776:AG776"/>
    <mergeCell ref="Q821:T822"/>
    <mergeCell ref="Z807:AE807"/>
    <mergeCell ref="J774:N774"/>
    <mergeCell ref="Q824:T824"/>
    <mergeCell ref="Y821:AB822"/>
    <mergeCell ref="AC745:AG745"/>
    <mergeCell ref="AC746:AG746"/>
    <mergeCell ref="AC747:AG747"/>
    <mergeCell ref="O790:S790"/>
    <mergeCell ref="Z815:AE815"/>
    <mergeCell ref="X794:AB794"/>
    <mergeCell ref="X795:AB795"/>
    <mergeCell ref="Y746:AB746"/>
    <mergeCell ref="Y745:AB745"/>
    <mergeCell ref="T793:W793"/>
    <mergeCell ref="T782:W785"/>
    <mergeCell ref="T786:W786"/>
    <mergeCell ref="T787:W787"/>
    <mergeCell ref="U821:X822"/>
    <mergeCell ref="Y747:AB747"/>
    <mergeCell ref="Z804:AE804"/>
    <mergeCell ref="Z805:AE805"/>
    <mergeCell ref="J787:N787"/>
    <mergeCell ref="T745:X745"/>
    <mergeCell ref="T746:X746"/>
    <mergeCell ref="J773:N773"/>
    <mergeCell ref="G750:J750"/>
    <mergeCell ref="U826:X826"/>
    <mergeCell ref="Y826:AB826"/>
    <mergeCell ref="Q827:T827"/>
    <mergeCell ref="Y825:AB825"/>
    <mergeCell ref="M873:V873"/>
    <mergeCell ref="W875:AC875"/>
    <mergeCell ref="W851:AC851"/>
    <mergeCell ref="AC884:AH884"/>
    <mergeCell ref="W872:AC872"/>
    <mergeCell ref="W868:AC868"/>
    <mergeCell ref="AH752:AL752"/>
    <mergeCell ref="P814:Y814"/>
    <mergeCell ref="O787:S787"/>
    <mergeCell ref="O794:S794"/>
    <mergeCell ref="AC790:AG790"/>
    <mergeCell ref="AC791:AG791"/>
    <mergeCell ref="O786:S786"/>
    <mergeCell ref="AH782:AL785"/>
    <mergeCell ref="AH786:AL786"/>
    <mergeCell ref="AH787:AL787"/>
    <mergeCell ref="AH788:AL788"/>
    <mergeCell ref="AH789:AL789"/>
    <mergeCell ref="AH790:AL790"/>
    <mergeCell ref="AH791:AL791"/>
    <mergeCell ref="O782:S785"/>
    <mergeCell ref="O756:R756"/>
    <mergeCell ref="AG756:AJ756"/>
    <mergeCell ref="W864:AC864"/>
    <mergeCell ref="Z816:AE816"/>
    <mergeCell ref="Q823:T823"/>
    <mergeCell ref="U823:X823"/>
    <mergeCell ref="Q825:T825"/>
    <mergeCell ref="BD908:BF908"/>
    <mergeCell ref="AG826:AJ826"/>
    <mergeCell ref="AG830:AJ830"/>
    <mergeCell ref="W842:AC842"/>
    <mergeCell ref="AC830:AF830"/>
    <mergeCell ref="W844:AC844"/>
    <mergeCell ref="W849:AC849"/>
    <mergeCell ref="W840:AC840"/>
    <mergeCell ref="W845:AC845"/>
    <mergeCell ref="AZ854:BA854"/>
    <mergeCell ref="W874:AC874"/>
    <mergeCell ref="M874:V874"/>
    <mergeCell ref="C830:L830"/>
    <mergeCell ref="Q830:T830"/>
    <mergeCell ref="M830:P830"/>
    <mergeCell ref="W855:AC855"/>
    <mergeCell ref="AC826:AF826"/>
    <mergeCell ref="C828:H828"/>
    <mergeCell ref="M844:V844"/>
    <mergeCell ref="W841:AC841"/>
    <mergeCell ref="J847:V847"/>
    <mergeCell ref="AC891:AH891"/>
    <mergeCell ref="W853:AC853"/>
    <mergeCell ref="AC890:AH890"/>
    <mergeCell ref="BD907:BF907"/>
    <mergeCell ref="BD901:BE901"/>
    <mergeCell ref="BD903:BE903"/>
    <mergeCell ref="BD904:BE904"/>
    <mergeCell ref="BD906:BE906"/>
    <mergeCell ref="BD902:BE902"/>
    <mergeCell ref="U828:X828"/>
    <mergeCell ref="U830:X830"/>
    <mergeCell ref="BG965:BL965"/>
    <mergeCell ref="AA934:AF934"/>
    <mergeCell ref="AE940:AK940"/>
    <mergeCell ref="AA931:AF931"/>
    <mergeCell ref="BD909:BE909"/>
    <mergeCell ref="BD910:BE910"/>
    <mergeCell ref="U931:Z931"/>
    <mergeCell ref="U916:Z916"/>
    <mergeCell ref="U930:Z930"/>
    <mergeCell ref="AA925:AF925"/>
    <mergeCell ref="U918:Z918"/>
    <mergeCell ref="AA918:AF918"/>
    <mergeCell ref="BD912:BE912"/>
    <mergeCell ref="AB941:AK941"/>
    <mergeCell ref="U933:Z933"/>
    <mergeCell ref="AA923:AF923"/>
    <mergeCell ref="U920:Z920"/>
    <mergeCell ref="AA953:AG953"/>
    <mergeCell ref="T956:Z956"/>
    <mergeCell ref="AA928:AF928"/>
    <mergeCell ref="AA952:AG952"/>
    <mergeCell ref="AE939:AK939"/>
    <mergeCell ref="I934:T934"/>
    <mergeCell ref="AA929:AF929"/>
    <mergeCell ref="F913:T914"/>
    <mergeCell ref="U917:Z917"/>
    <mergeCell ref="U927:Z927"/>
    <mergeCell ref="U923:Z923"/>
    <mergeCell ref="AA916:AF916"/>
    <mergeCell ref="U921:Z921"/>
    <mergeCell ref="AA920:AF920"/>
    <mergeCell ref="AB914:AE914"/>
    <mergeCell ref="M953:S953"/>
    <mergeCell ref="M952:S952"/>
    <mergeCell ref="AC885:AH885"/>
    <mergeCell ref="AE943:AK943"/>
    <mergeCell ref="W958:AG958"/>
    <mergeCell ref="M957:S957"/>
    <mergeCell ref="M956:S956"/>
    <mergeCell ref="M945:S945"/>
    <mergeCell ref="B748:F748"/>
    <mergeCell ref="AH748:AL748"/>
    <mergeCell ref="C835:AJ835"/>
    <mergeCell ref="E883:AB883"/>
    <mergeCell ref="AH795:AL795"/>
    <mergeCell ref="B749:F749"/>
    <mergeCell ref="U932:Z932"/>
    <mergeCell ref="U926:Z926"/>
    <mergeCell ref="AA926:AF926"/>
    <mergeCell ref="AA915:AF915"/>
    <mergeCell ref="Z896:AE896"/>
    <mergeCell ref="W870:AC870"/>
    <mergeCell ref="AC882:AH882"/>
    <mergeCell ref="W873:AC873"/>
    <mergeCell ref="T856:V856"/>
    <mergeCell ref="T858:V858"/>
    <mergeCell ref="W865:AC865"/>
    <mergeCell ref="W850:AC850"/>
    <mergeCell ref="AA955:AG955"/>
    <mergeCell ref="AE946:AK946"/>
    <mergeCell ref="AA922:AF922"/>
    <mergeCell ref="AE942:AK942"/>
    <mergeCell ref="T794:W794"/>
    <mergeCell ref="AC828:AF828"/>
    <mergeCell ref="A1066:B1066"/>
    <mergeCell ref="A1040:AL1040"/>
    <mergeCell ref="A1063:B1063"/>
    <mergeCell ref="A1056:B1056"/>
    <mergeCell ref="A1050:B1050"/>
    <mergeCell ref="A1044:B1044"/>
    <mergeCell ref="I933:T933"/>
    <mergeCell ref="M939:S939"/>
    <mergeCell ref="AA927:AF927"/>
    <mergeCell ref="AA954:AG954"/>
    <mergeCell ref="O958:P958"/>
    <mergeCell ref="F959:L959"/>
    <mergeCell ref="Y743:AB743"/>
    <mergeCell ref="U924:Z924"/>
    <mergeCell ref="U925:Z925"/>
    <mergeCell ref="P930:T930"/>
    <mergeCell ref="AC887:AH887"/>
    <mergeCell ref="W859:AC859"/>
    <mergeCell ref="M872:V872"/>
    <mergeCell ref="R969:AA969"/>
    <mergeCell ref="M943:S943"/>
    <mergeCell ref="J941:S941"/>
    <mergeCell ref="Z897:AE897"/>
    <mergeCell ref="W867:AC867"/>
    <mergeCell ref="AC886:AH886"/>
    <mergeCell ref="M876:V876"/>
    <mergeCell ref="AC881:AH881"/>
    <mergeCell ref="AA917:AF917"/>
    <mergeCell ref="U919:Z919"/>
    <mergeCell ref="AA921:AF921"/>
    <mergeCell ref="A907:AL908"/>
    <mergeCell ref="Y744:AB744"/>
    <mergeCell ref="M940:S940"/>
    <mergeCell ref="AA933:AF933"/>
    <mergeCell ref="AA919:AF919"/>
    <mergeCell ref="O744:S744"/>
    <mergeCell ref="T738:X738"/>
    <mergeCell ref="AC735:AG735"/>
    <mergeCell ref="Y828:AB828"/>
    <mergeCell ref="O739:S739"/>
    <mergeCell ref="AC737:AG737"/>
    <mergeCell ref="B733:F733"/>
    <mergeCell ref="Y732:AB732"/>
    <mergeCell ref="B742:F742"/>
    <mergeCell ref="B735:F735"/>
    <mergeCell ref="B734:F734"/>
    <mergeCell ref="B739:F739"/>
    <mergeCell ref="B738:F738"/>
    <mergeCell ref="O733:S733"/>
    <mergeCell ref="Y739:AB739"/>
    <mergeCell ref="G740:J740"/>
    <mergeCell ref="G734:J734"/>
    <mergeCell ref="K732:N732"/>
    <mergeCell ref="K733:N733"/>
    <mergeCell ref="B737:F737"/>
    <mergeCell ref="Y738:AB738"/>
    <mergeCell ref="AC733:AG733"/>
    <mergeCell ref="T732:X732"/>
    <mergeCell ref="T733:X733"/>
    <mergeCell ref="T734:X734"/>
    <mergeCell ref="W847:AC847"/>
    <mergeCell ref="U827:X827"/>
    <mergeCell ref="Y799:AC799"/>
    <mergeCell ref="J782:N785"/>
    <mergeCell ref="B731:F731"/>
    <mergeCell ref="Y735:AB735"/>
    <mergeCell ref="AC738:AG738"/>
    <mergeCell ref="AH734:AL734"/>
    <mergeCell ref="AH735:AL735"/>
    <mergeCell ref="AH736:AL736"/>
    <mergeCell ref="B728:F728"/>
    <mergeCell ref="AE709:AI709"/>
    <mergeCell ref="G730:J730"/>
    <mergeCell ref="A719:AO721"/>
    <mergeCell ref="AH724:AL727"/>
    <mergeCell ref="AH730:AL730"/>
    <mergeCell ref="AH731:AL731"/>
    <mergeCell ref="O735:S735"/>
    <mergeCell ref="O736:S736"/>
    <mergeCell ref="O737:S737"/>
    <mergeCell ref="O738:S738"/>
    <mergeCell ref="O731:S731"/>
    <mergeCell ref="B729:F729"/>
    <mergeCell ref="B736:F736"/>
    <mergeCell ref="B724:F727"/>
    <mergeCell ref="G729:J729"/>
    <mergeCell ref="B730:F730"/>
    <mergeCell ref="T731:X731"/>
    <mergeCell ref="O730:S730"/>
    <mergeCell ref="O732:S732"/>
    <mergeCell ref="Y729:AB729"/>
    <mergeCell ref="G724:J727"/>
    <mergeCell ref="K724:N727"/>
    <mergeCell ref="K731:N731"/>
    <mergeCell ref="T728:X728"/>
    <mergeCell ref="B732:F732"/>
    <mergeCell ref="CB799:CH799"/>
    <mergeCell ref="BN799:BO799"/>
    <mergeCell ref="AM724:AO727"/>
    <mergeCell ref="J772:N772"/>
    <mergeCell ref="O772:S772"/>
    <mergeCell ref="Y752:AB752"/>
    <mergeCell ref="J775:N775"/>
    <mergeCell ref="O775:S775"/>
    <mergeCell ref="O768:S771"/>
    <mergeCell ref="Y750:AB750"/>
    <mergeCell ref="G751:J751"/>
    <mergeCell ref="G738:J738"/>
    <mergeCell ref="G742:J742"/>
    <mergeCell ref="Y798:AC798"/>
    <mergeCell ref="Y751:AB751"/>
    <mergeCell ref="AM752:AO752"/>
    <mergeCell ref="AM751:AO751"/>
    <mergeCell ref="AM753:AO753"/>
    <mergeCell ref="AC775:AG775"/>
    <mergeCell ref="J768:N771"/>
    <mergeCell ref="Y749:AB749"/>
    <mergeCell ref="G752:J752"/>
    <mergeCell ref="AH740:AL740"/>
    <mergeCell ref="O728:S728"/>
    <mergeCell ref="T735:X735"/>
    <mergeCell ref="T736:X736"/>
    <mergeCell ref="T737:X737"/>
    <mergeCell ref="T729:X729"/>
    <mergeCell ref="T730:X730"/>
    <mergeCell ref="K736:N736"/>
    <mergeCell ref="T788:W788"/>
    <mergeCell ref="T789:W789"/>
    <mergeCell ref="DC613:DG613"/>
    <mergeCell ref="DH613:DL613"/>
    <mergeCell ref="AK638:AN638"/>
    <mergeCell ref="BN663:BR663"/>
    <mergeCell ref="BN654:BR654"/>
    <mergeCell ref="BN653:BR653"/>
    <mergeCell ref="BN652:BR652"/>
    <mergeCell ref="BN651:BR651"/>
    <mergeCell ref="BN649:BR649"/>
    <mergeCell ref="AA624:AK624"/>
    <mergeCell ref="AG625:AH625"/>
    <mergeCell ref="N625:O625"/>
    <mergeCell ref="AK639:AN639"/>
    <mergeCell ref="AK640:AN640"/>
    <mergeCell ref="AK641:AN641"/>
    <mergeCell ref="AK642:AN642"/>
    <mergeCell ref="AK643:AN643"/>
    <mergeCell ref="G653:R653"/>
    <mergeCell ref="G661:R661"/>
    <mergeCell ref="G662:R662"/>
    <mergeCell ref="BS656:BW656"/>
    <mergeCell ref="Z663:AK663"/>
    <mergeCell ref="Z657:AE657"/>
    <mergeCell ref="Z662:AK662"/>
    <mergeCell ref="AA658:AK658"/>
    <mergeCell ref="H658:R658"/>
    <mergeCell ref="G657:L657"/>
    <mergeCell ref="P657:R657"/>
    <mergeCell ref="AI657:AK657"/>
    <mergeCell ref="AO634:AS636"/>
    <mergeCell ref="CC613:CG613"/>
    <mergeCell ref="BN614:BR614"/>
    <mergeCell ref="O647:Q647"/>
    <mergeCell ref="O648:Q648"/>
    <mergeCell ref="R640:T640"/>
    <mergeCell ref="R641:T641"/>
    <mergeCell ref="R642:T642"/>
    <mergeCell ref="O634:Q636"/>
    <mergeCell ref="R634:T636"/>
    <mergeCell ref="B634:N636"/>
    <mergeCell ref="C637:N637"/>
    <mergeCell ref="C638:N638"/>
    <mergeCell ref="C639:N639"/>
    <mergeCell ref="C640:N640"/>
    <mergeCell ref="C641:N641"/>
    <mergeCell ref="Z677:AK677"/>
    <mergeCell ref="Z672:AK672"/>
    <mergeCell ref="CS611:CW611"/>
    <mergeCell ref="CX609:DB609"/>
    <mergeCell ref="H666:R666"/>
    <mergeCell ref="AA674:AK674"/>
    <mergeCell ref="H674:R674"/>
    <mergeCell ref="G664:R664"/>
    <mergeCell ref="AI665:AK665"/>
    <mergeCell ref="G672:R672"/>
    <mergeCell ref="P665:R665"/>
    <mergeCell ref="CC609:CG609"/>
    <mergeCell ref="CC612:CG612"/>
    <mergeCell ref="CH613:CL613"/>
    <mergeCell ref="BG615:BH615"/>
    <mergeCell ref="BI615:BJ615"/>
    <mergeCell ref="BI611:BJ611"/>
    <mergeCell ref="BK612:BL612"/>
    <mergeCell ref="BN612:BR612"/>
    <mergeCell ref="N659:O659"/>
    <mergeCell ref="R643:T643"/>
    <mergeCell ref="R644:T644"/>
    <mergeCell ref="AO651:AS651"/>
    <mergeCell ref="G654:R654"/>
    <mergeCell ref="Z655:AK655"/>
    <mergeCell ref="CC627:CG627"/>
    <mergeCell ref="BN628:BR628"/>
    <mergeCell ref="BG628:BH628"/>
    <mergeCell ref="BI628:BJ628"/>
    <mergeCell ref="BK628:BL628"/>
    <mergeCell ref="BS628:BW628"/>
    <mergeCell ref="BX628:CB628"/>
    <mergeCell ref="CS613:CW613"/>
    <mergeCell ref="A13:AL14"/>
    <mergeCell ref="Q389:U389"/>
    <mergeCell ref="AI388:AJ388"/>
    <mergeCell ref="E367:AH368"/>
    <mergeCell ref="AA323:AF323"/>
    <mergeCell ref="H328:R328"/>
    <mergeCell ref="H331:M331"/>
    <mergeCell ref="AA335:AK335"/>
    <mergeCell ref="AA328:AK328"/>
    <mergeCell ref="BN609:BR609"/>
    <mergeCell ref="P330:R330"/>
    <mergeCell ref="H332:R332"/>
    <mergeCell ref="H329:R329"/>
    <mergeCell ref="T196:U196"/>
    <mergeCell ref="M247:AE247"/>
    <mergeCell ref="CS621:CW621"/>
    <mergeCell ref="AA318:AK318"/>
    <mergeCell ref="AO648:AS648"/>
    <mergeCell ref="CS609:CW609"/>
    <mergeCell ref="CS622:CW622"/>
    <mergeCell ref="AC370:AF370"/>
    <mergeCell ref="AJ355:AK355"/>
    <mergeCell ref="H336:R336"/>
    <mergeCell ref="AA322:AF322"/>
    <mergeCell ref="P322:R322"/>
    <mergeCell ref="AP204:AQ204"/>
    <mergeCell ref="I420:K420"/>
    <mergeCell ref="AA321:AK321"/>
    <mergeCell ref="H335:R335"/>
    <mergeCell ref="H327:R327"/>
    <mergeCell ref="T574:V574"/>
    <mergeCell ref="AO649:AS649"/>
    <mergeCell ref="AO639:AS639"/>
    <mergeCell ref="AF640:AJ640"/>
    <mergeCell ref="AF641:AJ641"/>
    <mergeCell ref="AF642:AJ642"/>
    <mergeCell ref="Z612:AK612"/>
    <mergeCell ref="Z623:AE623"/>
    <mergeCell ref="G620:R620"/>
    <mergeCell ref="H624:R624"/>
    <mergeCell ref="CH615:CL615"/>
    <mergeCell ref="CH630:CL630"/>
    <mergeCell ref="BK624:BL624"/>
    <mergeCell ref="BN624:BR624"/>
    <mergeCell ref="BE630:BF630"/>
    <mergeCell ref="BG630:BH630"/>
    <mergeCell ref="CH629:CL629"/>
    <mergeCell ref="C642:N642"/>
    <mergeCell ref="C643:N643"/>
    <mergeCell ref="C644:N644"/>
    <mergeCell ref="DM609:DQ609"/>
    <mergeCell ref="G582:L582"/>
    <mergeCell ref="G597:R597"/>
    <mergeCell ref="G588:R588"/>
    <mergeCell ref="C572:P572"/>
    <mergeCell ref="DH609:DL609"/>
    <mergeCell ref="H287:R287"/>
    <mergeCell ref="AA289:AK289"/>
    <mergeCell ref="AI298:AK298"/>
    <mergeCell ref="H296:R296"/>
    <mergeCell ref="CS610:CW610"/>
    <mergeCell ref="H319:R319"/>
    <mergeCell ref="P345:AE345"/>
    <mergeCell ref="P343:AE343"/>
    <mergeCell ref="AI330:AK330"/>
    <mergeCell ref="P338:R338"/>
    <mergeCell ref="N362:O362"/>
    <mergeCell ref="CX610:DB610"/>
    <mergeCell ref="DC610:DG610"/>
    <mergeCell ref="DH610:DL610"/>
    <mergeCell ref="H318:R318"/>
    <mergeCell ref="H295:R295"/>
    <mergeCell ref="H322:M322"/>
    <mergeCell ref="AA329:AK329"/>
    <mergeCell ref="H323:M323"/>
    <mergeCell ref="AA320:AK320"/>
    <mergeCell ref="H324:R324"/>
    <mergeCell ref="W468:Y468"/>
    <mergeCell ref="J366:K366"/>
    <mergeCell ref="AG378:AH378"/>
    <mergeCell ref="H334:R334"/>
    <mergeCell ref="M357:N357"/>
    <mergeCell ref="DC615:DG615"/>
    <mergeCell ref="DH615:DL615"/>
    <mergeCell ref="DM617:DQ617"/>
    <mergeCell ref="DR617:DV617"/>
    <mergeCell ref="CS616:CW616"/>
    <mergeCell ref="CX616:DB616"/>
    <mergeCell ref="DC616:DG616"/>
    <mergeCell ref="DH616:DL616"/>
    <mergeCell ref="DM615:DQ615"/>
    <mergeCell ref="DR615:DV615"/>
    <mergeCell ref="DC617:DG617"/>
    <mergeCell ref="DH617:DL617"/>
    <mergeCell ref="CX613:DB613"/>
    <mergeCell ref="CS614:CW614"/>
    <mergeCell ref="CX614:DB614"/>
    <mergeCell ref="DR610:DV610"/>
    <mergeCell ref="CS617:CW617"/>
    <mergeCell ref="CX617:DB617"/>
    <mergeCell ref="CS615:CW615"/>
    <mergeCell ref="CX615:DB615"/>
    <mergeCell ref="DC611:DG611"/>
    <mergeCell ref="DM611:DQ611"/>
    <mergeCell ref="DR611:DV611"/>
    <mergeCell ref="DM612:DQ612"/>
    <mergeCell ref="DM614:DQ614"/>
    <mergeCell ref="DM610:DQ610"/>
    <mergeCell ref="DM613:DQ613"/>
    <mergeCell ref="CS612:CW612"/>
    <mergeCell ref="CX612:DB612"/>
    <mergeCell ref="DH611:DL611"/>
    <mergeCell ref="DC614:DG614"/>
    <mergeCell ref="DH614:DL614"/>
    <mergeCell ref="DC622:DG622"/>
    <mergeCell ref="DH622:DL622"/>
    <mergeCell ref="DC621:DG621"/>
    <mergeCell ref="DM623:DQ623"/>
    <mergeCell ref="DR623:DV623"/>
    <mergeCell ref="DH619:DL619"/>
    <mergeCell ref="DM621:DQ621"/>
    <mergeCell ref="DR621:DV621"/>
    <mergeCell ref="CS620:CW620"/>
    <mergeCell ref="CX620:DB620"/>
    <mergeCell ref="DC620:DG620"/>
    <mergeCell ref="DH620:DL620"/>
    <mergeCell ref="DM619:DQ619"/>
    <mergeCell ref="DR619:DV619"/>
    <mergeCell ref="DM620:DQ620"/>
    <mergeCell ref="DR620:DV620"/>
    <mergeCell ref="CS619:CW619"/>
    <mergeCell ref="CX619:DB619"/>
    <mergeCell ref="DC619:DG619"/>
    <mergeCell ref="DC626:DG626"/>
    <mergeCell ref="CX628:DB628"/>
    <mergeCell ref="DC628:DG628"/>
    <mergeCell ref="DH628:DL628"/>
    <mergeCell ref="DR627:DV627"/>
    <mergeCell ref="DM628:DQ628"/>
    <mergeCell ref="DR628:DV628"/>
    <mergeCell ref="CX627:DB627"/>
    <mergeCell ref="DC627:DG627"/>
    <mergeCell ref="DH627:DL627"/>
    <mergeCell ref="DH626:DL626"/>
    <mergeCell ref="DC625:DG625"/>
    <mergeCell ref="DC618:DG618"/>
    <mergeCell ref="DH618:DL618"/>
    <mergeCell ref="DC609:DG609"/>
    <mergeCell ref="CX611:DB611"/>
    <mergeCell ref="DM622:DQ622"/>
    <mergeCell ref="DR622:DV622"/>
    <mergeCell ref="DM616:DQ616"/>
    <mergeCell ref="DR616:DV616"/>
    <mergeCell ref="DM618:DQ618"/>
    <mergeCell ref="DR618:DV618"/>
    <mergeCell ref="DR614:DV614"/>
    <mergeCell ref="DR612:DV612"/>
    <mergeCell ref="DR613:DV613"/>
    <mergeCell ref="DC612:DG612"/>
    <mergeCell ref="DH612:DL612"/>
    <mergeCell ref="DM627:DQ627"/>
    <mergeCell ref="DH625:DL625"/>
    <mergeCell ref="CX621:DB621"/>
    <mergeCell ref="DR609:DV609"/>
    <mergeCell ref="CX622:DB622"/>
    <mergeCell ref="DM629:DQ629"/>
    <mergeCell ref="CS629:CW629"/>
    <mergeCell ref="CX629:DB629"/>
    <mergeCell ref="CS631:CW631"/>
    <mergeCell ref="CX631:DB631"/>
    <mergeCell ref="DC631:DG631"/>
    <mergeCell ref="DH631:DL631"/>
    <mergeCell ref="DM624:DQ624"/>
    <mergeCell ref="DR624:DV624"/>
    <mergeCell ref="CS632:CW632"/>
    <mergeCell ref="CX632:DB632"/>
    <mergeCell ref="DC632:DG632"/>
    <mergeCell ref="DH632:DL632"/>
    <mergeCell ref="DH621:DL621"/>
    <mergeCell ref="CS623:CW623"/>
    <mergeCell ref="CX623:DB623"/>
    <mergeCell ref="DC623:DG623"/>
    <mergeCell ref="DH623:DL623"/>
    <mergeCell ref="DR625:DV625"/>
    <mergeCell ref="CS624:CW624"/>
    <mergeCell ref="CX624:DB624"/>
    <mergeCell ref="DC624:DG624"/>
    <mergeCell ref="DH624:DL624"/>
    <mergeCell ref="DM625:DQ625"/>
    <mergeCell ref="DC629:DG629"/>
    <mergeCell ref="DH629:DL629"/>
    <mergeCell ref="CS628:CW628"/>
    <mergeCell ref="DM626:DQ626"/>
    <mergeCell ref="DR626:DV626"/>
    <mergeCell ref="CS625:CW625"/>
    <mergeCell ref="CX625:DB625"/>
    <mergeCell ref="CS626:CW626"/>
    <mergeCell ref="AJ974:AQ974"/>
    <mergeCell ref="W863:AC863"/>
    <mergeCell ref="W877:AC877"/>
    <mergeCell ref="DC633:DG633"/>
    <mergeCell ref="CS633:CW633"/>
    <mergeCell ref="CX633:DB633"/>
    <mergeCell ref="CS634:CW634"/>
    <mergeCell ref="CX634:DB634"/>
    <mergeCell ref="CM654:CQ654"/>
    <mergeCell ref="CH652:CL652"/>
    <mergeCell ref="CS648:CW648"/>
    <mergeCell ref="CX648:DB648"/>
    <mergeCell ref="DC648:DG648"/>
    <mergeCell ref="CS649:CW649"/>
    <mergeCell ref="CH642:CL642"/>
    <mergeCell ref="CH650:CL650"/>
    <mergeCell ref="CS653:CW653"/>
    <mergeCell ref="CX653:DB653"/>
    <mergeCell ref="CX649:DB649"/>
    <mergeCell ref="CH649:CL649"/>
    <mergeCell ref="BS650:BW650"/>
    <mergeCell ref="BN648:BR648"/>
    <mergeCell ref="BN641:BR641"/>
    <mergeCell ref="AF639:AJ639"/>
    <mergeCell ref="U641:W641"/>
    <mergeCell ref="U640:W640"/>
    <mergeCell ref="AO638:AS638"/>
    <mergeCell ref="AO641:AS641"/>
    <mergeCell ref="BG851:BL851"/>
    <mergeCell ref="AM741:AO741"/>
    <mergeCell ref="AC795:AG795"/>
    <mergeCell ref="AC787:AG787"/>
    <mergeCell ref="A1082:B1082"/>
    <mergeCell ref="G735:J735"/>
    <mergeCell ref="U824:X824"/>
    <mergeCell ref="C826:H826"/>
    <mergeCell ref="M826:P826"/>
    <mergeCell ref="C827:H827"/>
    <mergeCell ref="Q826:T826"/>
    <mergeCell ref="C825:H825"/>
    <mergeCell ref="F829:L829"/>
    <mergeCell ref="M825:P825"/>
    <mergeCell ref="J796:N796"/>
    <mergeCell ref="J794:N794"/>
    <mergeCell ref="J792:N792"/>
    <mergeCell ref="D1074:AK1077"/>
    <mergeCell ref="O792:S792"/>
    <mergeCell ref="B1039:AK1039"/>
    <mergeCell ref="G736:J736"/>
    <mergeCell ref="G737:J737"/>
    <mergeCell ref="D1078:AK1081"/>
    <mergeCell ref="D1082:AK1084"/>
    <mergeCell ref="A1074:B1074"/>
    <mergeCell ref="X1035:AC1035"/>
    <mergeCell ref="X1036:AC1036"/>
    <mergeCell ref="AE944:AK944"/>
    <mergeCell ref="AE945:AK945"/>
    <mergeCell ref="AA932:AF932"/>
    <mergeCell ref="Y740:AB740"/>
    <mergeCell ref="M951:S951"/>
    <mergeCell ref="O791:S791"/>
    <mergeCell ref="Y736:AB736"/>
    <mergeCell ref="A1078:B1078"/>
    <mergeCell ref="G743:J743"/>
    <mergeCell ref="A1071:B1071"/>
    <mergeCell ref="J788:N788"/>
    <mergeCell ref="O788:S788"/>
    <mergeCell ref="AH745:AL745"/>
    <mergeCell ref="AH746:AL746"/>
    <mergeCell ref="O793:S793"/>
    <mergeCell ref="J790:N790"/>
    <mergeCell ref="Y748:AB748"/>
    <mergeCell ref="BD905:BE905"/>
    <mergeCell ref="AM728:AO728"/>
    <mergeCell ref="AM732:AO732"/>
    <mergeCell ref="Y731:AB731"/>
    <mergeCell ref="AM749:AO749"/>
    <mergeCell ref="AM735:AO735"/>
    <mergeCell ref="AM750:AO750"/>
    <mergeCell ref="Y733:AB733"/>
    <mergeCell ref="Y734:AB734"/>
    <mergeCell ref="Y823:AB823"/>
    <mergeCell ref="AC823:AF823"/>
    <mergeCell ref="AC888:AH888"/>
    <mergeCell ref="AH741:AL741"/>
    <mergeCell ref="AH742:AL742"/>
    <mergeCell ref="AH743:AL743"/>
    <mergeCell ref="AH737:AL737"/>
    <mergeCell ref="AH738:AL738"/>
    <mergeCell ref="Y830:AB830"/>
    <mergeCell ref="AH733:AL733"/>
    <mergeCell ref="AM731:AO731"/>
    <mergeCell ref="Y728:AB728"/>
    <mergeCell ref="M869:V869"/>
    <mergeCell ref="AH749:AL749"/>
    <mergeCell ref="O776:S776"/>
    <mergeCell ref="P673:R673"/>
    <mergeCell ref="G669:R669"/>
    <mergeCell ref="AI689:AK689"/>
    <mergeCell ref="AG667:AH667"/>
    <mergeCell ref="G671:R671"/>
    <mergeCell ref="G739:J739"/>
    <mergeCell ref="O734:S734"/>
    <mergeCell ref="N683:O683"/>
    <mergeCell ref="Z689:AE689"/>
    <mergeCell ref="H690:R690"/>
    <mergeCell ref="Z680:AK680"/>
    <mergeCell ref="R715:T715"/>
    <mergeCell ref="G728:J728"/>
    <mergeCell ref="W713:AK713"/>
    <mergeCell ref="G688:R688"/>
    <mergeCell ref="G673:L673"/>
    <mergeCell ref="Z687:AK687"/>
    <mergeCell ref="G693:R693"/>
    <mergeCell ref="AI681:AK681"/>
    <mergeCell ref="AE705:AI705"/>
    <mergeCell ref="N691:O691"/>
    <mergeCell ref="K730:N730"/>
    <mergeCell ref="Z679:AK679"/>
    <mergeCell ref="O729:S729"/>
    <mergeCell ref="AC734:AG734"/>
    <mergeCell ref="Z695:AK695"/>
    <mergeCell ref="G685:R685"/>
    <mergeCell ref="G744:J744"/>
    <mergeCell ref="AC736:AG736"/>
    <mergeCell ref="Z696:AK696"/>
    <mergeCell ref="AE708:AI708"/>
    <mergeCell ref="G670:R670"/>
    <mergeCell ref="AC724:AG727"/>
    <mergeCell ref="K740:N740"/>
    <mergeCell ref="K741:N741"/>
    <mergeCell ref="K742:N742"/>
    <mergeCell ref="BI844:BL844"/>
    <mergeCell ref="AC821:AF822"/>
    <mergeCell ref="Z814:AE814"/>
    <mergeCell ref="G678:R678"/>
    <mergeCell ref="P681:R681"/>
    <mergeCell ref="P697:R697"/>
    <mergeCell ref="Z653:AK653"/>
    <mergeCell ref="J715:O715"/>
    <mergeCell ref="J714:X714"/>
    <mergeCell ref="G731:J731"/>
    <mergeCell ref="G732:J732"/>
    <mergeCell ref="O724:S727"/>
    <mergeCell ref="W710:AK710"/>
    <mergeCell ref="AG691:AH691"/>
    <mergeCell ref="AE706:AI706"/>
    <mergeCell ref="G677:R677"/>
    <mergeCell ref="AM730:AO730"/>
    <mergeCell ref="Z664:AK664"/>
    <mergeCell ref="G655:R655"/>
    <mergeCell ref="G689:L689"/>
    <mergeCell ref="Z661:AK661"/>
    <mergeCell ref="Z681:AE681"/>
    <mergeCell ref="Z678:AK678"/>
    <mergeCell ref="G741:J741"/>
    <mergeCell ref="AM736:AO736"/>
    <mergeCell ref="AM739:AO739"/>
    <mergeCell ref="Y737:AB737"/>
    <mergeCell ref="AM737:AO737"/>
    <mergeCell ref="G679:R679"/>
    <mergeCell ref="D1044:AK1049"/>
    <mergeCell ref="D1050:AK1055"/>
    <mergeCell ref="D1056:AK1062"/>
    <mergeCell ref="D1063:AK1065"/>
    <mergeCell ref="D1066:AK1070"/>
    <mergeCell ref="D1071:AK1073"/>
    <mergeCell ref="G696:R696"/>
    <mergeCell ref="N699:O699"/>
    <mergeCell ref="Z669:AK669"/>
    <mergeCell ref="N667:O667"/>
    <mergeCell ref="Z670:AK670"/>
    <mergeCell ref="K743:N743"/>
    <mergeCell ref="T741:X741"/>
    <mergeCell ref="T742:X742"/>
    <mergeCell ref="T743:X743"/>
    <mergeCell ref="AC739:AG739"/>
    <mergeCell ref="G697:L697"/>
    <mergeCell ref="K728:N728"/>
    <mergeCell ref="K729:N729"/>
    <mergeCell ref="AG699:AH699"/>
    <mergeCell ref="AE703:AF703"/>
    <mergeCell ref="AE704:AF704"/>
    <mergeCell ref="AA682:AK682"/>
    <mergeCell ref="Z694:AK694"/>
    <mergeCell ref="Z697:AE697"/>
    <mergeCell ref="G694:R694"/>
    <mergeCell ref="G665:L665"/>
    <mergeCell ref="Z685:AK685"/>
    <mergeCell ref="P689:R689"/>
    <mergeCell ref="AE712:AF712"/>
    <mergeCell ref="Z665:AE665"/>
    <mergeCell ref="AA666:AK666"/>
    <mergeCell ref="Z673:AE673"/>
    <mergeCell ref="AG683:AH683"/>
    <mergeCell ref="AG675:AH675"/>
    <mergeCell ref="AC732:AG732"/>
    <mergeCell ref="G733:J733"/>
    <mergeCell ref="K737:N737"/>
    <mergeCell ref="K738:N738"/>
    <mergeCell ref="K739:N739"/>
    <mergeCell ref="Z686:AK686"/>
    <mergeCell ref="AI697:AK697"/>
    <mergeCell ref="AA690:AK690"/>
    <mergeCell ref="G681:L681"/>
    <mergeCell ref="E717:AK717"/>
    <mergeCell ref="W716:AK716"/>
    <mergeCell ref="AA698:AK698"/>
    <mergeCell ref="AH729:AL729"/>
    <mergeCell ref="G687:R687"/>
    <mergeCell ref="Y730:AB730"/>
    <mergeCell ref="Z688:AK688"/>
    <mergeCell ref="G695:R695"/>
    <mergeCell ref="H698:R698"/>
    <mergeCell ref="AC728:AG728"/>
    <mergeCell ref="N675:O675"/>
    <mergeCell ref="H682:R682"/>
    <mergeCell ref="G686:R686"/>
    <mergeCell ref="AH739:AL739"/>
    <mergeCell ref="A8:AL8"/>
    <mergeCell ref="S501:AK502"/>
    <mergeCell ref="I409:AE409"/>
    <mergeCell ref="AF178:AG178"/>
    <mergeCell ref="M27:Q27"/>
    <mergeCell ref="Z615:AE615"/>
    <mergeCell ref="Z619:AK619"/>
    <mergeCell ref="G619:R619"/>
    <mergeCell ref="AF646:AJ646"/>
    <mergeCell ref="AF647:AJ647"/>
    <mergeCell ref="AF648:AJ648"/>
    <mergeCell ref="AK634:AN636"/>
    <mergeCell ref="AK637:AN637"/>
    <mergeCell ref="AC646:AE646"/>
    <mergeCell ref="AC647:AE647"/>
    <mergeCell ref="AC648:AE648"/>
    <mergeCell ref="U643:W643"/>
    <mergeCell ref="U644:W644"/>
    <mergeCell ref="U645:W645"/>
    <mergeCell ref="P420:R420"/>
    <mergeCell ref="C647:N647"/>
    <mergeCell ref="C648:N648"/>
    <mergeCell ref="O643:Q643"/>
    <mergeCell ref="G596:R596"/>
    <mergeCell ref="G613:R613"/>
    <mergeCell ref="N617:O617"/>
    <mergeCell ref="P607:R607"/>
    <mergeCell ref="G599:L599"/>
    <mergeCell ref="G591:L591"/>
    <mergeCell ref="P582:R582"/>
    <mergeCell ref="AC634:AE636"/>
    <mergeCell ref="U642:W642"/>
    <mergeCell ref="O741:S741"/>
    <mergeCell ref="AH728:AL728"/>
    <mergeCell ref="AC743:AG743"/>
    <mergeCell ref="AJ972:AQ972"/>
    <mergeCell ref="O747:S747"/>
    <mergeCell ref="O748:S748"/>
    <mergeCell ref="O749:S749"/>
    <mergeCell ref="O750:S750"/>
    <mergeCell ref="K751:N751"/>
    <mergeCell ref="K752:N752"/>
    <mergeCell ref="T747:X747"/>
    <mergeCell ref="T748:X748"/>
    <mergeCell ref="T749:X749"/>
    <mergeCell ref="T750:X750"/>
    <mergeCell ref="T751:X751"/>
    <mergeCell ref="T752:X752"/>
    <mergeCell ref="Z811:AE811"/>
    <mergeCell ref="O746:S746"/>
    <mergeCell ref="M944:S944"/>
    <mergeCell ref="Z898:AE898"/>
    <mergeCell ref="AC751:AG751"/>
    <mergeCell ref="AC752:AG752"/>
    <mergeCell ref="AG824:AJ824"/>
    <mergeCell ref="AG823:AJ823"/>
    <mergeCell ref="AC793:AG793"/>
    <mergeCell ref="AC794:AG794"/>
    <mergeCell ref="AC750:AG750"/>
    <mergeCell ref="J789:N789"/>
    <mergeCell ref="O789:S789"/>
    <mergeCell ref="AH792:AL792"/>
    <mergeCell ref="AH793:AL793"/>
    <mergeCell ref="AH794:AL794"/>
    <mergeCell ref="R971:AA971"/>
    <mergeCell ref="R972:AA972"/>
    <mergeCell ref="AM740:AO740"/>
    <mergeCell ref="Z812:AE812"/>
    <mergeCell ref="W843:AC843"/>
    <mergeCell ref="AM733:AO733"/>
    <mergeCell ref="AM729:AO729"/>
    <mergeCell ref="U928:Z928"/>
    <mergeCell ref="AG821:AJ822"/>
    <mergeCell ref="W852:AC852"/>
    <mergeCell ref="W860:AC860"/>
    <mergeCell ref="K734:N734"/>
    <mergeCell ref="K735:N735"/>
    <mergeCell ref="A963:AS964"/>
    <mergeCell ref="O742:S742"/>
    <mergeCell ref="O743:S743"/>
    <mergeCell ref="X776:AB776"/>
    <mergeCell ref="X768:AB771"/>
    <mergeCell ref="K750:N750"/>
    <mergeCell ref="AC742:AG742"/>
    <mergeCell ref="T768:W771"/>
    <mergeCell ref="AC792:AG792"/>
    <mergeCell ref="X774:AB774"/>
    <mergeCell ref="X775:AB775"/>
    <mergeCell ref="AC748:AG748"/>
    <mergeCell ref="AC749:AG749"/>
    <mergeCell ref="K744:N744"/>
    <mergeCell ref="K745:N745"/>
    <mergeCell ref="K746:N746"/>
    <mergeCell ref="K747:N747"/>
    <mergeCell ref="W869:AC869"/>
    <mergeCell ref="M829:P829"/>
    <mergeCell ref="AC744:AG744"/>
    <mergeCell ref="AC788:AG788"/>
    <mergeCell ref="AC789:AG789"/>
    <mergeCell ref="T744:X744"/>
    <mergeCell ref="J791:N791"/>
    <mergeCell ref="AC796:AG796"/>
    <mergeCell ref="AC786:AG786"/>
    <mergeCell ref="M828:P828"/>
    <mergeCell ref="J793:N793"/>
    <mergeCell ref="K748:N748"/>
    <mergeCell ref="K749:N749"/>
    <mergeCell ref="AH744:AL744"/>
    <mergeCell ref="T739:X739"/>
    <mergeCell ref="T740:X740"/>
    <mergeCell ref="C823:H823"/>
    <mergeCell ref="C824:H824"/>
    <mergeCell ref="B751:F751"/>
    <mergeCell ref="B744:F744"/>
    <mergeCell ref="B746:F746"/>
    <mergeCell ref="B747:F747"/>
    <mergeCell ref="B745:F745"/>
    <mergeCell ref="B743:F743"/>
    <mergeCell ref="O751:S751"/>
    <mergeCell ref="O752:S752"/>
    <mergeCell ref="B741:F741"/>
    <mergeCell ref="B740:F740"/>
    <mergeCell ref="AH750:AL750"/>
    <mergeCell ref="AH751:AL751"/>
    <mergeCell ref="AH747:AL747"/>
    <mergeCell ref="Y742:AB742"/>
    <mergeCell ref="Y741:AB741"/>
    <mergeCell ref="AD758:AF758"/>
    <mergeCell ref="O740:S740"/>
    <mergeCell ref="D1032:AI1032"/>
    <mergeCell ref="D1028:AE1028"/>
    <mergeCell ref="D1025:AE1026"/>
    <mergeCell ref="D1029:AE1030"/>
    <mergeCell ref="X1027:Y1027"/>
    <mergeCell ref="X1031:Y1031"/>
    <mergeCell ref="I1027:J1027"/>
    <mergeCell ref="I1031:J1031"/>
    <mergeCell ref="AG1028:AH1028"/>
    <mergeCell ref="AG1020:AH1020"/>
    <mergeCell ref="AG1015:AH1015"/>
    <mergeCell ref="D1005:AE1007"/>
    <mergeCell ref="AJ1024:AQ1027"/>
    <mergeCell ref="AJ1028:AQ1031"/>
    <mergeCell ref="AJ1032:AQ1032"/>
    <mergeCell ref="AG1008:AH1008"/>
    <mergeCell ref="AJ973:AQ973"/>
    <mergeCell ref="D1016:AE1019"/>
    <mergeCell ref="AJ1015:AQ1019"/>
    <mergeCell ref="D1020:AE1020"/>
    <mergeCell ref="D1021:AE1023"/>
    <mergeCell ref="AJ1020:AQ1023"/>
    <mergeCell ref="D1009:AE1010"/>
    <mergeCell ref="B976:AE976"/>
    <mergeCell ref="D1024:AE1024"/>
    <mergeCell ref="D993:AE994"/>
    <mergeCell ref="AG1024:AH1024"/>
    <mergeCell ref="D996:AE998"/>
    <mergeCell ref="AG1011:AH1011"/>
    <mergeCell ref="D1015:AE1015"/>
    <mergeCell ref="D986:AE986"/>
    <mergeCell ref="B750:F750"/>
    <mergeCell ref="AA951:AG951"/>
    <mergeCell ref="AA957:AG957"/>
    <mergeCell ref="M955:S955"/>
    <mergeCell ref="M859:V859"/>
    <mergeCell ref="AH753:AL753"/>
    <mergeCell ref="T753:X753"/>
    <mergeCell ref="AA956:AG956"/>
    <mergeCell ref="M942:S942"/>
    <mergeCell ref="W876:AC876"/>
    <mergeCell ref="R970:AA970"/>
    <mergeCell ref="AB968:AI968"/>
    <mergeCell ref="AB969:AI969"/>
    <mergeCell ref="AB970:AI970"/>
    <mergeCell ref="U929:Z929"/>
    <mergeCell ref="U912:Z914"/>
    <mergeCell ref="U934:Z934"/>
    <mergeCell ref="AA959:AG959"/>
    <mergeCell ref="AA930:AF930"/>
    <mergeCell ref="U915:Z915"/>
    <mergeCell ref="T957:Z957"/>
    <mergeCell ref="I931:T931"/>
    <mergeCell ref="U922:Z922"/>
    <mergeCell ref="M954:S954"/>
    <mergeCell ref="F912:T912"/>
    <mergeCell ref="I932:T932"/>
    <mergeCell ref="M875:V875"/>
    <mergeCell ref="AC892:AH892"/>
    <mergeCell ref="AA924:AF924"/>
    <mergeCell ref="Z813:AE813"/>
    <mergeCell ref="Z806:AE806"/>
    <mergeCell ref="M959:S959"/>
    <mergeCell ref="R973:AA973"/>
    <mergeCell ref="D968:Q968"/>
    <mergeCell ref="D969:Q969"/>
    <mergeCell ref="D970:Q970"/>
    <mergeCell ref="D971:Q971"/>
    <mergeCell ref="D972:Q972"/>
    <mergeCell ref="D973:Q973"/>
    <mergeCell ref="AJ968:AQ968"/>
    <mergeCell ref="AJ969:AQ969"/>
    <mergeCell ref="AJ970:AQ970"/>
    <mergeCell ref="AJ971:AQ971"/>
    <mergeCell ref="D1011:AE1011"/>
    <mergeCell ref="D1012:AE1014"/>
    <mergeCell ref="AJ1011:AQ1014"/>
    <mergeCell ref="AJ977:AQ979"/>
    <mergeCell ref="AJ986:AQ989"/>
    <mergeCell ref="AJ990:AQ991"/>
    <mergeCell ref="AJ992:AQ994"/>
    <mergeCell ref="AJ995:AQ998"/>
    <mergeCell ref="AJ1004:AQ1007"/>
    <mergeCell ref="AJ1008:AQ1010"/>
    <mergeCell ref="R968:AA968"/>
    <mergeCell ref="D1008:AE1008"/>
    <mergeCell ref="B974:AA974"/>
    <mergeCell ref="D977:AE977"/>
    <mergeCell ref="D978:AE978"/>
    <mergeCell ref="D979:AE979"/>
    <mergeCell ref="D980:AE980"/>
    <mergeCell ref="D981:AE985"/>
    <mergeCell ref="D990:AE990"/>
    <mergeCell ref="D991:AE991"/>
    <mergeCell ref="AJ980:AQ985"/>
    <mergeCell ref="AJ999:AQ1003"/>
    <mergeCell ref="AF1000:AI1003"/>
    <mergeCell ref="AF1005:AI1007"/>
    <mergeCell ref="D999:AE1000"/>
    <mergeCell ref="D1001:AE1002"/>
    <mergeCell ref="J1003:AE1003"/>
    <mergeCell ref="D1004:AE1004"/>
    <mergeCell ref="B975:AI975"/>
    <mergeCell ref="AJ975:AQ975"/>
    <mergeCell ref="AJ976:AQ976"/>
    <mergeCell ref="D992:AE992"/>
    <mergeCell ref="AF976:AI976"/>
    <mergeCell ref="AG977:AH977"/>
    <mergeCell ref="AG980:AH980"/>
    <mergeCell ref="AG986:AH986"/>
    <mergeCell ref="AG990:AH990"/>
    <mergeCell ref="AG992:AH992"/>
    <mergeCell ref="AG995:AH995"/>
    <mergeCell ref="AG999:AH999"/>
    <mergeCell ref="AG1004:AH1004"/>
    <mergeCell ref="D995:AE995"/>
    <mergeCell ref="D987:AE989"/>
    <mergeCell ref="AB971:AI971"/>
    <mergeCell ref="AB972:AI972"/>
    <mergeCell ref="AB973:AI973"/>
    <mergeCell ref="M946:S946"/>
    <mergeCell ref="AB974:AI974"/>
    <mergeCell ref="C571:P571"/>
    <mergeCell ref="O637:Q637"/>
    <mergeCell ref="DX609:EB609"/>
    <mergeCell ref="EC609:EG609"/>
    <mergeCell ref="EH609:EL609"/>
    <mergeCell ref="EM609:EQ609"/>
    <mergeCell ref="ER609:EV609"/>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DX612:EB612"/>
    <mergeCell ref="EC612:EG612"/>
    <mergeCell ref="EH612:EL612"/>
    <mergeCell ref="EM612:EQ612"/>
    <mergeCell ref="ER612:EV612"/>
    <mergeCell ref="EW612:FA612"/>
    <mergeCell ref="DX613:EB613"/>
    <mergeCell ref="EC613:EG613"/>
    <mergeCell ref="EH613:EL613"/>
    <mergeCell ref="EM613:EQ613"/>
    <mergeCell ref="ER613:EV613"/>
    <mergeCell ref="EW613:FA613"/>
    <mergeCell ref="DX614:EB614"/>
    <mergeCell ref="EC614:EG614"/>
    <mergeCell ref="EH614:EL614"/>
    <mergeCell ref="EM614:EQ614"/>
    <mergeCell ref="ER614:EV614"/>
    <mergeCell ref="EW614:FA614"/>
    <mergeCell ref="DX615:EB615"/>
    <mergeCell ref="EC615:EG615"/>
    <mergeCell ref="EH615:EL615"/>
    <mergeCell ref="EM615:EQ615"/>
    <mergeCell ref="ER615:EV615"/>
    <mergeCell ref="EW615:FA615"/>
    <mergeCell ref="DX616:EB616"/>
    <mergeCell ref="EC616:EG616"/>
    <mergeCell ref="EH616:EL616"/>
    <mergeCell ref="EM616:EQ616"/>
    <mergeCell ref="ER616:EV616"/>
    <mergeCell ref="EW616:FA616"/>
    <mergeCell ref="DX617:EB617"/>
    <mergeCell ref="EC617:EG617"/>
    <mergeCell ref="EH617:EL617"/>
    <mergeCell ref="EM617:EQ617"/>
    <mergeCell ref="ER617:EV617"/>
    <mergeCell ref="EW617:FA617"/>
    <mergeCell ref="DX618:EB618"/>
    <mergeCell ref="EC618:EG618"/>
    <mergeCell ref="EH618:EL618"/>
    <mergeCell ref="EM618:EQ618"/>
    <mergeCell ref="ER618:EV618"/>
    <mergeCell ref="EW618:FA618"/>
    <mergeCell ref="DX619:EB619"/>
    <mergeCell ref="EC619:EG619"/>
    <mergeCell ref="EH619:EL619"/>
    <mergeCell ref="EM619:EQ619"/>
    <mergeCell ref="ER619:EV619"/>
    <mergeCell ref="EW619:FA619"/>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C624:EG624"/>
    <mergeCell ref="EH624:EL624"/>
    <mergeCell ref="EM624:EQ624"/>
    <mergeCell ref="ER624:EV624"/>
    <mergeCell ref="EW624:FA624"/>
    <mergeCell ref="DX625:EB625"/>
    <mergeCell ref="EC625:EG625"/>
    <mergeCell ref="EH625:EL625"/>
    <mergeCell ref="EM625:EQ625"/>
    <mergeCell ref="ER625:EV625"/>
    <mergeCell ref="EW625:FA625"/>
    <mergeCell ref="EW631:FA631"/>
    <mergeCell ref="DX626:EB626"/>
    <mergeCell ref="EC626:EG626"/>
    <mergeCell ref="EH626:EL626"/>
    <mergeCell ref="EM626:EQ626"/>
    <mergeCell ref="ER626:EV626"/>
    <mergeCell ref="EW626:FA626"/>
    <mergeCell ref="DX627:EB627"/>
    <mergeCell ref="EC627:EG627"/>
    <mergeCell ref="EH627:EL627"/>
    <mergeCell ref="EM627:EQ627"/>
    <mergeCell ref="ER627:EV627"/>
    <mergeCell ref="EW627:FA627"/>
    <mergeCell ref="DX628:EB628"/>
    <mergeCell ref="EC628:EG628"/>
    <mergeCell ref="EH628:EL628"/>
    <mergeCell ref="EM628:EQ628"/>
    <mergeCell ref="ER628:EV628"/>
    <mergeCell ref="EW628:FA628"/>
    <mergeCell ref="EW632:FA632"/>
    <mergeCell ref="EC633:EG633"/>
    <mergeCell ref="EH633:EL633"/>
    <mergeCell ref="EM633:EQ633"/>
    <mergeCell ref="ER633:EV633"/>
    <mergeCell ref="EW633:FA633"/>
    <mergeCell ref="DX634:EB634"/>
    <mergeCell ref="EC634:EG634"/>
    <mergeCell ref="EH634:EL634"/>
    <mergeCell ref="EM634:EQ634"/>
    <mergeCell ref="ER634:EV634"/>
    <mergeCell ref="EW634:FA634"/>
    <mergeCell ref="DX633:EB633"/>
    <mergeCell ref="DX629:EB629"/>
    <mergeCell ref="EC629:EG629"/>
    <mergeCell ref="EH629:EL629"/>
    <mergeCell ref="EM629:EQ629"/>
    <mergeCell ref="ER629:EV629"/>
    <mergeCell ref="EW629:FA629"/>
    <mergeCell ref="DX630:EB630"/>
    <mergeCell ref="EC630:EG630"/>
    <mergeCell ref="EH630:EL630"/>
    <mergeCell ref="EM630:EQ630"/>
    <mergeCell ref="ER630:EV630"/>
    <mergeCell ref="EW630:FA630"/>
    <mergeCell ref="DX631:EB631"/>
    <mergeCell ref="EC631:EG631"/>
    <mergeCell ref="EH631:EL631"/>
    <mergeCell ref="EM631:EQ631"/>
    <mergeCell ref="ER631:EV631"/>
    <mergeCell ref="EW642:FA642"/>
    <mergeCell ref="DX643:EB643"/>
    <mergeCell ref="EC643:EG643"/>
    <mergeCell ref="EW643:FA643"/>
    <mergeCell ref="ER646:EV646"/>
    <mergeCell ref="EW640:FA640"/>
    <mergeCell ref="DX641:EB641"/>
    <mergeCell ref="EC641:EG641"/>
    <mergeCell ref="EH641:EL641"/>
    <mergeCell ref="EM641:EQ641"/>
    <mergeCell ref="ER641:EV641"/>
    <mergeCell ref="EW641:FA641"/>
    <mergeCell ref="DX635:EB635"/>
    <mergeCell ref="EC635:EG635"/>
    <mergeCell ref="EH635:EL635"/>
    <mergeCell ref="EM635:EQ635"/>
    <mergeCell ref="ER635:EV635"/>
    <mergeCell ref="EW635:FA635"/>
    <mergeCell ref="DX638:EB638"/>
    <mergeCell ref="EC638:EG638"/>
    <mergeCell ref="EH638:EL638"/>
    <mergeCell ref="EM638:EQ638"/>
    <mergeCell ref="ER638:EV638"/>
    <mergeCell ref="EW638:FA638"/>
    <mergeCell ref="DX639:EB639"/>
    <mergeCell ref="ER639:EV639"/>
    <mergeCell ref="EW639:FA639"/>
    <mergeCell ref="ER640:EV640"/>
    <mergeCell ref="EC639:EG639"/>
    <mergeCell ref="EH639:EL639"/>
    <mergeCell ref="EM639:EQ639"/>
    <mergeCell ref="DX640:EB640"/>
    <mergeCell ref="EW651:FA651"/>
    <mergeCell ref="ER654:EV654"/>
    <mergeCell ref="EW654:FA654"/>
    <mergeCell ref="DX648:EB648"/>
    <mergeCell ref="ER655:EV655"/>
    <mergeCell ref="EM654:EQ654"/>
    <mergeCell ref="ER652:EV652"/>
    <mergeCell ref="EW652:FA652"/>
    <mergeCell ref="EW655:FA655"/>
    <mergeCell ref="DX655:EB655"/>
    <mergeCell ref="EC655:EG655"/>
    <mergeCell ref="EH655:EL655"/>
    <mergeCell ref="EW644:FA644"/>
    <mergeCell ref="DX645:EB645"/>
    <mergeCell ref="EC645:EG645"/>
    <mergeCell ref="EH645:EL645"/>
    <mergeCell ref="EM645:EQ645"/>
    <mergeCell ref="ER645:EV645"/>
    <mergeCell ref="EW645:FA645"/>
    <mergeCell ref="EW646:FA646"/>
    <mergeCell ref="DX647:EB647"/>
    <mergeCell ref="EC647:EG647"/>
    <mergeCell ref="EH647:EL647"/>
    <mergeCell ref="EM647:EQ647"/>
    <mergeCell ref="ER647:EV647"/>
    <mergeCell ref="EW647:FA647"/>
    <mergeCell ref="EC644:EG644"/>
    <mergeCell ref="EC646:EG646"/>
    <mergeCell ref="EH646:EL646"/>
    <mergeCell ref="EM646:EQ646"/>
    <mergeCell ref="EC651:EG651"/>
    <mergeCell ref="DX646:EB646"/>
    <mergeCell ref="EW659:FA659"/>
    <mergeCell ref="DX660:EB660"/>
    <mergeCell ref="EC660:EG660"/>
    <mergeCell ref="EH660:EL660"/>
    <mergeCell ref="EM660:EQ660"/>
    <mergeCell ref="ER660:EV660"/>
    <mergeCell ref="EW660:FA660"/>
    <mergeCell ref="DX661:EB661"/>
    <mergeCell ref="EC661:EG661"/>
    <mergeCell ref="EH661:EL661"/>
    <mergeCell ref="EM661:EQ661"/>
    <mergeCell ref="EW661:FA661"/>
    <mergeCell ref="DX663:EB663"/>
    <mergeCell ref="ER648:EV648"/>
    <mergeCell ref="EW648:FA648"/>
    <mergeCell ref="DX649:EB649"/>
    <mergeCell ref="EC649:EG649"/>
    <mergeCell ref="EH649:EL649"/>
    <mergeCell ref="EM649:EQ649"/>
    <mergeCell ref="ER649:EV649"/>
    <mergeCell ref="EW649:FA649"/>
    <mergeCell ref="EW656:FA656"/>
    <mergeCell ref="DX657:EB657"/>
    <mergeCell ref="EC657:EG657"/>
    <mergeCell ref="EH657:EL657"/>
    <mergeCell ref="EM657:EQ657"/>
    <mergeCell ref="ER657:EV657"/>
    <mergeCell ref="EW657:FA657"/>
    <mergeCell ref="DX650:EB650"/>
    <mergeCell ref="EC650:EG650"/>
    <mergeCell ref="EH651:EL651"/>
    <mergeCell ref="EM651:EQ651"/>
    <mergeCell ref="EW662:FA662"/>
    <mergeCell ref="EH656:EL656"/>
    <mergeCell ref="EM656:EQ656"/>
    <mergeCell ref="ER656:EV656"/>
    <mergeCell ref="EW650:FA650"/>
    <mergeCell ref="EC663:EG663"/>
    <mergeCell ref="EH663:EL663"/>
    <mergeCell ref="EM663:EQ663"/>
    <mergeCell ref="ER663:EV663"/>
    <mergeCell ref="DX653:EB653"/>
    <mergeCell ref="EC653:EG653"/>
    <mergeCell ref="DX662:EB662"/>
    <mergeCell ref="ER650:EV650"/>
    <mergeCell ref="EM652:EQ652"/>
    <mergeCell ref="EC662:EG662"/>
    <mergeCell ref="EH662:EL662"/>
    <mergeCell ref="EM662:EQ662"/>
    <mergeCell ref="ER662:EV662"/>
    <mergeCell ref="DX652:EB652"/>
    <mergeCell ref="EH652:EL652"/>
    <mergeCell ref="DX658:EB658"/>
    <mergeCell ref="EC658:EG658"/>
    <mergeCell ref="EH658:EL658"/>
    <mergeCell ref="EM658:EQ658"/>
    <mergeCell ref="EH650:EL650"/>
    <mergeCell ref="EM650:EQ650"/>
    <mergeCell ref="DX651:EB651"/>
    <mergeCell ref="EW658:FA658"/>
    <mergeCell ref="EW653:FA653"/>
    <mergeCell ref="DX654:EB654"/>
    <mergeCell ref="EC654:EG654"/>
    <mergeCell ref="EW663:FA663"/>
    <mergeCell ref="EC640:EG640"/>
    <mergeCell ref="EH640:EL640"/>
    <mergeCell ref="EC648:EG648"/>
    <mergeCell ref="EH648:EL648"/>
    <mergeCell ref="EM648:EQ648"/>
    <mergeCell ref="EH643:EL643"/>
    <mergeCell ref="EM643:EQ643"/>
    <mergeCell ref="DX642:EB642"/>
    <mergeCell ref="EC642:EG642"/>
    <mergeCell ref="EH642:EL642"/>
    <mergeCell ref="EM642:EQ642"/>
    <mergeCell ref="U646:W646"/>
    <mergeCell ref="U647:W647"/>
    <mergeCell ref="EM640:EQ640"/>
    <mergeCell ref="DX644:EB644"/>
    <mergeCell ref="AK644:AN644"/>
    <mergeCell ref="AK645:AN645"/>
    <mergeCell ref="AK646:AN646"/>
    <mergeCell ref="AK647:AN647"/>
    <mergeCell ref="AK648:AN648"/>
    <mergeCell ref="AC643:AE643"/>
    <mergeCell ref="AC644:AE644"/>
    <mergeCell ref="AC645:AE645"/>
    <mergeCell ref="CM644:CQ644"/>
    <mergeCell ref="CC640:CG640"/>
    <mergeCell ref="BX644:CB644"/>
    <mergeCell ref="CC644:CG644"/>
    <mergeCell ref="CC642:CG642"/>
    <mergeCell ref="BX648:CB648"/>
    <mergeCell ref="BX641:CB641"/>
    <mergeCell ref="X646:AB646"/>
    <mergeCell ref="X647:AB647"/>
    <mergeCell ref="ER643:EV643"/>
    <mergeCell ref="ER642:EV642"/>
    <mergeCell ref="DX632:EB632"/>
    <mergeCell ref="EC632:EG632"/>
    <mergeCell ref="EH632:EL632"/>
    <mergeCell ref="R645:T645"/>
    <mergeCell ref="R637:T637"/>
    <mergeCell ref="R638:T638"/>
    <mergeCell ref="R639:T639"/>
    <mergeCell ref="EH644:EL644"/>
    <mergeCell ref="EM644:EQ644"/>
    <mergeCell ref="ER644:EV644"/>
    <mergeCell ref="EM632:EQ632"/>
    <mergeCell ref="ER632:EV632"/>
    <mergeCell ref="O645:Q645"/>
    <mergeCell ref="AC638:AE638"/>
    <mergeCell ref="AC637:AE637"/>
    <mergeCell ref="DM633:DQ633"/>
    <mergeCell ref="BX634:CB634"/>
    <mergeCell ref="O644:Q644"/>
    <mergeCell ref="O638:Q638"/>
    <mergeCell ref="O639:Q639"/>
    <mergeCell ref="O640:Q640"/>
    <mergeCell ref="O641:Q641"/>
    <mergeCell ref="O642:Q642"/>
    <mergeCell ref="DR635:DV635"/>
    <mergeCell ref="U638:W638"/>
    <mergeCell ref="U639:W639"/>
    <mergeCell ref="X637:AB637"/>
    <mergeCell ref="DC635:DG635"/>
    <mergeCell ref="DH635:DL635"/>
    <mergeCell ref="AF638:AJ638"/>
    <mergeCell ref="C645:N645"/>
    <mergeCell ref="C646:N646"/>
    <mergeCell ref="X634:AB636"/>
    <mergeCell ref="CS627:CW627"/>
    <mergeCell ref="CS618:CW618"/>
    <mergeCell ref="CX618:DB618"/>
    <mergeCell ref="X644:AB644"/>
    <mergeCell ref="X645:AB645"/>
    <mergeCell ref="R646:T646"/>
    <mergeCell ref="X639:AB639"/>
    <mergeCell ref="X640:AB640"/>
    <mergeCell ref="X641:AB641"/>
    <mergeCell ref="X642:AB642"/>
    <mergeCell ref="X643:AB643"/>
    <mergeCell ref="U637:W637"/>
    <mergeCell ref="AF643:AJ643"/>
    <mergeCell ref="AO640:AS640"/>
    <mergeCell ref="G623:L623"/>
    <mergeCell ref="G622:R622"/>
    <mergeCell ref="Z621:AK621"/>
    <mergeCell ref="CX626:DB626"/>
    <mergeCell ref="AO646:AS646"/>
    <mergeCell ref="AO637:AS637"/>
    <mergeCell ref="O646:Q646"/>
    <mergeCell ref="BX619:CB619"/>
    <mergeCell ref="BK619:BL619"/>
    <mergeCell ref="BN630:BR630"/>
    <mergeCell ref="BS630:BW630"/>
    <mergeCell ref="BI627:BJ627"/>
    <mergeCell ref="CC623:CG623"/>
    <mergeCell ref="BK623:BL623"/>
    <mergeCell ref="BN619:BR619"/>
    <mergeCell ref="X648:AB648"/>
    <mergeCell ref="AF644:AJ644"/>
    <mergeCell ref="AF645:AJ645"/>
    <mergeCell ref="AO645:AS645"/>
    <mergeCell ref="AO643:AS643"/>
    <mergeCell ref="DH649:DL649"/>
    <mergeCell ref="DM649:DQ649"/>
    <mergeCell ref="DR649:DV649"/>
    <mergeCell ref="Q571:S571"/>
    <mergeCell ref="Q572:S572"/>
    <mergeCell ref="Q573:S573"/>
    <mergeCell ref="Q574:S574"/>
    <mergeCell ref="Q575:S575"/>
    <mergeCell ref="U634:W636"/>
    <mergeCell ref="G621:R621"/>
    <mergeCell ref="H600:R600"/>
    <mergeCell ref="N585:O585"/>
    <mergeCell ref="G579:R579"/>
    <mergeCell ref="H608:R608"/>
    <mergeCell ref="G614:R614"/>
    <mergeCell ref="H592:R592"/>
    <mergeCell ref="G605:R605"/>
    <mergeCell ref="G606:R606"/>
    <mergeCell ref="G578:R578"/>
    <mergeCell ref="AI623:AK623"/>
    <mergeCell ref="M584:R584"/>
    <mergeCell ref="Z614:AK614"/>
    <mergeCell ref="P623:R623"/>
    <mergeCell ref="Z622:AK622"/>
    <mergeCell ref="Z589:AK589"/>
    <mergeCell ref="P591:R591"/>
    <mergeCell ref="Z620:AK620"/>
    <mergeCell ref="R647:T647"/>
    <mergeCell ref="R648:T648"/>
    <mergeCell ref="X638:AB638"/>
    <mergeCell ref="AO647:AS647"/>
    <mergeCell ref="CX651:DB651"/>
    <mergeCell ref="DC651:DG651"/>
    <mergeCell ref="DR654:DV654"/>
    <mergeCell ref="DR660:DV660"/>
    <mergeCell ref="CS658:CW658"/>
    <mergeCell ref="BN650:BR650"/>
    <mergeCell ref="BX654:CB654"/>
    <mergeCell ref="CM651:CQ651"/>
    <mergeCell ref="DH655:DL655"/>
    <mergeCell ref="DM655:DQ655"/>
    <mergeCell ref="DR655:DV655"/>
    <mergeCell ref="CS656:CW656"/>
    <mergeCell ref="CX656:DB656"/>
    <mergeCell ref="DC656:DG656"/>
    <mergeCell ref="DH656:DL656"/>
    <mergeCell ref="DM656:DQ656"/>
    <mergeCell ref="DR656:DV656"/>
    <mergeCell ref="U648:W648"/>
    <mergeCell ref="Z654:AK654"/>
    <mergeCell ref="CC654:CG654"/>
    <mergeCell ref="BX652:CB652"/>
    <mergeCell ref="BX653:CB653"/>
    <mergeCell ref="CC649:CG649"/>
    <mergeCell ref="CC648:CG648"/>
    <mergeCell ref="CH651:CL651"/>
    <mergeCell ref="CC651:CG651"/>
    <mergeCell ref="CH648:CL648"/>
    <mergeCell ref="BX651:CB651"/>
    <mergeCell ref="DC649:DG649"/>
    <mergeCell ref="AC639:AE639"/>
    <mergeCell ref="AO642:AS642"/>
    <mergeCell ref="DM635:DQ635"/>
    <mergeCell ref="DC634:DG634"/>
    <mergeCell ref="DM634:DQ634"/>
    <mergeCell ref="DH634:DL634"/>
    <mergeCell ref="BS654:BW654"/>
    <mergeCell ref="DR634:DV634"/>
    <mergeCell ref="CM653:CQ653"/>
    <mergeCell ref="DR633:DV633"/>
    <mergeCell ref="DH633:DL633"/>
    <mergeCell ref="DM631:DQ631"/>
    <mergeCell ref="DR631:DV631"/>
    <mergeCell ref="DM632:DQ632"/>
    <mergeCell ref="DR632:DV632"/>
    <mergeCell ref="DM630:DQ630"/>
    <mergeCell ref="DH648:DL648"/>
    <mergeCell ref="DM648:DQ648"/>
    <mergeCell ref="DR648:DV648"/>
    <mergeCell ref="DH654:DL654"/>
    <mergeCell ref="DM654:DQ654"/>
    <mergeCell ref="DR630:DV630"/>
    <mergeCell ref="CS635:CW635"/>
    <mergeCell ref="CX635:DB635"/>
    <mergeCell ref="CM641:CQ641"/>
    <mergeCell ref="CM642:CQ642"/>
    <mergeCell ref="CM648:CQ648"/>
    <mergeCell ref="CM650:CQ650"/>
    <mergeCell ref="CM649:CQ649"/>
    <mergeCell ref="BX650:CB650"/>
    <mergeCell ref="BS648:BW648"/>
    <mergeCell ref="DR629:DV629"/>
    <mergeCell ref="CS630:CW630"/>
    <mergeCell ref="CX630:DB630"/>
    <mergeCell ref="DC630:DG630"/>
    <mergeCell ref="DH630:DL630"/>
    <mergeCell ref="ER653:EV653"/>
    <mergeCell ref="EC652:EG652"/>
    <mergeCell ref="EH653:EL653"/>
    <mergeCell ref="EM653:EQ653"/>
    <mergeCell ref="BS663:BW663"/>
    <mergeCell ref="AM734:AO734"/>
    <mergeCell ref="CC663:CG663"/>
    <mergeCell ref="CM663:CQ663"/>
    <mergeCell ref="CM652:CQ652"/>
    <mergeCell ref="CS650:CW650"/>
    <mergeCell ref="CX650:DB650"/>
    <mergeCell ref="DC650:DG650"/>
    <mergeCell ref="CX658:DB658"/>
    <mergeCell ref="DC658:DG658"/>
    <mergeCell ref="DH658:DL658"/>
    <mergeCell ref="DM658:DQ658"/>
    <mergeCell ref="DR658:DV658"/>
    <mergeCell ref="CS655:CW655"/>
    <mergeCell ref="CX655:DB655"/>
    <mergeCell ref="DC655:DG655"/>
    <mergeCell ref="DC653:DG653"/>
    <mergeCell ref="DH653:DL653"/>
    <mergeCell ref="DM653:DQ653"/>
    <mergeCell ref="DR653:DV653"/>
    <mergeCell ref="ER661:EV661"/>
    <mergeCell ref="DX656:EB656"/>
    <mergeCell ref="EC656:EG656"/>
    <mergeCell ref="ER658:EV658"/>
    <mergeCell ref="DH651:DL651"/>
    <mergeCell ref="DM651:DQ651"/>
    <mergeCell ref="DR651:DV651"/>
    <mergeCell ref="CS652:CW652"/>
    <mergeCell ref="AM742:AO742"/>
    <mergeCell ref="Z693:AK693"/>
    <mergeCell ref="AO650:AS650"/>
    <mergeCell ref="AC729:AG729"/>
    <mergeCell ref="AH732:AL732"/>
    <mergeCell ref="BS651:BW651"/>
    <mergeCell ref="CS657:CW657"/>
    <mergeCell ref="CX657:DB657"/>
    <mergeCell ref="DC657:DG657"/>
    <mergeCell ref="DH657:DL657"/>
    <mergeCell ref="DM657:DQ657"/>
    <mergeCell ref="DR657:DV657"/>
    <mergeCell ref="AG659:AH659"/>
    <mergeCell ref="EH654:EL654"/>
    <mergeCell ref="EM655:EQ655"/>
    <mergeCell ref="DX659:EB659"/>
    <mergeCell ref="EC659:EG659"/>
    <mergeCell ref="EH659:EL659"/>
    <mergeCell ref="EM659:EQ659"/>
    <mergeCell ref="ER659:EV659"/>
    <mergeCell ref="ER651:EV651"/>
    <mergeCell ref="AC740:AG740"/>
    <mergeCell ref="AC741:AG741"/>
    <mergeCell ref="AI673:AK673"/>
    <mergeCell ref="Z671:AK671"/>
    <mergeCell ref="AC730:AG730"/>
    <mergeCell ref="AC731:AG731"/>
    <mergeCell ref="AM747:AO747"/>
    <mergeCell ref="AM748:AO748"/>
    <mergeCell ref="AM746:AO746"/>
    <mergeCell ref="AM745:AO745"/>
    <mergeCell ref="CX652:DB652"/>
    <mergeCell ref="DC652:DG652"/>
    <mergeCell ref="DH652:DL652"/>
    <mergeCell ref="DM652:DQ652"/>
    <mergeCell ref="DR652:DV652"/>
    <mergeCell ref="CS654:CW654"/>
    <mergeCell ref="CX654:DB654"/>
    <mergeCell ref="DC654:DG654"/>
    <mergeCell ref="AM744:AO744"/>
    <mergeCell ref="DH650:DL650"/>
    <mergeCell ref="DM650:DQ650"/>
    <mergeCell ref="DR650:DV650"/>
    <mergeCell ref="CS651:CW651"/>
    <mergeCell ref="CH663:CL663"/>
    <mergeCell ref="CC650:CG650"/>
    <mergeCell ref="AM743:AO743"/>
    <mergeCell ref="CH655:CL655"/>
    <mergeCell ref="CH656:CL656"/>
    <mergeCell ref="CH657:CL657"/>
    <mergeCell ref="CM655:CQ655"/>
    <mergeCell ref="CM656:CQ656"/>
    <mergeCell ref="CM657:CQ657"/>
    <mergeCell ref="BN655:BR655"/>
    <mergeCell ref="BN656:BR656"/>
    <mergeCell ref="BN657:BR657"/>
    <mergeCell ref="BN658:BR658"/>
    <mergeCell ref="BS658:BW658"/>
    <mergeCell ref="BX658:CB658"/>
  </mergeCells>
  <phoneticPr fontId="0" type="noConversion"/>
  <conditionalFormatting sqref="AF1000">
    <cfRule type="cellIs" dxfId="142" priority="4" stopIfTrue="1" operator="equal">
      <formula>"Please Enter Amount:"</formula>
    </cfRule>
  </conditionalFormatting>
  <conditionalFormatting sqref="AJ1024">
    <cfRule type="cellIs" dxfId="141" priority="7" stopIfTrue="1" operator="equal">
      <formula>"#DIV/0!"</formula>
    </cfRule>
  </conditionalFormatting>
  <conditionalFormatting sqref="AG440:AJ440">
    <cfRule type="expression" dxfId="140" priority="8" stopIfTrue="1">
      <formula>"iserror(d31)"</formula>
    </cfRule>
  </conditionalFormatting>
  <conditionalFormatting sqref="AF1012">
    <cfRule type="cellIs" dxfId="139" priority="2" stopIfTrue="1" operator="equal">
      <formula>"Please Enter Amount:"</formula>
    </cfRule>
  </conditionalFormatting>
  <conditionalFormatting sqref="AF1005">
    <cfRule type="cellIs" dxfId="138" priority="1" stopIfTrue="1" operator="equal">
      <formula>"Please Enter Amount:"</formula>
    </cfRule>
  </conditionalFormatting>
  <dataValidations xWindow="329" yWindow="269" count="49">
    <dataValidation type="list" allowBlank="1" showInputMessage="1" showErrorMessage="1" sqref="S412:T412 M354:N357 AE424:AF424 A1063:B1063 A1078:B1078 A1082:B1082 A1074:B1074 A1044:B1044 A1050:B1050 R410:S411 A1066:B1066 A1071:B1071 A1056:B1056" xr:uid="{00000000-0002-0000-0400-000000000000}">
      <formula1>"N/A, Yes"</formula1>
    </dataValidation>
    <dataValidation type="list" allowBlank="1" showInputMessage="1" showErrorMessage="1" sqref="O958 N699 AG699 AG675 N675 AG683 N683 AG691 N691 AG625 AG659 N659 AG667 N667 AG617 AG609 N601 AG601 N617 AG593 N609 N585 N625 N593 AG585 Y198 O33:P33 X180 R177 AP204 T194:T196" xr:uid="{00000000-0002-0000-0400-000001000000}">
      <formula1>"Yes, No"</formula1>
    </dataValidation>
    <dataValidation type="list" allowBlank="1" showInputMessage="1" showErrorMessage="1" sqref="AG990 AG999 AG1008 AG977 AG980 AG1015 Q501 AG986 AG992 AG995 AG1004 AG1011 AG1020" xr:uid="{00000000-0002-0000-0400-000002000000}">
      <formula1>"Yes,No"</formula1>
    </dataValidation>
    <dataValidation type="list" allowBlank="1" showInputMessage="1" showErrorMessage="1" sqref="J1003" xr:uid="{00000000-0002-0000-0400-000003000000}">
      <formula1>"N/A,Seismic Upgrading, Environmental Mitigation"</formula1>
    </dataValidation>
    <dataValidation type="list" showInputMessage="1" showErrorMessage="1" sqref="Z271:AD271" xr:uid="{00000000-0002-0000-0400-000004000000}">
      <formula1>"Nonprofit, For-Profit, N/A"</formula1>
    </dataValidation>
    <dataValidation type="list" allowBlank="1" showInputMessage="1" showErrorMessage="1" sqref="AE712:AF712 Q428:R428 AE703:AF704 Z431:AA431 AI391:AJ391 AI388:AJ388 AI396:AJ396" xr:uid="{00000000-0002-0000-0400-000005000000}">
      <formula1>"No, Yes"</formula1>
    </dataValidation>
    <dataValidation type="decimal" allowBlank="1" showInputMessage="1" showErrorMessage="1" error="example: enter 30 for 30%, hit cancel and try again._x000a_" sqref="AH728:AH752 AI730:AL752 AH786:AL795 AI773:AJ776 AH772:AH775 AK772:AL775" xr:uid="{00000000-0002-0000-0400-000006000000}">
      <formula1>0</formula1>
      <formula2>1</formula2>
    </dataValidation>
    <dataValidation type="list" allowBlank="1" showInputMessage="1" showErrorMessage="1" sqref="W716:AK716" xr:uid="{00000000-0002-0000-0400-000007000000}">
      <formula1>"(select one),FHA Insurance, Private Mortgage Insurance, Letter(s) of Credit, Other"</formula1>
    </dataValidation>
    <dataValidation type="list" showInputMessage="1" showErrorMessage="1" sqref="Z433 AF429" xr:uid="{00000000-0002-0000-0400-000008000000}">
      <formula1>$BN$342:$BN$344</formula1>
    </dataValidation>
    <dataValidation type="list" allowBlank="1" showInputMessage="1" showErrorMessage="1" sqref="Y363:Z363 N362:O362 J366:K366 AJ356:AK356 AJ354:AK354" xr:uid="{00000000-0002-0000-0400-000009000000}">
      <formula1>"N/A, Yes, No"</formula1>
    </dataValidation>
    <dataValidation type="list" showInputMessage="1" showErrorMessage="1" sqref="J778:K778" xr:uid="{00000000-0002-0000-0400-00000A000000}">
      <formula1>"No,Yes"</formula1>
    </dataValidation>
    <dataValidation type="list" allowBlank="1" showInputMessage="1" showErrorMessage="1" sqref="U915:U934" xr:uid="{00000000-0002-0000-0400-00000B000000}">
      <formula1>"Yes, No,N/A"</formula1>
    </dataValidation>
    <dataValidation type="list" showInputMessage="1" showErrorMessage="1" sqref="J173:S173" xr:uid="{00000000-0002-0000-0400-00000C000000}">
      <formula1>"Preliminary Reservation, Subsidy Layering, Placed in Service, Re-Application"</formula1>
    </dataValidation>
    <dataValidation type="whole" allowBlank="1" showInputMessage="1" showErrorMessage="1" error="Please enter a number" sqref="AH194:AI197 Y211:Z211 AH210:AI210" xr:uid="{00000000-0002-0000-0400-00000D000000}">
      <formula1>0</formula1>
      <formula2>999</formula2>
    </dataValidation>
    <dataValidation type="list" showInputMessage="1" showErrorMessage="1" sqref="D207:M207" xr:uid="{00000000-0002-0000-0400-00000E000000}">
      <formula1>"(select one),20%/50%,40%/60%,40%/60% Average Income"</formula1>
    </dataValidation>
    <dataValidation showInputMessage="1" showErrorMessage="1" sqref="W267" xr:uid="{00000000-0002-0000-0400-00000F000000}"/>
    <dataValidation type="list" allowBlank="1" showInputMessage="1" showErrorMessage="1" sqref="BN799:BO799" xr:uid="{00000000-0002-0000-0400-000010000000}">
      <formula1>$BN$801:$BN$802</formula1>
    </dataValidation>
    <dataValidation type="list" allowBlank="1" showInputMessage="1" showErrorMessage="1" sqref="M256:T256 M264:T264 M248:T248" xr:uid="{00000000-0002-0000-0400-000011000000}">
      <formula1>"(select one),Nonprofit, For Profit"</formula1>
    </dataValidation>
    <dataValidation type="list" allowBlank="1" showInputMessage="1" showErrorMessage="1" sqref="AI225:AJ22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P930:T930 S400:U400" xr:uid="{00000000-0002-0000-0400-000014000000}">
      <formula1>"No,Yes"</formula1>
    </dataValidation>
    <dataValidation type="list" allowBlank="1" showInputMessage="1" showErrorMessage="1" sqref="M956:S956" xr:uid="{00000000-0002-0000-0400-000015000000}">
      <formula1>"(select one),Project-based vouchers,Project-based contract"</formula1>
    </dataValidation>
    <dataValidation type="list" allowBlank="1" showInputMessage="1" showErrorMessage="1" sqref="M953:S953" xr:uid="{00000000-0002-0000-0400-000016000000}">
      <formula1>"N/A,IRP,Decoupled IRP"</formula1>
    </dataValidation>
    <dataValidation type="list" allowBlank="1" showInputMessage="1" showErrorMessage="1" sqref="AF242:AK242 AF250:AK250 AF258:AK258" xr:uid="{00000000-0002-0000-0400-000017000000}">
      <formula1>"(select one),Managing GP,Administrative GP"</formula1>
    </dataValidation>
    <dataValidation type="list" allowBlank="1" showInputMessage="1" showErrorMessage="1" sqref="AG378:AH379 V380:W381 AD758:AF758" xr:uid="{00000000-0002-0000-0400-000018000000}">
      <formula1>"N/A,Yes,No"</formula1>
    </dataValidation>
    <dataValidation type="list" allowBlank="1" showInputMessage="1" showErrorMessage="1" sqref="Q364" xr:uid="{00000000-0002-0000-0400-000019000000}">
      <formula1>"N/A,Appraisal,Third party debt encumbering the seller's property"</formula1>
    </dataValidation>
    <dataValidation type="whole" operator="greaterThanOrEqual" allowBlank="1" showInputMessage="1" showErrorMessage="1" sqref="Z804:AE804 AG393:AJ393" xr:uid="{00000000-0002-0000-0400-00001A000000}">
      <formula1>0</formula1>
    </dataValidation>
    <dataValidation type="list" allowBlank="1" showInputMessage="1" showErrorMessage="1" sqref="Z564:AD575" xr:uid="{00000000-0002-0000-0400-00001B000000}">
      <formula1>"(select),Fixed,Variable,N/A"</formula1>
    </dataValidation>
    <dataValidation type="list" showInputMessage="1" showErrorMessage="1" sqref="J174:Z174" xr:uid="{00000000-0002-0000-0400-00001C000000}">
      <formula1>"(select one),CDLAC-TCAC Joint Application (submitting concurrently),CDLAC-only application (bonds without tax credits)"</formula1>
    </dataValidation>
    <dataValidation type="list" allowBlank="1" showInputMessage="1" showErrorMessage="1" sqref="I409:AE40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41 AB941" xr:uid="{00000000-0002-0000-0400-00001E000000}">
      <formula1>"(select one),Project-based vouchers (PBVs),Project-based contract (PBC),RAD conversion - PBVs, RAD conversion - PBC"</formula1>
    </dataValidation>
    <dataValidation type="list" allowBlank="1" showInputMessage="1" showErrorMessage="1" sqref="D213" xr:uid="{00000000-0002-0000-0400-00001F000000}">
      <formula1>$BH$189:$BH$193</formula1>
    </dataValidation>
    <dataValidation type="list" showInputMessage="1" showErrorMessage="1" sqref="D219:Z219" xr:uid="{00000000-0002-0000-0400-000020000000}">
      <formula1>$BC$197:$BC$209</formula1>
    </dataValidation>
    <dataValidation type="whole" allowBlank="1" showInputMessage="1" showErrorMessage="1" sqref="AG407:AJ407" xr:uid="{00000000-0002-0000-0400-000021000000}">
      <formula1>0</formula1>
      <formula2>AG394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"Highest Resource,High Resource, Moderate Resource (Rapidly Changing),Moderate Resource,Low Resource,High Segregation &amp; Poverty,Missing/Insufficient Data"</formula1>
    </dataValidation>
    <dataValidation type="list" allowBlank="1" showInputMessage="1" showErrorMessage="1" sqref="S401:U401" xr:uid="{00000000-0002-0000-0400-000024000000}">
      <formula1>"N/A,No,Yes"</formula1>
    </dataValidation>
    <dataValidation type="list" allowBlank="1" showInputMessage="1" showErrorMessage="1" sqref="S404:AJ404" xr:uid="{00000000-0002-0000-0400-000025000000}">
      <formula1>"(select),Secured by Leasehold Interest,Secured by Fee Interest,Secured by both Leasehold &amp; Fee Interests,Other"</formula1>
    </dataValidation>
    <dataValidation type="whole" allowBlank="1" showInputMessage="1" showErrorMessage="1" sqref="AG400:AJ400 AG394:AJ395" xr:uid="{00000000-0002-0000-0400-000026000000}">
      <formula1>0</formula1>
      <formula2>AG393</formula2>
    </dataValidation>
    <dataValidation type="whole" allowBlank="1" showInputMessage="1" showErrorMessage="1" sqref="AG399:AJ399" xr:uid="{00000000-0002-0000-0400-000027000000}">
      <formula1>0</formula1>
      <formula2>AG394</formula2>
    </dataValidation>
    <dataValidation type="whole" allowBlank="1" showInputMessage="1" showErrorMessage="1" sqref="AG396:AH396" xr:uid="{00000000-0002-0000-0400-000028000000}">
      <formula1>0</formula1>
      <formula2>AG394</formula2>
    </dataValidation>
    <dataValidation type="list" showInputMessage="1" showErrorMessage="1" sqref="AC526:AF554 AC513:AF520" xr:uid="{00000000-0002-0000-0400-000029000000}">
      <formula1>"N/A,1,2,3,4,5,6,7,8,9,10,11,12"</formula1>
    </dataValidation>
    <dataValidation type="list" allowBlank="1" showInputMessage="1" showErrorMessage="1" sqref="AC521:AF521" xr:uid="{00000000-0002-0000-0400-00002A000000}">
      <formula1>"(select),Yes,No"</formula1>
    </dataValidation>
    <dataValidation type="list" allowBlank="1" showInputMessage="1" showErrorMessage="1" sqref="D269:H269" xr:uid="{00000000-0002-0000-0400-00002B000000}">
      <formula1>$BB$244:$BB$246</formula1>
    </dataValidation>
    <dataValidation type="list" allowBlank="1" showInputMessage="1" showErrorMessage="1" sqref="B728:F752 J772:N775 J786:N795" xr:uid="{00000000-0002-0000-0400-00002C000000}">
      <formula1>$BA$608:$BA$614</formula1>
    </dataValidation>
    <dataValidation type="list" allowBlank="1" showInputMessage="1" showErrorMessage="1" sqref="M237:T237" xr:uid="{00000000-0002-0000-0400-00002D000000}">
      <formula1>$BC$212:$BC$220</formula1>
    </dataValidation>
    <dataValidation type="list" allowBlank="1" showInputMessage="1" showErrorMessage="1" sqref="X637:X648" xr:uid="{00000000-0002-0000-0400-00002E000000}">
      <formula1>$BA$637:$BA$641</formula1>
    </dataValidation>
    <dataValidation type="list" allowBlank="1" showInputMessage="1" showErrorMessage="1" sqref="Z203" xr:uid="{00000000-0002-0000-0400-00002F000000}">
      <formula1>"(select),$500M,15% set-aside,15% set-aside with qualifying low value rehab"</formula1>
    </dataValidation>
    <dataValidation type="list" showInputMessage="1" showErrorMessage="1" sqref="D210:M210" xr:uid="{00000000-0002-0000-0400-000030000000}">
      <formula1>$BC$189:$BC$195</formula1>
    </dataValidation>
  </dataValidations>
  <hyperlinks>
    <hyperlink ref="W200" r:id="rId2" xr:uid="{00000000-0004-0000-0400-000000000000}"/>
    <hyperlink ref="D164" r:id="rId3" display="http://www.treasurer.ca.gov/ctcac/2019/lra/contact.pdf" xr:uid="{00000000-0004-0000-0400-000001000000}"/>
    <hyperlink ref="D164:AH164" r:id="rId4" display="http://www.treasurer.ca.gov/ctcac/2018/lra/contact.pdf" xr:uid="{00000000-0004-0000-0400-000002000000}"/>
  </hyperlinks>
  <printOptions horizontalCentered="1"/>
  <pageMargins left="0.5" right="0.5" top="1" bottom="1" header="0.5" footer="0.5"/>
  <pageSetup scale="83" fitToHeight="25" orientation="portrait" useFirstPageNumber="1" r:id="rId5"/>
  <headerFooter alignWithMargins="0">
    <oddFooter>&amp;C&amp;P&amp;R&amp;A</oddFooter>
  </headerFooter>
  <rowBreaks count="21" manualBreakCount="21">
    <brk id="118" max="44" man="1"/>
    <brk id="168" max="44" man="1"/>
    <brk id="220" max="44" man="1"/>
    <brk id="280" max="44" man="1"/>
    <brk id="341" max="44" man="1"/>
    <brk id="349" max="44" man="1"/>
    <brk id="407" max="44" man="1"/>
    <brk id="456" max="44" man="1"/>
    <brk id="477" max="44" man="1"/>
    <brk id="524" max="44" man="1"/>
    <brk id="555" max="44" man="1"/>
    <brk id="610" max="44" man="1"/>
    <brk id="626" max="44" man="1"/>
    <brk id="684" max="44" man="1"/>
    <brk id="718" max="44" man="1"/>
    <brk id="837" max="44" man="1"/>
    <brk id="893" max="44" man="1"/>
    <brk id="906" max="44" man="1"/>
    <brk id="962" max="44" man="1"/>
    <brk id="1019" max="44" man="1"/>
    <brk id="1039" max="4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showZeros="0" view="pageBreakPreview" topLeftCell="A79" zoomScale="90" zoomScaleNormal="100" zoomScaleSheetLayoutView="90" workbookViewId="0">
      <selection activeCell="S99" sqref="S99"/>
    </sheetView>
  </sheetViews>
  <sheetFormatPr defaultColWidth="0" defaultRowHeight="12" zeroHeight="1"/>
  <cols>
    <col min="1" max="1" width="35.7109375" style="298" customWidth="1"/>
    <col min="2" max="12" width="12.140625" style="229" customWidth="1"/>
    <col min="13" max="17" width="11.28515625" style="229" customWidth="1"/>
    <col min="18" max="18" width="12.7109375" style="229" customWidth="1"/>
    <col min="19" max="20" width="12.140625" style="229" customWidth="1"/>
    <col min="21" max="21" width="0.28515625" style="232" customWidth="1"/>
    <col min="22" max="16383" width="8.85546875" style="229" hidden="1"/>
    <col min="16384" max="16384" width="0.140625" style="229" customWidth="1"/>
  </cols>
  <sheetData>
    <row r="1" spans="1:21" s="166" customFormat="1" ht="13.5">
      <c r="A1" s="246" t="s">
        <v>582</v>
      </c>
      <c r="B1" s="189"/>
      <c r="C1" s="189"/>
      <c r="D1" s="189"/>
      <c r="E1" s="190"/>
      <c r="F1" s="2528" t="s">
        <v>656</v>
      </c>
      <c r="G1" s="2529"/>
      <c r="H1" s="2529"/>
      <c r="I1" s="2529"/>
      <c r="J1" s="2529"/>
      <c r="K1" s="2529"/>
      <c r="L1" s="2529"/>
      <c r="M1" s="2529"/>
      <c r="N1" s="2529"/>
      <c r="O1" s="2529"/>
      <c r="P1" s="2529"/>
      <c r="Q1" s="2529"/>
      <c r="R1" s="2530"/>
      <c r="S1" s="168"/>
      <c r="T1" s="167"/>
      <c r="U1" s="169"/>
    </row>
    <row r="2" spans="1:21" s="208" customFormat="1" ht="71.25" customHeight="1">
      <c r="A2" s="207"/>
      <c r="B2" s="208" t="s">
        <v>24</v>
      </c>
      <c r="C2" s="208" t="s">
        <v>392</v>
      </c>
      <c r="D2" s="208" t="s">
        <v>391</v>
      </c>
      <c r="E2" s="208" t="s">
        <v>25</v>
      </c>
      <c r="F2" s="209" t="str">
        <f>Application!B637&amp;Application!C637</f>
        <v>1)Pacific Western Bank - Tax Exempt Permanent Loan</v>
      </c>
      <c r="G2" s="209" t="str">
        <f>Application!B638&amp;Application!C638</f>
        <v>2)City of Merced - HOME</v>
      </c>
      <c r="H2" s="209" t="str">
        <f>Application!B639&amp;Application!C639</f>
        <v>3)Deferred Developer Fee</v>
      </c>
      <c r="I2" s="209" t="str">
        <f>Application!B640&amp;Application!C640</f>
        <v>4)</v>
      </c>
      <c r="J2" s="209" t="str">
        <f>Application!B641&amp;Application!C641</f>
        <v>5)</v>
      </c>
      <c r="K2" s="209" t="str">
        <f>Application!B642&amp;Application!C642</f>
        <v>6)</v>
      </c>
      <c r="L2" s="209" t="str">
        <f>Application!B643&amp;Application!C643</f>
        <v>7)</v>
      </c>
      <c r="M2" s="209" t="str">
        <f>Application!B644&amp;Application!C644</f>
        <v>8)</v>
      </c>
      <c r="N2" s="209" t="str">
        <f>Application!B645&amp;Application!C645</f>
        <v>9)</v>
      </c>
      <c r="O2" s="209" t="str">
        <f>Application!B646&amp;Application!C646</f>
        <v>10)</v>
      </c>
      <c r="P2" s="209" t="str">
        <f>Application!B647&amp;Application!C647</f>
        <v>11)</v>
      </c>
      <c r="Q2" s="209" t="str">
        <f>Application!B648&amp;Application!C648</f>
        <v>12)</v>
      </c>
      <c r="R2" s="209" t="s">
        <v>62</v>
      </c>
      <c r="S2" s="208" t="s">
        <v>188</v>
      </c>
      <c r="T2" s="208" t="s">
        <v>26</v>
      </c>
      <c r="U2" s="210"/>
    </row>
    <row r="3" spans="1:21" s="214" customFormat="1">
      <c r="A3" s="211" t="s">
        <v>27</v>
      </c>
      <c r="B3" s="212"/>
      <c r="C3" s="212"/>
      <c r="D3" s="212"/>
      <c r="E3" s="212"/>
      <c r="F3" s="212"/>
      <c r="G3" s="212"/>
      <c r="H3" s="212"/>
      <c r="I3" s="212"/>
      <c r="J3" s="212"/>
      <c r="K3" s="212"/>
      <c r="L3" s="212"/>
      <c r="M3" s="212"/>
      <c r="N3" s="212"/>
      <c r="O3" s="212"/>
      <c r="P3" s="212"/>
      <c r="Q3" s="212"/>
      <c r="R3" s="212"/>
      <c r="S3" s="212"/>
      <c r="T3" s="212"/>
      <c r="U3" s="213"/>
    </row>
    <row r="4" spans="1:21" s="214" customFormat="1">
      <c r="A4" s="215" t="s">
        <v>28</v>
      </c>
      <c r="B4" s="216">
        <f>SUM(C4+D4)</f>
        <v>30407</v>
      </c>
      <c r="C4" s="217">
        <v>30407</v>
      </c>
      <c r="D4" s="217"/>
      <c r="E4" s="217">
        <v>30407</v>
      </c>
      <c r="F4" s="217"/>
      <c r="G4" s="217"/>
      <c r="H4" s="217"/>
      <c r="I4" s="217"/>
      <c r="J4" s="217"/>
      <c r="K4" s="217"/>
      <c r="L4" s="217"/>
      <c r="M4" s="217"/>
      <c r="N4" s="217"/>
      <c r="O4" s="217"/>
      <c r="P4" s="217"/>
      <c r="Q4" s="217"/>
      <c r="R4" s="877">
        <f>SUM(E4:Q4)</f>
        <v>30407</v>
      </c>
      <c r="S4" s="218"/>
      <c r="T4" s="218"/>
      <c r="U4" s="213"/>
    </row>
    <row r="5" spans="1:21" s="214" customFormat="1">
      <c r="A5" s="215" t="s">
        <v>29</v>
      </c>
      <c r="B5" s="216">
        <f>SUM(C5+D5)</f>
        <v>0</v>
      </c>
      <c r="C5" s="217"/>
      <c r="D5" s="217"/>
      <c r="E5" s="217"/>
      <c r="F5" s="217"/>
      <c r="G5" s="217"/>
      <c r="H5" s="217"/>
      <c r="I5" s="217"/>
      <c r="J5" s="217"/>
      <c r="K5" s="217"/>
      <c r="L5" s="217"/>
      <c r="M5" s="217"/>
      <c r="N5" s="217"/>
      <c r="O5" s="217"/>
      <c r="P5" s="217"/>
      <c r="Q5" s="217"/>
      <c r="R5" s="877">
        <f>SUM(E5:Q5)</f>
        <v>0</v>
      </c>
      <c r="S5" s="218"/>
      <c r="T5" s="218"/>
      <c r="U5" s="213"/>
    </row>
    <row r="6" spans="1:21" s="214" customFormat="1">
      <c r="A6" s="215" t="s">
        <v>30</v>
      </c>
      <c r="B6" s="216">
        <f>SUM(C6+D6)</f>
        <v>0</v>
      </c>
      <c r="C6" s="217"/>
      <c r="D6" s="217"/>
      <c r="E6" s="217"/>
      <c r="F6" s="217"/>
      <c r="G6" s="217"/>
      <c r="H6" s="217"/>
      <c r="I6" s="217"/>
      <c r="J6" s="217"/>
      <c r="K6" s="217"/>
      <c r="L6" s="217"/>
      <c r="M6" s="217"/>
      <c r="N6" s="217"/>
      <c r="O6" s="217"/>
      <c r="P6" s="217"/>
      <c r="Q6" s="217"/>
      <c r="R6" s="877">
        <f>SUM(E6:Q6)</f>
        <v>0</v>
      </c>
      <c r="S6" s="218"/>
      <c r="T6" s="218"/>
      <c r="U6" s="213"/>
    </row>
    <row r="7" spans="1:21" s="214" customFormat="1">
      <c r="A7" s="215" t="s">
        <v>102</v>
      </c>
      <c r="B7" s="216">
        <f>SUM(C7+D7)</f>
        <v>0</v>
      </c>
      <c r="C7" s="217"/>
      <c r="D7" s="217"/>
      <c r="E7" s="217"/>
      <c r="F7" s="217"/>
      <c r="G7" s="217"/>
      <c r="H7" s="217"/>
      <c r="I7" s="217"/>
      <c r="J7" s="217"/>
      <c r="K7" s="217"/>
      <c r="L7" s="217"/>
      <c r="M7" s="217"/>
      <c r="N7" s="217"/>
      <c r="O7" s="217"/>
      <c r="P7" s="217"/>
      <c r="Q7" s="217"/>
      <c r="R7" s="877">
        <f>SUM(E7:Q7)</f>
        <v>0</v>
      </c>
      <c r="S7" s="218"/>
      <c r="T7" s="218"/>
      <c r="U7" s="213"/>
    </row>
    <row r="8" spans="1:21" s="214" customFormat="1">
      <c r="A8" s="219" t="s">
        <v>628</v>
      </c>
      <c r="B8" s="216">
        <f>SUM(C8:D8)</f>
        <v>30407</v>
      </c>
      <c r="C8" s="216">
        <f t="shared" ref="C8:Q8" si="0">SUM(C4:C7)</f>
        <v>30407</v>
      </c>
      <c r="D8" s="216">
        <f t="shared" si="0"/>
        <v>0</v>
      </c>
      <c r="E8" s="216">
        <f t="shared" si="0"/>
        <v>30407</v>
      </c>
      <c r="F8" s="216">
        <f t="shared" si="0"/>
        <v>0</v>
      </c>
      <c r="G8" s="216">
        <f t="shared" si="0"/>
        <v>0</v>
      </c>
      <c r="H8" s="216">
        <f t="shared" si="0"/>
        <v>0</v>
      </c>
      <c r="I8" s="216">
        <f t="shared" si="0"/>
        <v>0</v>
      </c>
      <c r="J8" s="216">
        <f t="shared" si="0"/>
        <v>0</v>
      </c>
      <c r="K8" s="216">
        <f t="shared" si="0"/>
        <v>0</v>
      </c>
      <c r="L8" s="216">
        <f t="shared" si="0"/>
        <v>0</v>
      </c>
      <c r="M8" s="216">
        <f t="shared" si="0"/>
        <v>0</v>
      </c>
      <c r="N8" s="216">
        <f t="shared" si="0"/>
        <v>0</v>
      </c>
      <c r="O8" s="216">
        <f t="shared" si="0"/>
        <v>0</v>
      </c>
      <c r="P8" s="216"/>
      <c r="Q8" s="216">
        <f t="shared" si="0"/>
        <v>0</v>
      </c>
      <c r="R8" s="532">
        <f>SUM(R4:R7)</f>
        <v>30407</v>
      </c>
      <c r="S8" s="218"/>
      <c r="T8" s="218"/>
      <c r="U8" s="213"/>
    </row>
    <row r="9" spans="1:21" s="214" customFormat="1">
      <c r="A9" s="215" t="s">
        <v>629</v>
      </c>
      <c r="B9" s="216">
        <f>SUM(C9+D9)</f>
        <v>0</v>
      </c>
      <c r="C9" s="217"/>
      <c r="D9" s="217"/>
      <c r="E9" s="217"/>
      <c r="F9" s="217"/>
      <c r="G9" s="217"/>
      <c r="H9" s="217"/>
      <c r="I9" s="217"/>
      <c r="J9" s="217"/>
      <c r="K9" s="217"/>
      <c r="L9" s="217"/>
      <c r="M9" s="217"/>
      <c r="N9" s="217"/>
      <c r="O9" s="217"/>
      <c r="P9" s="217"/>
      <c r="Q9" s="217"/>
      <c r="R9" s="877">
        <f>SUM(E9:Q9)</f>
        <v>0</v>
      </c>
      <c r="S9" s="218"/>
      <c r="T9" s="217"/>
      <c r="U9" s="213"/>
    </row>
    <row r="10" spans="1:21" s="214" customFormat="1">
      <c r="A10" s="215" t="s">
        <v>630</v>
      </c>
      <c r="B10" s="216">
        <f>SUM(C10+D10)</f>
        <v>0</v>
      </c>
      <c r="C10" s="217"/>
      <c r="D10" s="217"/>
      <c r="E10" s="217"/>
      <c r="F10" s="217"/>
      <c r="G10" s="217"/>
      <c r="H10" s="217"/>
      <c r="I10" s="217"/>
      <c r="J10" s="217"/>
      <c r="K10" s="217"/>
      <c r="L10" s="217"/>
      <c r="M10" s="217"/>
      <c r="N10" s="217"/>
      <c r="O10" s="217"/>
      <c r="P10" s="217"/>
      <c r="Q10" s="217"/>
      <c r="R10" s="877">
        <f>SUM(E10:Q10)</f>
        <v>0</v>
      </c>
      <c r="S10" s="217"/>
      <c r="T10" s="217"/>
      <c r="U10" s="213"/>
    </row>
    <row r="11" spans="1:21" s="214" customFormat="1">
      <c r="A11" s="219" t="s">
        <v>631</v>
      </c>
      <c r="B11" s="216">
        <f>SUM(C11:D11)</f>
        <v>0</v>
      </c>
      <c r="C11" s="216">
        <f t="shared" ref="C11:Q11" si="1">SUM(C9:C10)</f>
        <v>0</v>
      </c>
      <c r="D11" s="216">
        <f t="shared" si="1"/>
        <v>0</v>
      </c>
      <c r="E11" s="216">
        <f t="shared" si="1"/>
        <v>0</v>
      </c>
      <c r="F11" s="216">
        <f t="shared" si="1"/>
        <v>0</v>
      </c>
      <c r="G11" s="216">
        <f t="shared" si="1"/>
        <v>0</v>
      </c>
      <c r="H11" s="216">
        <f t="shared" si="1"/>
        <v>0</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532">
        <f>SUM(R9:R10)</f>
        <v>0</v>
      </c>
      <c r="S11" s="218"/>
      <c r="T11" s="220">
        <f>SUM(T9:T10)</f>
        <v>0</v>
      </c>
      <c r="U11" s="213"/>
    </row>
    <row r="12" spans="1:21" s="214" customFormat="1">
      <c r="A12" s="219" t="s">
        <v>89</v>
      </c>
      <c r="B12" s="216">
        <f t="shared" ref="B12:Q12" si="2">SUM(B8+B11)</f>
        <v>30407</v>
      </c>
      <c r="C12" s="216">
        <f t="shared" si="2"/>
        <v>30407</v>
      </c>
      <c r="D12" s="216">
        <f t="shared" si="2"/>
        <v>0</v>
      </c>
      <c r="E12" s="216">
        <f t="shared" si="2"/>
        <v>30407</v>
      </c>
      <c r="F12" s="216">
        <f t="shared" si="2"/>
        <v>0</v>
      </c>
      <c r="G12" s="216">
        <f t="shared" si="2"/>
        <v>0</v>
      </c>
      <c r="H12" s="216">
        <f t="shared" si="2"/>
        <v>0</v>
      </c>
      <c r="I12" s="216">
        <f t="shared" si="2"/>
        <v>0</v>
      </c>
      <c r="J12" s="216">
        <f t="shared" si="2"/>
        <v>0</v>
      </c>
      <c r="K12" s="216">
        <f t="shared" si="2"/>
        <v>0</v>
      </c>
      <c r="L12" s="216">
        <f t="shared" si="2"/>
        <v>0</v>
      </c>
      <c r="M12" s="216">
        <f t="shared" si="2"/>
        <v>0</v>
      </c>
      <c r="N12" s="216">
        <f t="shared" si="2"/>
        <v>0</v>
      </c>
      <c r="O12" s="216">
        <f t="shared" si="2"/>
        <v>0</v>
      </c>
      <c r="P12" s="216"/>
      <c r="Q12" s="216">
        <f t="shared" si="2"/>
        <v>0</v>
      </c>
      <c r="R12" s="532">
        <f>SUM(R8+R11)</f>
        <v>30407</v>
      </c>
      <c r="S12" s="218"/>
      <c r="T12" s="218"/>
      <c r="U12" s="213"/>
    </row>
    <row r="13" spans="1:21" s="214" customFormat="1">
      <c r="A13" s="449" t="s">
        <v>971</v>
      </c>
      <c r="B13" s="216">
        <f>SUM(C13+D13)</f>
        <v>138750</v>
      </c>
      <c r="C13" s="217">
        <v>138750</v>
      </c>
      <c r="D13" s="217"/>
      <c r="E13" s="217">
        <v>138750</v>
      </c>
      <c r="F13" s="217"/>
      <c r="G13" s="217"/>
      <c r="H13" s="217"/>
      <c r="I13" s="217"/>
      <c r="J13" s="217"/>
      <c r="K13" s="217"/>
      <c r="L13" s="217"/>
      <c r="M13" s="217"/>
      <c r="N13" s="217"/>
      <c r="O13" s="217"/>
      <c r="P13" s="217"/>
      <c r="Q13" s="217"/>
      <c r="R13" s="877">
        <f>SUM(E13:Q13)</f>
        <v>138750</v>
      </c>
      <c r="S13" s="217">
        <v>41250</v>
      </c>
      <c r="T13" s="217"/>
      <c r="U13" s="213"/>
    </row>
    <row r="14" spans="1:21" s="214" customFormat="1" ht="24">
      <c r="A14" s="450" t="s">
        <v>1948</v>
      </c>
      <c r="B14" s="216">
        <f>SUM(C14+D14)</f>
        <v>0</v>
      </c>
      <c r="C14" s="217"/>
      <c r="D14" s="217"/>
      <c r="E14" s="217"/>
      <c r="F14" s="217"/>
      <c r="G14" s="217"/>
      <c r="H14" s="217"/>
      <c r="I14" s="217"/>
      <c r="J14" s="217"/>
      <c r="K14" s="217"/>
      <c r="L14" s="217"/>
      <c r="M14" s="217"/>
      <c r="N14" s="217"/>
      <c r="O14" s="217"/>
      <c r="P14" s="217"/>
      <c r="Q14" s="217"/>
      <c r="R14" s="877">
        <f>SUM(E14:Q14)</f>
        <v>0</v>
      </c>
      <c r="S14" s="217"/>
      <c r="T14" s="217"/>
      <c r="U14" s="213"/>
    </row>
    <row r="15" spans="1:21" s="214" customFormat="1">
      <c r="A15" s="450" t="s">
        <v>1353</v>
      </c>
      <c r="B15" s="216">
        <f>SUM(C15+D15)</f>
        <v>0</v>
      </c>
      <c r="C15" s="217"/>
      <c r="D15" s="217"/>
      <c r="E15" s="217"/>
      <c r="F15" s="217"/>
      <c r="G15" s="217"/>
      <c r="H15" s="217"/>
      <c r="I15" s="217"/>
      <c r="J15" s="217"/>
      <c r="K15" s="217"/>
      <c r="L15" s="217"/>
      <c r="M15" s="217"/>
      <c r="N15" s="217"/>
      <c r="O15" s="217"/>
      <c r="P15" s="217"/>
      <c r="Q15" s="217"/>
      <c r="R15" s="877">
        <f>SUM(E15:Q15)</f>
        <v>0</v>
      </c>
      <c r="S15" s="218"/>
      <c r="T15" s="218"/>
      <c r="U15" s="213"/>
    </row>
    <row r="16" spans="1:21" s="214" customFormat="1">
      <c r="A16" s="211" t="s">
        <v>632</v>
      </c>
      <c r="B16" s="212"/>
      <c r="C16" s="212"/>
      <c r="D16" s="212"/>
      <c r="E16" s="221"/>
      <c r="F16" s="221"/>
      <c r="G16" s="221"/>
      <c r="H16" s="221"/>
      <c r="I16" s="221"/>
      <c r="J16" s="221"/>
      <c r="K16" s="221"/>
      <c r="L16" s="221"/>
      <c r="M16" s="221"/>
      <c r="N16" s="221"/>
      <c r="O16" s="221"/>
      <c r="P16" s="221"/>
      <c r="Q16" s="221"/>
      <c r="R16" s="221"/>
      <c r="S16" s="212"/>
      <c r="T16" s="212"/>
      <c r="U16" s="213"/>
    </row>
    <row r="17" spans="1:21" s="214" customFormat="1">
      <c r="A17" s="215" t="s">
        <v>633</v>
      </c>
      <c r="B17" s="216">
        <f t="shared" ref="B17:B26" si="3">SUM(C17+D17)</f>
        <v>0</v>
      </c>
      <c r="C17" s="217"/>
      <c r="D17" s="217"/>
      <c r="E17" s="217"/>
      <c r="F17" s="217"/>
      <c r="G17" s="217"/>
      <c r="H17" s="217"/>
      <c r="I17" s="217"/>
      <c r="J17" s="217"/>
      <c r="K17" s="217"/>
      <c r="L17" s="217"/>
      <c r="M17" s="217"/>
      <c r="N17" s="217"/>
      <c r="O17" s="217"/>
      <c r="P17" s="217"/>
      <c r="Q17" s="217"/>
      <c r="R17" s="877">
        <f>SUM(E17:Q17)</f>
        <v>0</v>
      </c>
      <c r="S17" s="217"/>
      <c r="T17" s="217"/>
      <c r="U17" s="213"/>
    </row>
    <row r="18" spans="1:21" s="214" customFormat="1">
      <c r="A18" s="215" t="s">
        <v>634</v>
      </c>
      <c r="B18" s="216">
        <f t="shared" si="3"/>
        <v>0</v>
      </c>
      <c r="C18" s="217"/>
      <c r="D18" s="217"/>
      <c r="E18" s="217"/>
      <c r="F18" s="217"/>
      <c r="G18" s="217"/>
      <c r="H18" s="217"/>
      <c r="I18" s="217"/>
      <c r="J18" s="217"/>
      <c r="K18" s="217"/>
      <c r="L18" s="217"/>
      <c r="M18" s="217"/>
      <c r="N18" s="217"/>
      <c r="O18" s="217"/>
      <c r="P18" s="217"/>
      <c r="Q18" s="217"/>
      <c r="R18" s="877">
        <f>SUM(E18:Q18)</f>
        <v>0</v>
      </c>
      <c r="S18" s="217"/>
      <c r="T18" s="217"/>
      <c r="U18" s="213"/>
    </row>
    <row r="19" spans="1:21" s="214" customFormat="1">
      <c r="A19" s="215" t="s">
        <v>635</v>
      </c>
      <c r="B19" s="216">
        <f t="shared" si="3"/>
        <v>0</v>
      </c>
      <c r="C19" s="217"/>
      <c r="D19" s="217"/>
      <c r="E19" s="217"/>
      <c r="F19" s="217"/>
      <c r="G19" s="217"/>
      <c r="H19" s="217"/>
      <c r="I19" s="217"/>
      <c r="J19" s="217"/>
      <c r="K19" s="217"/>
      <c r="L19" s="217"/>
      <c r="M19" s="217"/>
      <c r="N19" s="217"/>
      <c r="O19" s="217"/>
      <c r="P19" s="217"/>
      <c r="Q19" s="217"/>
      <c r="R19" s="877">
        <f>SUM(E19:Q19)</f>
        <v>0</v>
      </c>
      <c r="S19" s="217"/>
      <c r="T19" s="217"/>
      <c r="U19" s="213"/>
    </row>
    <row r="20" spans="1:21" s="214" customFormat="1">
      <c r="A20" s="215" t="s">
        <v>142</v>
      </c>
      <c r="B20" s="216">
        <f t="shared" si="3"/>
        <v>0</v>
      </c>
      <c r="C20" s="217"/>
      <c r="D20" s="217"/>
      <c r="E20" s="217"/>
      <c r="F20" s="217"/>
      <c r="G20" s="217"/>
      <c r="H20" s="217"/>
      <c r="I20" s="217"/>
      <c r="J20" s="217"/>
      <c r="K20" s="217"/>
      <c r="L20" s="217"/>
      <c r="M20" s="217"/>
      <c r="N20" s="217"/>
      <c r="O20" s="217"/>
      <c r="P20" s="217"/>
      <c r="Q20" s="217"/>
      <c r="R20" s="877">
        <f t="shared" ref="R20:R27" si="4">SUM(E20:Q20)</f>
        <v>0</v>
      </c>
      <c r="S20" s="217"/>
      <c r="T20" s="217"/>
      <c r="U20" s="213"/>
    </row>
    <row r="21" spans="1:21" s="214" customFormat="1">
      <c r="A21" s="215" t="s">
        <v>143</v>
      </c>
      <c r="B21" s="216">
        <f t="shared" si="3"/>
        <v>0</v>
      </c>
      <c r="C21" s="217"/>
      <c r="D21" s="217"/>
      <c r="E21" s="217"/>
      <c r="F21" s="217"/>
      <c r="G21" s="217"/>
      <c r="H21" s="217"/>
      <c r="I21" s="217"/>
      <c r="J21" s="217"/>
      <c r="K21" s="217"/>
      <c r="L21" s="217"/>
      <c r="M21" s="217"/>
      <c r="N21" s="217"/>
      <c r="O21" s="217"/>
      <c r="P21" s="217"/>
      <c r="Q21" s="217"/>
      <c r="R21" s="877">
        <f t="shared" si="4"/>
        <v>0</v>
      </c>
      <c r="S21" s="217"/>
      <c r="T21" s="217"/>
      <c r="U21" s="213"/>
    </row>
    <row r="22" spans="1:21" s="214" customFormat="1">
      <c r="A22" s="215" t="s">
        <v>144</v>
      </c>
      <c r="B22" s="216">
        <f t="shared" si="3"/>
        <v>0</v>
      </c>
      <c r="C22" s="217"/>
      <c r="D22" s="217"/>
      <c r="E22" s="217"/>
      <c r="F22" s="217"/>
      <c r="G22" s="217"/>
      <c r="H22" s="217"/>
      <c r="I22" s="217"/>
      <c r="J22" s="217"/>
      <c r="K22" s="217"/>
      <c r="L22" s="217"/>
      <c r="M22" s="217"/>
      <c r="N22" s="217"/>
      <c r="O22" s="217"/>
      <c r="P22" s="217"/>
      <c r="Q22" s="217"/>
      <c r="R22" s="877">
        <f t="shared" si="4"/>
        <v>0</v>
      </c>
      <c r="S22" s="217"/>
      <c r="T22" s="217"/>
      <c r="U22" s="213"/>
    </row>
    <row r="23" spans="1:21" s="214" customFormat="1">
      <c r="A23" s="215" t="s">
        <v>145</v>
      </c>
      <c r="B23" s="216">
        <f t="shared" si="3"/>
        <v>0</v>
      </c>
      <c r="C23" s="217"/>
      <c r="D23" s="217"/>
      <c r="E23" s="217"/>
      <c r="F23" s="217"/>
      <c r="G23" s="217"/>
      <c r="H23" s="217"/>
      <c r="I23" s="217"/>
      <c r="J23" s="217"/>
      <c r="K23" s="217"/>
      <c r="L23" s="217"/>
      <c r="M23" s="217"/>
      <c r="N23" s="217"/>
      <c r="O23" s="217"/>
      <c r="P23" s="217"/>
      <c r="Q23" s="217"/>
      <c r="R23" s="877">
        <f t="shared" si="4"/>
        <v>0</v>
      </c>
      <c r="S23" s="217"/>
      <c r="T23" s="217"/>
      <c r="U23" s="213"/>
    </row>
    <row r="24" spans="1:21" s="214" customFormat="1">
      <c r="A24" s="856" t="s">
        <v>1945</v>
      </c>
      <c r="B24" s="216">
        <f t="shared" si="3"/>
        <v>0</v>
      </c>
      <c r="C24" s="217"/>
      <c r="D24" s="217"/>
      <c r="E24" s="217"/>
      <c r="F24" s="217"/>
      <c r="G24" s="217"/>
      <c r="H24" s="217"/>
      <c r="I24" s="217"/>
      <c r="J24" s="217"/>
      <c r="K24" s="217"/>
      <c r="L24" s="217"/>
      <c r="M24" s="217"/>
      <c r="N24" s="217"/>
      <c r="O24" s="217"/>
      <c r="P24" s="217"/>
      <c r="Q24" s="217"/>
      <c r="R24" s="877"/>
      <c r="S24" s="217"/>
      <c r="T24" s="217"/>
      <c r="U24" s="213"/>
    </row>
    <row r="25" spans="1:21" s="214" customFormat="1">
      <c r="A25" s="222" t="s">
        <v>35</v>
      </c>
      <c r="B25" s="216">
        <f t="shared" si="3"/>
        <v>0</v>
      </c>
      <c r="C25" s="217"/>
      <c r="D25" s="217"/>
      <c r="E25" s="217"/>
      <c r="F25" s="217"/>
      <c r="G25" s="217"/>
      <c r="H25" s="217"/>
      <c r="I25" s="217"/>
      <c r="J25" s="217"/>
      <c r="K25" s="217"/>
      <c r="L25" s="217"/>
      <c r="M25" s="217"/>
      <c r="N25" s="217"/>
      <c r="O25" s="217"/>
      <c r="P25" s="217"/>
      <c r="Q25" s="217"/>
      <c r="R25" s="877">
        <f t="shared" si="4"/>
        <v>0</v>
      </c>
      <c r="S25" s="217"/>
      <c r="T25" s="217"/>
      <c r="U25" s="213"/>
    </row>
    <row r="26" spans="1:21" s="214" customFormat="1">
      <c r="A26" s="219" t="s">
        <v>138</v>
      </c>
      <c r="B26" s="216">
        <f t="shared" si="3"/>
        <v>0</v>
      </c>
      <c r="C26" s="216">
        <f>SUM(C17:C25)</f>
        <v>0</v>
      </c>
      <c r="D26" s="216">
        <f t="shared" ref="D26:Q26" si="5">SUM(D17:D25)</f>
        <v>0</v>
      </c>
      <c r="E26" s="216">
        <f t="shared" si="5"/>
        <v>0</v>
      </c>
      <c r="F26" s="216">
        <f t="shared" si="5"/>
        <v>0</v>
      </c>
      <c r="G26" s="216">
        <f t="shared" si="5"/>
        <v>0</v>
      </c>
      <c r="H26" s="216">
        <f t="shared" si="5"/>
        <v>0</v>
      </c>
      <c r="I26" s="216">
        <f t="shared" si="5"/>
        <v>0</v>
      </c>
      <c r="J26" s="216">
        <f t="shared" si="5"/>
        <v>0</v>
      </c>
      <c r="K26" s="216">
        <f t="shared" si="5"/>
        <v>0</v>
      </c>
      <c r="L26" s="216">
        <f t="shared" si="5"/>
        <v>0</v>
      </c>
      <c r="M26" s="216">
        <f t="shared" si="5"/>
        <v>0</v>
      </c>
      <c r="N26" s="216">
        <f t="shared" si="5"/>
        <v>0</v>
      </c>
      <c r="O26" s="216">
        <f t="shared" si="5"/>
        <v>0</v>
      </c>
      <c r="P26" s="216">
        <f t="shared" si="5"/>
        <v>0</v>
      </c>
      <c r="Q26" s="216">
        <f t="shared" si="5"/>
        <v>0</v>
      </c>
      <c r="R26" s="532">
        <f>SUM(R17:R25)</f>
        <v>0</v>
      </c>
      <c r="S26" s="220">
        <f>SUM(S17:S25)</f>
        <v>0</v>
      </c>
      <c r="T26" s="220">
        <f>SUM(T17:T25)</f>
        <v>0</v>
      </c>
      <c r="U26" s="213"/>
    </row>
    <row r="27" spans="1:21" s="214" customFormat="1">
      <c r="A27" s="219" t="s">
        <v>146</v>
      </c>
      <c r="B27" s="216">
        <f>SUM(C27:D27)</f>
        <v>0</v>
      </c>
      <c r="C27" s="217"/>
      <c r="D27" s="217"/>
      <c r="E27" s="217"/>
      <c r="F27" s="217"/>
      <c r="G27" s="217"/>
      <c r="H27" s="217"/>
      <c r="I27" s="217"/>
      <c r="J27" s="217"/>
      <c r="K27" s="217"/>
      <c r="L27" s="217"/>
      <c r="M27" s="217"/>
      <c r="N27" s="217"/>
      <c r="O27" s="217"/>
      <c r="P27" s="217"/>
      <c r="Q27" s="217"/>
      <c r="R27" s="877">
        <f t="shared" si="4"/>
        <v>0</v>
      </c>
      <c r="S27" s="217"/>
      <c r="T27" s="217"/>
      <c r="U27" s="213"/>
    </row>
    <row r="28" spans="1:21" s="214" customFormat="1">
      <c r="A28" s="211" t="s">
        <v>147</v>
      </c>
      <c r="B28" s="212"/>
      <c r="C28" s="212"/>
      <c r="D28" s="212"/>
      <c r="E28" s="221"/>
      <c r="F28" s="221"/>
      <c r="G28" s="221"/>
      <c r="H28" s="221"/>
      <c r="I28" s="221"/>
      <c r="J28" s="221"/>
      <c r="K28" s="221"/>
      <c r="L28" s="221"/>
      <c r="M28" s="221"/>
      <c r="N28" s="221"/>
      <c r="O28" s="221"/>
      <c r="P28" s="221"/>
      <c r="Q28" s="221"/>
      <c r="R28" s="221"/>
      <c r="S28" s="212"/>
      <c r="T28" s="212"/>
      <c r="U28" s="213"/>
    </row>
    <row r="29" spans="1:21" s="214" customFormat="1">
      <c r="A29" s="215" t="s">
        <v>633</v>
      </c>
      <c r="B29" s="216">
        <f t="shared" ref="B29:B38" si="6">SUM(C29+D29)</f>
        <v>2169593</v>
      </c>
      <c r="C29" s="217">
        <v>2169593</v>
      </c>
      <c r="D29" s="217"/>
      <c r="E29" s="217">
        <v>2169593</v>
      </c>
      <c r="F29" s="217"/>
      <c r="G29" s="217"/>
      <c r="H29" s="217"/>
      <c r="I29" s="217"/>
      <c r="J29" s="217"/>
      <c r="K29" s="217"/>
      <c r="L29" s="217"/>
      <c r="M29" s="217"/>
      <c r="N29" s="217"/>
      <c r="O29" s="217"/>
      <c r="P29" s="217"/>
      <c r="Q29" s="217"/>
      <c r="R29" s="877">
        <f t="shared" ref="R29:R37" si="7">SUM(E29:Q29)</f>
        <v>2169593</v>
      </c>
      <c r="S29" s="217">
        <v>2169593</v>
      </c>
      <c r="T29" s="217"/>
      <c r="U29" s="213"/>
    </row>
    <row r="30" spans="1:21" s="214" customFormat="1">
      <c r="A30" s="215" t="s">
        <v>634</v>
      </c>
      <c r="B30" s="216">
        <f t="shared" si="6"/>
        <v>35957174</v>
      </c>
      <c r="C30" s="217">
        <v>35957174</v>
      </c>
      <c r="D30" s="217"/>
      <c r="E30" s="217">
        <v>21331174</v>
      </c>
      <c r="F30" s="217">
        <v>12726000</v>
      </c>
      <c r="G30" s="217">
        <v>1900000</v>
      </c>
      <c r="H30" s="217"/>
      <c r="I30" s="217"/>
      <c r="J30" s="217"/>
      <c r="K30" s="217"/>
      <c r="L30" s="217"/>
      <c r="M30" s="217"/>
      <c r="N30" s="217"/>
      <c r="O30" s="217"/>
      <c r="P30" s="217"/>
      <c r="Q30" s="217"/>
      <c r="R30" s="877">
        <f t="shared" si="7"/>
        <v>35957174</v>
      </c>
      <c r="S30" s="217">
        <v>35957174</v>
      </c>
      <c r="T30" s="217"/>
      <c r="U30" s="213"/>
    </row>
    <row r="31" spans="1:21" s="214" customFormat="1">
      <c r="A31" s="215" t="s">
        <v>635</v>
      </c>
      <c r="B31" s="216">
        <f t="shared" si="6"/>
        <v>2416806</v>
      </c>
      <c r="C31" s="217">
        <v>2416806</v>
      </c>
      <c r="D31" s="217"/>
      <c r="E31" s="217">
        <v>2416806</v>
      </c>
      <c r="F31" s="217"/>
      <c r="G31" s="217"/>
      <c r="H31" s="217"/>
      <c r="I31" s="217"/>
      <c r="J31" s="217"/>
      <c r="K31" s="217"/>
      <c r="L31" s="217"/>
      <c r="M31" s="217"/>
      <c r="N31" s="217"/>
      <c r="O31" s="217"/>
      <c r="P31" s="217"/>
      <c r="Q31" s="217"/>
      <c r="R31" s="877">
        <f t="shared" si="7"/>
        <v>2416806</v>
      </c>
      <c r="S31" s="217">
        <v>2416806</v>
      </c>
      <c r="T31" s="217"/>
      <c r="U31" s="213"/>
    </row>
    <row r="32" spans="1:21" s="214" customFormat="1">
      <c r="A32" s="215" t="s">
        <v>142</v>
      </c>
      <c r="B32" s="216">
        <f t="shared" si="6"/>
        <v>763954.5</v>
      </c>
      <c r="C32" s="217">
        <v>763954.5</v>
      </c>
      <c r="D32" s="217"/>
      <c r="E32" s="217">
        <v>763954.5</v>
      </c>
      <c r="F32" s="217"/>
      <c r="G32" s="217"/>
      <c r="H32" s="217"/>
      <c r="I32" s="217"/>
      <c r="J32" s="217"/>
      <c r="K32" s="217"/>
      <c r="L32" s="217"/>
      <c r="M32" s="217"/>
      <c r="N32" s="217"/>
      <c r="O32" s="217"/>
      <c r="P32" s="217"/>
      <c r="Q32" s="217"/>
      <c r="R32" s="877">
        <f t="shared" si="7"/>
        <v>763954.5</v>
      </c>
      <c r="S32" s="217">
        <v>763954.5</v>
      </c>
      <c r="T32" s="217"/>
      <c r="U32" s="213"/>
    </row>
    <row r="33" spans="1:21" s="214" customFormat="1">
      <c r="A33" s="215" t="s">
        <v>143</v>
      </c>
      <c r="B33" s="216">
        <f t="shared" si="6"/>
        <v>763954.5</v>
      </c>
      <c r="C33" s="217">
        <v>763954.5</v>
      </c>
      <c r="D33" s="217"/>
      <c r="E33" s="217">
        <v>763954.5</v>
      </c>
      <c r="F33" s="217"/>
      <c r="G33" s="217"/>
      <c r="H33" s="217"/>
      <c r="I33" s="217"/>
      <c r="J33" s="217"/>
      <c r="K33" s="217"/>
      <c r="L33" s="217"/>
      <c r="M33" s="217"/>
      <c r="N33" s="217"/>
      <c r="O33" s="217"/>
      <c r="P33" s="217"/>
      <c r="Q33" s="217"/>
      <c r="R33" s="877">
        <f t="shared" si="7"/>
        <v>763954.5</v>
      </c>
      <c r="S33" s="217">
        <v>763954.5</v>
      </c>
      <c r="T33" s="217"/>
      <c r="U33" s="213"/>
    </row>
    <row r="34" spans="1:21" s="214" customFormat="1">
      <c r="A34" s="215" t="s">
        <v>144</v>
      </c>
      <c r="B34" s="216">
        <f t="shared" si="6"/>
        <v>0</v>
      </c>
      <c r="C34" s="217"/>
      <c r="D34" s="217"/>
      <c r="E34" s="217">
        <v>0</v>
      </c>
      <c r="F34" s="217"/>
      <c r="G34" s="217"/>
      <c r="H34" s="217"/>
      <c r="I34" s="217"/>
      <c r="J34" s="217"/>
      <c r="K34" s="217"/>
      <c r="L34" s="217"/>
      <c r="M34" s="217"/>
      <c r="N34" s="217"/>
      <c r="O34" s="217"/>
      <c r="P34" s="217"/>
      <c r="Q34" s="217"/>
      <c r="R34" s="877">
        <f t="shared" si="7"/>
        <v>0</v>
      </c>
      <c r="S34" s="217">
        <v>0</v>
      </c>
      <c r="T34" s="217"/>
      <c r="U34" s="213"/>
    </row>
    <row r="35" spans="1:21" s="214" customFormat="1">
      <c r="A35" s="215" t="s">
        <v>145</v>
      </c>
      <c r="B35" s="216">
        <f t="shared" si="6"/>
        <v>198628</v>
      </c>
      <c r="C35" s="217">
        <v>198628</v>
      </c>
      <c r="D35" s="217"/>
      <c r="E35" s="217">
        <v>198628</v>
      </c>
      <c r="F35" s="217"/>
      <c r="G35" s="217"/>
      <c r="H35" s="217"/>
      <c r="I35" s="217"/>
      <c r="J35" s="217"/>
      <c r="K35" s="217"/>
      <c r="L35" s="217"/>
      <c r="M35" s="217"/>
      <c r="N35" s="217"/>
      <c r="O35" s="217"/>
      <c r="P35" s="217"/>
      <c r="Q35" s="217"/>
      <c r="R35" s="877">
        <f t="shared" si="7"/>
        <v>198628</v>
      </c>
      <c r="S35" s="217">
        <v>198628</v>
      </c>
      <c r="T35" s="217"/>
      <c r="U35" s="213"/>
    </row>
    <row r="36" spans="1:21" s="214" customFormat="1">
      <c r="A36" s="1709" t="s">
        <v>1945</v>
      </c>
      <c r="B36" s="216">
        <f t="shared" si="6"/>
        <v>0</v>
      </c>
      <c r="C36" s="217"/>
      <c r="D36" s="217"/>
      <c r="E36" s="217">
        <v>0</v>
      </c>
      <c r="F36" s="217"/>
      <c r="G36" s="217"/>
      <c r="H36" s="217"/>
      <c r="I36" s="217"/>
      <c r="J36" s="217"/>
      <c r="K36" s="217"/>
      <c r="L36" s="217"/>
      <c r="M36" s="217"/>
      <c r="N36" s="217"/>
      <c r="O36" s="217"/>
      <c r="P36" s="217"/>
      <c r="Q36" s="217"/>
      <c r="R36" s="877">
        <f t="shared" si="7"/>
        <v>0</v>
      </c>
      <c r="S36" s="217">
        <v>0</v>
      </c>
      <c r="T36" s="217"/>
      <c r="U36" s="213"/>
    </row>
    <row r="37" spans="1:21" s="214" customFormat="1">
      <c r="A37" s="1816" t="s">
        <v>2550</v>
      </c>
      <c r="B37" s="216">
        <f t="shared" si="6"/>
        <v>399243</v>
      </c>
      <c r="C37" s="217">
        <v>399243</v>
      </c>
      <c r="D37" s="217"/>
      <c r="E37" s="217">
        <v>399243</v>
      </c>
      <c r="F37" s="217"/>
      <c r="G37" s="217"/>
      <c r="H37" s="217"/>
      <c r="I37" s="217"/>
      <c r="J37" s="217"/>
      <c r="K37" s="217"/>
      <c r="L37" s="217"/>
      <c r="M37" s="217"/>
      <c r="N37" s="217"/>
      <c r="O37" s="217"/>
      <c r="P37" s="217"/>
      <c r="Q37" s="217"/>
      <c r="R37" s="877">
        <f t="shared" si="7"/>
        <v>399243</v>
      </c>
      <c r="S37" s="217">
        <v>399243</v>
      </c>
      <c r="T37" s="217"/>
      <c r="U37" s="213"/>
    </row>
    <row r="38" spans="1:21" s="214" customFormat="1">
      <c r="A38" s="219" t="s">
        <v>148</v>
      </c>
      <c r="B38" s="216">
        <f t="shared" si="6"/>
        <v>42669353</v>
      </c>
      <c r="C38" s="216">
        <f>SUM(C29:C37)</f>
        <v>42669353</v>
      </c>
      <c r="D38" s="216">
        <f t="shared" ref="D38:Q38" si="8">SUM(D29:D37)</f>
        <v>0</v>
      </c>
      <c r="E38" s="216">
        <f t="shared" si="8"/>
        <v>28043353</v>
      </c>
      <c r="F38" s="216">
        <f t="shared" si="8"/>
        <v>12726000</v>
      </c>
      <c r="G38" s="216">
        <f t="shared" si="8"/>
        <v>1900000</v>
      </c>
      <c r="H38" s="216">
        <f t="shared" si="8"/>
        <v>0</v>
      </c>
      <c r="I38" s="216">
        <f t="shared" si="8"/>
        <v>0</v>
      </c>
      <c r="J38" s="216">
        <f t="shared" si="8"/>
        <v>0</v>
      </c>
      <c r="K38" s="216">
        <f t="shared" si="8"/>
        <v>0</v>
      </c>
      <c r="L38" s="216">
        <f t="shared" si="8"/>
        <v>0</v>
      </c>
      <c r="M38" s="216">
        <f t="shared" si="8"/>
        <v>0</v>
      </c>
      <c r="N38" s="216">
        <f t="shared" si="8"/>
        <v>0</v>
      </c>
      <c r="O38" s="216">
        <f t="shared" si="8"/>
        <v>0</v>
      </c>
      <c r="P38" s="216">
        <f t="shared" si="8"/>
        <v>0</v>
      </c>
      <c r="Q38" s="216">
        <f t="shared" si="8"/>
        <v>0</v>
      </c>
      <c r="R38" s="532">
        <f>SUM(R29:R37)</f>
        <v>42669353</v>
      </c>
      <c r="S38" s="220">
        <f>SUM(S29:S37)</f>
        <v>42669353</v>
      </c>
      <c r="T38" s="220">
        <f>SUM(T29:T37)</f>
        <v>0</v>
      </c>
      <c r="U38" s="213"/>
    </row>
    <row r="39" spans="1:21" s="214" customFormat="1">
      <c r="A39" s="211" t="s">
        <v>149</v>
      </c>
      <c r="B39" s="212"/>
      <c r="C39" s="212"/>
      <c r="D39" s="212"/>
      <c r="E39" s="221"/>
      <c r="F39" s="221"/>
      <c r="G39" s="221"/>
      <c r="H39" s="221"/>
      <c r="I39" s="221"/>
      <c r="J39" s="221"/>
      <c r="K39" s="221"/>
      <c r="L39" s="221"/>
      <c r="M39" s="221"/>
      <c r="N39" s="221"/>
      <c r="O39" s="221"/>
      <c r="P39" s="221"/>
      <c r="Q39" s="221"/>
      <c r="R39" s="221"/>
      <c r="S39" s="212"/>
      <c r="T39" s="212"/>
      <c r="U39" s="213"/>
    </row>
    <row r="40" spans="1:21" s="214" customFormat="1">
      <c r="A40" s="215" t="s">
        <v>150</v>
      </c>
      <c r="B40" s="216">
        <f>SUM(C40+D40)</f>
        <v>727500</v>
      </c>
      <c r="C40" s="217">
        <v>727500</v>
      </c>
      <c r="D40" s="217"/>
      <c r="E40" s="217">
        <v>727500</v>
      </c>
      <c r="F40" s="217"/>
      <c r="G40" s="217"/>
      <c r="H40" s="217"/>
      <c r="I40" s="217"/>
      <c r="J40" s="217"/>
      <c r="K40" s="217"/>
      <c r="L40" s="217"/>
      <c r="M40" s="217"/>
      <c r="N40" s="217"/>
      <c r="O40" s="217"/>
      <c r="P40" s="217"/>
      <c r="Q40" s="217"/>
      <c r="R40" s="877">
        <f>SUM(E40:Q40)</f>
        <v>727500</v>
      </c>
      <c r="S40" s="217">
        <v>727500</v>
      </c>
      <c r="T40" s="217"/>
      <c r="U40" s="213"/>
    </row>
    <row r="41" spans="1:21" s="214" customFormat="1">
      <c r="A41" s="215" t="s">
        <v>151</v>
      </c>
      <c r="B41" s="216">
        <f>SUM(C41+D41)</f>
        <v>0</v>
      </c>
      <c r="C41" s="217"/>
      <c r="D41" s="217"/>
      <c r="E41" s="217"/>
      <c r="F41" s="217"/>
      <c r="G41" s="217"/>
      <c r="H41" s="217"/>
      <c r="I41" s="217"/>
      <c r="J41" s="217"/>
      <c r="K41" s="217"/>
      <c r="L41" s="217"/>
      <c r="M41" s="217"/>
      <c r="N41" s="217"/>
      <c r="O41" s="217"/>
      <c r="P41" s="217"/>
      <c r="Q41" s="217"/>
      <c r="R41" s="877">
        <f>SUM(E41:Q41)</f>
        <v>0</v>
      </c>
      <c r="S41" s="217"/>
      <c r="T41" s="217"/>
      <c r="U41" s="213"/>
    </row>
    <row r="42" spans="1:21" s="214" customFormat="1">
      <c r="A42" s="219" t="s">
        <v>152</v>
      </c>
      <c r="B42" s="216">
        <f>SUM(C42:D42)</f>
        <v>727500</v>
      </c>
      <c r="C42" s="216">
        <f>SUM(C39:C41)</f>
        <v>727500</v>
      </c>
      <c r="D42" s="216">
        <f>SUM(D39:D41)</f>
        <v>0</v>
      </c>
      <c r="E42" s="216">
        <f t="shared" ref="E42:T42" si="9">SUM(E40:E41)</f>
        <v>727500</v>
      </c>
      <c r="F42" s="216">
        <f t="shared" si="9"/>
        <v>0</v>
      </c>
      <c r="G42" s="216">
        <f t="shared" si="9"/>
        <v>0</v>
      </c>
      <c r="H42" s="216">
        <f t="shared" si="9"/>
        <v>0</v>
      </c>
      <c r="I42" s="216">
        <f t="shared" si="9"/>
        <v>0</v>
      </c>
      <c r="J42" s="216">
        <f t="shared" si="9"/>
        <v>0</v>
      </c>
      <c r="K42" s="216">
        <f t="shared" si="9"/>
        <v>0</v>
      </c>
      <c r="L42" s="216">
        <f t="shared" si="9"/>
        <v>0</v>
      </c>
      <c r="M42" s="216">
        <f t="shared" si="9"/>
        <v>0</v>
      </c>
      <c r="N42" s="216">
        <f t="shared" si="9"/>
        <v>0</v>
      </c>
      <c r="O42" s="216">
        <f t="shared" si="9"/>
        <v>0</v>
      </c>
      <c r="P42" s="216">
        <f t="shared" si="9"/>
        <v>0</v>
      </c>
      <c r="Q42" s="216">
        <f t="shared" si="9"/>
        <v>0</v>
      </c>
      <c r="R42" s="532">
        <f>SUM(R40:R41)</f>
        <v>727500</v>
      </c>
      <c r="S42" s="220">
        <f t="shared" si="9"/>
        <v>727500</v>
      </c>
      <c r="T42" s="220">
        <f t="shared" si="9"/>
        <v>0</v>
      </c>
      <c r="U42" s="213"/>
    </row>
    <row r="43" spans="1:21" s="214" customFormat="1">
      <c r="A43" s="219" t="s">
        <v>153</v>
      </c>
      <c r="B43" s="216">
        <f>SUM(C43:D43)</f>
        <v>1372784</v>
      </c>
      <c r="C43" s="217">
        <v>1372784</v>
      </c>
      <c r="D43" s="217"/>
      <c r="E43" s="217">
        <v>1372784</v>
      </c>
      <c r="F43" s="217"/>
      <c r="G43" s="217"/>
      <c r="H43" s="217"/>
      <c r="I43" s="217"/>
      <c r="J43" s="217"/>
      <c r="K43" s="217"/>
      <c r="L43" s="217"/>
      <c r="M43" s="217"/>
      <c r="N43" s="217"/>
      <c r="O43" s="217"/>
      <c r="P43" s="217"/>
      <c r="Q43" s="217"/>
      <c r="R43" s="877">
        <f>SUM(E43:Q43)</f>
        <v>1372784</v>
      </c>
      <c r="S43" s="217">
        <v>1372784</v>
      </c>
      <c r="T43" s="217"/>
      <c r="U43" s="213"/>
    </row>
    <row r="44" spans="1:21" s="214" customFormat="1">
      <c r="A44" s="211" t="s">
        <v>154</v>
      </c>
      <c r="B44" s="212"/>
      <c r="C44" s="212"/>
      <c r="D44" s="212"/>
      <c r="E44" s="221"/>
      <c r="F44" s="221"/>
      <c r="G44" s="221"/>
      <c r="H44" s="221"/>
      <c r="I44" s="221"/>
      <c r="J44" s="221"/>
      <c r="K44" s="221"/>
      <c r="L44" s="221"/>
      <c r="M44" s="221"/>
      <c r="N44" s="221"/>
      <c r="O44" s="221"/>
      <c r="P44" s="221"/>
      <c r="Q44" s="221"/>
      <c r="R44" s="221"/>
      <c r="S44" s="212"/>
      <c r="T44" s="212"/>
      <c r="U44" s="213"/>
    </row>
    <row r="45" spans="1:21" s="214" customFormat="1">
      <c r="A45" s="215" t="s">
        <v>155</v>
      </c>
      <c r="B45" s="216">
        <f t="shared" ref="B45:B53" si="10">SUM(C45+D45)</f>
        <v>1622964.5833333333</v>
      </c>
      <c r="C45" s="217">
        <v>1622964.5833333333</v>
      </c>
      <c r="D45" s="217"/>
      <c r="E45" s="217">
        <v>1622964.5833333333</v>
      </c>
      <c r="F45" s="217"/>
      <c r="G45" s="217"/>
      <c r="H45" s="217"/>
      <c r="I45" s="217"/>
      <c r="J45" s="217"/>
      <c r="K45" s="217"/>
      <c r="L45" s="217"/>
      <c r="M45" s="217"/>
      <c r="N45" s="217"/>
      <c r="O45" s="217"/>
      <c r="P45" s="217"/>
      <c r="Q45" s="217"/>
      <c r="R45" s="877">
        <f t="shared" ref="R45:R53" si="11">SUM(E45:Q45)</f>
        <v>1622964.5833333333</v>
      </c>
      <c r="S45" s="217">
        <v>1622964.5833333333</v>
      </c>
      <c r="T45" s="217"/>
      <c r="U45" s="213"/>
    </row>
    <row r="46" spans="1:21" s="214" customFormat="1">
      <c r="A46" s="215" t="s">
        <v>156</v>
      </c>
      <c r="B46" s="216">
        <f t="shared" si="10"/>
        <v>372750</v>
      </c>
      <c r="C46" s="217">
        <v>372750</v>
      </c>
      <c r="D46" s="217"/>
      <c r="E46" s="217">
        <v>372750</v>
      </c>
      <c r="F46" s="217"/>
      <c r="G46" s="217"/>
      <c r="H46" s="217"/>
      <c r="I46" s="217"/>
      <c r="J46" s="217"/>
      <c r="K46" s="217"/>
      <c r="L46" s="217"/>
      <c r="M46" s="217"/>
      <c r="N46" s="217"/>
      <c r="O46" s="217"/>
      <c r="P46" s="217"/>
      <c r="Q46" s="217"/>
      <c r="R46" s="877">
        <f t="shared" si="11"/>
        <v>372750</v>
      </c>
      <c r="S46" s="217">
        <v>372750</v>
      </c>
      <c r="T46" s="217"/>
      <c r="U46" s="213"/>
    </row>
    <row r="47" spans="1:21" s="214" customFormat="1">
      <c r="A47" s="297" t="s">
        <v>157</v>
      </c>
      <c r="B47" s="216">
        <f t="shared" si="10"/>
        <v>30000</v>
      </c>
      <c r="C47" s="217">
        <v>30000</v>
      </c>
      <c r="D47" s="217"/>
      <c r="E47" s="217">
        <v>30000</v>
      </c>
      <c r="F47" s="217"/>
      <c r="G47" s="217"/>
      <c r="H47" s="217"/>
      <c r="I47" s="217"/>
      <c r="J47" s="217"/>
      <c r="K47" s="217"/>
      <c r="L47" s="217"/>
      <c r="M47" s="217"/>
      <c r="N47" s="217"/>
      <c r="O47" s="217"/>
      <c r="P47" s="217"/>
      <c r="Q47" s="217"/>
      <c r="R47" s="877">
        <f t="shared" si="11"/>
        <v>30000</v>
      </c>
      <c r="S47" s="217">
        <v>30000</v>
      </c>
      <c r="T47" s="217"/>
      <c r="U47" s="213"/>
    </row>
    <row r="48" spans="1:21" s="214" customFormat="1">
      <c r="A48" s="215" t="s">
        <v>158</v>
      </c>
      <c r="B48" s="216">
        <f t="shared" si="10"/>
        <v>102000</v>
      </c>
      <c r="C48" s="217">
        <v>102000</v>
      </c>
      <c r="D48" s="217"/>
      <c r="E48" s="217">
        <v>102000</v>
      </c>
      <c r="F48" s="217"/>
      <c r="G48" s="217"/>
      <c r="H48" s="217"/>
      <c r="I48" s="217"/>
      <c r="J48" s="217"/>
      <c r="K48" s="217"/>
      <c r="L48" s="217"/>
      <c r="M48" s="217"/>
      <c r="N48" s="217"/>
      <c r="O48" s="217"/>
      <c r="P48" s="217"/>
      <c r="Q48" s="217"/>
      <c r="R48" s="877">
        <f t="shared" si="11"/>
        <v>102000</v>
      </c>
      <c r="S48" s="217"/>
      <c r="T48" s="217"/>
      <c r="U48" s="213"/>
    </row>
    <row r="49" spans="1:21" s="214" customFormat="1">
      <c r="A49" s="215" t="s">
        <v>60</v>
      </c>
      <c r="B49" s="216">
        <f t="shared" si="10"/>
        <v>0</v>
      </c>
      <c r="C49" s="217"/>
      <c r="D49" s="217"/>
      <c r="E49" s="217">
        <v>0</v>
      </c>
      <c r="F49" s="217"/>
      <c r="G49" s="217"/>
      <c r="H49" s="217"/>
      <c r="I49" s="217"/>
      <c r="J49" s="217"/>
      <c r="K49" s="217"/>
      <c r="L49" s="217"/>
      <c r="M49" s="217"/>
      <c r="N49" s="217"/>
      <c r="O49" s="217"/>
      <c r="P49" s="217"/>
      <c r="Q49" s="217"/>
      <c r="R49" s="877">
        <f t="shared" si="11"/>
        <v>0</v>
      </c>
      <c r="S49" s="217"/>
      <c r="T49" s="217"/>
      <c r="U49" s="213"/>
    </row>
    <row r="50" spans="1:21" s="214" customFormat="1">
      <c r="A50" s="215" t="s">
        <v>161</v>
      </c>
      <c r="B50" s="216">
        <f t="shared" si="10"/>
        <v>120000</v>
      </c>
      <c r="C50" s="217">
        <v>120000</v>
      </c>
      <c r="D50" s="217"/>
      <c r="E50" s="217">
        <v>120000</v>
      </c>
      <c r="F50" s="217"/>
      <c r="G50" s="217"/>
      <c r="H50" s="217"/>
      <c r="I50" s="217"/>
      <c r="J50" s="217"/>
      <c r="K50" s="217"/>
      <c r="L50" s="217"/>
      <c r="M50" s="217"/>
      <c r="N50" s="217"/>
      <c r="O50" s="217"/>
      <c r="P50" s="217"/>
      <c r="Q50" s="217"/>
      <c r="R50" s="877">
        <f t="shared" si="11"/>
        <v>120000</v>
      </c>
      <c r="S50" s="217">
        <v>100000</v>
      </c>
      <c r="T50" s="217"/>
      <c r="U50" s="213"/>
    </row>
    <row r="51" spans="1:21" s="214" customFormat="1">
      <c r="A51" s="440" t="s">
        <v>159</v>
      </c>
      <c r="B51" s="216">
        <f t="shared" si="10"/>
        <v>40000</v>
      </c>
      <c r="C51" s="217">
        <v>40000</v>
      </c>
      <c r="D51" s="217"/>
      <c r="E51" s="217">
        <v>40000</v>
      </c>
      <c r="F51" s="217"/>
      <c r="G51" s="217"/>
      <c r="H51" s="217"/>
      <c r="I51" s="217"/>
      <c r="J51" s="217"/>
      <c r="K51" s="217"/>
      <c r="L51" s="217"/>
      <c r="M51" s="217"/>
      <c r="N51" s="217"/>
      <c r="O51" s="217"/>
      <c r="P51" s="217"/>
      <c r="Q51" s="217"/>
      <c r="R51" s="877">
        <f t="shared" si="11"/>
        <v>40000</v>
      </c>
      <c r="S51" s="217">
        <v>40000</v>
      </c>
      <c r="T51" s="217"/>
      <c r="U51" s="213"/>
    </row>
    <row r="52" spans="1:21" s="214" customFormat="1">
      <c r="A52" s="215" t="s">
        <v>160</v>
      </c>
      <c r="B52" s="216">
        <f t="shared" si="10"/>
        <v>1220500</v>
      </c>
      <c r="C52" s="217">
        <v>1220500</v>
      </c>
      <c r="D52" s="217"/>
      <c r="E52" s="217">
        <v>1220500</v>
      </c>
      <c r="F52" s="217"/>
      <c r="G52" s="217"/>
      <c r="H52" s="217"/>
      <c r="I52" s="217"/>
      <c r="J52" s="217"/>
      <c r="K52" s="217"/>
      <c r="L52" s="217"/>
      <c r="M52" s="217"/>
      <c r="N52" s="217"/>
      <c r="O52" s="217"/>
      <c r="P52" s="217"/>
      <c r="Q52" s="217"/>
      <c r="R52" s="877">
        <f t="shared" si="11"/>
        <v>1220500</v>
      </c>
      <c r="S52" s="217">
        <v>1220500</v>
      </c>
      <c r="T52" s="217"/>
      <c r="U52" s="213"/>
    </row>
    <row r="53" spans="1:21" s="214" customFormat="1">
      <c r="A53" s="1816" t="s">
        <v>2551</v>
      </c>
      <c r="B53" s="216">
        <f t="shared" si="10"/>
        <v>762875.63510838314</v>
      </c>
      <c r="C53" s="217">
        <v>762875.63510838314</v>
      </c>
      <c r="D53" s="217"/>
      <c r="E53" s="217">
        <v>762875.63510838314</v>
      </c>
      <c r="F53" s="217"/>
      <c r="G53" s="217"/>
      <c r="H53" s="217"/>
      <c r="I53" s="217"/>
      <c r="J53" s="217"/>
      <c r="K53" s="217"/>
      <c r="L53" s="217"/>
      <c r="M53" s="217"/>
      <c r="N53" s="217"/>
      <c r="O53" s="217"/>
      <c r="P53" s="217"/>
      <c r="Q53" s="217"/>
      <c r="R53" s="877">
        <f t="shared" si="11"/>
        <v>762875.63510838314</v>
      </c>
      <c r="S53" s="217"/>
      <c r="T53" s="217"/>
      <c r="U53" s="213"/>
    </row>
    <row r="54" spans="1:21" s="224" customFormat="1">
      <c r="A54" s="219" t="s">
        <v>162</v>
      </c>
      <c r="B54" s="220">
        <f>SUM(C54:D54)</f>
        <v>4271090.2184417164</v>
      </c>
      <c r="C54" s="220">
        <f t="shared" ref="C54:T54" si="12">SUM(C45:C53)</f>
        <v>4271090.2184417164</v>
      </c>
      <c r="D54" s="220">
        <f t="shared" si="12"/>
        <v>0</v>
      </c>
      <c r="E54" s="220">
        <f t="shared" si="12"/>
        <v>4271090.2184417164</v>
      </c>
      <c r="F54" s="220">
        <f t="shared" si="12"/>
        <v>0</v>
      </c>
      <c r="G54" s="220">
        <f t="shared" si="12"/>
        <v>0</v>
      </c>
      <c r="H54" s="220">
        <f t="shared" si="12"/>
        <v>0</v>
      </c>
      <c r="I54" s="220">
        <f t="shared" si="12"/>
        <v>0</v>
      </c>
      <c r="J54" s="220">
        <f t="shared" si="12"/>
        <v>0</v>
      </c>
      <c r="K54" s="220">
        <f t="shared" si="12"/>
        <v>0</v>
      </c>
      <c r="L54" s="220">
        <f t="shared" si="12"/>
        <v>0</v>
      </c>
      <c r="M54" s="220">
        <f t="shared" si="12"/>
        <v>0</v>
      </c>
      <c r="N54" s="220">
        <f t="shared" si="12"/>
        <v>0</v>
      </c>
      <c r="O54" s="220">
        <f t="shared" si="12"/>
        <v>0</v>
      </c>
      <c r="P54" s="220">
        <f t="shared" si="12"/>
        <v>0</v>
      </c>
      <c r="Q54" s="220">
        <f t="shared" si="12"/>
        <v>0</v>
      </c>
      <c r="R54" s="532">
        <f t="shared" si="12"/>
        <v>4271090.2184417164</v>
      </c>
      <c r="S54" s="220">
        <f t="shared" si="12"/>
        <v>3386214.583333333</v>
      </c>
      <c r="T54" s="220">
        <f t="shared" si="12"/>
        <v>0</v>
      </c>
      <c r="U54" s="223"/>
    </row>
    <row r="55" spans="1:21" s="214" customFormat="1">
      <c r="A55" s="211" t="s">
        <v>439</v>
      </c>
      <c r="B55" s="212"/>
      <c r="C55" s="212"/>
      <c r="D55" s="212"/>
      <c r="E55" s="221"/>
      <c r="F55" s="221"/>
      <c r="G55" s="221"/>
      <c r="H55" s="221"/>
      <c r="I55" s="221"/>
      <c r="J55" s="221"/>
      <c r="K55" s="221"/>
      <c r="L55" s="221"/>
      <c r="M55" s="221"/>
      <c r="N55" s="221"/>
      <c r="O55" s="221"/>
      <c r="P55" s="221"/>
      <c r="Q55" s="221"/>
      <c r="R55" s="221"/>
      <c r="S55" s="212"/>
      <c r="T55" s="212"/>
      <c r="U55" s="213"/>
    </row>
    <row r="56" spans="1:21" s="214" customFormat="1">
      <c r="A56" s="215" t="s">
        <v>163</v>
      </c>
      <c r="B56" s="216">
        <f t="shared" ref="B56:B61" si="13">SUM(C56+D56)</f>
        <v>0</v>
      </c>
      <c r="C56" s="217"/>
      <c r="D56" s="217"/>
      <c r="E56" s="217"/>
      <c r="F56" s="217"/>
      <c r="G56" s="217"/>
      <c r="H56" s="217"/>
      <c r="I56" s="217"/>
      <c r="J56" s="217"/>
      <c r="K56" s="217"/>
      <c r="L56" s="217"/>
      <c r="M56" s="217"/>
      <c r="N56" s="217"/>
      <c r="O56" s="217"/>
      <c r="P56" s="217"/>
      <c r="Q56" s="217"/>
      <c r="R56" s="877">
        <f t="shared" ref="R56:R61" si="14">SUM(E56:Q56)</f>
        <v>0</v>
      </c>
      <c r="S56" s="218"/>
      <c r="T56" s="218"/>
      <c r="U56" s="213"/>
    </row>
    <row r="57" spans="1:21" s="303" customFormat="1">
      <c r="A57" s="297" t="s">
        <v>157</v>
      </c>
      <c r="B57" s="304">
        <f t="shared" si="13"/>
        <v>23000</v>
      </c>
      <c r="C57" s="301">
        <v>23000</v>
      </c>
      <c r="D57" s="301"/>
      <c r="E57" s="217">
        <v>23000</v>
      </c>
      <c r="F57" s="301"/>
      <c r="G57" s="301"/>
      <c r="H57" s="301"/>
      <c r="I57" s="301"/>
      <c r="J57" s="301"/>
      <c r="K57" s="301"/>
      <c r="L57" s="301"/>
      <c r="M57" s="301"/>
      <c r="N57" s="301"/>
      <c r="O57" s="301"/>
      <c r="P57" s="301"/>
      <c r="Q57" s="301"/>
      <c r="R57" s="877">
        <f t="shared" si="14"/>
        <v>23000</v>
      </c>
      <c r="S57" s="305"/>
      <c r="T57" s="305"/>
      <c r="U57" s="302"/>
    </row>
    <row r="58" spans="1:21" s="214" customFormat="1">
      <c r="A58" s="215" t="s">
        <v>161</v>
      </c>
      <c r="B58" s="216">
        <f t="shared" si="13"/>
        <v>20000</v>
      </c>
      <c r="C58" s="217">
        <v>20000</v>
      </c>
      <c r="D58" s="217"/>
      <c r="E58" s="217">
        <v>20000</v>
      </c>
      <c r="F58" s="217"/>
      <c r="G58" s="217"/>
      <c r="H58" s="217"/>
      <c r="I58" s="217"/>
      <c r="J58" s="217"/>
      <c r="K58" s="217"/>
      <c r="L58" s="217"/>
      <c r="M58" s="217"/>
      <c r="N58" s="217"/>
      <c r="O58" s="217"/>
      <c r="P58" s="217"/>
      <c r="Q58" s="217"/>
      <c r="R58" s="877">
        <f t="shared" si="14"/>
        <v>20000</v>
      </c>
      <c r="S58" s="218"/>
      <c r="T58" s="218"/>
      <c r="U58" s="213"/>
    </row>
    <row r="59" spans="1:21" s="214" customFormat="1">
      <c r="A59" s="440" t="s">
        <v>159</v>
      </c>
      <c r="B59" s="216">
        <f t="shared" si="13"/>
        <v>0</v>
      </c>
      <c r="C59" s="217"/>
      <c r="D59" s="217"/>
      <c r="E59" s="217"/>
      <c r="F59" s="217"/>
      <c r="G59" s="217"/>
      <c r="H59" s="217"/>
      <c r="I59" s="217"/>
      <c r="J59" s="217"/>
      <c r="K59" s="217"/>
      <c r="L59" s="217"/>
      <c r="M59" s="217"/>
      <c r="N59" s="217"/>
      <c r="O59" s="217"/>
      <c r="P59" s="217"/>
      <c r="Q59" s="217"/>
      <c r="R59" s="877">
        <f t="shared" si="14"/>
        <v>0</v>
      </c>
      <c r="S59" s="218"/>
      <c r="T59" s="218"/>
      <c r="U59" s="213"/>
    </row>
    <row r="60" spans="1:21" s="214" customFormat="1">
      <c r="A60" s="215" t="s">
        <v>160</v>
      </c>
      <c r="B60" s="216">
        <f t="shared" si="13"/>
        <v>0</v>
      </c>
      <c r="C60" s="217"/>
      <c r="D60" s="217"/>
      <c r="E60" s="217"/>
      <c r="F60" s="217"/>
      <c r="G60" s="217"/>
      <c r="H60" s="217"/>
      <c r="I60" s="217"/>
      <c r="J60" s="217"/>
      <c r="K60" s="217"/>
      <c r="L60" s="217"/>
      <c r="M60" s="217"/>
      <c r="N60" s="217"/>
      <c r="O60" s="217"/>
      <c r="P60" s="217"/>
      <c r="Q60" s="217"/>
      <c r="R60" s="877">
        <f t="shared" si="14"/>
        <v>0</v>
      </c>
      <c r="S60" s="218"/>
      <c r="T60" s="218"/>
      <c r="U60" s="213"/>
    </row>
    <row r="61" spans="1:21" s="214" customFormat="1">
      <c r="A61" s="222" t="s">
        <v>35</v>
      </c>
      <c r="B61" s="216">
        <f t="shared" si="13"/>
        <v>0</v>
      </c>
      <c r="C61" s="217"/>
      <c r="D61" s="217"/>
      <c r="E61" s="217"/>
      <c r="F61" s="217"/>
      <c r="G61" s="217"/>
      <c r="H61" s="217"/>
      <c r="I61" s="217"/>
      <c r="J61" s="217"/>
      <c r="K61" s="217"/>
      <c r="L61" s="217"/>
      <c r="M61" s="217"/>
      <c r="N61" s="217"/>
      <c r="O61" s="217"/>
      <c r="P61" s="217"/>
      <c r="Q61" s="217"/>
      <c r="R61" s="877">
        <f t="shared" si="14"/>
        <v>0</v>
      </c>
      <c r="S61" s="218"/>
      <c r="T61" s="218"/>
      <c r="U61" s="213"/>
    </row>
    <row r="62" spans="1:21" s="214" customFormat="1" ht="13.7" customHeight="1">
      <c r="A62" s="219" t="s">
        <v>309</v>
      </c>
      <c r="B62" s="216">
        <f>SUM(C62:D62)</f>
        <v>43000</v>
      </c>
      <c r="C62" s="216">
        <f t="shared" ref="C62:R62" si="15">SUM(C56:C61)</f>
        <v>43000</v>
      </c>
      <c r="D62" s="216">
        <f t="shared" si="15"/>
        <v>0</v>
      </c>
      <c r="E62" s="216">
        <f t="shared" si="15"/>
        <v>43000</v>
      </c>
      <c r="F62" s="216">
        <f t="shared" si="15"/>
        <v>0</v>
      </c>
      <c r="G62" s="216">
        <f t="shared" si="15"/>
        <v>0</v>
      </c>
      <c r="H62" s="216">
        <f t="shared" si="15"/>
        <v>0</v>
      </c>
      <c r="I62" s="216">
        <f t="shared" si="15"/>
        <v>0</v>
      </c>
      <c r="J62" s="216">
        <f t="shared" si="15"/>
        <v>0</v>
      </c>
      <c r="K62" s="216">
        <f t="shared" si="15"/>
        <v>0</v>
      </c>
      <c r="L62" s="216">
        <f t="shared" si="15"/>
        <v>0</v>
      </c>
      <c r="M62" s="216">
        <f t="shared" si="15"/>
        <v>0</v>
      </c>
      <c r="N62" s="216">
        <f t="shared" si="15"/>
        <v>0</v>
      </c>
      <c r="O62" s="216">
        <f t="shared" si="15"/>
        <v>0</v>
      </c>
      <c r="P62" s="216">
        <f t="shared" si="15"/>
        <v>0</v>
      </c>
      <c r="Q62" s="216">
        <f t="shared" si="15"/>
        <v>0</v>
      </c>
      <c r="R62" s="532">
        <f t="shared" si="15"/>
        <v>43000</v>
      </c>
      <c r="S62" s="218"/>
      <c r="T62" s="218"/>
      <c r="U62" s="213"/>
    </row>
    <row r="63" spans="1:21" s="214" customFormat="1">
      <c r="A63" s="225" t="s">
        <v>310</v>
      </c>
      <c r="B63" s="216">
        <f t="shared" ref="B63:R63" si="16">SUM(B8+B11+B13+B14+B15+B26+B27+B38+B42+B43+B54+B62)</f>
        <v>49252884.218441717</v>
      </c>
      <c r="C63" s="216">
        <f t="shared" si="16"/>
        <v>49252884.218441717</v>
      </c>
      <c r="D63" s="216">
        <f t="shared" si="16"/>
        <v>0</v>
      </c>
      <c r="E63" s="216">
        <f t="shared" si="16"/>
        <v>34626884.218441717</v>
      </c>
      <c r="F63" s="216">
        <f t="shared" si="16"/>
        <v>12726000</v>
      </c>
      <c r="G63" s="216">
        <f t="shared" si="16"/>
        <v>1900000</v>
      </c>
      <c r="H63" s="216">
        <f t="shared" si="16"/>
        <v>0</v>
      </c>
      <c r="I63" s="216">
        <f t="shared" si="16"/>
        <v>0</v>
      </c>
      <c r="J63" s="216">
        <f t="shared" si="16"/>
        <v>0</v>
      </c>
      <c r="K63" s="216">
        <f t="shared" si="16"/>
        <v>0</v>
      </c>
      <c r="L63" s="216">
        <f t="shared" si="16"/>
        <v>0</v>
      </c>
      <c r="M63" s="216">
        <f t="shared" si="16"/>
        <v>0</v>
      </c>
      <c r="N63" s="216">
        <f t="shared" si="16"/>
        <v>0</v>
      </c>
      <c r="O63" s="216">
        <f t="shared" si="16"/>
        <v>0</v>
      </c>
      <c r="P63" s="216">
        <f t="shared" si="16"/>
        <v>0</v>
      </c>
      <c r="Q63" s="216">
        <f t="shared" si="16"/>
        <v>0</v>
      </c>
      <c r="R63" s="532">
        <f t="shared" si="16"/>
        <v>49252884.218441717</v>
      </c>
      <c r="S63" s="216">
        <f>SUM(S10+S13+S14+S15+S26+S27+S38+S42+S43+S54)</f>
        <v>48197101.583333336</v>
      </c>
      <c r="T63" s="216">
        <f>SUM(T11+T13+T14+T15+T26+T27+T38+T42+T43+T54)</f>
        <v>0</v>
      </c>
      <c r="U63" s="213"/>
    </row>
    <row r="64" spans="1:21" s="214" customFormat="1" ht="24">
      <c r="A64" s="211" t="s">
        <v>1949</v>
      </c>
      <c r="B64" s="212"/>
      <c r="C64" s="212"/>
      <c r="D64" s="212"/>
      <c r="E64" s="221"/>
      <c r="F64" s="221"/>
      <c r="G64" s="221"/>
      <c r="H64" s="221"/>
      <c r="I64" s="221"/>
      <c r="J64" s="221"/>
      <c r="K64" s="221"/>
      <c r="L64" s="221"/>
      <c r="M64" s="221"/>
      <c r="N64" s="221"/>
      <c r="O64" s="221"/>
      <c r="P64" s="221"/>
      <c r="Q64" s="221"/>
      <c r="R64" s="221"/>
      <c r="S64" s="212"/>
      <c r="T64" s="212"/>
      <c r="U64" s="213"/>
    </row>
    <row r="65" spans="1:21" s="214" customFormat="1">
      <c r="A65" s="215" t="s">
        <v>176</v>
      </c>
      <c r="B65" s="216">
        <f>SUM(C65+D65)</f>
        <v>130000</v>
      </c>
      <c r="C65" s="217">
        <v>130000</v>
      </c>
      <c r="D65" s="217"/>
      <c r="E65" s="217">
        <v>130000</v>
      </c>
      <c r="F65" s="217"/>
      <c r="G65" s="217"/>
      <c r="H65" s="217"/>
      <c r="I65" s="217"/>
      <c r="J65" s="217"/>
      <c r="K65" s="217"/>
      <c r="L65" s="217"/>
      <c r="M65" s="217"/>
      <c r="N65" s="217"/>
      <c r="O65" s="217"/>
      <c r="P65" s="217"/>
      <c r="Q65" s="217"/>
      <c r="R65" s="877">
        <f>SUM(E65:Q65)</f>
        <v>130000</v>
      </c>
      <c r="S65" s="217">
        <v>110000</v>
      </c>
      <c r="T65" s="217"/>
      <c r="U65" s="213"/>
    </row>
    <row r="66" spans="1:21" s="214" customFormat="1" ht="24" customHeight="1">
      <c r="A66" s="440" t="s">
        <v>1946</v>
      </c>
      <c r="B66" s="216">
        <f t="shared" ref="B66:B69" si="17">SUM(C66+D66)</f>
        <v>0</v>
      </c>
      <c r="C66" s="217"/>
      <c r="D66" s="217"/>
      <c r="E66" s="217"/>
      <c r="F66" s="217"/>
      <c r="G66" s="217"/>
      <c r="H66" s="217"/>
      <c r="I66" s="217"/>
      <c r="J66" s="217"/>
      <c r="K66" s="217"/>
      <c r="L66" s="217"/>
      <c r="M66" s="217"/>
      <c r="N66" s="217"/>
      <c r="O66" s="217"/>
      <c r="P66" s="217"/>
      <c r="Q66" s="217"/>
      <c r="R66" s="877">
        <f t="shared" ref="R66:R68" si="18">SUM(E66:Q66)</f>
        <v>0</v>
      </c>
      <c r="S66" s="217"/>
      <c r="T66" s="217"/>
      <c r="U66" s="213"/>
    </row>
    <row r="67" spans="1:21" s="214" customFormat="1" ht="24" customHeight="1">
      <c r="A67" s="440" t="s">
        <v>1947</v>
      </c>
      <c r="B67" s="216">
        <f t="shared" si="17"/>
        <v>0</v>
      </c>
      <c r="C67" s="217"/>
      <c r="D67" s="217"/>
      <c r="E67" s="217"/>
      <c r="F67" s="217"/>
      <c r="G67" s="217"/>
      <c r="H67" s="217"/>
      <c r="I67" s="217"/>
      <c r="J67" s="217"/>
      <c r="K67" s="217"/>
      <c r="L67" s="217"/>
      <c r="M67" s="217"/>
      <c r="N67" s="217"/>
      <c r="O67" s="217"/>
      <c r="P67" s="217"/>
      <c r="Q67" s="217"/>
      <c r="R67" s="877">
        <f t="shared" si="18"/>
        <v>0</v>
      </c>
      <c r="S67" s="217"/>
      <c r="T67" s="217"/>
      <c r="U67" s="213"/>
    </row>
    <row r="68" spans="1:21" s="214" customFormat="1" ht="12" customHeight="1">
      <c r="A68" s="440" t="s">
        <v>1953</v>
      </c>
      <c r="B68" s="216">
        <f t="shared" si="17"/>
        <v>0</v>
      </c>
      <c r="C68" s="217"/>
      <c r="D68" s="217"/>
      <c r="E68" s="217"/>
      <c r="F68" s="217"/>
      <c r="G68" s="217"/>
      <c r="H68" s="217"/>
      <c r="I68" s="217"/>
      <c r="J68" s="217"/>
      <c r="K68" s="217"/>
      <c r="L68" s="217"/>
      <c r="M68" s="217"/>
      <c r="N68" s="217"/>
      <c r="O68" s="217"/>
      <c r="P68" s="217"/>
      <c r="Q68" s="217"/>
      <c r="R68" s="877">
        <f t="shared" si="18"/>
        <v>0</v>
      </c>
      <c r="S68" s="217"/>
      <c r="T68" s="217"/>
      <c r="U68" s="213"/>
    </row>
    <row r="69" spans="1:21" s="214" customFormat="1">
      <c r="A69" s="1816" t="s">
        <v>2552</v>
      </c>
      <c r="B69" s="216">
        <f t="shared" si="17"/>
        <v>230000</v>
      </c>
      <c r="C69" s="217">
        <v>230000</v>
      </c>
      <c r="D69" s="217"/>
      <c r="E69" s="217">
        <v>230000</v>
      </c>
      <c r="F69" s="217"/>
      <c r="G69" s="217"/>
      <c r="H69" s="217"/>
      <c r="I69" s="217"/>
      <c r="J69" s="217"/>
      <c r="K69" s="217"/>
      <c r="L69" s="217"/>
      <c r="M69" s="217"/>
      <c r="N69" s="217"/>
      <c r="O69" s="217"/>
      <c r="P69" s="217"/>
      <c r="Q69" s="217"/>
      <c r="R69" s="877">
        <f>SUM(E69:Q69)</f>
        <v>230000</v>
      </c>
      <c r="S69" s="217">
        <v>112500</v>
      </c>
      <c r="T69" s="217"/>
      <c r="U69" s="213"/>
    </row>
    <row r="70" spans="1:21" s="214" customFormat="1">
      <c r="A70" s="219" t="s">
        <v>1950</v>
      </c>
      <c r="B70" s="216">
        <f>SUM(C70:D70)</f>
        <v>360000</v>
      </c>
      <c r="C70" s="216">
        <f>SUM(C65:C69)</f>
        <v>360000</v>
      </c>
      <c r="D70" s="216">
        <f>SUM(D65:D69)</f>
        <v>0</v>
      </c>
      <c r="E70" s="216">
        <f t="shared" ref="E70:T70" si="19">SUM(E65:E69)</f>
        <v>360000</v>
      </c>
      <c r="F70" s="216">
        <f t="shared" si="19"/>
        <v>0</v>
      </c>
      <c r="G70" s="216">
        <f t="shared" si="19"/>
        <v>0</v>
      </c>
      <c r="H70" s="216">
        <f t="shared" si="19"/>
        <v>0</v>
      </c>
      <c r="I70" s="216">
        <f t="shared" si="19"/>
        <v>0</v>
      </c>
      <c r="J70" s="216">
        <f t="shared" si="19"/>
        <v>0</v>
      </c>
      <c r="K70" s="216">
        <f t="shared" si="19"/>
        <v>0</v>
      </c>
      <c r="L70" s="216">
        <f t="shared" si="19"/>
        <v>0</v>
      </c>
      <c r="M70" s="216">
        <f t="shared" si="19"/>
        <v>0</v>
      </c>
      <c r="N70" s="216">
        <f t="shared" si="19"/>
        <v>0</v>
      </c>
      <c r="O70" s="216">
        <f t="shared" si="19"/>
        <v>0</v>
      </c>
      <c r="P70" s="216">
        <f t="shared" si="19"/>
        <v>0</v>
      </c>
      <c r="Q70" s="216">
        <f t="shared" si="19"/>
        <v>0</v>
      </c>
      <c r="R70" s="532">
        <f t="shared" si="19"/>
        <v>360000</v>
      </c>
      <c r="S70" s="220">
        <f t="shared" si="19"/>
        <v>222500</v>
      </c>
      <c r="T70" s="220">
        <f t="shared" si="19"/>
        <v>0</v>
      </c>
      <c r="U70" s="213"/>
    </row>
    <row r="71" spans="1:21" s="214" customFormat="1">
      <c r="A71" s="211" t="s">
        <v>637</v>
      </c>
      <c r="B71" s="221"/>
      <c r="C71" s="221"/>
      <c r="D71" s="221"/>
      <c r="E71" s="221"/>
      <c r="F71" s="221"/>
      <c r="G71" s="221"/>
      <c r="H71" s="221"/>
      <c r="I71" s="221"/>
      <c r="J71" s="221"/>
      <c r="K71" s="221"/>
      <c r="L71" s="221"/>
      <c r="M71" s="221"/>
      <c r="N71" s="221"/>
      <c r="O71" s="221"/>
      <c r="P71" s="221"/>
      <c r="Q71" s="221"/>
      <c r="R71" s="221"/>
      <c r="S71" s="221"/>
      <c r="T71" s="221"/>
      <c r="U71" s="213"/>
    </row>
    <row r="72" spans="1:21" s="214" customFormat="1">
      <c r="A72" s="215" t="s">
        <v>638</v>
      </c>
      <c r="B72" s="216">
        <f>SUM(C72+D72)</f>
        <v>0</v>
      </c>
      <c r="C72" s="217"/>
      <c r="D72" s="217"/>
      <c r="E72" s="217"/>
      <c r="F72" s="217"/>
      <c r="G72" s="217"/>
      <c r="H72" s="217"/>
      <c r="I72" s="217"/>
      <c r="J72" s="217"/>
      <c r="K72" s="217"/>
      <c r="L72" s="217"/>
      <c r="M72" s="217"/>
      <c r="N72" s="217"/>
      <c r="O72" s="217"/>
      <c r="P72" s="217"/>
      <c r="Q72" s="217"/>
      <c r="R72" s="877">
        <f>SUM(E72:Q72)</f>
        <v>0</v>
      </c>
      <c r="S72" s="218"/>
      <c r="T72" s="218"/>
      <c r="U72" s="213"/>
    </row>
    <row r="73" spans="1:21" s="214" customFormat="1">
      <c r="A73" s="215" t="s">
        <v>639</v>
      </c>
      <c r="B73" s="216">
        <f>SUM(C73+D73)</f>
        <v>0</v>
      </c>
      <c r="C73" s="217"/>
      <c r="D73" s="217"/>
      <c r="E73" s="217"/>
      <c r="F73" s="217"/>
      <c r="G73" s="217"/>
      <c r="H73" s="217"/>
      <c r="I73" s="217"/>
      <c r="J73" s="217"/>
      <c r="K73" s="217"/>
      <c r="L73" s="217"/>
      <c r="M73" s="217"/>
      <c r="N73" s="217"/>
      <c r="O73" s="217"/>
      <c r="P73" s="217"/>
      <c r="Q73" s="217"/>
      <c r="R73" s="877">
        <f>SUM(E73:Q73)</f>
        <v>0</v>
      </c>
      <c r="S73" s="218"/>
      <c r="T73" s="218"/>
      <c r="U73" s="213"/>
    </row>
    <row r="74" spans="1:21" s="214" customFormat="1">
      <c r="A74" s="736" t="s">
        <v>1083</v>
      </c>
      <c r="B74" s="216">
        <f>SUM(C74+D74)</f>
        <v>0</v>
      </c>
      <c r="C74" s="217"/>
      <c r="D74" s="217"/>
      <c r="E74" s="217"/>
      <c r="F74" s="217"/>
      <c r="G74" s="217"/>
      <c r="H74" s="217"/>
      <c r="I74" s="217"/>
      <c r="J74" s="217"/>
      <c r="K74" s="217"/>
      <c r="L74" s="217"/>
      <c r="M74" s="217"/>
      <c r="N74" s="217"/>
      <c r="O74" s="217"/>
      <c r="P74" s="217"/>
      <c r="Q74" s="217"/>
      <c r="R74" s="877">
        <f>SUM(E74:Q74)</f>
        <v>0</v>
      </c>
      <c r="S74" s="218"/>
      <c r="T74" s="218"/>
      <c r="U74" s="213"/>
    </row>
    <row r="75" spans="1:21" s="214" customFormat="1">
      <c r="A75" s="215" t="s">
        <v>640</v>
      </c>
      <c r="B75" s="216">
        <f>SUM(C75+D75)</f>
        <v>362482.75325217389</v>
      </c>
      <c r="C75" s="217">
        <v>362482.75325217389</v>
      </c>
      <c r="D75" s="217"/>
      <c r="E75" s="217">
        <v>362482.75325217389</v>
      </c>
      <c r="F75" s="217"/>
      <c r="G75" s="217"/>
      <c r="H75" s="217"/>
      <c r="I75" s="217"/>
      <c r="J75" s="217"/>
      <c r="K75" s="217"/>
      <c r="L75" s="217"/>
      <c r="M75" s="217"/>
      <c r="N75" s="217"/>
      <c r="O75" s="217"/>
      <c r="P75" s="217"/>
      <c r="Q75" s="217"/>
      <c r="R75" s="877">
        <f>SUM(E75:Q75)</f>
        <v>362482.75325217389</v>
      </c>
      <c r="S75" s="218"/>
      <c r="T75" s="218"/>
      <c r="U75" s="213"/>
    </row>
    <row r="76" spans="1:21" s="214" customFormat="1">
      <c r="A76" s="222" t="s">
        <v>35</v>
      </c>
      <c r="B76" s="216">
        <f>SUM(C76+D76)</f>
        <v>0</v>
      </c>
      <c r="C76" s="217"/>
      <c r="D76" s="217"/>
      <c r="E76" s="217"/>
      <c r="F76" s="217"/>
      <c r="G76" s="217"/>
      <c r="H76" s="217"/>
      <c r="I76" s="217"/>
      <c r="J76" s="217"/>
      <c r="K76" s="217"/>
      <c r="L76" s="217"/>
      <c r="M76" s="217"/>
      <c r="N76" s="217"/>
      <c r="O76" s="217"/>
      <c r="P76" s="217"/>
      <c r="Q76" s="217"/>
      <c r="R76" s="877">
        <f>SUM(E76:Q76)</f>
        <v>0</v>
      </c>
      <c r="S76" s="218"/>
      <c r="T76" s="218"/>
      <c r="U76" s="213"/>
    </row>
    <row r="77" spans="1:21" s="214" customFormat="1">
      <c r="A77" s="219" t="s">
        <v>641</v>
      </c>
      <c r="B77" s="216">
        <f>SUM(C77:D77)</f>
        <v>362482.75325217389</v>
      </c>
      <c r="C77" s="216">
        <f>SUM(C72:C76)</f>
        <v>362482.75325217389</v>
      </c>
      <c r="D77" s="216">
        <f>SUM(D72:D76)</f>
        <v>0</v>
      </c>
      <c r="E77" s="216">
        <f t="shared" ref="E77:Q77" si="20">SUM(E72:E76)</f>
        <v>362482.75325217389</v>
      </c>
      <c r="F77" s="216">
        <f t="shared" si="20"/>
        <v>0</v>
      </c>
      <c r="G77" s="216">
        <f t="shared" si="20"/>
        <v>0</v>
      </c>
      <c r="H77" s="216">
        <f t="shared" si="20"/>
        <v>0</v>
      </c>
      <c r="I77" s="216">
        <f t="shared" si="20"/>
        <v>0</v>
      </c>
      <c r="J77" s="216">
        <f t="shared" si="20"/>
        <v>0</v>
      </c>
      <c r="K77" s="216">
        <f t="shared" si="20"/>
        <v>0</v>
      </c>
      <c r="L77" s="216">
        <f t="shared" si="20"/>
        <v>0</v>
      </c>
      <c r="M77" s="216">
        <f t="shared" si="20"/>
        <v>0</v>
      </c>
      <c r="N77" s="216">
        <f t="shared" si="20"/>
        <v>0</v>
      </c>
      <c r="O77" s="216">
        <f t="shared" si="20"/>
        <v>0</v>
      </c>
      <c r="P77" s="216">
        <f t="shared" si="20"/>
        <v>0</v>
      </c>
      <c r="Q77" s="216">
        <f t="shared" si="20"/>
        <v>0</v>
      </c>
      <c r="R77" s="532">
        <f>SUM(R72:R76)</f>
        <v>362482.75325217389</v>
      </c>
      <c r="S77" s="218"/>
      <c r="T77" s="218"/>
      <c r="U77" s="213"/>
    </row>
    <row r="78" spans="1:21" s="214" customFormat="1">
      <c r="A78" s="211" t="s">
        <v>1416</v>
      </c>
      <c r="B78" s="221"/>
      <c r="C78" s="221"/>
      <c r="D78" s="221"/>
      <c r="E78" s="221"/>
      <c r="F78" s="221"/>
      <c r="G78" s="221"/>
      <c r="H78" s="221"/>
      <c r="I78" s="221"/>
      <c r="J78" s="221"/>
      <c r="K78" s="221"/>
      <c r="L78" s="221"/>
      <c r="M78" s="221"/>
      <c r="N78" s="221"/>
      <c r="O78" s="221"/>
      <c r="P78" s="221"/>
      <c r="Q78" s="221"/>
      <c r="R78" s="533"/>
      <c r="S78" s="221"/>
      <c r="T78" s="221"/>
      <c r="U78" s="213"/>
    </row>
    <row r="79" spans="1:21" s="214" customFormat="1">
      <c r="A79" s="440" t="s">
        <v>1418</v>
      </c>
      <c r="B79" s="216">
        <f>SUM(C79:D79)</f>
        <v>3234068.0350000001</v>
      </c>
      <c r="C79" s="217">
        <v>3234068.0350000001</v>
      </c>
      <c r="D79" s="217"/>
      <c r="E79" s="217">
        <v>3234068.0350000001</v>
      </c>
      <c r="F79" s="217"/>
      <c r="G79" s="217"/>
      <c r="H79" s="217"/>
      <c r="I79" s="217"/>
      <c r="J79" s="217"/>
      <c r="K79" s="217"/>
      <c r="L79" s="217"/>
      <c r="M79" s="217"/>
      <c r="N79" s="217"/>
      <c r="O79" s="217"/>
      <c r="P79" s="217"/>
      <c r="Q79" s="217"/>
      <c r="R79" s="877">
        <f>SUM(E79:Q79)</f>
        <v>3234068.0350000001</v>
      </c>
      <c r="S79" s="217">
        <v>3234068.0350000001</v>
      </c>
      <c r="T79" s="217"/>
      <c r="U79" s="213"/>
    </row>
    <row r="80" spans="1:21" s="214" customFormat="1">
      <c r="A80" s="440" t="s">
        <v>61</v>
      </c>
      <c r="B80" s="216">
        <f>SUM(C80:D80)</f>
        <v>500000</v>
      </c>
      <c r="C80" s="217">
        <v>500000</v>
      </c>
      <c r="D80" s="217"/>
      <c r="E80" s="217">
        <v>500000</v>
      </c>
      <c r="F80" s="217"/>
      <c r="G80" s="217"/>
      <c r="H80" s="217"/>
      <c r="I80" s="217"/>
      <c r="J80" s="217"/>
      <c r="K80" s="217"/>
      <c r="L80" s="217"/>
      <c r="M80" s="217"/>
      <c r="N80" s="217"/>
      <c r="O80" s="217"/>
      <c r="P80" s="217"/>
      <c r="Q80" s="217"/>
      <c r="R80" s="877">
        <f>SUM(E80:Q80)</f>
        <v>500000</v>
      </c>
      <c r="S80" s="217">
        <v>400000</v>
      </c>
      <c r="T80" s="217"/>
      <c r="U80" s="213"/>
    </row>
    <row r="81" spans="1:21" s="214" customFormat="1">
      <c r="A81" s="219" t="s">
        <v>1415</v>
      </c>
      <c r="B81" s="216">
        <f>SUM(C81:D81)</f>
        <v>3734068.0350000001</v>
      </c>
      <c r="C81" s="857">
        <f>SUM(C79:C80)</f>
        <v>3734068.0350000001</v>
      </c>
      <c r="D81" s="857">
        <f t="shared" ref="D81:T81" si="21">SUM(D79:D80)</f>
        <v>0</v>
      </c>
      <c r="E81" s="857">
        <f t="shared" si="21"/>
        <v>3734068.0350000001</v>
      </c>
      <c r="F81" s="857">
        <f t="shared" si="21"/>
        <v>0</v>
      </c>
      <c r="G81" s="857">
        <f t="shared" si="21"/>
        <v>0</v>
      </c>
      <c r="H81" s="857">
        <f t="shared" si="21"/>
        <v>0</v>
      </c>
      <c r="I81" s="857">
        <f t="shared" si="21"/>
        <v>0</v>
      </c>
      <c r="J81" s="857">
        <f t="shared" si="21"/>
        <v>0</v>
      </c>
      <c r="K81" s="857">
        <f t="shared" si="21"/>
        <v>0</v>
      </c>
      <c r="L81" s="857">
        <f t="shared" si="21"/>
        <v>0</v>
      </c>
      <c r="M81" s="857">
        <f t="shared" si="21"/>
        <v>0</v>
      </c>
      <c r="N81" s="857">
        <f t="shared" si="21"/>
        <v>0</v>
      </c>
      <c r="O81" s="857">
        <f t="shared" si="21"/>
        <v>0</v>
      </c>
      <c r="P81" s="857">
        <f t="shared" si="21"/>
        <v>0</v>
      </c>
      <c r="Q81" s="857">
        <f t="shared" si="21"/>
        <v>0</v>
      </c>
      <c r="R81" s="857">
        <f t="shared" si="21"/>
        <v>3734068.0350000001</v>
      </c>
      <c r="S81" s="857">
        <f t="shared" si="21"/>
        <v>3634068.0350000001</v>
      </c>
      <c r="T81" s="857">
        <f t="shared" si="21"/>
        <v>0</v>
      </c>
      <c r="U81" s="213"/>
    </row>
    <row r="82" spans="1:21" s="214" customFormat="1">
      <c r="A82" s="211" t="s">
        <v>823</v>
      </c>
      <c r="B82" s="221"/>
      <c r="C82" s="221"/>
      <c r="D82" s="221"/>
      <c r="E82" s="221"/>
      <c r="F82" s="221"/>
      <c r="G82" s="221"/>
      <c r="H82" s="221"/>
      <c r="I82" s="221"/>
      <c r="J82" s="221"/>
      <c r="K82" s="221"/>
      <c r="L82" s="221"/>
      <c r="M82" s="221"/>
      <c r="N82" s="221"/>
      <c r="O82" s="221"/>
      <c r="P82" s="221"/>
      <c r="Q82" s="221"/>
      <c r="R82" s="533"/>
      <c r="S82" s="221"/>
      <c r="T82" s="221"/>
      <c r="U82" s="213"/>
    </row>
    <row r="83" spans="1:21" s="214" customFormat="1" ht="13.7" customHeight="1">
      <c r="A83" s="215" t="s">
        <v>824</v>
      </c>
      <c r="B83" s="216">
        <f t="shared" ref="B83:B95" si="22">SUM(C83+D83)</f>
        <v>166000</v>
      </c>
      <c r="C83" s="217">
        <v>166000</v>
      </c>
      <c r="D83" s="217"/>
      <c r="E83" s="217">
        <v>166000</v>
      </c>
      <c r="F83" s="217"/>
      <c r="G83" s="217"/>
      <c r="H83" s="217"/>
      <c r="I83" s="217"/>
      <c r="J83" s="217"/>
      <c r="K83" s="217"/>
      <c r="L83" s="217"/>
      <c r="M83" s="217"/>
      <c r="N83" s="217"/>
      <c r="O83" s="217"/>
      <c r="P83" s="217"/>
      <c r="Q83" s="217"/>
      <c r="R83" s="877">
        <f t="shared" ref="R83:R95" si="23">SUM(E83:Q83)</f>
        <v>166000</v>
      </c>
      <c r="S83" s="218"/>
      <c r="T83" s="218"/>
      <c r="U83" s="213"/>
    </row>
    <row r="84" spans="1:21" s="214" customFormat="1">
      <c r="A84" s="215" t="s">
        <v>825</v>
      </c>
      <c r="B84" s="216">
        <f t="shared" si="22"/>
        <v>24490</v>
      </c>
      <c r="C84" s="217">
        <v>24490</v>
      </c>
      <c r="D84" s="217"/>
      <c r="E84" s="217">
        <v>24490</v>
      </c>
      <c r="F84" s="217"/>
      <c r="G84" s="217"/>
      <c r="H84" s="217"/>
      <c r="I84" s="217"/>
      <c r="J84" s="217"/>
      <c r="K84" s="217"/>
      <c r="L84" s="217"/>
      <c r="M84" s="217"/>
      <c r="N84" s="217"/>
      <c r="O84" s="217"/>
      <c r="P84" s="217"/>
      <c r="Q84" s="217"/>
      <c r="R84" s="877">
        <f t="shared" si="23"/>
        <v>24490</v>
      </c>
      <c r="S84" s="217">
        <v>24490</v>
      </c>
      <c r="T84" s="217"/>
      <c r="U84" s="213"/>
    </row>
    <row r="85" spans="1:21" s="214" customFormat="1">
      <c r="A85" s="215" t="s">
        <v>826</v>
      </c>
      <c r="B85" s="216">
        <f t="shared" si="22"/>
        <v>2355664.17</v>
      </c>
      <c r="C85" s="217">
        <v>2355664.17</v>
      </c>
      <c r="D85" s="217"/>
      <c r="E85" s="217">
        <v>2355664.17</v>
      </c>
      <c r="F85" s="217"/>
      <c r="G85" s="217"/>
      <c r="H85" s="217"/>
      <c r="I85" s="217"/>
      <c r="J85" s="217"/>
      <c r="K85" s="217"/>
      <c r="L85" s="217"/>
      <c r="M85" s="217"/>
      <c r="N85" s="217"/>
      <c r="O85" s="217"/>
      <c r="P85" s="217"/>
      <c r="Q85" s="217"/>
      <c r="R85" s="877">
        <f t="shared" si="23"/>
        <v>2355664.17</v>
      </c>
      <c r="S85" s="217">
        <v>2355664.17</v>
      </c>
      <c r="T85" s="217"/>
      <c r="U85" s="213"/>
    </row>
    <row r="86" spans="1:21" s="214" customFormat="1">
      <c r="A86" s="215" t="s">
        <v>827</v>
      </c>
      <c r="B86" s="216">
        <f t="shared" si="22"/>
        <v>499723</v>
      </c>
      <c r="C86" s="217">
        <v>499723</v>
      </c>
      <c r="D86" s="217"/>
      <c r="E86" s="217">
        <v>499723</v>
      </c>
      <c r="F86" s="217"/>
      <c r="G86" s="217"/>
      <c r="H86" s="217"/>
      <c r="I86" s="217"/>
      <c r="J86" s="217"/>
      <c r="K86" s="217"/>
      <c r="L86" s="217"/>
      <c r="M86" s="217"/>
      <c r="N86" s="217"/>
      <c r="O86" s="217"/>
      <c r="P86" s="217"/>
      <c r="Q86" s="217"/>
      <c r="R86" s="877">
        <f t="shared" si="23"/>
        <v>499723</v>
      </c>
      <c r="S86" s="217">
        <v>499723</v>
      </c>
      <c r="T86" s="217"/>
      <c r="U86" s="213"/>
    </row>
    <row r="87" spans="1:21" s="214" customFormat="1">
      <c r="A87" s="215" t="s">
        <v>828</v>
      </c>
      <c r="B87" s="216">
        <f t="shared" si="22"/>
        <v>0</v>
      </c>
      <c r="C87" s="217"/>
      <c r="D87" s="217"/>
      <c r="E87" s="217">
        <v>0</v>
      </c>
      <c r="F87" s="217"/>
      <c r="G87" s="217"/>
      <c r="H87" s="217"/>
      <c r="I87" s="217"/>
      <c r="J87" s="217"/>
      <c r="K87" s="217"/>
      <c r="L87" s="217"/>
      <c r="M87" s="217"/>
      <c r="N87" s="217"/>
      <c r="O87" s="217"/>
      <c r="P87" s="217"/>
      <c r="Q87" s="217"/>
      <c r="R87" s="877">
        <f t="shared" si="23"/>
        <v>0</v>
      </c>
      <c r="S87" s="217"/>
      <c r="T87" s="217"/>
      <c r="U87" s="213"/>
    </row>
    <row r="88" spans="1:21" s="214" customFormat="1">
      <c r="A88" s="215" t="s">
        <v>829</v>
      </c>
      <c r="B88" s="216">
        <f t="shared" si="22"/>
        <v>95331.967999999993</v>
      </c>
      <c r="C88" s="217">
        <v>95331.967999999993</v>
      </c>
      <c r="D88" s="217"/>
      <c r="E88" s="217">
        <v>95331.967999999993</v>
      </c>
      <c r="F88" s="217"/>
      <c r="G88" s="217"/>
      <c r="H88" s="217"/>
      <c r="I88" s="217"/>
      <c r="J88" s="217"/>
      <c r="K88" s="217"/>
      <c r="L88" s="217"/>
      <c r="M88" s="217"/>
      <c r="N88" s="217"/>
      <c r="O88" s="217"/>
      <c r="P88" s="217"/>
      <c r="Q88" s="217"/>
      <c r="R88" s="877">
        <f t="shared" si="23"/>
        <v>95331.967999999993</v>
      </c>
      <c r="S88" s="218"/>
      <c r="T88" s="218"/>
      <c r="U88" s="213"/>
    </row>
    <row r="89" spans="1:21" s="214" customFormat="1">
      <c r="A89" s="215" t="s">
        <v>830</v>
      </c>
      <c r="B89" s="216">
        <f t="shared" si="22"/>
        <v>31780</v>
      </c>
      <c r="C89" s="217">
        <v>31780</v>
      </c>
      <c r="D89" s="217"/>
      <c r="E89" s="217">
        <v>31780</v>
      </c>
      <c r="F89" s="217"/>
      <c r="G89" s="217"/>
      <c r="H89" s="217"/>
      <c r="I89" s="217"/>
      <c r="J89" s="217"/>
      <c r="K89" s="217"/>
      <c r="L89" s="217"/>
      <c r="M89" s="217"/>
      <c r="N89" s="217"/>
      <c r="O89" s="217"/>
      <c r="P89" s="217"/>
      <c r="Q89" s="217"/>
      <c r="R89" s="877">
        <f t="shared" si="23"/>
        <v>31780</v>
      </c>
      <c r="S89" s="217">
        <v>31780</v>
      </c>
      <c r="T89" s="217"/>
      <c r="U89" s="213"/>
    </row>
    <row r="90" spans="1:21" s="214" customFormat="1">
      <c r="A90" s="215" t="s">
        <v>831</v>
      </c>
      <c r="B90" s="216">
        <f t="shared" si="22"/>
        <v>9000</v>
      </c>
      <c r="C90" s="217">
        <v>9000</v>
      </c>
      <c r="D90" s="217"/>
      <c r="E90" s="217">
        <v>9000</v>
      </c>
      <c r="F90" s="217"/>
      <c r="G90" s="217"/>
      <c r="H90" s="217"/>
      <c r="I90" s="217"/>
      <c r="J90" s="217"/>
      <c r="K90" s="217"/>
      <c r="L90" s="217"/>
      <c r="M90" s="217"/>
      <c r="N90" s="217"/>
      <c r="O90" s="217"/>
      <c r="P90" s="217"/>
      <c r="Q90" s="217"/>
      <c r="R90" s="877">
        <f t="shared" si="23"/>
        <v>9000</v>
      </c>
      <c r="S90" s="217">
        <v>9000</v>
      </c>
      <c r="T90" s="217"/>
      <c r="U90" s="213"/>
    </row>
    <row r="91" spans="1:21" s="214" customFormat="1">
      <c r="A91" s="1710" t="s">
        <v>390</v>
      </c>
      <c r="B91" s="216">
        <f t="shared" si="22"/>
        <v>125000</v>
      </c>
      <c r="C91" s="217">
        <v>125000</v>
      </c>
      <c r="D91" s="217"/>
      <c r="E91" s="217">
        <v>125000</v>
      </c>
      <c r="F91" s="217"/>
      <c r="G91" s="217"/>
      <c r="H91" s="217"/>
      <c r="I91" s="217"/>
      <c r="J91" s="217"/>
      <c r="K91" s="217"/>
      <c r="L91" s="217"/>
      <c r="M91" s="217"/>
      <c r="N91" s="217"/>
      <c r="O91" s="217"/>
      <c r="P91" s="217"/>
      <c r="Q91" s="217"/>
      <c r="R91" s="877">
        <f t="shared" si="23"/>
        <v>125000</v>
      </c>
      <c r="S91" s="217">
        <v>105000</v>
      </c>
      <c r="T91" s="217"/>
      <c r="U91" s="213"/>
    </row>
    <row r="92" spans="1:21" s="214" customFormat="1">
      <c r="A92" s="1709" t="s">
        <v>1417</v>
      </c>
      <c r="B92" s="216">
        <f t="shared" si="22"/>
        <v>0</v>
      </c>
      <c r="C92" s="217"/>
      <c r="D92" s="217"/>
      <c r="E92" s="217">
        <v>0</v>
      </c>
      <c r="F92" s="217"/>
      <c r="G92" s="217"/>
      <c r="H92" s="217"/>
      <c r="I92" s="217"/>
      <c r="J92" s="217"/>
      <c r="K92" s="217"/>
      <c r="L92" s="217"/>
      <c r="M92" s="217"/>
      <c r="N92" s="217"/>
      <c r="O92" s="217"/>
      <c r="P92" s="217"/>
      <c r="Q92" s="217"/>
      <c r="R92" s="877">
        <f t="shared" si="23"/>
        <v>0</v>
      </c>
      <c r="S92" s="217"/>
      <c r="T92" s="217"/>
      <c r="U92" s="213"/>
    </row>
    <row r="93" spans="1:21" s="214" customFormat="1">
      <c r="A93" s="1816" t="s">
        <v>2553</v>
      </c>
      <c r="B93" s="216">
        <f t="shared" si="22"/>
        <v>80000</v>
      </c>
      <c r="C93" s="217">
        <v>80000</v>
      </c>
      <c r="D93" s="217"/>
      <c r="E93" s="217">
        <v>80000</v>
      </c>
      <c r="F93" s="217"/>
      <c r="G93" s="217"/>
      <c r="H93" s="217"/>
      <c r="I93" s="217"/>
      <c r="J93" s="217"/>
      <c r="K93" s="217"/>
      <c r="L93" s="217"/>
      <c r="M93" s="217"/>
      <c r="N93" s="217"/>
      <c r="O93" s="217"/>
      <c r="P93" s="217"/>
      <c r="Q93" s="217"/>
      <c r="R93" s="877">
        <f t="shared" si="23"/>
        <v>80000</v>
      </c>
      <c r="S93" s="217">
        <v>80000</v>
      </c>
      <c r="T93" s="217"/>
      <c r="U93" s="213"/>
    </row>
    <row r="94" spans="1:21" s="214" customFormat="1">
      <c r="A94" s="1816" t="s">
        <v>2554</v>
      </c>
      <c r="B94" s="216">
        <f t="shared" si="22"/>
        <v>55775</v>
      </c>
      <c r="C94" s="217">
        <v>55775</v>
      </c>
      <c r="D94" s="217"/>
      <c r="E94" s="217">
        <v>55775</v>
      </c>
      <c r="F94" s="217"/>
      <c r="G94" s="217"/>
      <c r="H94" s="217"/>
      <c r="I94" s="217"/>
      <c r="J94" s="217"/>
      <c r="K94" s="217"/>
      <c r="L94" s="217"/>
      <c r="M94" s="217"/>
      <c r="N94" s="217"/>
      <c r="O94" s="217"/>
      <c r="P94" s="217"/>
      <c r="Q94" s="217"/>
      <c r="R94" s="877">
        <f t="shared" si="23"/>
        <v>55775</v>
      </c>
      <c r="S94" s="217">
        <v>36250</v>
      </c>
      <c r="T94" s="217"/>
      <c r="U94" s="213"/>
    </row>
    <row r="95" spans="1:21" s="214" customFormat="1">
      <c r="A95" s="222" t="s">
        <v>35</v>
      </c>
      <c r="B95" s="216">
        <f t="shared" si="22"/>
        <v>0</v>
      </c>
      <c r="C95" s="217"/>
      <c r="D95" s="217"/>
      <c r="E95" s="217">
        <v>0</v>
      </c>
      <c r="F95" s="217"/>
      <c r="G95" s="217"/>
      <c r="H95" s="217"/>
      <c r="I95" s="217"/>
      <c r="J95" s="217"/>
      <c r="K95" s="217"/>
      <c r="L95" s="217"/>
      <c r="M95" s="217"/>
      <c r="N95" s="217"/>
      <c r="O95" s="217"/>
      <c r="P95" s="217"/>
      <c r="Q95" s="217"/>
      <c r="R95" s="877">
        <f t="shared" si="23"/>
        <v>0</v>
      </c>
      <c r="S95" s="217"/>
      <c r="T95" s="217"/>
      <c r="U95" s="213"/>
    </row>
    <row r="96" spans="1:21" s="214" customFormat="1">
      <c r="A96" s="219" t="s">
        <v>832</v>
      </c>
      <c r="B96" s="216">
        <f>SUM(C96:D96)</f>
        <v>3442764.1379999998</v>
      </c>
      <c r="C96" s="216">
        <f t="shared" ref="C96:R96" si="24">SUM(C83:C95)</f>
        <v>3442764.1379999998</v>
      </c>
      <c r="D96" s="216">
        <f t="shared" si="24"/>
        <v>0</v>
      </c>
      <c r="E96" s="216">
        <f t="shared" si="24"/>
        <v>3442764.1379999998</v>
      </c>
      <c r="F96" s="216">
        <f t="shared" si="24"/>
        <v>0</v>
      </c>
      <c r="G96" s="216">
        <f t="shared" si="24"/>
        <v>0</v>
      </c>
      <c r="H96" s="216">
        <f t="shared" si="24"/>
        <v>0</v>
      </c>
      <c r="I96" s="216">
        <f t="shared" si="24"/>
        <v>0</v>
      </c>
      <c r="J96" s="216">
        <f t="shared" si="24"/>
        <v>0</v>
      </c>
      <c r="K96" s="216">
        <f t="shared" si="24"/>
        <v>0</v>
      </c>
      <c r="L96" s="216">
        <f t="shared" si="24"/>
        <v>0</v>
      </c>
      <c r="M96" s="216">
        <f t="shared" si="24"/>
        <v>0</v>
      </c>
      <c r="N96" s="216">
        <f t="shared" si="24"/>
        <v>0</v>
      </c>
      <c r="O96" s="216">
        <f t="shared" si="24"/>
        <v>0</v>
      </c>
      <c r="P96" s="216">
        <f t="shared" si="24"/>
        <v>0</v>
      </c>
      <c r="Q96" s="216">
        <f t="shared" si="24"/>
        <v>0</v>
      </c>
      <c r="R96" s="532">
        <f t="shared" si="24"/>
        <v>3442764.1379999998</v>
      </c>
      <c r="S96" s="220">
        <f>SUM(S84:S87,S89:S95)</f>
        <v>3141907.17</v>
      </c>
      <c r="T96" s="216">
        <f>SUM(T84:T87,T89:T95)</f>
        <v>0</v>
      </c>
      <c r="U96" s="213"/>
    </row>
    <row r="97" spans="1:21" s="214" customFormat="1">
      <c r="A97" s="219" t="s">
        <v>833</v>
      </c>
      <c r="B97" s="216">
        <f>SUM(C97:D97)</f>
        <v>57152199.144693881</v>
      </c>
      <c r="C97" s="216">
        <f t="shared" ref="C97:R97" si="25">SUM(C63+C70+C77+C81+C96)</f>
        <v>57152199.144693881</v>
      </c>
      <c r="D97" s="216">
        <f t="shared" si="25"/>
        <v>0</v>
      </c>
      <c r="E97" s="216">
        <f t="shared" si="25"/>
        <v>42526199.144693881</v>
      </c>
      <c r="F97" s="216">
        <f t="shared" si="25"/>
        <v>12726000</v>
      </c>
      <c r="G97" s="216">
        <f t="shared" si="25"/>
        <v>1900000</v>
      </c>
      <c r="H97" s="216">
        <f t="shared" si="25"/>
        <v>0</v>
      </c>
      <c r="I97" s="216">
        <f t="shared" si="25"/>
        <v>0</v>
      </c>
      <c r="J97" s="216">
        <f t="shared" si="25"/>
        <v>0</v>
      </c>
      <c r="K97" s="216">
        <f t="shared" si="25"/>
        <v>0</v>
      </c>
      <c r="L97" s="216">
        <f t="shared" si="25"/>
        <v>0</v>
      </c>
      <c r="M97" s="216">
        <f t="shared" si="25"/>
        <v>0</v>
      </c>
      <c r="N97" s="216">
        <f t="shared" si="25"/>
        <v>0</v>
      </c>
      <c r="O97" s="216">
        <f t="shared" si="25"/>
        <v>0</v>
      </c>
      <c r="P97" s="216">
        <f t="shared" si="25"/>
        <v>0</v>
      </c>
      <c r="Q97" s="216">
        <f t="shared" si="25"/>
        <v>0</v>
      </c>
      <c r="R97" s="216">
        <f t="shared" si="25"/>
        <v>57152199.144693881</v>
      </c>
      <c r="S97" s="216">
        <f>SUM(S63+S70+S81+S96)</f>
        <v>55195576.788333341</v>
      </c>
      <c r="T97" s="216">
        <f>SUM(T63+T70+T81+T96)</f>
        <v>0</v>
      </c>
      <c r="U97" s="213"/>
    </row>
    <row r="98" spans="1:21" s="214" customFormat="1">
      <c r="A98" s="211" t="s">
        <v>834</v>
      </c>
      <c r="B98" s="221"/>
      <c r="C98" s="221"/>
      <c r="D98" s="221"/>
      <c r="E98" s="221"/>
      <c r="F98" s="221"/>
      <c r="G98" s="221"/>
      <c r="H98" s="221"/>
      <c r="I98" s="221"/>
      <c r="J98" s="221"/>
      <c r="K98" s="221"/>
      <c r="L98" s="221"/>
      <c r="M98" s="221"/>
      <c r="N98" s="221"/>
      <c r="O98" s="221"/>
      <c r="P98" s="221"/>
      <c r="Q98" s="221"/>
      <c r="R98" s="221"/>
      <c r="S98" s="221"/>
      <c r="T98" s="221"/>
      <c r="U98" s="213"/>
    </row>
    <row r="99" spans="1:21" s="214" customFormat="1">
      <c r="A99" s="215" t="s">
        <v>835</v>
      </c>
      <c r="B99" s="216">
        <f>SUM(C99+D99)</f>
        <v>8279336</v>
      </c>
      <c r="C99" s="1604">
        <v>8279336</v>
      </c>
      <c r="D99" s="1604"/>
      <c r="E99" s="217">
        <v>2139916.8553061038</v>
      </c>
      <c r="F99" s="217"/>
      <c r="G99" s="217"/>
      <c r="H99" s="217">
        <v>6139419.1446938962</v>
      </c>
      <c r="I99" s="217"/>
      <c r="J99" s="217"/>
      <c r="K99" s="217"/>
      <c r="L99" s="217"/>
      <c r="M99" s="217"/>
      <c r="N99" s="217"/>
      <c r="O99" s="217"/>
      <c r="P99" s="217"/>
      <c r="Q99" s="217"/>
      <c r="R99" s="877">
        <f t="shared" ref="R99:R103" si="26">SUM(E99:Q99)</f>
        <v>8279336</v>
      </c>
      <c r="S99" s="217">
        <v>8279336</v>
      </c>
      <c r="T99" s="217"/>
      <c r="U99" s="213"/>
    </row>
    <row r="100" spans="1:21" s="214" customFormat="1">
      <c r="A100" s="440" t="s">
        <v>1951</v>
      </c>
      <c r="B100" s="216">
        <f t="shared" ref="B100:B103" si="27">SUM(C100+D100)</f>
        <v>0</v>
      </c>
      <c r="C100" s="217"/>
      <c r="D100" s="217"/>
      <c r="E100" s="217"/>
      <c r="F100" s="217"/>
      <c r="G100" s="217"/>
      <c r="H100" s="217"/>
      <c r="I100" s="217"/>
      <c r="J100" s="217"/>
      <c r="K100" s="217"/>
      <c r="L100" s="217"/>
      <c r="M100" s="217"/>
      <c r="N100" s="217"/>
      <c r="O100" s="217"/>
      <c r="P100" s="217"/>
      <c r="Q100" s="217"/>
      <c r="R100" s="877">
        <f t="shared" si="26"/>
        <v>0</v>
      </c>
      <c r="S100" s="217"/>
      <c r="T100" s="217"/>
      <c r="U100" s="213"/>
    </row>
    <row r="101" spans="1:21" s="214" customFormat="1" ht="12" customHeight="1">
      <c r="A101" s="215" t="s">
        <v>836</v>
      </c>
      <c r="B101" s="216">
        <f t="shared" si="27"/>
        <v>0</v>
      </c>
      <c r="C101" s="217"/>
      <c r="D101" s="217"/>
      <c r="E101" s="217"/>
      <c r="F101" s="217"/>
      <c r="G101" s="217"/>
      <c r="H101" s="217"/>
      <c r="I101" s="217"/>
      <c r="J101" s="217"/>
      <c r="K101" s="217"/>
      <c r="L101" s="217"/>
      <c r="M101" s="217"/>
      <c r="N101" s="217"/>
      <c r="O101" s="217"/>
      <c r="P101" s="217"/>
      <c r="Q101" s="217"/>
      <c r="R101" s="877">
        <f t="shared" si="26"/>
        <v>0</v>
      </c>
      <c r="S101" s="217"/>
      <c r="T101" s="217"/>
      <c r="U101" s="213"/>
    </row>
    <row r="102" spans="1:21" s="214" customFormat="1">
      <c r="A102" s="440" t="s">
        <v>1952</v>
      </c>
      <c r="B102" s="216">
        <f t="shared" si="27"/>
        <v>0</v>
      </c>
      <c r="C102" s="217"/>
      <c r="D102" s="217"/>
      <c r="E102" s="217"/>
      <c r="F102" s="217"/>
      <c r="G102" s="217"/>
      <c r="H102" s="217"/>
      <c r="I102" s="217"/>
      <c r="J102" s="217"/>
      <c r="K102" s="217"/>
      <c r="L102" s="217"/>
      <c r="M102" s="217"/>
      <c r="N102" s="217"/>
      <c r="O102" s="217"/>
      <c r="P102" s="217"/>
      <c r="Q102" s="217"/>
      <c r="R102" s="877">
        <f t="shared" si="26"/>
        <v>0</v>
      </c>
      <c r="S102" s="217"/>
      <c r="T102" s="217"/>
      <c r="U102" s="213"/>
    </row>
    <row r="103" spans="1:21" s="214" customFormat="1">
      <c r="A103" s="222" t="s">
        <v>35</v>
      </c>
      <c r="B103" s="216">
        <f t="shared" si="27"/>
        <v>0</v>
      </c>
      <c r="C103" s="217"/>
      <c r="D103" s="217"/>
      <c r="E103" s="217"/>
      <c r="F103" s="217"/>
      <c r="G103" s="217"/>
      <c r="H103" s="217"/>
      <c r="I103" s="217"/>
      <c r="J103" s="217"/>
      <c r="K103" s="217"/>
      <c r="L103" s="217"/>
      <c r="M103" s="217"/>
      <c r="N103" s="217"/>
      <c r="O103" s="217"/>
      <c r="P103" s="217"/>
      <c r="Q103" s="217"/>
      <c r="R103" s="877">
        <f t="shared" si="26"/>
        <v>0</v>
      </c>
      <c r="S103" s="217"/>
      <c r="T103" s="217"/>
      <c r="U103" s="213"/>
    </row>
    <row r="104" spans="1:21" s="214" customFormat="1">
      <c r="A104" s="219" t="s">
        <v>837</v>
      </c>
      <c r="B104" s="216">
        <f>SUM(C104:D104)</f>
        <v>8279336</v>
      </c>
      <c r="C104" s="216">
        <f>SUM(C99:C103)</f>
        <v>8279336</v>
      </c>
      <c r="D104" s="216">
        <f t="shared" ref="D104:T104" si="28">SUM(D99:D103)</f>
        <v>0</v>
      </c>
      <c r="E104" s="216">
        <f t="shared" si="28"/>
        <v>2139916.8553061038</v>
      </c>
      <c r="F104" s="216">
        <f t="shared" si="28"/>
        <v>0</v>
      </c>
      <c r="G104" s="216">
        <f t="shared" si="28"/>
        <v>0</v>
      </c>
      <c r="H104" s="216">
        <f t="shared" si="28"/>
        <v>6139419.1446938962</v>
      </c>
      <c r="I104" s="216">
        <f t="shared" si="28"/>
        <v>0</v>
      </c>
      <c r="J104" s="216">
        <f t="shared" si="28"/>
        <v>0</v>
      </c>
      <c r="K104" s="216">
        <f t="shared" si="28"/>
        <v>0</v>
      </c>
      <c r="L104" s="216">
        <f t="shared" si="28"/>
        <v>0</v>
      </c>
      <c r="M104" s="216">
        <f t="shared" si="28"/>
        <v>0</v>
      </c>
      <c r="N104" s="216">
        <f t="shared" si="28"/>
        <v>0</v>
      </c>
      <c r="O104" s="216">
        <f t="shared" si="28"/>
        <v>0</v>
      </c>
      <c r="P104" s="216">
        <f t="shared" si="28"/>
        <v>0</v>
      </c>
      <c r="Q104" s="216">
        <f t="shared" si="28"/>
        <v>0</v>
      </c>
      <c r="R104" s="532">
        <f t="shared" si="28"/>
        <v>8279336</v>
      </c>
      <c r="S104" s="220">
        <f t="shared" si="28"/>
        <v>8279336</v>
      </c>
      <c r="T104" s="220">
        <f t="shared" si="28"/>
        <v>0</v>
      </c>
      <c r="U104" s="213"/>
    </row>
    <row r="105" spans="1:21" s="214" customFormat="1">
      <c r="A105" s="219" t="s">
        <v>838</v>
      </c>
      <c r="B105" s="220">
        <f>SUM(C105:D105)</f>
        <v>65431535.144693881</v>
      </c>
      <c r="C105" s="220">
        <f t="shared" ref="C105:R105" si="29">SUM(C97+C104)</f>
        <v>65431535.144693881</v>
      </c>
      <c r="D105" s="220">
        <f t="shared" si="29"/>
        <v>0</v>
      </c>
      <c r="E105" s="220">
        <f t="shared" si="29"/>
        <v>44666115.999999985</v>
      </c>
      <c r="F105" s="220">
        <f t="shared" si="29"/>
        <v>12726000</v>
      </c>
      <c r="G105" s="220">
        <f t="shared" si="29"/>
        <v>1900000</v>
      </c>
      <c r="H105" s="220">
        <f t="shared" si="29"/>
        <v>6139419.1446938962</v>
      </c>
      <c r="I105" s="220">
        <f t="shared" si="29"/>
        <v>0</v>
      </c>
      <c r="J105" s="220">
        <f t="shared" si="29"/>
        <v>0</v>
      </c>
      <c r="K105" s="220">
        <f t="shared" si="29"/>
        <v>0</v>
      </c>
      <c r="L105" s="220">
        <f t="shared" si="29"/>
        <v>0</v>
      </c>
      <c r="M105" s="220">
        <f t="shared" si="29"/>
        <v>0</v>
      </c>
      <c r="N105" s="220">
        <f t="shared" si="29"/>
        <v>0</v>
      </c>
      <c r="O105" s="220">
        <f t="shared" si="29"/>
        <v>0</v>
      </c>
      <c r="P105" s="220">
        <f t="shared" si="29"/>
        <v>0</v>
      </c>
      <c r="Q105" s="220">
        <f t="shared" si="29"/>
        <v>0</v>
      </c>
      <c r="R105" s="532">
        <f t="shared" si="29"/>
        <v>65431535.144693881</v>
      </c>
      <c r="S105" s="220">
        <f>S97+S104</f>
        <v>63474912.788333341</v>
      </c>
      <c r="T105" s="220">
        <f>T97+T104</f>
        <v>0</v>
      </c>
      <c r="U105" s="213"/>
    </row>
    <row r="106" spans="1:21">
      <c r="A106" s="864" t="s">
        <v>1130</v>
      </c>
      <c r="B106" s="228"/>
      <c r="C106" s="228"/>
      <c r="D106" s="228"/>
      <c r="H106" s="230" t="s">
        <v>97</v>
      </c>
      <c r="I106" s="230"/>
      <c r="J106" s="230"/>
      <c r="R106" s="231" t="s">
        <v>98</v>
      </c>
      <c r="S106" s="217"/>
      <c r="T106" s="217"/>
    </row>
    <row r="107" spans="1:21">
      <c r="A107" s="228" t="s">
        <v>189</v>
      </c>
      <c r="C107" s="228"/>
      <c r="D107" s="228"/>
      <c r="I107" s="233" t="s">
        <v>360</v>
      </c>
      <c r="J107" s="233"/>
      <c r="R107" s="231" t="s">
        <v>99</v>
      </c>
      <c r="S107" s="234">
        <f>S105+S106</f>
        <v>63474912.788333341</v>
      </c>
      <c r="T107" s="234">
        <f>T105+T106</f>
        <v>0</v>
      </c>
    </row>
    <row r="108" spans="1:21" s="300" customFormat="1">
      <c r="A108" s="233" t="s">
        <v>944</v>
      </c>
      <c r="B108" s="228"/>
      <c r="C108" s="228"/>
      <c r="D108" s="228"/>
      <c r="E108" s="464">
        <f>Application!AO650</f>
        <v>44666116</v>
      </c>
      <c r="F108" s="464">
        <f>Application!AO637</f>
        <v>12726000</v>
      </c>
      <c r="G108" s="464">
        <f>Application!AO638</f>
        <v>1900000</v>
      </c>
      <c r="H108" s="464">
        <f>Application!AO639</f>
        <v>6139419.1446938962</v>
      </c>
      <c r="I108" s="464">
        <f>Application!AO640</f>
        <v>0</v>
      </c>
      <c r="J108" s="464">
        <f>Application!AO641</f>
        <v>0</v>
      </c>
      <c r="K108" s="464">
        <f>Application!AO642</f>
        <v>0</v>
      </c>
      <c r="L108" s="464">
        <f>Application!AO643</f>
        <v>0</v>
      </c>
      <c r="M108" s="464">
        <f>Application!AO644</f>
        <v>0</v>
      </c>
      <c r="N108" s="464">
        <f>Application!AO645</f>
        <v>0</v>
      </c>
      <c r="O108" s="464">
        <f>Application!AO646</f>
        <v>0</v>
      </c>
      <c r="P108" s="464">
        <f>Application!AO647</f>
        <v>0</v>
      </c>
      <c r="Q108" s="464">
        <f>Application!AO648</f>
        <v>0</v>
      </c>
      <c r="R108" s="229"/>
      <c r="S108" s="229"/>
      <c r="T108" s="229"/>
      <c r="U108" s="299"/>
    </row>
    <row r="109" spans="1:21" ht="10.15" customHeight="1">
      <c r="A109" s="228"/>
      <c r="B109" s="228"/>
      <c r="C109" s="228"/>
      <c r="D109" s="228"/>
    </row>
    <row r="110" spans="1:21">
      <c r="A110" s="233" t="s">
        <v>1037</v>
      </c>
      <c r="B110" s="228"/>
      <c r="C110" s="228"/>
      <c r="D110" s="228"/>
    </row>
    <row r="111" spans="1:21">
      <c r="A111" s="227" t="s">
        <v>1038</v>
      </c>
      <c r="B111" s="228"/>
      <c r="C111" s="228"/>
      <c r="D111" s="228"/>
    </row>
    <row r="112" spans="1:21" ht="12" customHeight="1">
      <c r="A112" s="485"/>
      <c r="B112" s="228"/>
      <c r="C112" s="228"/>
      <c r="D112" s="228"/>
    </row>
    <row r="113" spans="1:21">
      <c r="A113" s="227" t="s">
        <v>1124</v>
      </c>
      <c r="B113" s="228"/>
      <c r="C113" s="228"/>
      <c r="D113" s="228"/>
    </row>
    <row r="114" spans="1:21">
      <c r="A114" s="227" t="s">
        <v>1125</v>
      </c>
      <c r="B114" s="228"/>
      <c r="C114" s="228"/>
      <c r="D114" s="228"/>
    </row>
    <row r="115" spans="1:21" ht="12" customHeight="1">
      <c r="A115" s="485"/>
      <c r="B115" s="228"/>
      <c r="C115" s="228"/>
      <c r="D115" s="228"/>
    </row>
    <row r="116" spans="1:21">
      <c r="A116" s="535" t="s">
        <v>1132</v>
      </c>
      <c r="B116" s="228"/>
      <c r="C116" s="228"/>
      <c r="D116" s="228"/>
    </row>
    <row r="117" spans="1:21">
      <c r="A117" s="535" t="s">
        <v>1434</v>
      </c>
      <c r="B117" s="228"/>
      <c r="C117" s="228"/>
      <c r="D117" s="228"/>
    </row>
    <row r="118" spans="1:21">
      <c r="A118" s="535" t="s">
        <v>1131</v>
      </c>
      <c r="B118" s="228"/>
      <c r="C118" s="228"/>
      <c r="D118" s="228"/>
    </row>
    <row r="119" spans="1:21">
      <c r="A119" s="535" t="s">
        <v>1133</v>
      </c>
      <c r="B119" s="228"/>
      <c r="C119" s="228"/>
      <c r="D119" s="228"/>
    </row>
    <row r="120" spans="1:21" ht="12" customHeight="1">
      <c r="A120" s="534"/>
      <c r="B120" s="228"/>
      <c r="C120" s="228"/>
      <c r="D120" s="228"/>
    </row>
    <row r="121" spans="1:21" ht="15.75">
      <c r="A121" s="528" t="s">
        <v>1108</v>
      </c>
      <c r="B121" s="228"/>
      <c r="C121" s="228"/>
      <c r="D121" s="228"/>
    </row>
    <row r="122" spans="1:21">
      <c r="A122" s="513" t="s">
        <v>1092</v>
      </c>
      <c r="B122" s="512"/>
      <c r="C122" s="512"/>
      <c r="D122" s="2534" t="s">
        <v>1093</v>
      </c>
      <c r="E122" s="2534"/>
      <c r="F122" s="2534"/>
      <c r="G122" s="512"/>
      <c r="H122" s="512"/>
      <c r="I122" s="512"/>
      <c r="J122" s="512"/>
      <c r="K122" s="512"/>
      <c r="L122" s="512"/>
      <c r="M122" s="512"/>
      <c r="N122" s="512"/>
      <c r="O122" s="512"/>
      <c r="P122" s="512"/>
      <c r="Q122" s="512"/>
      <c r="R122" s="512"/>
      <c r="S122" s="512"/>
      <c r="T122" s="512"/>
      <c r="U122" s="514"/>
    </row>
    <row r="123" spans="1:21">
      <c r="A123" s="512" t="s">
        <v>1094</v>
      </c>
      <c r="B123" s="521"/>
      <c r="C123" s="512"/>
      <c r="D123" s="2537" t="s">
        <v>1435</v>
      </c>
      <c r="E123" s="2538"/>
      <c r="F123" s="2538"/>
      <c r="G123" s="2538"/>
      <c r="H123" s="2538"/>
      <c r="I123" s="2538"/>
      <c r="J123" s="2538"/>
      <c r="K123" s="2538"/>
      <c r="L123" s="2538"/>
      <c r="M123" s="2538"/>
      <c r="N123" s="2538"/>
      <c r="O123" s="2538"/>
      <c r="P123" s="2538"/>
      <c r="Q123" s="2538"/>
      <c r="R123" s="2538"/>
      <c r="S123" s="2538"/>
      <c r="T123" s="512"/>
      <c r="U123" s="514"/>
    </row>
    <row r="124" spans="1:21" ht="12.75">
      <c r="A124" s="511" t="s">
        <v>1095</v>
      </c>
      <c r="B124" s="521"/>
      <c r="C124" s="511"/>
      <c r="D124" s="2538"/>
      <c r="E124" s="2538"/>
      <c r="F124" s="2538"/>
      <c r="G124" s="2538"/>
      <c r="H124" s="2538"/>
      <c r="I124" s="2538"/>
      <c r="J124" s="2538"/>
      <c r="K124" s="2538"/>
      <c r="L124" s="2538"/>
      <c r="M124" s="2538"/>
      <c r="N124" s="2538"/>
      <c r="O124" s="2538"/>
      <c r="P124" s="2538"/>
      <c r="Q124" s="2538"/>
      <c r="R124" s="2538"/>
      <c r="S124" s="2538"/>
      <c r="T124" s="512"/>
      <c r="U124" s="514"/>
    </row>
    <row r="125" spans="1:21" ht="12.75">
      <c r="A125" s="511" t="s">
        <v>1096</v>
      </c>
      <c r="B125" s="521"/>
      <c r="C125" s="511"/>
      <c r="D125" s="2538"/>
      <c r="E125" s="2538"/>
      <c r="F125" s="2538"/>
      <c r="G125" s="2538"/>
      <c r="H125" s="2538"/>
      <c r="I125" s="2538"/>
      <c r="J125" s="2538"/>
      <c r="K125" s="2538"/>
      <c r="L125" s="2538"/>
      <c r="M125" s="2538"/>
      <c r="N125" s="2538"/>
      <c r="O125" s="2538"/>
      <c r="P125" s="2538"/>
      <c r="Q125" s="2538"/>
      <c r="R125" s="2538"/>
      <c r="S125" s="2538"/>
      <c r="T125" s="512"/>
      <c r="U125" s="514"/>
    </row>
    <row r="126" spans="1:21" ht="12.75">
      <c r="A126" s="511" t="s">
        <v>1097</v>
      </c>
      <c r="B126" s="521"/>
      <c r="C126" s="511"/>
      <c r="D126" s="523"/>
      <c r="E126" s="523"/>
      <c r="F126" s="523"/>
      <c r="G126" s="523"/>
      <c r="H126" s="523"/>
      <c r="I126" s="523"/>
      <c r="J126" s="523"/>
      <c r="K126" s="523"/>
      <c r="L126" s="523"/>
      <c r="M126" s="523"/>
      <c r="N126" s="523"/>
      <c r="O126" s="511"/>
      <c r="P126" s="511"/>
      <c r="Q126" s="511"/>
      <c r="R126" s="511"/>
      <c r="S126" s="511"/>
      <c r="T126" s="512"/>
      <c r="U126" s="514"/>
    </row>
    <row r="127" spans="1:21" ht="12.75">
      <c r="A127" s="511" t="s">
        <v>1098</v>
      </c>
      <c r="B127" s="521"/>
      <c r="C127" s="511"/>
      <c r="D127" s="523"/>
      <c r="E127" s="523"/>
      <c r="F127" s="523"/>
      <c r="G127" s="523"/>
      <c r="H127" s="523"/>
      <c r="I127" s="523"/>
      <c r="J127" s="523"/>
      <c r="K127" s="523"/>
      <c r="L127" s="523"/>
      <c r="M127" s="523"/>
      <c r="N127" s="523"/>
      <c r="O127" s="511"/>
      <c r="P127" s="511"/>
      <c r="Q127" s="511"/>
      <c r="R127" s="511"/>
      <c r="S127" s="511"/>
      <c r="T127" s="512"/>
      <c r="U127" s="514"/>
    </row>
    <row r="128" spans="1:21" ht="12.75">
      <c r="A128" s="511" t="s">
        <v>1099</v>
      </c>
      <c r="B128" s="521"/>
      <c r="C128" s="511"/>
      <c r="D128" s="2531"/>
      <c r="E128" s="2531"/>
      <c r="F128" s="2531"/>
      <c r="G128" s="2531"/>
      <c r="H128" s="2531"/>
      <c r="I128" s="511"/>
      <c r="J128" s="2532"/>
      <c r="K128" s="2532"/>
      <c r="L128" s="511"/>
      <c r="M128" s="511"/>
      <c r="N128" s="511"/>
      <c r="O128" s="511"/>
      <c r="P128" s="511"/>
      <c r="Q128" s="511"/>
      <c r="R128" s="511"/>
      <c r="S128" s="511"/>
      <c r="T128" s="512"/>
      <c r="U128" s="514"/>
    </row>
    <row r="129" spans="1:21" ht="12.75">
      <c r="A129" s="511" t="s">
        <v>308</v>
      </c>
      <c r="B129" s="521"/>
      <c r="C129" s="511"/>
      <c r="D129" s="2533" t="s">
        <v>1100</v>
      </c>
      <c r="E129" s="2533"/>
      <c r="F129" s="2533"/>
      <c r="G129" s="2533"/>
      <c r="H129" s="2533"/>
      <c r="I129" s="511"/>
      <c r="J129" s="511" t="s">
        <v>1101</v>
      </c>
      <c r="K129" s="511"/>
      <c r="L129" s="511"/>
      <c r="M129" s="511"/>
      <c r="N129" s="511"/>
      <c r="O129" s="511"/>
      <c r="P129" s="511"/>
      <c r="Q129" s="511"/>
      <c r="R129" s="511"/>
      <c r="S129" s="511"/>
      <c r="T129" s="512"/>
      <c r="U129" s="514"/>
    </row>
    <row r="130" spans="1:21" ht="12" customHeight="1">
      <c r="A130" s="511"/>
      <c r="B130" s="520"/>
      <c r="C130" s="511"/>
      <c r="D130" s="511"/>
      <c r="E130" s="511"/>
      <c r="F130" s="511"/>
      <c r="G130" s="511"/>
      <c r="H130" s="511"/>
      <c r="I130" s="511"/>
      <c r="J130" s="511"/>
      <c r="K130" s="511"/>
      <c r="L130" s="511"/>
      <c r="M130" s="511"/>
      <c r="N130" s="511"/>
      <c r="O130" s="511"/>
      <c r="P130" s="511"/>
      <c r="Q130" s="511"/>
      <c r="R130" s="511"/>
      <c r="S130" s="511"/>
      <c r="T130" s="512"/>
      <c r="U130" s="514"/>
    </row>
    <row r="131" spans="1:21" ht="12.75">
      <c r="A131" s="524" t="s">
        <v>1102</v>
      </c>
      <c r="B131" s="522">
        <f>SUM(B123:B129)</f>
        <v>0</v>
      </c>
      <c r="C131" s="511"/>
      <c r="D131" s="2514"/>
      <c r="E131" s="2514"/>
      <c r="F131" s="2514"/>
      <c r="G131" s="2514"/>
      <c r="H131" s="2514"/>
      <c r="I131" s="511"/>
      <c r="J131" s="2514"/>
      <c r="K131" s="2514"/>
      <c r="L131" s="2514"/>
      <c r="M131" s="2514"/>
      <c r="N131" s="511"/>
      <c r="O131" s="511"/>
      <c r="P131" s="511"/>
      <c r="Q131" s="511"/>
      <c r="R131" s="511"/>
      <c r="S131" s="511"/>
      <c r="T131" s="512"/>
      <c r="U131" s="514"/>
    </row>
    <row r="132" spans="1:21" ht="12" customHeight="1">
      <c r="A132" s="525"/>
      <c r="B132" s="511"/>
      <c r="C132" s="511"/>
      <c r="D132" s="2539" t="s">
        <v>1103</v>
      </c>
      <c r="E132" s="2539"/>
      <c r="F132" s="2539"/>
      <c r="G132" s="2539"/>
      <c r="H132" s="2539"/>
      <c r="I132" s="511"/>
      <c r="J132" s="2539" t="s">
        <v>1104</v>
      </c>
      <c r="K132" s="2539"/>
      <c r="L132" s="2539"/>
      <c r="M132" s="2539"/>
      <c r="N132" s="511"/>
      <c r="O132" s="511"/>
      <c r="P132" s="511"/>
      <c r="Q132" s="511"/>
      <c r="R132" s="511"/>
      <c r="S132" s="511"/>
      <c r="T132" s="512"/>
      <c r="U132" s="514"/>
    </row>
    <row r="133" spans="1:21" ht="12" customHeight="1">
      <c r="A133" s="525"/>
      <c r="B133" s="511"/>
      <c r="C133" s="511"/>
      <c r="D133" s="511"/>
      <c r="E133" s="511"/>
      <c r="F133" s="511"/>
      <c r="G133" s="511"/>
      <c r="H133" s="511"/>
      <c r="I133" s="511"/>
      <c r="J133" s="511"/>
      <c r="K133" s="511"/>
      <c r="L133" s="511"/>
      <c r="M133" s="511"/>
      <c r="N133" s="511"/>
      <c r="O133" s="511"/>
      <c r="P133" s="511"/>
      <c r="Q133" s="511"/>
      <c r="R133" s="511"/>
      <c r="S133" s="511"/>
      <c r="T133" s="512"/>
      <c r="U133" s="514"/>
    </row>
    <row r="134" spans="1:21" ht="12.75">
      <c r="A134" s="526" t="s">
        <v>1105</v>
      </c>
      <c r="B134" s="511"/>
      <c r="C134" s="511"/>
      <c r="D134" s="511"/>
      <c r="E134" s="511"/>
      <c r="F134" s="511"/>
      <c r="G134" s="511"/>
      <c r="H134" s="511"/>
      <c r="I134" s="511"/>
      <c r="J134" s="511"/>
      <c r="K134" s="511"/>
      <c r="L134" s="511"/>
      <c r="M134" s="511"/>
      <c r="N134" s="511"/>
      <c r="O134" s="511"/>
      <c r="P134" s="511"/>
      <c r="Q134" s="511"/>
      <c r="R134" s="511"/>
      <c r="S134" s="511"/>
      <c r="T134" s="512"/>
      <c r="U134" s="514"/>
    </row>
    <row r="135" spans="1:21" ht="12.75">
      <c r="A135" s="485" t="s">
        <v>1106</v>
      </c>
      <c r="B135" s="511"/>
      <c r="C135" s="511"/>
      <c r="D135" s="511"/>
      <c r="E135" s="511"/>
      <c r="F135" s="511"/>
      <c r="G135" s="511"/>
      <c r="H135" s="511"/>
      <c r="I135" s="511"/>
      <c r="J135" s="511"/>
      <c r="K135" s="511"/>
      <c r="L135" s="511"/>
      <c r="M135" s="511"/>
      <c r="N135" s="527"/>
      <c r="O135" s="511"/>
      <c r="P135" s="511"/>
      <c r="Q135" s="511"/>
      <c r="R135" s="511"/>
      <c r="S135" s="511"/>
      <c r="T135" s="512"/>
      <c r="U135" s="514"/>
    </row>
    <row r="136" spans="1:21" ht="12" customHeight="1">
      <c r="A136" s="525"/>
      <c r="B136" s="511"/>
      <c r="C136" s="511"/>
      <c r="D136" s="511"/>
      <c r="E136" s="511"/>
      <c r="F136" s="511"/>
      <c r="G136" s="511"/>
      <c r="H136" s="511"/>
      <c r="I136" s="511"/>
      <c r="J136" s="511"/>
      <c r="K136" s="511"/>
      <c r="L136" s="511"/>
      <c r="M136" s="511"/>
      <c r="N136" s="511"/>
      <c r="O136" s="511"/>
      <c r="P136" s="511"/>
      <c r="Q136" s="511"/>
      <c r="R136" s="511"/>
      <c r="S136" s="511"/>
      <c r="T136" s="518"/>
      <c r="U136" s="519"/>
    </row>
    <row r="137" spans="1:21" ht="12.75">
      <c r="A137" s="525"/>
      <c r="B137" s="511"/>
      <c r="C137" s="511"/>
      <c r="D137" s="511"/>
      <c r="E137" s="511"/>
      <c r="F137" s="511"/>
      <c r="G137" s="511"/>
      <c r="H137" s="511"/>
      <c r="I137" s="511"/>
      <c r="J137" s="511"/>
      <c r="K137" s="511"/>
      <c r="L137" s="511"/>
      <c r="M137" s="511"/>
      <c r="N137" s="511"/>
      <c r="O137" s="511"/>
      <c r="P137" s="511"/>
      <c r="Q137" s="511"/>
      <c r="R137" s="511"/>
      <c r="S137" s="511"/>
      <c r="T137" s="518"/>
      <c r="U137" s="519"/>
    </row>
    <row r="138" spans="1:21" ht="12" customHeight="1">
      <c r="A138" s="2540"/>
      <c r="B138" s="2541"/>
      <c r="C138" s="2541"/>
      <c r="D138" s="516"/>
      <c r="E138" s="2532"/>
      <c r="F138" s="2532"/>
      <c r="G138" s="511"/>
      <c r="H138" s="511"/>
      <c r="I138" s="511"/>
      <c r="J138" s="511"/>
      <c r="K138" s="511"/>
      <c r="L138" s="511"/>
      <c r="M138" s="511"/>
      <c r="N138" s="511"/>
      <c r="O138" s="511"/>
      <c r="P138" s="511"/>
      <c r="Q138" s="511"/>
      <c r="R138" s="511"/>
      <c r="S138" s="511"/>
      <c r="T138" s="518"/>
      <c r="U138" s="519"/>
    </row>
    <row r="139" spans="1:21" ht="12.75">
      <c r="A139" s="2535" t="s">
        <v>1107</v>
      </c>
      <c r="B139" s="2536"/>
      <c r="C139" s="2536"/>
      <c r="D139" s="516"/>
      <c r="E139" s="511" t="s">
        <v>1101</v>
      </c>
      <c r="F139" s="511"/>
      <c r="G139" s="511"/>
      <c r="H139" s="511"/>
      <c r="I139" s="511"/>
      <c r="J139" s="511"/>
      <c r="K139" s="511"/>
      <c r="L139" s="511"/>
      <c r="M139" s="511"/>
      <c r="N139" s="511"/>
      <c r="O139" s="511"/>
      <c r="P139" s="511"/>
      <c r="Q139" s="511"/>
      <c r="R139" s="511"/>
      <c r="S139" s="511"/>
      <c r="T139" s="518"/>
      <c r="U139" s="519"/>
    </row>
    <row r="140" spans="1:21" ht="12.75">
      <c r="A140" s="525"/>
      <c r="B140" s="511"/>
      <c r="C140" s="511"/>
      <c r="D140" s="516"/>
      <c r="E140" s="511"/>
      <c r="F140" s="511"/>
      <c r="G140" s="511"/>
      <c r="H140" s="511"/>
      <c r="I140" s="511"/>
      <c r="J140" s="511"/>
      <c r="K140" s="511"/>
      <c r="L140" s="511"/>
      <c r="M140" s="511"/>
      <c r="N140" s="511"/>
      <c r="O140" s="511"/>
      <c r="P140" s="511"/>
      <c r="Q140" s="511"/>
      <c r="R140" s="511"/>
      <c r="S140" s="511"/>
      <c r="T140" s="515"/>
      <c r="U140" s="517"/>
    </row>
    <row r="151"/>
    <row r="152"/>
    <row r="153"/>
    <row r="154"/>
    <row r="155"/>
  </sheetData>
  <sheetProtection algorithmName="SHA-512" hashValue="N7tmRB/WWpXoFeNh2znV2BXl9ZrWOuwJY4S9DTvHYzUXsfuV9I5dBzXXmt9sNf0mziCWD4K7c4uuqrhko9eocw==" saltValue="MT61V4Ty/xAw2euPsgCGC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37" priority="246" stopIfTrue="1">
      <formula>T9&gt;C9</formula>
    </cfRule>
  </conditionalFormatting>
  <conditionalFormatting sqref="S10">
    <cfRule type="expression" dxfId="136" priority="245" stopIfTrue="1">
      <formula>(S10+T10)&gt;C10</formula>
    </cfRule>
  </conditionalFormatting>
  <conditionalFormatting sqref="R8">
    <cfRule type="cellIs" dxfId="135" priority="234" stopIfTrue="1" operator="notEqual">
      <formula>$B8</formula>
    </cfRule>
    <cfRule type="cellIs" priority="237" stopIfTrue="1" operator="notEqual">
      <formula>$B8</formula>
    </cfRule>
  </conditionalFormatting>
  <conditionalFormatting sqref="R4:R7 R56:R61 R45:R53 R83:R95 R99:R103">
    <cfRule type="cellIs" dxfId="134" priority="236" stopIfTrue="1" operator="notEqual">
      <formula>$B4</formula>
    </cfRule>
  </conditionalFormatting>
  <conditionalFormatting sqref="R9:R10">
    <cfRule type="cellIs" dxfId="133" priority="235" stopIfTrue="1" operator="notEqual">
      <formula>$B9</formula>
    </cfRule>
  </conditionalFormatting>
  <conditionalFormatting sqref="R11:R12">
    <cfRule type="cellIs" dxfId="132" priority="232" stopIfTrue="1" operator="notEqual">
      <formula>$B11</formula>
    </cfRule>
    <cfRule type="cellIs" priority="233" stopIfTrue="1" operator="notEqual">
      <formula>$B11</formula>
    </cfRule>
  </conditionalFormatting>
  <conditionalFormatting sqref="R13:R15">
    <cfRule type="cellIs" dxfId="131" priority="231" stopIfTrue="1" operator="notEqual">
      <formula>$B13</formula>
    </cfRule>
  </conditionalFormatting>
  <conditionalFormatting sqref="R26">
    <cfRule type="cellIs" dxfId="130" priority="229" stopIfTrue="1" operator="notEqual">
      <formula>$B26</formula>
    </cfRule>
    <cfRule type="cellIs" priority="230" stopIfTrue="1" operator="notEqual">
      <formula>$B26</formula>
    </cfRule>
  </conditionalFormatting>
  <conditionalFormatting sqref="R17:R25">
    <cfRule type="cellIs" dxfId="129" priority="228" stopIfTrue="1" operator="notEqual">
      <formula>$B17</formula>
    </cfRule>
  </conditionalFormatting>
  <conditionalFormatting sqref="R27">
    <cfRule type="cellIs" dxfId="128" priority="227" stopIfTrue="1" operator="notEqual">
      <formula>$B27</formula>
    </cfRule>
  </conditionalFormatting>
  <conditionalFormatting sqref="R38">
    <cfRule type="cellIs" dxfId="127" priority="225" stopIfTrue="1" operator="notEqual">
      <formula>$B38</formula>
    </cfRule>
    <cfRule type="cellIs" priority="226" stopIfTrue="1" operator="notEqual">
      <formula>$B38</formula>
    </cfRule>
  </conditionalFormatting>
  <conditionalFormatting sqref="R29:R37">
    <cfRule type="cellIs" dxfId="126" priority="224" stopIfTrue="1" operator="notEqual">
      <formula>$B29</formula>
    </cfRule>
  </conditionalFormatting>
  <conditionalFormatting sqref="R42">
    <cfRule type="cellIs" dxfId="125" priority="222" stopIfTrue="1" operator="notEqual">
      <formula>$B42</formula>
    </cfRule>
    <cfRule type="cellIs" priority="223" stopIfTrue="1" operator="notEqual">
      <formula>$B42</formula>
    </cfRule>
  </conditionalFormatting>
  <conditionalFormatting sqref="R40:R41">
    <cfRule type="cellIs" dxfId="124" priority="221" stopIfTrue="1" operator="notEqual">
      <formula>$B40</formula>
    </cfRule>
  </conditionalFormatting>
  <conditionalFormatting sqref="R43">
    <cfRule type="cellIs" dxfId="123" priority="220" stopIfTrue="1" operator="notEqual">
      <formula>$B43</formula>
    </cfRule>
  </conditionalFormatting>
  <conditionalFormatting sqref="R54">
    <cfRule type="cellIs" dxfId="122" priority="218" stopIfTrue="1" operator="notEqual">
      <formula>$B54</formula>
    </cfRule>
    <cfRule type="cellIs" priority="219" stopIfTrue="1" operator="notEqual">
      <formula>$B54</formula>
    </cfRule>
  </conditionalFormatting>
  <conditionalFormatting sqref="R62:R63">
    <cfRule type="cellIs" dxfId="121" priority="215" stopIfTrue="1" operator="notEqual">
      <formula>$B62</formula>
    </cfRule>
    <cfRule type="cellIs" priority="216" stopIfTrue="1" operator="notEqual">
      <formula>$B62</formula>
    </cfRule>
  </conditionalFormatting>
  <conditionalFormatting sqref="R70">
    <cfRule type="cellIs" dxfId="120" priority="212" stopIfTrue="1" operator="notEqual">
      <formula>$B70</formula>
    </cfRule>
    <cfRule type="cellIs" priority="213" stopIfTrue="1" operator="notEqual">
      <formula>$B70</formula>
    </cfRule>
  </conditionalFormatting>
  <conditionalFormatting sqref="R65:R69">
    <cfRule type="cellIs" dxfId="119" priority="211" stopIfTrue="1" operator="notEqual">
      <formula>$B65</formula>
    </cfRule>
  </conditionalFormatting>
  <conditionalFormatting sqref="R77">
    <cfRule type="cellIs" dxfId="118" priority="209" stopIfTrue="1" operator="notEqual">
      <formula>$B77</formula>
    </cfRule>
    <cfRule type="cellIs" priority="210" stopIfTrue="1" operator="notEqual">
      <formula>$B77</formula>
    </cfRule>
  </conditionalFormatting>
  <conditionalFormatting sqref="R96">
    <cfRule type="cellIs" dxfId="117" priority="207" stopIfTrue="1" operator="notEqual">
      <formula>$B96</formula>
    </cfRule>
    <cfRule type="cellIs" priority="208" stopIfTrue="1" operator="notEqual">
      <formula>$B96</formula>
    </cfRule>
  </conditionalFormatting>
  <conditionalFormatting sqref="R72:R76">
    <cfRule type="cellIs" dxfId="116" priority="206" stopIfTrue="1" operator="notEqual">
      <formula>$B72</formula>
    </cfRule>
  </conditionalFormatting>
  <conditionalFormatting sqref="R79:R80">
    <cfRule type="cellIs" dxfId="115" priority="205" stopIfTrue="1" operator="notEqual">
      <formula>$B79</formula>
    </cfRule>
  </conditionalFormatting>
  <conditionalFormatting sqref="R104:R105">
    <cfRule type="cellIs" dxfId="114" priority="202" stopIfTrue="1" operator="notEqual">
      <formula>$B104</formula>
    </cfRule>
    <cfRule type="cellIs" priority="203" stopIfTrue="1" operator="notEqual">
      <formula>$B104</formula>
    </cfRule>
  </conditionalFormatting>
  <conditionalFormatting sqref="E105:Q105">
    <cfRule type="cellIs" dxfId="113" priority="200" stopIfTrue="1" operator="notEqual">
      <formula>E$108</formula>
    </cfRule>
  </conditionalFormatting>
  <conditionalFormatting sqref="S13">
    <cfRule type="expression" dxfId="112" priority="197" stopIfTrue="1">
      <formula>(S13+T13)&gt;C13</formula>
    </cfRule>
  </conditionalFormatting>
  <conditionalFormatting sqref="S14">
    <cfRule type="expression" dxfId="111" priority="194" stopIfTrue="1">
      <formula>(S14+T14)&gt;C14</formula>
    </cfRule>
  </conditionalFormatting>
  <conditionalFormatting sqref="S17">
    <cfRule type="expression" dxfId="110" priority="193" stopIfTrue="1">
      <formula>(S17+T17)&gt;C17</formula>
    </cfRule>
  </conditionalFormatting>
  <conditionalFormatting sqref="S18">
    <cfRule type="expression" dxfId="109" priority="185" stopIfTrue="1">
      <formula>(S18+T18)&gt;C18</formula>
    </cfRule>
  </conditionalFormatting>
  <conditionalFormatting sqref="S19">
    <cfRule type="expression" dxfId="108" priority="183" stopIfTrue="1">
      <formula>(S19+T19)&gt;C19</formula>
    </cfRule>
  </conditionalFormatting>
  <conditionalFormatting sqref="S20">
    <cfRule type="expression" dxfId="107" priority="182" stopIfTrue="1">
      <formula>(S20+T20)&gt;C20</formula>
    </cfRule>
  </conditionalFormatting>
  <conditionalFormatting sqref="S21">
    <cfRule type="expression" dxfId="106" priority="181" stopIfTrue="1">
      <formula>(S21+T21)&gt;C21</formula>
    </cfRule>
  </conditionalFormatting>
  <conditionalFormatting sqref="S22">
    <cfRule type="expression" dxfId="105" priority="180" stopIfTrue="1">
      <formula>(S22+T22)&gt;C22</formula>
    </cfRule>
  </conditionalFormatting>
  <conditionalFormatting sqref="S23:S24">
    <cfRule type="expression" dxfId="104" priority="179" stopIfTrue="1">
      <formula>(S23+T23)&gt;C23</formula>
    </cfRule>
  </conditionalFormatting>
  <conditionalFormatting sqref="S25">
    <cfRule type="expression" dxfId="103" priority="178" stopIfTrue="1">
      <formula>(S25+T25)&gt;C25</formula>
    </cfRule>
  </conditionalFormatting>
  <conditionalFormatting sqref="S27">
    <cfRule type="expression" dxfId="102" priority="171" stopIfTrue="1">
      <formula>(S27+T27)&gt;C27</formula>
    </cfRule>
  </conditionalFormatting>
  <conditionalFormatting sqref="S29:S37">
    <cfRule type="expression" dxfId="101" priority="169" stopIfTrue="1">
      <formula>(S29+T29)&gt;C29</formula>
    </cfRule>
  </conditionalFormatting>
  <conditionalFormatting sqref="S40">
    <cfRule type="expression" dxfId="100" priority="153" stopIfTrue="1">
      <formula>(S40+T40)&gt;C40</formula>
    </cfRule>
  </conditionalFormatting>
  <conditionalFormatting sqref="S41">
    <cfRule type="expression" dxfId="99" priority="152" stopIfTrue="1">
      <formula>(S41+T41)&gt;C41</formula>
    </cfRule>
  </conditionalFormatting>
  <conditionalFormatting sqref="S43">
    <cfRule type="expression" dxfId="98" priority="149" stopIfTrue="1">
      <formula>(S43+T43)&gt;C43</formula>
    </cfRule>
  </conditionalFormatting>
  <conditionalFormatting sqref="S45:S48">
    <cfRule type="expression" dxfId="97" priority="147" stopIfTrue="1">
      <formula>(S45+T45)&gt;C45</formula>
    </cfRule>
  </conditionalFormatting>
  <conditionalFormatting sqref="S49">
    <cfRule type="expression" dxfId="96" priority="139" stopIfTrue="1">
      <formula>(S49+T49)&gt;C49</formula>
    </cfRule>
  </conditionalFormatting>
  <conditionalFormatting sqref="S50">
    <cfRule type="expression" dxfId="95" priority="138" stopIfTrue="1">
      <formula>(S50+T50)&gt;C50</formula>
    </cfRule>
  </conditionalFormatting>
  <conditionalFormatting sqref="S51">
    <cfRule type="expression" dxfId="94" priority="137" stopIfTrue="1">
      <formula>(S51+T51)&gt;C51</formula>
    </cfRule>
  </conditionalFormatting>
  <conditionalFormatting sqref="S52">
    <cfRule type="expression" dxfId="93" priority="136" stopIfTrue="1">
      <formula>(S52+T52)&gt;C52</formula>
    </cfRule>
  </conditionalFormatting>
  <conditionalFormatting sqref="S53">
    <cfRule type="expression" dxfId="92" priority="134" stopIfTrue="1">
      <formula>(S53+T53)&gt;C53</formula>
    </cfRule>
  </conditionalFormatting>
  <conditionalFormatting sqref="S65:S68">
    <cfRule type="expression" dxfId="91" priority="124" stopIfTrue="1">
      <formula>(S65+T65)&gt;C65</formula>
    </cfRule>
  </conditionalFormatting>
  <conditionalFormatting sqref="S69">
    <cfRule type="expression" dxfId="90" priority="123" stopIfTrue="1">
      <formula>(S69+T69)&gt;C69</formula>
    </cfRule>
  </conditionalFormatting>
  <conditionalFormatting sqref="S79">
    <cfRule type="expression" dxfId="89" priority="120" stopIfTrue="1">
      <formula>(S79+T79)&gt;C79</formula>
    </cfRule>
  </conditionalFormatting>
  <conditionalFormatting sqref="S80">
    <cfRule type="expression" dxfId="88" priority="119" stopIfTrue="1">
      <formula>(S80+T80)&gt;C80</formula>
    </cfRule>
  </conditionalFormatting>
  <conditionalFormatting sqref="S84">
    <cfRule type="expression" dxfId="87" priority="116" stopIfTrue="1">
      <formula>(S84+T84)&gt;C84</formula>
    </cfRule>
  </conditionalFormatting>
  <conditionalFormatting sqref="S85">
    <cfRule type="expression" dxfId="86" priority="115" stopIfTrue="1">
      <formula>(S85+T85)&gt;C85</formula>
    </cfRule>
  </conditionalFormatting>
  <conditionalFormatting sqref="S86">
    <cfRule type="expression" dxfId="85" priority="114" stopIfTrue="1">
      <formula>(S86+T86)&gt;C86</formula>
    </cfRule>
  </conditionalFormatting>
  <conditionalFormatting sqref="S87">
    <cfRule type="expression" dxfId="84" priority="113" stopIfTrue="1">
      <formula>(S87+T87)&gt;C87</formula>
    </cfRule>
  </conditionalFormatting>
  <conditionalFormatting sqref="S89">
    <cfRule type="expression" dxfId="83" priority="108" stopIfTrue="1">
      <formula>(S89+T89)&gt;C89</formula>
    </cfRule>
  </conditionalFormatting>
  <conditionalFormatting sqref="S90">
    <cfRule type="expression" dxfId="82" priority="107" stopIfTrue="1">
      <formula>(S90+T90)&gt;C90</formula>
    </cfRule>
  </conditionalFormatting>
  <conditionalFormatting sqref="S91">
    <cfRule type="expression" dxfId="81" priority="106" stopIfTrue="1">
      <formula>(S91+T91)&gt;C91</formula>
    </cfRule>
  </conditionalFormatting>
  <conditionalFormatting sqref="S92">
    <cfRule type="expression" dxfId="80" priority="105" stopIfTrue="1">
      <formula>(S92+T92)&gt;C92</formula>
    </cfRule>
  </conditionalFormatting>
  <conditionalFormatting sqref="S93">
    <cfRule type="expression" dxfId="79" priority="104" stopIfTrue="1">
      <formula>(S93+T93)&gt;C93</formula>
    </cfRule>
  </conditionalFormatting>
  <conditionalFormatting sqref="S94">
    <cfRule type="expression" dxfId="78" priority="103" stopIfTrue="1">
      <formula>(S94+T94)&gt;C94</formula>
    </cfRule>
  </conditionalFormatting>
  <conditionalFormatting sqref="S95">
    <cfRule type="expression" dxfId="77" priority="102" stopIfTrue="1">
      <formula>(S95+T95)&gt;C95</formula>
    </cfRule>
  </conditionalFormatting>
  <conditionalFormatting sqref="S99">
    <cfRule type="expression" dxfId="76" priority="90" stopIfTrue="1">
      <formula>(S99+T99)&gt;C99</formula>
    </cfRule>
  </conditionalFormatting>
  <conditionalFormatting sqref="S100">
    <cfRule type="expression" dxfId="75" priority="89" stopIfTrue="1">
      <formula>(S100+T100)&gt;C100</formula>
    </cfRule>
  </conditionalFormatting>
  <conditionalFormatting sqref="S101">
    <cfRule type="expression" dxfId="74" priority="87" stopIfTrue="1">
      <formula>(S101+T101)&gt;C101</formula>
    </cfRule>
  </conditionalFormatting>
  <conditionalFormatting sqref="S102">
    <cfRule type="expression" dxfId="73" priority="86" stopIfTrue="1">
      <formula>(S102+T102)&gt;C102</formula>
    </cfRule>
  </conditionalFormatting>
  <conditionalFormatting sqref="S103">
    <cfRule type="expression" dxfId="72" priority="85" stopIfTrue="1">
      <formula>(S103+T103)&gt;C103</formula>
    </cfRule>
  </conditionalFormatting>
  <conditionalFormatting sqref="C10">
    <cfRule type="expression" dxfId="71" priority="77">
      <formula>"(S10+T10)&gt;C10 "</formula>
    </cfRule>
  </conditionalFormatting>
  <conditionalFormatting sqref="T10">
    <cfRule type="expression" dxfId="70" priority="75" stopIfTrue="1">
      <formula>(S10+T10)&gt;C10</formula>
    </cfRule>
  </conditionalFormatting>
  <conditionalFormatting sqref="T13">
    <cfRule type="expression" dxfId="69" priority="73" stopIfTrue="1">
      <formula>(S13+T13)&gt;C13</formula>
    </cfRule>
  </conditionalFormatting>
  <conditionalFormatting sqref="T14">
    <cfRule type="expression" dxfId="68" priority="72" stopIfTrue="1">
      <formula>(S14+T14)&gt;C14</formula>
    </cfRule>
  </conditionalFormatting>
  <conditionalFormatting sqref="T17">
    <cfRule type="expression" dxfId="67" priority="71" stopIfTrue="1">
      <formula>(S17+T17)&gt;C17</formula>
    </cfRule>
  </conditionalFormatting>
  <conditionalFormatting sqref="T18">
    <cfRule type="expression" dxfId="66" priority="54" stopIfTrue="1">
      <formula>(S18+T18)&gt;C18</formula>
    </cfRule>
  </conditionalFormatting>
  <conditionalFormatting sqref="T19">
    <cfRule type="expression" dxfId="65" priority="53" stopIfTrue="1">
      <formula>(S19+T19)&gt;C19</formula>
    </cfRule>
  </conditionalFormatting>
  <conditionalFormatting sqref="T20">
    <cfRule type="expression" dxfId="64" priority="52" stopIfTrue="1">
      <formula>(S20+T20)&gt;C20</formula>
    </cfRule>
  </conditionalFormatting>
  <conditionalFormatting sqref="T21">
    <cfRule type="expression" dxfId="63" priority="51" stopIfTrue="1">
      <formula>(S21+T21)&gt;C21</formula>
    </cfRule>
  </conditionalFormatting>
  <conditionalFormatting sqref="T22">
    <cfRule type="expression" dxfId="62" priority="50" stopIfTrue="1">
      <formula>(S22+T22)&gt;C22</formula>
    </cfRule>
  </conditionalFormatting>
  <conditionalFormatting sqref="T23:T24">
    <cfRule type="expression" dxfId="61" priority="49" stopIfTrue="1">
      <formula>(S23+T23)&gt;C23</formula>
    </cfRule>
  </conditionalFormatting>
  <conditionalFormatting sqref="T25">
    <cfRule type="expression" dxfId="60" priority="48" stopIfTrue="1">
      <formula>(S25+T25)&gt;C25</formula>
    </cfRule>
  </conditionalFormatting>
  <conditionalFormatting sqref="T27">
    <cfRule type="expression" dxfId="59" priority="46" stopIfTrue="1">
      <formula>(S27+T27)&gt;C27</formula>
    </cfRule>
  </conditionalFormatting>
  <conditionalFormatting sqref="T29">
    <cfRule type="expression" dxfId="58" priority="45" stopIfTrue="1">
      <formula>(S29+T29)&gt;C29</formula>
    </cfRule>
  </conditionalFormatting>
  <conditionalFormatting sqref="T30">
    <cfRule type="expression" dxfId="57" priority="43" stopIfTrue="1">
      <formula>(S30+T30)&gt;C30</formula>
    </cfRule>
  </conditionalFormatting>
  <conditionalFormatting sqref="T31">
    <cfRule type="expression" dxfId="56" priority="42" stopIfTrue="1">
      <formula>(S31+T31)&gt;C31</formula>
    </cfRule>
  </conditionalFormatting>
  <conditionalFormatting sqref="T32">
    <cfRule type="expression" dxfId="55" priority="41" stopIfTrue="1">
      <formula>(S32+T32)&gt;C32</formula>
    </cfRule>
  </conditionalFormatting>
  <conditionalFormatting sqref="T33">
    <cfRule type="expression" dxfId="54" priority="40" stopIfTrue="1">
      <formula>(S33+T33)&gt;C33</formula>
    </cfRule>
  </conditionalFormatting>
  <conditionalFormatting sqref="T34">
    <cfRule type="expression" dxfId="53" priority="39" stopIfTrue="1">
      <formula>(S34+T34)&gt;C34</formula>
    </cfRule>
  </conditionalFormatting>
  <conditionalFormatting sqref="T35:T36">
    <cfRule type="expression" dxfId="52" priority="38" stopIfTrue="1">
      <formula>(S35+T35)&gt;C35</formula>
    </cfRule>
  </conditionalFormatting>
  <conditionalFormatting sqref="T37">
    <cfRule type="expression" dxfId="51" priority="37" stopIfTrue="1">
      <formula>(S37+T37)&gt;C37</formula>
    </cfRule>
  </conditionalFormatting>
  <conditionalFormatting sqref="T40">
    <cfRule type="expression" dxfId="50" priority="36" stopIfTrue="1">
      <formula>(S40+T40)&gt;C40</formula>
    </cfRule>
  </conditionalFormatting>
  <conditionalFormatting sqref="T41">
    <cfRule type="expression" dxfId="49" priority="35" stopIfTrue="1">
      <formula>(S41+T41)&gt;C41</formula>
    </cfRule>
  </conditionalFormatting>
  <conditionalFormatting sqref="T43">
    <cfRule type="expression" dxfId="48" priority="34" stopIfTrue="1">
      <formula>(S43+T43)&gt;C43</formula>
    </cfRule>
  </conditionalFormatting>
  <conditionalFormatting sqref="T45">
    <cfRule type="expression" dxfId="47" priority="33" stopIfTrue="1">
      <formula>(S45+T45)&gt;C45</formula>
    </cfRule>
  </conditionalFormatting>
  <conditionalFormatting sqref="T46">
    <cfRule type="expression" dxfId="46" priority="32" stopIfTrue="1">
      <formula>(S46+T46)&gt;C46</formula>
    </cfRule>
  </conditionalFormatting>
  <conditionalFormatting sqref="T47">
    <cfRule type="expression" dxfId="45" priority="31" stopIfTrue="1">
      <formula>(S47+T47)&gt;C47</formula>
    </cfRule>
  </conditionalFormatting>
  <conditionalFormatting sqref="T48">
    <cfRule type="expression" dxfId="44" priority="30" stopIfTrue="1">
      <formula>(S48+T48)&gt;C48</formula>
    </cfRule>
  </conditionalFormatting>
  <conditionalFormatting sqref="T49">
    <cfRule type="expression" dxfId="43" priority="29" stopIfTrue="1">
      <formula>(S49+T49)&gt;C49</formula>
    </cfRule>
  </conditionalFormatting>
  <conditionalFormatting sqref="T50">
    <cfRule type="expression" dxfId="42" priority="28" stopIfTrue="1">
      <formula>(S50+T50)&gt;C50</formula>
    </cfRule>
  </conditionalFormatting>
  <conditionalFormatting sqref="T51">
    <cfRule type="expression" dxfId="41" priority="27" stopIfTrue="1">
      <formula>(S51+T51)&gt;C51</formula>
    </cfRule>
  </conditionalFormatting>
  <conditionalFormatting sqref="T52">
    <cfRule type="expression" dxfId="40" priority="26" stopIfTrue="1">
      <formula>(S52+T52)&gt;C52</formula>
    </cfRule>
  </conditionalFormatting>
  <conditionalFormatting sqref="T53">
    <cfRule type="expression" dxfId="39" priority="24" stopIfTrue="1">
      <formula>(S53+T53)&gt;C53</formula>
    </cfRule>
  </conditionalFormatting>
  <conditionalFormatting sqref="T65:T68">
    <cfRule type="expression" dxfId="38" priority="23" stopIfTrue="1">
      <formula>(S65+T65)&gt;C65</formula>
    </cfRule>
  </conditionalFormatting>
  <conditionalFormatting sqref="T69">
    <cfRule type="expression" dxfId="37" priority="22" stopIfTrue="1">
      <formula>(S69+T69)&gt;C69</formula>
    </cfRule>
  </conditionalFormatting>
  <conditionalFormatting sqref="T79">
    <cfRule type="expression" dxfId="36" priority="21" stopIfTrue="1">
      <formula>(S79+T79)&gt;C79</formula>
    </cfRule>
  </conditionalFormatting>
  <conditionalFormatting sqref="T80">
    <cfRule type="expression" dxfId="35" priority="20" stopIfTrue="1">
      <formula>(S80+T80)&gt;C80</formula>
    </cfRule>
  </conditionalFormatting>
  <conditionalFormatting sqref="T84">
    <cfRule type="expression" dxfId="34" priority="19" stopIfTrue="1">
      <formula>(S84+T84)&gt;C84</formula>
    </cfRule>
  </conditionalFormatting>
  <conditionalFormatting sqref="T85">
    <cfRule type="expression" dxfId="33" priority="18" stopIfTrue="1">
      <formula>(S85+T85)&gt;C85</formula>
    </cfRule>
  </conditionalFormatting>
  <conditionalFormatting sqref="T86">
    <cfRule type="expression" dxfId="32" priority="17" stopIfTrue="1">
      <formula>(S86+T86)&gt;C86</formula>
    </cfRule>
  </conditionalFormatting>
  <conditionalFormatting sqref="T87">
    <cfRule type="expression" dxfId="31" priority="16" stopIfTrue="1">
      <formula>(S87+T87)&gt;C87</formula>
    </cfRule>
  </conditionalFormatting>
  <conditionalFormatting sqref="T89">
    <cfRule type="expression" dxfId="30" priority="15" stopIfTrue="1">
      <formula>(S89+T89)&gt;C89</formula>
    </cfRule>
  </conditionalFormatting>
  <conditionalFormatting sqref="T90">
    <cfRule type="expression" dxfId="29" priority="14" stopIfTrue="1">
      <formula>(S90+T90)&gt;C90</formula>
    </cfRule>
  </conditionalFormatting>
  <conditionalFormatting sqref="T91">
    <cfRule type="expression" dxfId="28" priority="13" stopIfTrue="1">
      <formula>(S91+T91)&gt;C91</formula>
    </cfRule>
  </conditionalFormatting>
  <conditionalFormatting sqref="T92">
    <cfRule type="expression" dxfId="27" priority="12" stopIfTrue="1">
      <formula>(S92+T92)&gt;C92</formula>
    </cfRule>
  </conditionalFormatting>
  <conditionalFormatting sqref="T93">
    <cfRule type="expression" dxfId="26" priority="11" stopIfTrue="1">
      <formula>(S93+T93)&gt;C93</formula>
    </cfRule>
  </conditionalFormatting>
  <conditionalFormatting sqref="T94">
    <cfRule type="expression" dxfId="25" priority="10" stopIfTrue="1">
      <formula>(S94+T94)&gt;C94</formula>
    </cfRule>
  </conditionalFormatting>
  <conditionalFormatting sqref="T95">
    <cfRule type="expression" dxfId="24" priority="9" stopIfTrue="1">
      <formula>(S95+T95)&gt;C95</formula>
    </cfRule>
  </conditionalFormatting>
  <conditionalFormatting sqref="T99">
    <cfRule type="expression" dxfId="23" priority="6" stopIfTrue="1">
      <formula>(S99+T99)&gt;C99</formula>
    </cfRule>
  </conditionalFormatting>
  <conditionalFormatting sqref="T100">
    <cfRule type="expression" dxfId="22" priority="5" stopIfTrue="1">
      <formula>(S100+T100)&gt;C100</formula>
    </cfRule>
  </conditionalFormatting>
  <conditionalFormatting sqref="T101">
    <cfRule type="expression" dxfId="21" priority="3" stopIfTrue="1">
      <formula>(S101+T101)&gt;C101</formula>
    </cfRule>
  </conditionalFormatting>
  <conditionalFormatting sqref="T102">
    <cfRule type="expression" dxfId="20" priority="2" stopIfTrue="1">
      <formula>(S102+T102)&gt;C102</formula>
    </cfRule>
  </conditionalFormatting>
  <conditionalFormatting sqref="T103">
    <cfRule type="expression" dxfId="19" priority="1" stopIfTrue="1">
      <formula>(S103+T103)&gt;C103</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showZeros="0" zoomScaleNormal="100" zoomScaleSheetLayoutView="100" workbookViewId="0">
      <selection activeCell="C3" sqref="C3"/>
    </sheetView>
  </sheetViews>
  <sheetFormatPr defaultColWidth="0" defaultRowHeight="12" zeroHeight="1"/>
  <cols>
    <col min="1" max="1" width="32.7109375" style="608" customWidth="1"/>
    <col min="2" max="3" width="12.140625" style="601" customWidth="1"/>
    <col min="4" max="6" width="12.85546875" style="601" customWidth="1"/>
    <col min="7" max="9" width="12.140625" style="601" customWidth="1"/>
    <col min="10" max="10" width="12.140625" style="602" customWidth="1"/>
    <col min="11" max="11" width="8.85546875" style="603" hidden="1" customWidth="1"/>
    <col min="12" max="21" width="8.85546875" style="601" hidden="1" customWidth="1"/>
    <col min="22" max="23" width="0" style="601" hidden="1"/>
    <col min="24" max="256" width="8.85546875" style="601" hidden="1"/>
    <col min="257" max="257" width="32.7109375" style="601" hidden="1" customWidth="1"/>
    <col min="258" max="259" width="12.140625" style="601" hidden="1" customWidth="1"/>
    <col min="260" max="260" width="12.85546875" style="601" hidden="1" customWidth="1"/>
    <col min="261" max="266" width="12.140625" style="601" hidden="1" customWidth="1"/>
    <col min="267" max="277" width="8.85546875" style="601" hidden="1" customWidth="1"/>
    <col min="278" max="512" width="8.85546875" style="601" hidden="1"/>
    <col min="513" max="513" width="32.7109375" style="601" hidden="1" customWidth="1"/>
    <col min="514" max="515" width="12.140625" style="601" hidden="1" customWidth="1"/>
    <col min="516" max="516" width="12.85546875" style="601" hidden="1" customWidth="1"/>
    <col min="517" max="522" width="12.140625" style="601" hidden="1" customWidth="1"/>
    <col min="523" max="533" width="8.85546875" style="601" hidden="1" customWidth="1"/>
    <col min="534" max="768" width="8.85546875" style="601" hidden="1"/>
    <col min="769" max="769" width="32.7109375" style="601" hidden="1" customWidth="1"/>
    <col min="770" max="771" width="12.140625" style="601" hidden="1" customWidth="1"/>
    <col min="772" max="772" width="12.85546875" style="601" hidden="1" customWidth="1"/>
    <col min="773" max="778" width="12.140625" style="601" hidden="1" customWidth="1"/>
    <col min="779" max="789" width="8.85546875" style="601" hidden="1" customWidth="1"/>
    <col min="790" max="1024" width="8.85546875" style="601" hidden="1"/>
    <col min="1025" max="1025" width="32.7109375" style="601" hidden="1" customWidth="1"/>
    <col min="1026" max="1027" width="12.140625" style="601" hidden="1" customWidth="1"/>
    <col min="1028" max="1028" width="12.85546875" style="601" hidden="1" customWidth="1"/>
    <col min="1029" max="1034" width="12.140625" style="601" hidden="1" customWidth="1"/>
    <col min="1035" max="1045" width="8.85546875" style="601" hidden="1" customWidth="1"/>
    <col min="1046" max="1280" width="8.85546875" style="601" hidden="1"/>
    <col min="1281" max="1281" width="32.7109375" style="601" hidden="1" customWidth="1"/>
    <col min="1282" max="1283" width="12.140625" style="601" hidden="1" customWidth="1"/>
    <col min="1284" max="1284" width="12.85546875" style="601" hidden="1" customWidth="1"/>
    <col min="1285" max="1290" width="12.140625" style="601" hidden="1" customWidth="1"/>
    <col min="1291" max="1301" width="8.85546875" style="601" hidden="1" customWidth="1"/>
    <col min="1302" max="1536" width="8.85546875" style="601" hidden="1"/>
    <col min="1537" max="1537" width="32.7109375" style="601" hidden="1" customWidth="1"/>
    <col min="1538" max="1539" width="12.140625" style="601" hidden="1" customWidth="1"/>
    <col min="1540" max="1540" width="12.85546875" style="601" hidden="1" customWidth="1"/>
    <col min="1541" max="1546" width="12.140625" style="601" hidden="1" customWidth="1"/>
    <col min="1547" max="1557" width="8.85546875" style="601" hidden="1" customWidth="1"/>
    <col min="1558" max="1792" width="8.85546875" style="601" hidden="1"/>
    <col min="1793" max="1793" width="32.7109375" style="601" hidden="1" customWidth="1"/>
    <col min="1794" max="1795" width="12.140625" style="601" hidden="1" customWidth="1"/>
    <col min="1796" max="1796" width="12.85546875" style="601" hidden="1" customWidth="1"/>
    <col min="1797" max="1802" width="12.140625" style="601" hidden="1" customWidth="1"/>
    <col min="1803" max="1813" width="8.85546875" style="601" hidden="1" customWidth="1"/>
    <col min="1814" max="2048" width="8.85546875" style="601" hidden="1"/>
    <col min="2049" max="2049" width="32.7109375" style="601" hidden="1" customWidth="1"/>
    <col min="2050" max="2051" width="12.140625" style="601" hidden="1" customWidth="1"/>
    <col min="2052" max="2052" width="12.85546875" style="601" hidden="1" customWidth="1"/>
    <col min="2053" max="2058" width="12.140625" style="601" hidden="1" customWidth="1"/>
    <col min="2059" max="2069" width="8.85546875" style="601" hidden="1" customWidth="1"/>
    <col min="2070" max="2304" width="8.85546875" style="601" hidden="1"/>
    <col min="2305" max="2305" width="32.7109375" style="601" hidden="1" customWidth="1"/>
    <col min="2306" max="2307" width="12.140625" style="601" hidden="1" customWidth="1"/>
    <col min="2308" max="2308" width="12.85546875" style="601" hidden="1" customWidth="1"/>
    <col min="2309" max="2314" width="12.140625" style="601" hidden="1" customWidth="1"/>
    <col min="2315" max="2325" width="8.85546875" style="601" hidden="1" customWidth="1"/>
    <col min="2326" max="2560" width="8.85546875" style="601" hidden="1"/>
    <col min="2561" max="2561" width="32.7109375" style="601" hidden="1" customWidth="1"/>
    <col min="2562" max="2563" width="12.140625" style="601" hidden="1" customWidth="1"/>
    <col min="2564" max="2564" width="12.85546875" style="601" hidden="1" customWidth="1"/>
    <col min="2565" max="2570" width="12.140625" style="601" hidden="1" customWidth="1"/>
    <col min="2571" max="2581" width="8.85546875" style="601" hidden="1" customWidth="1"/>
    <col min="2582" max="2816" width="8.85546875" style="601" hidden="1"/>
    <col min="2817" max="2817" width="32.7109375" style="601" hidden="1" customWidth="1"/>
    <col min="2818" max="2819" width="12.140625" style="601" hidden="1" customWidth="1"/>
    <col min="2820" max="2820" width="12.85546875" style="601" hidden="1" customWidth="1"/>
    <col min="2821" max="2826" width="12.140625" style="601" hidden="1" customWidth="1"/>
    <col min="2827" max="2837" width="8.85546875" style="601" hidden="1" customWidth="1"/>
    <col min="2838" max="3072" width="8.85546875" style="601" hidden="1"/>
    <col min="3073" max="3073" width="32.7109375" style="601" hidden="1" customWidth="1"/>
    <col min="3074" max="3075" width="12.140625" style="601" hidden="1" customWidth="1"/>
    <col min="3076" max="3076" width="12.85546875" style="601" hidden="1" customWidth="1"/>
    <col min="3077" max="3082" width="12.140625" style="601" hidden="1" customWidth="1"/>
    <col min="3083" max="3093" width="8.85546875" style="601" hidden="1" customWidth="1"/>
    <col min="3094" max="3328" width="8.85546875" style="601" hidden="1"/>
    <col min="3329" max="3329" width="32.7109375" style="601" hidden="1" customWidth="1"/>
    <col min="3330" max="3331" width="12.140625" style="601" hidden="1" customWidth="1"/>
    <col min="3332" max="3332" width="12.85546875" style="601" hidden="1" customWidth="1"/>
    <col min="3333" max="3338" width="12.140625" style="601" hidden="1" customWidth="1"/>
    <col min="3339" max="3349" width="8.85546875" style="601" hidden="1" customWidth="1"/>
    <col min="3350" max="3584" width="8.85546875" style="601" hidden="1"/>
    <col min="3585" max="3585" width="32.7109375" style="601" hidden="1" customWidth="1"/>
    <col min="3586" max="3587" width="12.140625" style="601" hidden="1" customWidth="1"/>
    <col min="3588" max="3588" width="12.85546875" style="601" hidden="1" customWidth="1"/>
    <col min="3589" max="3594" width="12.140625" style="601" hidden="1" customWidth="1"/>
    <col min="3595" max="3605" width="8.85546875" style="601" hidden="1" customWidth="1"/>
    <col min="3606" max="3840" width="8.85546875" style="601" hidden="1"/>
    <col min="3841" max="3841" width="32.7109375" style="601" hidden="1" customWidth="1"/>
    <col min="3842" max="3843" width="12.140625" style="601" hidden="1" customWidth="1"/>
    <col min="3844" max="3844" width="12.85546875" style="601" hidden="1" customWidth="1"/>
    <col min="3845" max="3850" width="12.140625" style="601" hidden="1" customWidth="1"/>
    <col min="3851" max="3861" width="8.85546875" style="601" hidden="1" customWidth="1"/>
    <col min="3862" max="4096" width="8.85546875" style="601" hidden="1"/>
    <col min="4097" max="4097" width="32.7109375" style="601" hidden="1" customWidth="1"/>
    <col min="4098" max="4099" width="12.140625" style="601" hidden="1" customWidth="1"/>
    <col min="4100" max="4100" width="12.85546875" style="601" hidden="1" customWidth="1"/>
    <col min="4101" max="4106" width="12.140625" style="601" hidden="1" customWidth="1"/>
    <col min="4107" max="4117" width="8.85546875" style="601" hidden="1" customWidth="1"/>
    <col min="4118" max="4352" width="8.85546875" style="601" hidden="1"/>
    <col min="4353" max="4353" width="32.7109375" style="601" hidden="1" customWidth="1"/>
    <col min="4354" max="4355" width="12.140625" style="601" hidden="1" customWidth="1"/>
    <col min="4356" max="4356" width="12.85546875" style="601" hidden="1" customWidth="1"/>
    <col min="4357" max="4362" width="12.140625" style="601" hidden="1" customWidth="1"/>
    <col min="4363" max="4373" width="8.85546875" style="601" hidden="1" customWidth="1"/>
    <col min="4374" max="4608" width="8.85546875" style="601" hidden="1"/>
    <col min="4609" max="4609" width="32.7109375" style="601" hidden="1" customWidth="1"/>
    <col min="4610" max="4611" width="12.140625" style="601" hidden="1" customWidth="1"/>
    <col min="4612" max="4612" width="12.85546875" style="601" hidden="1" customWidth="1"/>
    <col min="4613" max="4618" width="12.140625" style="601" hidden="1" customWidth="1"/>
    <col min="4619" max="4629" width="8.85546875" style="601" hidden="1" customWidth="1"/>
    <col min="4630" max="4864" width="8.85546875" style="601" hidden="1"/>
    <col min="4865" max="4865" width="32.7109375" style="601" hidden="1" customWidth="1"/>
    <col min="4866" max="4867" width="12.140625" style="601" hidden="1" customWidth="1"/>
    <col min="4868" max="4868" width="12.85546875" style="601" hidden="1" customWidth="1"/>
    <col min="4869" max="4874" width="12.140625" style="601" hidden="1" customWidth="1"/>
    <col min="4875" max="4885" width="8.85546875" style="601" hidden="1" customWidth="1"/>
    <col min="4886" max="5120" width="8.85546875" style="601" hidden="1"/>
    <col min="5121" max="5121" width="32.7109375" style="601" hidden="1" customWidth="1"/>
    <col min="5122" max="5123" width="12.140625" style="601" hidden="1" customWidth="1"/>
    <col min="5124" max="5124" width="12.85546875" style="601" hidden="1" customWidth="1"/>
    <col min="5125" max="5130" width="12.140625" style="601" hidden="1" customWidth="1"/>
    <col min="5131" max="5141" width="8.85546875" style="601" hidden="1" customWidth="1"/>
    <col min="5142" max="5376" width="8.85546875" style="601" hidden="1"/>
    <col min="5377" max="5377" width="32.7109375" style="601" hidden="1" customWidth="1"/>
    <col min="5378" max="5379" width="12.140625" style="601" hidden="1" customWidth="1"/>
    <col min="5380" max="5380" width="12.85546875" style="601" hidden="1" customWidth="1"/>
    <col min="5381" max="5386" width="12.140625" style="601" hidden="1" customWidth="1"/>
    <col min="5387" max="5397" width="8.85546875" style="601" hidden="1" customWidth="1"/>
    <col min="5398" max="5632" width="8.85546875" style="601" hidden="1"/>
    <col min="5633" max="5633" width="32.7109375" style="601" hidden="1" customWidth="1"/>
    <col min="5634" max="5635" width="12.140625" style="601" hidden="1" customWidth="1"/>
    <col min="5636" max="5636" width="12.85546875" style="601" hidden="1" customWidth="1"/>
    <col min="5637" max="5642" width="12.140625" style="601" hidden="1" customWidth="1"/>
    <col min="5643" max="5653" width="8.85546875" style="601" hidden="1" customWidth="1"/>
    <col min="5654" max="5888" width="8.85546875" style="601" hidden="1"/>
    <col min="5889" max="5889" width="32.7109375" style="601" hidden="1" customWidth="1"/>
    <col min="5890" max="5891" width="12.140625" style="601" hidden="1" customWidth="1"/>
    <col min="5892" max="5892" width="12.85546875" style="601" hidden="1" customWidth="1"/>
    <col min="5893" max="5898" width="12.140625" style="601" hidden="1" customWidth="1"/>
    <col min="5899" max="5909" width="8.85546875" style="601" hidden="1" customWidth="1"/>
    <col min="5910" max="6144" width="8.85546875" style="601" hidden="1"/>
    <col min="6145" max="6145" width="32.7109375" style="601" hidden="1" customWidth="1"/>
    <col min="6146" max="6147" width="12.140625" style="601" hidden="1" customWidth="1"/>
    <col min="6148" max="6148" width="12.85546875" style="601" hidden="1" customWidth="1"/>
    <col min="6149" max="6154" width="12.140625" style="601" hidden="1" customWidth="1"/>
    <col min="6155" max="6165" width="8.85546875" style="601" hidden="1" customWidth="1"/>
    <col min="6166" max="6400" width="8.85546875" style="601" hidden="1"/>
    <col min="6401" max="6401" width="32.7109375" style="601" hidden="1" customWidth="1"/>
    <col min="6402" max="6403" width="12.140625" style="601" hidden="1" customWidth="1"/>
    <col min="6404" max="6404" width="12.85546875" style="601" hidden="1" customWidth="1"/>
    <col min="6405" max="6410" width="12.140625" style="601" hidden="1" customWidth="1"/>
    <col min="6411" max="6421" width="8.85546875" style="601" hidden="1" customWidth="1"/>
    <col min="6422" max="6656" width="8.85546875" style="601" hidden="1"/>
    <col min="6657" max="6657" width="32.7109375" style="601" hidden="1" customWidth="1"/>
    <col min="6658" max="6659" width="12.140625" style="601" hidden="1" customWidth="1"/>
    <col min="6660" max="6660" width="12.85546875" style="601" hidden="1" customWidth="1"/>
    <col min="6661" max="6666" width="12.140625" style="601" hidden="1" customWidth="1"/>
    <col min="6667" max="6677" width="8.85546875" style="601" hidden="1" customWidth="1"/>
    <col min="6678" max="6912" width="8.85546875" style="601" hidden="1"/>
    <col min="6913" max="6913" width="32.7109375" style="601" hidden="1" customWidth="1"/>
    <col min="6914" max="6915" width="12.140625" style="601" hidden="1" customWidth="1"/>
    <col min="6916" max="6916" width="12.85546875" style="601" hidden="1" customWidth="1"/>
    <col min="6917" max="6922" width="12.140625" style="601" hidden="1" customWidth="1"/>
    <col min="6923" max="6933" width="8.85546875" style="601" hidden="1" customWidth="1"/>
    <col min="6934" max="7168" width="8.85546875" style="601" hidden="1"/>
    <col min="7169" max="7169" width="32.7109375" style="601" hidden="1" customWidth="1"/>
    <col min="7170" max="7171" width="12.140625" style="601" hidden="1" customWidth="1"/>
    <col min="7172" max="7172" width="12.85546875" style="601" hidden="1" customWidth="1"/>
    <col min="7173" max="7178" width="12.140625" style="601" hidden="1" customWidth="1"/>
    <col min="7179" max="7189" width="8.85546875" style="601" hidden="1" customWidth="1"/>
    <col min="7190" max="7424" width="8.85546875" style="601" hidden="1"/>
    <col min="7425" max="7425" width="32.7109375" style="601" hidden="1" customWidth="1"/>
    <col min="7426" max="7427" width="12.140625" style="601" hidden="1" customWidth="1"/>
    <col min="7428" max="7428" width="12.85546875" style="601" hidden="1" customWidth="1"/>
    <col min="7429" max="7434" width="12.140625" style="601" hidden="1" customWidth="1"/>
    <col min="7435" max="7445" width="8.85546875" style="601" hidden="1" customWidth="1"/>
    <col min="7446" max="7680" width="8.85546875" style="601" hidden="1"/>
    <col min="7681" max="7681" width="32.7109375" style="601" hidden="1" customWidth="1"/>
    <col min="7682" max="7683" width="12.140625" style="601" hidden="1" customWidth="1"/>
    <col min="7684" max="7684" width="12.85546875" style="601" hidden="1" customWidth="1"/>
    <col min="7685" max="7690" width="12.140625" style="601" hidden="1" customWidth="1"/>
    <col min="7691" max="7701" width="8.85546875" style="601" hidden="1" customWidth="1"/>
    <col min="7702" max="7936" width="8.85546875" style="601" hidden="1"/>
    <col min="7937" max="7937" width="32.7109375" style="601" hidden="1" customWidth="1"/>
    <col min="7938" max="7939" width="12.140625" style="601" hidden="1" customWidth="1"/>
    <col min="7940" max="7940" width="12.85546875" style="601" hidden="1" customWidth="1"/>
    <col min="7941" max="7946" width="12.140625" style="601" hidden="1" customWidth="1"/>
    <col min="7947" max="7957" width="8.85546875" style="601" hidden="1" customWidth="1"/>
    <col min="7958" max="8192" width="8.85546875" style="601" hidden="1"/>
    <col min="8193" max="8193" width="32.7109375" style="601" hidden="1" customWidth="1"/>
    <col min="8194" max="8195" width="12.140625" style="601" hidden="1" customWidth="1"/>
    <col min="8196" max="8196" width="12.85546875" style="601" hidden="1" customWidth="1"/>
    <col min="8197" max="8202" width="12.140625" style="601" hidden="1" customWidth="1"/>
    <col min="8203" max="8213" width="8.85546875" style="601" hidden="1" customWidth="1"/>
    <col min="8214" max="8448" width="8.85546875" style="601" hidden="1"/>
    <col min="8449" max="8449" width="32.7109375" style="601" hidden="1" customWidth="1"/>
    <col min="8450" max="8451" width="12.140625" style="601" hidden="1" customWidth="1"/>
    <col min="8452" max="8452" width="12.85546875" style="601" hidden="1" customWidth="1"/>
    <col min="8453" max="8458" width="12.140625" style="601" hidden="1" customWidth="1"/>
    <col min="8459" max="8469" width="8.85546875" style="601" hidden="1" customWidth="1"/>
    <col min="8470" max="8704" width="8.85546875" style="601" hidden="1"/>
    <col min="8705" max="8705" width="32.7109375" style="601" hidden="1" customWidth="1"/>
    <col min="8706" max="8707" width="12.140625" style="601" hidden="1" customWidth="1"/>
    <col min="8708" max="8708" width="12.85546875" style="601" hidden="1" customWidth="1"/>
    <col min="8709" max="8714" width="12.140625" style="601" hidden="1" customWidth="1"/>
    <col min="8715" max="8725" width="8.85546875" style="601" hidden="1" customWidth="1"/>
    <col min="8726" max="8960" width="8.85546875" style="601" hidden="1"/>
    <col min="8961" max="8961" width="32.7109375" style="601" hidden="1" customWidth="1"/>
    <col min="8962" max="8963" width="12.140625" style="601" hidden="1" customWidth="1"/>
    <col min="8964" max="8964" width="12.85546875" style="601" hidden="1" customWidth="1"/>
    <col min="8965" max="8970" width="12.140625" style="601" hidden="1" customWidth="1"/>
    <col min="8971" max="8981" width="8.85546875" style="601" hidden="1" customWidth="1"/>
    <col min="8982" max="9216" width="8.85546875" style="601" hidden="1"/>
    <col min="9217" max="9217" width="32.7109375" style="601" hidden="1" customWidth="1"/>
    <col min="9218" max="9219" width="12.140625" style="601" hidden="1" customWidth="1"/>
    <col min="9220" max="9220" width="12.85546875" style="601" hidden="1" customWidth="1"/>
    <col min="9221" max="9226" width="12.140625" style="601" hidden="1" customWidth="1"/>
    <col min="9227" max="9237" width="8.85546875" style="601" hidden="1" customWidth="1"/>
    <col min="9238" max="9472" width="8.85546875" style="601" hidden="1"/>
    <col min="9473" max="9473" width="32.7109375" style="601" hidden="1" customWidth="1"/>
    <col min="9474" max="9475" width="12.140625" style="601" hidden="1" customWidth="1"/>
    <col min="9476" max="9476" width="12.85546875" style="601" hidden="1" customWidth="1"/>
    <col min="9477" max="9482" width="12.140625" style="601" hidden="1" customWidth="1"/>
    <col min="9483" max="9493" width="8.85546875" style="601" hidden="1" customWidth="1"/>
    <col min="9494" max="9728" width="8.85546875" style="601" hidden="1"/>
    <col min="9729" max="9729" width="32.7109375" style="601" hidden="1" customWidth="1"/>
    <col min="9730" max="9731" width="12.140625" style="601" hidden="1" customWidth="1"/>
    <col min="9732" max="9732" width="12.85546875" style="601" hidden="1" customWidth="1"/>
    <col min="9733" max="9738" width="12.140625" style="601" hidden="1" customWidth="1"/>
    <col min="9739" max="9749" width="8.85546875" style="601" hidden="1" customWidth="1"/>
    <col min="9750" max="9984" width="8.85546875" style="601" hidden="1"/>
    <col min="9985" max="9985" width="32.7109375" style="601" hidden="1" customWidth="1"/>
    <col min="9986" max="9987" width="12.140625" style="601" hidden="1" customWidth="1"/>
    <col min="9988" max="9988" width="12.85546875" style="601" hidden="1" customWidth="1"/>
    <col min="9989" max="9994" width="12.140625" style="601" hidden="1" customWidth="1"/>
    <col min="9995" max="10005" width="8.85546875" style="601" hidden="1" customWidth="1"/>
    <col min="10006" max="10240" width="8.85546875" style="601" hidden="1"/>
    <col min="10241" max="10241" width="32.7109375" style="601" hidden="1" customWidth="1"/>
    <col min="10242" max="10243" width="12.140625" style="601" hidden="1" customWidth="1"/>
    <col min="10244" max="10244" width="12.85546875" style="601" hidden="1" customWidth="1"/>
    <col min="10245" max="10250" width="12.140625" style="601" hidden="1" customWidth="1"/>
    <col min="10251" max="10261" width="8.85546875" style="601" hidden="1" customWidth="1"/>
    <col min="10262" max="10496" width="8.85546875" style="601" hidden="1"/>
    <col min="10497" max="10497" width="32.7109375" style="601" hidden="1" customWidth="1"/>
    <col min="10498" max="10499" width="12.140625" style="601" hidden="1" customWidth="1"/>
    <col min="10500" max="10500" width="12.85546875" style="601" hidden="1" customWidth="1"/>
    <col min="10501" max="10506" width="12.140625" style="601" hidden="1" customWidth="1"/>
    <col min="10507" max="10517" width="8.85546875" style="601" hidden="1" customWidth="1"/>
    <col min="10518" max="10752" width="8.85546875" style="601" hidden="1"/>
    <col min="10753" max="10753" width="32.7109375" style="601" hidden="1" customWidth="1"/>
    <col min="10754" max="10755" width="12.140625" style="601" hidden="1" customWidth="1"/>
    <col min="10756" max="10756" width="12.85546875" style="601" hidden="1" customWidth="1"/>
    <col min="10757" max="10762" width="12.140625" style="601" hidden="1" customWidth="1"/>
    <col min="10763" max="10773" width="8.85546875" style="601" hidden="1" customWidth="1"/>
    <col min="10774" max="11008" width="8.85546875" style="601" hidden="1"/>
    <col min="11009" max="11009" width="32.7109375" style="601" hidden="1" customWidth="1"/>
    <col min="11010" max="11011" width="12.140625" style="601" hidden="1" customWidth="1"/>
    <col min="11012" max="11012" width="12.85546875" style="601" hidden="1" customWidth="1"/>
    <col min="11013" max="11018" width="12.140625" style="601" hidden="1" customWidth="1"/>
    <col min="11019" max="11029" width="8.85546875" style="601" hidden="1" customWidth="1"/>
    <col min="11030" max="11264" width="8.85546875" style="601" hidden="1"/>
    <col min="11265" max="11265" width="32.7109375" style="601" hidden="1" customWidth="1"/>
    <col min="11266" max="11267" width="12.140625" style="601" hidden="1" customWidth="1"/>
    <col min="11268" max="11268" width="12.85546875" style="601" hidden="1" customWidth="1"/>
    <col min="11269" max="11274" width="12.140625" style="601" hidden="1" customWidth="1"/>
    <col min="11275" max="11285" width="8.85546875" style="601" hidden="1" customWidth="1"/>
    <col min="11286" max="11520" width="8.85546875" style="601" hidden="1"/>
    <col min="11521" max="11521" width="32.7109375" style="601" hidden="1" customWidth="1"/>
    <col min="11522" max="11523" width="12.140625" style="601" hidden="1" customWidth="1"/>
    <col min="11524" max="11524" width="12.85546875" style="601" hidden="1" customWidth="1"/>
    <col min="11525" max="11530" width="12.140625" style="601" hidden="1" customWidth="1"/>
    <col min="11531" max="11541" width="8.85546875" style="601" hidden="1" customWidth="1"/>
    <col min="11542" max="11776" width="8.85546875" style="601" hidden="1"/>
    <col min="11777" max="11777" width="32.7109375" style="601" hidden="1" customWidth="1"/>
    <col min="11778" max="11779" width="12.140625" style="601" hidden="1" customWidth="1"/>
    <col min="11780" max="11780" width="12.85546875" style="601" hidden="1" customWidth="1"/>
    <col min="11781" max="11786" width="12.140625" style="601" hidden="1" customWidth="1"/>
    <col min="11787" max="11797" width="8.85546875" style="601" hidden="1" customWidth="1"/>
    <col min="11798" max="12032" width="8.85546875" style="601" hidden="1"/>
    <col min="12033" max="12033" width="32.7109375" style="601" hidden="1" customWidth="1"/>
    <col min="12034" max="12035" width="12.140625" style="601" hidden="1" customWidth="1"/>
    <col min="12036" max="12036" width="12.85546875" style="601" hidden="1" customWidth="1"/>
    <col min="12037" max="12042" width="12.140625" style="601" hidden="1" customWidth="1"/>
    <col min="12043" max="12053" width="8.85546875" style="601" hidden="1" customWidth="1"/>
    <col min="12054" max="12288" width="8.85546875" style="601" hidden="1"/>
    <col min="12289" max="12289" width="32.7109375" style="601" hidden="1" customWidth="1"/>
    <col min="12290" max="12291" width="12.140625" style="601" hidden="1" customWidth="1"/>
    <col min="12292" max="12292" width="12.85546875" style="601" hidden="1" customWidth="1"/>
    <col min="12293" max="12298" width="12.140625" style="601" hidden="1" customWidth="1"/>
    <col min="12299" max="12309" width="8.85546875" style="601" hidden="1" customWidth="1"/>
    <col min="12310" max="12544" width="8.85546875" style="601" hidden="1"/>
    <col min="12545" max="12545" width="32.7109375" style="601" hidden="1" customWidth="1"/>
    <col min="12546" max="12547" width="12.140625" style="601" hidden="1" customWidth="1"/>
    <col min="12548" max="12548" width="12.85546875" style="601" hidden="1" customWidth="1"/>
    <col min="12549" max="12554" width="12.140625" style="601" hidden="1" customWidth="1"/>
    <col min="12555" max="12565" width="8.85546875" style="601" hidden="1" customWidth="1"/>
    <col min="12566" max="12800" width="8.85546875" style="601" hidden="1"/>
    <col min="12801" max="12801" width="32.7109375" style="601" hidden="1" customWidth="1"/>
    <col min="12802" max="12803" width="12.140625" style="601" hidden="1" customWidth="1"/>
    <col min="12804" max="12804" width="12.85546875" style="601" hidden="1" customWidth="1"/>
    <col min="12805" max="12810" width="12.140625" style="601" hidden="1" customWidth="1"/>
    <col min="12811" max="12821" width="8.85546875" style="601" hidden="1" customWidth="1"/>
    <col min="12822" max="13056" width="8.85546875" style="601" hidden="1"/>
    <col min="13057" max="13057" width="32.7109375" style="601" hidden="1" customWidth="1"/>
    <col min="13058" max="13059" width="12.140625" style="601" hidden="1" customWidth="1"/>
    <col min="13060" max="13060" width="12.85546875" style="601" hidden="1" customWidth="1"/>
    <col min="13061" max="13066" width="12.140625" style="601" hidden="1" customWidth="1"/>
    <col min="13067" max="13077" width="8.85546875" style="601" hidden="1" customWidth="1"/>
    <col min="13078" max="13312" width="8.85546875" style="601" hidden="1"/>
    <col min="13313" max="13313" width="32.7109375" style="601" hidden="1" customWidth="1"/>
    <col min="13314" max="13315" width="12.140625" style="601" hidden="1" customWidth="1"/>
    <col min="13316" max="13316" width="12.85546875" style="601" hidden="1" customWidth="1"/>
    <col min="13317" max="13322" width="12.140625" style="601" hidden="1" customWidth="1"/>
    <col min="13323" max="13333" width="8.85546875" style="601" hidden="1" customWidth="1"/>
    <col min="13334" max="13568" width="8.85546875" style="601" hidden="1"/>
    <col min="13569" max="13569" width="32.7109375" style="601" hidden="1" customWidth="1"/>
    <col min="13570" max="13571" width="12.140625" style="601" hidden="1" customWidth="1"/>
    <col min="13572" max="13572" width="12.85546875" style="601" hidden="1" customWidth="1"/>
    <col min="13573" max="13578" width="12.140625" style="601" hidden="1" customWidth="1"/>
    <col min="13579" max="13589" width="8.85546875" style="601" hidden="1" customWidth="1"/>
    <col min="13590" max="13824" width="8.85546875" style="601" hidden="1"/>
    <col min="13825" max="13825" width="32.7109375" style="601" hidden="1" customWidth="1"/>
    <col min="13826" max="13827" width="12.140625" style="601" hidden="1" customWidth="1"/>
    <col min="13828" max="13828" width="12.85546875" style="601" hidden="1" customWidth="1"/>
    <col min="13829" max="13834" width="12.140625" style="601" hidden="1" customWidth="1"/>
    <col min="13835" max="13845" width="8.85546875" style="601" hidden="1" customWidth="1"/>
    <col min="13846" max="14080" width="8.85546875" style="601" hidden="1"/>
    <col min="14081" max="14081" width="32.7109375" style="601" hidden="1" customWidth="1"/>
    <col min="14082" max="14083" width="12.140625" style="601" hidden="1" customWidth="1"/>
    <col min="14084" max="14084" width="12.85546875" style="601" hidden="1" customWidth="1"/>
    <col min="14085" max="14090" width="12.140625" style="601" hidden="1" customWidth="1"/>
    <col min="14091" max="14101" width="8.85546875" style="601" hidden="1" customWidth="1"/>
    <col min="14102" max="14336" width="8.85546875" style="601" hidden="1"/>
    <col min="14337" max="14337" width="32.7109375" style="601" hidden="1" customWidth="1"/>
    <col min="14338" max="14339" width="12.140625" style="601" hidden="1" customWidth="1"/>
    <col min="14340" max="14340" width="12.85546875" style="601" hidden="1" customWidth="1"/>
    <col min="14341" max="14346" width="12.140625" style="601" hidden="1" customWidth="1"/>
    <col min="14347" max="14357" width="8.85546875" style="601" hidden="1" customWidth="1"/>
    <col min="14358" max="14592" width="8.85546875" style="601" hidden="1"/>
    <col min="14593" max="14593" width="32.7109375" style="601" hidden="1" customWidth="1"/>
    <col min="14594" max="14595" width="12.140625" style="601" hidden="1" customWidth="1"/>
    <col min="14596" max="14596" width="12.85546875" style="601" hidden="1" customWidth="1"/>
    <col min="14597" max="14602" width="12.140625" style="601" hidden="1" customWidth="1"/>
    <col min="14603" max="14613" width="8.85546875" style="601" hidden="1" customWidth="1"/>
    <col min="14614" max="14848" width="8.85546875" style="601" hidden="1"/>
    <col min="14849" max="14849" width="32.7109375" style="601" hidden="1" customWidth="1"/>
    <col min="14850" max="14851" width="12.140625" style="601" hidden="1" customWidth="1"/>
    <col min="14852" max="14852" width="12.85546875" style="601" hidden="1" customWidth="1"/>
    <col min="14853" max="14858" width="12.140625" style="601" hidden="1" customWidth="1"/>
    <col min="14859" max="14869" width="8.85546875" style="601" hidden="1" customWidth="1"/>
    <col min="14870" max="15104" width="8.85546875" style="601" hidden="1"/>
    <col min="15105" max="15105" width="32.7109375" style="601" hidden="1" customWidth="1"/>
    <col min="15106" max="15107" width="12.140625" style="601" hidden="1" customWidth="1"/>
    <col min="15108" max="15108" width="12.85546875" style="601" hidden="1" customWidth="1"/>
    <col min="15109" max="15114" width="12.140625" style="601" hidden="1" customWidth="1"/>
    <col min="15115" max="15125" width="8.85546875" style="601" hidden="1" customWidth="1"/>
    <col min="15126" max="15360" width="8.85546875" style="601" hidden="1"/>
    <col min="15361" max="15361" width="32.7109375" style="601" hidden="1" customWidth="1"/>
    <col min="15362" max="15363" width="12.140625" style="601" hidden="1" customWidth="1"/>
    <col min="15364" max="15364" width="12.85546875" style="601" hidden="1" customWidth="1"/>
    <col min="15365" max="15370" width="12.140625" style="601" hidden="1" customWidth="1"/>
    <col min="15371" max="15381" width="8.85546875" style="601" hidden="1" customWidth="1"/>
    <col min="15382" max="15616" width="8.85546875" style="601" hidden="1"/>
    <col min="15617" max="15617" width="32.7109375" style="601" hidden="1" customWidth="1"/>
    <col min="15618" max="15619" width="12.140625" style="601" hidden="1" customWidth="1"/>
    <col min="15620" max="15620" width="12.85546875" style="601" hidden="1" customWidth="1"/>
    <col min="15621" max="15626" width="12.140625" style="601" hidden="1" customWidth="1"/>
    <col min="15627" max="15637" width="8.85546875" style="601" hidden="1" customWidth="1"/>
    <col min="15638" max="15872" width="8.85546875" style="601" hidden="1"/>
    <col min="15873" max="15873" width="32.7109375" style="601" hidden="1" customWidth="1"/>
    <col min="15874" max="15875" width="12.140625" style="601" hidden="1" customWidth="1"/>
    <col min="15876" max="15876" width="12.85546875" style="601" hidden="1" customWidth="1"/>
    <col min="15877" max="15882" width="12.140625" style="601" hidden="1" customWidth="1"/>
    <col min="15883" max="15893" width="8.85546875" style="601" hidden="1" customWidth="1"/>
    <col min="15894" max="16128" width="8.85546875" style="601" hidden="1"/>
    <col min="16129" max="16129" width="32.7109375" style="601" hidden="1" customWidth="1"/>
    <col min="16130" max="16131" width="12.140625" style="601" hidden="1" customWidth="1"/>
    <col min="16132" max="16132" width="12.85546875" style="601" hidden="1" customWidth="1"/>
    <col min="16133" max="16138" width="12.140625" style="601" hidden="1" customWidth="1"/>
    <col min="16139" max="16149" width="8.85546875" style="601" hidden="1" customWidth="1"/>
    <col min="16150" max="16384" width="8.85546875" style="601" hidden="1"/>
  </cols>
  <sheetData>
    <row r="1" spans="1:11" s="558" customFormat="1" ht="12.75">
      <c r="A1" s="2548" t="s">
        <v>1438</v>
      </c>
      <c r="B1" s="2549"/>
      <c r="C1" s="2549"/>
      <c r="D1" s="2549"/>
      <c r="E1" s="2549"/>
      <c r="F1" s="2549"/>
      <c r="G1" s="2549"/>
      <c r="H1" s="2549"/>
      <c r="I1" s="2549"/>
      <c r="J1" s="2550"/>
      <c r="K1" s="557"/>
    </row>
    <row r="2" spans="1:11" s="613" customFormat="1" ht="72">
      <c r="A2" s="609"/>
      <c r="B2" s="610" t="s">
        <v>1137</v>
      </c>
      <c r="C2" s="610" t="s">
        <v>1440</v>
      </c>
      <c r="D2" s="611" t="s">
        <v>1441</v>
      </c>
      <c r="E2" s="610" t="s">
        <v>1349</v>
      </c>
      <c r="F2" s="610" t="s">
        <v>1442</v>
      </c>
      <c r="G2" s="610" t="s">
        <v>1443</v>
      </c>
      <c r="H2" s="610" t="s">
        <v>1138</v>
      </c>
      <c r="I2" s="610" t="s">
        <v>1444</v>
      </c>
      <c r="J2" s="610" t="s">
        <v>1445</v>
      </c>
      <c r="K2" s="612"/>
    </row>
    <row r="3" spans="1:11" s="562" customFormat="1">
      <c r="A3" s="559" t="s">
        <v>27</v>
      </c>
      <c r="B3" s="560"/>
      <c r="C3" s="560"/>
      <c r="D3" s="560"/>
      <c r="E3" s="560"/>
      <c r="F3" s="560"/>
      <c r="G3" s="560"/>
      <c r="H3" s="560"/>
      <c r="I3" s="560"/>
      <c r="J3" s="560"/>
      <c r="K3" s="561"/>
    </row>
    <row r="4" spans="1:11" s="562" customFormat="1">
      <c r="A4" s="566" t="s">
        <v>28</v>
      </c>
      <c r="B4" s="563">
        <f>'Sources and Uses Budget'!C4</f>
        <v>30407</v>
      </c>
      <c r="C4" s="564"/>
      <c r="D4" s="564"/>
      <c r="E4" s="565"/>
      <c r="F4" s="565"/>
      <c r="G4" s="565"/>
      <c r="H4" s="565"/>
      <c r="I4" s="565"/>
      <c r="J4" s="565"/>
      <c r="K4" s="561"/>
    </row>
    <row r="5" spans="1:11" s="562" customFormat="1">
      <c r="A5" s="566" t="s">
        <v>29</v>
      </c>
      <c r="B5" s="563">
        <f>'Sources and Uses Budget'!C5</f>
        <v>0</v>
      </c>
      <c r="C5" s="564"/>
      <c r="D5" s="564"/>
      <c r="E5" s="565"/>
      <c r="F5" s="565"/>
      <c r="G5" s="565"/>
      <c r="H5" s="565"/>
      <c r="I5" s="565"/>
      <c r="J5" s="565"/>
      <c r="K5" s="561"/>
    </row>
    <row r="6" spans="1:11" s="562" customFormat="1">
      <c r="A6" s="566" t="s">
        <v>30</v>
      </c>
      <c r="B6" s="563">
        <f>'Sources and Uses Budget'!C6</f>
        <v>0</v>
      </c>
      <c r="C6" s="564"/>
      <c r="D6" s="564"/>
      <c r="E6" s="565"/>
      <c r="F6" s="565"/>
      <c r="G6" s="565"/>
      <c r="H6" s="565"/>
      <c r="I6" s="565"/>
      <c r="J6" s="565"/>
      <c r="K6" s="561"/>
    </row>
    <row r="7" spans="1:11" s="562" customFormat="1">
      <c r="A7" s="566" t="s">
        <v>102</v>
      </c>
      <c r="B7" s="563">
        <f>'Sources and Uses Budget'!C7</f>
        <v>0</v>
      </c>
      <c r="C7" s="564"/>
      <c r="D7" s="564"/>
      <c r="E7" s="565"/>
      <c r="F7" s="565"/>
      <c r="G7" s="565"/>
      <c r="H7" s="565"/>
      <c r="I7" s="565"/>
      <c r="J7" s="565"/>
      <c r="K7" s="561"/>
    </row>
    <row r="8" spans="1:11" s="562" customFormat="1">
      <c r="A8" s="567" t="s">
        <v>628</v>
      </c>
      <c r="B8" s="563">
        <f>'Sources and Uses Budget'!C8</f>
        <v>30407</v>
      </c>
      <c r="C8" s="563">
        <f>SUM(C4:C7)</f>
        <v>0</v>
      </c>
      <c r="D8" s="563">
        <f>SUM(D4:D7)</f>
        <v>0</v>
      </c>
      <c r="E8" s="565"/>
      <c r="F8" s="565"/>
      <c r="G8" s="565"/>
      <c r="H8" s="565"/>
      <c r="I8" s="565"/>
      <c r="J8" s="565"/>
      <c r="K8" s="561"/>
    </row>
    <row r="9" spans="1:11" s="562" customFormat="1">
      <c r="A9" s="566" t="s">
        <v>629</v>
      </c>
      <c r="B9" s="563">
        <f>'Sources and Uses Budget'!C9</f>
        <v>0</v>
      </c>
      <c r="C9" s="564"/>
      <c r="D9" s="564"/>
      <c r="E9" s="565"/>
      <c r="F9" s="565"/>
      <c r="G9" s="565"/>
      <c r="H9" s="563">
        <f>'Sources and Uses Budget'!T9</f>
        <v>0</v>
      </c>
      <c r="I9" s="564"/>
      <c r="J9" s="564"/>
      <c r="K9" s="561"/>
    </row>
    <row r="10" spans="1:11" s="562" customFormat="1">
      <c r="A10" s="566" t="s">
        <v>630</v>
      </c>
      <c r="B10" s="563">
        <f>'Sources and Uses Budget'!C10</f>
        <v>0</v>
      </c>
      <c r="C10" s="564"/>
      <c r="D10" s="564"/>
      <c r="E10" s="563">
        <f>'Sources and Uses Budget'!S10</f>
        <v>0</v>
      </c>
      <c r="F10" s="564"/>
      <c r="G10" s="564"/>
      <c r="H10" s="563">
        <f>'Sources and Uses Budget'!T10</f>
        <v>0</v>
      </c>
      <c r="I10" s="564"/>
      <c r="J10" s="564"/>
      <c r="K10" s="561"/>
    </row>
    <row r="11" spans="1:11" s="562" customFormat="1">
      <c r="A11" s="567" t="s">
        <v>631</v>
      </c>
      <c r="B11" s="563">
        <f>'Sources and Uses Budget'!C11</f>
        <v>0</v>
      </c>
      <c r="C11" s="563">
        <f>SUM(C9:C10)</f>
        <v>0</v>
      </c>
      <c r="D11" s="563">
        <f>SUM(D9:D10)</f>
        <v>0</v>
      </c>
      <c r="E11" s="565"/>
      <c r="F11" s="565"/>
      <c r="G11" s="565"/>
      <c r="H11" s="563">
        <f>'Sources and Uses Budget'!T11</f>
        <v>0</v>
      </c>
      <c r="I11" s="563">
        <f>SUM(I9:I10)</f>
        <v>0</v>
      </c>
      <c r="J11" s="563">
        <f>SUM(J9:J10)</f>
        <v>0</v>
      </c>
      <c r="K11" s="561"/>
    </row>
    <row r="12" spans="1:11" s="562" customFormat="1">
      <c r="A12" s="567" t="s">
        <v>89</v>
      </c>
      <c r="B12" s="563">
        <f>'Sources and Uses Budget'!C12</f>
        <v>30407</v>
      </c>
      <c r="C12" s="563">
        <f>SUM(C8+C11)</f>
        <v>0</v>
      </c>
      <c r="D12" s="563">
        <f>SUM(D8+D11)</f>
        <v>0</v>
      </c>
      <c r="E12" s="565"/>
      <c r="F12" s="565"/>
      <c r="G12" s="565"/>
      <c r="H12" s="565"/>
      <c r="I12" s="565"/>
      <c r="J12" s="565"/>
      <c r="K12" s="561"/>
    </row>
    <row r="13" spans="1:11" s="562" customFormat="1">
      <c r="A13" s="568" t="s">
        <v>971</v>
      </c>
      <c r="B13" s="563">
        <f>'Sources and Uses Budget'!C13</f>
        <v>138750</v>
      </c>
      <c r="C13" s="564"/>
      <c r="D13" s="564"/>
      <c r="E13" s="563">
        <f>'Sources and Uses Budget'!S13</f>
        <v>41250</v>
      </c>
      <c r="F13" s="564"/>
      <c r="G13" s="564"/>
      <c r="H13" s="563">
        <f>'Sources and Uses Budget'!T13</f>
        <v>0</v>
      </c>
      <c r="I13" s="564"/>
      <c r="J13" s="564"/>
      <c r="K13" s="561"/>
    </row>
    <row r="14" spans="1:11" s="562" customFormat="1" ht="24">
      <c r="A14" s="569" t="s">
        <v>972</v>
      </c>
      <c r="B14" s="563">
        <f>'Sources and Uses Budget'!C14</f>
        <v>0</v>
      </c>
      <c r="C14" s="564"/>
      <c r="D14" s="564"/>
      <c r="E14" s="563">
        <f>'Sources and Uses Budget'!S14</f>
        <v>0</v>
      </c>
      <c r="F14" s="564"/>
      <c r="G14" s="564"/>
      <c r="H14" s="563">
        <f>'Sources and Uses Budget'!T14</f>
        <v>0</v>
      </c>
      <c r="I14" s="564"/>
      <c r="J14" s="564"/>
      <c r="K14" s="561"/>
    </row>
    <row r="15" spans="1:11" s="562" customFormat="1">
      <c r="A15" s="569" t="s">
        <v>1353</v>
      </c>
      <c r="B15" s="563">
        <f>'Sources and Uses Budget'!C15</f>
        <v>0</v>
      </c>
      <c r="C15" s="564"/>
      <c r="D15" s="564"/>
      <c r="E15" s="565">
        <f>'Sources and Uses Budget'!S15</f>
        <v>0</v>
      </c>
      <c r="F15" s="565"/>
      <c r="G15" s="565"/>
      <c r="H15" s="565">
        <f>'Sources and Uses Budget'!T15</f>
        <v>0</v>
      </c>
      <c r="I15" s="565"/>
      <c r="J15" s="565"/>
      <c r="K15" s="561"/>
    </row>
    <row r="16" spans="1:11" s="562" customFormat="1">
      <c r="A16" s="559" t="s">
        <v>632</v>
      </c>
      <c r="B16" s="560"/>
      <c r="C16" s="560"/>
      <c r="D16" s="560"/>
      <c r="E16" s="560"/>
      <c r="F16" s="560"/>
      <c r="G16" s="560"/>
      <c r="H16" s="560"/>
      <c r="I16" s="560"/>
      <c r="J16" s="560"/>
      <c r="K16" s="561"/>
    </row>
    <row r="17" spans="1:11" s="562" customFormat="1">
      <c r="A17" s="566" t="s">
        <v>633</v>
      </c>
      <c r="B17" s="563">
        <f>'Sources and Uses Budget'!C17</f>
        <v>0</v>
      </c>
      <c r="C17" s="564"/>
      <c r="D17" s="564"/>
      <c r="E17" s="563">
        <f>'Sources and Uses Budget'!S17</f>
        <v>0</v>
      </c>
      <c r="F17" s="564"/>
      <c r="G17" s="564"/>
      <c r="H17" s="563">
        <f>'Sources and Uses Budget'!T17</f>
        <v>0</v>
      </c>
      <c r="I17" s="564"/>
      <c r="J17" s="564"/>
      <c r="K17" s="561"/>
    </row>
    <row r="18" spans="1:11" s="562" customFormat="1">
      <c r="A18" s="566" t="s">
        <v>634</v>
      </c>
      <c r="B18" s="563">
        <f>'Sources and Uses Budget'!C18</f>
        <v>0</v>
      </c>
      <c r="C18" s="564"/>
      <c r="D18" s="564"/>
      <c r="E18" s="563">
        <f>'Sources and Uses Budget'!S18</f>
        <v>0</v>
      </c>
      <c r="F18" s="564"/>
      <c r="G18" s="564"/>
      <c r="H18" s="563">
        <f>'Sources and Uses Budget'!T18</f>
        <v>0</v>
      </c>
      <c r="I18" s="564"/>
      <c r="J18" s="564"/>
      <c r="K18" s="561"/>
    </row>
    <row r="19" spans="1:11" s="562" customFormat="1">
      <c r="A19" s="566" t="s">
        <v>635</v>
      </c>
      <c r="B19" s="563">
        <f>'Sources and Uses Budget'!C19</f>
        <v>0</v>
      </c>
      <c r="C19" s="564"/>
      <c r="D19" s="564"/>
      <c r="E19" s="563">
        <f>'Sources and Uses Budget'!S19</f>
        <v>0</v>
      </c>
      <c r="F19" s="564"/>
      <c r="G19" s="564"/>
      <c r="H19" s="563">
        <f>'Sources and Uses Budget'!T19</f>
        <v>0</v>
      </c>
      <c r="I19" s="564"/>
      <c r="J19" s="564"/>
      <c r="K19" s="561"/>
    </row>
    <row r="20" spans="1:11" s="562" customFormat="1">
      <c r="A20" s="566" t="s">
        <v>142</v>
      </c>
      <c r="B20" s="563">
        <f>'Sources and Uses Budget'!C20</f>
        <v>0</v>
      </c>
      <c r="C20" s="564"/>
      <c r="D20" s="564"/>
      <c r="E20" s="563">
        <f>'Sources and Uses Budget'!S20</f>
        <v>0</v>
      </c>
      <c r="F20" s="564"/>
      <c r="G20" s="564"/>
      <c r="H20" s="563">
        <f>'Sources and Uses Budget'!T20</f>
        <v>0</v>
      </c>
      <c r="I20" s="564"/>
      <c r="J20" s="564"/>
      <c r="K20" s="561"/>
    </row>
    <row r="21" spans="1:11" s="562" customFormat="1">
      <c r="A21" s="566" t="s">
        <v>143</v>
      </c>
      <c r="B21" s="563">
        <f>'Sources and Uses Budget'!C21</f>
        <v>0</v>
      </c>
      <c r="C21" s="564"/>
      <c r="D21" s="564"/>
      <c r="E21" s="563">
        <f>'Sources and Uses Budget'!S21</f>
        <v>0</v>
      </c>
      <c r="F21" s="564"/>
      <c r="G21" s="564"/>
      <c r="H21" s="563">
        <f>'Sources and Uses Budget'!T21</f>
        <v>0</v>
      </c>
      <c r="I21" s="564"/>
      <c r="J21" s="564"/>
      <c r="K21" s="561"/>
    </row>
    <row r="22" spans="1:11" s="562" customFormat="1">
      <c r="A22" s="566" t="s">
        <v>144</v>
      </c>
      <c r="B22" s="563">
        <f>'Sources and Uses Budget'!C22</f>
        <v>0</v>
      </c>
      <c r="C22" s="564"/>
      <c r="D22" s="564"/>
      <c r="E22" s="563">
        <f>'Sources and Uses Budget'!S22</f>
        <v>0</v>
      </c>
      <c r="F22" s="564"/>
      <c r="G22" s="564"/>
      <c r="H22" s="563">
        <f>'Sources and Uses Budget'!T22</f>
        <v>0</v>
      </c>
      <c r="I22" s="564"/>
      <c r="J22" s="564"/>
      <c r="K22" s="561"/>
    </row>
    <row r="23" spans="1:11" s="562" customFormat="1">
      <c r="A23" s="566" t="s">
        <v>145</v>
      </c>
      <c r="B23" s="563">
        <f>'Sources and Uses Budget'!C23</f>
        <v>0</v>
      </c>
      <c r="C23" s="564"/>
      <c r="D23" s="564"/>
      <c r="E23" s="563">
        <f>'Sources and Uses Budget'!S23</f>
        <v>0</v>
      </c>
      <c r="F23" s="564"/>
      <c r="G23" s="564"/>
      <c r="H23" s="563">
        <f>'Sources and Uses Budget'!T23</f>
        <v>0</v>
      </c>
      <c r="I23" s="564"/>
      <c r="J23" s="564"/>
      <c r="K23" s="561"/>
    </row>
    <row r="24" spans="1:11" s="562" customFormat="1">
      <c r="A24" s="856" t="s">
        <v>1945</v>
      </c>
      <c r="B24" s="563">
        <f>'Sources and Uses Budget'!C24</f>
        <v>0</v>
      </c>
      <c r="C24" s="564"/>
      <c r="D24" s="564"/>
      <c r="E24" s="563">
        <f>'Sources and Uses Budget'!S24</f>
        <v>0</v>
      </c>
      <c r="F24" s="564"/>
      <c r="G24" s="564"/>
      <c r="H24" s="563">
        <f>'Sources and Uses Budget'!T24</f>
        <v>0</v>
      </c>
      <c r="I24" s="564"/>
      <c r="J24" s="564"/>
      <c r="K24" s="561"/>
    </row>
    <row r="25" spans="1:11" s="562" customFormat="1">
      <c r="A25" s="569" t="str">
        <f>'Sources and Uses Budget'!$A25</f>
        <v>Other: (Specify)</v>
      </c>
      <c r="B25" s="563">
        <f>'Sources and Uses Budget'!C25</f>
        <v>0</v>
      </c>
      <c r="C25" s="564"/>
      <c r="D25" s="564"/>
      <c r="E25" s="563">
        <f>'Sources and Uses Budget'!S25</f>
        <v>0</v>
      </c>
      <c r="F25" s="564"/>
      <c r="G25" s="564"/>
      <c r="H25" s="563">
        <f>'Sources and Uses Budget'!T25</f>
        <v>0</v>
      </c>
      <c r="I25" s="564"/>
      <c r="J25" s="564"/>
      <c r="K25" s="561"/>
    </row>
    <row r="26" spans="1:11" s="562" customFormat="1">
      <c r="A26" s="567" t="s">
        <v>138</v>
      </c>
      <c r="B26" s="563">
        <f>'Sources and Uses Budget'!C26</f>
        <v>0</v>
      </c>
      <c r="C26" s="563">
        <f>SUM(C17:C25)</f>
        <v>0</v>
      </c>
      <c r="D26" s="563">
        <f>SUM(D17:D25)</f>
        <v>0</v>
      </c>
      <c r="E26" s="563">
        <f>'Sources and Uses Budget'!S26</f>
        <v>0</v>
      </c>
      <c r="F26" s="570">
        <f>SUM(F17:F25)</f>
        <v>0</v>
      </c>
      <c r="G26" s="570">
        <f>SUM(G17:G25)</f>
        <v>0</v>
      </c>
      <c r="H26" s="563">
        <f>'Sources and Uses Budget'!T26</f>
        <v>0</v>
      </c>
      <c r="I26" s="570">
        <f>SUM(I17:I25)</f>
        <v>0</v>
      </c>
      <c r="J26" s="570">
        <f>SUM(J17:J25)</f>
        <v>0</v>
      </c>
      <c r="K26" s="561"/>
    </row>
    <row r="27" spans="1:11" s="562" customFormat="1">
      <c r="A27" s="567" t="s">
        <v>146</v>
      </c>
      <c r="B27" s="563">
        <f>'Sources and Uses Budget'!C27</f>
        <v>0</v>
      </c>
      <c r="C27" s="564"/>
      <c r="D27" s="564"/>
      <c r="E27" s="563">
        <f>'Sources and Uses Budget'!S27</f>
        <v>0</v>
      </c>
      <c r="F27" s="564"/>
      <c r="G27" s="564"/>
      <c r="H27" s="563">
        <f>'Sources and Uses Budget'!T27</f>
        <v>0</v>
      </c>
      <c r="I27" s="564"/>
      <c r="J27" s="564"/>
      <c r="K27" s="561"/>
    </row>
    <row r="28" spans="1:11" s="562" customFormat="1">
      <c r="A28" s="559" t="s">
        <v>147</v>
      </c>
      <c r="B28" s="560"/>
      <c r="C28" s="560"/>
      <c r="D28" s="560"/>
      <c r="E28" s="560"/>
      <c r="F28" s="560"/>
      <c r="G28" s="560"/>
      <c r="H28" s="560"/>
      <c r="I28" s="560"/>
      <c r="J28" s="560"/>
      <c r="K28" s="561"/>
    </row>
    <row r="29" spans="1:11" s="562" customFormat="1">
      <c r="A29" s="215" t="s">
        <v>633</v>
      </c>
      <c r="B29" s="563">
        <f>'Sources and Uses Budget'!C29</f>
        <v>2169593</v>
      </c>
      <c r="C29" s="564"/>
      <c r="D29" s="564"/>
      <c r="E29" s="563">
        <f>'Sources and Uses Budget'!S29</f>
        <v>2169593</v>
      </c>
      <c r="F29" s="564"/>
      <c r="G29" s="564"/>
      <c r="H29" s="563">
        <f>'Sources and Uses Budget'!T29</f>
        <v>0</v>
      </c>
      <c r="I29" s="564"/>
      <c r="J29" s="564"/>
      <c r="K29" s="561"/>
    </row>
    <row r="30" spans="1:11" s="562" customFormat="1">
      <c r="A30" s="215" t="s">
        <v>634</v>
      </c>
      <c r="B30" s="563">
        <f>'Sources and Uses Budget'!C30</f>
        <v>35957174</v>
      </c>
      <c r="C30" s="564"/>
      <c r="D30" s="564"/>
      <c r="E30" s="563">
        <f>'Sources and Uses Budget'!S30</f>
        <v>35957174</v>
      </c>
      <c r="F30" s="564"/>
      <c r="G30" s="564"/>
      <c r="H30" s="563">
        <f>'Sources and Uses Budget'!T30</f>
        <v>0</v>
      </c>
      <c r="I30" s="564"/>
      <c r="J30" s="564"/>
      <c r="K30" s="561"/>
    </row>
    <row r="31" spans="1:11" s="562" customFormat="1">
      <c r="A31" s="215" t="s">
        <v>635</v>
      </c>
      <c r="B31" s="563">
        <f>'Sources and Uses Budget'!C31</f>
        <v>2416806</v>
      </c>
      <c r="C31" s="564"/>
      <c r="D31" s="564"/>
      <c r="E31" s="563">
        <f>'Sources and Uses Budget'!S31</f>
        <v>2416806</v>
      </c>
      <c r="F31" s="564"/>
      <c r="G31" s="564"/>
      <c r="H31" s="563">
        <f>'Sources and Uses Budget'!T31</f>
        <v>0</v>
      </c>
      <c r="I31" s="564"/>
      <c r="J31" s="564"/>
      <c r="K31" s="561"/>
    </row>
    <row r="32" spans="1:11" s="562" customFormat="1">
      <c r="A32" s="215" t="s">
        <v>142</v>
      </c>
      <c r="B32" s="563">
        <f>'Sources and Uses Budget'!C32</f>
        <v>763954.5</v>
      </c>
      <c r="C32" s="564"/>
      <c r="D32" s="564"/>
      <c r="E32" s="563">
        <f>'Sources and Uses Budget'!S32</f>
        <v>763954.5</v>
      </c>
      <c r="F32" s="564"/>
      <c r="G32" s="564"/>
      <c r="H32" s="563">
        <f>'Sources and Uses Budget'!T32</f>
        <v>0</v>
      </c>
      <c r="I32" s="564"/>
      <c r="J32" s="564"/>
      <c r="K32" s="561"/>
    </row>
    <row r="33" spans="1:11" s="562" customFormat="1">
      <c r="A33" s="215" t="s">
        <v>143</v>
      </c>
      <c r="B33" s="563">
        <f>'Sources and Uses Budget'!C33</f>
        <v>763954.5</v>
      </c>
      <c r="C33" s="564"/>
      <c r="D33" s="564"/>
      <c r="E33" s="563">
        <f>'Sources and Uses Budget'!S33</f>
        <v>763954.5</v>
      </c>
      <c r="F33" s="564"/>
      <c r="G33" s="564"/>
      <c r="H33" s="563">
        <f>'Sources and Uses Budget'!T33</f>
        <v>0</v>
      </c>
      <c r="I33" s="564"/>
      <c r="J33" s="564"/>
      <c r="K33" s="561"/>
    </row>
    <row r="34" spans="1:11" s="562" customFormat="1">
      <c r="A34" s="215" t="s">
        <v>144</v>
      </c>
      <c r="B34" s="563">
        <f>'Sources and Uses Budget'!C34</f>
        <v>0</v>
      </c>
      <c r="C34" s="564"/>
      <c r="D34" s="564"/>
      <c r="E34" s="563">
        <f>'Sources and Uses Budget'!S34</f>
        <v>0</v>
      </c>
      <c r="F34" s="564"/>
      <c r="G34" s="564"/>
      <c r="H34" s="563">
        <f>'Sources and Uses Budget'!T34</f>
        <v>0</v>
      </c>
      <c r="I34" s="564"/>
      <c r="J34" s="564"/>
      <c r="K34" s="561"/>
    </row>
    <row r="35" spans="1:11" s="562" customFormat="1">
      <c r="A35" s="215" t="s">
        <v>145</v>
      </c>
      <c r="B35" s="563">
        <f>'Sources and Uses Budget'!C35</f>
        <v>198628</v>
      </c>
      <c r="C35" s="564"/>
      <c r="D35" s="564"/>
      <c r="E35" s="563">
        <f>'Sources and Uses Budget'!S35</f>
        <v>198628</v>
      </c>
      <c r="F35" s="564"/>
      <c r="G35" s="564"/>
      <c r="H35" s="563">
        <f>'Sources and Uses Budget'!T35</f>
        <v>0</v>
      </c>
      <c r="I35" s="564"/>
      <c r="J35" s="564"/>
      <c r="K35" s="561"/>
    </row>
    <row r="36" spans="1:11" s="562" customFormat="1">
      <c r="A36" s="856" t="s">
        <v>1945</v>
      </c>
      <c r="B36" s="563">
        <f>'Sources and Uses Budget'!C36</f>
        <v>0</v>
      </c>
      <c r="C36" s="564"/>
      <c r="D36" s="564"/>
      <c r="E36" s="563">
        <f>'Sources and Uses Budget'!S36</f>
        <v>0</v>
      </c>
      <c r="F36" s="564"/>
      <c r="G36" s="564"/>
      <c r="H36" s="563">
        <f>'Sources and Uses Budget'!T36</f>
        <v>0</v>
      </c>
      <c r="I36" s="564"/>
      <c r="J36" s="564"/>
      <c r="K36" s="561"/>
    </row>
    <row r="37" spans="1:11" s="562" customFormat="1">
      <c r="A37" s="569" t="str">
        <f>'Sources and Uses Budget'!$A37</f>
        <v>Payment and Performance Bonds</v>
      </c>
      <c r="B37" s="563">
        <f>'Sources and Uses Budget'!C37</f>
        <v>399243</v>
      </c>
      <c r="C37" s="564"/>
      <c r="D37" s="564"/>
      <c r="E37" s="563">
        <f>'Sources and Uses Budget'!S37</f>
        <v>399243</v>
      </c>
      <c r="F37" s="564"/>
      <c r="G37" s="564"/>
      <c r="H37" s="563">
        <f>'Sources and Uses Budget'!T37</f>
        <v>0</v>
      </c>
      <c r="I37" s="564"/>
      <c r="J37" s="564"/>
      <c r="K37" s="561"/>
    </row>
    <row r="38" spans="1:11" s="562" customFormat="1">
      <c r="A38" s="571" t="s">
        <v>148</v>
      </c>
      <c r="B38" s="563">
        <f>'Sources and Uses Budget'!C38</f>
        <v>42669353</v>
      </c>
      <c r="C38" s="563">
        <f>SUM(C29:C37)</f>
        <v>0</v>
      </c>
      <c r="D38" s="563">
        <f>SUM(D29:D37)</f>
        <v>0</v>
      </c>
      <c r="E38" s="563">
        <f>'Sources and Uses Budget'!S38</f>
        <v>42669353</v>
      </c>
      <c r="F38" s="570">
        <f>SUM(F29:F37)</f>
        <v>0</v>
      </c>
      <c r="G38" s="570">
        <f>SUM(G29:G37)</f>
        <v>0</v>
      </c>
      <c r="H38" s="563">
        <f>'Sources and Uses Budget'!T38</f>
        <v>0</v>
      </c>
      <c r="I38" s="570">
        <f>SUM(I29:I37)</f>
        <v>0</v>
      </c>
      <c r="J38" s="570">
        <f>SUM(J29:J37)</f>
        <v>0</v>
      </c>
      <c r="K38" s="561"/>
    </row>
    <row r="39" spans="1:11" s="562" customFormat="1">
      <c r="A39" s="559" t="s">
        <v>149</v>
      </c>
      <c r="B39" s="560"/>
      <c r="C39" s="560"/>
      <c r="D39" s="560"/>
      <c r="E39" s="560"/>
      <c r="F39" s="560"/>
      <c r="G39" s="560"/>
      <c r="H39" s="560"/>
      <c r="I39" s="560"/>
      <c r="J39" s="560"/>
      <c r="K39" s="561"/>
    </row>
    <row r="40" spans="1:11" s="562" customFormat="1">
      <c r="A40" s="566" t="s">
        <v>150</v>
      </c>
      <c r="B40" s="563">
        <f>'Sources and Uses Budget'!C40</f>
        <v>727500</v>
      </c>
      <c r="C40" s="564"/>
      <c r="D40" s="564"/>
      <c r="E40" s="563">
        <f>'Sources and Uses Budget'!S40</f>
        <v>727500</v>
      </c>
      <c r="F40" s="564"/>
      <c r="G40" s="564"/>
      <c r="H40" s="563">
        <f>'Sources and Uses Budget'!T40</f>
        <v>0</v>
      </c>
      <c r="I40" s="564"/>
      <c r="J40" s="564"/>
      <c r="K40" s="561"/>
    </row>
    <row r="41" spans="1:11" s="562" customFormat="1">
      <c r="A41" s="566" t="s">
        <v>151</v>
      </c>
      <c r="B41" s="563">
        <f>'Sources and Uses Budget'!C41</f>
        <v>0</v>
      </c>
      <c r="C41" s="564"/>
      <c r="D41" s="564"/>
      <c r="E41" s="563">
        <f>'Sources and Uses Budget'!S41</f>
        <v>0</v>
      </c>
      <c r="F41" s="564"/>
      <c r="G41" s="564"/>
      <c r="H41" s="563">
        <f>'Sources and Uses Budget'!T41</f>
        <v>0</v>
      </c>
      <c r="I41" s="564"/>
      <c r="J41" s="564"/>
      <c r="K41" s="561"/>
    </row>
    <row r="42" spans="1:11" s="562" customFormat="1">
      <c r="A42" s="567" t="s">
        <v>152</v>
      </c>
      <c r="B42" s="563">
        <f>'Sources and Uses Budget'!C42</f>
        <v>727500</v>
      </c>
      <c r="C42" s="563">
        <f>SUM(C39:C41)</f>
        <v>0</v>
      </c>
      <c r="D42" s="563">
        <f>SUM(D39:D41)</f>
        <v>0</v>
      </c>
      <c r="E42" s="563">
        <f>'Sources and Uses Budget'!S42</f>
        <v>727500</v>
      </c>
      <c r="F42" s="570">
        <f>SUM(F40:F41)</f>
        <v>0</v>
      </c>
      <c r="G42" s="570">
        <f>SUM(G40:G41)</f>
        <v>0</v>
      </c>
      <c r="H42" s="563">
        <f>'Sources and Uses Budget'!T42</f>
        <v>0</v>
      </c>
      <c r="I42" s="570">
        <f>SUM(I40:I41)</f>
        <v>0</v>
      </c>
      <c r="J42" s="570">
        <f>SUM(J40:J41)</f>
        <v>0</v>
      </c>
      <c r="K42" s="561"/>
    </row>
    <row r="43" spans="1:11" s="562" customFormat="1">
      <c r="A43" s="567" t="s">
        <v>153</v>
      </c>
      <c r="B43" s="563">
        <f>'Sources and Uses Budget'!C43</f>
        <v>1372784</v>
      </c>
      <c r="C43" s="564"/>
      <c r="D43" s="564"/>
      <c r="E43" s="563">
        <f>'Sources and Uses Budget'!S43</f>
        <v>1372784</v>
      </c>
      <c r="F43" s="564"/>
      <c r="G43" s="564"/>
      <c r="H43" s="563">
        <f>'Sources and Uses Budget'!T43</f>
        <v>0</v>
      </c>
      <c r="I43" s="564"/>
      <c r="J43" s="564"/>
      <c r="K43" s="561"/>
    </row>
    <row r="44" spans="1:11" s="562" customFormat="1">
      <c r="A44" s="559" t="s">
        <v>154</v>
      </c>
      <c r="B44" s="560"/>
      <c r="C44" s="560"/>
      <c r="D44" s="560"/>
      <c r="E44" s="560"/>
      <c r="F44" s="560"/>
      <c r="G44" s="560"/>
      <c r="H44" s="560"/>
      <c r="I44" s="560"/>
      <c r="J44" s="560"/>
      <c r="K44" s="561"/>
    </row>
    <row r="45" spans="1:11" s="562" customFormat="1">
      <c r="A45" s="566" t="s">
        <v>155</v>
      </c>
      <c r="B45" s="563">
        <f>'Sources and Uses Budget'!C45</f>
        <v>1622964.5833333333</v>
      </c>
      <c r="C45" s="564"/>
      <c r="D45" s="564"/>
      <c r="E45" s="563">
        <f>'Sources and Uses Budget'!S45</f>
        <v>1622964.5833333333</v>
      </c>
      <c r="F45" s="564"/>
      <c r="G45" s="564"/>
      <c r="H45" s="563">
        <f>'Sources and Uses Budget'!T45</f>
        <v>0</v>
      </c>
      <c r="I45" s="564"/>
      <c r="J45" s="564"/>
      <c r="K45" s="561"/>
    </row>
    <row r="46" spans="1:11" s="562" customFormat="1">
      <c r="A46" s="566" t="s">
        <v>156</v>
      </c>
      <c r="B46" s="563">
        <f>'Sources and Uses Budget'!C46</f>
        <v>372750</v>
      </c>
      <c r="C46" s="564"/>
      <c r="D46" s="564"/>
      <c r="E46" s="563">
        <f>'Sources and Uses Budget'!S46</f>
        <v>372750</v>
      </c>
      <c r="F46" s="564"/>
      <c r="G46" s="564"/>
      <c r="H46" s="563">
        <f>'Sources and Uses Budget'!T46</f>
        <v>0</v>
      </c>
      <c r="I46" s="564"/>
      <c r="J46" s="564"/>
      <c r="K46" s="561"/>
    </row>
    <row r="47" spans="1:11" s="562" customFormat="1" ht="12" customHeight="1">
      <c r="A47" s="566" t="s">
        <v>157</v>
      </c>
      <c r="B47" s="563">
        <f>'Sources and Uses Budget'!C47</f>
        <v>30000</v>
      </c>
      <c r="C47" s="564"/>
      <c r="D47" s="564"/>
      <c r="E47" s="563">
        <f>'Sources and Uses Budget'!S47</f>
        <v>30000</v>
      </c>
      <c r="F47" s="564"/>
      <c r="G47" s="564"/>
      <c r="H47" s="563">
        <f>'Sources and Uses Budget'!T47</f>
        <v>0</v>
      </c>
      <c r="I47" s="564"/>
      <c r="J47" s="564"/>
      <c r="K47" s="561"/>
    </row>
    <row r="48" spans="1:11" s="562" customFormat="1">
      <c r="A48" s="566" t="s">
        <v>158</v>
      </c>
      <c r="B48" s="563">
        <f>'Sources and Uses Budget'!C48</f>
        <v>102000</v>
      </c>
      <c r="C48" s="564"/>
      <c r="D48" s="564"/>
      <c r="E48" s="563">
        <f>'Sources and Uses Budget'!S48</f>
        <v>0</v>
      </c>
      <c r="F48" s="564"/>
      <c r="G48" s="564"/>
      <c r="H48" s="563">
        <f>'Sources and Uses Budget'!T48</f>
        <v>0</v>
      </c>
      <c r="I48" s="564"/>
      <c r="J48" s="564"/>
      <c r="K48" s="561"/>
    </row>
    <row r="49" spans="1:11" s="562" customFormat="1">
      <c r="A49" s="440" t="s">
        <v>60</v>
      </c>
      <c r="B49" s="563">
        <f>'Sources and Uses Budget'!C49</f>
        <v>0</v>
      </c>
      <c r="C49" s="564"/>
      <c r="D49" s="564"/>
      <c r="E49" s="563">
        <f>'Sources and Uses Budget'!S49</f>
        <v>0</v>
      </c>
      <c r="F49" s="564"/>
      <c r="G49" s="564"/>
      <c r="H49" s="563">
        <f>'Sources and Uses Budget'!T49</f>
        <v>0</v>
      </c>
      <c r="I49" s="564"/>
      <c r="J49" s="564"/>
      <c r="K49" s="561"/>
    </row>
    <row r="50" spans="1:11" s="562" customFormat="1">
      <c r="A50" s="566" t="s">
        <v>161</v>
      </c>
      <c r="B50" s="563">
        <f>'Sources and Uses Budget'!C50</f>
        <v>120000</v>
      </c>
      <c r="C50" s="564"/>
      <c r="D50" s="564"/>
      <c r="E50" s="563">
        <f>'Sources and Uses Budget'!S50</f>
        <v>100000</v>
      </c>
      <c r="F50" s="564"/>
      <c r="G50" s="564"/>
      <c r="H50" s="563">
        <f>'Sources and Uses Budget'!T50</f>
        <v>0</v>
      </c>
      <c r="I50" s="564"/>
      <c r="J50" s="564"/>
      <c r="K50" s="561"/>
    </row>
    <row r="51" spans="1:11" s="562" customFormat="1">
      <c r="A51" s="566" t="s">
        <v>159</v>
      </c>
      <c r="B51" s="563">
        <f>'Sources and Uses Budget'!C51</f>
        <v>40000</v>
      </c>
      <c r="C51" s="564"/>
      <c r="D51" s="564"/>
      <c r="E51" s="563">
        <f>'Sources and Uses Budget'!S51</f>
        <v>40000</v>
      </c>
      <c r="F51" s="564"/>
      <c r="G51" s="564"/>
      <c r="H51" s="563">
        <f>'Sources and Uses Budget'!T51</f>
        <v>0</v>
      </c>
      <c r="I51" s="564"/>
      <c r="J51" s="564"/>
      <c r="K51" s="561"/>
    </row>
    <row r="52" spans="1:11" s="562" customFormat="1">
      <c r="A52" s="566" t="s">
        <v>160</v>
      </c>
      <c r="B52" s="563">
        <f>'Sources and Uses Budget'!C52</f>
        <v>1220500</v>
      </c>
      <c r="C52" s="564"/>
      <c r="D52" s="564"/>
      <c r="E52" s="563">
        <f>'Sources and Uses Budget'!S52</f>
        <v>1220500</v>
      </c>
      <c r="F52" s="564"/>
      <c r="G52" s="564"/>
      <c r="H52" s="563">
        <f>'Sources and Uses Budget'!T52</f>
        <v>0</v>
      </c>
      <c r="I52" s="564"/>
      <c r="J52" s="564"/>
      <c r="K52" s="561"/>
    </row>
    <row r="53" spans="1:11" s="562" customFormat="1">
      <c r="A53" s="569" t="str">
        <f>'Sources and Uses Budget'!$A53</f>
        <v>Construction Loan Interest (Post COO)</v>
      </c>
      <c r="B53" s="563">
        <f>'Sources and Uses Budget'!C53</f>
        <v>762875.63510838314</v>
      </c>
      <c r="C53" s="564"/>
      <c r="D53" s="564"/>
      <c r="E53" s="563">
        <f>'Sources and Uses Budget'!S53</f>
        <v>0</v>
      </c>
      <c r="F53" s="564"/>
      <c r="G53" s="564"/>
      <c r="H53" s="563">
        <f>'Sources and Uses Budget'!T53</f>
        <v>0</v>
      </c>
      <c r="I53" s="564"/>
      <c r="J53" s="564"/>
      <c r="K53" s="561"/>
    </row>
    <row r="54" spans="1:11" s="573" customFormat="1">
      <c r="A54" s="567" t="s">
        <v>162</v>
      </c>
      <c r="B54" s="563">
        <f>'Sources and Uses Budget'!C54</f>
        <v>4271090.2184417164</v>
      </c>
      <c r="C54" s="570">
        <f>SUM(C45:C53)</f>
        <v>0</v>
      </c>
      <c r="D54" s="570">
        <f>SUM(D45:D53)</f>
        <v>0</v>
      </c>
      <c r="E54" s="563">
        <f>'Sources and Uses Budget'!S54</f>
        <v>3386214.583333333</v>
      </c>
      <c r="F54" s="570">
        <f>SUM(F45:F53)</f>
        <v>0</v>
      </c>
      <c r="G54" s="570">
        <f>SUM(G45:G53)</f>
        <v>0</v>
      </c>
      <c r="H54" s="563">
        <f>'Sources and Uses Budget'!T54</f>
        <v>0</v>
      </c>
      <c r="I54" s="570">
        <f>SUM(I45:I53)</f>
        <v>0</v>
      </c>
      <c r="J54" s="570">
        <f>SUM(J45:J53)</f>
        <v>0</v>
      </c>
      <c r="K54" s="572"/>
    </row>
    <row r="55" spans="1:11" s="562" customFormat="1">
      <c r="A55" s="559" t="s">
        <v>439</v>
      </c>
      <c r="B55" s="560"/>
      <c r="C55" s="560"/>
      <c r="D55" s="560"/>
      <c r="E55" s="560"/>
      <c r="F55" s="560"/>
      <c r="G55" s="560"/>
      <c r="H55" s="560"/>
      <c r="I55" s="560"/>
      <c r="J55" s="560"/>
      <c r="K55" s="561"/>
    </row>
    <row r="56" spans="1:11" s="562" customFormat="1">
      <c r="A56" s="566" t="s">
        <v>163</v>
      </c>
      <c r="B56" s="563">
        <f>'Sources and Uses Budget'!C56</f>
        <v>0</v>
      </c>
      <c r="C56" s="564"/>
      <c r="D56" s="564"/>
      <c r="E56" s="565"/>
      <c r="F56" s="565"/>
      <c r="G56" s="565"/>
      <c r="H56" s="565"/>
      <c r="I56" s="565"/>
      <c r="J56" s="565"/>
      <c r="K56" s="561"/>
    </row>
    <row r="57" spans="1:11" s="562" customFormat="1" ht="12" customHeight="1">
      <c r="A57" s="566" t="s">
        <v>157</v>
      </c>
      <c r="B57" s="563">
        <f>'Sources and Uses Budget'!C57</f>
        <v>23000</v>
      </c>
      <c r="C57" s="564"/>
      <c r="D57" s="564"/>
      <c r="E57" s="565"/>
      <c r="F57" s="565"/>
      <c r="G57" s="565"/>
      <c r="H57" s="565"/>
      <c r="I57" s="565"/>
      <c r="J57" s="565"/>
      <c r="K57" s="561"/>
    </row>
    <row r="58" spans="1:11" s="562" customFormat="1">
      <c r="A58" s="566" t="s">
        <v>161</v>
      </c>
      <c r="B58" s="563">
        <f>'Sources and Uses Budget'!C58</f>
        <v>20000</v>
      </c>
      <c r="C58" s="564"/>
      <c r="D58" s="564"/>
      <c r="E58" s="565"/>
      <c r="F58" s="565"/>
      <c r="G58" s="565"/>
      <c r="H58" s="565"/>
      <c r="I58" s="565"/>
      <c r="J58" s="565"/>
      <c r="K58" s="561"/>
    </row>
    <row r="59" spans="1:11" s="562" customFormat="1">
      <c r="A59" s="566" t="s">
        <v>159</v>
      </c>
      <c r="B59" s="563">
        <f>'Sources and Uses Budget'!C59</f>
        <v>0</v>
      </c>
      <c r="C59" s="564"/>
      <c r="D59" s="564"/>
      <c r="E59" s="565"/>
      <c r="F59" s="565"/>
      <c r="G59" s="565"/>
      <c r="H59" s="565"/>
      <c r="I59" s="565"/>
      <c r="J59" s="565"/>
      <c r="K59" s="561"/>
    </row>
    <row r="60" spans="1:11" s="562" customFormat="1">
      <c r="A60" s="566" t="s">
        <v>160</v>
      </c>
      <c r="B60" s="563">
        <f>'Sources and Uses Budget'!C60</f>
        <v>0</v>
      </c>
      <c r="C60" s="564"/>
      <c r="D60" s="564"/>
      <c r="E60" s="565"/>
      <c r="F60" s="565"/>
      <c r="G60" s="565"/>
      <c r="H60" s="565"/>
      <c r="I60" s="565"/>
      <c r="J60" s="565"/>
      <c r="K60" s="561"/>
    </row>
    <row r="61" spans="1:11" s="562" customFormat="1">
      <c r="A61" s="569" t="str">
        <f>'Sources and Uses Budget'!$A61</f>
        <v>Other: (Specify)</v>
      </c>
      <c r="B61" s="563">
        <f>'Sources and Uses Budget'!C61</f>
        <v>0</v>
      </c>
      <c r="C61" s="564"/>
      <c r="D61" s="564"/>
      <c r="E61" s="565"/>
      <c r="F61" s="565"/>
      <c r="G61" s="565"/>
      <c r="H61" s="565"/>
      <c r="I61" s="565"/>
      <c r="J61" s="565"/>
      <c r="K61" s="561"/>
    </row>
    <row r="62" spans="1:11" s="562" customFormat="1" ht="13.7" customHeight="1">
      <c r="A62" s="567" t="s">
        <v>309</v>
      </c>
      <c r="B62" s="563">
        <f>'Sources and Uses Budget'!C62</f>
        <v>43000</v>
      </c>
      <c r="C62" s="563">
        <f>SUM(C56:C61)</f>
        <v>0</v>
      </c>
      <c r="D62" s="563">
        <f>SUM(D56:D61)</f>
        <v>0</v>
      </c>
      <c r="E62" s="565"/>
      <c r="F62" s="565"/>
      <c r="G62" s="565"/>
      <c r="H62" s="565"/>
      <c r="I62" s="565"/>
      <c r="J62" s="565"/>
      <c r="K62" s="561"/>
    </row>
    <row r="63" spans="1:11" s="562" customFormat="1">
      <c r="A63" s="574" t="s">
        <v>310</v>
      </c>
      <c r="B63" s="563">
        <f>'Sources and Uses Budget'!C63</f>
        <v>49252884.218441717</v>
      </c>
      <c r="C63" s="563">
        <f>SUM(C8+C11+C13+C14+C15+C26+C27+C38+C42+C43+C54+C62)</f>
        <v>0</v>
      </c>
      <c r="D63" s="563">
        <f>SUM(D8+D11+D13+D14+D15+D26+D27+D38+D42+D43+D54+D62)</f>
        <v>0</v>
      </c>
      <c r="E63" s="563">
        <f>'Sources and Uses Budget'!S63</f>
        <v>48197101.583333336</v>
      </c>
      <c r="F63" s="563">
        <f>SUM(F10+F13+F14+F15+F26+F27+F38+F42+F43+F54)</f>
        <v>0</v>
      </c>
      <c r="G63" s="563">
        <f>SUM(G10+G13+G14+G15+G26+G27+G38+G42+G43+G54)</f>
        <v>0</v>
      </c>
      <c r="H63" s="563">
        <f>'Sources and Uses Budget'!T63</f>
        <v>0</v>
      </c>
      <c r="I63" s="563">
        <f>SUM(I11+I13+I14+I15+I26+I27+I38+I42+I43+I54)</f>
        <v>0</v>
      </c>
      <c r="J63" s="563">
        <f>SUM(J11+J13+J14+J15+J26+J27+J38+J42+J43+J54)</f>
        <v>0</v>
      </c>
      <c r="K63" s="561"/>
    </row>
    <row r="64" spans="1:11" s="562" customFormat="1" ht="24">
      <c r="A64" s="211" t="s">
        <v>1949</v>
      </c>
      <c r="B64" s="560"/>
      <c r="C64" s="560"/>
      <c r="D64" s="560"/>
      <c r="E64" s="560"/>
      <c r="F64" s="560"/>
      <c r="G64" s="560"/>
      <c r="H64" s="560"/>
      <c r="I64" s="560"/>
      <c r="J64" s="560"/>
      <c r="K64" s="561"/>
    </row>
    <row r="65" spans="1:11" s="562" customFormat="1">
      <c r="A65" s="215" t="s">
        <v>176</v>
      </c>
      <c r="B65" s="563">
        <f>'Sources and Uses Budget'!C65</f>
        <v>130000</v>
      </c>
      <c r="C65" s="564"/>
      <c r="D65" s="564"/>
      <c r="E65" s="563">
        <f>'Sources and Uses Budget'!S65</f>
        <v>110000</v>
      </c>
      <c r="F65" s="564"/>
      <c r="G65" s="564"/>
      <c r="H65" s="563">
        <f>'Sources and Uses Budget'!T65</f>
        <v>0</v>
      </c>
      <c r="I65" s="564"/>
      <c r="J65" s="564"/>
      <c r="K65" s="561"/>
    </row>
    <row r="66" spans="1:11" s="562" customFormat="1" ht="24">
      <c r="A66" s="440" t="s">
        <v>1946</v>
      </c>
      <c r="B66" s="563">
        <f>'Sources and Uses Budget'!C66</f>
        <v>0</v>
      </c>
      <c r="C66" s="564"/>
      <c r="D66" s="564"/>
      <c r="E66" s="563">
        <f>'Sources and Uses Budget'!S66</f>
        <v>0</v>
      </c>
      <c r="F66" s="564"/>
      <c r="G66" s="564"/>
      <c r="H66" s="563">
        <f>'Sources and Uses Budget'!T66</f>
        <v>0</v>
      </c>
      <c r="I66" s="564"/>
      <c r="J66" s="564"/>
      <c r="K66" s="561"/>
    </row>
    <row r="67" spans="1:11" s="562" customFormat="1" ht="24">
      <c r="A67" s="440" t="s">
        <v>1947</v>
      </c>
      <c r="B67" s="563">
        <f>'Sources and Uses Budget'!C67</f>
        <v>0</v>
      </c>
      <c r="C67" s="564"/>
      <c r="D67" s="564"/>
      <c r="E67" s="563">
        <f>'Sources and Uses Budget'!S67</f>
        <v>0</v>
      </c>
      <c r="F67" s="564"/>
      <c r="G67" s="564"/>
      <c r="H67" s="563">
        <f>'Sources and Uses Budget'!T67</f>
        <v>0</v>
      </c>
      <c r="I67" s="564"/>
      <c r="J67" s="564"/>
      <c r="K67" s="561"/>
    </row>
    <row r="68" spans="1:11" s="562" customFormat="1">
      <c r="A68" s="440" t="s">
        <v>1953</v>
      </c>
      <c r="B68" s="563">
        <f>'Sources and Uses Budget'!C68</f>
        <v>0</v>
      </c>
      <c r="C68" s="564"/>
      <c r="D68" s="564"/>
      <c r="E68" s="563">
        <f>'Sources and Uses Budget'!S68</f>
        <v>0</v>
      </c>
      <c r="F68" s="564"/>
      <c r="G68" s="564"/>
      <c r="H68" s="563">
        <f>'Sources and Uses Budget'!T68</f>
        <v>0</v>
      </c>
      <c r="I68" s="564"/>
      <c r="J68" s="564"/>
      <c r="K68" s="561"/>
    </row>
    <row r="69" spans="1:11" s="562" customFormat="1">
      <c r="A69" s="569" t="str">
        <f>'Sources and Uses Budget'!$A69</f>
        <v>Legal Partnership Costs</v>
      </c>
      <c r="B69" s="563">
        <f>'Sources and Uses Budget'!C69</f>
        <v>230000</v>
      </c>
      <c r="C69" s="564"/>
      <c r="D69" s="564"/>
      <c r="E69" s="563">
        <f>'Sources and Uses Budget'!S69</f>
        <v>112500</v>
      </c>
      <c r="F69" s="564"/>
      <c r="G69" s="564"/>
      <c r="H69" s="563">
        <f>'Sources and Uses Budget'!T69</f>
        <v>0</v>
      </c>
      <c r="I69" s="564"/>
      <c r="J69" s="564"/>
      <c r="K69" s="561"/>
    </row>
    <row r="70" spans="1:11" s="562" customFormat="1">
      <c r="A70" s="567" t="s">
        <v>636</v>
      </c>
      <c r="B70" s="563">
        <f>'Sources and Uses Budget'!C70</f>
        <v>360000</v>
      </c>
      <c r="C70" s="563">
        <f>SUM(C64:C69)</f>
        <v>0</v>
      </c>
      <c r="D70" s="563">
        <f>SUM(D64:D69)</f>
        <v>0</v>
      </c>
      <c r="E70" s="563">
        <f>'Sources and Uses Budget'!S70</f>
        <v>222500</v>
      </c>
      <c r="F70" s="570">
        <f>SUM(F65:F69)</f>
        <v>0</v>
      </c>
      <c r="G70" s="570">
        <f>SUM(G65:G69)</f>
        <v>0</v>
      </c>
      <c r="H70" s="563">
        <f>'Sources and Uses Budget'!T70</f>
        <v>0</v>
      </c>
      <c r="I70" s="570">
        <f>SUM(I65:I69)</f>
        <v>0</v>
      </c>
      <c r="J70" s="570">
        <f>SUM(J65:J69)</f>
        <v>0</v>
      </c>
      <c r="K70" s="561"/>
    </row>
    <row r="71" spans="1:11" s="562" customFormat="1">
      <c r="A71" s="559" t="s">
        <v>637</v>
      </c>
      <c r="B71" s="560"/>
      <c r="C71" s="560"/>
      <c r="D71" s="560"/>
      <c r="E71" s="560"/>
      <c r="F71" s="560"/>
      <c r="G71" s="560"/>
      <c r="H71" s="560"/>
      <c r="I71" s="560"/>
      <c r="J71" s="560"/>
      <c r="K71" s="561"/>
    </row>
    <row r="72" spans="1:11" s="562" customFormat="1">
      <c r="A72" s="566" t="s">
        <v>638</v>
      </c>
      <c r="B72" s="563">
        <f>'Sources and Uses Budget'!C72</f>
        <v>0</v>
      </c>
      <c r="C72" s="564"/>
      <c r="D72" s="564"/>
      <c r="E72" s="565"/>
      <c r="F72" s="565"/>
      <c r="G72" s="565"/>
      <c r="H72" s="565"/>
      <c r="I72" s="565"/>
      <c r="J72" s="565"/>
      <c r="K72" s="561"/>
    </row>
    <row r="73" spans="1:11" s="562" customFormat="1">
      <c r="A73" s="566" t="s">
        <v>639</v>
      </c>
      <c r="B73" s="563">
        <f>'Sources and Uses Budget'!C73</f>
        <v>0</v>
      </c>
      <c r="C73" s="564"/>
      <c r="D73" s="564"/>
      <c r="E73" s="565"/>
      <c r="F73" s="565"/>
      <c r="G73" s="565"/>
      <c r="H73" s="565"/>
      <c r="I73" s="565"/>
      <c r="J73" s="565"/>
      <c r="K73" s="561"/>
    </row>
    <row r="74" spans="1:11" s="562" customFormat="1">
      <c r="A74" s="737" t="s">
        <v>1083</v>
      </c>
      <c r="B74" s="563">
        <f>'Sources and Uses Budget'!C74</f>
        <v>0</v>
      </c>
      <c r="C74" s="564"/>
      <c r="D74" s="564"/>
      <c r="E74" s="565"/>
      <c r="F74" s="565"/>
      <c r="G74" s="565"/>
      <c r="H74" s="565"/>
      <c r="I74" s="565"/>
      <c r="J74" s="565"/>
      <c r="K74" s="561"/>
    </row>
    <row r="75" spans="1:11" s="562" customFormat="1">
      <c r="A75" s="566" t="s">
        <v>640</v>
      </c>
      <c r="B75" s="563">
        <f>'Sources and Uses Budget'!C75</f>
        <v>362482.75325217389</v>
      </c>
      <c r="C75" s="564"/>
      <c r="D75" s="564"/>
      <c r="E75" s="565"/>
      <c r="F75" s="565"/>
      <c r="G75" s="565"/>
      <c r="H75" s="565"/>
      <c r="I75" s="565"/>
      <c r="J75" s="565"/>
      <c r="K75" s="561"/>
    </row>
    <row r="76" spans="1:11" s="562" customFormat="1">
      <c r="A76" s="569" t="str">
        <f>'Sources and Uses Budget'!$A76</f>
        <v>Other: (Specify)</v>
      </c>
      <c r="B76" s="563">
        <f>'Sources and Uses Budget'!C76</f>
        <v>0</v>
      </c>
      <c r="C76" s="564"/>
      <c r="D76" s="564"/>
      <c r="E76" s="565"/>
      <c r="F76" s="565"/>
      <c r="G76" s="565"/>
      <c r="H76" s="565"/>
      <c r="I76" s="565"/>
      <c r="J76" s="565"/>
      <c r="K76" s="561"/>
    </row>
    <row r="77" spans="1:11" s="562" customFormat="1">
      <c r="A77" s="567" t="s">
        <v>641</v>
      </c>
      <c r="B77" s="563">
        <f>'Sources and Uses Budget'!C77</f>
        <v>362482.75325217389</v>
      </c>
      <c r="C77" s="563">
        <f>SUM(C72:C76)</f>
        <v>0</v>
      </c>
      <c r="D77" s="563">
        <f>SUM(D72:D76)</f>
        <v>0</v>
      </c>
      <c r="E77" s="565"/>
      <c r="F77" s="565"/>
      <c r="G77" s="565"/>
      <c r="H77" s="565"/>
      <c r="I77" s="565"/>
      <c r="J77" s="565"/>
      <c r="K77" s="561"/>
    </row>
    <row r="78" spans="1:11" s="562" customFormat="1">
      <c r="A78" s="559" t="s">
        <v>1416</v>
      </c>
      <c r="B78" s="560"/>
      <c r="C78" s="560"/>
      <c r="D78" s="560"/>
      <c r="E78" s="560"/>
      <c r="F78" s="560"/>
      <c r="G78" s="560"/>
      <c r="H78" s="560"/>
      <c r="I78" s="560"/>
      <c r="J78" s="560"/>
      <c r="K78" s="561"/>
    </row>
    <row r="79" spans="1:11" s="562" customFormat="1">
      <c r="A79" s="566" t="s">
        <v>1418</v>
      </c>
      <c r="B79" s="563">
        <f>'Sources and Uses Budget'!C79</f>
        <v>3234068.0350000001</v>
      </c>
      <c r="C79" s="564"/>
      <c r="D79" s="564"/>
      <c r="E79" s="563">
        <f>'Sources and Uses Budget'!S79</f>
        <v>3234068.0350000001</v>
      </c>
      <c r="F79" s="564"/>
      <c r="G79" s="564"/>
      <c r="H79" s="563">
        <f>'Sources and Uses Budget'!T79</f>
        <v>0</v>
      </c>
      <c r="I79" s="564"/>
      <c r="J79" s="564"/>
      <c r="K79" s="561"/>
    </row>
    <row r="80" spans="1:11" s="562" customFormat="1">
      <c r="A80" s="566" t="s">
        <v>61</v>
      </c>
      <c r="B80" s="563">
        <f>'Sources and Uses Budget'!C80</f>
        <v>500000</v>
      </c>
      <c r="C80" s="564"/>
      <c r="D80" s="564"/>
      <c r="E80" s="563">
        <f>'Sources and Uses Budget'!S80</f>
        <v>400000</v>
      </c>
      <c r="F80" s="564"/>
      <c r="G80" s="564"/>
      <c r="H80" s="563">
        <f>'Sources and Uses Budget'!T80</f>
        <v>0</v>
      </c>
      <c r="I80" s="564"/>
      <c r="J80" s="564"/>
      <c r="K80" s="561"/>
    </row>
    <row r="81" spans="1:11" s="562" customFormat="1">
      <c r="A81" s="567" t="s">
        <v>1415</v>
      </c>
      <c r="B81" s="563">
        <f>'Sources and Uses Budget'!C81</f>
        <v>3734068.0350000001</v>
      </c>
      <c r="C81" s="563">
        <f>SUM(C79:C80)</f>
        <v>0</v>
      </c>
      <c r="D81" s="563">
        <f>SUM(D79:D80)</f>
        <v>0</v>
      </c>
      <c r="E81" s="563">
        <f>'Sources and Uses Budget'!S81</f>
        <v>3634068.0350000001</v>
      </c>
      <c r="F81" s="563">
        <f>SUM(F79:F80)</f>
        <v>0</v>
      </c>
      <c r="G81" s="563">
        <f>SUM(G79:G80)</f>
        <v>0</v>
      </c>
      <c r="H81" s="563">
        <f>'Sources and Uses Budget'!T81</f>
        <v>0</v>
      </c>
      <c r="I81" s="563">
        <f>SUM(I79:I80)</f>
        <v>0</v>
      </c>
      <c r="J81" s="563">
        <f>SUM(J79:J80)</f>
        <v>0</v>
      </c>
      <c r="K81" s="561"/>
    </row>
    <row r="82" spans="1:11" s="562" customFormat="1">
      <c r="A82" s="559" t="s">
        <v>823</v>
      </c>
      <c r="B82" s="560"/>
      <c r="C82" s="560"/>
      <c r="D82" s="560"/>
      <c r="E82" s="560"/>
      <c r="F82" s="560"/>
      <c r="G82" s="560"/>
      <c r="H82" s="560"/>
      <c r="I82" s="560"/>
      <c r="J82" s="560"/>
      <c r="K82" s="561"/>
    </row>
    <row r="83" spans="1:11" s="562" customFormat="1" ht="13.7" customHeight="1">
      <c r="A83" s="215" t="s">
        <v>824</v>
      </c>
      <c r="B83" s="563">
        <f>'Sources and Uses Budget'!C83</f>
        <v>166000</v>
      </c>
      <c r="C83" s="564"/>
      <c r="D83" s="564"/>
      <c r="E83" s="565"/>
      <c r="F83" s="565"/>
      <c r="G83" s="565"/>
      <c r="H83" s="565"/>
      <c r="I83" s="565"/>
      <c r="J83" s="565"/>
      <c r="K83" s="561"/>
    </row>
    <row r="84" spans="1:11" s="562" customFormat="1">
      <c r="A84" s="215" t="s">
        <v>825</v>
      </c>
      <c r="B84" s="563">
        <f>'Sources and Uses Budget'!C84</f>
        <v>24490</v>
      </c>
      <c r="C84" s="564"/>
      <c r="D84" s="564"/>
      <c r="E84" s="563">
        <f>'Sources and Uses Budget'!S84</f>
        <v>24490</v>
      </c>
      <c r="F84" s="564"/>
      <c r="G84" s="564"/>
      <c r="H84" s="563">
        <f>'Sources and Uses Budget'!T84</f>
        <v>0</v>
      </c>
      <c r="I84" s="564"/>
      <c r="J84" s="564"/>
      <c r="K84" s="561"/>
    </row>
    <row r="85" spans="1:11" s="562" customFormat="1">
      <c r="A85" s="215" t="s">
        <v>826</v>
      </c>
      <c r="B85" s="563">
        <f>'Sources and Uses Budget'!C85</f>
        <v>2355664.17</v>
      </c>
      <c r="C85" s="564"/>
      <c r="D85" s="564"/>
      <c r="E85" s="563">
        <f>'Sources and Uses Budget'!S85</f>
        <v>2355664.17</v>
      </c>
      <c r="F85" s="564"/>
      <c r="G85" s="564"/>
      <c r="H85" s="563">
        <f>'Sources and Uses Budget'!T85</f>
        <v>0</v>
      </c>
      <c r="I85" s="564"/>
      <c r="J85" s="564"/>
      <c r="K85" s="561"/>
    </row>
    <row r="86" spans="1:11" s="562" customFormat="1">
      <c r="A86" s="215" t="s">
        <v>827</v>
      </c>
      <c r="B86" s="563">
        <f>'Sources and Uses Budget'!C86</f>
        <v>499723</v>
      </c>
      <c r="C86" s="564"/>
      <c r="D86" s="564"/>
      <c r="E86" s="563">
        <f>'Sources and Uses Budget'!S86</f>
        <v>499723</v>
      </c>
      <c r="F86" s="564"/>
      <c r="G86" s="564"/>
      <c r="H86" s="563">
        <f>'Sources and Uses Budget'!T86</f>
        <v>0</v>
      </c>
      <c r="I86" s="564"/>
      <c r="J86" s="564"/>
      <c r="K86" s="561"/>
    </row>
    <row r="87" spans="1:11" s="562" customFormat="1">
      <c r="A87" s="215" t="s">
        <v>828</v>
      </c>
      <c r="B87" s="563">
        <f>'Sources and Uses Budget'!C87</f>
        <v>0</v>
      </c>
      <c r="C87" s="564"/>
      <c r="D87" s="564"/>
      <c r="E87" s="563">
        <f>'Sources and Uses Budget'!S87</f>
        <v>0</v>
      </c>
      <c r="F87" s="564"/>
      <c r="G87" s="564"/>
      <c r="H87" s="563">
        <f>'Sources and Uses Budget'!T87</f>
        <v>0</v>
      </c>
      <c r="I87" s="564"/>
      <c r="J87" s="564"/>
      <c r="K87" s="561"/>
    </row>
    <row r="88" spans="1:11" s="562" customFormat="1">
      <c r="A88" s="215" t="s">
        <v>829</v>
      </c>
      <c r="B88" s="563">
        <f>'Sources and Uses Budget'!C88</f>
        <v>95331.967999999993</v>
      </c>
      <c r="C88" s="564"/>
      <c r="D88" s="564"/>
      <c r="E88" s="565"/>
      <c r="F88" s="565"/>
      <c r="G88" s="565"/>
      <c r="H88" s="565"/>
      <c r="I88" s="565"/>
      <c r="J88" s="565"/>
      <c r="K88" s="561"/>
    </row>
    <row r="89" spans="1:11" s="562" customFormat="1">
      <c r="A89" s="215" t="s">
        <v>830</v>
      </c>
      <c r="B89" s="563">
        <f>'Sources and Uses Budget'!C89</f>
        <v>31780</v>
      </c>
      <c r="C89" s="564"/>
      <c r="D89" s="564"/>
      <c r="E89" s="563">
        <f>'Sources and Uses Budget'!S89</f>
        <v>31780</v>
      </c>
      <c r="F89" s="564"/>
      <c r="G89" s="564"/>
      <c r="H89" s="563">
        <f>'Sources and Uses Budget'!T89</f>
        <v>0</v>
      </c>
      <c r="I89" s="564"/>
      <c r="J89" s="564"/>
      <c r="K89" s="561"/>
    </row>
    <row r="90" spans="1:11" s="562" customFormat="1">
      <c r="A90" s="215" t="s">
        <v>831</v>
      </c>
      <c r="B90" s="563">
        <f>'Sources and Uses Budget'!C90</f>
        <v>9000</v>
      </c>
      <c r="C90" s="564"/>
      <c r="D90" s="564"/>
      <c r="E90" s="563">
        <f>'Sources and Uses Budget'!S90</f>
        <v>9000</v>
      </c>
      <c r="F90" s="564"/>
      <c r="G90" s="564"/>
      <c r="H90" s="563">
        <f>'Sources and Uses Budget'!T90</f>
        <v>0</v>
      </c>
      <c r="I90" s="564"/>
      <c r="J90" s="564"/>
      <c r="K90" s="561"/>
    </row>
    <row r="91" spans="1:11" s="562" customFormat="1">
      <c r="A91" s="226" t="s">
        <v>390</v>
      </c>
      <c r="B91" s="563">
        <f>'Sources and Uses Budget'!C91</f>
        <v>125000</v>
      </c>
      <c r="C91" s="564"/>
      <c r="D91" s="564"/>
      <c r="E91" s="563">
        <f>'Sources and Uses Budget'!S91</f>
        <v>105000</v>
      </c>
      <c r="F91" s="564"/>
      <c r="G91" s="564"/>
      <c r="H91" s="563">
        <f>'Sources and Uses Budget'!T91</f>
        <v>0</v>
      </c>
      <c r="I91" s="564"/>
      <c r="J91" s="564"/>
      <c r="K91" s="561"/>
    </row>
    <row r="92" spans="1:11" s="562" customFormat="1">
      <c r="A92" s="856" t="s">
        <v>1417</v>
      </c>
      <c r="B92" s="563">
        <f>'Sources and Uses Budget'!C92</f>
        <v>0</v>
      </c>
      <c r="C92" s="564"/>
      <c r="D92" s="564"/>
      <c r="E92" s="563">
        <f>'Sources and Uses Budget'!S92</f>
        <v>0</v>
      </c>
      <c r="F92" s="564"/>
      <c r="G92" s="564"/>
      <c r="H92" s="563">
        <f>'Sources and Uses Budget'!T92</f>
        <v>0</v>
      </c>
      <c r="I92" s="564"/>
      <c r="J92" s="564"/>
      <c r="K92" s="561"/>
    </row>
    <row r="93" spans="1:11" s="562" customFormat="1">
      <c r="A93" s="569" t="str">
        <f>'Sources and Uses Budget'!$A93</f>
        <v>Utillity Connection Fees</v>
      </c>
      <c r="B93" s="563">
        <f>'Sources and Uses Budget'!C93</f>
        <v>80000</v>
      </c>
      <c r="C93" s="564"/>
      <c r="D93" s="564"/>
      <c r="E93" s="563">
        <f>'Sources and Uses Budget'!S93</f>
        <v>80000</v>
      </c>
      <c r="F93" s="564"/>
      <c r="G93" s="564"/>
      <c r="H93" s="563">
        <f>'Sources and Uses Budget'!T93</f>
        <v>0</v>
      </c>
      <c r="I93" s="564"/>
      <c r="J93" s="564"/>
      <c r="K93" s="561"/>
    </row>
    <row r="94" spans="1:11" s="562" customFormat="1">
      <c r="A94" s="569" t="str">
        <f>'Sources and Uses Budget'!$A94</f>
        <v>Misc Costs</v>
      </c>
      <c r="B94" s="563">
        <f>'Sources and Uses Budget'!C94</f>
        <v>55775</v>
      </c>
      <c r="C94" s="564"/>
      <c r="D94" s="564"/>
      <c r="E94" s="563">
        <f>'Sources and Uses Budget'!S94</f>
        <v>36250</v>
      </c>
      <c r="F94" s="564"/>
      <c r="G94" s="564"/>
      <c r="H94" s="563">
        <f>'Sources and Uses Budget'!T94</f>
        <v>0</v>
      </c>
      <c r="I94" s="564"/>
      <c r="J94" s="564"/>
      <c r="K94" s="561"/>
    </row>
    <row r="95" spans="1:11" s="562" customFormat="1">
      <c r="A95" s="569" t="str">
        <f>'Sources and Uses Budget'!$A95</f>
        <v>Other: (Specify)</v>
      </c>
      <c r="B95" s="563">
        <f>'Sources and Uses Budget'!C95</f>
        <v>0</v>
      </c>
      <c r="C95" s="564"/>
      <c r="D95" s="564"/>
      <c r="E95" s="563">
        <f>'Sources and Uses Budget'!S95</f>
        <v>0</v>
      </c>
      <c r="F95" s="564"/>
      <c r="G95" s="564"/>
      <c r="H95" s="563">
        <f>'Sources and Uses Budget'!T95</f>
        <v>0</v>
      </c>
      <c r="I95" s="564"/>
      <c r="J95" s="564"/>
      <c r="K95" s="561"/>
    </row>
    <row r="96" spans="1:11" s="562" customFormat="1">
      <c r="A96" s="567" t="s">
        <v>832</v>
      </c>
      <c r="B96" s="563">
        <f>'Sources and Uses Budget'!C96</f>
        <v>3442764.1379999998</v>
      </c>
      <c r="C96" s="563">
        <f>SUM(C83:C95)</f>
        <v>0</v>
      </c>
      <c r="D96" s="563">
        <f>SUM(D83:D95)</f>
        <v>0</v>
      </c>
      <c r="E96" s="563">
        <f>'Sources and Uses Budget'!S96</f>
        <v>3141907.17</v>
      </c>
      <c r="F96" s="570">
        <f>SUM(F84:F87,F89:F95)</f>
        <v>0</v>
      </c>
      <c r="G96" s="570">
        <f>SUM(G84:G87,G89:G95)</f>
        <v>0</v>
      </c>
      <c r="H96" s="563">
        <f>'Sources and Uses Budget'!T96</f>
        <v>0</v>
      </c>
      <c r="I96" s="563">
        <f>SUM(I84:I87,I89:I95)</f>
        <v>0</v>
      </c>
      <c r="J96" s="563">
        <f>SUM(J84:J87,J89:J95)</f>
        <v>0</v>
      </c>
      <c r="K96" s="561"/>
    </row>
    <row r="97" spans="1:11" s="562" customFormat="1">
      <c r="A97" s="567" t="s">
        <v>1139</v>
      </c>
      <c r="B97" s="563">
        <f>'Sources and Uses Budget'!C97</f>
        <v>57152199.144693881</v>
      </c>
      <c r="C97" s="563">
        <f>SUM(C63+C70+C77+C81+C96)</f>
        <v>0</v>
      </c>
      <c r="D97" s="563">
        <f>SUM(D63+D70+D77+D81+D96)</f>
        <v>0</v>
      </c>
      <c r="E97" s="563">
        <f>'Sources and Uses Budget'!S97</f>
        <v>55195576.788333341</v>
      </c>
      <c r="F97" s="570">
        <f>SUM(+F63+F70+F81+F96)</f>
        <v>0</v>
      </c>
      <c r="G97" s="570">
        <f>SUM(+G63+G70+G81+G96)</f>
        <v>0</v>
      </c>
      <c r="H97" s="563">
        <f>'Sources and Uses Budget'!T97</f>
        <v>0</v>
      </c>
      <c r="I97" s="570">
        <f>SUM(I63+I70+I81+I96)</f>
        <v>0</v>
      </c>
      <c r="J97" s="570">
        <f>SUM(J63+J70+J81+J96)</f>
        <v>0</v>
      </c>
      <c r="K97" s="561"/>
    </row>
    <row r="98" spans="1:11" s="562" customFormat="1">
      <c r="A98" s="559" t="s">
        <v>834</v>
      </c>
      <c r="B98" s="560"/>
      <c r="C98" s="560"/>
      <c r="D98" s="560"/>
      <c r="E98" s="560"/>
      <c r="F98" s="560"/>
      <c r="G98" s="560"/>
      <c r="H98" s="560"/>
      <c r="I98" s="560"/>
      <c r="J98" s="560"/>
      <c r="K98" s="561"/>
    </row>
    <row r="99" spans="1:11" s="562" customFormat="1">
      <c r="A99" s="215" t="s">
        <v>835</v>
      </c>
      <c r="B99" s="563">
        <f>'Sources and Uses Budget'!C99</f>
        <v>8279336</v>
      </c>
      <c r="C99" s="564"/>
      <c r="D99" s="564"/>
      <c r="E99" s="563">
        <f>'Sources and Uses Budget'!S99</f>
        <v>8279336</v>
      </c>
      <c r="F99" s="564"/>
      <c r="G99" s="564"/>
      <c r="H99" s="563">
        <f>'Sources and Uses Budget'!T99</f>
        <v>0</v>
      </c>
      <c r="I99" s="564"/>
      <c r="J99" s="564"/>
      <c r="K99" s="561"/>
    </row>
    <row r="100" spans="1:11" s="562" customFormat="1">
      <c r="A100" s="440" t="s">
        <v>1951</v>
      </c>
      <c r="B100" s="563">
        <f>'Sources and Uses Budget'!C100</f>
        <v>0</v>
      </c>
      <c r="C100" s="564"/>
      <c r="D100" s="564"/>
      <c r="E100" s="563">
        <f>'Sources and Uses Budget'!S100</f>
        <v>0</v>
      </c>
      <c r="F100" s="564"/>
      <c r="G100" s="564"/>
      <c r="H100" s="563">
        <f>'Sources and Uses Budget'!T100</f>
        <v>0</v>
      </c>
      <c r="I100" s="564"/>
      <c r="J100" s="564"/>
      <c r="K100" s="561"/>
    </row>
    <row r="101" spans="1:11" s="562" customFormat="1">
      <c r="A101" s="215" t="s">
        <v>836</v>
      </c>
      <c r="B101" s="563">
        <f>'Sources and Uses Budget'!C101</f>
        <v>0</v>
      </c>
      <c r="C101" s="564"/>
      <c r="D101" s="564"/>
      <c r="E101" s="563">
        <f>'Sources and Uses Budget'!S101</f>
        <v>0</v>
      </c>
      <c r="F101" s="564"/>
      <c r="G101" s="564"/>
      <c r="H101" s="563">
        <f>'Sources and Uses Budget'!T101</f>
        <v>0</v>
      </c>
      <c r="I101" s="564"/>
      <c r="J101" s="564"/>
      <c r="K101" s="561"/>
    </row>
    <row r="102" spans="1:11" s="562" customFormat="1" ht="12" customHeight="1">
      <c r="A102" s="440" t="s">
        <v>1952</v>
      </c>
      <c r="B102" s="563">
        <f>'Sources and Uses Budget'!C102</f>
        <v>0</v>
      </c>
      <c r="C102" s="564"/>
      <c r="D102" s="564"/>
      <c r="E102" s="563">
        <f>'Sources and Uses Budget'!S102</f>
        <v>0</v>
      </c>
      <c r="F102" s="564"/>
      <c r="G102" s="564"/>
      <c r="H102" s="563">
        <f>'Sources and Uses Budget'!T102</f>
        <v>0</v>
      </c>
      <c r="I102" s="564"/>
      <c r="J102" s="564"/>
      <c r="K102" s="561"/>
    </row>
    <row r="103" spans="1:11" s="562" customFormat="1">
      <c r="A103" s="569" t="str">
        <f>'Sources and Uses Budget'!$A103</f>
        <v>Other: (Specify)</v>
      </c>
      <c r="B103" s="563">
        <f>'Sources and Uses Budget'!C103</f>
        <v>0</v>
      </c>
      <c r="C103" s="564"/>
      <c r="D103" s="564"/>
      <c r="E103" s="563">
        <f>'Sources and Uses Budget'!S103</f>
        <v>0</v>
      </c>
      <c r="F103" s="564"/>
      <c r="G103" s="564"/>
      <c r="H103" s="563">
        <f>'Sources and Uses Budget'!T103</f>
        <v>0</v>
      </c>
      <c r="I103" s="564"/>
      <c r="J103" s="564"/>
      <c r="K103" s="561"/>
    </row>
    <row r="104" spans="1:11" s="562" customFormat="1">
      <c r="A104" s="567" t="s">
        <v>837</v>
      </c>
      <c r="B104" s="563">
        <f>'Sources and Uses Budget'!C104</f>
        <v>8279336</v>
      </c>
      <c r="C104" s="563">
        <f>SUM(C99:C103)</f>
        <v>0</v>
      </c>
      <c r="D104" s="563">
        <f>SUM(D99:D103)</f>
        <v>0</v>
      </c>
      <c r="E104" s="563">
        <f>'Sources and Uses Budget'!S104</f>
        <v>8279336</v>
      </c>
      <c r="F104" s="570">
        <f>SUM(F99:F103)</f>
        <v>0</v>
      </c>
      <c r="G104" s="570">
        <f>SUM(G99:G103)</f>
        <v>0</v>
      </c>
      <c r="H104" s="563">
        <f>'Sources and Uses Budget'!T104</f>
        <v>0</v>
      </c>
      <c r="I104" s="570">
        <f>SUM(I99:I103)</f>
        <v>0</v>
      </c>
      <c r="J104" s="570">
        <f>SUM(J99:J103)</f>
        <v>0</v>
      </c>
      <c r="K104" s="561"/>
    </row>
    <row r="105" spans="1:11" s="562" customFormat="1">
      <c r="A105" s="567" t="s">
        <v>1140</v>
      </c>
      <c r="B105" s="563">
        <f>'Sources and Uses Budget'!C105</f>
        <v>65431535.144693881</v>
      </c>
      <c r="C105" s="570">
        <f>SUM(C97+C104)</f>
        <v>0</v>
      </c>
      <c r="D105" s="570">
        <f>SUM(D97+D104)</f>
        <v>0</v>
      </c>
      <c r="E105" s="563">
        <f>'Sources and Uses Budget'!S105</f>
        <v>63474912.788333341</v>
      </c>
      <c r="F105" s="570">
        <f>F97+F104</f>
        <v>0</v>
      </c>
      <c r="G105" s="570">
        <f>G97+G104</f>
        <v>0</v>
      </c>
      <c r="H105" s="563">
        <f>'Sources and Uses Budget'!T105</f>
        <v>0</v>
      </c>
      <c r="I105" s="570">
        <f>I97+I104</f>
        <v>0</v>
      </c>
      <c r="J105" s="570">
        <f>J97+J104</f>
        <v>0</v>
      </c>
      <c r="K105" s="561"/>
    </row>
    <row r="106" spans="1:11" s="562" customFormat="1">
      <c r="A106" s="575"/>
      <c r="B106" s="576"/>
      <c r="C106" s="576"/>
      <c r="D106" s="576"/>
      <c r="E106" s="563">
        <f>'Sources and Uses Budget'!S106</f>
        <v>0</v>
      </c>
      <c r="F106" s="564"/>
      <c r="G106" s="564"/>
      <c r="H106" s="563">
        <f>'Sources and Uses Budget'!T106</f>
        <v>0</v>
      </c>
      <c r="I106" s="564"/>
      <c r="J106" s="564"/>
      <c r="K106" s="561"/>
    </row>
    <row r="107" spans="1:11" s="562" customFormat="1">
      <c r="A107" s="577"/>
      <c r="B107" s="578"/>
      <c r="C107" s="576"/>
      <c r="D107" s="742" t="s">
        <v>393</v>
      </c>
      <c r="E107" s="563">
        <f>'Sources and Uses Budget'!S107</f>
        <v>63474912.788333341</v>
      </c>
      <c r="F107" s="579">
        <f>F105+F106</f>
        <v>0</v>
      </c>
      <c r="G107" s="579">
        <f>G105+G106</f>
        <v>0</v>
      </c>
      <c r="H107" s="563">
        <f>'Sources and Uses Budget'!T107</f>
        <v>0</v>
      </c>
      <c r="I107" s="579">
        <f>I105+I106</f>
        <v>0</v>
      </c>
      <c r="J107" s="579">
        <f>J105+J106</f>
        <v>0</v>
      </c>
      <c r="K107" s="561"/>
    </row>
    <row r="108" spans="1:11" s="562" customFormat="1">
      <c r="A108" s="577"/>
      <c r="B108" s="580"/>
      <c r="C108" s="580"/>
      <c r="D108" s="580"/>
      <c r="J108" s="581"/>
      <c r="K108" s="561"/>
    </row>
    <row r="109" spans="1:11" s="562" customFormat="1">
      <c r="A109" s="577"/>
      <c r="B109" s="580"/>
      <c r="C109" s="580"/>
      <c r="D109" s="580"/>
      <c r="J109" s="581"/>
      <c r="K109" s="561"/>
    </row>
    <row r="110" spans="1:11" s="562" customFormat="1">
      <c r="A110" s="577"/>
      <c r="B110" s="580"/>
      <c r="C110" s="580"/>
      <c r="D110" s="580"/>
      <c r="J110" s="581"/>
      <c r="K110" s="561"/>
    </row>
    <row r="111" spans="1:11" s="562" customFormat="1" ht="12.75">
      <c r="A111" s="582"/>
      <c r="B111" s="580"/>
      <c r="C111" s="580"/>
      <c r="D111" s="580"/>
      <c r="J111" s="581"/>
      <c r="K111" s="561"/>
    </row>
    <row r="112" spans="1:11" s="562" customFormat="1" ht="12.75">
      <c r="A112" s="582"/>
      <c r="B112" s="580"/>
      <c r="C112" s="580"/>
      <c r="D112" s="580"/>
      <c r="J112" s="581"/>
      <c r="K112" s="561"/>
    </row>
    <row r="113" spans="1:11" s="562" customFormat="1" ht="14.25">
      <c r="A113" s="583"/>
      <c r="B113" s="580"/>
      <c r="C113" s="580"/>
      <c r="D113" s="580"/>
      <c r="J113" s="581"/>
      <c r="K113" s="561"/>
    </row>
    <row r="114" spans="1:11" s="562" customFormat="1" ht="12.75">
      <c r="A114" s="582"/>
      <c r="J114" s="581"/>
      <c r="K114" s="561"/>
    </row>
    <row r="115" spans="1:11" s="562" customFormat="1" ht="14.25">
      <c r="A115" s="583"/>
      <c r="J115" s="581"/>
      <c r="K115" s="561"/>
    </row>
    <row r="116" spans="1:11" s="562" customFormat="1" ht="14.25">
      <c r="A116" s="583"/>
      <c r="J116" s="581"/>
      <c r="K116" s="561"/>
    </row>
    <row r="117" spans="1:11" s="562" customFormat="1">
      <c r="B117" s="580"/>
      <c r="C117" s="580"/>
      <c r="D117" s="580"/>
      <c r="J117" s="581"/>
      <c r="K117" s="561"/>
    </row>
    <row r="118" spans="1:11" s="562" customFormat="1">
      <c r="J118" s="581"/>
      <c r="K118" s="561"/>
    </row>
    <row r="119" spans="1:11" s="562" customFormat="1">
      <c r="J119" s="581"/>
      <c r="K119" s="561"/>
    </row>
    <row r="120" spans="1:11" s="562" customFormat="1">
      <c r="J120" s="581"/>
      <c r="K120" s="561"/>
    </row>
    <row r="121" spans="1:11" s="562" customFormat="1" ht="14.25">
      <c r="A121" s="583"/>
      <c r="J121" s="581"/>
      <c r="K121" s="561"/>
    </row>
    <row r="122" spans="1:11" s="586" customFormat="1" ht="15.75">
      <c r="A122" s="584"/>
      <c r="B122" s="585"/>
      <c r="C122" s="585"/>
      <c r="D122" s="585"/>
      <c r="E122" s="585"/>
      <c r="F122" s="585"/>
      <c r="G122" s="585"/>
      <c r="J122" s="587"/>
      <c r="K122" s="588"/>
    </row>
    <row r="123" spans="1:11" s="562" customFormat="1">
      <c r="A123" s="589"/>
      <c r="B123" s="590"/>
      <c r="C123" s="590"/>
      <c r="D123" s="590"/>
      <c r="E123" s="590"/>
      <c r="F123" s="590"/>
      <c r="G123" s="590"/>
      <c r="J123" s="581"/>
      <c r="K123" s="561"/>
    </row>
    <row r="124" spans="1:11" s="562" customFormat="1">
      <c r="A124" s="590"/>
      <c r="B124" s="591"/>
      <c r="C124" s="590"/>
      <c r="D124" s="2542"/>
      <c r="E124" s="2543"/>
      <c r="F124" s="2543"/>
      <c r="G124" s="2543"/>
      <c r="H124" s="2543"/>
      <c r="I124" s="2543"/>
      <c r="J124" s="581"/>
      <c r="K124" s="561"/>
    </row>
    <row r="125" spans="1:11" s="562" customFormat="1" ht="12.75">
      <c r="A125" s="592"/>
      <c r="B125" s="591"/>
      <c r="C125" s="592"/>
      <c r="D125" s="2543"/>
      <c r="E125" s="2543"/>
      <c r="F125" s="2543"/>
      <c r="G125" s="2543"/>
      <c r="H125" s="2543"/>
      <c r="I125" s="2543"/>
      <c r="J125" s="581"/>
      <c r="K125" s="561"/>
    </row>
    <row r="126" spans="1:11" s="562" customFormat="1" ht="12.75">
      <c r="A126" s="592"/>
      <c r="B126" s="591"/>
      <c r="C126" s="592"/>
      <c r="D126" s="2543"/>
      <c r="E126" s="2543"/>
      <c r="F126" s="2543"/>
      <c r="G126" s="2543"/>
      <c r="H126" s="2543"/>
      <c r="I126" s="2543"/>
      <c r="J126" s="581"/>
      <c r="K126" s="561"/>
    </row>
    <row r="127" spans="1:11" s="562" customFormat="1" ht="12.75">
      <c r="A127" s="592"/>
      <c r="B127" s="591"/>
      <c r="C127" s="592"/>
      <c r="D127" s="593"/>
      <c r="E127" s="592"/>
      <c r="F127" s="592"/>
      <c r="G127" s="592"/>
      <c r="J127" s="581"/>
      <c r="K127" s="561"/>
    </row>
    <row r="128" spans="1:11" s="562" customFormat="1" ht="12.75">
      <c r="A128" s="592"/>
      <c r="B128" s="591"/>
      <c r="C128" s="592"/>
      <c r="D128" s="593"/>
      <c r="E128" s="592"/>
      <c r="F128" s="592"/>
      <c r="G128" s="592"/>
      <c r="J128" s="581"/>
      <c r="K128" s="561"/>
    </row>
    <row r="129" spans="1:11" s="562" customFormat="1" ht="12.75">
      <c r="A129" s="592"/>
      <c r="B129" s="591"/>
      <c r="C129" s="592"/>
      <c r="D129" s="592"/>
      <c r="E129" s="592"/>
      <c r="F129" s="592"/>
      <c r="G129" s="592"/>
      <c r="J129" s="581"/>
      <c r="K129" s="561"/>
    </row>
    <row r="130" spans="1:11" s="562" customFormat="1" ht="12.75">
      <c r="A130" s="592"/>
      <c r="B130" s="591"/>
      <c r="C130" s="592"/>
      <c r="D130" s="592"/>
      <c r="E130" s="592"/>
      <c r="F130" s="592"/>
      <c r="G130" s="592"/>
      <c r="J130" s="581"/>
      <c r="K130" s="561"/>
    </row>
    <row r="131" spans="1:11" s="562" customFormat="1" ht="12.75">
      <c r="A131" s="592"/>
      <c r="B131" s="594"/>
      <c r="C131" s="592"/>
      <c r="D131" s="592"/>
      <c r="E131" s="592"/>
      <c r="F131" s="592"/>
      <c r="G131" s="592"/>
      <c r="J131" s="581"/>
      <c r="K131" s="561"/>
    </row>
    <row r="132" spans="1:11" s="562" customFormat="1" ht="12.75">
      <c r="A132" s="595"/>
      <c r="B132" s="596"/>
      <c r="C132" s="592"/>
      <c r="D132" s="597"/>
      <c r="E132" s="592"/>
      <c r="F132" s="592"/>
      <c r="G132" s="592"/>
      <c r="J132" s="581"/>
      <c r="K132" s="561"/>
    </row>
    <row r="133" spans="1:11" s="562" customFormat="1" ht="12.75">
      <c r="A133" s="598"/>
      <c r="B133" s="592"/>
      <c r="C133" s="592"/>
      <c r="D133" s="592"/>
      <c r="E133" s="592"/>
      <c r="F133" s="592"/>
      <c r="G133" s="592"/>
      <c r="J133" s="581"/>
      <c r="K133" s="561"/>
    </row>
    <row r="134" spans="1:11" s="562" customFormat="1" ht="12.75">
      <c r="A134" s="598"/>
      <c r="B134" s="592"/>
      <c r="C134" s="592"/>
      <c r="D134" s="592"/>
      <c r="E134" s="592"/>
      <c r="F134" s="592"/>
      <c r="G134" s="592"/>
      <c r="J134" s="581"/>
      <c r="K134" s="561"/>
    </row>
    <row r="135" spans="1:11" s="562" customFormat="1" ht="12.75">
      <c r="A135" s="599"/>
      <c r="B135" s="592"/>
      <c r="C135" s="592"/>
      <c r="D135" s="592"/>
      <c r="E135" s="592"/>
      <c r="F135" s="592"/>
      <c r="G135" s="592"/>
      <c r="J135" s="581"/>
      <c r="K135" s="561"/>
    </row>
    <row r="136" spans="1:11" s="562" customFormat="1" ht="12.75">
      <c r="A136" s="600"/>
      <c r="B136" s="592"/>
      <c r="C136" s="592"/>
      <c r="D136" s="592"/>
      <c r="E136" s="592"/>
      <c r="F136" s="592"/>
      <c r="G136" s="592"/>
      <c r="J136" s="581"/>
      <c r="K136" s="561"/>
    </row>
    <row r="137" spans="1:11" ht="12.75">
      <c r="A137" s="598"/>
      <c r="B137" s="592"/>
      <c r="C137" s="592"/>
      <c r="D137" s="592"/>
      <c r="E137" s="592"/>
      <c r="F137" s="592"/>
      <c r="G137" s="592"/>
    </row>
    <row r="138" spans="1:11" ht="12" customHeight="1">
      <c r="A138" s="598"/>
      <c r="B138" s="592"/>
      <c r="C138" s="592"/>
      <c r="D138" s="592"/>
      <c r="E138" s="592"/>
      <c r="F138" s="592"/>
      <c r="G138" s="592"/>
    </row>
    <row r="139" spans="1:11" ht="12" customHeight="1">
      <c r="A139" s="2544"/>
      <c r="B139" s="2545"/>
      <c r="C139" s="2545"/>
      <c r="D139" s="604"/>
      <c r="E139" s="592"/>
      <c r="F139" s="592"/>
      <c r="G139" s="592"/>
    </row>
    <row r="140" spans="1:11" ht="12" customHeight="1">
      <c r="A140" s="2546"/>
      <c r="B140" s="2547"/>
      <c r="C140" s="2547"/>
      <c r="D140" s="604"/>
      <c r="E140" s="592"/>
      <c r="F140" s="592"/>
      <c r="G140" s="592"/>
    </row>
    <row r="141" spans="1:11" ht="12" customHeight="1">
      <c r="A141" s="605"/>
      <c r="B141" s="606"/>
      <c r="C141" s="606"/>
      <c r="D141" s="558"/>
      <c r="E141" s="606"/>
      <c r="F141" s="606"/>
      <c r="G141" s="606"/>
      <c r="H141" s="602"/>
      <c r="I141" s="602"/>
    </row>
    <row r="142" spans="1:11" ht="12" customHeight="1">
      <c r="A142" s="607"/>
      <c r="B142" s="558"/>
      <c r="C142" s="558"/>
      <c r="D142" s="558"/>
      <c r="E142" s="606"/>
      <c r="F142" s="606"/>
      <c r="G142" s="606"/>
      <c r="H142" s="602"/>
      <c r="I142" s="602"/>
    </row>
    <row r="143" spans="1:11"/>
    <row r="144" spans="1:11"/>
    <row r="145"/>
    <row r="146"/>
    <row r="147"/>
    <row r="148"/>
  </sheetData>
  <sheetProtection algorithmName="SHA-512" hashValue="Scr/V1zV7jhV5Q8GCehu2QU1iGlIbaBrJ/E1I7WfL/6NCr2LPv/ZDC2UJdgyLSxEjko9tQcG3F5E/7LfNFucKg==" saltValue="YxAxT/PDb00SM9kmoPu8y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4 E16:E107">
    <cfRule type="cellIs" dxfId="17" priority="4" stopIfTrue="1" operator="notEqual">
      <formula>$F3+$G3</formula>
    </cfRule>
  </conditionalFormatting>
  <conditionalFormatting sqref="H3:H14 H16:H107">
    <cfRule type="cellIs" dxfId="16" priority="3" stopIfTrue="1" operator="notEqual">
      <formula>$I3+$J3</formula>
    </cfRule>
  </conditionalFormatting>
  <conditionalFormatting sqref="E15">
    <cfRule type="cellIs" dxfId="15" priority="2" stopIfTrue="1" operator="notEqual">
      <formula>$F15+$G15</formula>
    </cfRule>
  </conditionalFormatting>
  <conditionalFormatting sqref="H15">
    <cfRule type="cellIs" dxfId="14" priority="1" stopIfTrue="1" operator="notEqual">
      <formula>$I15+$J15</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1210-A86B-4F22-833B-C34C2219C363}">
  <sheetPr>
    <pageSetUpPr fitToPage="1"/>
  </sheetPr>
  <dimension ref="A1:BM203"/>
  <sheetViews>
    <sheetView zoomScaleNormal="100" workbookViewId="0">
      <selection activeCell="AY11" sqref="AY11"/>
    </sheetView>
  </sheetViews>
  <sheetFormatPr defaultColWidth="2.7109375" defaultRowHeight="15.75" customHeight="1"/>
  <cols>
    <col min="1" max="37" width="2.7109375" style="1760"/>
    <col min="38" max="38" width="3" style="1760" customWidth="1"/>
    <col min="39" max="64" width="2.7109375" style="1760"/>
    <col min="65" max="65" width="6.140625" style="1760" bestFit="1" customWidth="1"/>
    <col min="66" max="70" width="5.5703125" style="1760" bestFit="1" customWidth="1"/>
    <col min="71" max="71" width="6.140625" style="1760" bestFit="1" customWidth="1"/>
    <col min="72" max="76" width="5.5703125" style="1760" bestFit="1" customWidth="1"/>
    <col min="77" max="77" width="6.140625" style="1760" bestFit="1" customWidth="1"/>
    <col min="78" max="78" width="5.5703125" style="1760" bestFit="1" customWidth="1"/>
    <col min="79" max="16384" width="2.7109375" style="1760"/>
  </cols>
  <sheetData>
    <row r="1" spans="1:65" ht="15.75" customHeight="1">
      <c r="A1" s="2981" t="s">
        <v>1984</v>
      </c>
      <c r="B1" s="2982"/>
      <c r="C1" s="2982"/>
      <c r="D1" s="2982"/>
      <c r="E1" s="2982"/>
      <c r="F1" s="2982"/>
      <c r="G1" s="2982"/>
      <c r="H1" s="2982"/>
      <c r="I1" s="2982"/>
      <c r="J1" s="2982"/>
      <c r="K1" s="2982"/>
      <c r="L1" s="2982"/>
      <c r="M1" s="2982"/>
      <c r="N1" s="2982"/>
      <c r="O1" s="2982"/>
      <c r="P1" s="2982"/>
      <c r="Q1" s="2982"/>
      <c r="R1" s="2982"/>
      <c r="S1" s="2982"/>
      <c r="T1" s="2982"/>
      <c r="U1" s="2982"/>
      <c r="V1" s="2982"/>
      <c r="W1" s="2982"/>
      <c r="X1" s="2982"/>
      <c r="Y1" s="2982"/>
      <c r="Z1" s="2982"/>
      <c r="AA1" s="2982"/>
      <c r="AB1" s="2982"/>
      <c r="AC1" s="2982"/>
      <c r="AD1" s="2982"/>
      <c r="AE1" s="2982"/>
      <c r="AF1" s="2982"/>
      <c r="AG1" s="2982"/>
      <c r="AH1" s="2982"/>
      <c r="AI1" s="2982"/>
      <c r="AJ1" s="2982"/>
      <c r="AK1" s="2982"/>
      <c r="AL1" s="2982"/>
      <c r="AM1" s="2982"/>
      <c r="AN1" s="2982"/>
      <c r="AO1" s="2982"/>
      <c r="AP1" s="2982"/>
      <c r="AQ1" s="2982"/>
      <c r="AR1" s="2982"/>
      <c r="AS1" s="2982"/>
      <c r="AT1" s="2982"/>
      <c r="AU1" s="2982"/>
      <c r="AV1" s="2982"/>
      <c r="AW1" s="2982"/>
      <c r="AX1" s="2982"/>
      <c r="AY1" s="2982"/>
      <c r="AZ1" s="2982"/>
      <c r="BA1" s="2982"/>
      <c r="BB1" s="2982"/>
      <c r="BC1" s="2982"/>
      <c r="BD1" s="2982"/>
      <c r="BE1" s="2983"/>
    </row>
    <row r="2" spans="1:65" ht="15.75" customHeight="1">
      <c r="A2" s="2984" t="s">
        <v>1985</v>
      </c>
      <c r="B2" s="2985"/>
      <c r="C2" s="2985"/>
      <c r="D2" s="2985"/>
      <c r="E2" s="2985"/>
      <c r="F2" s="2985"/>
      <c r="G2" s="2985"/>
      <c r="H2" s="2985"/>
      <c r="I2" s="2985"/>
      <c r="J2" s="2985"/>
      <c r="K2" s="2985"/>
      <c r="L2" s="2985"/>
      <c r="M2" s="2985"/>
      <c r="N2" s="2985"/>
      <c r="O2" s="2985"/>
      <c r="P2" s="2985"/>
      <c r="Q2" s="2985"/>
      <c r="R2" s="2985"/>
      <c r="S2" s="2985"/>
      <c r="T2" s="2985"/>
      <c r="U2" s="2985"/>
      <c r="V2" s="2985"/>
      <c r="W2" s="2985"/>
      <c r="X2" s="2985"/>
      <c r="Y2" s="2985"/>
      <c r="Z2" s="2985"/>
      <c r="AA2" s="2985"/>
      <c r="AB2" s="2985"/>
      <c r="AC2" s="2985"/>
      <c r="AD2" s="2985"/>
      <c r="AE2" s="2985"/>
      <c r="AF2" s="2985"/>
      <c r="AG2" s="2985"/>
      <c r="AH2" s="2985"/>
      <c r="AI2" s="2985"/>
      <c r="AJ2" s="2985"/>
      <c r="AK2" s="2985"/>
      <c r="AL2" s="2985"/>
      <c r="AM2" s="2985"/>
      <c r="AN2" s="2985"/>
      <c r="AO2" s="2985"/>
      <c r="AP2" s="2985"/>
      <c r="AQ2" s="2985"/>
      <c r="AR2" s="2985"/>
      <c r="AS2" s="2985"/>
      <c r="AT2" s="2985"/>
      <c r="AU2" s="2985"/>
      <c r="AV2" s="2985"/>
      <c r="AW2" s="2985"/>
      <c r="AX2" s="2985"/>
      <c r="AY2" s="2985"/>
      <c r="AZ2" s="2985"/>
      <c r="BA2" s="2985"/>
      <c r="BB2" s="2985"/>
      <c r="BC2" s="2985"/>
      <c r="BD2" s="2985"/>
      <c r="BE2" s="2986"/>
      <c r="BF2" s="1761"/>
    </row>
    <row r="3" spans="1:65" ht="15.75" customHeight="1" thickBot="1">
      <c r="A3" s="1762"/>
      <c r="B3" s="1763"/>
      <c r="C3" s="1763"/>
      <c r="D3" s="1763"/>
      <c r="E3" s="1763"/>
      <c r="F3" s="1763"/>
      <c r="G3" s="1763"/>
      <c r="H3" s="1763"/>
      <c r="I3" s="1763"/>
      <c r="J3" s="1763"/>
      <c r="K3" s="1763"/>
      <c r="L3" s="1763"/>
      <c r="M3" s="1763"/>
      <c r="N3" s="1763"/>
      <c r="O3" s="1763"/>
      <c r="P3" s="1763"/>
      <c r="Q3" s="1763"/>
      <c r="R3" s="1763"/>
      <c r="S3" s="1763"/>
      <c r="T3" s="1763"/>
      <c r="U3" s="1763"/>
      <c r="V3" s="1763"/>
      <c r="W3" s="1763"/>
      <c r="X3" s="1763"/>
      <c r="Y3" s="1763"/>
      <c r="Z3" s="1763"/>
      <c r="AA3" s="1763"/>
      <c r="AB3" s="1763"/>
      <c r="AC3" s="1763"/>
      <c r="AD3" s="1763"/>
      <c r="AE3" s="1763"/>
      <c r="AF3" s="1763"/>
      <c r="AG3" s="1763"/>
      <c r="AH3" s="1763"/>
      <c r="AI3" s="1763"/>
      <c r="AJ3" s="1763"/>
      <c r="AK3" s="1763"/>
      <c r="AL3" s="1763"/>
      <c r="AM3" s="1763"/>
      <c r="AN3" s="1763"/>
      <c r="AO3" s="1763"/>
      <c r="AP3" s="1763"/>
      <c r="AQ3" s="1763"/>
      <c r="AR3" s="1763"/>
      <c r="AS3" s="1763"/>
      <c r="AT3" s="1763"/>
      <c r="AU3" s="1763"/>
      <c r="AV3" s="1763"/>
      <c r="AW3" s="1763"/>
      <c r="AX3" s="1763"/>
      <c r="AY3" s="1763"/>
      <c r="AZ3" s="1763"/>
      <c r="BA3" s="1763"/>
      <c r="BB3" s="1763"/>
      <c r="BC3" s="1763"/>
      <c r="BD3" s="1763"/>
      <c r="BE3" s="1764"/>
    </row>
    <row r="4" spans="1:65" ht="15.75" customHeight="1" thickBot="1">
      <c r="A4" s="1762"/>
      <c r="B4" s="1765" t="s">
        <v>693</v>
      </c>
      <c r="C4" s="1765"/>
      <c r="D4" s="1765"/>
      <c r="E4" s="1765"/>
      <c r="F4" s="1765"/>
      <c r="G4" s="1763"/>
      <c r="H4" s="1763"/>
      <c r="I4" s="1763"/>
      <c r="J4" s="1763"/>
      <c r="K4" s="1763"/>
      <c r="L4" s="2912" t="str">
        <f>IF(Application!H18="","",Application!H18)</f>
        <v>Devonwood Apartments</v>
      </c>
      <c r="M4" s="2913"/>
      <c r="N4" s="2913"/>
      <c r="O4" s="2913"/>
      <c r="P4" s="2913"/>
      <c r="Q4" s="2913"/>
      <c r="R4" s="2913"/>
      <c r="S4" s="2913"/>
      <c r="T4" s="2913"/>
      <c r="U4" s="2913"/>
      <c r="V4" s="2913"/>
      <c r="W4" s="2913"/>
      <c r="X4" s="2913"/>
      <c r="Y4" s="2913"/>
      <c r="Z4" s="2913"/>
      <c r="AA4" s="2913"/>
      <c r="AB4" s="2913"/>
      <c r="AC4" s="2914"/>
      <c r="AD4" s="1763"/>
      <c r="AE4" s="1763"/>
      <c r="AF4" s="2613" t="s">
        <v>1986</v>
      </c>
      <c r="AG4" s="2614"/>
      <c r="AH4" s="2614"/>
      <c r="AI4" s="2614"/>
      <c r="AJ4" s="2614"/>
      <c r="AK4" s="2614"/>
      <c r="AL4" s="2614"/>
      <c r="AM4" s="2614"/>
      <c r="AN4" s="2614"/>
      <c r="AO4" s="2614"/>
      <c r="AP4" s="2987">
        <v>44562</v>
      </c>
      <c r="AQ4" s="2960"/>
      <c r="AR4" s="2960"/>
      <c r="AS4" s="2960"/>
      <c r="AT4" s="2960"/>
      <c r="AU4" s="2961"/>
      <c r="AV4" s="1763"/>
      <c r="AW4" s="1763"/>
      <c r="AX4" s="1763"/>
      <c r="AY4" s="1763"/>
      <c r="AZ4" s="1763"/>
      <c r="BA4" s="1763"/>
      <c r="BB4" s="1763"/>
      <c r="BC4" s="1763"/>
      <c r="BD4" s="1763"/>
      <c r="BE4" s="1764"/>
    </row>
    <row r="5" spans="1:65" ht="15.75" customHeight="1" thickBot="1">
      <c r="A5" s="1762"/>
      <c r="B5" s="1763"/>
      <c r="C5" s="1763"/>
      <c r="D5" s="1763"/>
      <c r="E5" s="1763"/>
      <c r="F5" s="1763"/>
      <c r="G5" s="1763"/>
      <c r="H5" s="1763"/>
      <c r="I5" s="1763"/>
      <c r="J5" s="1763"/>
      <c r="K5" s="1763"/>
      <c r="L5" s="1763"/>
      <c r="M5" s="1763"/>
      <c r="N5" s="1763"/>
      <c r="O5" s="1763"/>
      <c r="P5" s="1763"/>
      <c r="Q5" s="1763"/>
      <c r="R5" s="1763"/>
      <c r="S5" s="1763"/>
      <c r="T5" s="1763"/>
      <c r="U5" s="1763"/>
      <c r="V5" s="1763"/>
      <c r="W5" s="1763"/>
      <c r="X5" s="1763"/>
      <c r="Y5" s="1763"/>
      <c r="Z5" s="1763"/>
      <c r="AA5" s="1763"/>
      <c r="AB5" s="1763"/>
      <c r="AC5" s="1763"/>
      <c r="AD5" s="1763"/>
      <c r="AE5" s="1763"/>
      <c r="AF5" s="2669" t="s">
        <v>1987</v>
      </c>
      <c r="AG5" s="2670"/>
      <c r="AH5" s="2670"/>
      <c r="AI5" s="2670"/>
      <c r="AJ5" s="2670"/>
      <c r="AK5" s="2670"/>
      <c r="AL5" s="2670"/>
      <c r="AM5" s="2670"/>
      <c r="AN5" s="2670"/>
      <c r="AO5" s="2670"/>
      <c r="AP5" s="2987">
        <v>44562</v>
      </c>
      <c r="AQ5" s="2960"/>
      <c r="AR5" s="2960"/>
      <c r="AS5" s="2960"/>
      <c r="AT5" s="2960"/>
      <c r="AU5" s="2961"/>
      <c r="AV5" s="1763"/>
      <c r="AW5" s="1763"/>
      <c r="AX5" s="1763"/>
      <c r="AY5" s="1763"/>
      <c r="AZ5" s="1763"/>
      <c r="BA5" s="1763"/>
      <c r="BB5" s="1763"/>
      <c r="BC5" s="1763"/>
      <c r="BD5" s="1763"/>
      <c r="BE5" s="1764"/>
    </row>
    <row r="6" spans="1:65" ht="15.75" customHeight="1" thickBot="1">
      <c r="A6" s="1762"/>
      <c r="B6" s="1765" t="s">
        <v>1988</v>
      </c>
      <c r="C6" s="1763"/>
      <c r="D6" s="1763"/>
      <c r="E6" s="1763"/>
      <c r="F6" s="1763"/>
      <c r="G6" s="1763"/>
      <c r="H6" s="1763"/>
      <c r="I6" s="1763"/>
      <c r="J6" s="1763"/>
      <c r="K6" s="1763"/>
      <c r="L6" s="2966" t="str">
        <f>IF(Application!H16="","",Application!H16)</f>
        <v>Devonwood, LP</v>
      </c>
      <c r="M6" s="2967"/>
      <c r="N6" s="2967"/>
      <c r="O6" s="2967"/>
      <c r="P6" s="2967"/>
      <c r="Q6" s="2967"/>
      <c r="R6" s="2967"/>
      <c r="S6" s="2967"/>
      <c r="T6" s="2967"/>
      <c r="U6" s="2967"/>
      <c r="V6" s="2967"/>
      <c r="W6" s="2967"/>
      <c r="X6" s="2967"/>
      <c r="Y6" s="2967"/>
      <c r="Z6" s="2967"/>
      <c r="AA6" s="2967"/>
      <c r="AB6" s="2967"/>
      <c r="AC6" s="2968"/>
      <c r="AD6" s="1763"/>
      <c r="AE6" s="1763"/>
      <c r="AF6" s="1763"/>
      <c r="AG6" s="1763"/>
      <c r="AH6" s="1763"/>
      <c r="AI6" s="1763"/>
      <c r="AJ6" s="1763"/>
      <c r="AK6" s="1763"/>
      <c r="AL6" s="1763"/>
      <c r="AM6" s="1763"/>
      <c r="AN6" s="1763"/>
      <c r="AO6" s="1763"/>
      <c r="AP6" s="1763"/>
      <c r="AQ6" s="1763"/>
      <c r="AR6" s="1763"/>
      <c r="AS6" s="1763"/>
      <c r="AT6" s="1763"/>
      <c r="AU6" s="1763"/>
      <c r="AV6" s="1763"/>
      <c r="AW6" s="1763"/>
      <c r="AX6" s="1763"/>
      <c r="AY6" s="1763"/>
      <c r="AZ6" s="1763"/>
      <c r="BA6" s="1763"/>
      <c r="BB6" s="1763"/>
      <c r="BC6" s="1763"/>
      <c r="BD6" s="1763"/>
      <c r="BE6" s="1764"/>
    </row>
    <row r="7" spans="1:65" thickBot="1">
      <c r="A7" s="1762"/>
      <c r="B7" s="1763"/>
      <c r="C7" s="1763"/>
      <c r="D7" s="1763"/>
      <c r="E7" s="1763"/>
      <c r="F7" s="1763"/>
      <c r="G7" s="1763"/>
      <c r="H7" s="1763"/>
      <c r="I7" s="1763"/>
      <c r="J7" s="1763"/>
      <c r="K7" s="1763"/>
      <c r="L7" s="1763"/>
      <c r="M7" s="1763"/>
      <c r="N7" s="1763"/>
      <c r="O7" s="1763"/>
      <c r="P7" s="1763"/>
      <c r="Q7" s="1763"/>
      <c r="R7" s="1763"/>
      <c r="S7" s="1763"/>
      <c r="T7" s="1763"/>
      <c r="U7" s="1763"/>
      <c r="V7" s="1763"/>
      <c r="W7" s="1763"/>
      <c r="X7" s="1763"/>
      <c r="Y7" s="1763"/>
      <c r="Z7" s="1763"/>
      <c r="AA7" s="1763"/>
      <c r="AB7" s="1763"/>
      <c r="AC7" s="1763"/>
      <c r="AD7" s="1763"/>
      <c r="AE7" s="1763"/>
      <c r="AF7" s="1763"/>
      <c r="AG7" s="1763"/>
      <c r="AH7" s="1763"/>
      <c r="AI7" s="1763"/>
      <c r="AJ7" s="1763"/>
      <c r="AK7" s="1763"/>
      <c r="AL7" s="1763"/>
      <c r="AM7" s="1763"/>
      <c r="AN7" s="1763"/>
      <c r="AO7" s="1763"/>
      <c r="AP7" s="1763"/>
      <c r="AQ7" s="1763"/>
      <c r="AR7" s="1763"/>
      <c r="AS7" s="1763"/>
      <c r="AT7" s="1763"/>
      <c r="AU7" s="1763"/>
      <c r="AV7" s="1763"/>
      <c r="AW7" s="1763"/>
      <c r="AX7" s="1763"/>
      <c r="AY7" s="1763"/>
      <c r="AZ7" s="1763"/>
      <c r="BA7" s="1763"/>
      <c r="BB7" s="1763"/>
      <c r="BC7" s="1763"/>
      <c r="BD7" s="1763"/>
      <c r="BE7" s="1764"/>
    </row>
    <row r="8" spans="1:65" thickBot="1">
      <c r="A8" s="1762"/>
      <c r="B8" s="1765" t="s">
        <v>1989</v>
      </c>
      <c r="C8" s="1763"/>
      <c r="D8" s="1763"/>
      <c r="E8" s="1763"/>
      <c r="F8" s="1763"/>
      <c r="G8" s="1763"/>
      <c r="H8" s="1763"/>
      <c r="I8" s="1763"/>
      <c r="J8" s="1763"/>
      <c r="K8" s="1763"/>
      <c r="L8" s="1763"/>
      <c r="M8" s="1763"/>
      <c r="N8" s="1763"/>
      <c r="O8" s="1763"/>
      <c r="P8" s="1763"/>
      <c r="Q8" s="1763"/>
      <c r="R8" s="1763"/>
      <c r="S8" s="1763"/>
      <c r="T8" s="1763"/>
      <c r="U8" s="1763"/>
      <c r="V8" s="1763"/>
      <c r="W8" s="1763"/>
      <c r="X8" s="1763"/>
      <c r="Y8" s="1763"/>
      <c r="Z8" s="1763"/>
      <c r="AA8" s="1763"/>
      <c r="AB8" s="2969" t="str">
        <f>Application!T196</f>
        <v>No</v>
      </c>
      <c r="AC8" s="2970"/>
      <c r="AD8" s="2971"/>
      <c r="AE8" s="1763"/>
      <c r="AF8" s="1763"/>
      <c r="AG8" s="1763"/>
      <c r="AH8" s="1763"/>
      <c r="AI8" s="1763"/>
      <c r="AJ8" s="1763"/>
      <c r="AK8" s="1763"/>
      <c r="AL8" s="1763"/>
      <c r="AM8" s="1763"/>
      <c r="AN8" s="1763"/>
      <c r="AO8" s="1763"/>
      <c r="AP8" s="1763"/>
      <c r="AQ8" s="1763"/>
      <c r="AR8" s="1763"/>
      <c r="AS8" s="1763"/>
      <c r="AT8" s="1763"/>
      <c r="AU8" s="1763"/>
      <c r="AV8" s="1763"/>
      <c r="AW8" s="1763"/>
      <c r="AX8" s="1763"/>
      <c r="AY8" s="1763"/>
      <c r="AZ8" s="1763"/>
      <c r="BA8" s="1763"/>
      <c r="BB8" s="1763"/>
      <c r="BC8" s="1763"/>
      <c r="BD8" s="1763"/>
      <c r="BE8" s="1764"/>
      <c r="BM8" s="1760">
        <f>Application!AO714</f>
        <v>0</v>
      </c>
    </row>
    <row r="9" spans="1:65" thickBot="1">
      <c r="A9" s="1763"/>
      <c r="B9" s="1763"/>
      <c r="C9" s="1763"/>
      <c r="D9" s="1763"/>
      <c r="E9" s="1763"/>
      <c r="F9" s="1763"/>
      <c r="G9" s="1763"/>
      <c r="H9" s="1763"/>
      <c r="I9" s="1763"/>
      <c r="J9" s="1763"/>
      <c r="K9" s="1763"/>
      <c r="L9" s="1763"/>
      <c r="M9" s="1763"/>
      <c r="N9" s="1763"/>
      <c r="O9" s="1763"/>
      <c r="P9" s="1763"/>
      <c r="Q9" s="1763"/>
      <c r="R9" s="1763"/>
      <c r="S9" s="1763"/>
      <c r="T9" s="1763"/>
      <c r="U9" s="1763"/>
      <c r="V9" s="1763"/>
      <c r="W9" s="1763"/>
      <c r="X9" s="1763"/>
      <c r="Y9" s="1763"/>
      <c r="Z9" s="1763"/>
      <c r="AA9" s="1763"/>
      <c r="AB9" s="1763"/>
      <c r="AC9" s="1763"/>
      <c r="AD9" s="1763"/>
      <c r="AE9" s="1763"/>
      <c r="AF9" s="1763"/>
      <c r="AG9" s="1763"/>
      <c r="AH9" s="1763"/>
      <c r="AI9" s="1763"/>
      <c r="AJ9" s="1763"/>
      <c r="AK9" s="1763"/>
      <c r="AL9" s="1763"/>
      <c r="AM9" s="1763"/>
      <c r="AN9" s="1763"/>
      <c r="AO9" s="1763"/>
      <c r="AP9" s="1763"/>
      <c r="AQ9" s="1766"/>
      <c r="AR9" s="1766"/>
      <c r="AS9" s="1763"/>
      <c r="AT9" s="1763"/>
      <c r="AU9" s="1763"/>
      <c r="AV9" s="1763"/>
      <c r="AW9" s="1763"/>
      <c r="AX9" s="1763"/>
      <c r="AY9" s="1763"/>
      <c r="AZ9" s="1763"/>
      <c r="BA9" s="1763"/>
      <c r="BB9" s="1763"/>
      <c r="BC9" s="1763"/>
      <c r="BD9" s="1763"/>
      <c r="BE9" s="1764"/>
    </row>
    <row r="10" spans="1:65" thickBot="1">
      <c r="A10" s="1762"/>
      <c r="B10" s="1765" t="s">
        <v>1991</v>
      </c>
      <c r="C10" s="1765"/>
      <c r="D10" s="1765"/>
      <c r="E10" s="1765"/>
      <c r="F10" s="1765"/>
      <c r="G10" s="1765"/>
      <c r="H10" s="1765"/>
      <c r="I10" s="1765"/>
      <c r="J10" s="1765"/>
      <c r="K10" s="1765"/>
      <c r="L10" s="1765"/>
      <c r="M10" s="1763"/>
      <c r="N10" s="2972">
        <f>Application!AO637</f>
        <v>12726000</v>
      </c>
      <c r="O10" s="2973"/>
      <c r="P10" s="2973"/>
      <c r="Q10" s="2973"/>
      <c r="R10" s="2973"/>
      <c r="S10" s="2973"/>
      <c r="T10" s="2974"/>
      <c r="U10" s="1763"/>
      <c r="V10" s="1763"/>
      <c r="W10" s="1763"/>
      <c r="X10" s="2654" t="s">
        <v>1992</v>
      </c>
      <c r="Y10" s="2655"/>
      <c r="Z10" s="2655"/>
      <c r="AA10" s="2655"/>
      <c r="AB10" s="2655"/>
      <c r="AC10" s="2655"/>
      <c r="AD10" s="2655"/>
      <c r="AE10" s="2655"/>
      <c r="AF10" s="2655"/>
      <c r="AG10" s="2655"/>
      <c r="AH10" s="2655"/>
      <c r="AI10" s="2655"/>
      <c r="AJ10" s="2655"/>
      <c r="AK10" s="2656"/>
      <c r="AL10" s="2991">
        <f>Application!W471</f>
        <v>27</v>
      </c>
      <c r="AM10" s="2970"/>
      <c r="AN10" s="2970"/>
      <c r="AO10" s="2970"/>
      <c r="AP10" s="2971"/>
      <c r="AQ10" s="1766"/>
      <c r="AR10" s="1766"/>
      <c r="AS10" s="1766"/>
      <c r="AT10" s="1766"/>
      <c r="AU10" s="1766"/>
      <c r="AV10" s="1766"/>
      <c r="AW10" s="1766"/>
      <c r="AX10" s="1763"/>
      <c r="AY10" s="1763"/>
      <c r="AZ10" s="1763"/>
      <c r="BA10" s="1763"/>
      <c r="BB10" s="1763"/>
      <c r="BC10" s="1763"/>
      <c r="BD10" s="1763"/>
      <c r="BE10" s="1764"/>
    </row>
    <row r="11" spans="1:65" thickBot="1">
      <c r="A11" s="1762"/>
      <c r="B11" s="1765" t="s">
        <v>1993</v>
      </c>
      <c r="C11" s="1765"/>
      <c r="D11" s="1765"/>
      <c r="E11" s="1765"/>
      <c r="F11" s="1765"/>
      <c r="G11" s="1765"/>
      <c r="H11" s="1765"/>
      <c r="I11" s="1765"/>
      <c r="J11" s="1765"/>
      <c r="K11" s="1765"/>
      <c r="L11" s="1765"/>
      <c r="M11" s="1763"/>
      <c r="N11" s="2975">
        <f>Application!AA925</f>
        <v>0</v>
      </c>
      <c r="O11" s="2976"/>
      <c r="P11" s="2976"/>
      <c r="Q11" s="2976"/>
      <c r="R11" s="2976"/>
      <c r="S11" s="2976"/>
      <c r="T11" s="2977"/>
      <c r="U11" s="1763"/>
      <c r="V11" s="1763"/>
      <c r="W11" s="1763"/>
      <c r="X11" s="2978" t="s">
        <v>1994</v>
      </c>
      <c r="Y11" s="2979"/>
      <c r="Z11" s="2979"/>
      <c r="AA11" s="2979"/>
      <c r="AB11" s="2979"/>
      <c r="AC11" s="2979"/>
      <c r="AD11" s="2979"/>
      <c r="AE11" s="2979"/>
      <c r="AF11" s="2979"/>
      <c r="AG11" s="2979"/>
      <c r="AH11" s="2979"/>
      <c r="AI11" s="2979"/>
      <c r="AJ11" s="2979"/>
      <c r="AK11" s="2980"/>
      <c r="AL11" s="2988">
        <v>44562</v>
      </c>
      <c r="AM11" s="2989"/>
      <c r="AN11" s="2989"/>
      <c r="AO11" s="2989"/>
      <c r="AP11" s="2990"/>
      <c r="AQ11" s="1767"/>
      <c r="AR11" s="1768"/>
      <c r="AS11" s="1766"/>
      <c r="AT11" s="1766"/>
      <c r="AU11" s="1766"/>
      <c r="AV11" s="1766"/>
      <c r="AW11" s="1766"/>
      <c r="AX11" s="1763"/>
      <c r="AY11" s="1763"/>
      <c r="AZ11" s="1763"/>
      <c r="BA11" s="1763"/>
      <c r="BB11" s="1763"/>
      <c r="BC11" s="1763"/>
      <c r="BD11" s="1763"/>
      <c r="BE11" s="1764"/>
    </row>
    <row r="12" spans="1:65" thickBot="1">
      <c r="A12" s="1763"/>
      <c r="B12" s="1763"/>
      <c r="C12" s="1763"/>
      <c r="D12" s="1763"/>
      <c r="E12" s="1763"/>
      <c r="F12" s="1763"/>
      <c r="G12" s="1763"/>
      <c r="H12" s="1763"/>
      <c r="I12" s="1763"/>
      <c r="J12" s="1763"/>
      <c r="K12" s="1763"/>
      <c r="L12" s="1763"/>
      <c r="M12" s="1763"/>
      <c r="N12" s="1763"/>
      <c r="O12" s="1763"/>
      <c r="P12" s="1763"/>
      <c r="Q12" s="1763"/>
      <c r="R12" s="1763"/>
      <c r="S12" s="1763"/>
      <c r="T12" s="1763"/>
      <c r="U12" s="1763"/>
      <c r="V12" s="1763"/>
      <c r="W12" s="1763"/>
      <c r="X12" s="2654" t="s">
        <v>1995</v>
      </c>
      <c r="Y12" s="2655"/>
      <c r="Z12" s="2655"/>
      <c r="AA12" s="2655"/>
      <c r="AB12" s="2655"/>
      <c r="AC12" s="2655"/>
      <c r="AD12" s="2655"/>
      <c r="AE12" s="2655"/>
      <c r="AF12" s="2655"/>
      <c r="AG12" s="2655"/>
      <c r="AH12" s="2655"/>
      <c r="AI12" s="2655"/>
      <c r="AJ12" s="2655"/>
      <c r="AK12" s="2656"/>
      <c r="AL12" s="2988">
        <v>44562</v>
      </c>
      <c r="AM12" s="2989"/>
      <c r="AN12" s="2989"/>
      <c r="AO12" s="2989"/>
      <c r="AP12" s="2990"/>
      <c r="AQ12" s="1766"/>
      <c r="AR12" s="1766"/>
      <c r="AS12" s="1766"/>
      <c r="AT12" s="1766"/>
      <c r="AU12" s="1766"/>
      <c r="AV12" s="1763"/>
      <c r="AW12" s="1763"/>
      <c r="AX12" s="1763"/>
      <c r="AY12" s="1763"/>
      <c r="AZ12" s="1763"/>
      <c r="BA12" s="1763"/>
      <c r="BB12" s="1763"/>
      <c r="BC12" s="1763"/>
      <c r="BD12" s="1763"/>
      <c r="BE12" s="1769"/>
    </row>
    <row r="13" spans="1:65" thickBot="1">
      <c r="A13" s="1763"/>
      <c r="B13" s="2654" t="s">
        <v>1996</v>
      </c>
      <c r="C13" s="2655"/>
      <c r="D13" s="2655"/>
      <c r="E13" s="2655"/>
      <c r="F13" s="2655"/>
      <c r="G13" s="2655"/>
      <c r="H13" s="2655"/>
      <c r="I13" s="2655"/>
      <c r="J13" s="2655"/>
      <c r="K13" s="2655"/>
      <c r="L13" s="2655"/>
      <c r="M13" s="2655"/>
      <c r="N13" s="2655"/>
      <c r="O13" s="2655"/>
      <c r="P13" s="2656"/>
      <c r="Q13" s="2959" t="s">
        <v>1990</v>
      </c>
      <c r="R13" s="2960"/>
      <c r="S13" s="2960"/>
      <c r="T13" s="2961"/>
      <c r="U13" s="1766"/>
      <c r="V13" s="1763"/>
      <c r="W13" s="1763"/>
      <c r="X13" s="1763"/>
      <c r="Y13" s="1763"/>
      <c r="Z13" s="1763"/>
      <c r="AA13" s="1766"/>
      <c r="AB13" s="1766"/>
      <c r="AC13" s="1766"/>
      <c r="AD13" s="1766"/>
      <c r="AE13" s="1766"/>
      <c r="AF13" s="1766"/>
      <c r="AG13" s="1766"/>
      <c r="AH13" s="1766"/>
      <c r="AI13" s="1766"/>
      <c r="AJ13" s="1766"/>
      <c r="AK13" s="1766"/>
      <c r="AL13" s="1766"/>
      <c r="AM13" s="1766"/>
      <c r="AN13" s="1766"/>
      <c r="AO13" s="1766"/>
      <c r="AP13" s="1766"/>
      <c r="AQ13" s="1766"/>
      <c r="AR13" s="1766"/>
      <c r="AS13" s="1766"/>
      <c r="AT13" s="1766"/>
      <c r="AU13" s="1766"/>
      <c r="AV13" s="1766"/>
      <c r="AW13" s="1766"/>
      <c r="AX13" s="1766"/>
      <c r="AY13" s="1766"/>
      <c r="AZ13" s="1766"/>
      <c r="BA13" s="1766"/>
      <c r="BB13" s="1766"/>
      <c r="BC13" s="1766"/>
      <c r="BD13" s="1766"/>
      <c r="BE13" s="1769"/>
    </row>
    <row r="14" spans="1:65" thickBot="1">
      <c r="A14" s="1763"/>
      <c r="B14" s="1763"/>
      <c r="C14" s="1763"/>
      <c r="D14" s="1763"/>
      <c r="E14" s="1763"/>
      <c r="F14" s="1763"/>
      <c r="G14" s="1763"/>
      <c r="H14" s="1763"/>
      <c r="I14" s="1763"/>
      <c r="J14" s="1763"/>
      <c r="K14" s="1763"/>
      <c r="L14" s="1763"/>
      <c r="M14" s="1763"/>
      <c r="N14" s="1763"/>
      <c r="O14" s="1763"/>
      <c r="P14" s="1763"/>
      <c r="Q14" s="1763"/>
      <c r="R14" s="1763"/>
      <c r="S14" s="1763"/>
      <c r="T14" s="1763"/>
      <c r="U14" s="1763"/>
      <c r="V14" s="1763"/>
      <c r="W14" s="1763"/>
      <c r="X14" s="1763"/>
      <c r="Y14" s="1763"/>
      <c r="Z14" s="1763"/>
      <c r="AA14" s="1766"/>
      <c r="AB14" s="1766"/>
      <c r="AC14" s="1766"/>
      <c r="AD14" s="1766"/>
      <c r="AE14" s="1766"/>
      <c r="AF14" s="1766"/>
      <c r="AG14" s="1766"/>
      <c r="AH14" s="1766"/>
      <c r="AI14" s="1766"/>
      <c r="AJ14" s="1766"/>
      <c r="AK14" s="1766"/>
      <c r="AL14" s="1766"/>
      <c r="AM14" s="1766"/>
      <c r="AN14" s="1766"/>
      <c r="AO14" s="1766"/>
      <c r="AP14" s="1766"/>
      <c r="AQ14" s="1766"/>
      <c r="AR14" s="1766"/>
      <c r="AS14" s="1766"/>
      <c r="AT14" s="1766"/>
      <c r="AU14" s="1766"/>
      <c r="AV14" s="1766"/>
      <c r="AW14" s="1766"/>
      <c r="AX14" s="1766"/>
      <c r="AY14" s="1766"/>
      <c r="AZ14" s="1766"/>
      <c r="BA14" s="1766"/>
      <c r="BB14" s="1766"/>
      <c r="BC14" s="1766"/>
      <c r="BD14" s="1766"/>
      <c r="BE14" s="1769"/>
    </row>
    <row r="15" spans="1:65" ht="15">
      <c r="A15" s="1763"/>
      <c r="B15" s="2962" t="s">
        <v>1997</v>
      </c>
      <c r="C15" s="2962"/>
      <c r="D15" s="2962"/>
      <c r="E15" s="2962"/>
      <c r="F15" s="2962"/>
      <c r="G15" s="2962"/>
      <c r="H15" s="2962"/>
      <c r="I15" s="2962"/>
      <c r="J15" s="2962"/>
      <c r="K15" s="2962"/>
      <c r="L15" s="2963"/>
      <c r="M15" s="2613" t="s">
        <v>1998</v>
      </c>
      <c r="N15" s="2614"/>
      <c r="O15" s="2614"/>
      <c r="P15" s="2614"/>
      <c r="Q15" s="2614"/>
      <c r="R15" s="2614"/>
      <c r="S15" s="2964" t="str">
        <f>IF(Application!AB214="","",Application!AB214)</f>
        <v>N/A</v>
      </c>
      <c r="T15" s="2964"/>
      <c r="U15" s="2964"/>
      <c r="V15" s="2964"/>
      <c r="W15" s="2965"/>
      <c r="X15" s="1766"/>
      <c r="Y15" s="1763"/>
      <c r="Z15" s="1763"/>
      <c r="AA15" s="1766"/>
      <c r="AB15" s="1766"/>
      <c r="AC15" s="1766"/>
      <c r="AD15" s="1766"/>
      <c r="AE15" s="1766"/>
      <c r="AF15" s="1766"/>
      <c r="AG15" s="1766"/>
      <c r="AH15" s="1766"/>
      <c r="AI15" s="1766"/>
      <c r="AJ15" s="1766"/>
      <c r="AK15" s="1766"/>
      <c r="AL15" s="1766"/>
      <c r="AM15" s="1766"/>
      <c r="AN15" s="1766"/>
      <c r="AO15" s="1766"/>
      <c r="AP15" s="1766"/>
      <c r="AQ15" s="1766"/>
      <c r="AR15" s="1766"/>
      <c r="AS15" s="1766"/>
      <c r="AT15" s="1766"/>
      <c r="AU15" s="1766"/>
      <c r="AV15" s="1766"/>
      <c r="AW15" s="1766"/>
      <c r="AX15" s="1766"/>
      <c r="AY15" s="1766"/>
      <c r="AZ15" s="1766"/>
      <c r="BA15" s="1766"/>
      <c r="BB15" s="1766"/>
      <c r="BC15" s="1766"/>
      <c r="BD15" s="1766"/>
      <c r="BE15" s="1769"/>
    </row>
    <row r="16" spans="1:65" thickBot="1">
      <c r="A16" s="1762"/>
      <c r="B16" s="1763"/>
      <c r="C16" s="1763"/>
      <c r="D16" s="1763"/>
      <c r="E16" s="1763"/>
      <c r="F16" s="1763"/>
      <c r="G16" s="1763"/>
      <c r="H16" s="1763"/>
      <c r="I16" s="1763"/>
      <c r="J16" s="1763"/>
      <c r="K16" s="1763"/>
      <c r="L16" s="1763"/>
      <c r="M16" s="1763"/>
      <c r="N16" s="1763"/>
      <c r="O16" s="1763"/>
      <c r="P16" s="1763"/>
      <c r="Q16" s="1763"/>
      <c r="R16" s="1763"/>
      <c r="S16" s="1763"/>
      <c r="T16" s="1763"/>
      <c r="U16" s="1763"/>
      <c r="V16" s="1763"/>
      <c r="W16" s="1763"/>
      <c r="X16" s="1763"/>
      <c r="Y16" s="1763"/>
      <c r="Z16" s="1763"/>
      <c r="AA16" s="1763"/>
      <c r="AB16" s="1763"/>
      <c r="AC16" s="1763"/>
      <c r="AD16" s="1763"/>
      <c r="AE16" s="1763"/>
      <c r="AF16" s="1763"/>
      <c r="AG16" s="1763"/>
      <c r="AH16" s="1763"/>
      <c r="AI16" s="1763"/>
      <c r="AJ16" s="1763"/>
      <c r="AK16" s="1763"/>
      <c r="AL16" s="1763"/>
      <c r="AM16" s="1763"/>
      <c r="AN16" s="1763"/>
      <c r="AO16" s="1763"/>
      <c r="AP16" s="1763"/>
      <c r="AQ16" s="1763"/>
      <c r="AR16" s="1763"/>
      <c r="AS16" s="1763"/>
      <c r="AT16" s="1763"/>
      <c r="AU16" s="1763"/>
      <c r="AV16" s="1763"/>
      <c r="AW16" s="1763"/>
      <c r="AX16" s="1763"/>
      <c r="AY16" s="1763"/>
      <c r="AZ16" s="1763"/>
      <c r="BA16" s="1763"/>
      <c r="BB16" s="1763"/>
      <c r="BC16" s="1763"/>
      <c r="BD16" s="1763"/>
      <c r="BE16" s="1769"/>
    </row>
    <row r="17" spans="1:58" ht="15">
      <c r="A17" s="1763"/>
      <c r="B17" s="2698" t="s">
        <v>1999</v>
      </c>
      <c r="C17" s="2699"/>
      <c r="D17" s="2699"/>
      <c r="E17" s="2699"/>
      <c r="F17" s="2699"/>
      <c r="G17" s="2699"/>
      <c r="H17" s="2699"/>
      <c r="I17" s="2699"/>
      <c r="J17" s="2699"/>
      <c r="K17" s="2699"/>
      <c r="L17" s="2699"/>
      <c r="M17" s="2699"/>
      <c r="N17" s="2699"/>
      <c r="O17" s="2699"/>
      <c r="P17" s="2699"/>
      <c r="Q17" s="2699"/>
      <c r="R17" s="2699"/>
      <c r="S17" s="2699"/>
      <c r="T17" s="2699"/>
      <c r="U17" s="2699"/>
      <c r="V17" s="2699"/>
      <c r="W17" s="2699"/>
      <c r="X17" s="2699"/>
      <c r="Y17" s="2699"/>
      <c r="Z17" s="2699"/>
      <c r="AA17" s="2699"/>
      <c r="AB17" s="2699"/>
      <c r="AC17" s="2699"/>
      <c r="AD17" s="2699"/>
      <c r="AE17" s="2699"/>
      <c r="AF17" s="2699"/>
      <c r="AG17" s="2699"/>
      <c r="AH17" s="2699"/>
      <c r="AI17" s="2699"/>
      <c r="AJ17" s="2699"/>
      <c r="AK17" s="2699"/>
      <c r="AL17" s="2699"/>
      <c r="AM17" s="2699"/>
      <c r="AN17" s="2699"/>
      <c r="AO17" s="2699"/>
      <c r="AP17" s="2699"/>
      <c r="AQ17" s="2699"/>
      <c r="AR17" s="2699"/>
      <c r="AS17" s="2699"/>
      <c r="AT17" s="2699"/>
      <c r="AU17" s="2699"/>
      <c r="AV17" s="2699"/>
      <c r="AW17" s="2699"/>
      <c r="AX17" s="2699"/>
      <c r="AY17" s="2700"/>
      <c r="AZ17" s="1763"/>
      <c r="BA17" s="1763"/>
      <c r="BB17" s="1763"/>
      <c r="BC17" s="1763"/>
      <c r="BD17" s="1763"/>
      <c r="BE17" s="1769"/>
      <c r="BF17" s="1761"/>
    </row>
    <row r="18" spans="1:58" ht="15.75" customHeight="1">
      <c r="A18" s="1763"/>
      <c r="B18" s="2952" t="s">
        <v>2000</v>
      </c>
      <c r="C18" s="2953"/>
      <c r="D18" s="2953"/>
      <c r="E18" s="2953"/>
      <c r="F18" s="2953"/>
      <c r="G18" s="2953"/>
      <c r="H18" s="2953"/>
      <c r="I18" s="2954"/>
      <c r="J18" s="2955" t="s">
        <v>1873</v>
      </c>
      <c r="K18" s="2956"/>
      <c r="L18" s="2956"/>
      <c r="M18" s="2956"/>
      <c r="N18" s="2956"/>
      <c r="O18" s="2957"/>
      <c r="P18" s="2955" t="s">
        <v>333</v>
      </c>
      <c r="Q18" s="2956"/>
      <c r="R18" s="2956"/>
      <c r="S18" s="2956"/>
      <c r="T18" s="2956"/>
      <c r="U18" s="2957"/>
      <c r="V18" s="2955" t="s">
        <v>334</v>
      </c>
      <c r="W18" s="2956"/>
      <c r="X18" s="2956"/>
      <c r="Y18" s="2956"/>
      <c r="Z18" s="2956"/>
      <c r="AA18" s="2957"/>
      <c r="AB18" s="2955" t="s">
        <v>168</v>
      </c>
      <c r="AC18" s="2956"/>
      <c r="AD18" s="2956"/>
      <c r="AE18" s="2956"/>
      <c r="AF18" s="2956"/>
      <c r="AG18" s="2957"/>
      <c r="AH18" s="2955" t="s">
        <v>169</v>
      </c>
      <c r="AI18" s="2956"/>
      <c r="AJ18" s="2956"/>
      <c r="AK18" s="2956"/>
      <c r="AL18" s="2956"/>
      <c r="AM18" s="2957"/>
      <c r="AN18" s="2955" t="s">
        <v>170</v>
      </c>
      <c r="AO18" s="2956"/>
      <c r="AP18" s="2956"/>
      <c r="AQ18" s="2956"/>
      <c r="AR18" s="2956"/>
      <c r="AS18" s="2957"/>
      <c r="AT18" s="2955" t="s">
        <v>2001</v>
      </c>
      <c r="AU18" s="2956"/>
      <c r="AV18" s="2956"/>
      <c r="AW18" s="2956"/>
      <c r="AX18" s="2956"/>
      <c r="AY18" s="2958"/>
      <c r="AZ18" s="1763"/>
      <c r="BA18" s="1763"/>
      <c r="BB18" s="1763"/>
      <c r="BC18" s="1763"/>
      <c r="BD18" s="1763"/>
      <c r="BE18" s="1769"/>
    </row>
    <row r="19" spans="1:58" ht="15">
      <c r="A19" s="1763"/>
      <c r="B19" s="2950">
        <v>0.2</v>
      </c>
      <c r="C19" s="2951"/>
      <c r="D19" s="2951"/>
      <c r="E19" s="2951"/>
      <c r="F19" s="2951"/>
      <c r="G19" s="2951"/>
      <c r="H19" s="2951"/>
      <c r="I19" s="2951"/>
      <c r="J19" s="2941">
        <f>SUM(P19:AS19)</f>
        <v>0</v>
      </c>
      <c r="K19" s="2942"/>
      <c r="L19" s="2942"/>
      <c r="M19" s="2942"/>
      <c r="N19" s="2942"/>
      <c r="O19" s="2943"/>
      <c r="P19" s="2941" cm="1">
        <f t="array" ref="P19">SUMPRODUCT((Application!$B$728:$B$752 = 'CalHFA Addendum'!P$18)*(Application!$AH$728:$AH$752 = 'CalHFA Addendum'!$B19),Application!$G$728:$G$752)</f>
        <v>0</v>
      </c>
      <c r="Q19" s="2942"/>
      <c r="R19" s="2942"/>
      <c r="S19" s="2942"/>
      <c r="T19" s="2942"/>
      <c r="U19" s="2943"/>
      <c r="V19" s="2941" cm="1">
        <f t="array" ref="V19">SUMPRODUCT((Application!$B$728:$B$752 = 'CalHFA Addendum'!V$18)*(Application!$AH$728:$AH$752 = 'CalHFA Addendum'!$B19),Application!$G$728:$G$752)</f>
        <v>0</v>
      </c>
      <c r="W19" s="2942"/>
      <c r="X19" s="2942"/>
      <c r="Y19" s="2942"/>
      <c r="Z19" s="2942"/>
      <c r="AA19" s="2943"/>
      <c r="AB19" s="2941" cm="1">
        <f t="array" ref="AB19">SUMPRODUCT((Application!$B$728:$B$752 = 'CalHFA Addendum'!AB$18)*(Application!$AH$728:$AH$752 = 'CalHFA Addendum'!$B19),Application!$G$728:$G$752)</f>
        <v>0</v>
      </c>
      <c r="AC19" s="2942"/>
      <c r="AD19" s="2942"/>
      <c r="AE19" s="2942"/>
      <c r="AF19" s="2942"/>
      <c r="AG19" s="2943"/>
      <c r="AH19" s="2941" cm="1">
        <f t="array" ref="AH19">SUMPRODUCT((Application!$B$728:$B$752 = 'CalHFA Addendum'!AH$18)*(Application!$AH$728:$AH$752 = 'CalHFA Addendum'!$B19),Application!$G$728:$G$752)</f>
        <v>0</v>
      </c>
      <c r="AI19" s="2942"/>
      <c r="AJ19" s="2942"/>
      <c r="AK19" s="2942"/>
      <c r="AL19" s="2942"/>
      <c r="AM19" s="2943"/>
      <c r="AN19" s="2941" cm="1">
        <f t="array" ref="AN19">SUMPRODUCT((Application!$B$728:$B$752 = 'CalHFA Addendum'!AN$18)*(Application!$AH$728:$AH$752 = 'CalHFA Addendum'!$B19),Application!$G$728:$G$752)</f>
        <v>0</v>
      </c>
      <c r="AO19" s="2942"/>
      <c r="AP19" s="2942"/>
      <c r="AQ19" s="2942"/>
      <c r="AR19" s="2942"/>
      <c r="AS19" s="2943"/>
      <c r="AT19" s="2944">
        <f t="shared" ref="AT19:AT28" si="0">J19/$J$29</f>
        <v>0</v>
      </c>
      <c r="AU19" s="2945"/>
      <c r="AV19" s="2945"/>
      <c r="AW19" s="2945"/>
      <c r="AX19" s="2945"/>
      <c r="AY19" s="2946"/>
      <c r="AZ19" s="1770"/>
      <c r="BA19" s="1763"/>
      <c r="BB19" s="1763"/>
      <c r="BC19" s="1763"/>
      <c r="BD19" s="1763"/>
      <c r="BE19" s="1769"/>
    </row>
    <row r="20" spans="1:58" ht="15" customHeight="1">
      <c r="A20" s="1763"/>
      <c r="B20" s="2950">
        <v>0.3</v>
      </c>
      <c r="C20" s="2951"/>
      <c r="D20" s="2951"/>
      <c r="E20" s="2951"/>
      <c r="F20" s="2951"/>
      <c r="G20" s="2951"/>
      <c r="H20" s="2951"/>
      <c r="I20" s="2951"/>
      <c r="J20" s="2941">
        <f t="shared" ref="J20:J28" si="1">SUM(P20:AS20)</f>
        <v>17</v>
      </c>
      <c r="K20" s="2942"/>
      <c r="L20" s="2942"/>
      <c r="M20" s="2942"/>
      <c r="N20" s="2942"/>
      <c r="O20" s="2943"/>
      <c r="P20" s="2941" cm="1">
        <f t="array" ref="P20">SUMPRODUCT((Application!$B$728:$B$752 = 'CalHFA Addendum'!P$18)*(Application!$AH$728:$AH$752 = 'CalHFA Addendum'!$B20),Application!$G$728:$G$752)</f>
        <v>0</v>
      </c>
      <c r="Q20" s="2942"/>
      <c r="R20" s="2942"/>
      <c r="S20" s="2942"/>
      <c r="T20" s="2942"/>
      <c r="U20" s="2943"/>
      <c r="V20" s="2941" cm="1">
        <f t="array" ref="V20">SUMPRODUCT((Application!$B$728:$B$752 = 'CalHFA Addendum'!V$18)*(Application!$AH$728:$AH$752 = 'CalHFA Addendum'!$B20),Application!$G$728:$G$752)</f>
        <v>7</v>
      </c>
      <c r="W20" s="2942"/>
      <c r="X20" s="2942"/>
      <c r="Y20" s="2942"/>
      <c r="Z20" s="2942"/>
      <c r="AA20" s="2943"/>
      <c r="AB20" s="2941" cm="1">
        <f t="array" ref="AB20">SUMPRODUCT((Application!$B$728:$B$752 = 'CalHFA Addendum'!AB$18)*(Application!$AH$728:$AH$752 = 'CalHFA Addendum'!$B20),Application!$G$728:$G$752)</f>
        <v>5</v>
      </c>
      <c r="AC20" s="2942"/>
      <c r="AD20" s="2942"/>
      <c r="AE20" s="2942"/>
      <c r="AF20" s="2942"/>
      <c r="AG20" s="2943"/>
      <c r="AH20" s="2941" cm="1">
        <f t="array" ref="AH20">SUMPRODUCT((Application!$B$728:$B$752 = 'CalHFA Addendum'!AH$18)*(Application!$AH$728:$AH$752 = 'CalHFA Addendum'!$B20),Application!$G$728:$G$752)</f>
        <v>5</v>
      </c>
      <c r="AI20" s="2942"/>
      <c r="AJ20" s="2942"/>
      <c r="AK20" s="2942"/>
      <c r="AL20" s="2942"/>
      <c r="AM20" s="2943"/>
      <c r="AN20" s="2941" cm="1">
        <f t="array" ref="AN20">SUMPRODUCT((Application!$B$728:$B$752 = 'CalHFA Addendum'!AN$18)*(Application!$AH$728:$AH$752 = 'CalHFA Addendum'!$B20),Application!$G$728:$G$752)</f>
        <v>0</v>
      </c>
      <c r="AO20" s="2942"/>
      <c r="AP20" s="2942"/>
      <c r="AQ20" s="2942"/>
      <c r="AR20" s="2942"/>
      <c r="AS20" s="2943"/>
      <c r="AT20" s="2944">
        <f t="shared" si="0"/>
        <v>0.10897435897435898</v>
      </c>
      <c r="AU20" s="2945"/>
      <c r="AV20" s="2945"/>
      <c r="AW20" s="2945"/>
      <c r="AX20" s="2945"/>
      <c r="AY20" s="2946"/>
      <c r="AZ20" s="1763"/>
      <c r="BA20" s="1763"/>
      <c r="BB20" s="1763"/>
      <c r="BC20" s="1763"/>
      <c r="BD20" s="1763"/>
      <c r="BE20" s="1769"/>
    </row>
    <row r="21" spans="1:58" ht="15">
      <c r="A21" s="1763"/>
      <c r="B21" s="2950">
        <v>0.4</v>
      </c>
      <c r="C21" s="2951"/>
      <c r="D21" s="2951"/>
      <c r="E21" s="2951"/>
      <c r="F21" s="2951"/>
      <c r="G21" s="2951"/>
      <c r="H21" s="2951"/>
      <c r="I21" s="2951"/>
      <c r="J21" s="2941">
        <f t="shared" si="1"/>
        <v>0</v>
      </c>
      <c r="K21" s="2942"/>
      <c r="L21" s="2942"/>
      <c r="M21" s="2942"/>
      <c r="N21" s="2942"/>
      <c r="O21" s="2943"/>
      <c r="P21" s="2941" cm="1">
        <f t="array" ref="P21">SUMPRODUCT((Application!$B$728:$B$752 = 'CalHFA Addendum'!P$18)*(Application!$AH$728:$AH$752 = 'CalHFA Addendum'!$B21),Application!$G$728:$G$752)</f>
        <v>0</v>
      </c>
      <c r="Q21" s="2942"/>
      <c r="R21" s="2942"/>
      <c r="S21" s="2942"/>
      <c r="T21" s="2942"/>
      <c r="U21" s="2943"/>
      <c r="V21" s="2941" cm="1">
        <f t="array" ref="V21">SUMPRODUCT((Application!$B$728:$B$752 = 'CalHFA Addendum'!V$18)*(Application!$AH$728:$AH$752 = 'CalHFA Addendum'!$B21),Application!$G$728:$G$752)</f>
        <v>0</v>
      </c>
      <c r="W21" s="2942"/>
      <c r="X21" s="2942"/>
      <c r="Y21" s="2942"/>
      <c r="Z21" s="2942"/>
      <c r="AA21" s="2943"/>
      <c r="AB21" s="2941" cm="1">
        <f t="array" ref="AB21">SUMPRODUCT((Application!$B$728:$B$752 = 'CalHFA Addendum'!AB$18)*(Application!$AH$728:$AH$752 = 'CalHFA Addendum'!$B21),Application!$G$728:$G$752)</f>
        <v>0</v>
      </c>
      <c r="AC21" s="2942"/>
      <c r="AD21" s="2942"/>
      <c r="AE21" s="2942"/>
      <c r="AF21" s="2942"/>
      <c r="AG21" s="2943"/>
      <c r="AH21" s="2941" cm="1">
        <f t="array" ref="AH21">SUMPRODUCT((Application!$B$728:$B$752 = 'CalHFA Addendum'!AH$18)*(Application!$AH$728:$AH$752 = 'CalHFA Addendum'!$B21),Application!$G$728:$G$752)</f>
        <v>0</v>
      </c>
      <c r="AI21" s="2942"/>
      <c r="AJ21" s="2942"/>
      <c r="AK21" s="2942"/>
      <c r="AL21" s="2942"/>
      <c r="AM21" s="2943"/>
      <c r="AN21" s="2941" cm="1">
        <f t="array" ref="AN21">SUMPRODUCT((Application!$B$728:$B$752 = 'CalHFA Addendum'!AN$18)*(Application!$AH$728:$AH$752 = 'CalHFA Addendum'!$B21),Application!$G$728:$G$752)</f>
        <v>0</v>
      </c>
      <c r="AO21" s="2942"/>
      <c r="AP21" s="2942"/>
      <c r="AQ21" s="2942"/>
      <c r="AR21" s="2942"/>
      <c r="AS21" s="2943"/>
      <c r="AT21" s="2944">
        <f t="shared" si="0"/>
        <v>0</v>
      </c>
      <c r="AU21" s="2945"/>
      <c r="AV21" s="2945"/>
      <c r="AW21" s="2945"/>
      <c r="AX21" s="2945"/>
      <c r="AY21" s="2946"/>
      <c r="AZ21" s="1763"/>
      <c r="BA21" s="1763"/>
      <c r="BB21" s="1763"/>
      <c r="BC21" s="1763"/>
      <c r="BD21" s="1763"/>
      <c r="BE21" s="1769"/>
    </row>
    <row r="22" spans="1:58" ht="15">
      <c r="A22" s="1763"/>
      <c r="B22" s="2950">
        <v>0.5</v>
      </c>
      <c r="C22" s="2951"/>
      <c r="D22" s="2951"/>
      <c r="E22" s="2951"/>
      <c r="F22" s="2951"/>
      <c r="G22" s="2951"/>
      <c r="H22" s="2951"/>
      <c r="I22" s="2951"/>
      <c r="J22" s="2941">
        <f t="shared" si="1"/>
        <v>17</v>
      </c>
      <c r="K22" s="2942"/>
      <c r="L22" s="2942"/>
      <c r="M22" s="2942"/>
      <c r="N22" s="2942"/>
      <c r="O22" s="2943"/>
      <c r="P22" s="2941" cm="1">
        <f t="array" ref="P22">SUMPRODUCT((Application!$B$728:$B$752 = 'CalHFA Addendum'!P$18)*(Application!$AH$728:$AH$752 = 'CalHFA Addendum'!$B22),Application!$G$728:$G$752)</f>
        <v>0</v>
      </c>
      <c r="Q22" s="2942"/>
      <c r="R22" s="2942"/>
      <c r="S22" s="2942"/>
      <c r="T22" s="2942"/>
      <c r="U22" s="2943"/>
      <c r="V22" s="2941" cm="1">
        <f t="array" ref="V22">SUMPRODUCT((Application!$B$728:$B$752 = 'CalHFA Addendum'!V$18)*(Application!$AH$728:$AH$752 = 'CalHFA Addendum'!$B22),Application!$G$728:$G$752)</f>
        <v>7</v>
      </c>
      <c r="W22" s="2942"/>
      <c r="X22" s="2942"/>
      <c r="Y22" s="2942"/>
      <c r="Z22" s="2942"/>
      <c r="AA22" s="2943"/>
      <c r="AB22" s="2941" cm="1">
        <f t="array" ref="AB22">SUMPRODUCT((Application!$B$728:$B$752 = 'CalHFA Addendum'!AB$18)*(Application!$AH$728:$AH$752 = 'CalHFA Addendum'!$B22),Application!$G$728:$G$752)</f>
        <v>5</v>
      </c>
      <c r="AC22" s="2942"/>
      <c r="AD22" s="2942"/>
      <c r="AE22" s="2942"/>
      <c r="AF22" s="2942"/>
      <c r="AG22" s="2943"/>
      <c r="AH22" s="2941" cm="1">
        <f t="array" ref="AH22">SUMPRODUCT((Application!$B$728:$B$752 = 'CalHFA Addendum'!AH$18)*(Application!$AH$728:$AH$752 = 'CalHFA Addendum'!$B22),Application!$G$728:$G$752)</f>
        <v>5</v>
      </c>
      <c r="AI22" s="2942"/>
      <c r="AJ22" s="2942"/>
      <c r="AK22" s="2942"/>
      <c r="AL22" s="2942"/>
      <c r="AM22" s="2943"/>
      <c r="AN22" s="2941" cm="1">
        <f t="array" ref="AN22">SUMPRODUCT((Application!$B$728:$B$752 = 'CalHFA Addendum'!AN$18)*(Application!$AH$728:$AH$752 = 'CalHFA Addendum'!$B22),Application!$G$728:$G$752)</f>
        <v>0</v>
      </c>
      <c r="AO22" s="2942"/>
      <c r="AP22" s="2942"/>
      <c r="AQ22" s="2942"/>
      <c r="AR22" s="2942"/>
      <c r="AS22" s="2943"/>
      <c r="AT22" s="2944">
        <f t="shared" si="0"/>
        <v>0.10897435897435898</v>
      </c>
      <c r="AU22" s="2945"/>
      <c r="AV22" s="2945"/>
      <c r="AW22" s="2945"/>
      <c r="AX22" s="2945"/>
      <c r="AY22" s="2946"/>
      <c r="AZ22" s="1763"/>
      <c r="BA22" s="1763"/>
      <c r="BB22" s="1763"/>
      <c r="BC22" s="1763"/>
      <c r="BD22" s="1763"/>
      <c r="BE22" s="1769"/>
    </row>
    <row r="23" spans="1:58" ht="15">
      <c r="A23" s="1763"/>
      <c r="B23" s="2950">
        <v>0.6</v>
      </c>
      <c r="C23" s="2951"/>
      <c r="D23" s="2951"/>
      <c r="E23" s="2951"/>
      <c r="F23" s="2951"/>
      <c r="G23" s="2951"/>
      <c r="H23" s="2951"/>
      <c r="I23" s="2951"/>
      <c r="J23" s="2941">
        <f t="shared" si="1"/>
        <v>52</v>
      </c>
      <c r="K23" s="2942"/>
      <c r="L23" s="2942"/>
      <c r="M23" s="2942"/>
      <c r="N23" s="2942"/>
      <c r="O23" s="2943"/>
      <c r="P23" s="2941" cm="1">
        <f t="array" ref="P23">SUMPRODUCT((Application!$B$728:$B$752 = 'CalHFA Addendum'!P$18)*(Application!$AH$728:$AH$752 = 'CalHFA Addendum'!$B23),Application!$G$728:$G$752)</f>
        <v>0</v>
      </c>
      <c r="Q23" s="2942"/>
      <c r="R23" s="2942"/>
      <c r="S23" s="2942"/>
      <c r="T23" s="2942"/>
      <c r="U23" s="2943"/>
      <c r="V23" s="2941" cm="1">
        <f t="array" ref="V23">SUMPRODUCT((Application!$B$728:$B$752 = 'CalHFA Addendum'!V$18)*(Application!$AH$728:$AH$752 = 'CalHFA Addendum'!$B23),Application!$G$728:$G$752)</f>
        <v>30</v>
      </c>
      <c r="W23" s="2942"/>
      <c r="X23" s="2942"/>
      <c r="Y23" s="2942"/>
      <c r="Z23" s="2942"/>
      <c r="AA23" s="2943"/>
      <c r="AB23" s="2941" cm="1">
        <f t="array" ref="AB23">SUMPRODUCT((Application!$B$728:$B$752 = 'CalHFA Addendum'!AB$18)*(Application!$AH$728:$AH$752 = 'CalHFA Addendum'!$B23),Application!$G$728:$G$752)</f>
        <v>13</v>
      </c>
      <c r="AC23" s="2942"/>
      <c r="AD23" s="2942"/>
      <c r="AE23" s="2942"/>
      <c r="AF23" s="2942"/>
      <c r="AG23" s="2943"/>
      <c r="AH23" s="2941" cm="1">
        <f t="array" ref="AH23">SUMPRODUCT((Application!$B$728:$B$752 = 'CalHFA Addendum'!AH$18)*(Application!$AH$728:$AH$752 = 'CalHFA Addendum'!$B23),Application!$G$728:$G$752)</f>
        <v>9</v>
      </c>
      <c r="AI23" s="2942"/>
      <c r="AJ23" s="2942"/>
      <c r="AK23" s="2942"/>
      <c r="AL23" s="2942"/>
      <c r="AM23" s="2943"/>
      <c r="AN23" s="2941" cm="1">
        <f t="array" ref="AN23">SUMPRODUCT((Application!$B$728:$B$752 = 'CalHFA Addendum'!AN$18)*(Application!$AH$728:$AH$752 = 'CalHFA Addendum'!$B23),Application!$G$728:$G$752)</f>
        <v>0</v>
      </c>
      <c r="AO23" s="2942"/>
      <c r="AP23" s="2942"/>
      <c r="AQ23" s="2942"/>
      <c r="AR23" s="2942"/>
      <c r="AS23" s="2943"/>
      <c r="AT23" s="2944">
        <f t="shared" si="0"/>
        <v>0.33333333333333331</v>
      </c>
      <c r="AU23" s="2945"/>
      <c r="AV23" s="2945"/>
      <c r="AW23" s="2945"/>
      <c r="AX23" s="2945"/>
      <c r="AY23" s="2946"/>
      <c r="AZ23" s="1763"/>
      <c r="BA23" s="1763"/>
      <c r="BB23" s="1763"/>
      <c r="BC23" s="1763"/>
      <c r="BD23" s="1763"/>
      <c r="BE23" s="1769"/>
    </row>
    <row r="24" spans="1:58" ht="15">
      <c r="A24" s="1763"/>
      <c r="B24" s="2950">
        <v>0.7</v>
      </c>
      <c r="C24" s="2951"/>
      <c r="D24" s="2951"/>
      <c r="E24" s="2951"/>
      <c r="F24" s="2951"/>
      <c r="G24" s="2951"/>
      <c r="H24" s="2951"/>
      <c r="I24" s="2951"/>
      <c r="J24" s="2941">
        <f t="shared" si="1"/>
        <v>68</v>
      </c>
      <c r="K24" s="2942"/>
      <c r="L24" s="2942"/>
      <c r="M24" s="2942"/>
      <c r="N24" s="2942"/>
      <c r="O24" s="2943"/>
      <c r="P24" s="2941" cm="1">
        <f t="array" ref="P24">SUMPRODUCT((Application!$B$728:$B$752 = 'CalHFA Addendum'!P$18)*(Application!$AH$728:$AH$752 = 'CalHFA Addendum'!$B24),Application!$G$728:$G$752)</f>
        <v>0</v>
      </c>
      <c r="Q24" s="2942"/>
      <c r="R24" s="2942"/>
      <c r="S24" s="2942"/>
      <c r="T24" s="2942"/>
      <c r="U24" s="2943"/>
      <c r="V24" s="2941" cm="1">
        <f t="array" ref="V24">SUMPRODUCT((Application!$B$728:$B$752 = 'CalHFA Addendum'!V$18)*(Application!$AH$728:$AH$752 = 'CalHFA Addendum'!$B24),Application!$G$728:$G$752)</f>
        <v>25</v>
      </c>
      <c r="W24" s="2942"/>
      <c r="X24" s="2942"/>
      <c r="Y24" s="2942"/>
      <c r="Z24" s="2942"/>
      <c r="AA24" s="2943"/>
      <c r="AB24" s="2941" cm="1">
        <f t="array" ref="AB24">SUMPRODUCT((Application!$B$728:$B$752 = 'CalHFA Addendum'!AB$18)*(Application!$AH$728:$AH$752 = 'CalHFA Addendum'!$B24),Application!$G$728:$G$752)</f>
        <v>23</v>
      </c>
      <c r="AC24" s="2942"/>
      <c r="AD24" s="2942"/>
      <c r="AE24" s="2942"/>
      <c r="AF24" s="2942"/>
      <c r="AG24" s="2943"/>
      <c r="AH24" s="2941" cm="1">
        <f t="array" ref="AH24">SUMPRODUCT((Application!$B$728:$B$752 = 'CalHFA Addendum'!AH$18)*(Application!$AH$728:$AH$752 = 'CalHFA Addendum'!$B24),Application!$G$728:$G$752)</f>
        <v>20</v>
      </c>
      <c r="AI24" s="2942"/>
      <c r="AJ24" s="2942"/>
      <c r="AK24" s="2942"/>
      <c r="AL24" s="2942"/>
      <c r="AM24" s="2943"/>
      <c r="AN24" s="2941" cm="1">
        <f t="array" ref="AN24">SUMPRODUCT((Application!$B$728:$B$752 = 'CalHFA Addendum'!AN$18)*(Application!$AH$728:$AH$752 = 'CalHFA Addendum'!$B24),Application!$G$728:$G$752)</f>
        <v>0</v>
      </c>
      <c r="AO24" s="2942"/>
      <c r="AP24" s="2942"/>
      <c r="AQ24" s="2942"/>
      <c r="AR24" s="2942"/>
      <c r="AS24" s="2943"/>
      <c r="AT24" s="2944">
        <f t="shared" si="0"/>
        <v>0.4358974358974359</v>
      </c>
      <c r="AU24" s="2945"/>
      <c r="AV24" s="2945"/>
      <c r="AW24" s="2945"/>
      <c r="AX24" s="2945"/>
      <c r="AY24" s="2946"/>
      <c r="AZ24" s="1763"/>
      <c r="BA24" s="1763"/>
      <c r="BB24" s="1763"/>
      <c r="BC24" s="1763"/>
      <c r="BD24" s="1763"/>
      <c r="BE24" s="1769"/>
    </row>
    <row r="25" spans="1:58" ht="15">
      <c r="A25" s="1763"/>
      <c r="B25" s="2950">
        <v>0.8</v>
      </c>
      <c r="C25" s="2951"/>
      <c r="D25" s="2951"/>
      <c r="E25" s="2951"/>
      <c r="F25" s="2951"/>
      <c r="G25" s="2951"/>
      <c r="H25" s="2951"/>
      <c r="I25" s="2951"/>
      <c r="J25" s="2941">
        <f t="shared" si="1"/>
        <v>0</v>
      </c>
      <c r="K25" s="2942"/>
      <c r="L25" s="2942"/>
      <c r="M25" s="2942"/>
      <c r="N25" s="2942"/>
      <c r="O25" s="2943"/>
      <c r="P25" s="2941" cm="1">
        <f t="array" ref="P25">SUMPRODUCT((Application!$B$728:$B$752 = 'CalHFA Addendum'!P$18)*(Application!$AH$728:$AH$752 = 'CalHFA Addendum'!$B25),Application!$G$728:$G$752)</f>
        <v>0</v>
      </c>
      <c r="Q25" s="2942"/>
      <c r="R25" s="2942"/>
      <c r="S25" s="2942"/>
      <c r="T25" s="2942"/>
      <c r="U25" s="2943"/>
      <c r="V25" s="2941" cm="1">
        <f t="array" ref="V25">SUMPRODUCT((Application!$B$728:$B$752 = 'CalHFA Addendum'!V$18)*(Application!$AH$728:$AH$752 = 'CalHFA Addendum'!$B25),Application!$G$728:$G$752)</f>
        <v>0</v>
      </c>
      <c r="W25" s="2942"/>
      <c r="X25" s="2942"/>
      <c r="Y25" s="2942"/>
      <c r="Z25" s="2942"/>
      <c r="AA25" s="2943"/>
      <c r="AB25" s="2941" cm="1">
        <f t="array" ref="AB25">SUMPRODUCT((Application!$B$728:$B$752 = 'CalHFA Addendum'!AB$18)*(Application!$AH$728:$AH$752 = 'CalHFA Addendum'!$B25),Application!$G$728:$G$752)</f>
        <v>0</v>
      </c>
      <c r="AC25" s="2942"/>
      <c r="AD25" s="2942"/>
      <c r="AE25" s="2942"/>
      <c r="AF25" s="2942"/>
      <c r="AG25" s="2943"/>
      <c r="AH25" s="2941" cm="1">
        <f t="array" ref="AH25">SUMPRODUCT((Application!$B$728:$B$752 = 'CalHFA Addendum'!AH$18)*(Application!$AH$728:$AH$752 = 'CalHFA Addendum'!$B25),Application!$G$728:$G$752)</f>
        <v>0</v>
      </c>
      <c r="AI25" s="2942"/>
      <c r="AJ25" s="2942"/>
      <c r="AK25" s="2942"/>
      <c r="AL25" s="2942"/>
      <c r="AM25" s="2943"/>
      <c r="AN25" s="2941" cm="1">
        <f t="array" ref="AN25">SUMPRODUCT((Application!$B$728:$B$752 = 'CalHFA Addendum'!AN$18)*(Application!$AH$728:$AH$752 = 'CalHFA Addendum'!$B25),Application!$G$728:$G$752)</f>
        <v>0</v>
      </c>
      <c r="AO25" s="2942"/>
      <c r="AP25" s="2942"/>
      <c r="AQ25" s="2942"/>
      <c r="AR25" s="2942"/>
      <c r="AS25" s="2943"/>
      <c r="AT25" s="2944">
        <f t="shared" si="0"/>
        <v>0</v>
      </c>
      <c r="AU25" s="2945"/>
      <c r="AV25" s="2945"/>
      <c r="AW25" s="2945"/>
      <c r="AX25" s="2945"/>
      <c r="AY25" s="2946"/>
      <c r="AZ25" s="1763"/>
      <c r="BA25" s="1763"/>
      <c r="BB25" s="1763"/>
      <c r="BC25" s="1763"/>
      <c r="BD25" s="1763"/>
      <c r="BE25" s="1769"/>
    </row>
    <row r="26" spans="1:58" ht="15">
      <c r="A26" s="1763"/>
      <c r="B26" s="2950">
        <v>0.9</v>
      </c>
      <c r="C26" s="2951"/>
      <c r="D26" s="2951"/>
      <c r="E26" s="2951"/>
      <c r="F26" s="2951"/>
      <c r="G26" s="2951"/>
      <c r="H26" s="2951"/>
      <c r="I26" s="2951"/>
      <c r="J26" s="2941">
        <f t="shared" si="1"/>
        <v>0</v>
      </c>
      <c r="K26" s="2942"/>
      <c r="L26" s="2942"/>
      <c r="M26" s="2942"/>
      <c r="N26" s="2942"/>
      <c r="O26" s="2943"/>
      <c r="P26" s="2941" cm="1">
        <f t="array" ref="P26">SUMPRODUCT((Application!$B$728:$B$752 = 'CalHFA Addendum'!P$18)*(Application!$AH$728:$AH$752 = 'CalHFA Addendum'!$B26),Application!$G$728:$G$752)</f>
        <v>0</v>
      </c>
      <c r="Q26" s="2942"/>
      <c r="R26" s="2942"/>
      <c r="S26" s="2942"/>
      <c r="T26" s="2942"/>
      <c r="U26" s="2943"/>
      <c r="V26" s="2941" cm="1">
        <f t="array" ref="V26">SUMPRODUCT((Application!$B$728:$B$752 = 'CalHFA Addendum'!V$18)*(Application!$AH$728:$AH$752 = 'CalHFA Addendum'!$B26),Application!$G$728:$G$752)</f>
        <v>0</v>
      </c>
      <c r="W26" s="2942"/>
      <c r="X26" s="2942"/>
      <c r="Y26" s="2942"/>
      <c r="Z26" s="2942"/>
      <c r="AA26" s="2943"/>
      <c r="AB26" s="2941" cm="1">
        <f t="array" ref="AB26">SUMPRODUCT((Application!$B$728:$B$752 = 'CalHFA Addendum'!AB$18)*(Application!$AH$728:$AH$752 = 'CalHFA Addendum'!$B26),Application!$G$728:$G$752)</f>
        <v>0</v>
      </c>
      <c r="AC26" s="2942"/>
      <c r="AD26" s="2942"/>
      <c r="AE26" s="2942"/>
      <c r="AF26" s="2942"/>
      <c r="AG26" s="2943"/>
      <c r="AH26" s="2941" cm="1">
        <f t="array" ref="AH26">SUMPRODUCT((Application!$B$728:$B$752 = 'CalHFA Addendum'!AH$18)*(Application!$AH$728:$AH$752 = 'CalHFA Addendum'!$B26),Application!$G$728:$G$752)</f>
        <v>0</v>
      </c>
      <c r="AI26" s="2942"/>
      <c r="AJ26" s="2942"/>
      <c r="AK26" s="2942"/>
      <c r="AL26" s="2942"/>
      <c r="AM26" s="2943"/>
      <c r="AN26" s="2941" cm="1">
        <f t="array" ref="AN26">SUMPRODUCT((Application!$B$728:$B$752 = 'CalHFA Addendum'!AN$18)*(Application!$AH$728:$AH$752 = 'CalHFA Addendum'!$B26),Application!$G$728:$G$752)</f>
        <v>0</v>
      </c>
      <c r="AO26" s="2942"/>
      <c r="AP26" s="2942"/>
      <c r="AQ26" s="2942"/>
      <c r="AR26" s="2942"/>
      <c r="AS26" s="2943"/>
      <c r="AT26" s="2944">
        <f t="shared" si="0"/>
        <v>0</v>
      </c>
      <c r="AU26" s="2945"/>
      <c r="AV26" s="2945"/>
      <c r="AW26" s="2945"/>
      <c r="AX26" s="2945"/>
      <c r="AY26" s="2946"/>
      <c r="AZ26" s="1763"/>
      <c r="BA26" s="1763"/>
      <c r="BB26" s="1763"/>
      <c r="BC26" s="1763"/>
      <c r="BD26" s="1763"/>
      <c r="BE26" s="1769"/>
    </row>
    <row r="27" spans="1:58" ht="15">
      <c r="A27" s="1763"/>
      <c r="B27" s="2950">
        <v>1</v>
      </c>
      <c r="C27" s="2951"/>
      <c r="D27" s="2951"/>
      <c r="E27" s="2951"/>
      <c r="F27" s="2951"/>
      <c r="G27" s="2951"/>
      <c r="H27" s="2951"/>
      <c r="I27" s="2951"/>
      <c r="J27" s="2941">
        <f t="shared" si="1"/>
        <v>0</v>
      </c>
      <c r="K27" s="2942"/>
      <c r="L27" s="2942"/>
      <c r="M27" s="2942"/>
      <c r="N27" s="2942"/>
      <c r="O27" s="2943"/>
      <c r="P27" s="2941" cm="1">
        <f t="array" ref="P27">SUMPRODUCT((Application!$B$728:$B$752 = 'CalHFA Addendum'!P$18)*(Application!$AH$728:$AH$752 = 'CalHFA Addendum'!$B27),Application!$G$728:$G$752)</f>
        <v>0</v>
      </c>
      <c r="Q27" s="2942"/>
      <c r="R27" s="2942"/>
      <c r="S27" s="2942"/>
      <c r="T27" s="2942"/>
      <c r="U27" s="2943"/>
      <c r="V27" s="2941" cm="1">
        <f t="array" ref="V27">SUMPRODUCT((Application!$B$728:$B$752 = 'CalHFA Addendum'!V$18)*(Application!$AH$728:$AH$752 = 'CalHFA Addendum'!$B27),Application!$G$728:$G$752)</f>
        <v>0</v>
      </c>
      <c r="W27" s="2942"/>
      <c r="X27" s="2942"/>
      <c r="Y27" s="2942"/>
      <c r="Z27" s="2942"/>
      <c r="AA27" s="2943"/>
      <c r="AB27" s="2941" cm="1">
        <f t="array" ref="AB27">SUMPRODUCT((Application!$B$728:$B$752 = 'CalHFA Addendum'!AB$18)*(Application!$AH$728:$AH$752 = 'CalHFA Addendum'!$B27),Application!$G$728:$G$752)</f>
        <v>0</v>
      </c>
      <c r="AC27" s="2942"/>
      <c r="AD27" s="2942"/>
      <c r="AE27" s="2942"/>
      <c r="AF27" s="2942"/>
      <c r="AG27" s="2943"/>
      <c r="AH27" s="2941" cm="1">
        <f t="array" ref="AH27">SUMPRODUCT((Application!$B$728:$B$752 = 'CalHFA Addendum'!AH$18)*(Application!$AH$728:$AH$752 = 'CalHFA Addendum'!$B27),Application!$G$728:$G$752)</f>
        <v>0</v>
      </c>
      <c r="AI27" s="2942"/>
      <c r="AJ27" s="2942"/>
      <c r="AK27" s="2942"/>
      <c r="AL27" s="2942"/>
      <c r="AM27" s="2943"/>
      <c r="AN27" s="2941" cm="1">
        <f t="array" ref="AN27">SUMPRODUCT((Application!$B$728:$B$752 = 'CalHFA Addendum'!AN$18)*(Application!$AH$728:$AH$752 = 'CalHFA Addendum'!$B27),Application!$G$728:$G$752)</f>
        <v>0</v>
      </c>
      <c r="AO27" s="2942"/>
      <c r="AP27" s="2942"/>
      <c r="AQ27" s="2942"/>
      <c r="AR27" s="2942"/>
      <c r="AS27" s="2943"/>
      <c r="AT27" s="2944">
        <f t="shared" si="0"/>
        <v>0</v>
      </c>
      <c r="AU27" s="2945"/>
      <c r="AV27" s="2945"/>
      <c r="AW27" s="2945"/>
      <c r="AX27" s="2945"/>
      <c r="AY27" s="2946"/>
      <c r="AZ27" s="1763"/>
      <c r="BA27" s="1763"/>
      <c r="BB27" s="1763"/>
      <c r="BC27" s="1763"/>
      <c r="BD27" s="1763"/>
      <c r="BE27" s="1769"/>
    </row>
    <row r="28" spans="1:58" thickBot="1">
      <c r="A28" s="1763"/>
      <c r="B28" s="2947" t="s">
        <v>2002</v>
      </c>
      <c r="C28" s="2948"/>
      <c r="D28" s="2948"/>
      <c r="E28" s="2948"/>
      <c r="F28" s="2948"/>
      <c r="G28" s="2948"/>
      <c r="H28" s="2948"/>
      <c r="I28" s="2949"/>
      <c r="J28" s="2941">
        <f t="shared" si="1"/>
        <v>2</v>
      </c>
      <c r="K28" s="2942"/>
      <c r="L28" s="2942"/>
      <c r="M28" s="2942"/>
      <c r="N28" s="2942"/>
      <c r="O28" s="2943"/>
      <c r="P28" s="2941">
        <f>_xlfn.IFNA(VLOOKUP(P$18,Application!$J$772:$S$775,6,FALSE), 0)</f>
        <v>0</v>
      </c>
      <c r="Q28" s="2942"/>
      <c r="R28" s="2942"/>
      <c r="S28" s="2942"/>
      <c r="T28" s="2942"/>
      <c r="U28" s="2943"/>
      <c r="V28" s="2941">
        <f>_xlfn.IFNA(VLOOKUP(V$18,Application!$J$772:$S$775,6,FALSE), 0)</f>
        <v>0</v>
      </c>
      <c r="W28" s="2942"/>
      <c r="X28" s="2942"/>
      <c r="Y28" s="2942"/>
      <c r="Z28" s="2942"/>
      <c r="AA28" s="2943"/>
      <c r="AB28" s="2941">
        <f>_xlfn.IFNA(VLOOKUP(AB$18,Application!$J$772:$S$775,6,FALSE), 0)</f>
        <v>2</v>
      </c>
      <c r="AC28" s="2942"/>
      <c r="AD28" s="2942"/>
      <c r="AE28" s="2942"/>
      <c r="AF28" s="2942"/>
      <c r="AG28" s="2943"/>
      <c r="AH28" s="2941">
        <f>_xlfn.IFNA(VLOOKUP(AH$18,Application!$J$772:$S$775,6,FALSE), 0)</f>
        <v>0</v>
      </c>
      <c r="AI28" s="2942"/>
      <c r="AJ28" s="2942"/>
      <c r="AK28" s="2942"/>
      <c r="AL28" s="2942"/>
      <c r="AM28" s="2943"/>
      <c r="AN28" s="2941">
        <f>_xlfn.IFNA(VLOOKUP(AN$18,Application!$J$772:$S$775,6,FALSE), 0)</f>
        <v>0</v>
      </c>
      <c r="AO28" s="2942"/>
      <c r="AP28" s="2942"/>
      <c r="AQ28" s="2942"/>
      <c r="AR28" s="2942"/>
      <c r="AS28" s="2943"/>
      <c r="AT28" s="2944">
        <f t="shared" si="0"/>
        <v>1.282051282051282E-2</v>
      </c>
      <c r="AU28" s="2945"/>
      <c r="AV28" s="2945"/>
      <c r="AW28" s="2945"/>
      <c r="AX28" s="2945"/>
      <c r="AY28" s="2946"/>
      <c r="AZ28" s="1763"/>
      <c r="BA28" s="1763"/>
      <c r="BB28" s="1763"/>
      <c r="BC28" s="1763"/>
      <c r="BD28" s="1763"/>
      <c r="BE28" s="1769"/>
    </row>
    <row r="29" spans="1:58" thickBot="1">
      <c r="A29" s="1763"/>
      <c r="B29" s="2940" t="s">
        <v>1873</v>
      </c>
      <c r="C29" s="2916"/>
      <c r="D29" s="2916"/>
      <c r="E29" s="2916"/>
      <c r="F29" s="2916"/>
      <c r="G29" s="2916"/>
      <c r="H29" s="2916"/>
      <c r="I29" s="2917"/>
      <c r="J29" s="2915">
        <f>SUM(J19:O28)</f>
        <v>156</v>
      </c>
      <c r="K29" s="2916"/>
      <c r="L29" s="2916"/>
      <c r="M29" s="2916"/>
      <c r="N29" s="2916"/>
      <c r="O29" s="2917"/>
      <c r="P29" s="2915">
        <f>SUM(P19:U28)</f>
        <v>0</v>
      </c>
      <c r="Q29" s="2916"/>
      <c r="R29" s="2916"/>
      <c r="S29" s="2916"/>
      <c r="T29" s="2916"/>
      <c r="U29" s="2917"/>
      <c r="V29" s="2915">
        <f>SUM(V19:AA28)</f>
        <v>69</v>
      </c>
      <c r="W29" s="2916"/>
      <c r="X29" s="2916"/>
      <c r="Y29" s="2916"/>
      <c r="Z29" s="2916"/>
      <c r="AA29" s="2917"/>
      <c r="AB29" s="2915">
        <f>SUM(AB19:AG28)</f>
        <v>48</v>
      </c>
      <c r="AC29" s="2916"/>
      <c r="AD29" s="2916"/>
      <c r="AE29" s="2916"/>
      <c r="AF29" s="2916"/>
      <c r="AG29" s="2917"/>
      <c r="AH29" s="2915">
        <f>SUM(AH19:AM28)</f>
        <v>39</v>
      </c>
      <c r="AI29" s="2916"/>
      <c r="AJ29" s="2916"/>
      <c r="AK29" s="2916"/>
      <c r="AL29" s="2916"/>
      <c r="AM29" s="2917"/>
      <c r="AN29" s="2915">
        <f>SUM(AN19:AS28)</f>
        <v>0</v>
      </c>
      <c r="AO29" s="2916"/>
      <c r="AP29" s="2916"/>
      <c r="AQ29" s="2916"/>
      <c r="AR29" s="2916"/>
      <c r="AS29" s="2917"/>
      <c r="AT29" s="2918">
        <f>J29/$J$29</f>
        <v>1</v>
      </c>
      <c r="AU29" s="2919"/>
      <c r="AV29" s="2919"/>
      <c r="AW29" s="2919"/>
      <c r="AX29" s="2919"/>
      <c r="AY29" s="2920"/>
      <c r="AZ29" s="1763"/>
      <c r="BA29" s="1763"/>
      <c r="BB29" s="1763"/>
      <c r="BC29" s="1763"/>
      <c r="BD29" s="1763"/>
      <c r="BE29" s="1769"/>
    </row>
    <row r="30" spans="1:58" thickBot="1">
      <c r="A30" s="1762"/>
      <c r="B30" s="1763"/>
      <c r="C30" s="1763"/>
      <c r="D30" s="1763"/>
      <c r="E30" s="1763"/>
      <c r="F30" s="1763"/>
      <c r="G30" s="1763"/>
      <c r="H30" s="1763"/>
      <c r="I30" s="1763"/>
      <c r="J30" s="1763"/>
      <c r="K30" s="1763"/>
      <c r="L30" s="1763"/>
      <c r="M30" s="1763"/>
      <c r="N30" s="1763"/>
      <c r="O30" s="1763"/>
      <c r="P30" s="1763"/>
      <c r="Q30" s="1763"/>
      <c r="R30" s="1763"/>
      <c r="S30" s="1763"/>
      <c r="T30" s="1763"/>
      <c r="U30" s="1763"/>
      <c r="V30" s="1763"/>
      <c r="W30" s="1763"/>
      <c r="X30" s="1763"/>
      <c r="Y30" s="1763"/>
      <c r="Z30" s="1763"/>
      <c r="AA30" s="1763"/>
      <c r="AB30" s="1763"/>
      <c r="AC30" s="1763"/>
      <c r="AD30" s="1763"/>
      <c r="AE30" s="1763"/>
      <c r="AF30" s="1763"/>
      <c r="AG30" s="1763"/>
      <c r="AH30" s="1763"/>
      <c r="AI30" s="1763"/>
      <c r="AJ30" s="1763"/>
      <c r="AK30" s="1763"/>
      <c r="AL30" s="1763"/>
      <c r="AM30" s="1763"/>
      <c r="AN30" s="1763"/>
      <c r="AO30" s="1763"/>
      <c r="AP30" s="1763"/>
      <c r="AQ30" s="1763"/>
      <c r="AR30" s="1763"/>
      <c r="AS30" s="1763"/>
      <c r="AT30" s="1763"/>
      <c r="AU30" s="1763"/>
      <c r="AV30" s="1763"/>
      <c r="AW30" s="1763"/>
      <c r="AX30" s="1763"/>
      <c r="AY30" s="1763"/>
      <c r="AZ30" s="1763"/>
      <c r="BA30" s="1763"/>
      <c r="BB30" s="1763"/>
      <c r="BC30" s="1763"/>
      <c r="BD30" s="1763"/>
      <c r="BE30" s="1769"/>
    </row>
    <row r="31" spans="1:58" thickBot="1">
      <c r="A31" s="1763"/>
      <c r="B31" s="2921" t="s">
        <v>2003</v>
      </c>
      <c r="C31" s="2922"/>
      <c r="D31" s="2922"/>
      <c r="E31" s="2922"/>
      <c r="F31" s="2922"/>
      <c r="G31" s="2922"/>
      <c r="H31" s="2922"/>
      <c r="I31" s="2922"/>
      <c r="J31" s="2922"/>
      <c r="K31" s="2922"/>
      <c r="L31" s="2922"/>
      <c r="M31" s="2922"/>
      <c r="N31" s="2922"/>
      <c r="O31" s="2922"/>
      <c r="P31" s="2922"/>
      <c r="Q31" s="2922"/>
      <c r="R31" s="2922"/>
      <c r="S31" s="2922"/>
      <c r="T31" s="2922"/>
      <c r="U31" s="2922"/>
      <c r="V31" s="2922"/>
      <c r="W31" s="2922"/>
      <c r="X31" s="2922"/>
      <c r="Y31" s="2922"/>
      <c r="Z31" s="2922"/>
      <c r="AA31" s="2922"/>
      <c r="AB31" s="2922"/>
      <c r="AC31" s="2922"/>
      <c r="AD31" s="2922"/>
      <c r="AE31" s="2922"/>
      <c r="AF31" s="2922"/>
      <c r="AG31" s="2922"/>
      <c r="AH31" s="2922"/>
      <c r="AI31" s="2922"/>
      <c r="AJ31" s="2922"/>
      <c r="AK31" s="2922"/>
      <c r="AL31" s="2922"/>
      <c r="AM31" s="2922"/>
      <c r="AN31" s="2922"/>
      <c r="AO31" s="2922"/>
      <c r="AP31" s="2922"/>
      <c r="AQ31" s="2922"/>
      <c r="AR31" s="2922"/>
      <c r="AS31" s="2922"/>
      <c r="AT31" s="2922"/>
      <c r="AU31" s="2922"/>
      <c r="AV31" s="2922"/>
      <c r="AW31" s="2922"/>
      <c r="AX31" s="2922"/>
      <c r="AY31" s="2922"/>
      <c r="AZ31" s="2923"/>
      <c r="BA31" s="1763"/>
      <c r="BB31" s="1763"/>
      <c r="BC31" s="1763"/>
      <c r="BD31" s="1763"/>
      <c r="BE31" s="1769"/>
    </row>
    <row r="32" spans="1:58" thickBot="1">
      <c r="A32" s="1763"/>
      <c r="B32" s="2924" t="s">
        <v>2004</v>
      </c>
      <c r="C32" s="2925"/>
      <c r="D32" s="2925"/>
      <c r="E32" s="2925"/>
      <c r="F32" s="2925"/>
      <c r="G32" s="2925"/>
      <c r="H32" s="2925"/>
      <c r="I32" s="2926"/>
      <c r="J32" s="2928" t="s">
        <v>2005</v>
      </c>
      <c r="K32" s="2929"/>
      <c r="L32" s="2929"/>
      <c r="M32" s="2930"/>
      <c r="N32" s="2928" t="s">
        <v>2006</v>
      </c>
      <c r="O32" s="2929"/>
      <c r="P32" s="2929"/>
      <c r="Q32" s="2929"/>
      <c r="R32" s="2932" t="s">
        <v>2007</v>
      </c>
      <c r="S32" s="2933"/>
      <c r="T32" s="2933"/>
      <c r="U32" s="2933"/>
      <c r="V32" s="2933"/>
      <c r="W32" s="2933"/>
      <c r="X32" s="2933"/>
      <c r="Y32" s="2933"/>
      <c r="Z32" s="2933"/>
      <c r="AA32" s="2933"/>
      <c r="AB32" s="2933"/>
      <c r="AC32" s="2933"/>
      <c r="AD32" s="2933"/>
      <c r="AE32" s="2933"/>
      <c r="AF32" s="2933"/>
      <c r="AG32" s="2933"/>
      <c r="AH32" s="2933"/>
      <c r="AI32" s="2933"/>
      <c r="AJ32" s="2933"/>
      <c r="AK32" s="2933"/>
      <c r="AL32" s="2933"/>
      <c r="AM32" s="2933"/>
      <c r="AN32" s="2933"/>
      <c r="AO32" s="2933"/>
      <c r="AP32" s="2933"/>
      <c r="AQ32" s="2933"/>
      <c r="AR32" s="2933"/>
      <c r="AS32" s="2933"/>
      <c r="AT32" s="2933"/>
      <c r="AU32" s="2933"/>
      <c r="AV32" s="2933"/>
      <c r="AW32" s="2933"/>
      <c r="AX32" s="2933"/>
      <c r="AY32" s="2933"/>
      <c r="AZ32" s="2934"/>
      <c r="BA32" s="1763"/>
      <c r="BB32" s="1763"/>
      <c r="BC32" s="1763"/>
      <c r="BD32" s="1763"/>
      <c r="BE32" s="1769"/>
    </row>
    <row r="33" spans="1:58" ht="15" customHeight="1">
      <c r="A33" s="1763"/>
      <c r="B33" s="2927"/>
      <c r="C33" s="2925"/>
      <c r="D33" s="2925"/>
      <c r="E33" s="2925"/>
      <c r="F33" s="2925"/>
      <c r="G33" s="2925"/>
      <c r="H33" s="2925"/>
      <c r="I33" s="2926"/>
      <c r="J33" s="2931"/>
      <c r="K33" s="2929"/>
      <c r="L33" s="2929"/>
      <c r="M33" s="2930"/>
      <c r="N33" s="2931"/>
      <c r="O33" s="2929"/>
      <c r="P33" s="2929"/>
      <c r="Q33" s="2929"/>
      <c r="R33" s="2863" t="s">
        <v>2008</v>
      </c>
      <c r="S33" s="2935"/>
      <c r="T33" s="2935"/>
      <c r="U33" s="2935"/>
      <c r="V33" s="2935"/>
      <c r="W33" s="2935"/>
      <c r="X33" s="2935"/>
      <c r="Y33" s="2935"/>
      <c r="Z33" s="2935"/>
      <c r="AA33" s="2935"/>
      <c r="AB33" s="2935"/>
      <c r="AC33" s="2935"/>
      <c r="AD33" s="2935"/>
      <c r="AE33" s="2935"/>
      <c r="AF33" s="2935"/>
      <c r="AG33" s="2935"/>
      <c r="AH33" s="2935"/>
      <c r="AI33" s="2935"/>
      <c r="AJ33" s="2935"/>
      <c r="AK33" s="2935"/>
      <c r="AL33" s="2935"/>
      <c r="AM33" s="2935"/>
      <c r="AN33" s="2935"/>
      <c r="AO33" s="2935"/>
      <c r="AP33" s="2935"/>
      <c r="AQ33" s="2935"/>
      <c r="AR33" s="2935"/>
      <c r="AS33" s="2935"/>
      <c r="AT33" s="2935"/>
      <c r="AU33" s="2935"/>
      <c r="AV33" s="2935"/>
      <c r="AW33" s="2935"/>
      <c r="AX33" s="2935"/>
      <c r="AY33" s="2935"/>
      <c r="AZ33" s="2936"/>
      <c r="BA33" s="1770"/>
      <c r="BB33" s="1763"/>
      <c r="BC33" s="1763"/>
      <c r="BD33" s="1763"/>
      <c r="BE33" s="1769"/>
    </row>
    <row r="34" spans="1:58" ht="15.75" customHeight="1" thickBot="1">
      <c r="A34" s="1763"/>
      <c r="B34" s="2927"/>
      <c r="C34" s="2925"/>
      <c r="D34" s="2925"/>
      <c r="E34" s="2925"/>
      <c r="F34" s="2925"/>
      <c r="G34" s="2925"/>
      <c r="H34" s="2925"/>
      <c r="I34" s="2926"/>
      <c r="J34" s="2931"/>
      <c r="K34" s="2929"/>
      <c r="L34" s="2929"/>
      <c r="M34" s="2930"/>
      <c r="N34" s="2931"/>
      <c r="O34" s="2929"/>
      <c r="P34" s="2929"/>
      <c r="Q34" s="2929"/>
      <c r="R34" s="2937"/>
      <c r="S34" s="2938"/>
      <c r="T34" s="2938"/>
      <c r="U34" s="2938"/>
      <c r="V34" s="2938"/>
      <c r="W34" s="2938"/>
      <c r="X34" s="2938"/>
      <c r="Y34" s="2938"/>
      <c r="Z34" s="2938"/>
      <c r="AA34" s="2938"/>
      <c r="AB34" s="2938"/>
      <c r="AC34" s="2938"/>
      <c r="AD34" s="2938"/>
      <c r="AE34" s="2938"/>
      <c r="AF34" s="2938"/>
      <c r="AG34" s="2938"/>
      <c r="AH34" s="2938"/>
      <c r="AI34" s="2938"/>
      <c r="AJ34" s="2938"/>
      <c r="AK34" s="2938"/>
      <c r="AL34" s="2938"/>
      <c r="AM34" s="2938"/>
      <c r="AN34" s="2938"/>
      <c r="AO34" s="2938"/>
      <c r="AP34" s="2938"/>
      <c r="AQ34" s="2938"/>
      <c r="AR34" s="2938"/>
      <c r="AS34" s="2938"/>
      <c r="AT34" s="2938"/>
      <c r="AU34" s="2938"/>
      <c r="AV34" s="2938"/>
      <c r="AW34" s="2938"/>
      <c r="AX34" s="2938"/>
      <c r="AY34" s="2938"/>
      <c r="AZ34" s="2939"/>
      <c r="BA34" s="1770"/>
      <c r="BB34" s="1763"/>
      <c r="BC34" s="1763"/>
      <c r="BD34" s="1763"/>
      <c r="BE34" s="1769"/>
    </row>
    <row r="35" spans="1:58" ht="15.75" customHeight="1" thickBot="1">
      <c r="A35" s="1763"/>
      <c r="B35" s="2927"/>
      <c r="C35" s="2925"/>
      <c r="D35" s="2925"/>
      <c r="E35" s="2925"/>
      <c r="F35" s="2925"/>
      <c r="G35" s="2925"/>
      <c r="H35" s="2925"/>
      <c r="I35" s="2926"/>
      <c r="J35" s="2931"/>
      <c r="K35" s="2929"/>
      <c r="L35" s="2929"/>
      <c r="M35" s="2930"/>
      <c r="N35" s="2931"/>
      <c r="O35" s="2929"/>
      <c r="P35" s="2929"/>
      <c r="Q35" s="2929"/>
      <c r="R35" s="2909">
        <v>0.3</v>
      </c>
      <c r="S35" s="2910"/>
      <c r="T35" s="2910"/>
      <c r="U35" s="2911"/>
      <c r="V35" s="2909">
        <v>0.4</v>
      </c>
      <c r="W35" s="2910"/>
      <c r="X35" s="2910"/>
      <c r="Y35" s="2911"/>
      <c r="Z35" s="2909">
        <v>0.5</v>
      </c>
      <c r="AA35" s="2910"/>
      <c r="AB35" s="2910"/>
      <c r="AC35" s="2911"/>
      <c r="AD35" s="2909">
        <v>0.6</v>
      </c>
      <c r="AE35" s="2910"/>
      <c r="AF35" s="2910"/>
      <c r="AG35" s="2911"/>
      <c r="AH35" s="2909">
        <v>0.8</v>
      </c>
      <c r="AI35" s="2910"/>
      <c r="AJ35" s="2910"/>
      <c r="AK35" s="2911"/>
      <c r="AL35" s="2909" t="s">
        <v>2434</v>
      </c>
      <c r="AM35" s="2910"/>
      <c r="AN35" s="2911"/>
      <c r="AO35" s="2912" t="s">
        <v>2009</v>
      </c>
      <c r="AP35" s="2913"/>
      <c r="AQ35" s="2913"/>
      <c r="AR35" s="2913"/>
      <c r="AS35" s="2913"/>
      <c r="AT35" s="2914"/>
      <c r="AU35" s="2912" t="s">
        <v>2010</v>
      </c>
      <c r="AV35" s="2913"/>
      <c r="AW35" s="2913"/>
      <c r="AX35" s="2913"/>
      <c r="AY35" s="2913"/>
      <c r="AZ35" s="2914"/>
      <c r="BA35" s="1770"/>
      <c r="BB35" s="1763"/>
      <c r="BC35" s="1763"/>
      <c r="BD35" s="1763"/>
      <c r="BE35" s="1769"/>
      <c r="BF35" s="1761"/>
    </row>
    <row r="36" spans="1:58" ht="15.75" customHeight="1">
      <c r="A36" s="1763"/>
      <c r="B36" s="2900" t="s">
        <v>2011</v>
      </c>
      <c r="C36" s="2901"/>
      <c r="D36" s="2901"/>
      <c r="E36" s="2901"/>
      <c r="F36" s="2901"/>
      <c r="G36" s="2901"/>
      <c r="H36" s="2901"/>
      <c r="I36" s="2902"/>
      <c r="J36" s="2903" t="s">
        <v>2012</v>
      </c>
      <c r="K36" s="2904"/>
      <c r="L36" s="2904"/>
      <c r="M36" s="2905"/>
      <c r="N36" s="2906">
        <v>55</v>
      </c>
      <c r="O36" s="2907"/>
      <c r="P36" s="2907"/>
      <c r="Q36" s="2908"/>
      <c r="R36" s="2898">
        <v>10</v>
      </c>
      <c r="S36" s="2898"/>
      <c r="T36" s="2898"/>
      <c r="U36" s="2898"/>
      <c r="V36" s="2898">
        <v>30</v>
      </c>
      <c r="W36" s="2898"/>
      <c r="X36" s="2898"/>
      <c r="Y36" s="2898"/>
      <c r="Z36" s="2898"/>
      <c r="AA36" s="2898"/>
      <c r="AB36" s="2898"/>
      <c r="AC36" s="2898"/>
      <c r="AD36" s="2898"/>
      <c r="AE36" s="2898"/>
      <c r="AF36" s="2898"/>
      <c r="AG36" s="2898"/>
      <c r="AH36" s="2899"/>
      <c r="AI36" s="2899"/>
      <c r="AJ36" s="2899"/>
      <c r="AK36" s="2899"/>
      <c r="AL36" s="2899"/>
      <c r="AM36" s="2899"/>
      <c r="AN36" s="2899"/>
      <c r="AO36" s="2870">
        <f>SUM(R36:AN36)</f>
        <v>40</v>
      </c>
      <c r="AP36" s="2870"/>
      <c r="AQ36" s="2870"/>
      <c r="AR36" s="2870"/>
      <c r="AS36" s="2870"/>
      <c r="AT36" s="2870"/>
      <c r="AU36" s="2871">
        <f>AO36/$J$29</f>
        <v>0.25641025641025639</v>
      </c>
      <c r="AV36" s="2871"/>
      <c r="AW36" s="2871"/>
      <c r="AX36" s="2871"/>
      <c r="AY36" s="2871"/>
      <c r="AZ36" s="2871"/>
      <c r="BA36" s="1763"/>
      <c r="BB36" s="1763"/>
      <c r="BC36" s="1763"/>
      <c r="BD36" s="1763"/>
      <c r="BE36" s="1769"/>
      <c r="BF36" s="1761"/>
    </row>
    <row r="37" spans="1:58" ht="15.75" customHeight="1">
      <c r="A37" s="1763"/>
      <c r="B37" s="2893" t="s">
        <v>2013</v>
      </c>
      <c r="C37" s="2894"/>
      <c r="D37" s="2894"/>
      <c r="E37" s="2894"/>
      <c r="F37" s="2894"/>
      <c r="G37" s="2894"/>
      <c r="H37" s="2894"/>
      <c r="I37" s="2895"/>
      <c r="J37" s="2896" t="s">
        <v>2014</v>
      </c>
      <c r="K37" s="2884"/>
      <c r="L37" s="2884"/>
      <c r="M37" s="2897"/>
      <c r="N37" s="2883">
        <v>55</v>
      </c>
      <c r="O37" s="2884"/>
      <c r="P37" s="2884"/>
      <c r="Q37" s="2885"/>
      <c r="R37" s="2869"/>
      <c r="S37" s="2869"/>
      <c r="T37" s="2869"/>
      <c r="U37" s="2869"/>
      <c r="V37" s="2869"/>
      <c r="W37" s="2869"/>
      <c r="X37" s="2869"/>
      <c r="Y37" s="2869"/>
      <c r="Z37" s="2869"/>
      <c r="AA37" s="2869"/>
      <c r="AB37" s="2869"/>
      <c r="AC37" s="2869"/>
      <c r="AD37" s="2869"/>
      <c r="AE37" s="2869"/>
      <c r="AF37" s="2869"/>
      <c r="AG37" s="2869"/>
      <c r="AH37" s="2869"/>
      <c r="AI37" s="2869"/>
      <c r="AJ37" s="2869"/>
      <c r="AK37" s="2869"/>
      <c r="AL37" s="2869"/>
      <c r="AM37" s="2869"/>
      <c r="AN37" s="2869"/>
      <c r="AO37" s="2870">
        <f t="shared" ref="AO37:AO47" si="2">SUM(R37:AN37)</f>
        <v>0</v>
      </c>
      <c r="AP37" s="2870"/>
      <c r="AQ37" s="2870"/>
      <c r="AR37" s="2870"/>
      <c r="AS37" s="2870"/>
      <c r="AT37" s="2870"/>
      <c r="AU37" s="2871">
        <f t="shared" ref="AU37:AU47" si="3">AO37/$J$29</f>
        <v>0</v>
      </c>
      <c r="AV37" s="2871"/>
      <c r="AW37" s="2871"/>
      <c r="AX37" s="2871"/>
      <c r="AY37" s="2871"/>
      <c r="AZ37" s="2871"/>
      <c r="BA37" s="1763"/>
      <c r="BB37" s="1763"/>
      <c r="BC37" s="1763"/>
      <c r="BD37" s="1763"/>
      <c r="BE37" s="1769"/>
      <c r="BF37" s="1761"/>
    </row>
    <row r="38" spans="1:58" ht="15.75" customHeight="1">
      <c r="A38" s="1763"/>
      <c r="B38" s="2893" t="s">
        <v>2015</v>
      </c>
      <c r="C38" s="2894"/>
      <c r="D38" s="2894"/>
      <c r="E38" s="2894"/>
      <c r="F38" s="2894"/>
      <c r="G38" s="2894"/>
      <c r="H38" s="2894"/>
      <c r="I38" s="2895"/>
      <c r="J38" s="2896" t="s">
        <v>2016</v>
      </c>
      <c r="K38" s="2884"/>
      <c r="L38" s="2884"/>
      <c r="M38" s="2897"/>
      <c r="N38" s="2883">
        <v>55</v>
      </c>
      <c r="O38" s="2884"/>
      <c r="P38" s="2884"/>
      <c r="Q38" s="2885"/>
      <c r="R38" s="2869"/>
      <c r="S38" s="2869"/>
      <c r="T38" s="2869"/>
      <c r="U38" s="2869"/>
      <c r="V38" s="2869"/>
      <c r="W38" s="2869"/>
      <c r="X38" s="2869"/>
      <c r="Y38" s="2869"/>
      <c r="Z38" s="2869"/>
      <c r="AA38" s="2869"/>
      <c r="AB38" s="2869"/>
      <c r="AC38" s="2869"/>
      <c r="AD38" s="2869"/>
      <c r="AE38" s="2869"/>
      <c r="AF38" s="2869"/>
      <c r="AG38" s="2869"/>
      <c r="AH38" s="2869"/>
      <c r="AI38" s="2869"/>
      <c r="AJ38" s="2869"/>
      <c r="AK38" s="2869"/>
      <c r="AL38" s="2869"/>
      <c r="AM38" s="2869"/>
      <c r="AN38" s="2869"/>
      <c r="AO38" s="2870">
        <f t="shared" si="2"/>
        <v>0</v>
      </c>
      <c r="AP38" s="2870"/>
      <c r="AQ38" s="2870"/>
      <c r="AR38" s="2870"/>
      <c r="AS38" s="2870"/>
      <c r="AT38" s="2870"/>
      <c r="AU38" s="2871">
        <f t="shared" si="3"/>
        <v>0</v>
      </c>
      <c r="AV38" s="2871"/>
      <c r="AW38" s="2871"/>
      <c r="AX38" s="2871"/>
      <c r="AY38" s="2871"/>
      <c r="AZ38" s="2871"/>
      <c r="BA38" s="1763"/>
      <c r="BB38" s="1763"/>
      <c r="BC38" s="1763"/>
      <c r="BD38" s="1763"/>
      <c r="BE38" s="1769"/>
      <c r="BF38" s="1761"/>
    </row>
    <row r="39" spans="1:58" ht="15.75" customHeight="1">
      <c r="A39" s="1763"/>
      <c r="B39" s="2893" t="s">
        <v>2017</v>
      </c>
      <c r="C39" s="2894"/>
      <c r="D39" s="2894"/>
      <c r="E39" s="2894"/>
      <c r="F39" s="2894"/>
      <c r="G39" s="2894"/>
      <c r="H39" s="2894"/>
      <c r="I39" s="2895"/>
      <c r="J39" s="2881"/>
      <c r="K39" s="2644"/>
      <c r="L39" s="2644"/>
      <c r="M39" s="2882"/>
      <c r="N39" s="2815"/>
      <c r="O39" s="2644"/>
      <c r="P39" s="2644"/>
      <c r="Q39" s="2886"/>
      <c r="R39" s="2869"/>
      <c r="S39" s="2869"/>
      <c r="T39" s="2869"/>
      <c r="U39" s="2869"/>
      <c r="V39" s="2869"/>
      <c r="W39" s="2869"/>
      <c r="X39" s="2869"/>
      <c r="Y39" s="2869"/>
      <c r="Z39" s="2869"/>
      <c r="AA39" s="2869"/>
      <c r="AB39" s="2869"/>
      <c r="AC39" s="2869"/>
      <c r="AD39" s="2869"/>
      <c r="AE39" s="2869"/>
      <c r="AF39" s="2869"/>
      <c r="AG39" s="2869"/>
      <c r="AH39" s="2869"/>
      <c r="AI39" s="2869"/>
      <c r="AJ39" s="2869"/>
      <c r="AK39" s="2869"/>
      <c r="AL39" s="2869"/>
      <c r="AM39" s="2869"/>
      <c r="AN39" s="2869"/>
      <c r="AO39" s="2870">
        <f t="shared" si="2"/>
        <v>0</v>
      </c>
      <c r="AP39" s="2870"/>
      <c r="AQ39" s="2870"/>
      <c r="AR39" s="2870"/>
      <c r="AS39" s="2870"/>
      <c r="AT39" s="2870"/>
      <c r="AU39" s="2871">
        <f t="shared" si="3"/>
        <v>0</v>
      </c>
      <c r="AV39" s="2871"/>
      <c r="AW39" s="2871"/>
      <c r="AX39" s="2871"/>
      <c r="AY39" s="2871"/>
      <c r="AZ39" s="2871"/>
      <c r="BA39" s="1763"/>
      <c r="BB39" s="1763"/>
      <c r="BC39" s="1763"/>
      <c r="BD39" s="1763"/>
      <c r="BE39" s="1769"/>
    </row>
    <row r="40" spans="1:58" ht="15.75" customHeight="1">
      <c r="A40" s="1763"/>
      <c r="B40" s="2893" t="s">
        <v>2017</v>
      </c>
      <c r="C40" s="2894"/>
      <c r="D40" s="2894"/>
      <c r="E40" s="2894"/>
      <c r="F40" s="2894"/>
      <c r="G40" s="2894"/>
      <c r="H40" s="2894"/>
      <c r="I40" s="2895"/>
      <c r="J40" s="2881"/>
      <c r="K40" s="2644"/>
      <c r="L40" s="2644"/>
      <c r="M40" s="2882"/>
      <c r="N40" s="2815"/>
      <c r="O40" s="2644"/>
      <c r="P40" s="2644"/>
      <c r="Q40" s="2886"/>
      <c r="R40" s="2869"/>
      <c r="S40" s="2869"/>
      <c r="T40" s="2869"/>
      <c r="U40" s="2869"/>
      <c r="V40" s="2869"/>
      <c r="W40" s="2869"/>
      <c r="X40" s="2869"/>
      <c r="Y40" s="2869"/>
      <c r="Z40" s="2869"/>
      <c r="AA40" s="2869"/>
      <c r="AB40" s="2869"/>
      <c r="AC40" s="2869"/>
      <c r="AD40" s="2869"/>
      <c r="AE40" s="2869"/>
      <c r="AF40" s="2869"/>
      <c r="AG40" s="2869"/>
      <c r="AH40" s="2869"/>
      <c r="AI40" s="2869"/>
      <c r="AJ40" s="2869"/>
      <c r="AK40" s="2869"/>
      <c r="AL40" s="2869"/>
      <c r="AM40" s="2869"/>
      <c r="AN40" s="2869"/>
      <c r="AO40" s="2870">
        <f t="shared" si="2"/>
        <v>0</v>
      </c>
      <c r="AP40" s="2870"/>
      <c r="AQ40" s="2870"/>
      <c r="AR40" s="2870"/>
      <c r="AS40" s="2870"/>
      <c r="AT40" s="2870"/>
      <c r="AU40" s="2871">
        <f t="shared" si="3"/>
        <v>0</v>
      </c>
      <c r="AV40" s="2871"/>
      <c r="AW40" s="2871"/>
      <c r="AX40" s="2871"/>
      <c r="AY40" s="2871"/>
      <c r="AZ40" s="2871"/>
      <c r="BA40" s="1763"/>
      <c r="BB40" s="1763"/>
      <c r="BC40" s="1763"/>
      <c r="BD40" s="1763"/>
      <c r="BE40" s="1769"/>
    </row>
    <row r="41" spans="1:58" ht="15.75" customHeight="1">
      <c r="A41" s="1763"/>
      <c r="B41" s="2890" t="s">
        <v>2018</v>
      </c>
      <c r="C41" s="2891"/>
      <c r="D41" s="2891"/>
      <c r="E41" s="2891"/>
      <c r="F41" s="2891"/>
      <c r="G41" s="2891"/>
      <c r="H41" s="2891"/>
      <c r="I41" s="2892"/>
      <c r="J41" s="2881"/>
      <c r="K41" s="2644"/>
      <c r="L41" s="2644"/>
      <c r="M41" s="2882"/>
      <c r="N41" s="2815"/>
      <c r="O41" s="2644"/>
      <c r="P41" s="2644"/>
      <c r="Q41" s="2886"/>
      <c r="R41" s="2869"/>
      <c r="S41" s="2869"/>
      <c r="T41" s="2869"/>
      <c r="U41" s="2869"/>
      <c r="V41" s="2869"/>
      <c r="W41" s="2869"/>
      <c r="X41" s="2869"/>
      <c r="Y41" s="2869"/>
      <c r="Z41" s="2869"/>
      <c r="AA41" s="2869"/>
      <c r="AB41" s="2869"/>
      <c r="AC41" s="2869"/>
      <c r="AD41" s="2869"/>
      <c r="AE41" s="2869"/>
      <c r="AF41" s="2869"/>
      <c r="AG41" s="2869"/>
      <c r="AH41" s="2869"/>
      <c r="AI41" s="2869"/>
      <c r="AJ41" s="2869"/>
      <c r="AK41" s="2869"/>
      <c r="AL41" s="2869"/>
      <c r="AM41" s="2869"/>
      <c r="AN41" s="2869"/>
      <c r="AO41" s="2870">
        <f t="shared" si="2"/>
        <v>0</v>
      </c>
      <c r="AP41" s="2870"/>
      <c r="AQ41" s="2870"/>
      <c r="AR41" s="2870"/>
      <c r="AS41" s="2870"/>
      <c r="AT41" s="2870"/>
      <c r="AU41" s="2871">
        <f t="shared" si="3"/>
        <v>0</v>
      </c>
      <c r="AV41" s="2871"/>
      <c r="AW41" s="2871"/>
      <c r="AX41" s="2871"/>
      <c r="AY41" s="2871"/>
      <c r="AZ41" s="2871"/>
      <c r="BA41" s="1763"/>
      <c r="BB41" s="1763"/>
      <c r="BC41" s="1763"/>
      <c r="BD41" s="1763"/>
      <c r="BE41" s="1769"/>
    </row>
    <row r="42" spans="1:58" ht="15.75" customHeight="1">
      <c r="A42" s="1763"/>
      <c r="B42" s="2890" t="s">
        <v>2018</v>
      </c>
      <c r="C42" s="2891"/>
      <c r="D42" s="2891"/>
      <c r="E42" s="2891"/>
      <c r="F42" s="2891"/>
      <c r="G42" s="2891"/>
      <c r="H42" s="2891"/>
      <c r="I42" s="2892"/>
      <c r="J42" s="2881"/>
      <c r="K42" s="2644"/>
      <c r="L42" s="2644"/>
      <c r="M42" s="2882"/>
      <c r="N42" s="2815"/>
      <c r="O42" s="2644"/>
      <c r="P42" s="2644"/>
      <c r="Q42" s="2886"/>
      <c r="R42" s="2869"/>
      <c r="S42" s="2869"/>
      <c r="T42" s="2869"/>
      <c r="U42" s="2869"/>
      <c r="V42" s="2869"/>
      <c r="W42" s="2869"/>
      <c r="X42" s="2869"/>
      <c r="Y42" s="2869"/>
      <c r="Z42" s="2869"/>
      <c r="AA42" s="2869"/>
      <c r="AB42" s="2869"/>
      <c r="AC42" s="2869"/>
      <c r="AD42" s="2869"/>
      <c r="AE42" s="2869"/>
      <c r="AF42" s="2869"/>
      <c r="AG42" s="2869"/>
      <c r="AH42" s="2869"/>
      <c r="AI42" s="2869"/>
      <c r="AJ42" s="2869"/>
      <c r="AK42" s="2869"/>
      <c r="AL42" s="2869"/>
      <c r="AM42" s="2869"/>
      <c r="AN42" s="2869"/>
      <c r="AO42" s="2870">
        <f t="shared" si="2"/>
        <v>0</v>
      </c>
      <c r="AP42" s="2870"/>
      <c r="AQ42" s="2870"/>
      <c r="AR42" s="2870"/>
      <c r="AS42" s="2870"/>
      <c r="AT42" s="2870"/>
      <c r="AU42" s="2871">
        <f t="shared" si="3"/>
        <v>0</v>
      </c>
      <c r="AV42" s="2871"/>
      <c r="AW42" s="2871"/>
      <c r="AX42" s="2871"/>
      <c r="AY42" s="2871"/>
      <c r="AZ42" s="2871"/>
      <c r="BA42" s="1763"/>
      <c r="BB42" s="1763"/>
      <c r="BC42" s="1763"/>
      <c r="BD42" s="1763"/>
      <c r="BE42" s="1769"/>
    </row>
    <row r="43" spans="1:58" ht="15.75" customHeight="1">
      <c r="A43" s="1763"/>
      <c r="B43" s="2887" t="s">
        <v>2019</v>
      </c>
      <c r="C43" s="2888"/>
      <c r="D43" s="2888"/>
      <c r="E43" s="2888"/>
      <c r="F43" s="2888"/>
      <c r="G43" s="2888"/>
      <c r="H43" s="2888"/>
      <c r="I43" s="2889"/>
      <c r="J43" s="2881"/>
      <c r="K43" s="2644"/>
      <c r="L43" s="2644"/>
      <c r="M43" s="2882"/>
      <c r="N43" s="2815"/>
      <c r="O43" s="2644"/>
      <c r="P43" s="2644"/>
      <c r="Q43" s="2886"/>
      <c r="R43" s="2869"/>
      <c r="S43" s="2869"/>
      <c r="T43" s="2869"/>
      <c r="U43" s="2869"/>
      <c r="V43" s="2869"/>
      <c r="W43" s="2869"/>
      <c r="X43" s="2869"/>
      <c r="Y43" s="2869"/>
      <c r="Z43" s="2869"/>
      <c r="AA43" s="2869"/>
      <c r="AB43" s="2869"/>
      <c r="AC43" s="2869"/>
      <c r="AD43" s="2869"/>
      <c r="AE43" s="2869"/>
      <c r="AF43" s="2869"/>
      <c r="AG43" s="2869"/>
      <c r="AH43" s="2869"/>
      <c r="AI43" s="2869"/>
      <c r="AJ43" s="2869"/>
      <c r="AK43" s="2869"/>
      <c r="AL43" s="2869"/>
      <c r="AM43" s="2869"/>
      <c r="AN43" s="2869"/>
      <c r="AO43" s="2870">
        <f t="shared" si="2"/>
        <v>0</v>
      </c>
      <c r="AP43" s="2870"/>
      <c r="AQ43" s="2870"/>
      <c r="AR43" s="2870"/>
      <c r="AS43" s="2870"/>
      <c r="AT43" s="2870"/>
      <c r="AU43" s="2871">
        <f t="shared" si="3"/>
        <v>0</v>
      </c>
      <c r="AV43" s="2871"/>
      <c r="AW43" s="2871"/>
      <c r="AX43" s="2871"/>
      <c r="AY43" s="2871"/>
      <c r="AZ43" s="2871"/>
      <c r="BA43" s="1763"/>
      <c r="BB43" s="1763"/>
      <c r="BC43" s="1763"/>
      <c r="BD43" s="1763"/>
      <c r="BE43" s="1769"/>
    </row>
    <row r="44" spans="1:58" ht="15.75" customHeight="1">
      <c r="A44" s="1763"/>
      <c r="B44" s="2887" t="s">
        <v>2020</v>
      </c>
      <c r="C44" s="2888"/>
      <c r="D44" s="2888"/>
      <c r="E44" s="2888"/>
      <c r="F44" s="2888"/>
      <c r="G44" s="2888"/>
      <c r="H44" s="2888"/>
      <c r="I44" s="2889"/>
      <c r="J44" s="2881"/>
      <c r="K44" s="2644"/>
      <c r="L44" s="2644"/>
      <c r="M44" s="2882"/>
      <c r="N44" s="2815"/>
      <c r="O44" s="2644"/>
      <c r="P44" s="2644"/>
      <c r="Q44" s="2886"/>
      <c r="R44" s="2869"/>
      <c r="S44" s="2869"/>
      <c r="T44" s="2869"/>
      <c r="U44" s="2869"/>
      <c r="V44" s="2869"/>
      <c r="W44" s="2869"/>
      <c r="X44" s="2869"/>
      <c r="Y44" s="2869"/>
      <c r="Z44" s="2869"/>
      <c r="AA44" s="2869"/>
      <c r="AB44" s="2869"/>
      <c r="AC44" s="2869"/>
      <c r="AD44" s="2869"/>
      <c r="AE44" s="2869"/>
      <c r="AF44" s="2869"/>
      <c r="AG44" s="2869"/>
      <c r="AH44" s="2869"/>
      <c r="AI44" s="2869"/>
      <c r="AJ44" s="2869"/>
      <c r="AK44" s="2869"/>
      <c r="AL44" s="2869"/>
      <c r="AM44" s="2869"/>
      <c r="AN44" s="2869"/>
      <c r="AO44" s="2870">
        <f t="shared" si="2"/>
        <v>0</v>
      </c>
      <c r="AP44" s="2870"/>
      <c r="AQ44" s="2870"/>
      <c r="AR44" s="2870"/>
      <c r="AS44" s="2870"/>
      <c r="AT44" s="2870"/>
      <c r="AU44" s="2871">
        <f t="shared" si="3"/>
        <v>0</v>
      </c>
      <c r="AV44" s="2871"/>
      <c r="AW44" s="2871"/>
      <c r="AX44" s="2871"/>
      <c r="AY44" s="2871"/>
      <c r="AZ44" s="2871"/>
      <c r="BA44" s="1763"/>
      <c r="BB44" s="1763"/>
      <c r="BC44" s="1763"/>
      <c r="BD44" s="1763"/>
      <c r="BE44" s="1769"/>
    </row>
    <row r="45" spans="1:58" ht="15.75" customHeight="1">
      <c r="A45" s="1763"/>
      <c r="B45" s="2878" t="s">
        <v>2021</v>
      </c>
      <c r="C45" s="2879"/>
      <c r="D45" s="2879"/>
      <c r="E45" s="2879"/>
      <c r="F45" s="2879"/>
      <c r="G45" s="2879"/>
      <c r="H45" s="2879"/>
      <c r="I45" s="2880"/>
      <c r="J45" s="2881"/>
      <c r="K45" s="2644"/>
      <c r="L45" s="2644"/>
      <c r="M45" s="2882"/>
      <c r="N45" s="2815"/>
      <c r="O45" s="2644"/>
      <c r="P45" s="2644"/>
      <c r="Q45" s="2886"/>
      <c r="R45" s="2869"/>
      <c r="S45" s="2869"/>
      <c r="T45" s="2869"/>
      <c r="U45" s="2869"/>
      <c r="V45" s="2869"/>
      <c r="W45" s="2869"/>
      <c r="X45" s="2869"/>
      <c r="Y45" s="2869"/>
      <c r="Z45" s="2869"/>
      <c r="AA45" s="2869"/>
      <c r="AB45" s="2869"/>
      <c r="AC45" s="2869"/>
      <c r="AD45" s="2869"/>
      <c r="AE45" s="2869"/>
      <c r="AF45" s="2869"/>
      <c r="AG45" s="2869"/>
      <c r="AH45" s="2869"/>
      <c r="AI45" s="2869"/>
      <c r="AJ45" s="2869"/>
      <c r="AK45" s="2869"/>
      <c r="AL45" s="2869"/>
      <c r="AM45" s="2869"/>
      <c r="AN45" s="2869"/>
      <c r="AO45" s="2870">
        <f t="shared" si="2"/>
        <v>0</v>
      </c>
      <c r="AP45" s="2870"/>
      <c r="AQ45" s="2870"/>
      <c r="AR45" s="2870"/>
      <c r="AS45" s="2870"/>
      <c r="AT45" s="2870"/>
      <c r="AU45" s="2871">
        <f t="shared" si="3"/>
        <v>0</v>
      </c>
      <c r="AV45" s="2871"/>
      <c r="AW45" s="2871"/>
      <c r="AX45" s="2871"/>
      <c r="AY45" s="2871"/>
      <c r="AZ45" s="2871"/>
      <c r="BA45" s="1763"/>
      <c r="BB45" s="1763"/>
      <c r="BC45" s="1763"/>
      <c r="BD45" s="1763"/>
      <c r="BE45" s="1769"/>
    </row>
    <row r="46" spans="1:58" ht="15.75" customHeight="1">
      <c r="A46" s="1763"/>
      <c r="B46" s="2878" t="s">
        <v>2022</v>
      </c>
      <c r="C46" s="2879"/>
      <c r="D46" s="2879"/>
      <c r="E46" s="2879"/>
      <c r="F46" s="2879"/>
      <c r="G46" s="2879"/>
      <c r="H46" s="2879"/>
      <c r="I46" s="2880"/>
      <c r="J46" s="2881"/>
      <c r="K46" s="2644"/>
      <c r="L46" s="2644"/>
      <c r="M46" s="2882"/>
      <c r="N46" s="2883">
        <v>99</v>
      </c>
      <c r="O46" s="2884"/>
      <c r="P46" s="2884"/>
      <c r="Q46" s="2885"/>
      <c r="R46" s="2869"/>
      <c r="S46" s="2869"/>
      <c r="T46" s="2869"/>
      <c r="U46" s="2869"/>
      <c r="V46" s="2869"/>
      <c r="W46" s="2869"/>
      <c r="X46" s="2869"/>
      <c r="Y46" s="2869"/>
      <c r="Z46" s="2869"/>
      <c r="AA46" s="2869"/>
      <c r="AB46" s="2869"/>
      <c r="AC46" s="2869"/>
      <c r="AD46" s="2869"/>
      <c r="AE46" s="2869"/>
      <c r="AF46" s="2869"/>
      <c r="AG46" s="2869"/>
      <c r="AH46" s="2869"/>
      <c r="AI46" s="2869"/>
      <c r="AJ46" s="2869"/>
      <c r="AK46" s="2869"/>
      <c r="AL46" s="2869"/>
      <c r="AM46" s="2869"/>
      <c r="AN46" s="2869"/>
      <c r="AO46" s="2870">
        <f t="shared" si="2"/>
        <v>0</v>
      </c>
      <c r="AP46" s="2870"/>
      <c r="AQ46" s="2870"/>
      <c r="AR46" s="2870"/>
      <c r="AS46" s="2870"/>
      <c r="AT46" s="2870"/>
      <c r="AU46" s="2871">
        <f t="shared" si="3"/>
        <v>0</v>
      </c>
      <c r="AV46" s="2871"/>
      <c r="AW46" s="2871"/>
      <c r="AX46" s="2871"/>
      <c r="AY46" s="2871"/>
      <c r="AZ46" s="2871"/>
      <c r="BA46" s="1763"/>
      <c r="BB46" s="1763"/>
      <c r="BC46" s="1763"/>
      <c r="BD46" s="1763"/>
      <c r="BE46" s="1769"/>
    </row>
    <row r="47" spans="1:58" ht="15.75" customHeight="1" thickBot="1">
      <c r="A47" s="1763"/>
      <c r="B47" s="2872" t="s">
        <v>308</v>
      </c>
      <c r="C47" s="2873"/>
      <c r="D47" s="2873"/>
      <c r="E47" s="2873"/>
      <c r="F47" s="2873"/>
      <c r="G47" s="2873"/>
      <c r="H47" s="2873"/>
      <c r="I47" s="2874"/>
      <c r="J47" s="2875"/>
      <c r="K47" s="2781"/>
      <c r="L47" s="2781"/>
      <c r="M47" s="2782"/>
      <c r="N47" s="2876"/>
      <c r="O47" s="2781"/>
      <c r="P47" s="2781"/>
      <c r="Q47" s="2877"/>
      <c r="R47" s="2869"/>
      <c r="S47" s="2869"/>
      <c r="T47" s="2869"/>
      <c r="U47" s="2869"/>
      <c r="V47" s="2869"/>
      <c r="W47" s="2869"/>
      <c r="X47" s="2869"/>
      <c r="Y47" s="2869"/>
      <c r="Z47" s="2869"/>
      <c r="AA47" s="2869"/>
      <c r="AB47" s="2869"/>
      <c r="AC47" s="2869"/>
      <c r="AD47" s="2869"/>
      <c r="AE47" s="2869"/>
      <c r="AF47" s="2869"/>
      <c r="AG47" s="2869"/>
      <c r="AH47" s="2869"/>
      <c r="AI47" s="2869"/>
      <c r="AJ47" s="2869"/>
      <c r="AK47" s="2869"/>
      <c r="AL47" s="2869"/>
      <c r="AM47" s="2869"/>
      <c r="AN47" s="2869"/>
      <c r="AO47" s="2870">
        <f t="shared" si="2"/>
        <v>0</v>
      </c>
      <c r="AP47" s="2870"/>
      <c r="AQ47" s="2870"/>
      <c r="AR47" s="2870"/>
      <c r="AS47" s="2870"/>
      <c r="AT47" s="2870"/>
      <c r="AU47" s="2871">
        <f t="shared" si="3"/>
        <v>0</v>
      </c>
      <c r="AV47" s="2871"/>
      <c r="AW47" s="2871"/>
      <c r="AX47" s="2871"/>
      <c r="AY47" s="2871"/>
      <c r="AZ47" s="2871"/>
      <c r="BA47" s="1763"/>
      <c r="BB47" s="1763"/>
      <c r="BC47" s="1763"/>
      <c r="BD47" s="1763"/>
      <c r="BE47" s="1769"/>
    </row>
    <row r="48" spans="1:58" ht="15.75" customHeight="1">
      <c r="A48" s="1763"/>
      <c r="B48" s="1771" t="s">
        <v>2023</v>
      </c>
      <c r="C48" s="1763"/>
      <c r="D48" s="1763"/>
      <c r="E48" s="1763"/>
      <c r="F48" s="1763"/>
      <c r="G48" s="1763"/>
      <c r="H48" s="1763"/>
      <c r="I48" s="1763"/>
      <c r="J48" s="1763"/>
      <c r="K48" s="1763"/>
      <c r="L48" s="1763"/>
      <c r="M48" s="1763"/>
      <c r="N48" s="1763"/>
      <c r="O48" s="1763"/>
      <c r="P48" s="1763"/>
      <c r="Q48" s="1763"/>
      <c r="R48" s="1763"/>
      <c r="S48" s="1763"/>
      <c r="T48" s="1763"/>
      <c r="U48" s="1763"/>
      <c r="V48" s="1763"/>
      <c r="W48" s="1763"/>
      <c r="X48" s="1763"/>
      <c r="Y48" s="1763"/>
      <c r="Z48" s="1763"/>
      <c r="AA48" s="1763"/>
      <c r="AB48" s="1763"/>
      <c r="AC48" s="1763"/>
      <c r="AD48" s="1763"/>
      <c r="AE48" s="1763"/>
      <c r="AF48" s="1763"/>
      <c r="AG48" s="1763"/>
      <c r="AH48" s="1763"/>
      <c r="AI48" s="1763"/>
      <c r="AJ48" s="1763"/>
      <c r="AK48" s="1763"/>
      <c r="AL48" s="1763"/>
      <c r="AM48" s="1763"/>
      <c r="AN48" s="1763"/>
      <c r="AO48" s="1763"/>
      <c r="AP48" s="1763"/>
      <c r="AQ48" s="1763"/>
      <c r="AR48" s="1763"/>
      <c r="AS48" s="1763"/>
      <c r="AT48" s="1763"/>
      <c r="AU48" s="1763"/>
      <c r="AV48" s="1763"/>
      <c r="AW48" s="1763"/>
      <c r="AX48" s="1763"/>
      <c r="AY48" s="1763"/>
      <c r="AZ48" s="1763"/>
      <c r="BA48" s="1763"/>
      <c r="BB48" s="1763"/>
      <c r="BC48" s="1763"/>
      <c r="BD48" s="1763"/>
      <c r="BE48" s="1769"/>
      <c r="BF48" s="1761"/>
    </row>
    <row r="49" spans="1:58" ht="15.75" customHeight="1" thickBot="1">
      <c r="A49" s="1763"/>
      <c r="B49" s="1771" t="s">
        <v>2455</v>
      </c>
      <c r="C49" s="1763"/>
      <c r="D49" s="1763"/>
      <c r="E49" s="1763"/>
      <c r="F49" s="1763"/>
      <c r="G49" s="1763"/>
      <c r="H49" s="1763"/>
      <c r="I49" s="1763"/>
      <c r="J49" s="1763"/>
      <c r="K49" s="1763"/>
      <c r="L49" s="1763"/>
      <c r="M49" s="1763"/>
      <c r="N49" s="1763"/>
      <c r="O49" s="1763"/>
      <c r="P49" s="1763"/>
      <c r="Q49" s="1763"/>
      <c r="R49" s="1763"/>
      <c r="S49" s="1763"/>
      <c r="T49" s="1763"/>
      <c r="U49" s="1763"/>
      <c r="V49" s="1763"/>
      <c r="W49" s="1763"/>
      <c r="X49" s="1763"/>
      <c r="Y49" s="1763"/>
      <c r="Z49" s="1763"/>
      <c r="AA49" s="1763"/>
      <c r="AB49" s="1763"/>
      <c r="AC49" s="1763"/>
      <c r="AD49" s="1763"/>
      <c r="AE49" s="1763"/>
      <c r="AF49" s="1763"/>
      <c r="AG49" s="1763"/>
      <c r="AH49" s="1763"/>
      <c r="AI49" s="1763"/>
      <c r="AJ49" s="1763"/>
      <c r="AK49" s="1763"/>
      <c r="AL49" s="1763"/>
      <c r="AM49" s="1763"/>
      <c r="AN49" s="1763"/>
      <c r="AO49" s="1763"/>
      <c r="AP49" s="1765"/>
      <c r="AQ49" s="1765"/>
      <c r="AR49" s="1765"/>
      <c r="AS49" s="1765"/>
      <c r="AT49" s="1765"/>
      <c r="AU49" s="1765"/>
      <c r="AV49" s="1765"/>
      <c r="AW49" s="1765"/>
      <c r="AX49" s="1763"/>
      <c r="AY49" s="1763"/>
      <c r="AZ49" s="1763"/>
      <c r="BA49" s="1763"/>
      <c r="BB49" s="1763"/>
      <c r="BC49" s="1763"/>
      <c r="BD49" s="1763"/>
      <c r="BE49" s="1769"/>
      <c r="BF49" s="1761"/>
    </row>
    <row r="50" spans="1:58" ht="15.75" customHeight="1" thickBot="1">
      <c r="A50" s="1763"/>
      <c r="B50" s="2727" t="s">
        <v>2024</v>
      </c>
      <c r="C50" s="2728"/>
      <c r="D50" s="2728"/>
      <c r="E50" s="2728"/>
      <c r="F50" s="2728"/>
      <c r="G50" s="2728"/>
      <c r="H50" s="2728"/>
      <c r="I50" s="2728"/>
      <c r="J50" s="2728"/>
      <c r="K50" s="2728"/>
      <c r="L50" s="2728"/>
      <c r="M50" s="2728"/>
      <c r="N50" s="2728"/>
      <c r="O50" s="2728"/>
      <c r="P50" s="2728"/>
      <c r="Q50" s="2728"/>
      <c r="R50" s="2728"/>
      <c r="S50" s="2728"/>
      <c r="T50" s="2728"/>
      <c r="U50" s="2728"/>
      <c r="V50" s="2728"/>
      <c r="W50" s="2728"/>
      <c r="X50" s="2728"/>
      <c r="Y50" s="2728"/>
      <c r="Z50" s="2728"/>
      <c r="AA50" s="2728"/>
      <c r="AB50" s="2728"/>
      <c r="AC50" s="2728"/>
      <c r="AD50" s="2728"/>
      <c r="AE50" s="2728"/>
      <c r="AF50" s="2728"/>
      <c r="AG50" s="2728"/>
      <c r="AH50" s="2728"/>
      <c r="AI50" s="2728"/>
      <c r="AJ50" s="2728"/>
      <c r="AK50" s="2728"/>
      <c r="AL50" s="2728"/>
      <c r="AM50" s="2728"/>
      <c r="AN50" s="2728"/>
      <c r="AO50" s="2859"/>
      <c r="AP50" s="1765"/>
      <c r="AQ50" s="1765"/>
      <c r="AR50" s="1765"/>
      <c r="AS50" s="1765"/>
      <c r="AT50" s="1765"/>
      <c r="AU50" s="1765"/>
      <c r="AV50" s="1765"/>
      <c r="AW50" s="1765"/>
      <c r="AX50" s="1763"/>
      <c r="AY50" s="1763"/>
      <c r="AZ50" s="1763"/>
      <c r="BA50" s="1763"/>
      <c r="BB50" s="1763"/>
      <c r="BC50" s="1763"/>
      <c r="BD50" s="1763"/>
      <c r="BE50" s="1769"/>
    </row>
    <row r="51" spans="1:58" ht="33.75" customHeight="1">
      <c r="A51" s="1763"/>
      <c r="B51" s="2860" t="s">
        <v>2025</v>
      </c>
      <c r="C51" s="2861"/>
      <c r="D51" s="2861"/>
      <c r="E51" s="2861"/>
      <c r="F51" s="2861"/>
      <c r="G51" s="2861"/>
      <c r="H51" s="2861"/>
      <c r="I51" s="2862"/>
      <c r="J51" s="2860" t="s">
        <v>2026</v>
      </c>
      <c r="K51" s="2861"/>
      <c r="L51" s="2861"/>
      <c r="M51" s="2861"/>
      <c r="N51" s="2861"/>
      <c r="O51" s="2861"/>
      <c r="P51" s="2861"/>
      <c r="Q51" s="2862"/>
      <c r="R51" s="2863" t="s">
        <v>2027</v>
      </c>
      <c r="S51" s="2864"/>
      <c r="T51" s="2864"/>
      <c r="U51" s="2864"/>
      <c r="V51" s="2864"/>
      <c r="W51" s="2864"/>
      <c r="X51" s="2864"/>
      <c r="Y51" s="2865"/>
      <c r="Z51" s="2866" t="s">
        <v>2028</v>
      </c>
      <c r="AA51" s="2867"/>
      <c r="AB51" s="2867"/>
      <c r="AC51" s="2867"/>
      <c r="AD51" s="2867"/>
      <c r="AE51" s="2867"/>
      <c r="AF51" s="2867"/>
      <c r="AG51" s="2868"/>
      <c r="AH51" s="2866" t="s">
        <v>2029</v>
      </c>
      <c r="AI51" s="2867"/>
      <c r="AJ51" s="2867"/>
      <c r="AK51" s="2867"/>
      <c r="AL51" s="2867"/>
      <c r="AM51" s="2867"/>
      <c r="AN51" s="2867"/>
      <c r="AO51" s="2868"/>
      <c r="AP51" s="1765"/>
      <c r="AQ51" s="1765"/>
      <c r="AR51" s="1765"/>
      <c r="AS51" s="1765"/>
      <c r="AT51" s="1765"/>
      <c r="AU51" s="1765"/>
      <c r="AV51" s="1765"/>
      <c r="AW51" s="1765"/>
      <c r="AX51" s="1770"/>
      <c r="AY51" s="1763"/>
      <c r="AZ51" s="1763"/>
      <c r="BA51" s="1763"/>
      <c r="BB51" s="1763"/>
      <c r="BC51" s="1763"/>
      <c r="BD51" s="1763"/>
      <c r="BE51" s="1769"/>
    </row>
    <row r="52" spans="1:58" ht="15.75" customHeight="1">
      <c r="A52" s="1763"/>
      <c r="B52" s="2835" t="s">
        <v>2456</v>
      </c>
      <c r="C52" s="2836"/>
      <c r="D52" s="2836"/>
      <c r="E52" s="2836"/>
      <c r="F52" s="2836"/>
      <c r="G52" s="2836"/>
      <c r="H52" s="2836"/>
      <c r="I52" s="2836"/>
      <c r="J52" s="2836">
        <v>0</v>
      </c>
      <c r="K52" s="2836"/>
      <c r="L52" s="2836"/>
      <c r="M52" s="2836"/>
      <c r="N52" s="2836"/>
      <c r="O52" s="2836"/>
      <c r="P52" s="2836"/>
      <c r="Q52" s="2836"/>
      <c r="R52" s="2855">
        <v>0</v>
      </c>
      <c r="S52" s="2855"/>
      <c r="T52" s="2855"/>
      <c r="U52" s="2855"/>
      <c r="V52" s="2855"/>
      <c r="W52" s="2855"/>
      <c r="X52" s="2855"/>
      <c r="Y52" s="2855"/>
      <c r="Z52" s="2856"/>
      <c r="AA52" s="2856"/>
      <c r="AB52" s="2856"/>
      <c r="AC52" s="2856"/>
      <c r="AD52" s="2856"/>
      <c r="AE52" s="2856"/>
      <c r="AF52" s="2856"/>
      <c r="AG52" s="2856"/>
      <c r="AH52" s="2857">
        <v>0</v>
      </c>
      <c r="AI52" s="2857"/>
      <c r="AJ52" s="2857"/>
      <c r="AK52" s="2857"/>
      <c r="AL52" s="2857"/>
      <c r="AM52" s="2857"/>
      <c r="AN52" s="2857"/>
      <c r="AO52" s="2858"/>
      <c r="AP52" s="1765"/>
      <c r="AQ52" s="1765"/>
      <c r="AR52" s="1765"/>
      <c r="AS52" s="1765"/>
      <c r="AT52" s="1765"/>
      <c r="AU52" s="1765"/>
      <c r="AV52" s="1765"/>
      <c r="AW52" s="1765"/>
      <c r="AX52" s="1770"/>
      <c r="AY52" s="1763"/>
      <c r="AZ52" s="1763"/>
      <c r="BA52" s="1763"/>
      <c r="BB52" s="1763"/>
      <c r="BC52" s="1763"/>
      <c r="BD52" s="1763"/>
      <c r="BE52" s="1769"/>
    </row>
    <row r="53" spans="1:58" ht="15.75" customHeight="1">
      <c r="A53" s="1763"/>
      <c r="B53" s="2835" t="s">
        <v>2457</v>
      </c>
      <c r="C53" s="2836"/>
      <c r="D53" s="2836"/>
      <c r="E53" s="2836"/>
      <c r="F53" s="2836"/>
      <c r="G53" s="2836"/>
      <c r="H53" s="2836"/>
      <c r="I53" s="2836"/>
      <c r="J53" s="2836"/>
      <c r="K53" s="2836"/>
      <c r="L53" s="2836"/>
      <c r="M53" s="2836"/>
      <c r="N53" s="2836"/>
      <c r="O53" s="2836"/>
      <c r="P53" s="2836"/>
      <c r="Q53" s="2836"/>
      <c r="R53" s="2855">
        <v>0</v>
      </c>
      <c r="S53" s="2855"/>
      <c r="T53" s="2855"/>
      <c r="U53" s="2855"/>
      <c r="V53" s="2855"/>
      <c r="W53" s="2855"/>
      <c r="X53" s="2855"/>
      <c r="Y53" s="2855"/>
      <c r="Z53" s="2856"/>
      <c r="AA53" s="2856"/>
      <c r="AB53" s="2856"/>
      <c r="AC53" s="2856"/>
      <c r="AD53" s="2856"/>
      <c r="AE53" s="2856"/>
      <c r="AF53" s="2856"/>
      <c r="AG53" s="2856"/>
      <c r="AH53" s="2857">
        <v>0</v>
      </c>
      <c r="AI53" s="2857"/>
      <c r="AJ53" s="2857"/>
      <c r="AK53" s="2857"/>
      <c r="AL53" s="2857"/>
      <c r="AM53" s="2857"/>
      <c r="AN53" s="2857"/>
      <c r="AO53" s="2858"/>
      <c r="AP53" s="1765"/>
      <c r="AQ53" s="1765"/>
      <c r="AR53" s="1765"/>
      <c r="AS53" s="1765"/>
      <c r="AT53" s="1765"/>
      <c r="AU53" s="1765"/>
      <c r="AV53" s="1765"/>
      <c r="AW53" s="1765"/>
      <c r="AX53" s="1763"/>
      <c r="AY53" s="1763"/>
      <c r="AZ53" s="1763"/>
      <c r="BA53" s="1763"/>
      <c r="BB53" s="1763"/>
      <c r="BC53" s="1763"/>
      <c r="BD53" s="1763"/>
      <c r="BE53" s="1769"/>
    </row>
    <row r="54" spans="1:58" ht="15.75" customHeight="1">
      <c r="A54" s="1763"/>
      <c r="B54" s="2835"/>
      <c r="C54" s="2836"/>
      <c r="D54" s="2836"/>
      <c r="E54" s="2836"/>
      <c r="F54" s="2836"/>
      <c r="G54" s="2836"/>
      <c r="H54" s="2836"/>
      <c r="I54" s="2836"/>
      <c r="J54" s="2836"/>
      <c r="K54" s="2836"/>
      <c r="L54" s="2836"/>
      <c r="M54" s="2836"/>
      <c r="N54" s="2836"/>
      <c r="O54" s="2836"/>
      <c r="P54" s="2836"/>
      <c r="Q54" s="2836"/>
      <c r="R54" s="2855">
        <v>0</v>
      </c>
      <c r="S54" s="2855"/>
      <c r="T54" s="2855"/>
      <c r="U54" s="2855"/>
      <c r="V54" s="2855"/>
      <c r="W54" s="2855"/>
      <c r="X54" s="2855"/>
      <c r="Y54" s="2855"/>
      <c r="Z54" s="2856"/>
      <c r="AA54" s="2856"/>
      <c r="AB54" s="2856"/>
      <c r="AC54" s="2856"/>
      <c r="AD54" s="2856"/>
      <c r="AE54" s="2856"/>
      <c r="AF54" s="2856"/>
      <c r="AG54" s="2856"/>
      <c r="AH54" s="2857">
        <v>0</v>
      </c>
      <c r="AI54" s="2857"/>
      <c r="AJ54" s="2857"/>
      <c r="AK54" s="2857"/>
      <c r="AL54" s="2857"/>
      <c r="AM54" s="2857"/>
      <c r="AN54" s="2857"/>
      <c r="AO54" s="2858"/>
      <c r="AP54" s="1765"/>
      <c r="AQ54" s="1765"/>
      <c r="AR54" s="1765"/>
      <c r="AS54" s="1765"/>
      <c r="AT54" s="1765"/>
      <c r="AU54" s="1765"/>
      <c r="AV54" s="1765"/>
      <c r="AW54" s="1765"/>
      <c r="AX54" s="1763"/>
      <c r="AY54" s="1763"/>
      <c r="AZ54" s="1763"/>
      <c r="BA54" s="1763"/>
      <c r="BB54" s="1763"/>
      <c r="BC54" s="1763"/>
      <c r="BD54" s="1763"/>
      <c r="BE54" s="1769"/>
    </row>
    <row r="55" spans="1:58" ht="15.75" customHeight="1">
      <c r="A55" s="1763"/>
      <c r="B55" s="2835"/>
      <c r="C55" s="2836"/>
      <c r="D55" s="2836"/>
      <c r="E55" s="2836"/>
      <c r="F55" s="2836"/>
      <c r="G55" s="2836"/>
      <c r="H55" s="2836"/>
      <c r="I55" s="2836"/>
      <c r="J55" s="2836"/>
      <c r="K55" s="2836"/>
      <c r="L55" s="2836"/>
      <c r="M55" s="2836"/>
      <c r="N55" s="2836"/>
      <c r="O55" s="2836"/>
      <c r="P55" s="2836"/>
      <c r="Q55" s="2836"/>
      <c r="R55" s="2855">
        <v>0</v>
      </c>
      <c r="S55" s="2855"/>
      <c r="T55" s="2855"/>
      <c r="U55" s="2855"/>
      <c r="V55" s="2855"/>
      <c r="W55" s="2855"/>
      <c r="X55" s="2855"/>
      <c r="Y55" s="2855"/>
      <c r="Z55" s="2856"/>
      <c r="AA55" s="2856"/>
      <c r="AB55" s="2856"/>
      <c r="AC55" s="2856"/>
      <c r="AD55" s="2856"/>
      <c r="AE55" s="2856"/>
      <c r="AF55" s="2856"/>
      <c r="AG55" s="2856"/>
      <c r="AH55" s="2857">
        <v>0</v>
      </c>
      <c r="AI55" s="2857"/>
      <c r="AJ55" s="2857"/>
      <c r="AK55" s="2857"/>
      <c r="AL55" s="2857"/>
      <c r="AM55" s="2857"/>
      <c r="AN55" s="2857"/>
      <c r="AO55" s="2858"/>
      <c r="AP55" s="1765"/>
      <c r="AQ55" s="1765"/>
      <c r="AR55" s="1765"/>
      <c r="AS55" s="1765"/>
      <c r="AT55" s="1765" t="s">
        <v>256</v>
      </c>
      <c r="AU55" s="1765"/>
      <c r="AV55" s="1765"/>
      <c r="AW55" s="1765"/>
      <c r="AX55" s="1763"/>
      <c r="AY55" s="1763"/>
      <c r="AZ55" s="1763"/>
      <c r="BA55" s="1763"/>
      <c r="BB55" s="1763"/>
      <c r="BC55" s="1763"/>
      <c r="BD55" s="1763"/>
      <c r="BE55" s="1769"/>
    </row>
    <row r="56" spans="1:58" ht="15.75" customHeight="1" thickBot="1">
      <c r="A56" s="1763"/>
      <c r="B56" s="2839"/>
      <c r="C56" s="2840"/>
      <c r="D56" s="2840"/>
      <c r="E56" s="2840"/>
      <c r="F56" s="2840"/>
      <c r="G56" s="2840"/>
      <c r="H56" s="2840"/>
      <c r="I56" s="2840"/>
      <c r="J56" s="2840"/>
      <c r="K56" s="2840"/>
      <c r="L56" s="2840"/>
      <c r="M56" s="2840"/>
      <c r="N56" s="2840"/>
      <c r="O56" s="2840"/>
      <c r="P56" s="2840"/>
      <c r="Q56" s="2840"/>
      <c r="R56" s="2846">
        <v>0</v>
      </c>
      <c r="S56" s="2846"/>
      <c r="T56" s="2846"/>
      <c r="U56" s="2846"/>
      <c r="V56" s="2846"/>
      <c r="W56" s="2846"/>
      <c r="X56" s="2846"/>
      <c r="Y56" s="2846"/>
      <c r="Z56" s="2847"/>
      <c r="AA56" s="2847"/>
      <c r="AB56" s="2847"/>
      <c r="AC56" s="2847"/>
      <c r="AD56" s="2847"/>
      <c r="AE56" s="2847"/>
      <c r="AF56" s="2847"/>
      <c r="AG56" s="2847"/>
      <c r="AH56" s="2848"/>
      <c r="AI56" s="2848"/>
      <c r="AJ56" s="2848"/>
      <c r="AK56" s="2848"/>
      <c r="AL56" s="2848"/>
      <c r="AM56" s="2848"/>
      <c r="AN56" s="2848"/>
      <c r="AO56" s="2849"/>
      <c r="AP56" s="1765"/>
      <c r="AQ56" s="1765"/>
      <c r="AR56" s="1765"/>
      <c r="AS56" s="1765"/>
      <c r="AT56" s="1765"/>
      <c r="AU56" s="1765"/>
      <c r="AV56" s="1765"/>
      <c r="AW56" s="1765"/>
      <c r="AX56" s="1763"/>
      <c r="AY56" s="1763"/>
      <c r="AZ56" s="1763"/>
      <c r="BA56" s="1763"/>
      <c r="BB56" s="1763"/>
      <c r="BC56" s="1763"/>
      <c r="BD56" s="1763"/>
      <c r="BE56" s="1769"/>
    </row>
    <row r="57" spans="1:58" s="1773" customFormat="1" ht="15.75" customHeight="1" thickBot="1">
      <c r="A57" s="1765"/>
      <c r="B57" s="2850" t="s">
        <v>1873</v>
      </c>
      <c r="C57" s="2851"/>
      <c r="D57" s="2851"/>
      <c r="E57" s="2851"/>
      <c r="F57" s="2851"/>
      <c r="G57" s="2851"/>
      <c r="H57" s="2851"/>
      <c r="I57" s="2851"/>
      <c r="J57" s="2851"/>
      <c r="K57" s="2851"/>
      <c r="L57" s="2851"/>
      <c r="M57" s="2851"/>
      <c r="N57" s="2851"/>
      <c r="O57" s="2851"/>
      <c r="P57" s="2851"/>
      <c r="Q57" s="2851"/>
      <c r="R57" s="2852">
        <f>SUM(R52:Y56)</f>
        <v>0</v>
      </c>
      <c r="S57" s="2852"/>
      <c r="T57" s="2852"/>
      <c r="U57" s="2852"/>
      <c r="V57" s="2852"/>
      <c r="W57" s="2852"/>
      <c r="X57" s="2852"/>
      <c r="Y57" s="2852"/>
      <c r="Z57" s="2853">
        <f t="shared" ref="Z57" si="4">SUM(Z52:AG56)</f>
        <v>0</v>
      </c>
      <c r="AA57" s="2853"/>
      <c r="AB57" s="2853"/>
      <c r="AC57" s="2853"/>
      <c r="AD57" s="2853"/>
      <c r="AE57" s="2853"/>
      <c r="AF57" s="2853"/>
      <c r="AG57" s="2853"/>
      <c r="AH57" s="2854">
        <f>SUM(AH52:AO56)</f>
        <v>0</v>
      </c>
      <c r="AI57" s="2854"/>
      <c r="AJ57" s="2854"/>
      <c r="AK57" s="2854"/>
      <c r="AL57" s="2854"/>
      <c r="AM57" s="2854"/>
      <c r="AN57" s="2854"/>
      <c r="AO57" s="2854"/>
      <c r="AP57" s="1765"/>
      <c r="AQ57" s="1765"/>
      <c r="AR57" s="1765"/>
      <c r="AS57" s="1765"/>
      <c r="AT57" s="1765"/>
      <c r="AU57" s="1765"/>
      <c r="AV57" s="1765"/>
      <c r="AW57" s="1765"/>
      <c r="AX57" s="1765"/>
      <c r="AY57" s="1765"/>
      <c r="AZ57" s="1765"/>
      <c r="BA57" s="1765"/>
      <c r="BB57" s="1765"/>
      <c r="BC57" s="1765"/>
      <c r="BD57" s="1765"/>
      <c r="BE57" s="1772"/>
    </row>
    <row r="58" spans="1:58" ht="15.75" customHeight="1" thickBot="1">
      <c r="A58" s="1763"/>
      <c r="B58" s="1763"/>
      <c r="C58" s="1763"/>
      <c r="D58" s="1763"/>
      <c r="E58" s="1763"/>
      <c r="F58" s="1763"/>
      <c r="G58" s="1763"/>
      <c r="H58" s="1763"/>
      <c r="I58" s="1763"/>
      <c r="J58" s="1763"/>
      <c r="K58" s="1763"/>
      <c r="L58" s="1763"/>
      <c r="M58" s="1763"/>
      <c r="N58" s="1763"/>
      <c r="O58" s="1763"/>
      <c r="P58" s="1763"/>
      <c r="Q58" s="1763"/>
      <c r="R58" s="1763"/>
      <c r="S58" s="1763"/>
      <c r="T58" s="1763"/>
      <c r="U58" s="1763"/>
      <c r="V58" s="1763"/>
      <c r="W58" s="1763"/>
      <c r="X58" s="1763"/>
      <c r="Y58" s="1763"/>
      <c r="Z58" s="1763"/>
      <c r="AA58" s="1763"/>
      <c r="AB58" s="1763"/>
      <c r="AC58" s="1763"/>
      <c r="AD58" s="1763"/>
      <c r="AE58" s="1763"/>
      <c r="AF58" s="1763"/>
      <c r="AG58" s="1763"/>
      <c r="AH58" s="1763"/>
      <c r="AI58" s="1763"/>
      <c r="AJ58" s="1763"/>
      <c r="AK58" s="1763"/>
      <c r="AL58" s="1763"/>
      <c r="AM58" s="1763"/>
      <c r="AN58" s="1763"/>
      <c r="AO58" s="1763"/>
      <c r="AP58" s="1763"/>
      <c r="AQ58" s="1763"/>
      <c r="AR58" s="1763"/>
      <c r="AS58" s="1763"/>
      <c r="AT58" s="1763"/>
      <c r="AU58" s="1763"/>
      <c r="AV58" s="1763"/>
      <c r="AW58" s="1763"/>
      <c r="AX58" s="1763"/>
      <c r="AY58" s="1763"/>
      <c r="AZ58" s="1763"/>
      <c r="BA58" s="1763"/>
      <c r="BB58" s="1763"/>
      <c r="BC58" s="1763"/>
      <c r="BD58" s="1763"/>
      <c r="BE58" s="1769"/>
    </row>
    <row r="59" spans="1:58" ht="15.75" customHeight="1">
      <c r="A59" s="1763"/>
      <c r="B59" s="2843" t="s">
        <v>2025</v>
      </c>
      <c r="C59" s="2844"/>
      <c r="D59" s="2844"/>
      <c r="E59" s="2844"/>
      <c r="F59" s="2844"/>
      <c r="G59" s="2844"/>
      <c r="H59" s="2844"/>
      <c r="I59" s="2845"/>
      <c r="J59" s="2652" t="s">
        <v>2030</v>
      </c>
      <c r="K59" s="2652"/>
      <c r="L59" s="2652"/>
      <c r="M59" s="2652"/>
      <c r="N59" s="2652"/>
      <c r="O59" s="2652"/>
      <c r="P59" s="2652"/>
      <c r="Q59" s="2652"/>
      <c r="R59" s="2652"/>
      <c r="S59" s="2652"/>
      <c r="T59" s="2652"/>
      <c r="U59" s="2652"/>
      <c r="V59" s="2652"/>
      <c r="W59" s="2652"/>
      <c r="X59" s="2652"/>
      <c r="Y59" s="2652"/>
      <c r="Z59" s="2652"/>
      <c r="AA59" s="2652"/>
      <c r="AB59" s="2652"/>
      <c r="AC59" s="2652"/>
      <c r="AD59" s="2652"/>
      <c r="AE59" s="2652"/>
      <c r="AF59" s="2652"/>
      <c r="AG59" s="2652"/>
      <c r="AH59" s="2652"/>
      <c r="AI59" s="2652"/>
      <c r="AJ59" s="2652"/>
      <c r="AK59" s="2652"/>
      <c r="AL59" s="2652"/>
      <c r="AM59" s="2652"/>
      <c r="AN59" s="2652"/>
      <c r="AO59" s="2652"/>
      <c r="AP59" s="2652"/>
      <c r="AQ59" s="2652"/>
      <c r="AR59" s="2652"/>
      <c r="AS59" s="2652"/>
      <c r="AT59" s="2652"/>
      <c r="AU59" s="2652"/>
      <c r="AV59" s="2652"/>
      <c r="AW59" s="2653"/>
      <c r="AX59" s="1763"/>
      <c r="AY59" s="1763"/>
      <c r="AZ59" s="1763"/>
      <c r="BA59" s="1763"/>
      <c r="BB59" s="1763"/>
      <c r="BC59" s="1763"/>
      <c r="BD59" s="1763"/>
      <c r="BE59" s="1769"/>
    </row>
    <row r="60" spans="1:58" ht="15.75" customHeight="1">
      <c r="A60" s="1763"/>
      <c r="B60" s="2835" t="str">
        <f>IF(B52="", "", B52)</f>
        <v>Services Company 1</v>
      </c>
      <c r="C60" s="2836"/>
      <c r="D60" s="2836"/>
      <c r="E60" s="2836"/>
      <c r="F60" s="2836"/>
      <c r="G60" s="2836"/>
      <c r="H60" s="2836"/>
      <c r="I60" s="2837"/>
      <c r="J60" s="2838"/>
      <c r="K60" s="2836"/>
      <c r="L60" s="2836"/>
      <c r="M60" s="2836"/>
      <c r="N60" s="2836"/>
      <c r="O60" s="2836"/>
      <c r="P60" s="2836"/>
      <c r="Q60" s="2836"/>
      <c r="R60" s="2836"/>
      <c r="S60" s="2836"/>
      <c r="T60" s="2836"/>
      <c r="U60" s="2836"/>
      <c r="V60" s="2836"/>
      <c r="W60" s="2836"/>
      <c r="X60" s="2836"/>
      <c r="Y60" s="2836"/>
      <c r="Z60" s="2836"/>
      <c r="AA60" s="2836"/>
      <c r="AB60" s="2836"/>
      <c r="AC60" s="2836"/>
      <c r="AD60" s="2836"/>
      <c r="AE60" s="2836"/>
      <c r="AF60" s="2836"/>
      <c r="AG60" s="2836"/>
      <c r="AH60" s="2836"/>
      <c r="AI60" s="2836"/>
      <c r="AJ60" s="2836"/>
      <c r="AK60" s="2836"/>
      <c r="AL60" s="2836"/>
      <c r="AM60" s="2836"/>
      <c r="AN60" s="2836"/>
      <c r="AO60" s="2836"/>
      <c r="AP60" s="2836"/>
      <c r="AQ60" s="2836"/>
      <c r="AR60" s="2836"/>
      <c r="AS60" s="2836"/>
      <c r="AT60" s="2836"/>
      <c r="AU60" s="2836"/>
      <c r="AV60" s="2836"/>
      <c r="AW60" s="2837"/>
      <c r="AX60" s="1763"/>
      <c r="AY60" s="1763"/>
      <c r="AZ60" s="1763"/>
      <c r="BA60" s="1763"/>
      <c r="BB60" s="1763"/>
      <c r="BC60" s="1763"/>
      <c r="BD60" s="1763"/>
      <c r="BE60" s="1769"/>
    </row>
    <row r="61" spans="1:58" ht="15.75" customHeight="1">
      <c r="A61" s="1763"/>
      <c r="B61" s="2835" t="str">
        <f t="shared" ref="B61:B64" si="5">IF(B53="", "", B53)</f>
        <v>Services Company 2</v>
      </c>
      <c r="C61" s="2836"/>
      <c r="D61" s="2836"/>
      <c r="E61" s="2836"/>
      <c r="F61" s="2836"/>
      <c r="G61" s="2836"/>
      <c r="H61" s="2836"/>
      <c r="I61" s="2837"/>
      <c r="J61" s="2838"/>
      <c r="K61" s="2836"/>
      <c r="L61" s="2836"/>
      <c r="M61" s="2836"/>
      <c r="N61" s="2836"/>
      <c r="O61" s="2836"/>
      <c r="P61" s="2836"/>
      <c r="Q61" s="2836"/>
      <c r="R61" s="2836"/>
      <c r="S61" s="2836"/>
      <c r="T61" s="2836"/>
      <c r="U61" s="2836"/>
      <c r="V61" s="2836"/>
      <c r="W61" s="2836"/>
      <c r="X61" s="2836"/>
      <c r="Y61" s="2836"/>
      <c r="Z61" s="2836"/>
      <c r="AA61" s="2836"/>
      <c r="AB61" s="2836"/>
      <c r="AC61" s="2836"/>
      <c r="AD61" s="2836"/>
      <c r="AE61" s="2836"/>
      <c r="AF61" s="2836"/>
      <c r="AG61" s="2836"/>
      <c r="AH61" s="2836"/>
      <c r="AI61" s="2836"/>
      <c r="AJ61" s="2836"/>
      <c r="AK61" s="2836"/>
      <c r="AL61" s="2836"/>
      <c r="AM61" s="2836"/>
      <c r="AN61" s="2836"/>
      <c r="AO61" s="2836"/>
      <c r="AP61" s="2836"/>
      <c r="AQ61" s="2836"/>
      <c r="AR61" s="2836"/>
      <c r="AS61" s="2836"/>
      <c r="AT61" s="2836"/>
      <c r="AU61" s="2836"/>
      <c r="AV61" s="2836"/>
      <c r="AW61" s="2837"/>
      <c r="AX61" s="1763"/>
      <c r="AY61" s="1763"/>
      <c r="AZ61" s="1763"/>
      <c r="BA61" s="1763"/>
      <c r="BB61" s="1763"/>
      <c r="BC61" s="1763"/>
      <c r="BD61" s="1763"/>
      <c r="BE61" s="1769"/>
    </row>
    <row r="62" spans="1:58" ht="15.75" customHeight="1">
      <c r="A62" s="1763"/>
      <c r="B62" s="2835" t="str">
        <f t="shared" si="5"/>
        <v/>
      </c>
      <c r="C62" s="2836"/>
      <c r="D62" s="2836"/>
      <c r="E62" s="2836"/>
      <c r="F62" s="2836"/>
      <c r="G62" s="2836"/>
      <c r="H62" s="2836"/>
      <c r="I62" s="2837"/>
      <c r="J62" s="2838"/>
      <c r="K62" s="2836"/>
      <c r="L62" s="2836"/>
      <c r="M62" s="2836"/>
      <c r="N62" s="2836"/>
      <c r="O62" s="2836"/>
      <c r="P62" s="2836"/>
      <c r="Q62" s="2836"/>
      <c r="R62" s="2836"/>
      <c r="S62" s="2836"/>
      <c r="T62" s="2836"/>
      <c r="U62" s="2836"/>
      <c r="V62" s="2836"/>
      <c r="W62" s="2836"/>
      <c r="X62" s="2836"/>
      <c r="Y62" s="2836"/>
      <c r="Z62" s="2836"/>
      <c r="AA62" s="2836"/>
      <c r="AB62" s="2836"/>
      <c r="AC62" s="2836"/>
      <c r="AD62" s="2836"/>
      <c r="AE62" s="2836"/>
      <c r="AF62" s="2836"/>
      <c r="AG62" s="2836"/>
      <c r="AH62" s="2836"/>
      <c r="AI62" s="2836"/>
      <c r="AJ62" s="2836"/>
      <c r="AK62" s="2836"/>
      <c r="AL62" s="2836"/>
      <c r="AM62" s="2836"/>
      <c r="AN62" s="2836"/>
      <c r="AO62" s="2836"/>
      <c r="AP62" s="2836"/>
      <c r="AQ62" s="2836"/>
      <c r="AR62" s="2836"/>
      <c r="AS62" s="2836"/>
      <c r="AT62" s="2836"/>
      <c r="AU62" s="2836"/>
      <c r="AV62" s="2836"/>
      <c r="AW62" s="2837"/>
      <c r="AX62" s="1763"/>
      <c r="AY62" s="1763"/>
      <c r="AZ62" s="1763"/>
      <c r="BA62" s="1763"/>
      <c r="BB62" s="1763"/>
      <c r="BC62" s="1763"/>
      <c r="BD62" s="1763"/>
      <c r="BE62" s="1769"/>
    </row>
    <row r="63" spans="1:58" ht="15.75" customHeight="1">
      <c r="A63" s="1763"/>
      <c r="B63" s="2835" t="str">
        <f t="shared" si="5"/>
        <v/>
      </c>
      <c r="C63" s="2836"/>
      <c r="D63" s="2836"/>
      <c r="E63" s="2836"/>
      <c r="F63" s="2836"/>
      <c r="G63" s="2836"/>
      <c r="H63" s="2836"/>
      <c r="I63" s="2837"/>
      <c r="J63" s="2838"/>
      <c r="K63" s="2836"/>
      <c r="L63" s="2836"/>
      <c r="M63" s="2836"/>
      <c r="N63" s="2836"/>
      <c r="O63" s="2836"/>
      <c r="P63" s="2836"/>
      <c r="Q63" s="2836"/>
      <c r="R63" s="2836"/>
      <c r="S63" s="2836"/>
      <c r="T63" s="2836"/>
      <c r="U63" s="2836"/>
      <c r="V63" s="2836"/>
      <c r="W63" s="2836"/>
      <c r="X63" s="2836"/>
      <c r="Y63" s="2836"/>
      <c r="Z63" s="2836"/>
      <c r="AA63" s="2836"/>
      <c r="AB63" s="2836"/>
      <c r="AC63" s="2836"/>
      <c r="AD63" s="2836"/>
      <c r="AE63" s="2836"/>
      <c r="AF63" s="2836"/>
      <c r="AG63" s="2836"/>
      <c r="AH63" s="2836"/>
      <c r="AI63" s="2836"/>
      <c r="AJ63" s="2836"/>
      <c r="AK63" s="2836"/>
      <c r="AL63" s="2836"/>
      <c r="AM63" s="2836"/>
      <c r="AN63" s="2836"/>
      <c r="AO63" s="2836"/>
      <c r="AP63" s="2836"/>
      <c r="AQ63" s="2836"/>
      <c r="AR63" s="2836"/>
      <c r="AS63" s="2836"/>
      <c r="AT63" s="2836"/>
      <c r="AU63" s="2836"/>
      <c r="AV63" s="2836"/>
      <c r="AW63" s="2837"/>
      <c r="AX63" s="1763"/>
      <c r="AY63" s="1763"/>
      <c r="AZ63" s="1763"/>
      <c r="BA63" s="1763"/>
      <c r="BB63" s="1763"/>
      <c r="BC63" s="1763"/>
      <c r="BD63" s="1763"/>
      <c r="BE63" s="1769"/>
    </row>
    <row r="64" spans="1:58" ht="15.75" customHeight="1" thickBot="1">
      <c r="A64" s="1763"/>
      <c r="B64" s="2839" t="str">
        <f t="shared" si="5"/>
        <v/>
      </c>
      <c r="C64" s="2840"/>
      <c r="D64" s="2840"/>
      <c r="E64" s="2840"/>
      <c r="F64" s="2840"/>
      <c r="G64" s="2840"/>
      <c r="H64" s="2840"/>
      <c r="I64" s="2841"/>
      <c r="J64" s="2842"/>
      <c r="K64" s="2840"/>
      <c r="L64" s="2840"/>
      <c r="M64" s="2840"/>
      <c r="N64" s="2840"/>
      <c r="O64" s="2840"/>
      <c r="P64" s="2840"/>
      <c r="Q64" s="2840"/>
      <c r="R64" s="2840"/>
      <c r="S64" s="2840"/>
      <c r="T64" s="2840"/>
      <c r="U64" s="2840"/>
      <c r="V64" s="2840"/>
      <c r="W64" s="2840"/>
      <c r="X64" s="2840"/>
      <c r="Y64" s="2840"/>
      <c r="Z64" s="2840"/>
      <c r="AA64" s="2840"/>
      <c r="AB64" s="2840"/>
      <c r="AC64" s="2840"/>
      <c r="AD64" s="2840"/>
      <c r="AE64" s="2840"/>
      <c r="AF64" s="2840"/>
      <c r="AG64" s="2840"/>
      <c r="AH64" s="2840"/>
      <c r="AI64" s="2840"/>
      <c r="AJ64" s="2840"/>
      <c r="AK64" s="2840"/>
      <c r="AL64" s="2840"/>
      <c r="AM64" s="2840"/>
      <c r="AN64" s="2840"/>
      <c r="AO64" s="2840"/>
      <c r="AP64" s="2840"/>
      <c r="AQ64" s="2840"/>
      <c r="AR64" s="2840"/>
      <c r="AS64" s="2840"/>
      <c r="AT64" s="2840"/>
      <c r="AU64" s="2840"/>
      <c r="AV64" s="2840"/>
      <c r="AW64" s="2841"/>
      <c r="AX64" s="1763"/>
      <c r="AY64" s="1763"/>
      <c r="AZ64" s="1763"/>
      <c r="BA64" s="1763"/>
      <c r="BB64" s="1763"/>
      <c r="BC64" s="1763"/>
      <c r="BD64" s="1763"/>
      <c r="BE64" s="1769"/>
    </row>
    <row r="65" spans="1:57" ht="15.75" customHeight="1">
      <c r="A65" s="1763"/>
      <c r="B65" s="1763"/>
      <c r="C65" s="1763"/>
      <c r="D65" s="1763"/>
      <c r="E65" s="1763"/>
      <c r="F65" s="1763"/>
      <c r="G65" s="1763"/>
      <c r="H65" s="1763"/>
      <c r="I65" s="1763"/>
      <c r="J65" s="1763"/>
      <c r="K65" s="1763"/>
      <c r="L65" s="1763"/>
      <c r="M65" s="1763"/>
      <c r="N65" s="1763"/>
      <c r="O65" s="1763"/>
      <c r="P65" s="1763"/>
      <c r="Q65" s="1763"/>
      <c r="R65" s="1763"/>
      <c r="S65" s="1763"/>
      <c r="T65" s="1763"/>
      <c r="U65" s="1763"/>
      <c r="V65" s="1763"/>
      <c r="W65" s="1763"/>
      <c r="X65" s="1763"/>
      <c r="Y65" s="1763"/>
      <c r="Z65" s="1763"/>
      <c r="AA65" s="1763"/>
      <c r="AB65" s="1763"/>
      <c r="AC65" s="1763"/>
      <c r="AD65" s="1763"/>
      <c r="AE65" s="1763"/>
      <c r="AF65" s="1763"/>
      <c r="AG65" s="1763"/>
      <c r="AH65" s="1763"/>
      <c r="AI65" s="1763"/>
      <c r="AJ65" s="1763"/>
      <c r="AK65" s="1763"/>
      <c r="AL65" s="1763"/>
      <c r="AM65" s="1763"/>
      <c r="AN65" s="1763"/>
      <c r="AO65" s="1763"/>
      <c r="AP65" s="1763"/>
      <c r="AQ65" s="1763"/>
      <c r="AR65" s="1763"/>
      <c r="AS65" s="1763"/>
      <c r="AT65" s="1763"/>
      <c r="AU65" s="1763"/>
      <c r="AV65" s="1763"/>
      <c r="AW65" s="1763"/>
      <c r="AX65" s="1763"/>
      <c r="AY65" s="1763"/>
      <c r="AZ65" s="1763"/>
      <c r="BA65" s="1763"/>
      <c r="BB65" s="1763"/>
      <c r="BC65" s="1763"/>
      <c r="BD65" s="1763"/>
      <c r="BE65" s="1769"/>
    </row>
    <row r="66" spans="1:57" ht="15.75" customHeight="1">
      <c r="B66" s="1773" t="s">
        <v>2031</v>
      </c>
      <c r="C66" s="1773"/>
      <c r="D66" s="1773"/>
      <c r="E66" s="1773"/>
      <c r="F66" s="1773"/>
      <c r="G66" s="1773"/>
      <c r="H66" s="1773"/>
      <c r="I66" s="1773"/>
      <c r="J66" s="1773"/>
      <c r="K66" s="1773"/>
      <c r="L66" s="1763"/>
      <c r="M66" s="1763"/>
      <c r="N66" s="1763"/>
      <c r="O66" s="1763"/>
      <c r="P66" s="1763"/>
      <c r="Q66" s="1763"/>
      <c r="R66" s="1763"/>
      <c r="S66" s="1763"/>
      <c r="T66" s="1763"/>
      <c r="U66" s="1763"/>
      <c r="V66" s="1763"/>
      <c r="W66" s="1763"/>
      <c r="X66" s="1763"/>
      <c r="Y66" s="1763"/>
      <c r="Z66" s="1763"/>
      <c r="AA66" s="1763"/>
      <c r="AB66" s="1763"/>
      <c r="AC66" s="1763"/>
      <c r="AD66" s="1763"/>
      <c r="AE66" s="1763"/>
      <c r="AF66" s="1763"/>
      <c r="AG66" s="1763"/>
      <c r="AH66" s="1763"/>
      <c r="AI66" s="1763"/>
      <c r="AJ66" s="1763"/>
      <c r="AK66" s="1763"/>
      <c r="AL66" s="1763"/>
      <c r="AM66" s="1763"/>
      <c r="AN66" s="1763"/>
      <c r="AO66" s="1763"/>
      <c r="AP66" s="1763"/>
      <c r="AQ66" s="1763"/>
      <c r="AR66" s="1763"/>
      <c r="AS66" s="1763"/>
      <c r="AT66" s="1763"/>
      <c r="AU66" s="1763"/>
      <c r="AV66" s="1763"/>
      <c r="AW66" s="1763"/>
      <c r="AX66" s="1763"/>
      <c r="AY66" s="1763"/>
      <c r="AZ66" s="1763"/>
      <c r="BA66" s="1763"/>
      <c r="BB66" s="1763"/>
      <c r="BC66" s="1763"/>
      <c r="BD66" s="1763"/>
      <c r="BE66" s="1769"/>
    </row>
    <row r="67" spans="1:57" ht="15.75" customHeight="1" thickBot="1">
      <c r="A67" s="1763"/>
      <c r="B67" s="1763"/>
      <c r="C67" s="1763"/>
      <c r="D67" s="1763"/>
      <c r="E67" s="1763"/>
      <c r="F67" s="1763"/>
      <c r="G67" s="1763"/>
      <c r="H67" s="1763"/>
      <c r="I67" s="1763"/>
      <c r="J67" s="1763"/>
      <c r="K67" s="1763"/>
      <c r="L67" s="1763"/>
      <c r="M67" s="1763"/>
      <c r="N67" s="1763"/>
      <c r="O67" s="1763"/>
      <c r="P67" s="1763"/>
      <c r="Q67" s="1763"/>
      <c r="R67" s="1763"/>
      <c r="S67" s="1763"/>
      <c r="T67" s="1763"/>
      <c r="U67" s="1763"/>
      <c r="V67" s="1763"/>
      <c r="W67" s="1763"/>
      <c r="X67" s="1763"/>
      <c r="Y67" s="1763"/>
      <c r="Z67" s="1763"/>
      <c r="AA67" s="1763"/>
      <c r="AB67" s="1763"/>
      <c r="AC67" s="1763"/>
      <c r="AD67" s="1763"/>
      <c r="AE67" s="1763"/>
      <c r="AF67" s="1763"/>
      <c r="AG67" s="1763"/>
      <c r="AH67" s="1763"/>
      <c r="AI67" s="1763"/>
      <c r="AJ67" s="1763"/>
      <c r="AK67" s="1763"/>
      <c r="AL67" s="1763"/>
      <c r="AM67" s="1763"/>
      <c r="AN67" s="1763"/>
      <c r="AO67" s="1763"/>
      <c r="AP67" s="1763"/>
      <c r="AQ67" s="1763"/>
      <c r="AR67" s="1763"/>
      <c r="AS67" s="1763"/>
      <c r="AT67" s="1763"/>
      <c r="AU67" s="1763"/>
      <c r="AV67" s="1763"/>
      <c r="AW67" s="1763"/>
      <c r="AX67" s="1763"/>
      <c r="AY67" s="1763"/>
      <c r="AZ67" s="1763"/>
      <c r="BA67" s="1763"/>
      <c r="BB67" s="1763"/>
      <c r="BC67" s="1763"/>
      <c r="BD67" s="1763"/>
      <c r="BE67" s="1769"/>
    </row>
    <row r="68" spans="1:57" ht="15.75" customHeight="1">
      <c r="A68" s="1763"/>
      <c r="B68" s="2698" t="s">
        <v>2032</v>
      </c>
      <c r="C68" s="2699"/>
      <c r="D68" s="2699"/>
      <c r="E68" s="2699"/>
      <c r="F68" s="2699"/>
      <c r="G68" s="2699"/>
      <c r="H68" s="2699"/>
      <c r="I68" s="2699"/>
      <c r="J68" s="2699"/>
      <c r="K68" s="2699"/>
      <c r="L68" s="2699"/>
      <c r="M68" s="2699"/>
      <c r="N68" s="2699"/>
      <c r="O68" s="2699"/>
      <c r="P68" s="2699"/>
      <c r="Q68" s="2699"/>
      <c r="R68" s="2699"/>
      <c r="S68" s="2699"/>
      <c r="T68" s="2699"/>
      <c r="U68" s="2699"/>
      <c r="V68" s="2699"/>
      <c r="W68" s="2699"/>
      <c r="X68" s="2699"/>
      <c r="Y68" s="2699"/>
      <c r="Z68" s="2699"/>
      <c r="AA68" s="2700"/>
      <c r="AB68" s="1763"/>
      <c r="AC68" s="2797" t="s">
        <v>2033</v>
      </c>
      <c r="AD68" s="2798"/>
      <c r="AE68" s="2798"/>
      <c r="AF68" s="2798"/>
      <c r="AG68" s="2798"/>
      <c r="AH68" s="2798"/>
      <c r="AI68" s="2798"/>
      <c r="AJ68" s="2798"/>
      <c r="AK68" s="2798"/>
      <c r="AL68" s="2798"/>
      <c r="AM68" s="2798"/>
      <c r="AN68" s="2798"/>
      <c r="AO68" s="2798"/>
      <c r="AP68" s="2798"/>
      <c r="AQ68" s="2798"/>
      <c r="AR68" s="2798"/>
      <c r="AS68" s="2798"/>
      <c r="AT68" s="2798"/>
      <c r="AU68" s="2798"/>
      <c r="AV68" s="2830" t="s">
        <v>1990</v>
      </c>
      <c r="AW68" s="2830"/>
      <c r="AX68" s="2830"/>
      <c r="AY68" s="2830"/>
      <c r="AZ68" s="2830"/>
      <c r="BA68" s="2830"/>
      <c r="BB68" s="2830"/>
      <c r="BC68" s="2831"/>
      <c r="BD68" s="1763"/>
      <c r="BE68" s="1769"/>
    </row>
    <row r="69" spans="1:57" ht="15.75" customHeight="1" thickBot="1">
      <c r="A69" s="1763"/>
      <c r="B69" s="2832" t="s">
        <v>2034</v>
      </c>
      <c r="C69" s="2805"/>
      <c r="D69" s="2805"/>
      <c r="E69" s="2805"/>
      <c r="F69" s="2805"/>
      <c r="G69" s="2805"/>
      <c r="H69" s="2805"/>
      <c r="I69" s="2805"/>
      <c r="J69" s="2805"/>
      <c r="K69" s="2805"/>
      <c r="L69" s="2805"/>
      <c r="M69" s="2805"/>
      <c r="N69" s="2805"/>
      <c r="O69" s="2833" t="s">
        <v>2035</v>
      </c>
      <c r="P69" s="2630"/>
      <c r="Q69" s="2630"/>
      <c r="R69" s="2630"/>
      <c r="S69" s="2630"/>
      <c r="T69" s="2630"/>
      <c r="U69" s="2630"/>
      <c r="V69" s="2630"/>
      <c r="W69" s="2630"/>
      <c r="X69" s="2630"/>
      <c r="Y69" s="2630"/>
      <c r="Z69" s="2630"/>
      <c r="AA69" s="2631"/>
      <c r="AB69" s="1763"/>
      <c r="AC69" s="2572" t="s">
        <v>2036</v>
      </c>
      <c r="AD69" s="2573"/>
      <c r="AE69" s="2573"/>
      <c r="AF69" s="2573"/>
      <c r="AG69" s="2573"/>
      <c r="AH69" s="2573"/>
      <c r="AI69" s="2573"/>
      <c r="AJ69" s="2573"/>
      <c r="AK69" s="2573"/>
      <c r="AL69" s="2573"/>
      <c r="AM69" s="2573"/>
      <c r="AN69" s="2573"/>
      <c r="AO69" s="2573"/>
      <c r="AP69" s="2573"/>
      <c r="AQ69" s="2573"/>
      <c r="AR69" s="2573"/>
      <c r="AS69" s="2573"/>
      <c r="AT69" s="2573"/>
      <c r="AU69" s="2573"/>
      <c r="AV69" s="2677">
        <v>44563</v>
      </c>
      <c r="AW69" s="2676"/>
      <c r="AX69" s="2676"/>
      <c r="AY69" s="2676"/>
      <c r="AZ69" s="2676"/>
      <c r="BA69" s="2676"/>
      <c r="BB69" s="2676"/>
      <c r="BC69" s="2834"/>
      <c r="BD69" s="1763"/>
      <c r="BE69" s="1769"/>
    </row>
    <row r="70" spans="1:57" ht="15.75" customHeight="1">
      <c r="A70" s="1763"/>
      <c r="B70" s="2826"/>
      <c r="C70" s="2827"/>
      <c r="D70" s="2827"/>
      <c r="E70" s="2827"/>
      <c r="F70" s="2827"/>
      <c r="G70" s="2827"/>
      <c r="H70" s="2827"/>
      <c r="I70" s="2827"/>
      <c r="J70" s="2827"/>
      <c r="K70" s="2827"/>
      <c r="L70" s="2827"/>
      <c r="M70" s="2827"/>
      <c r="N70" s="2827"/>
      <c r="O70" s="2816">
        <v>1</v>
      </c>
      <c r="P70" s="2816"/>
      <c r="Q70" s="2816"/>
      <c r="R70" s="2816"/>
      <c r="S70" s="2816"/>
      <c r="T70" s="2816"/>
      <c r="U70" s="2816"/>
      <c r="V70" s="2816"/>
      <c r="W70" s="2816"/>
      <c r="X70" s="2816"/>
      <c r="Y70" s="2816"/>
      <c r="Z70" s="2816"/>
      <c r="AA70" s="2817"/>
      <c r="AB70" s="1763"/>
      <c r="AC70" s="2828" t="s">
        <v>2037</v>
      </c>
      <c r="AD70" s="2829"/>
      <c r="AE70" s="2829"/>
      <c r="AF70" s="2784"/>
      <c r="AG70" s="2784"/>
      <c r="AH70" s="2784"/>
      <c r="AI70" s="2784"/>
      <c r="AJ70" s="2784"/>
      <c r="AK70" s="2784"/>
      <c r="AL70" s="2784"/>
      <c r="AM70" s="2784"/>
      <c r="AN70" s="2784"/>
      <c r="AO70" s="2784"/>
      <c r="AP70" s="2784"/>
      <c r="AQ70" s="2784"/>
      <c r="AR70" s="2784"/>
      <c r="AS70" s="2784"/>
      <c r="AT70" s="2784"/>
      <c r="AU70" s="2785"/>
      <c r="AV70" s="1763"/>
      <c r="AW70" s="1763"/>
      <c r="AX70" s="1763"/>
      <c r="AY70" s="1763"/>
      <c r="AZ70" s="1763"/>
      <c r="BA70" s="1763"/>
      <c r="BB70" s="1763"/>
      <c r="BC70" s="1763"/>
      <c r="BD70" s="1763"/>
      <c r="BE70" s="1769"/>
    </row>
    <row r="71" spans="1:57" ht="15.75" customHeight="1" thickBot="1">
      <c r="A71" s="1763"/>
      <c r="B71" s="2815"/>
      <c r="C71" s="2644"/>
      <c r="D71" s="2644"/>
      <c r="E71" s="2644"/>
      <c r="F71" s="2644"/>
      <c r="G71" s="2644"/>
      <c r="H71" s="2644"/>
      <c r="I71" s="2644"/>
      <c r="J71" s="2644"/>
      <c r="K71" s="2644"/>
      <c r="L71" s="2644"/>
      <c r="M71" s="2644"/>
      <c r="N71" s="2644"/>
      <c r="O71" s="2816"/>
      <c r="P71" s="2816"/>
      <c r="Q71" s="2816"/>
      <c r="R71" s="2816"/>
      <c r="S71" s="2816"/>
      <c r="T71" s="2816"/>
      <c r="U71" s="2816"/>
      <c r="V71" s="2816"/>
      <c r="W71" s="2816"/>
      <c r="X71" s="2816"/>
      <c r="Y71" s="2816"/>
      <c r="Z71" s="2816"/>
      <c r="AA71" s="2817"/>
      <c r="AB71" s="1763"/>
      <c r="AC71" s="2580" t="s">
        <v>2038</v>
      </c>
      <c r="AD71" s="2581"/>
      <c r="AE71" s="2581"/>
      <c r="AF71" s="2781"/>
      <c r="AG71" s="2781"/>
      <c r="AH71" s="2781"/>
      <c r="AI71" s="2781"/>
      <c r="AJ71" s="2781"/>
      <c r="AK71" s="2781"/>
      <c r="AL71" s="2781"/>
      <c r="AM71" s="2781"/>
      <c r="AN71" s="2781"/>
      <c r="AO71" s="2781"/>
      <c r="AP71" s="2781"/>
      <c r="AQ71" s="2781"/>
      <c r="AR71" s="2781"/>
      <c r="AS71" s="2781"/>
      <c r="AT71" s="2781"/>
      <c r="AU71" s="2782"/>
      <c r="AV71" s="1763"/>
      <c r="AW71" s="1763"/>
      <c r="AX71" s="1763"/>
      <c r="AY71" s="1763"/>
      <c r="AZ71" s="1763"/>
      <c r="BA71" s="1763"/>
      <c r="BB71" s="1763"/>
      <c r="BC71" s="1763"/>
      <c r="BD71" s="1763"/>
      <c r="BE71" s="1769"/>
    </row>
    <row r="72" spans="1:57" ht="15.75" customHeight="1">
      <c r="A72" s="1763"/>
      <c r="B72" s="2815"/>
      <c r="C72" s="2644"/>
      <c r="D72" s="2644"/>
      <c r="E72" s="2644"/>
      <c r="F72" s="2644"/>
      <c r="G72" s="2644"/>
      <c r="H72" s="2644"/>
      <c r="I72" s="2644"/>
      <c r="J72" s="2644"/>
      <c r="K72" s="2644"/>
      <c r="L72" s="2644"/>
      <c r="M72" s="2644"/>
      <c r="N72" s="2644"/>
      <c r="O72" s="2816"/>
      <c r="P72" s="2816"/>
      <c r="Q72" s="2816"/>
      <c r="R72" s="2816"/>
      <c r="S72" s="2816"/>
      <c r="T72" s="2816"/>
      <c r="U72" s="2816"/>
      <c r="V72" s="2816"/>
      <c r="W72" s="2816"/>
      <c r="X72" s="2816"/>
      <c r="Y72" s="2816"/>
      <c r="Z72" s="2816"/>
      <c r="AA72" s="2817"/>
      <c r="AB72" s="1763"/>
      <c r="AC72" s="2818" t="s">
        <v>2039</v>
      </c>
      <c r="AD72" s="2803"/>
      <c r="AE72" s="2803"/>
      <c r="AF72" s="2803"/>
      <c r="AG72" s="2803"/>
      <c r="AH72" s="2803"/>
      <c r="AI72" s="2803"/>
      <c r="AJ72" s="2803"/>
      <c r="AK72" s="2803"/>
      <c r="AL72" s="2803"/>
      <c r="AM72" s="2803"/>
      <c r="AN72" s="2803"/>
      <c r="AO72" s="2803"/>
      <c r="AP72" s="2803"/>
      <c r="AQ72" s="2803"/>
      <c r="AR72" s="2803"/>
      <c r="AS72" s="2803"/>
      <c r="AT72" s="2803"/>
      <c r="AU72" s="2803"/>
      <c r="AV72" s="2803"/>
      <c r="AW72" s="2803"/>
      <c r="AX72" s="2803"/>
      <c r="AY72" s="2803"/>
      <c r="AZ72" s="2803"/>
      <c r="BA72" s="2803"/>
      <c r="BB72" s="2803"/>
      <c r="BC72" s="2804"/>
      <c r="BD72" s="1763"/>
      <c r="BE72" s="1769"/>
    </row>
    <row r="73" spans="1:57" ht="15.75" customHeight="1">
      <c r="A73" s="1763"/>
      <c r="B73" s="2815"/>
      <c r="C73" s="2644"/>
      <c r="D73" s="2644"/>
      <c r="E73" s="2644"/>
      <c r="F73" s="2644"/>
      <c r="G73" s="2644"/>
      <c r="H73" s="2644"/>
      <c r="I73" s="2644"/>
      <c r="J73" s="2644"/>
      <c r="K73" s="2644"/>
      <c r="L73" s="2644"/>
      <c r="M73" s="2644"/>
      <c r="N73" s="2644"/>
      <c r="O73" s="2816"/>
      <c r="P73" s="2816"/>
      <c r="Q73" s="2816"/>
      <c r="R73" s="2816"/>
      <c r="S73" s="2816"/>
      <c r="T73" s="2816"/>
      <c r="U73" s="2816"/>
      <c r="V73" s="2816"/>
      <c r="W73" s="2816"/>
      <c r="X73" s="2816"/>
      <c r="Y73" s="2816"/>
      <c r="Z73" s="2816"/>
      <c r="AA73" s="2817"/>
      <c r="AB73" s="1763"/>
      <c r="AC73" s="2761" t="s">
        <v>2458</v>
      </c>
      <c r="AD73" s="2762"/>
      <c r="AE73" s="2762"/>
      <c r="AF73" s="2762"/>
      <c r="AG73" s="2762"/>
      <c r="AH73" s="2762"/>
      <c r="AI73" s="2762"/>
      <c r="AJ73" s="2762"/>
      <c r="AK73" s="2762"/>
      <c r="AL73" s="2762"/>
      <c r="AM73" s="2762"/>
      <c r="AN73" s="2762"/>
      <c r="AO73" s="2762"/>
      <c r="AP73" s="2762"/>
      <c r="AQ73" s="2762"/>
      <c r="AR73" s="2762"/>
      <c r="AS73" s="2762"/>
      <c r="AT73" s="2762"/>
      <c r="AU73" s="2762"/>
      <c r="AV73" s="2762"/>
      <c r="AW73" s="2762"/>
      <c r="AX73" s="2762"/>
      <c r="AY73" s="2762"/>
      <c r="AZ73" s="2762"/>
      <c r="BA73" s="2762"/>
      <c r="BB73" s="2762"/>
      <c r="BC73" s="2763"/>
      <c r="BD73" s="1763"/>
      <c r="BE73" s="1769"/>
    </row>
    <row r="74" spans="1:57" ht="15.75" customHeight="1" thickBot="1">
      <c r="A74" s="1763"/>
      <c r="B74" s="2815"/>
      <c r="C74" s="2644"/>
      <c r="D74" s="2644"/>
      <c r="E74" s="2644"/>
      <c r="F74" s="2644"/>
      <c r="G74" s="2644"/>
      <c r="H74" s="2644"/>
      <c r="I74" s="2644"/>
      <c r="J74" s="2644"/>
      <c r="K74" s="2644"/>
      <c r="L74" s="2644"/>
      <c r="M74" s="2644"/>
      <c r="N74" s="2644"/>
      <c r="O74" s="2819"/>
      <c r="P74" s="2819"/>
      <c r="Q74" s="2819"/>
      <c r="R74" s="2819"/>
      <c r="S74" s="2819"/>
      <c r="T74" s="2819"/>
      <c r="U74" s="2819"/>
      <c r="V74" s="2819"/>
      <c r="W74" s="2819"/>
      <c r="X74" s="2819"/>
      <c r="Y74" s="2819"/>
      <c r="Z74" s="2819"/>
      <c r="AA74" s="2820"/>
      <c r="AB74" s="1763"/>
      <c r="AC74" s="2761"/>
      <c r="AD74" s="2762"/>
      <c r="AE74" s="2762"/>
      <c r="AF74" s="2762"/>
      <c r="AG74" s="2762"/>
      <c r="AH74" s="2762"/>
      <c r="AI74" s="2762"/>
      <c r="AJ74" s="2762"/>
      <c r="AK74" s="2762"/>
      <c r="AL74" s="2762"/>
      <c r="AM74" s="2762"/>
      <c r="AN74" s="2762"/>
      <c r="AO74" s="2762"/>
      <c r="AP74" s="2762"/>
      <c r="AQ74" s="2762"/>
      <c r="AR74" s="2762"/>
      <c r="AS74" s="2762"/>
      <c r="AT74" s="2762"/>
      <c r="AU74" s="2762"/>
      <c r="AV74" s="2762"/>
      <c r="AW74" s="2762"/>
      <c r="AX74" s="2762"/>
      <c r="AY74" s="2762"/>
      <c r="AZ74" s="2762"/>
      <c r="BA74" s="2762"/>
      <c r="BB74" s="2762"/>
      <c r="BC74" s="2763"/>
      <c r="BD74" s="1763"/>
      <c r="BE74" s="1769"/>
    </row>
    <row r="75" spans="1:57" ht="15.75" customHeight="1" thickTop="1" thickBot="1">
      <c r="A75" s="1763"/>
      <c r="B75" s="2821" t="s">
        <v>129</v>
      </c>
      <c r="C75" s="2822"/>
      <c r="D75" s="2822"/>
      <c r="E75" s="2822"/>
      <c r="F75" s="2822"/>
      <c r="G75" s="2822"/>
      <c r="H75" s="2822"/>
      <c r="I75" s="2822"/>
      <c r="J75" s="2822"/>
      <c r="K75" s="2822"/>
      <c r="L75" s="2822"/>
      <c r="M75" s="2822"/>
      <c r="N75" s="2822"/>
      <c r="O75" s="2823">
        <f>SUM(O70:AA74)</f>
        <v>1</v>
      </c>
      <c r="P75" s="2824"/>
      <c r="Q75" s="2824"/>
      <c r="R75" s="2824"/>
      <c r="S75" s="2824"/>
      <c r="T75" s="2824"/>
      <c r="U75" s="2824"/>
      <c r="V75" s="2824"/>
      <c r="W75" s="2824"/>
      <c r="X75" s="2824"/>
      <c r="Y75" s="2824"/>
      <c r="Z75" s="2824"/>
      <c r="AA75" s="2825"/>
      <c r="AB75" s="1763"/>
      <c r="AC75" s="2761"/>
      <c r="AD75" s="2762"/>
      <c r="AE75" s="2762"/>
      <c r="AF75" s="2762"/>
      <c r="AG75" s="2762"/>
      <c r="AH75" s="2762"/>
      <c r="AI75" s="2762"/>
      <c r="AJ75" s="2762"/>
      <c r="AK75" s="2762"/>
      <c r="AL75" s="2762"/>
      <c r="AM75" s="2762"/>
      <c r="AN75" s="2762"/>
      <c r="AO75" s="2762"/>
      <c r="AP75" s="2762"/>
      <c r="AQ75" s="2762"/>
      <c r="AR75" s="2762"/>
      <c r="AS75" s="2762"/>
      <c r="AT75" s="2762"/>
      <c r="AU75" s="2762"/>
      <c r="AV75" s="2762"/>
      <c r="AW75" s="2762"/>
      <c r="AX75" s="2762"/>
      <c r="AY75" s="2762"/>
      <c r="AZ75" s="2762"/>
      <c r="BA75" s="2762"/>
      <c r="BB75" s="2762"/>
      <c r="BC75" s="2763"/>
      <c r="BD75" s="1763"/>
      <c r="BE75" s="1769"/>
    </row>
    <row r="76" spans="1:57" ht="15.75" customHeight="1">
      <c r="A76" s="1763"/>
      <c r="B76" s="1763"/>
      <c r="C76" s="1763"/>
      <c r="D76" s="1763"/>
      <c r="E76" s="1763"/>
      <c r="F76" s="1763"/>
      <c r="G76" s="1763"/>
      <c r="H76" s="1763"/>
      <c r="I76" s="1763"/>
      <c r="J76" s="1763"/>
      <c r="K76" s="1763"/>
      <c r="L76" s="1763"/>
      <c r="M76" s="1763"/>
      <c r="N76" s="1763"/>
      <c r="O76" s="1763"/>
      <c r="P76" s="1763"/>
      <c r="Q76" s="1763"/>
      <c r="R76" s="1763"/>
      <c r="S76" s="1763"/>
      <c r="T76" s="1763"/>
      <c r="U76" s="1763"/>
      <c r="V76" s="1763"/>
      <c r="W76" s="1763"/>
      <c r="X76" s="1763"/>
      <c r="Y76" s="1763"/>
      <c r="Z76" s="1763"/>
      <c r="AA76" s="1763"/>
      <c r="AB76" s="1763"/>
      <c r="AC76" s="2761"/>
      <c r="AD76" s="2762"/>
      <c r="AE76" s="2762"/>
      <c r="AF76" s="2762"/>
      <c r="AG76" s="2762"/>
      <c r="AH76" s="2762"/>
      <c r="AI76" s="2762"/>
      <c r="AJ76" s="2762"/>
      <c r="AK76" s="2762"/>
      <c r="AL76" s="2762"/>
      <c r="AM76" s="2762"/>
      <c r="AN76" s="2762"/>
      <c r="AO76" s="2762"/>
      <c r="AP76" s="2762"/>
      <c r="AQ76" s="2762"/>
      <c r="AR76" s="2762"/>
      <c r="AS76" s="2762"/>
      <c r="AT76" s="2762"/>
      <c r="AU76" s="2762"/>
      <c r="AV76" s="2762"/>
      <c r="AW76" s="2762"/>
      <c r="AX76" s="2762"/>
      <c r="AY76" s="2762"/>
      <c r="AZ76" s="2762"/>
      <c r="BA76" s="2762"/>
      <c r="BB76" s="2762"/>
      <c r="BC76" s="2763"/>
      <c r="BD76" s="1763"/>
      <c r="BE76" s="1769"/>
    </row>
    <row r="77" spans="1:57" ht="15.75" customHeight="1" thickBot="1">
      <c r="A77" s="1763"/>
      <c r="B77" s="1774" t="s">
        <v>2040</v>
      </c>
      <c r="C77" s="1775"/>
      <c r="D77" s="1775"/>
      <c r="E77" s="1775"/>
      <c r="F77" s="1775"/>
      <c r="G77" s="1775"/>
      <c r="H77" s="1775"/>
      <c r="I77" s="1775"/>
      <c r="J77" s="1775"/>
      <c r="K77" s="1775"/>
      <c r="L77" s="1775"/>
      <c r="M77" s="1775"/>
      <c r="N77" s="1775"/>
      <c r="O77" s="1775"/>
      <c r="P77" s="1775"/>
      <c r="Q77" s="1763"/>
      <c r="R77" s="1763"/>
      <c r="S77" s="1763"/>
      <c r="T77" s="1763"/>
      <c r="U77" s="1763"/>
      <c r="V77" s="1763"/>
      <c r="W77" s="1763"/>
      <c r="X77" s="1763"/>
      <c r="Y77" s="1763"/>
      <c r="Z77" s="1763"/>
      <c r="AA77" s="1763"/>
      <c r="AB77" s="1763"/>
      <c r="AC77" s="2764"/>
      <c r="AD77" s="2765"/>
      <c r="AE77" s="2765"/>
      <c r="AF77" s="2765"/>
      <c r="AG77" s="2765"/>
      <c r="AH77" s="2765"/>
      <c r="AI77" s="2765"/>
      <c r="AJ77" s="2765"/>
      <c r="AK77" s="2765"/>
      <c r="AL77" s="2765"/>
      <c r="AM77" s="2765"/>
      <c r="AN77" s="2765"/>
      <c r="AO77" s="2765"/>
      <c r="AP77" s="2765"/>
      <c r="AQ77" s="2765"/>
      <c r="AR77" s="2765"/>
      <c r="AS77" s="2765"/>
      <c r="AT77" s="2765"/>
      <c r="AU77" s="2765"/>
      <c r="AV77" s="2765"/>
      <c r="AW77" s="2765"/>
      <c r="AX77" s="2765"/>
      <c r="AY77" s="2765"/>
      <c r="AZ77" s="2765"/>
      <c r="BA77" s="2765"/>
      <c r="BB77" s="2765"/>
      <c r="BC77" s="2766"/>
      <c r="BD77" s="1763"/>
      <c r="BE77" s="1769"/>
    </row>
    <row r="78" spans="1:57" ht="15.75" customHeight="1" thickBot="1">
      <c r="A78" s="1763"/>
      <c r="B78" s="1763"/>
      <c r="C78" s="1763"/>
      <c r="D78" s="1763"/>
      <c r="E78" s="1763"/>
      <c r="F78" s="1763"/>
      <c r="G78" s="1763"/>
      <c r="H78" s="1763"/>
      <c r="I78" s="1763"/>
      <c r="J78" s="1763"/>
      <c r="K78" s="1763"/>
      <c r="L78" s="1763"/>
      <c r="M78" s="1763"/>
      <c r="N78" s="1763"/>
      <c r="O78" s="1763"/>
      <c r="P78" s="1763"/>
      <c r="Q78" s="1763"/>
      <c r="R78" s="1763"/>
      <c r="S78" s="1763"/>
      <c r="T78" s="1763"/>
      <c r="U78" s="1763"/>
      <c r="V78" s="1763"/>
      <c r="W78" s="1763"/>
      <c r="X78" s="1763"/>
      <c r="Y78" s="1763"/>
      <c r="Z78" s="1763"/>
      <c r="AA78" s="1763"/>
      <c r="AB78" s="1763"/>
      <c r="AC78" s="1763"/>
      <c r="AD78" s="1763"/>
      <c r="AE78" s="1763"/>
      <c r="AF78" s="1763"/>
      <c r="AG78" s="1763"/>
      <c r="AH78" s="1763"/>
      <c r="AI78" s="1763"/>
      <c r="AJ78" s="1763"/>
      <c r="AK78" s="1763"/>
      <c r="AL78" s="1763"/>
      <c r="AM78" s="1763"/>
      <c r="AN78" s="1763"/>
      <c r="AO78" s="1763"/>
      <c r="AP78" s="1763"/>
      <c r="AQ78" s="1763"/>
      <c r="AR78" s="1763"/>
      <c r="AS78" s="1763"/>
      <c r="AT78" s="1763"/>
      <c r="AU78" s="1763"/>
      <c r="AV78" s="1763"/>
      <c r="AW78" s="1763"/>
      <c r="AX78" s="1763"/>
      <c r="AY78" s="1763"/>
      <c r="AZ78" s="1763"/>
      <c r="BA78" s="1763"/>
      <c r="BB78" s="1763"/>
      <c r="BC78" s="1763"/>
      <c r="BD78" s="1763"/>
      <c r="BE78" s="1769"/>
    </row>
    <row r="79" spans="1:57" ht="15.75" customHeight="1" thickBot="1">
      <c r="A79" s="1763"/>
      <c r="B79" s="2811" t="s">
        <v>2435</v>
      </c>
      <c r="C79" s="2812"/>
      <c r="D79" s="2812"/>
      <c r="E79" s="2812"/>
      <c r="F79" s="2812"/>
      <c r="G79" s="2812"/>
      <c r="H79" s="2812"/>
      <c r="I79" s="2812"/>
      <c r="J79" s="2812"/>
      <c r="K79" s="2812"/>
      <c r="L79" s="2812"/>
      <c r="M79" s="2812"/>
      <c r="N79" s="2812"/>
      <c r="O79" s="2812"/>
      <c r="P79" s="2812"/>
      <c r="Q79" s="2812"/>
      <c r="R79" s="2812"/>
      <c r="S79" s="2812"/>
      <c r="T79" s="2812"/>
      <c r="U79" s="2812"/>
      <c r="V79" s="2812"/>
      <c r="W79" s="2812"/>
      <c r="X79" s="2812"/>
      <c r="Y79" s="2812"/>
      <c r="Z79" s="2812"/>
      <c r="AA79" s="2812"/>
      <c r="AB79" s="2812"/>
      <c r="AC79" s="2812"/>
      <c r="AD79" s="2812"/>
      <c r="AE79" s="2812"/>
      <c r="AF79" s="2812"/>
      <c r="AG79" s="2812"/>
      <c r="AH79" s="2813"/>
      <c r="AI79" s="1763"/>
      <c r="AJ79" s="2787" t="s">
        <v>2459</v>
      </c>
      <c r="AK79" s="2788"/>
      <c r="AL79" s="2788"/>
      <c r="AM79" s="2788"/>
      <c r="AN79" s="2788"/>
      <c r="AO79" s="2788"/>
      <c r="AP79" s="2788"/>
      <c r="AQ79" s="2788"/>
      <c r="AR79" s="2788"/>
      <c r="AS79" s="2788"/>
      <c r="AT79" s="2788"/>
      <c r="AU79" s="2788"/>
      <c r="AV79" s="2788"/>
      <c r="AW79" s="2788"/>
      <c r="AX79" s="2788"/>
      <c r="AY79" s="2730" t="s">
        <v>1990</v>
      </c>
      <c r="AZ79" s="2730"/>
      <c r="BA79" s="2730"/>
      <c r="BB79" s="2731"/>
      <c r="BC79" s="1763"/>
      <c r="BD79" s="1763"/>
      <c r="BE79" s="1769"/>
    </row>
    <row r="80" spans="1:57" ht="15.75" customHeight="1">
      <c r="A80" s="1763"/>
      <c r="B80" s="2660"/>
      <c r="C80" s="2661"/>
      <c r="D80" s="2661"/>
      <c r="E80" s="2661"/>
      <c r="F80" s="2661"/>
      <c r="G80" s="2661"/>
      <c r="H80" s="2662"/>
      <c r="I80" s="2797" t="s">
        <v>2041</v>
      </c>
      <c r="J80" s="2798"/>
      <c r="K80" s="2798"/>
      <c r="L80" s="2798"/>
      <c r="M80" s="2798"/>
      <c r="N80" s="2798"/>
      <c r="O80" s="2798" t="s">
        <v>2042</v>
      </c>
      <c r="P80" s="2798"/>
      <c r="Q80" s="2798"/>
      <c r="R80" s="2798"/>
      <c r="S80" s="2798"/>
      <c r="T80" s="2798"/>
      <c r="U80" s="2798"/>
      <c r="V80" s="2801" t="s">
        <v>2460</v>
      </c>
      <c r="W80" s="2801"/>
      <c r="X80" s="2801"/>
      <c r="Y80" s="2801"/>
      <c r="Z80" s="2801"/>
      <c r="AA80" s="2801"/>
      <c r="AB80" s="2803" t="s">
        <v>2043</v>
      </c>
      <c r="AC80" s="2803"/>
      <c r="AD80" s="2803"/>
      <c r="AE80" s="2803"/>
      <c r="AF80" s="2803"/>
      <c r="AG80" s="2803"/>
      <c r="AH80" s="2804"/>
      <c r="AI80" s="1763"/>
      <c r="AJ80" s="2789"/>
      <c r="AK80" s="2790"/>
      <c r="AL80" s="2790"/>
      <c r="AM80" s="2790"/>
      <c r="AN80" s="2790"/>
      <c r="AO80" s="2790"/>
      <c r="AP80" s="2790"/>
      <c r="AQ80" s="2790"/>
      <c r="AR80" s="2790"/>
      <c r="AS80" s="2790"/>
      <c r="AT80" s="2790"/>
      <c r="AU80" s="2790"/>
      <c r="AV80" s="2790"/>
      <c r="AW80" s="2790"/>
      <c r="AX80" s="2790"/>
      <c r="AY80" s="2793"/>
      <c r="AZ80" s="2793"/>
      <c r="BA80" s="2793"/>
      <c r="BB80" s="2794"/>
      <c r="BC80" s="1763"/>
      <c r="BD80" s="1763"/>
      <c r="BE80" s="1769"/>
    </row>
    <row r="81" spans="1:57" ht="15.75" customHeight="1" thickBot="1">
      <c r="A81" s="1763"/>
      <c r="B81" s="2712"/>
      <c r="C81" s="2713"/>
      <c r="D81" s="2713"/>
      <c r="E81" s="2713"/>
      <c r="F81" s="2713"/>
      <c r="G81" s="2713"/>
      <c r="H81" s="2814"/>
      <c r="I81" s="2799"/>
      <c r="J81" s="2800"/>
      <c r="K81" s="2800"/>
      <c r="L81" s="2800"/>
      <c r="M81" s="2800"/>
      <c r="N81" s="2800"/>
      <c r="O81" s="2800"/>
      <c r="P81" s="2800"/>
      <c r="Q81" s="2800"/>
      <c r="R81" s="2800"/>
      <c r="S81" s="2800"/>
      <c r="T81" s="2800"/>
      <c r="U81" s="2800"/>
      <c r="V81" s="2802"/>
      <c r="W81" s="2802"/>
      <c r="X81" s="2802"/>
      <c r="Y81" s="2802"/>
      <c r="Z81" s="2802"/>
      <c r="AA81" s="2802"/>
      <c r="AB81" s="2805"/>
      <c r="AC81" s="2805"/>
      <c r="AD81" s="2805"/>
      <c r="AE81" s="2805"/>
      <c r="AF81" s="2805"/>
      <c r="AG81" s="2805"/>
      <c r="AH81" s="2806"/>
      <c r="AI81" s="1763"/>
      <c r="AJ81" s="2789"/>
      <c r="AK81" s="2790"/>
      <c r="AL81" s="2790"/>
      <c r="AM81" s="2790"/>
      <c r="AN81" s="2790"/>
      <c r="AO81" s="2790"/>
      <c r="AP81" s="2790"/>
      <c r="AQ81" s="2790"/>
      <c r="AR81" s="2790"/>
      <c r="AS81" s="2790"/>
      <c r="AT81" s="2790"/>
      <c r="AU81" s="2790"/>
      <c r="AV81" s="2790"/>
      <c r="AW81" s="2790"/>
      <c r="AX81" s="2790"/>
      <c r="AY81" s="2793"/>
      <c r="AZ81" s="2793"/>
      <c r="BA81" s="2793"/>
      <c r="BB81" s="2794"/>
      <c r="BC81" s="1763"/>
      <c r="BD81" s="1763"/>
      <c r="BE81" s="1769"/>
    </row>
    <row r="82" spans="1:57" ht="15.75" customHeight="1" thickBot="1">
      <c r="A82" s="1763"/>
      <c r="B82" s="2654" t="s">
        <v>2436</v>
      </c>
      <c r="C82" s="2655"/>
      <c r="D82" s="2655"/>
      <c r="E82" s="2655"/>
      <c r="F82" s="2655"/>
      <c r="G82" s="2655"/>
      <c r="H82" s="2656"/>
      <c r="I82" s="2786"/>
      <c r="J82" s="2768"/>
      <c r="K82" s="2768"/>
      <c r="L82" s="2768"/>
      <c r="M82" s="2768"/>
      <c r="N82" s="2768"/>
      <c r="O82" s="2768"/>
      <c r="P82" s="2768"/>
      <c r="Q82" s="2768"/>
      <c r="R82" s="2768"/>
      <c r="S82" s="2768"/>
      <c r="T82" s="2768"/>
      <c r="U82" s="2768"/>
      <c r="V82" s="2768"/>
      <c r="W82" s="2768"/>
      <c r="X82" s="2768"/>
      <c r="Y82" s="2768"/>
      <c r="Z82" s="2768"/>
      <c r="AA82" s="2783"/>
      <c r="AB82" s="2809"/>
      <c r="AC82" s="2809"/>
      <c r="AD82" s="2809"/>
      <c r="AE82" s="2809"/>
      <c r="AF82" s="2809"/>
      <c r="AG82" s="2809"/>
      <c r="AH82" s="2810"/>
      <c r="AI82" s="1763"/>
      <c r="AJ82" s="2791"/>
      <c r="AK82" s="2792"/>
      <c r="AL82" s="2792"/>
      <c r="AM82" s="2792"/>
      <c r="AN82" s="2792"/>
      <c r="AO82" s="2792"/>
      <c r="AP82" s="2792"/>
      <c r="AQ82" s="2792"/>
      <c r="AR82" s="2792"/>
      <c r="AS82" s="2792"/>
      <c r="AT82" s="2792"/>
      <c r="AU82" s="2792"/>
      <c r="AV82" s="2792"/>
      <c r="AW82" s="2792"/>
      <c r="AX82" s="2792"/>
      <c r="AY82" s="2795"/>
      <c r="AZ82" s="2795"/>
      <c r="BA82" s="2795"/>
      <c r="BB82" s="2796"/>
      <c r="BC82" s="1763"/>
      <c r="BD82" s="1763"/>
      <c r="BE82" s="1769"/>
    </row>
    <row r="83" spans="1:57" ht="15.75" customHeight="1" thickBot="1">
      <c r="A83" s="1763"/>
      <c r="B83" s="2654" t="s">
        <v>2437</v>
      </c>
      <c r="C83" s="2655"/>
      <c r="D83" s="2655"/>
      <c r="E83" s="2655"/>
      <c r="F83" s="2655"/>
      <c r="G83" s="2655"/>
      <c r="H83" s="2656"/>
      <c r="I83" s="2786"/>
      <c r="J83" s="2768"/>
      <c r="K83" s="2768"/>
      <c r="L83" s="2768"/>
      <c r="M83" s="2768"/>
      <c r="N83" s="2768"/>
      <c r="O83" s="2768"/>
      <c r="P83" s="2768"/>
      <c r="Q83" s="2768"/>
      <c r="R83" s="2768"/>
      <c r="S83" s="2768"/>
      <c r="T83" s="2768"/>
      <c r="U83" s="2768"/>
      <c r="V83" s="2768"/>
      <c r="W83" s="2768"/>
      <c r="X83" s="2768"/>
      <c r="Y83" s="2768"/>
      <c r="Z83" s="2768"/>
      <c r="AA83" s="2783"/>
      <c r="AB83" s="2809"/>
      <c r="AC83" s="2809"/>
      <c r="AD83" s="2809"/>
      <c r="AE83" s="2809"/>
      <c r="AF83" s="2809"/>
      <c r="AG83" s="2809"/>
      <c r="AH83" s="2810"/>
      <c r="AI83" s="1763"/>
      <c r="AJ83" s="2770" t="s">
        <v>2461</v>
      </c>
      <c r="AK83" s="2771"/>
      <c r="AL83" s="2771"/>
      <c r="AM83" s="2771"/>
      <c r="AN83" s="2771"/>
      <c r="AO83" s="2771"/>
      <c r="AP83" s="2771"/>
      <c r="AQ83" s="2771"/>
      <c r="AR83" s="2771"/>
      <c r="AS83" s="2771"/>
      <c r="AT83" s="2771"/>
      <c r="AU83" s="2771"/>
      <c r="AV83" s="2771"/>
      <c r="AW83" s="2771"/>
      <c r="AX83" s="2771"/>
      <c r="AY83" s="2771"/>
      <c r="AZ83" s="2771"/>
      <c r="BA83" s="2771"/>
      <c r="BB83" s="2772"/>
      <c r="BC83" s="1763"/>
      <c r="BD83" s="1763"/>
      <c r="BE83" s="1769"/>
    </row>
    <row r="84" spans="1:57" ht="15.75" customHeight="1" thickBot="1">
      <c r="A84" s="1763"/>
      <c r="B84" s="2776" t="s">
        <v>2044</v>
      </c>
      <c r="C84" s="2777"/>
      <c r="D84" s="2777"/>
      <c r="E84" s="2777"/>
      <c r="F84" s="2777"/>
      <c r="G84" s="2777"/>
      <c r="H84" s="2807"/>
      <c r="I84" s="2779"/>
      <c r="J84" s="2749"/>
      <c r="K84" s="2749"/>
      <c r="L84" s="2749"/>
      <c r="M84" s="2749"/>
      <c r="N84" s="2749"/>
      <c r="O84" s="2749"/>
      <c r="P84" s="2749"/>
      <c r="Q84" s="2749"/>
      <c r="R84" s="2749"/>
      <c r="S84" s="2749"/>
      <c r="T84" s="2749"/>
      <c r="U84" s="2749"/>
      <c r="V84" s="2749"/>
      <c r="W84" s="2749"/>
      <c r="X84" s="2749"/>
      <c r="Y84" s="2749"/>
      <c r="Z84" s="2749"/>
      <c r="AA84" s="2780"/>
      <c r="AB84" s="2749"/>
      <c r="AC84" s="2749"/>
      <c r="AD84" s="2749"/>
      <c r="AE84" s="2749"/>
      <c r="AF84" s="2749"/>
      <c r="AG84" s="2749"/>
      <c r="AH84" s="2808"/>
      <c r="AI84" s="1763"/>
      <c r="AJ84" s="2773"/>
      <c r="AK84" s="2774"/>
      <c r="AL84" s="2774"/>
      <c r="AM84" s="2774"/>
      <c r="AN84" s="2774"/>
      <c r="AO84" s="2774"/>
      <c r="AP84" s="2774"/>
      <c r="AQ84" s="2774"/>
      <c r="AR84" s="2774"/>
      <c r="AS84" s="2774"/>
      <c r="AT84" s="2774"/>
      <c r="AU84" s="2774"/>
      <c r="AV84" s="2774"/>
      <c r="AW84" s="2774"/>
      <c r="AX84" s="2774"/>
      <c r="AY84" s="2774"/>
      <c r="AZ84" s="2774"/>
      <c r="BA84" s="2774"/>
      <c r="BB84" s="2775"/>
      <c r="BC84" s="1763"/>
      <c r="BD84" s="1763"/>
      <c r="BE84" s="1769"/>
    </row>
    <row r="85" spans="1:57" ht="15.75" customHeight="1">
      <c r="A85" s="1763"/>
      <c r="B85" s="1763"/>
      <c r="C85" s="1763"/>
      <c r="D85" s="1763"/>
      <c r="E85" s="1763"/>
      <c r="F85" s="1763"/>
      <c r="G85" s="1763"/>
      <c r="H85" s="1763"/>
      <c r="I85" s="1763"/>
      <c r="J85" s="1763"/>
      <c r="K85" s="1763"/>
      <c r="L85" s="1763"/>
      <c r="M85" s="1763"/>
      <c r="N85" s="1763"/>
      <c r="O85" s="1763"/>
      <c r="P85" s="1763"/>
      <c r="Q85" s="1763"/>
      <c r="R85" s="1763"/>
      <c r="S85" s="1763"/>
      <c r="T85" s="1763"/>
      <c r="U85" s="1763"/>
      <c r="V85" s="1763"/>
      <c r="W85" s="1763"/>
      <c r="X85" s="1763"/>
      <c r="Y85" s="1763"/>
      <c r="Z85" s="1763"/>
      <c r="AA85" s="1763"/>
      <c r="AB85" s="1763"/>
      <c r="AC85" s="1763"/>
      <c r="AD85" s="1763"/>
      <c r="AE85" s="1763"/>
      <c r="AF85" s="1763"/>
      <c r="AG85" s="1763"/>
      <c r="AH85" s="1763"/>
      <c r="AI85" s="1763"/>
      <c r="AJ85" s="1763"/>
      <c r="AK85" s="1763"/>
      <c r="AL85" s="1763"/>
      <c r="AM85" s="1763"/>
      <c r="AN85" s="1763"/>
      <c r="AO85" s="1763"/>
      <c r="AP85" s="1763"/>
      <c r="AQ85" s="1763"/>
      <c r="AR85" s="1763"/>
      <c r="AS85" s="1763"/>
      <c r="AT85" s="1763"/>
      <c r="AU85" s="1763"/>
      <c r="AV85" s="1763"/>
      <c r="AW85" s="1763"/>
      <c r="AX85" s="1763"/>
      <c r="AY85" s="1763"/>
      <c r="AZ85" s="1763"/>
      <c r="BA85" s="1763"/>
      <c r="BB85" s="1763"/>
      <c r="BC85" s="1763"/>
      <c r="BD85" s="1763"/>
      <c r="BE85" s="1769"/>
    </row>
    <row r="86" spans="1:57" ht="15.75" customHeight="1">
      <c r="A86" s="1763"/>
      <c r="B86" s="1773" t="s">
        <v>2045</v>
      </c>
      <c r="P86" s="1763"/>
      <c r="Q86" s="1763"/>
      <c r="R86" s="1763"/>
      <c r="S86" s="1763"/>
      <c r="T86" s="1763"/>
      <c r="U86" s="1763"/>
      <c r="V86" s="1763"/>
      <c r="W86" s="1763"/>
      <c r="X86" s="1763"/>
      <c r="Y86" s="1763"/>
      <c r="Z86" s="1763"/>
      <c r="AA86" s="1763"/>
      <c r="AB86" s="1763"/>
      <c r="AC86" s="1763"/>
      <c r="AD86" s="1763"/>
      <c r="AE86" s="1763"/>
      <c r="AF86" s="1763"/>
      <c r="AG86" s="1763"/>
      <c r="AH86" s="1763"/>
      <c r="AI86" s="1763"/>
      <c r="AJ86" s="1763"/>
      <c r="AK86" s="1763"/>
      <c r="AL86" s="1763"/>
      <c r="AM86" s="1763"/>
      <c r="AN86" s="1763"/>
      <c r="AO86" s="1763"/>
      <c r="AP86" s="1763"/>
      <c r="AQ86" s="1763"/>
      <c r="AR86" s="1763"/>
      <c r="AS86" s="1763"/>
      <c r="AT86" s="1763"/>
      <c r="AU86" s="1763"/>
      <c r="AV86" s="1763"/>
      <c r="AW86" s="1763"/>
      <c r="AX86" s="1763"/>
      <c r="AY86" s="1763"/>
      <c r="AZ86" s="1763"/>
      <c r="BA86" s="1763"/>
      <c r="BB86" s="1763"/>
      <c r="BC86" s="1763"/>
      <c r="BD86" s="1763"/>
      <c r="BE86" s="1769"/>
    </row>
    <row r="87" spans="1:57" ht="15.75" customHeight="1" thickBot="1">
      <c r="A87" s="1763"/>
      <c r="B87" s="1763"/>
      <c r="C87" s="1763"/>
      <c r="D87" s="1763"/>
      <c r="E87" s="1763"/>
      <c r="F87" s="1763"/>
      <c r="G87" s="1763"/>
      <c r="H87" s="1763"/>
      <c r="I87" s="1763"/>
      <c r="J87" s="1763"/>
      <c r="K87" s="1763"/>
      <c r="L87" s="1763"/>
      <c r="M87" s="1763"/>
      <c r="N87" s="1763"/>
      <c r="O87" s="1763"/>
      <c r="P87" s="1776"/>
      <c r="Q87" s="1763"/>
      <c r="R87" s="1763"/>
      <c r="S87" s="1763"/>
      <c r="T87" s="1763"/>
      <c r="U87" s="1763"/>
      <c r="V87" s="1763"/>
      <c r="W87" s="1763"/>
      <c r="X87" s="1763"/>
      <c r="Y87" s="1763"/>
      <c r="Z87" s="1763"/>
      <c r="AA87" s="1763"/>
      <c r="AB87" s="1763"/>
      <c r="AC87" s="1763"/>
      <c r="AD87" s="1763"/>
      <c r="AE87" s="1763"/>
      <c r="AF87" s="1763"/>
      <c r="AG87" s="1763"/>
      <c r="AH87" s="1763"/>
      <c r="AI87" s="1763"/>
      <c r="AJ87" s="1763"/>
      <c r="AK87" s="1763"/>
      <c r="AL87" s="1763"/>
      <c r="AM87" s="1763"/>
      <c r="AN87" s="1763"/>
      <c r="AO87" s="1763"/>
      <c r="AP87" s="1763"/>
      <c r="AQ87" s="1763"/>
      <c r="AR87" s="1763"/>
      <c r="AS87" s="1763"/>
      <c r="AT87" s="1763"/>
      <c r="AU87" s="1763"/>
      <c r="AV87" s="1763"/>
      <c r="AW87" s="1763"/>
      <c r="AX87" s="1763"/>
      <c r="AY87" s="1763"/>
      <c r="AZ87" s="1763"/>
      <c r="BA87" s="1763"/>
      <c r="BB87" s="1763"/>
      <c r="BC87" s="1763"/>
      <c r="BD87" s="1763"/>
      <c r="BE87" s="1769"/>
    </row>
    <row r="88" spans="1:57" ht="15.75" customHeight="1" thickBot="1">
      <c r="A88" s="1763"/>
      <c r="B88" s="2660" t="s">
        <v>2046</v>
      </c>
      <c r="C88" s="2661"/>
      <c r="D88" s="2661"/>
      <c r="E88" s="2661"/>
      <c r="F88" s="2661"/>
      <c r="G88" s="2661"/>
      <c r="H88" s="2661"/>
      <c r="I88" s="2661"/>
      <c r="J88" s="2661"/>
      <c r="K88" s="2661"/>
      <c r="L88" s="2661"/>
      <c r="M88" s="2661"/>
      <c r="N88" s="2661"/>
      <c r="O88" s="2661"/>
      <c r="P88" s="2661"/>
      <c r="Q88" s="2661"/>
      <c r="R88" s="2661"/>
      <c r="S88" s="2661"/>
      <c r="T88" s="2661"/>
      <c r="U88" s="2661"/>
      <c r="V88" s="2661"/>
      <c r="W88" s="2661"/>
      <c r="X88" s="2661"/>
      <c r="Y88" s="2661"/>
      <c r="Z88" s="2661"/>
      <c r="AA88" s="2661"/>
      <c r="AB88" s="2661"/>
      <c r="AC88" s="2661"/>
      <c r="AD88" s="2661"/>
      <c r="AE88" s="2661"/>
      <c r="AF88" s="2661"/>
      <c r="AG88" s="2661"/>
      <c r="AH88" s="2662"/>
      <c r="AI88" s="1763"/>
      <c r="AJ88" s="2787" t="s">
        <v>2462</v>
      </c>
      <c r="AK88" s="2788"/>
      <c r="AL88" s="2788"/>
      <c r="AM88" s="2788"/>
      <c r="AN88" s="2788"/>
      <c r="AO88" s="2788"/>
      <c r="AP88" s="2788"/>
      <c r="AQ88" s="2788"/>
      <c r="AR88" s="2788"/>
      <c r="AS88" s="2788"/>
      <c r="AT88" s="2788"/>
      <c r="AU88" s="2788"/>
      <c r="AV88" s="2788"/>
      <c r="AW88" s="2788"/>
      <c r="AX88" s="2788"/>
      <c r="AY88" s="2730" t="s">
        <v>1990</v>
      </c>
      <c r="AZ88" s="2730"/>
      <c r="BA88" s="2730"/>
      <c r="BB88" s="2731"/>
      <c r="BC88" s="1763"/>
      <c r="BD88" s="1763"/>
      <c r="BE88" s="1769"/>
    </row>
    <row r="89" spans="1:57" ht="16.5" customHeight="1">
      <c r="A89" s="1763"/>
      <c r="B89" s="2660"/>
      <c r="C89" s="2661"/>
      <c r="D89" s="2661"/>
      <c r="E89" s="2661"/>
      <c r="F89" s="2661"/>
      <c r="G89" s="2661"/>
      <c r="H89" s="2661"/>
      <c r="I89" s="2797" t="s">
        <v>2041</v>
      </c>
      <c r="J89" s="2798"/>
      <c r="K89" s="2798"/>
      <c r="L89" s="2798"/>
      <c r="M89" s="2798"/>
      <c r="N89" s="2798"/>
      <c r="O89" s="2798" t="s">
        <v>2042</v>
      </c>
      <c r="P89" s="2798"/>
      <c r="Q89" s="2798"/>
      <c r="R89" s="2798"/>
      <c r="S89" s="2798"/>
      <c r="T89" s="2798"/>
      <c r="U89" s="2798"/>
      <c r="V89" s="2801" t="s">
        <v>2460</v>
      </c>
      <c r="W89" s="2801"/>
      <c r="X89" s="2801"/>
      <c r="Y89" s="2801"/>
      <c r="Z89" s="2801"/>
      <c r="AA89" s="2801"/>
      <c r="AB89" s="2803" t="s">
        <v>2043</v>
      </c>
      <c r="AC89" s="2803"/>
      <c r="AD89" s="2803"/>
      <c r="AE89" s="2803"/>
      <c r="AF89" s="2803"/>
      <c r="AG89" s="2803"/>
      <c r="AH89" s="2804"/>
      <c r="AI89" s="1763"/>
      <c r="AJ89" s="2789"/>
      <c r="AK89" s="2790"/>
      <c r="AL89" s="2790"/>
      <c r="AM89" s="2790"/>
      <c r="AN89" s="2790"/>
      <c r="AO89" s="2790"/>
      <c r="AP89" s="2790"/>
      <c r="AQ89" s="2790"/>
      <c r="AR89" s="2790"/>
      <c r="AS89" s="2790"/>
      <c r="AT89" s="2790"/>
      <c r="AU89" s="2790"/>
      <c r="AV89" s="2790"/>
      <c r="AW89" s="2790"/>
      <c r="AX89" s="2790"/>
      <c r="AY89" s="2793"/>
      <c r="AZ89" s="2793"/>
      <c r="BA89" s="2793"/>
      <c r="BB89" s="2794"/>
      <c r="BC89" s="1763"/>
      <c r="BD89" s="1763"/>
      <c r="BE89" s="1769"/>
    </row>
    <row r="90" spans="1:57" ht="16.5" customHeight="1" thickBot="1">
      <c r="A90" s="1763"/>
      <c r="B90" s="2712"/>
      <c r="C90" s="2713"/>
      <c r="D90" s="2713"/>
      <c r="E90" s="2713"/>
      <c r="F90" s="2713"/>
      <c r="G90" s="2713"/>
      <c r="H90" s="2713"/>
      <c r="I90" s="2799"/>
      <c r="J90" s="2800"/>
      <c r="K90" s="2800"/>
      <c r="L90" s="2800"/>
      <c r="M90" s="2800"/>
      <c r="N90" s="2800"/>
      <c r="O90" s="2800"/>
      <c r="P90" s="2800"/>
      <c r="Q90" s="2800"/>
      <c r="R90" s="2800"/>
      <c r="S90" s="2800"/>
      <c r="T90" s="2800"/>
      <c r="U90" s="2800"/>
      <c r="V90" s="2802"/>
      <c r="W90" s="2802"/>
      <c r="X90" s="2802"/>
      <c r="Y90" s="2802"/>
      <c r="Z90" s="2802"/>
      <c r="AA90" s="2802"/>
      <c r="AB90" s="2805"/>
      <c r="AC90" s="2805"/>
      <c r="AD90" s="2805"/>
      <c r="AE90" s="2805"/>
      <c r="AF90" s="2805"/>
      <c r="AG90" s="2805"/>
      <c r="AH90" s="2806"/>
      <c r="AI90" s="1763"/>
      <c r="AJ90" s="2789"/>
      <c r="AK90" s="2790"/>
      <c r="AL90" s="2790"/>
      <c r="AM90" s="2790"/>
      <c r="AN90" s="2790"/>
      <c r="AO90" s="2790"/>
      <c r="AP90" s="2790"/>
      <c r="AQ90" s="2790"/>
      <c r="AR90" s="2790"/>
      <c r="AS90" s="2790"/>
      <c r="AT90" s="2790"/>
      <c r="AU90" s="2790"/>
      <c r="AV90" s="2790"/>
      <c r="AW90" s="2790"/>
      <c r="AX90" s="2790"/>
      <c r="AY90" s="2793"/>
      <c r="AZ90" s="2793"/>
      <c r="BA90" s="2793"/>
      <c r="BB90" s="2794"/>
      <c r="BC90" s="1763"/>
      <c r="BD90" s="1763"/>
      <c r="BE90" s="1769"/>
    </row>
    <row r="91" spans="1:57" ht="15.75" customHeight="1" thickBot="1">
      <c r="A91" s="1763"/>
      <c r="B91" s="2654" t="s">
        <v>2436</v>
      </c>
      <c r="C91" s="2655"/>
      <c r="D91" s="2655"/>
      <c r="E91" s="2655"/>
      <c r="F91" s="2655"/>
      <c r="G91" s="2655"/>
      <c r="H91" s="2655"/>
      <c r="I91" s="2786"/>
      <c r="J91" s="2768"/>
      <c r="K91" s="2768"/>
      <c r="L91" s="2768"/>
      <c r="M91" s="2768"/>
      <c r="N91" s="2768"/>
      <c r="O91" s="2768"/>
      <c r="P91" s="2768"/>
      <c r="Q91" s="2768"/>
      <c r="R91" s="2768"/>
      <c r="S91" s="2768"/>
      <c r="T91" s="2768"/>
      <c r="U91" s="2768"/>
      <c r="V91" s="2768"/>
      <c r="W91" s="2768"/>
      <c r="X91" s="2768"/>
      <c r="Y91" s="2768"/>
      <c r="Z91" s="2768"/>
      <c r="AA91" s="2783"/>
      <c r="AB91" s="2784"/>
      <c r="AC91" s="2784"/>
      <c r="AD91" s="2784"/>
      <c r="AE91" s="2784"/>
      <c r="AF91" s="2784"/>
      <c r="AG91" s="2784"/>
      <c r="AH91" s="2785"/>
      <c r="AI91" s="1763"/>
      <c r="AJ91" s="2791"/>
      <c r="AK91" s="2792"/>
      <c r="AL91" s="2792"/>
      <c r="AM91" s="2792"/>
      <c r="AN91" s="2792"/>
      <c r="AO91" s="2792"/>
      <c r="AP91" s="2792"/>
      <c r="AQ91" s="2792"/>
      <c r="AR91" s="2792"/>
      <c r="AS91" s="2792"/>
      <c r="AT91" s="2792"/>
      <c r="AU91" s="2792"/>
      <c r="AV91" s="2792"/>
      <c r="AW91" s="2792"/>
      <c r="AX91" s="2792"/>
      <c r="AY91" s="2795"/>
      <c r="AZ91" s="2795"/>
      <c r="BA91" s="2795"/>
      <c r="BB91" s="2796"/>
      <c r="BC91" s="1763"/>
      <c r="BD91" s="1763"/>
      <c r="BE91" s="1769"/>
    </row>
    <row r="92" spans="1:57" ht="15.75" customHeight="1" thickBot="1">
      <c r="A92" s="1763"/>
      <c r="B92" s="2654" t="s">
        <v>2437</v>
      </c>
      <c r="C92" s="2655"/>
      <c r="D92" s="2655"/>
      <c r="E92" s="2655"/>
      <c r="F92" s="2655"/>
      <c r="G92" s="2655"/>
      <c r="H92" s="2655"/>
      <c r="I92" s="2786"/>
      <c r="J92" s="2768"/>
      <c r="K92" s="2768"/>
      <c r="L92" s="2768"/>
      <c r="M92" s="2768"/>
      <c r="N92" s="2768"/>
      <c r="O92" s="2768"/>
      <c r="P92" s="2768"/>
      <c r="Q92" s="2768"/>
      <c r="R92" s="2768"/>
      <c r="S92" s="2768"/>
      <c r="T92" s="2768"/>
      <c r="U92" s="2768"/>
      <c r="V92" s="2768"/>
      <c r="W92" s="2768"/>
      <c r="X92" s="2768"/>
      <c r="Y92" s="2768"/>
      <c r="Z92" s="2768"/>
      <c r="AA92" s="2783"/>
      <c r="AB92" s="2784"/>
      <c r="AC92" s="2784"/>
      <c r="AD92" s="2784"/>
      <c r="AE92" s="2784"/>
      <c r="AF92" s="2784"/>
      <c r="AG92" s="2784"/>
      <c r="AH92" s="2785"/>
      <c r="AI92" s="1763"/>
      <c r="AJ92" s="2770" t="s">
        <v>2461</v>
      </c>
      <c r="AK92" s="2771"/>
      <c r="AL92" s="2771"/>
      <c r="AM92" s="2771"/>
      <c r="AN92" s="2771"/>
      <c r="AO92" s="2771"/>
      <c r="AP92" s="2771"/>
      <c r="AQ92" s="2771"/>
      <c r="AR92" s="2771"/>
      <c r="AS92" s="2771"/>
      <c r="AT92" s="2771"/>
      <c r="AU92" s="2771"/>
      <c r="AV92" s="2771"/>
      <c r="AW92" s="2771"/>
      <c r="AX92" s="2771"/>
      <c r="AY92" s="2771"/>
      <c r="AZ92" s="2771"/>
      <c r="BA92" s="2771"/>
      <c r="BB92" s="2772"/>
      <c r="BC92" s="1763"/>
      <c r="BD92" s="1763"/>
      <c r="BE92" s="1769"/>
    </row>
    <row r="93" spans="1:57" ht="15.75" customHeight="1" thickBot="1">
      <c r="A93" s="1763"/>
      <c r="B93" s="2776" t="s">
        <v>2044</v>
      </c>
      <c r="C93" s="2777"/>
      <c r="D93" s="2777"/>
      <c r="E93" s="2777"/>
      <c r="F93" s="2777"/>
      <c r="G93" s="2777"/>
      <c r="H93" s="2778"/>
      <c r="I93" s="2779"/>
      <c r="J93" s="2749"/>
      <c r="K93" s="2749"/>
      <c r="L93" s="2749"/>
      <c r="M93" s="2749"/>
      <c r="N93" s="2749"/>
      <c r="O93" s="2749"/>
      <c r="P93" s="2749"/>
      <c r="Q93" s="2749"/>
      <c r="R93" s="2749"/>
      <c r="S93" s="2749"/>
      <c r="T93" s="2749"/>
      <c r="U93" s="2749"/>
      <c r="V93" s="2749"/>
      <c r="W93" s="2749"/>
      <c r="X93" s="2749"/>
      <c r="Y93" s="2749"/>
      <c r="Z93" s="2749"/>
      <c r="AA93" s="2780"/>
      <c r="AB93" s="2781"/>
      <c r="AC93" s="2781"/>
      <c r="AD93" s="2781"/>
      <c r="AE93" s="2781"/>
      <c r="AF93" s="2781"/>
      <c r="AG93" s="2781"/>
      <c r="AH93" s="2782"/>
      <c r="AI93" s="1763"/>
      <c r="AJ93" s="2773"/>
      <c r="AK93" s="2774"/>
      <c r="AL93" s="2774"/>
      <c r="AM93" s="2774"/>
      <c r="AN93" s="2774"/>
      <c r="AO93" s="2774"/>
      <c r="AP93" s="2774"/>
      <c r="AQ93" s="2774"/>
      <c r="AR93" s="2774"/>
      <c r="AS93" s="2774"/>
      <c r="AT93" s="2774"/>
      <c r="AU93" s="2774"/>
      <c r="AV93" s="2774"/>
      <c r="AW93" s="2774"/>
      <c r="AX93" s="2774"/>
      <c r="AY93" s="2774"/>
      <c r="AZ93" s="2774"/>
      <c r="BA93" s="2774"/>
      <c r="BB93" s="2775"/>
      <c r="BC93" s="1763"/>
      <c r="BD93" s="1763"/>
      <c r="BE93" s="1769"/>
    </row>
    <row r="94" spans="1:57" ht="15.75" customHeight="1">
      <c r="A94" s="1763"/>
      <c r="B94" s="1763"/>
      <c r="C94" s="1763"/>
      <c r="D94" s="1763"/>
      <c r="E94" s="1763"/>
      <c r="F94" s="1763"/>
      <c r="G94" s="1763"/>
      <c r="H94" s="1763"/>
      <c r="I94" s="1763"/>
      <c r="J94" s="1763"/>
      <c r="K94" s="1763"/>
      <c r="L94" s="1763"/>
      <c r="M94" s="1763"/>
      <c r="N94" s="1763"/>
      <c r="O94" s="1763"/>
      <c r="P94" s="1763"/>
      <c r="Q94" s="1763"/>
      <c r="R94" s="1763"/>
      <c r="S94" s="1763"/>
      <c r="T94" s="1763"/>
      <c r="U94" s="1763" t="s">
        <v>256</v>
      </c>
      <c r="V94" s="1763"/>
      <c r="W94" s="1763"/>
      <c r="X94" s="1763"/>
      <c r="Y94" s="1763"/>
      <c r="Z94" s="1763"/>
      <c r="AA94" s="1763"/>
      <c r="AB94" s="1763"/>
      <c r="AC94" s="1763"/>
      <c r="AD94" s="1763"/>
      <c r="AE94" s="1763"/>
      <c r="AF94" s="1763"/>
      <c r="AG94" s="1763"/>
      <c r="AH94" s="1763"/>
      <c r="AI94" s="1763"/>
      <c r="AJ94" s="1763"/>
      <c r="AK94" s="1763"/>
      <c r="AL94" s="1763"/>
      <c r="AM94" s="1763"/>
      <c r="AN94" s="1763"/>
      <c r="AO94" s="1763"/>
      <c r="AP94" s="1763"/>
      <c r="AQ94" s="1763"/>
      <c r="AR94" s="1763"/>
      <c r="AS94" s="1763"/>
      <c r="AT94" s="1763"/>
      <c r="AU94" s="1763"/>
      <c r="AV94" s="1763"/>
      <c r="AW94" s="1763"/>
      <c r="AX94" s="1763"/>
      <c r="AY94" s="1763"/>
      <c r="AZ94" s="1763"/>
      <c r="BA94" s="1763"/>
      <c r="BB94" s="1763"/>
      <c r="BC94" s="1763"/>
      <c r="BD94" s="1763"/>
      <c r="BE94" s="1769"/>
    </row>
    <row r="95" spans="1:57" ht="15.75" customHeight="1" thickBot="1">
      <c r="A95" s="1763"/>
      <c r="B95" s="1773" t="s">
        <v>2047</v>
      </c>
      <c r="R95" s="1763"/>
      <c r="S95" s="1763"/>
      <c r="T95" s="1763"/>
      <c r="U95" s="1763"/>
      <c r="V95" s="1763"/>
      <c r="W95" s="1763"/>
      <c r="X95" s="1763"/>
      <c r="Y95" s="1763"/>
      <c r="Z95" s="1763"/>
      <c r="AA95" s="1763"/>
      <c r="AB95" s="1763"/>
      <c r="AC95" s="1763"/>
      <c r="AD95" s="1763"/>
      <c r="AE95" s="1763"/>
      <c r="AF95" s="1763"/>
      <c r="AG95" s="1763"/>
      <c r="AH95" s="1763"/>
      <c r="AI95" s="1763"/>
      <c r="AJ95" s="1763"/>
      <c r="AK95" s="1763"/>
      <c r="AL95" s="1763"/>
      <c r="AM95" s="1763"/>
      <c r="AN95" s="1763"/>
      <c r="AO95" s="1763"/>
      <c r="AP95" s="1763"/>
      <c r="AQ95" s="1763"/>
      <c r="AR95" s="1763"/>
      <c r="AS95" s="1763"/>
      <c r="AT95" s="1763"/>
      <c r="AU95" s="1763"/>
      <c r="AV95" s="1763"/>
      <c r="AW95" s="1763"/>
      <c r="AX95" s="1763"/>
      <c r="AY95" s="1763"/>
      <c r="AZ95" s="1763"/>
      <c r="BA95" s="1763"/>
      <c r="BB95" s="1763"/>
      <c r="BC95" s="1763"/>
      <c r="BD95" s="1763"/>
      <c r="BE95" s="1769"/>
    </row>
    <row r="96" spans="1:57" ht="15.75" customHeight="1" thickBot="1">
      <c r="A96" s="1763"/>
      <c r="B96" s="1763"/>
      <c r="C96" s="1763"/>
      <c r="D96" s="1763"/>
      <c r="E96" s="1763"/>
      <c r="F96" s="1763"/>
      <c r="G96" s="1763"/>
      <c r="H96" s="1763"/>
      <c r="I96" s="1763"/>
      <c r="J96" s="1763"/>
      <c r="K96" s="1763"/>
      <c r="L96" s="1763"/>
      <c r="M96" s="1763"/>
      <c r="N96" s="1763"/>
      <c r="O96" s="1763"/>
      <c r="P96" s="1776"/>
      <c r="Q96" s="1763"/>
      <c r="R96" s="1763"/>
      <c r="S96" s="1763"/>
      <c r="T96" s="1763"/>
      <c r="U96" s="1763"/>
      <c r="V96" s="1763"/>
      <c r="W96" s="1763"/>
      <c r="X96" s="2752" t="s">
        <v>2438</v>
      </c>
      <c r="Y96" s="2753"/>
      <c r="Z96" s="2753"/>
      <c r="AA96" s="2753"/>
      <c r="AB96" s="2753"/>
      <c r="AC96" s="2753"/>
      <c r="AD96" s="2753"/>
      <c r="AE96" s="2753"/>
      <c r="AF96" s="2753"/>
      <c r="AG96" s="2753"/>
      <c r="AH96" s="2753"/>
      <c r="AI96" s="2753"/>
      <c r="AJ96" s="2753"/>
      <c r="AK96" s="2753"/>
      <c r="AL96" s="2753"/>
      <c r="AM96" s="2753"/>
      <c r="AN96" s="2753"/>
      <c r="AO96" s="2753"/>
      <c r="AP96" s="2753"/>
      <c r="AQ96" s="2753"/>
      <c r="AR96" s="2753"/>
      <c r="AS96" s="2753"/>
      <c r="AT96" s="2753"/>
      <c r="AU96" s="2753"/>
      <c r="AV96" s="2753"/>
      <c r="AW96" s="2753"/>
      <c r="AX96" s="2753"/>
      <c r="AY96" s="2753"/>
      <c r="AZ96" s="2753"/>
      <c r="BA96" s="2753"/>
      <c r="BB96" s="2753"/>
      <c r="BC96" s="2753"/>
      <c r="BD96" s="2754"/>
      <c r="BE96" s="1769"/>
    </row>
    <row r="97" spans="1:57" ht="15.75" customHeight="1" thickBot="1">
      <c r="A97" s="1763"/>
      <c r="B97" s="2654" t="s">
        <v>1862</v>
      </c>
      <c r="C97" s="2655"/>
      <c r="D97" s="2655"/>
      <c r="E97" s="2655"/>
      <c r="F97" s="2655"/>
      <c r="G97" s="2655"/>
      <c r="H97" s="2655"/>
      <c r="I97" s="2655"/>
      <c r="J97" s="2655"/>
      <c r="K97" s="2655"/>
      <c r="L97" s="2655"/>
      <c r="M97" s="2655"/>
      <c r="N97" s="2655"/>
      <c r="O97" s="2655"/>
      <c r="P97" s="2655"/>
      <c r="Q97" s="2655"/>
      <c r="R97" s="2655"/>
      <c r="S97" s="2655"/>
      <c r="T97" s="2655"/>
      <c r="U97" s="2656"/>
      <c r="V97" s="1763"/>
      <c r="W97" s="1763"/>
      <c r="X97" s="2755"/>
      <c r="Y97" s="2756"/>
      <c r="Z97" s="2756"/>
      <c r="AA97" s="2756"/>
      <c r="AB97" s="2756"/>
      <c r="AC97" s="2756"/>
      <c r="AD97" s="2756"/>
      <c r="AE97" s="2756"/>
      <c r="AF97" s="2756"/>
      <c r="AG97" s="2756"/>
      <c r="AH97" s="2756"/>
      <c r="AI97" s="2756"/>
      <c r="AJ97" s="2756"/>
      <c r="AK97" s="2756"/>
      <c r="AL97" s="2756"/>
      <c r="AM97" s="2756"/>
      <c r="AN97" s="2756"/>
      <c r="AO97" s="2756"/>
      <c r="AP97" s="2756"/>
      <c r="AQ97" s="2756"/>
      <c r="AR97" s="2756"/>
      <c r="AS97" s="2756"/>
      <c r="AT97" s="2756"/>
      <c r="AU97" s="2756"/>
      <c r="AV97" s="2756"/>
      <c r="AW97" s="2756"/>
      <c r="AX97" s="2756"/>
      <c r="AY97" s="2756"/>
      <c r="AZ97" s="2756"/>
      <c r="BA97" s="2756"/>
      <c r="BB97" s="2756"/>
      <c r="BC97" s="2756"/>
      <c r="BD97" s="2757"/>
      <c r="BE97" s="1769"/>
    </row>
    <row r="98" spans="1:57" ht="15.75" customHeight="1" thickBot="1">
      <c r="A98" s="1763"/>
      <c r="B98" s="2654"/>
      <c r="C98" s="2655"/>
      <c r="D98" s="2655"/>
      <c r="E98" s="2655"/>
      <c r="F98" s="2655"/>
      <c r="G98" s="2655"/>
      <c r="H98" s="2656"/>
      <c r="I98" s="2654" t="s">
        <v>2439</v>
      </c>
      <c r="J98" s="2655"/>
      <c r="K98" s="2655"/>
      <c r="L98" s="2655"/>
      <c r="M98" s="2655"/>
      <c r="N98" s="2656"/>
      <c r="O98" s="2758" t="s">
        <v>2440</v>
      </c>
      <c r="P98" s="2759"/>
      <c r="Q98" s="2759"/>
      <c r="R98" s="2759"/>
      <c r="S98" s="2759"/>
      <c r="T98" s="2759"/>
      <c r="U98" s="2760"/>
      <c r="V98" s="1763"/>
      <c r="W98" s="1763"/>
      <c r="X98" s="2761" t="s">
        <v>2458</v>
      </c>
      <c r="Y98" s="2762"/>
      <c r="Z98" s="2762"/>
      <c r="AA98" s="2762"/>
      <c r="AB98" s="2762"/>
      <c r="AC98" s="2762"/>
      <c r="AD98" s="2762"/>
      <c r="AE98" s="2762"/>
      <c r="AF98" s="2762"/>
      <c r="AG98" s="2762"/>
      <c r="AH98" s="2762"/>
      <c r="AI98" s="2762"/>
      <c r="AJ98" s="2762"/>
      <c r="AK98" s="2762"/>
      <c r="AL98" s="2762"/>
      <c r="AM98" s="2762"/>
      <c r="AN98" s="2762"/>
      <c r="AO98" s="2762"/>
      <c r="AP98" s="2762"/>
      <c r="AQ98" s="2762"/>
      <c r="AR98" s="2762"/>
      <c r="AS98" s="2762"/>
      <c r="AT98" s="2762"/>
      <c r="AU98" s="2762"/>
      <c r="AV98" s="2762"/>
      <c r="AW98" s="2762"/>
      <c r="AX98" s="2762"/>
      <c r="AY98" s="2762"/>
      <c r="AZ98" s="2762"/>
      <c r="BA98" s="2762"/>
      <c r="BB98" s="2762"/>
      <c r="BC98" s="2762"/>
      <c r="BD98" s="2763"/>
      <c r="BE98" s="1769"/>
    </row>
    <row r="99" spans="1:57" ht="15.75" customHeight="1" thickBot="1">
      <c r="A99" s="1763"/>
      <c r="B99" s="2692" t="s">
        <v>2441</v>
      </c>
      <c r="C99" s="2693"/>
      <c r="D99" s="2693"/>
      <c r="E99" s="2693"/>
      <c r="F99" s="2693"/>
      <c r="G99" s="2693"/>
      <c r="H99" s="2694"/>
      <c r="I99" s="2767"/>
      <c r="J99" s="2768"/>
      <c r="K99" s="2768"/>
      <c r="L99" s="2768"/>
      <c r="M99" s="2768"/>
      <c r="N99" s="2768"/>
      <c r="O99" s="2768"/>
      <c r="P99" s="2768"/>
      <c r="Q99" s="2768"/>
      <c r="R99" s="2768"/>
      <c r="S99" s="2768"/>
      <c r="T99" s="2768"/>
      <c r="U99" s="2769"/>
      <c r="V99" s="1763"/>
      <c r="W99" s="1763"/>
      <c r="X99" s="2761"/>
      <c r="Y99" s="2762"/>
      <c r="Z99" s="2762"/>
      <c r="AA99" s="2762"/>
      <c r="AB99" s="2762"/>
      <c r="AC99" s="2762"/>
      <c r="AD99" s="2762"/>
      <c r="AE99" s="2762"/>
      <c r="AF99" s="2762"/>
      <c r="AG99" s="2762"/>
      <c r="AH99" s="2762"/>
      <c r="AI99" s="2762"/>
      <c r="AJ99" s="2762"/>
      <c r="AK99" s="2762"/>
      <c r="AL99" s="2762"/>
      <c r="AM99" s="2762"/>
      <c r="AN99" s="2762"/>
      <c r="AO99" s="2762"/>
      <c r="AP99" s="2762"/>
      <c r="AQ99" s="2762"/>
      <c r="AR99" s="2762"/>
      <c r="AS99" s="2762"/>
      <c r="AT99" s="2762"/>
      <c r="AU99" s="2762"/>
      <c r="AV99" s="2762"/>
      <c r="AW99" s="2762"/>
      <c r="AX99" s="2762"/>
      <c r="AY99" s="2762"/>
      <c r="AZ99" s="2762"/>
      <c r="BA99" s="2762"/>
      <c r="BB99" s="2762"/>
      <c r="BC99" s="2762"/>
      <c r="BD99" s="2763"/>
      <c r="BE99" s="1769"/>
    </row>
    <row r="100" spans="1:57" ht="15.75" customHeight="1" thickBot="1">
      <c r="A100" s="1763"/>
      <c r="B100" s="2692" t="s">
        <v>2442</v>
      </c>
      <c r="C100" s="2693"/>
      <c r="D100" s="2693"/>
      <c r="E100" s="2693"/>
      <c r="F100" s="2693"/>
      <c r="G100" s="2693"/>
      <c r="H100" s="2694"/>
      <c r="I100" s="2748"/>
      <c r="J100" s="2749"/>
      <c r="K100" s="2749"/>
      <c r="L100" s="2749"/>
      <c r="M100" s="2749"/>
      <c r="N100" s="2749"/>
      <c r="O100" s="2750"/>
      <c r="P100" s="2750"/>
      <c r="Q100" s="2750"/>
      <c r="R100" s="2750"/>
      <c r="S100" s="2750"/>
      <c r="T100" s="2750"/>
      <c r="U100" s="2751"/>
      <c r="V100" s="1763"/>
      <c r="W100" s="1763"/>
      <c r="X100" s="2761"/>
      <c r="Y100" s="2762"/>
      <c r="Z100" s="2762"/>
      <c r="AA100" s="2762"/>
      <c r="AB100" s="2762"/>
      <c r="AC100" s="2762"/>
      <c r="AD100" s="2762"/>
      <c r="AE100" s="2762"/>
      <c r="AF100" s="2762"/>
      <c r="AG100" s="2762"/>
      <c r="AH100" s="2762"/>
      <c r="AI100" s="2762"/>
      <c r="AJ100" s="2762"/>
      <c r="AK100" s="2762"/>
      <c r="AL100" s="2762"/>
      <c r="AM100" s="2762"/>
      <c r="AN100" s="2762"/>
      <c r="AO100" s="2762"/>
      <c r="AP100" s="2762"/>
      <c r="AQ100" s="2762"/>
      <c r="AR100" s="2762"/>
      <c r="AS100" s="2762"/>
      <c r="AT100" s="2762"/>
      <c r="AU100" s="2762"/>
      <c r="AV100" s="2762"/>
      <c r="AW100" s="2762"/>
      <c r="AX100" s="2762"/>
      <c r="AY100" s="2762"/>
      <c r="AZ100" s="2762"/>
      <c r="BA100" s="2762"/>
      <c r="BB100" s="2762"/>
      <c r="BC100" s="2762"/>
      <c r="BD100" s="2763"/>
      <c r="BE100" s="1769"/>
    </row>
    <row r="101" spans="1:57" ht="15.75" customHeight="1">
      <c r="A101" s="1763"/>
      <c r="B101" s="1763"/>
      <c r="C101" s="1763"/>
      <c r="D101" s="1763"/>
      <c r="E101" s="1763"/>
      <c r="F101" s="1763"/>
      <c r="G101" s="1763"/>
      <c r="H101" s="1763"/>
      <c r="I101" s="1763"/>
      <c r="J101" s="1763"/>
      <c r="K101" s="1763"/>
      <c r="L101" s="1763"/>
      <c r="M101" s="1763"/>
      <c r="N101" s="1763"/>
      <c r="O101" s="1763"/>
      <c r="P101" s="1763"/>
      <c r="Q101" s="1763"/>
      <c r="R101" s="1763"/>
      <c r="S101" s="1763"/>
      <c r="T101" s="1763"/>
      <c r="U101" s="1763"/>
      <c r="V101" s="1763"/>
      <c r="W101" s="1763"/>
      <c r="X101" s="2761"/>
      <c r="Y101" s="2762"/>
      <c r="Z101" s="2762"/>
      <c r="AA101" s="2762"/>
      <c r="AB101" s="2762"/>
      <c r="AC101" s="2762"/>
      <c r="AD101" s="2762"/>
      <c r="AE101" s="2762"/>
      <c r="AF101" s="2762"/>
      <c r="AG101" s="2762"/>
      <c r="AH101" s="2762"/>
      <c r="AI101" s="2762"/>
      <c r="AJ101" s="2762"/>
      <c r="AK101" s="2762"/>
      <c r="AL101" s="2762"/>
      <c r="AM101" s="2762"/>
      <c r="AN101" s="2762"/>
      <c r="AO101" s="2762"/>
      <c r="AP101" s="2762"/>
      <c r="AQ101" s="2762"/>
      <c r="AR101" s="2762"/>
      <c r="AS101" s="2762"/>
      <c r="AT101" s="2762"/>
      <c r="AU101" s="2762"/>
      <c r="AV101" s="2762"/>
      <c r="AW101" s="2762"/>
      <c r="AX101" s="2762"/>
      <c r="AY101" s="2762"/>
      <c r="AZ101" s="2762"/>
      <c r="BA101" s="2762"/>
      <c r="BB101" s="2762"/>
      <c r="BC101" s="2762"/>
      <c r="BD101" s="2763"/>
      <c r="BE101" s="1769"/>
    </row>
    <row r="102" spans="1:57" ht="15.75" customHeight="1">
      <c r="A102" s="1763"/>
      <c r="B102" s="1774" t="s">
        <v>2048</v>
      </c>
      <c r="C102" s="1774"/>
      <c r="D102" s="1774"/>
      <c r="E102" s="1774"/>
      <c r="F102" s="1774"/>
      <c r="G102" s="1774"/>
      <c r="H102" s="1774"/>
      <c r="I102" s="1774"/>
      <c r="J102" s="1774"/>
      <c r="K102" s="1774"/>
      <c r="L102" s="1774"/>
      <c r="M102" s="1774"/>
      <c r="N102" s="1774"/>
      <c r="O102" s="1774"/>
      <c r="P102" s="1774"/>
      <c r="Q102" s="1770"/>
      <c r="R102" s="1770"/>
      <c r="S102" s="1763"/>
      <c r="T102" s="1763"/>
      <c r="U102" s="1763"/>
      <c r="V102" s="1763" t="s">
        <v>256</v>
      </c>
      <c r="W102" s="1763"/>
      <c r="X102" s="2761"/>
      <c r="Y102" s="2762"/>
      <c r="Z102" s="2762"/>
      <c r="AA102" s="2762"/>
      <c r="AB102" s="2762"/>
      <c r="AC102" s="2762"/>
      <c r="AD102" s="2762"/>
      <c r="AE102" s="2762"/>
      <c r="AF102" s="2762"/>
      <c r="AG102" s="2762"/>
      <c r="AH102" s="2762"/>
      <c r="AI102" s="2762"/>
      <c r="AJ102" s="2762"/>
      <c r="AK102" s="2762"/>
      <c r="AL102" s="2762"/>
      <c r="AM102" s="2762"/>
      <c r="AN102" s="2762"/>
      <c r="AO102" s="2762"/>
      <c r="AP102" s="2762"/>
      <c r="AQ102" s="2762"/>
      <c r="AR102" s="2762"/>
      <c r="AS102" s="2762"/>
      <c r="AT102" s="2762"/>
      <c r="AU102" s="2762"/>
      <c r="AV102" s="2762"/>
      <c r="AW102" s="2762"/>
      <c r="AX102" s="2762"/>
      <c r="AY102" s="2762"/>
      <c r="AZ102" s="2762"/>
      <c r="BA102" s="2762"/>
      <c r="BB102" s="2762"/>
      <c r="BC102" s="2762"/>
      <c r="BD102" s="2763"/>
      <c r="BE102" s="1769"/>
    </row>
    <row r="103" spans="1:57" ht="15.75" customHeight="1" thickBot="1">
      <c r="A103" s="1763"/>
      <c r="B103" s="1763"/>
      <c r="C103" s="1763"/>
      <c r="D103" s="1763"/>
      <c r="E103" s="1763"/>
      <c r="F103" s="1763"/>
      <c r="G103" s="1763"/>
      <c r="H103" s="1763"/>
      <c r="I103" s="1763"/>
      <c r="J103" s="1763"/>
      <c r="K103" s="1763"/>
      <c r="L103" s="1763"/>
      <c r="M103" s="1763"/>
      <c r="N103" s="1763"/>
      <c r="O103" s="1763"/>
      <c r="P103" s="1763"/>
      <c r="Q103" s="1763"/>
      <c r="R103" s="1763"/>
      <c r="S103" s="1763"/>
      <c r="T103" s="1763"/>
      <c r="U103" s="1763"/>
      <c r="V103" s="1763"/>
      <c r="W103" s="1763"/>
      <c r="X103" s="2761"/>
      <c r="Y103" s="2762"/>
      <c r="Z103" s="2762"/>
      <c r="AA103" s="2762"/>
      <c r="AB103" s="2762"/>
      <c r="AC103" s="2762"/>
      <c r="AD103" s="2762"/>
      <c r="AE103" s="2762"/>
      <c r="AF103" s="2762"/>
      <c r="AG103" s="2762"/>
      <c r="AH103" s="2762"/>
      <c r="AI103" s="2762"/>
      <c r="AJ103" s="2762"/>
      <c r="AK103" s="2762"/>
      <c r="AL103" s="2762"/>
      <c r="AM103" s="2762"/>
      <c r="AN103" s="2762"/>
      <c r="AO103" s="2762"/>
      <c r="AP103" s="2762"/>
      <c r="AQ103" s="2762"/>
      <c r="AR103" s="2762"/>
      <c r="AS103" s="2762"/>
      <c r="AT103" s="2762"/>
      <c r="AU103" s="2762"/>
      <c r="AV103" s="2762"/>
      <c r="AW103" s="2762"/>
      <c r="AX103" s="2762"/>
      <c r="AY103" s="2762"/>
      <c r="AZ103" s="2762"/>
      <c r="BA103" s="2762"/>
      <c r="BB103" s="2762"/>
      <c r="BC103" s="2762"/>
      <c r="BD103" s="2763"/>
      <c r="BE103" s="1769"/>
    </row>
    <row r="104" spans="1:57" ht="15.75" customHeight="1">
      <c r="A104" s="1763"/>
      <c r="B104" s="2698" t="s">
        <v>2049</v>
      </c>
      <c r="C104" s="2699"/>
      <c r="D104" s="2699"/>
      <c r="E104" s="2699"/>
      <c r="F104" s="2699"/>
      <c r="G104" s="2699"/>
      <c r="H104" s="2699"/>
      <c r="I104" s="2699"/>
      <c r="J104" s="2699"/>
      <c r="K104" s="2699"/>
      <c r="L104" s="2699"/>
      <c r="M104" s="2699"/>
      <c r="N104" s="2699"/>
      <c r="O104" s="2699"/>
      <c r="P104" s="2699"/>
      <c r="Q104" s="2699"/>
      <c r="R104" s="2699"/>
      <c r="S104" s="2699"/>
      <c r="T104" s="2699"/>
      <c r="U104" s="2747"/>
      <c r="V104" s="1763"/>
      <c r="W104" s="1763"/>
      <c r="X104" s="2761"/>
      <c r="Y104" s="2762"/>
      <c r="Z104" s="2762"/>
      <c r="AA104" s="2762"/>
      <c r="AB104" s="2762"/>
      <c r="AC104" s="2762"/>
      <c r="AD104" s="2762"/>
      <c r="AE104" s="2762"/>
      <c r="AF104" s="2762"/>
      <c r="AG104" s="2762"/>
      <c r="AH104" s="2762"/>
      <c r="AI104" s="2762"/>
      <c r="AJ104" s="2762"/>
      <c r="AK104" s="2762"/>
      <c r="AL104" s="2762"/>
      <c r="AM104" s="2762"/>
      <c r="AN104" s="2762"/>
      <c r="AO104" s="2762"/>
      <c r="AP104" s="2762"/>
      <c r="AQ104" s="2762"/>
      <c r="AR104" s="2762"/>
      <c r="AS104" s="2762"/>
      <c r="AT104" s="2762"/>
      <c r="AU104" s="2762"/>
      <c r="AV104" s="2762"/>
      <c r="AW104" s="2762"/>
      <c r="AX104" s="2762"/>
      <c r="AY104" s="2762"/>
      <c r="AZ104" s="2762"/>
      <c r="BA104" s="2762"/>
      <c r="BB104" s="2762"/>
      <c r="BC104" s="2762"/>
      <c r="BD104" s="2763"/>
      <c r="BE104" s="1769"/>
    </row>
    <row r="105" spans="1:57" ht="15.75" customHeight="1">
      <c r="A105" s="1763"/>
      <c r="B105" s="2709"/>
      <c r="C105" s="2710"/>
      <c r="D105" s="2710"/>
      <c r="E105" s="2710"/>
      <c r="F105" s="2710"/>
      <c r="G105" s="2710"/>
      <c r="H105" s="2711"/>
      <c r="I105" s="2715" t="s">
        <v>2042</v>
      </c>
      <c r="J105" s="2716"/>
      <c r="K105" s="2716"/>
      <c r="L105" s="2716"/>
      <c r="M105" s="2716"/>
      <c r="N105" s="2716"/>
      <c r="O105" s="2717"/>
      <c r="P105" s="2721" t="s">
        <v>2460</v>
      </c>
      <c r="Q105" s="2722"/>
      <c r="R105" s="2722"/>
      <c r="S105" s="2722"/>
      <c r="T105" s="2722"/>
      <c r="U105" s="2723"/>
      <c r="V105" s="1763"/>
      <c r="W105" s="1763"/>
      <c r="X105" s="2761"/>
      <c r="Y105" s="2762"/>
      <c r="Z105" s="2762"/>
      <c r="AA105" s="2762"/>
      <c r="AB105" s="2762"/>
      <c r="AC105" s="2762"/>
      <c r="AD105" s="2762"/>
      <c r="AE105" s="2762"/>
      <c r="AF105" s="2762"/>
      <c r="AG105" s="2762"/>
      <c r="AH105" s="2762"/>
      <c r="AI105" s="2762"/>
      <c r="AJ105" s="2762"/>
      <c r="AK105" s="2762"/>
      <c r="AL105" s="2762"/>
      <c r="AM105" s="2762"/>
      <c r="AN105" s="2762"/>
      <c r="AO105" s="2762"/>
      <c r="AP105" s="2762"/>
      <c r="AQ105" s="2762"/>
      <c r="AR105" s="2762"/>
      <c r="AS105" s="2762"/>
      <c r="AT105" s="2762"/>
      <c r="AU105" s="2762"/>
      <c r="AV105" s="2762"/>
      <c r="AW105" s="2762"/>
      <c r="AX105" s="2762"/>
      <c r="AY105" s="2762"/>
      <c r="AZ105" s="2762"/>
      <c r="BA105" s="2762"/>
      <c r="BB105" s="2762"/>
      <c r="BC105" s="2762"/>
      <c r="BD105" s="2763"/>
      <c r="BE105" s="1769"/>
    </row>
    <row r="106" spans="1:57" ht="15.75" customHeight="1" thickBot="1">
      <c r="A106" s="1763"/>
      <c r="B106" s="2712"/>
      <c r="C106" s="2713"/>
      <c r="D106" s="2713"/>
      <c r="E106" s="2713"/>
      <c r="F106" s="2713"/>
      <c r="G106" s="2713"/>
      <c r="H106" s="2714"/>
      <c r="I106" s="2718"/>
      <c r="J106" s="2719"/>
      <c r="K106" s="2719"/>
      <c r="L106" s="2719"/>
      <c r="M106" s="2719"/>
      <c r="N106" s="2719"/>
      <c r="O106" s="2720"/>
      <c r="P106" s="2724"/>
      <c r="Q106" s="2725"/>
      <c r="R106" s="2725"/>
      <c r="S106" s="2725"/>
      <c r="T106" s="2725"/>
      <c r="U106" s="2726"/>
      <c r="V106" s="1763"/>
      <c r="W106" s="1763"/>
      <c r="X106" s="2761"/>
      <c r="Y106" s="2762"/>
      <c r="Z106" s="2762"/>
      <c r="AA106" s="2762"/>
      <c r="AB106" s="2762"/>
      <c r="AC106" s="2762"/>
      <c r="AD106" s="2762"/>
      <c r="AE106" s="2762"/>
      <c r="AF106" s="2762"/>
      <c r="AG106" s="2762"/>
      <c r="AH106" s="2762"/>
      <c r="AI106" s="2762"/>
      <c r="AJ106" s="2762"/>
      <c r="AK106" s="2762"/>
      <c r="AL106" s="2762"/>
      <c r="AM106" s="2762"/>
      <c r="AN106" s="2762"/>
      <c r="AO106" s="2762"/>
      <c r="AP106" s="2762"/>
      <c r="AQ106" s="2762"/>
      <c r="AR106" s="2762"/>
      <c r="AS106" s="2762"/>
      <c r="AT106" s="2762"/>
      <c r="AU106" s="2762"/>
      <c r="AV106" s="2762"/>
      <c r="AW106" s="2762"/>
      <c r="AX106" s="2762"/>
      <c r="AY106" s="2762"/>
      <c r="AZ106" s="2762"/>
      <c r="BA106" s="2762"/>
      <c r="BB106" s="2762"/>
      <c r="BC106" s="2762"/>
      <c r="BD106" s="2763"/>
      <c r="BE106" s="1769"/>
    </row>
    <row r="107" spans="1:57" ht="15.75" customHeight="1" thickBot="1">
      <c r="A107" s="1763"/>
      <c r="B107" s="2692" t="s">
        <v>2441</v>
      </c>
      <c r="C107" s="2693"/>
      <c r="D107" s="2693"/>
      <c r="E107" s="2693"/>
      <c r="F107" s="2693"/>
      <c r="G107" s="2693"/>
      <c r="H107" s="2694"/>
      <c r="I107" s="2695"/>
      <c r="J107" s="2696"/>
      <c r="K107" s="2696"/>
      <c r="L107" s="2696"/>
      <c r="M107" s="2696"/>
      <c r="N107" s="2696"/>
      <c r="O107" s="2697"/>
      <c r="P107" s="2695"/>
      <c r="Q107" s="2696"/>
      <c r="R107" s="2696"/>
      <c r="S107" s="2696"/>
      <c r="T107" s="2696"/>
      <c r="U107" s="2697"/>
      <c r="V107" s="1763"/>
      <c r="W107" s="1763"/>
      <c r="X107" s="2761"/>
      <c r="Y107" s="2762"/>
      <c r="Z107" s="2762"/>
      <c r="AA107" s="2762"/>
      <c r="AB107" s="2762"/>
      <c r="AC107" s="2762"/>
      <c r="AD107" s="2762"/>
      <c r="AE107" s="2762"/>
      <c r="AF107" s="2762"/>
      <c r="AG107" s="2762"/>
      <c r="AH107" s="2762"/>
      <c r="AI107" s="2762"/>
      <c r="AJ107" s="2762"/>
      <c r="AK107" s="2762"/>
      <c r="AL107" s="2762"/>
      <c r="AM107" s="2762"/>
      <c r="AN107" s="2762"/>
      <c r="AO107" s="2762"/>
      <c r="AP107" s="2762"/>
      <c r="AQ107" s="2762"/>
      <c r="AR107" s="2762"/>
      <c r="AS107" s="2762"/>
      <c r="AT107" s="2762"/>
      <c r="AU107" s="2762"/>
      <c r="AV107" s="2762"/>
      <c r="AW107" s="2762"/>
      <c r="AX107" s="2762"/>
      <c r="AY107" s="2762"/>
      <c r="AZ107" s="2762"/>
      <c r="BA107" s="2762"/>
      <c r="BB107" s="2762"/>
      <c r="BC107" s="2762"/>
      <c r="BD107" s="2763"/>
      <c r="BE107" s="1769"/>
    </row>
    <row r="108" spans="1:57" ht="15.75" customHeight="1" thickBot="1">
      <c r="A108" s="1763"/>
      <c r="B108" s="2692" t="s">
        <v>2442</v>
      </c>
      <c r="C108" s="2693"/>
      <c r="D108" s="2693"/>
      <c r="E108" s="2693"/>
      <c r="F108" s="2693"/>
      <c r="G108" s="2693"/>
      <c r="H108" s="2694"/>
      <c r="I108" s="2695"/>
      <c r="J108" s="2696"/>
      <c r="K108" s="2696"/>
      <c r="L108" s="2696"/>
      <c r="M108" s="2696"/>
      <c r="N108" s="2696"/>
      <c r="O108" s="2697"/>
      <c r="P108" s="2695"/>
      <c r="Q108" s="2696"/>
      <c r="R108" s="2696"/>
      <c r="S108" s="2696"/>
      <c r="T108" s="2696"/>
      <c r="U108" s="2697"/>
      <c r="V108" s="1763"/>
      <c r="W108" s="1763"/>
      <c r="X108" s="2764"/>
      <c r="Y108" s="2765"/>
      <c r="Z108" s="2765"/>
      <c r="AA108" s="2765"/>
      <c r="AB108" s="2765"/>
      <c r="AC108" s="2765"/>
      <c r="AD108" s="2765"/>
      <c r="AE108" s="2765"/>
      <c r="AF108" s="2765"/>
      <c r="AG108" s="2765"/>
      <c r="AH108" s="2765"/>
      <c r="AI108" s="2765"/>
      <c r="AJ108" s="2765"/>
      <c r="AK108" s="2765"/>
      <c r="AL108" s="2765"/>
      <c r="AM108" s="2765"/>
      <c r="AN108" s="2765"/>
      <c r="AO108" s="2765"/>
      <c r="AP108" s="2765"/>
      <c r="AQ108" s="2765"/>
      <c r="AR108" s="2765"/>
      <c r="AS108" s="2765"/>
      <c r="AT108" s="2765"/>
      <c r="AU108" s="2765"/>
      <c r="AV108" s="2765"/>
      <c r="AW108" s="2765"/>
      <c r="AX108" s="2765"/>
      <c r="AY108" s="2765"/>
      <c r="AZ108" s="2765"/>
      <c r="BA108" s="2765"/>
      <c r="BB108" s="2765"/>
      <c r="BC108" s="2765"/>
      <c r="BD108" s="2766"/>
      <c r="BE108" s="1769"/>
    </row>
    <row r="109" spans="1:57" ht="15.75" customHeight="1" thickBot="1">
      <c r="A109" s="1763"/>
      <c r="B109" s="1763"/>
      <c r="C109" s="1763"/>
      <c r="D109" s="1763"/>
      <c r="E109" s="1763"/>
      <c r="F109" s="1763"/>
      <c r="G109" s="1763"/>
      <c r="H109" s="1763"/>
      <c r="I109" s="1763"/>
      <c r="J109" s="1763"/>
      <c r="K109" s="1763"/>
      <c r="L109" s="1763"/>
      <c r="M109" s="1763"/>
      <c r="N109" s="1763"/>
      <c r="O109" s="1763"/>
      <c r="P109" s="1763"/>
      <c r="Q109" s="1763"/>
      <c r="R109" s="1763"/>
      <c r="S109" s="1763"/>
      <c r="T109" s="1763"/>
      <c r="U109" s="1763"/>
      <c r="V109" s="1763"/>
      <c r="W109" s="1763"/>
      <c r="X109" s="1763"/>
      <c r="Y109" s="1763"/>
      <c r="Z109" s="1763"/>
      <c r="AA109" s="1763"/>
      <c r="AB109" s="1763"/>
      <c r="AC109" s="1763"/>
      <c r="AD109" s="1763"/>
      <c r="AE109" s="1763"/>
      <c r="AF109" s="1763"/>
      <c r="AG109" s="1763"/>
      <c r="AH109" s="1763"/>
      <c r="AI109" s="1763"/>
      <c r="AJ109" s="1763"/>
      <c r="AK109" s="1763"/>
      <c r="AL109" s="1763"/>
      <c r="AM109" s="1763"/>
      <c r="AN109" s="1763"/>
      <c r="AO109" s="1763"/>
      <c r="AP109" s="1763"/>
      <c r="AQ109" s="1763"/>
      <c r="AR109" s="1763"/>
      <c r="AS109" s="1763"/>
      <c r="AT109" s="1763"/>
      <c r="AU109" s="1763"/>
      <c r="AV109" s="1763"/>
      <c r="AW109" s="1763"/>
      <c r="AX109" s="1763"/>
      <c r="AY109" s="1763"/>
      <c r="AZ109" s="1763"/>
      <c r="BA109" s="1763"/>
      <c r="BB109" s="1763"/>
      <c r="BC109" s="1763"/>
      <c r="BD109" s="1763"/>
      <c r="BE109" s="1769"/>
    </row>
    <row r="110" spans="1:57" ht="15.75" customHeight="1" thickBot="1">
      <c r="A110" s="1763"/>
      <c r="B110" s="2727" t="s">
        <v>2050</v>
      </c>
      <c r="C110" s="2728"/>
      <c r="D110" s="2728"/>
      <c r="E110" s="2728"/>
      <c r="F110" s="2728"/>
      <c r="G110" s="2728"/>
      <c r="H110" s="2728"/>
      <c r="I110" s="2728"/>
      <c r="J110" s="2728"/>
      <c r="K110" s="2728"/>
      <c r="L110" s="2728"/>
      <c r="M110" s="2728"/>
      <c r="N110" s="2728"/>
      <c r="O110" s="2728"/>
      <c r="P110" s="2728"/>
      <c r="Q110" s="2728"/>
      <c r="R110" s="2729"/>
      <c r="S110" s="2729"/>
      <c r="T110" s="2729"/>
      <c r="U110" s="2729"/>
      <c r="V110" s="2729"/>
      <c r="W110" s="2729"/>
      <c r="X110" s="2729"/>
      <c r="Y110" s="2729"/>
      <c r="Z110" s="2729"/>
      <c r="AA110" s="2729"/>
      <c r="AB110" s="2729"/>
      <c r="AC110" s="2729"/>
      <c r="AD110" s="2729"/>
      <c r="AE110" s="2729"/>
      <c r="AF110" s="2729"/>
      <c r="AG110" s="2730" t="s">
        <v>1990</v>
      </c>
      <c r="AH110" s="2730"/>
      <c r="AI110" s="2730"/>
      <c r="AJ110" s="2731"/>
      <c r="AK110" s="1763"/>
      <c r="AL110" s="1763"/>
      <c r="AM110" s="1763"/>
      <c r="AN110" s="1763"/>
      <c r="AO110" s="1763"/>
      <c r="AP110" s="1763"/>
      <c r="AQ110" s="1763"/>
      <c r="AR110" s="1763"/>
      <c r="AS110" s="1763"/>
      <c r="AT110" s="1763"/>
      <c r="AU110" s="1763"/>
      <c r="AV110" s="1763"/>
      <c r="AW110" s="1763"/>
      <c r="AX110" s="1763"/>
      <c r="AY110" s="1763"/>
      <c r="AZ110" s="1763"/>
      <c r="BA110" s="1763"/>
      <c r="BB110" s="1763"/>
      <c r="BC110" s="1763"/>
      <c r="BD110" s="1763"/>
      <c r="BE110" s="1769"/>
    </row>
    <row r="111" spans="1:57" ht="15.75" customHeight="1" thickBot="1">
      <c r="A111" s="1763"/>
      <c r="B111" s="2732" t="s">
        <v>2051</v>
      </c>
      <c r="C111" s="2733"/>
      <c r="D111" s="2733"/>
      <c r="E111" s="2733"/>
      <c r="F111" s="2733"/>
      <c r="G111" s="2733"/>
      <c r="H111" s="2733"/>
      <c r="I111" s="2733"/>
      <c r="J111" s="2733"/>
      <c r="K111" s="2733"/>
      <c r="L111" s="2733"/>
      <c r="M111" s="2733"/>
      <c r="N111" s="2733"/>
      <c r="O111" s="2733"/>
      <c r="P111" s="2733"/>
      <c r="Q111" s="2734"/>
      <c r="R111" s="2735" t="s">
        <v>2463</v>
      </c>
      <c r="S111" s="2736"/>
      <c r="T111" s="2736"/>
      <c r="U111" s="2736"/>
      <c r="V111" s="2736"/>
      <c r="W111" s="2736"/>
      <c r="X111" s="2736"/>
      <c r="Y111" s="2736"/>
      <c r="Z111" s="2736"/>
      <c r="AA111" s="2736"/>
      <c r="AB111" s="2736"/>
      <c r="AC111" s="2736"/>
      <c r="AD111" s="2736"/>
      <c r="AE111" s="2736"/>
      <c r="AF111" s="2736"/>
      <c r="AG111" s="2736"/>
      <c r="AH111" s="2736"/>
      <c r="AI111" s="2736"/>
      <c r="AJ111" s="2736"/>
      <c r="AK111" s="2736"/>
      <c r="AL111" s="2736"/>
      <c r="AM111" s="2736"/>
      <c r="AN111" s="2736"/>
      <c r="AO111" s="2736"/>
      <c r="AP111" s="2736"/>
      <c r="AQ111" s="2736"/>
      <c r="AR111" s="2736"/>
      <c r="AS111" s="2736"/>
      <c r="AT111" s="2736"/>
      <c r="AU111" s="2736"/>
      <c r="AV111" s="2736"/>
      <c r="AW111" s="2736"/>
      <c r="AX111" s="2737"/>
      <c r="AY111" s="1763"/>
      <c r="AZ111" s="1763"/>
      <c r="BA111" s="1763"/>
      <c r="BB111" s="1763"/>
      <c r="BC111" s="1763" t="s">
        <v>256</v>
      </c>
      <c r="BD111" s="1763"/>
      <c r="BE111" s="1769"/>
    </row>
    <row r="112" spans="1:57" ht="15.75" customHeight="1">
      <c r="A112" s="1763"/>
      <c r="B112" s="2738" t="s">
        <v>2464</v>
      </c>
      <c r="C112" s="2739"/>
      <c r="D112" s="2739"/>
      <c r="E112" s="2739"/>
      <c r="F112" s="2739"/>
      <c r="G112" s="2739"/>
      <c r="H112" s="2739"/>
      <c r="I112" s="2739"/>
      <c r="J112" s="2739"/>
      <c r="K112" s="2739"/>
      <c r="L112" s="2739"/>
      <c r="M112" s="2739"/>
      <c r="N112" s="2739"/>
      <c r="O112" s="2739"/>
      <c r="P112" s="2739"/>
      <c r="Q112" s="2739"/>
      <c r="R112" s="2739"/>
      <c r="S112" s="2739"/>
      <c r="T112" s="2739"/>
      <c r="U112" s="2739"/>
      <c r="V112" s="2739"/>
      <c r="W112" s="2739"/>
      <c r="X112" s="2739"/>
      <c r="Y112" s="2739"/>
      <c r="Z112" s="2739"/>
      <c r="AA112" s="2739"/>
      <c r="AB112" s="2739"/>
      <c r="AC112" s="2739"/>
      <c r="AD112" s="2739"/>
      <c r="AE112" s="2739"/>
      <c r="AF112" s="2739"/>
      <c r="AG112" s="2739"/>
      <c r="AH112" s="2739"/>
      <c r="AI112" s="2739"/>
      <c r="AJ112" s="2739"/>
      <c r="AK112" s="2739"/>
      <c r="AL112" s="2739"/>
      <c r="AM112" s="2739"/>
      <c r="AN112" s="2739"/>
      <c r="AO112" s="2739"/>
      <c r="AP112" s="2739"/>
      <c r="AQ112" s="2739"/>
      <c r="AR112" s="2739"/>
      <c r="AS112" s="2739"/>
      <c r="AT112" s="2739"/>
      <c r="AU112" s="2739"/>
      <c r="AV112" s="2739"/>
      <c r="AW112" s="2739"/>
      <c r="AX112" s="2740"/>
      <c r="AY112" s="1763"/>
      <c r="AZ112" s="1763"/>
      <c r="BA112" s="1763"/>
      <c r="BB112" s="1763"/>
      <c r="BC112" s="1763"/>
      <c r="BD112" s="1763"/>
      <c r="BE112" s="1769"/>
    </row>
    <row r="113" spans="1:57" ht="15.75" customHeight="1">
      <c r="A113" s="1763"/>
      <c r="B113" s="2741"/>
      <c r="C113" s="2742"/>
      <c r="D113" s="2742"/>
      <c r="E113" s="2742"/>
      <c r="F113" s="2742"/>
      <c r="G113" s="2742"/>
      <c r="H113" s="2742"/>
      <c r="I113" s="2742"/>
      <c r="J113" s="2742"/>
      <c r="K113" s="2742"/>
      <c r="L113" s="2742"/>
      <c r="M113" s="2742"/>
      <c r="N113" s="2742"/>
      <c r="O113" s="2742"/>
      <c r="P113" s="2742"/>
      <c r="Q113" s="2742"/>
      <c r="R113" s="2742"/>
      <c r="S113" s="2742"/>
      <c r="T113" s="2742"/>
      <c r="U113" s="2742"/>
      <c r="V113" s="2742"/>
      <c r="W113" s="2742"/>
      <c r="X113" s="2742"/>
      <c r="Y113" s="2742"/>
      <c r="Z113" s="2742"/>
      <c r="AA113" s="2742"/>
      <c r="AB113" s="2742"/>
      <c r="AC113" s="2742"/>
      <c r="AD113" s="2742"/>
      <c r="AE113" s="2742"/>
      <c r="AF113" s="2742"/>
      <c r="AG113" s="2742"/>
      <c r="AH113" s="2742"/>
      <c r="AI113" s="2742"/>
      <c r="AJ113" s="2742"/>
      <c r="AK113" s="2742"/>
      <c r="AL113" s="2742"/>
      <c r="AM113" s="2742"/>
      <c r="AN113" s="2742"/>
      <c r="AO113" s="2742"/>
      <c r="AP113" s="2742"/>
      <c r="AQ113" s="2742"/>
      <c r="AR113" s="2742"/>
      <c r="AS113" s="2742"/>
      <c r="AT113" s="2742"/>
      <c r="AU113" s="2742"/>
      <c r="AV113" s="2742"/>
      <c r="AW113" s="2742"/>
      <c r="AX113" s="2743"/>
      <c r="AY113" s="1763"/>
      <c r="AZ113" s="1763"/>
      <c r="BA113" s="1763"/>
      <c r="BB113" s="1763"/>
      <c r="BC113" s="1763"/>
      <c r="BD113" s="1763"/>
      <c r="BE113" s="1769"/>
    </row>
    <row r="114" spans="1:57" ht="15.75" customHeight="1">
      <c r="A114" s="1763"/>
      <c r="B114" s="2741"/>
      <c r="C114" s="2742"/>
      <c r="D114" s="2742"/>
      <c r="E114" s="2742"/>
      <c r="F114" s="2742"/>
      <c r="G114" s="2742"/>
      <c r="H114" s="2742"/>
      <c r="I114" s="2742"/>
      <c r="J114" s="2742"/>
      <c r="K114" s="2742"/>
      <c r="L114" s="2742"/>
      <c r="M114" s="2742"/>
      <c r="N114" s="2742"/>
      <c r="O114" s="2742"/>
      <c r="P114" s="2742"/>
      <c r="Q114" s="2742"/>
      <c r="R114" s="2742"/>
      <c r="S114" s="2742"/>
      <c r="T114" s="2742"/>
      <c r="U114" s="2742"/>
      <c r="V114" s="2742"/>
      <c r="W114" s="2742"/>
      <c r="X114" s="2742"/>
      <c r="Y114" s="2742"/>
      <c r="Z114" s="2742"/>
      <c r="AA114" s="2742"/>
      <c r="AB114" s="2742"/>
      <c r="AC114" s="2742"/>
      <c r="AD114" s="2742"/>
      <c r="AE114" s="2742"/>
      <c r="AF114" s="2742"/>
      <c r="AG114" s="2742"/>
      <c r="AH114" s="2742"/>
      <c r="AI114" s="2742"/>
      <c r="AJ114" s="2742"/>
      <c r="AK114" s="2742"/>
      <c r="AL114" s="2742"/>
      <c r="AM114" s="2742"/>
      <c r="AN114" s="2742"/>
      <c r="AO114" s="2742"/>
      <c r="AP114" s="2742"/>
      <c r="AQ114" s="2742"/>
      <c r="AR114" s="2742"/>
      <c r="AS114" s="2742"/>
      <c r="AT114" s="2742"/>
      <c r="AU114" s="2742"/>
      <c r="AV114" s="2742"/>
      <c r="AW114" s="2742"/>
      <c r="AX114" s="2743"/>
      <c r="AY114" s="1763"/>
      <c r="AZ114" s="1763"/>
      <c r="BA114" s="1763"/>
      <c r="BB114" s="1763"/>
      <c r="BC114" s="1763"/>
      <c r="BD114" s="1763"/>
      <c r="BE114" s="1769"/>
    </row>
    <row r="115" spans="1:57" ht="15.75" customHeight="1">
      <c r="A115" s="1763"/>
      <c r="B115" s="2741"/>
      <c r="C115" s="2742"/>
      <c r="D115" s="2742"/>
      <c r="E115" s="2742"/>
      <c r="F115" s="2742"/>
      <c r="G115" s="2742"/>
      <c r="H115" s="2742"/>
      <c r="I115" s="2742"/>
      <c r="J115" s="2742"/>
      <c r="K115" s="2742"/>
      <c r="L115" s="2742"/>
      <c r="M115" s="2742"/>
      <c r="N115" s="2742"/>
      <c r="O115" s="2742"/>
      <c r="P115" s="2742"/>
      <c r="Q115" s="2742"/>
      <c r="R115" s="2742"/>
      <c r="S115" s="2742"/>
      <c r="T115" s="2742"/>
      <c r="U115" s="2742"/>
      <c r="V115" s="2742"/>
      <c r="W115" s="2742"/>
      <c r="X115" s="2742"/>
      <c r="Y115" s="2742"/>
      <c r="Z115" s="2742"/>
      <c r="AA115" s="2742"/>
      <c r="AB115" s="2742"/>
      <c r="AC115" s="2742"/>
      <c r="AD115" s="2742"/>
      <c r="AE115" s="2742"/>
      <c r="AF115" s="2742"/>
      <c r="AG115" s="2742"/>
      <c r="AH115" s="2742"/>
      <c r="AI115" s="2742"/>
      <c r="AJ115" s="2742"/>
      <c r="AK115" s="2742"/>
      <c r="AL115" s="2742"/>
      <c r="AM115" s="2742"/>
      <c r="AN115" s="2742"/>
      <c r="AO115" s="2742"/>
      <c r="AP115" s="2742"/>
      <c r="AQ115" s="2742"/>
      <c r="AR115" s="2742"/>
      <c r="AS115" s="2742"/>
      <c r="AT115" s="2742"/>
      <c r="AU115" s="2742"/>
      <c r="AV115" s="2742"/>
      <c r="AW115" s="2742"/>
      <c r="AX115" s="2743"/>
      <c r="AY115" s="1763"/>
      <c r="AZ115" s="1763"/>
      <c r="BA115" s="1763"/>
      <c r="BB115" s="1763"/>
      <c r="BC115" s="1763"/>
      <c r="BD115" s="1763"/>
      <c r="BE115" s="1769"/>
    </row>
    <row r="116" spans="1:57" ht="15.75" customHeight="1">
      <c r="A116" s="1763"/>
      <c r="B116" s="2741"/>
      <c r="C116" s="2742"/>
      <c r="D116" s="2742"/>
      <c r="E116" s="2742"/>
      <c r="F116" s="2742"/>
      <c r="G116" s="2742"/>
      <c r="H116" s="2742"/>
      <c r="I116" s="2742"/>
      <c r="J116" s="2742"/>
      <c r="K116" s="2742"/>
      <c r="L116" s="2742"/>
      <c r="M116" s="2742"/>
      <c r="N116" s="2742"/>
      <c r="O116" s="2742"/>
      <c r="P116" s="2742"/>
      <c r="Q116" s="2742"/>
      <c r="R116" s="2742"/>
      <c r="S116" s="2742"/>
      <c r="T116" s="2742"/>
      <c r="U116" s="2742"/>
      <c r="V116" s="2742"/>
      <c r="W116" s="2742"/>
      <c r="X116" s="2742"/>
      <c r="Y116" s="2742"/>
      <c r="Z116" s="2742"/>
      <c r="AA116" s="2742"/>
      <c r="AB116" s="2742"/>
      <c r="AC116" s="2742"/>
      <c r="AD116" s="2742"/>
      <c r="AE116" s="2742"/>
      <c r="AF116" s="2742"/>
      <c r="AG116" s="2742"/>
      <c r="AH116" s="2742"/>
      <c r="AI116" s="2742"/>
      <c r="AJ116" s="2742"/>
      <c r="AK116" s="2742"/>
      <c r="AL116" s="2742"/>
      <c r="AM116" s="2742"/>
      <c r="AN116" s="2742"/>
      <c r="AO116" s="2742"/>
      <c r="AP116" s="2742"/>
      <c r="AQ116" s="2742"/>
      <c r="AR116" s="2742"/>
      <c r="AS116" s="2742"/>
      <c r="AT116" s="2742"/>
      <c r="AU116" s="2742"/>
      <c r="AV116" s="2742"/>
      <c r="AW116" s="2742"/>
      <c r="AX116" s="2743"/>
      <c r="AY116" s="1763"/>
      <c r="AZ116" s="1763"/>
      <c r="BA116" s="1763"/>
      <c r="BB116" s="1763"/>
      <c r="BC116" s="1763"/>
      <c r="BD116" s="1763"/>
      <c r="BE116" s="1769"/>
    </row>
    <row r="117" spans="1:57" ht="15.75" customHeight="1">
      <c r="A117" s="1763"/>
      <c r="B117" s="2741"/>
      <c r="C117" s="2742"/>
      <c r="D117" s="2742"/>
      <c r="E117" s="2742"/>
      <c r="F117" s="2742"/>
      <c r="G117" s="2742"/>
      <c r="H117" s="2742"/>
      <c r="I117" s="2742"/>
      <c r="J117" s="2742"/>
      <c r="K117" s="2742"/>
      <c r="L117" s="2742"/>
      <c r="M117" s="2742"/>
      <c r="N117" s="2742"/>
      <c r="O117" s="2742"/>
      <c r="P117" s="2742"/>
      <c r="Q117" s="2742"/>
      <c r="R117" s="2742"/>
      <c r="S117" s="2742"/>
      <c r="T117" s="2742"/>
      <c r="U117" s="2742"/>
      <c r="V117" s="2742"/>
      <c r="W117" s="2742"/>
      <c r="X117" s="2742"/>
      <c r="Y117" s="2742"/>
      <c r="Z117" s="2742"/>
      <c r="AA117" s="2742"/>
      <c r="AB117" s="2742"/>
      <c r="AC117" s="2742"/>
      <c r="AD117" s="2742"/>
      <c r="AE117" s="2742"/>
      <c r="AF117" s="2742"/>
      <c r="AG117" s="2742"/>
      <c r="AH117" s="2742"/>
      <c r="AI117" s="2742"/>
      <c r="AJ117" s="2742"/>
      <c r="AK117" s="2742"/>
      <c r="AL117" s="2742"/>
      <c r="AM117" s="2742"/>
      <c r="AN117" s="2742"/>
      <c r="AO117" s="2742"/>
      <c r="AP117" s="2742"/>
      <c r="AQ117" s="2742"/>
      <c r="AR117" s="2742"/>
      <c r="AS117" s="2742"/>
      <c r="AT117" s="2742"/>
      <c r="AU117" s="2742"/>
      <c r="AV117" s="2742"/>
      <c r="AW117" s="2742"/>
      <c r="AX117" s="2743"/>
      <c r="AY117" s="1763"/>
      <c r="AZ117" s="1763"/>
      <c r="BA117" s="1763"/>
      <c r="BB117" s="1763"/>
      <c r="BC117" s="1763"/>
      <c r="BD117" s="1763"/>
      <c r="BE117" s="1769"/>
    </row>
    <row r="118" spans="1:57" ht="15.75" customHeight="1">
      <c r="A118" s="1763"/>
      <c r="B118" s="2741"/>
      <c r="C118" s="2742"/>
      <c r="D118" s="2742"/>
      <c r="E118" s="2742"/>
      <c r="F118" s="2742"/>
      <c r="G118" s="2742"/>
      <c r="H118" s="2742"/>
      <c r="I118" s="2742"/>
      <c r="J118" s="2742"/>
      <c r="K118" s="2742"/>
      <c r="L118" s="2742"/>
      <c r="M118" s="2742"/>
      <c r="N118" s="2742"/>
      <c r="O118" s="2742"/>
      <c r="P118" s="2742"/>
      <c r="Q118" s="2742"/>
      <c r="R118" s="2742"/>
      <c r="S118" s="2742"/>
      <c r="T118" s="2742"/>
      <c r="U118" s="2742"/>
      <c r="V118" s="2742"/>
      <c r="W118" s="2742"/>
      <c r="X118" s="2742"/>
      <c r="Y118" s="2742"/>
      <c r="Z118" s="2742"/>
      <c r="AA118" s="2742"/>
      <c r="AB118" s="2742"/>
      <c r="AC118" s="2742"/>
      <c r="AD118" s="2742"/>
      <c r="AE118" s="2742"/>
      <c r="AF118" s="2742"/>
      <c r="AG118" s="2742"/>
      <c r="AH118" s="2742"/>
      <c r="AI118" s="2742"/>
      <c r="AJ118" s="2742"/>
      <c r="AK118" s="2742"/>
      <c r="AL118" s="2742"/>
      <c r="AM118" s="2742"/>
      <c r="AN118" s="2742"/>
      <c r="AO118" s="2742"/>
      <c r="AP118" s="2742"/>
      <c r="AQ118" s="2742"/>
      <c r="AR118" s="2742"/>
      <c r="AS118" s="2742"/>
      <c r="AT118" s="2742"/>
      <c r="AU118" s="2742"/>
      <c r="AV118" s="2742"/>
      <c r="AW118" s="2742"/>
      <c r="AX118" s="2743"/>
      <c r="AY118" s="1763"/>
      <c r="AZ118" s="1763"/>
      <c r="BA118" s="1763"/>
      <c r="BB118" s="1763"/>
      <c r="BC118" s="1763"/>
      <c r="BD118" s="1763"/>
      <c r="BE118" s="1769"/>
    </row>
    <row r="119" spans="1:57" ht="15.75" customHeight="1">
      <c r="A119" s="1763"/>
      <c r="B119" s="2741"/>
      <c r="C119" s="2742"/>
      <c r="D119" s="2742"/>
      <c r="E119" s="2742"/>
      <c r="F119" s="2742"/>
      <c r="G119" s="2742"/>
      <c r="H119" s="2742"/>
      <c r="I119" s="2742"/>
      <c r="J119" s="2742"/>
      <c r="K119" s="2742"/>
      <c r="L119" s="2742"/>
      <c r="M119" s="2742"/>
      <c r="N119" s="2742"/>
      <c r="O119" s="2742"/>
      <c r="P119" s="2742"/>
      <c r="Q119" s="2742"/>
      <c r="R119" s="2742"/>
      <c r="S119" s="2742"/>
      <c r="T119" s="2742"/>
      <c r="U119" s="2742"/>
      <c r="V119" s="2742"/>
      <c r="W119" s="2742"/>
      <c r="X119" s="2742"/>
      <c r="Y119" s="2742"/>
      <c r="Z119" s="2742"/>
      <c r="AA119" s="2742"/>
      <c r="AB119" s="2742"/>
      <c r="AC119" s="2742"/>
      <c r="AD119" s="2742"/>
      <c r="AE119" s="2742"/>
      <c r="AF119" s="2742"/>
      <c r="AG119" s="2742"/>
      <c r="AH119" s="2742"/>
      <c r="AI119" s="2742"/>
      <c r="AJ119" s="2742"/>
      <c r="AK119" s="2742"/>
      <c r="AL119" s="2742"/>
      <c r="AM119" s="2742"/>
      <c r="AN119" s="2742"/>
      <c r="AO119" s="2742"/>
      <c r="AP119" s="2742"/>
      <c r="AQ119" s="2742"/>
      <c r="AR119" s="2742"/>
      <c r="AS119" s="2742"/>
      <c r="AT119" s="2742"/>
      <c r="AU119" s="2742"/>
      <c r="AV119" s="2742"/>
      <c r="AW119" s="2742"/>
      <c r="AX119" s="2743"/>
      <c r="AY119" s="1763"/>
      <c r="AZ119" s="1763"/>
      <c r="BA119" s="1763"/>
      <c r="BB119" s="1763"/>
      <c r="BC119" s="1763"/>
      <c r="BD119" s="1763"/>
      <c r="BE119" s="1769"/>
    </row>
    <row r="120" spans="1:57" ht="15.75" customHeight="1">
      <c r="A120" s="1763"/>
      <c r="B120" s="2741"/>
      <c r="C120" s="2742"/>
      <c r="D120" s="2742"/>
      <c r="E120" s="2742"/>
      <c r="F120" s="2742"/>
      <c r="G120" s="2742"/>
      <c r="H120" s="2742"/>
      <c r="I120" s="2742"/>
      <c r="J120" s="2742"/>
      <c r="K120" s="2742"/>
      <c r="L120" s="2742"/>
      <c r="M120" s="2742"/>
      <c r="N120" s="2742"/>
      <c r="O120" s="2742"/>
      <c r="P120" s="2742"/>
      <c r="Q120" s="2742"/>
      <c r="R120" s="2742"/>
      <c r="S120" s="2742"/>
      <c r="T120" s="2742"/>
      <c r="U120" s="2742"/>
      <c r="V120" s="2742"/>
      <c r="W120" s="2742"/>
      <c r="X120" s="2742"/>
      <c r="Y120" s="2742"/>
      <c r="Z120" s="2742"/>
      <c r="AA120" s="2742"/>
      <c r="AB120" s="2742"/>
      <c r="AC120" s="2742"/>
      <c r="AD120" s="2742"/>
      <c r="AE120" s="2742"/>
      <c r="AF120" s="2742"/>
      <c r="AG120" s="2742"/>
      <c r="AH120" s="2742"/>
      <c r="AI120" s="2742"/>
      <c r="AJ120" s="2742"/>
      <c r="AK120" s="2742"/>
      <c r="AL120" s="2742"/>
      <c r="AM120" s="2742"/>
      <c r="AN120" s="2742"/>
      <c r="AO120" s="2742"/>
      <c r="AP120" s="2742"/>
      <c r="AQ120" s="2742"/>
      <c r="AR120" s="2742"/>
      <c r="AS120" s="2742"/>
      <c r="AT120" s="2742"/>
      <c r="AU120" s="2742"/>
      <c r="AV120" s="2742"/>
      <c r="AW120" s="2742"/>
      <c r="AX120" s="2743"/>
      <c r="AY120" s="1763"/>
      <c r="AZ120" s="1763"/>
      <c r="BA120" s="1763"/>
      <c r="BB120" s="1763"/>
      <c r="BC120" s="1763"/>
      <c r="BD120" s="1763"/>
      <c r="BE120" s="1769"/>
    </row>
    <row r="121" spans="1:57" ht="15.75" customHeight="1" thickBot="1">
      <c r="A121" s="1763"/>
      <c r="B121" s="2744"/>
      <c r="C121" s="2745"/>
      <c r="D121" s="2745"/>
      <c r="E121" s="2745"/>
      <c r="F121" s="2745"/>
      <c r="G121" s="2745"/>
      <c r="H121" s="2745"/>
      <c r="I121" s="2745"/>
      <c r="J121" s="2745"/>
      <c r="K121" s="2745"/>
      <c r="L121" s="2745"/>
      <c r="M121" s="2745"/>
      <c r="N121" s="2745"/>
      <c r="O121" s="2745"/>
      <c r="P121" s="2745"/>
      <c r="Q121" s="2745"/>
      <c r="R121" s="2745"/>
      <c r="S121" s="2745"/>
      <c r="T121" s="2745"/>
      <c r="U121" s="2745"/>
      <c r="V121" s="2745"/>
      <c r="W121" s="2745"/>
      <c r="X121" s="2745"/>
      <c r="Y121" s="2745"/>
      <c r="Z121" s="2745"/>
      <c r="AA121" s="2745"/>
      <c r="AB121" s="2745"/>
      <c r="AC121" s="2745"/>
      <c r="AD121" s="2745"/>
      <c r="AE121" s="2745"/>
      <c r="AF121" s="2745"/>
      <c r="AG121" s="2745"/>
      <c r="AH121" s="2745"/>
      <c r="AI121" s="2745"/>
      <c r="AJ121" s="2745"/>
      <c r="AK121" s="2745"/>
      <c r="AL121" s="2745"/>
      <c r="AM121" s="2745"/>
      <c r="AN121" s="2745"/>
      <c r="AO121" s="2745"/>
      <c r="AP121" s="2745"/>
      <c r="AQ121" s="2745"/>
      <c r="AR121" s="2745"/>
      <c r="AS121" s="2745"/>
      <c r="AT121" s="2745"/>
      <c r="AU121" s="2745"/>
      <c r="AV121" s="2745"/>
      <c r="AW121" s="2745"/>
      <c r="AX121" s="2746"/>
      <c r="AY121" s="1763"/>
      <c r="AZ121" s="1763"/>
      <c r="BA121" s="1763"/>
      <c r="BB121" s="1763"/>
      <c r="BC121" s="1763"/>
      <c r="BD121" s="1763"/>
      <c r="BE121" s="1769"/>
    </row>
    <row r="122" spans="1:57" ht="15.75" customHeight="1">
      <c r="A122" s="1763"/>
      <c r="B122" s="1763"/>
      <c r="C122" s="1763"/>
      <c r="D122" s="1763"/>
      <c r="E122" s="1763"/>
      <c r="F122" s="1763"/>
      <c r="G122" s="1763"/>
      <c r="H122" s="1763"/>
      <c r="I122" s="1763"/>
      <c r="J122" s="1763"/>
      <c r="K122" s="1763"/>
      <c r="L122" s="1763"/>
      <c r="M122" s="1763"/>
      <c r="N122" s="1763"/>
      <c r="O122" s="1763"/>
      <c r="P122" s="1763"/>
      <c r="Q122" s="1763"/>
      <c r="R122" s="1763"/>
      <c r="S122" s="1763"/>
      <c r="T122" s="1763"/>
      <c r="U122" s="1763"/>
      <c r="V122" s="1763"/>
      <c r="W122" s="1763"/>
      <c r="X122" s="1763"/>
      <c r="Y122" s="1763"/>
      <c r="Z122" s="1763"/>
      <c r="AA122" s="1763"/>
      <c r="AB122" s="1763"/>
      <c r="AC122" s="1763"/>
      <c r="AD122" s="1763"/>
      <c r="AE122" s="1763"/>
      <c r="AF122" s="1763"/>
      <c r="AG122" s="1763"/>
      <c r="AH122" s="1763"/>
      <c r="AI122" s="1763"/>
      <c r="AJ122" s="1763"/>
      <c r="AK122" s="1763"/>
      <c r="AL122" s="1763"/>
      <c r="AM122" s="1763"/>
      <c r="AN122" s="1763"/>
      <c r="AO122" s="1763"/>
      <c r="AP122" s="1763"/>
      <c r="AQ122" s="1763"/>
      <c r="AR122" s="1763"/>
      <c r="AS122" s="1763"/>
      <c r="AT122" s="1763"/>
      <c r="AU122" s="1763"/>
      <c r="AV122" s="1763"/>
      <c r="AW122" s="1763"/>
      <c r="AX122" s="1763"/>
      <c r="AY122" s="1763"/>
      <c r="AZ122" s="1763"/>
      <c r="BA122" s="1763"/>
      <c r="BB122" s="1763"/>
      <c r="BC122" s="1763"/>
      <c r="BD122" s="1763"/>
      <c r="BE122" s="1769"/>
    </row>
    <row r="123" spans="1:57" ht="15.75" customHeight="1">
      <c r="B123" s="1773" t="s">
        <v>2052</v>
      </c>
      <c r="C123" s="1773"/>
      <c r="D123" s="1773"/>
      <c r="E123" s="1773"/>
      <c r="F123" s="1773"/>
      <c r="G123" s="1773"/>
      <c r="H123" s="1773"/>
      <c r="I123" s="1773"/>
      <c r="J123" s="1773"/>
      <c r="K123" s="1773"/>
      <c r="L123" s="1773"/>
      <c r="M123" s="1773"/>
      <c r="N123" s="1770"/>
      <c r="O123" s="1770"/>
      <c r="P123" s="1763"/>
      <c r="Q123" s="1763"/>
      <c r="R123" s="1763"/>
      <c r="S123" s="1763"/>
      <c r="T123" s="1763"/>
      <c r="U123" s="1763"/>
      <c r="V123" s="1763"/>
      <c r="W123" s="1763"/>
      <c r="X123" s="1774" t="s">
        <v>2465</v>
      </c>
      <c r="Y123" s="1774"/>
      <c r="Z123" s="1774"/>
      <c r="AA123" s="1774"/>
      <c r="AB123" s="1774"/>
      <c r="AC123" s="1774"/>
      <c r="AD123" s="1774"/>
      <c r="AE123" s="1774"/>
      <c r="AF123" s="1774"/>
      <c r="AG123" s="1774"/>
      <c r="AH123" s="1774"/>
      <c r="AI123" s="1774"/>
      <c r="AJ123" s="1774"/>
      <c r="AK123" s="1775"/>
      <c r="AL123" s="1775"/>
      <c r="AM123" s="1775"/>
      <c r="AN123" s="1775"/>
      <c r="AO123" s="1763"/>
      <c r="AP123" s="1763"/>
      <c r="AQ123" s="1763"/>
      <c r="AR123" s="1763"/>
      <c r="AS123" s="1763"/>
      <c r="AT123" s="1763"/>
      <c r="AU123" s="1763"/>
      <c r="AV123" s="1763"/>
      <c r="AW123" s="1763"/>
      <c r="AX123" s="1763"/>
      <c r="AY123" s="1763"/>
      <c r="AZ123" s="1763"/>
      <c r="BA123" s="1763"/>
      <c r="BB123" s="1763"/>
      <c r="BC123" s="1763"/>
      <c r="BD123" s="1763"/>
      <c r="BE123" s="1769"/>
    </row>
    <row r="124" spans="1:57" ht="15.75" customHeight="1" thickBot="1">
      <c r="A124" s="1763"/>
      <c r="B124" s="1763"/>
      <c r="C124" s="1763"/>
      <c r="D124" s="1763"/>
      <c r="E124" s="1763"/>
      <c r="F124" s="1763"/>
      <c r="G124" s="1763"/>
      <c r="H124" s="1763"/>
      <c r="I124" s="1763"/>
      <c r="J124" s="1763"/>
      <c r="K124" s="1763"/>
      <c r="L124" s="1763"/>
      <c r="M124" s="1763"/>
      <c r="N124" s="1763"/>
      <c r="O124" s="1763"/>
      <c r="P124" s="1770"/>
      <c r="Q124" s="1763"/>
      <c r="R124" s="1763"/>
      <c r="S124" s="1763"/>
      <c r="T124" s="1763"/>
      <c r="U124" s="1763"/>
      <c r="V124" s="1763"/>
      <c r="W124" s="1763"/>
      <c r="X124" s="1763"/>
      <c r="Y124" s="1763"/>
      <c r="Z124" s="1763"/>
      <c r="AA124" s="1763"/>
      <c r="AB124" s="1763"/>
      <c r="AC124" s="1763"/>
      <c r="AD124" s="1763"/>
      <c r="AE124" s="1763"/>
      <c r="AF124" s="1763"/>
      <c r="AG124" s="1763"/>
      <c r="AH124" s="1763"/>
      <c r="AI124" s="1763"/>
      <c r="AJ124" s="1763"/>
      <c r="AK124" s="1763"/>
      <c r="AL124" s="1763"/>
      <c r="AM124" s="1763"/>
      <c r="AN124" s="1763"/>
      <c r="AO124" s="1763"/>
      <c r="AP124" s="1763"/>
      <c r="AQ124" s="1763"/>
      <c r="AR124" s="1763"/>
      <c r="AS124" s="1763"/>
      <c r="AT124" s="1763"/>
      <c r="AU124" s="1763"/>
      <c r="AV124" s="1763"/>
      <c r="AW124" s="1763"/>
      <c r="AX124" s="1763"/>
      <c r="AY124" s="1763"/>
      <c r="AZ124" s="1763"/>
      <c r="BA124" s="1763"/>
      <c r="BB124" s="1763"/>
      <c r="BC124" s="1763"/>
      <c r="BD124" s="1763"/>
      <c r="BE124" s="1769"/>
    </row>
    <row r="125" spans="1:57" ht="15.75" customHeight="1">
      <c r="A125" s="1763"/>
      <c r="B125" s="2698" t="s">
        <v>2053</v>
      </c>
      <c r="C125" s="2699"/>
      <c r="D125" s="2699"/>
      <c r="E125" s="2699"/>
      <c r="F125" s="2699"/>
      <c r="G125" s="2699"/>
      <c r="H125" s="2699"/>
      <c r="I125" s="2699"/>
      <c r="J125" s="2699"/>
      <c r="K125" s="2699"/>
      <c r="L125" s="2699"/>
      <c r="M125" s="2699"/>
      <c r="N125" s="2699"/>
      <c r="O125" s="2699"/>
      <c r="P125" s="2699"/>
      <c r="Q125" s="2699"/>
      <c r="R125" s="2699"/>
      <c r="S125" s="2699"/>
      <c r="T125" s="2699"/>
      <c r="U125" s="2747"/>
      <c r="V125" s="1763"/>
      <c r="W125" s="1765"/>
      <c r="X125" s="2698" t="s">
        <v>2466</v>
      </c>
      <c r="Y125" s="2699"/>
      <c r="Z125" s="2699"/>
      <c r="AA125" s="2699"/>
      <c r="AB125" s="2699"/>
      <c r="AC125" s="2699"/>
      <c r="AD125" s="2699"/>
      <c r="AE125" s="2699"/>
      <c r="AF125" s="2699"/>
      <c r="AG125" s="2699"/>
      <c r="AH125" s="2699"/>
      <c r="AI125" s="2699"/>
      <c r="AJ125" s="2699"/>
      <c r="AK125" s="2699"/>
      <c r="AL125" s="2699"/>
      <c r="AM125" s="2699"/>
      <c r="AN125" s="2699"/>
      <c r="AO125" s="2699"/>
      <c r="AP125" s="2699"/>
      <c r="AQ125" s="2747"/>
      <c r="AR125" s="1763"/>
      <c r="AS125" s="1763"/>
      <c r="AT125" s="1763"/>
      <c r="AU125" s="1763"/>
      <c r="AV125" s="1763"/>
      <c r="AW125" s="1763"/>
      <c r="AX125" s="1763"/>
      <c r="AY125" s="1763"/>
      <c r="AZ125" s="1763"/>
      <c r="BA125" s="1763"/>
      <c r="BB125" s="1763"/>
      <c r="BC125" s="1763"/>
      <c r="BD125" s="1763"/>
      <c r="BE125" s="1769"/>
    </row>
    <row r="126" spans="1:57" ht="15.75" customHeight="1">
      <c r="A126" s="1763"/>
      <c r="B126" s="2709"/>
      <c r="C126" s="2710"/>
      <c r="D126" s="2710"/>
      <c r="E126" s="2710"/>
      <c r="F126" s="2710"/>
      <c r="G126" s="2710"/>
      <c r="H126" s="2711"/>
      <c r="I126" s="2715" t="s">
        <v>2042</v>
      </c>
      <c r="J126" s="2716"/>
      <c r="K126" s="2716"/>
      <c r="L126" s="2716"/>
      <c r="M126" s="2716"/>
      <c r="N126" s="2716"/>
      <c r="O126" s="2717"/>
      <c r="P126" s="2721" t="s">
        <v>2467</v>
      </c>
      <c r="Q126" s="2722"/>
      <c r="R126" s="2722"/>
      <c r="S126" s="2722"/>
      <c r="T126" s="2722"/>
      <c r="U126" s="2723"/>
      <c r="V126" s="1763"/>
      <c r="W126" s="1763"/>
      <c r="X126" s="2709"/>
      <c r="Y126" s="2710"/>
      <c r="Z126" s="2710"/>
      <c r="AA126" s="2710"/>
      <c r="AB126" s="2710"/>
      <c r="AC126" s="2710"/>
      <c r="AD126" s="2711"/>
      <c r="AE126" s="2715" t="s">
        <v>2042</v>
      </c>
      <c r="AF126" s="2716"/>
      <c r="AG126" s="2716"/>
      <c r="AH126" s="2716"/>
      <c r="AI126" s="2716"/>
      <c r="AJ126" s="2716"/>
      <c r="AK126" s="2717"/>
      <c r="AL126" s="2721" t="s">
        <v>2460</v>
      </c>
      <c r="AM126" s="2722"/>
      <c r="AN126" s="2722"/>
      <c r="AO126" s="2722"/>
      <c r="AP126" s="2722"/>
      <c r="AQ126" s="2723"/>
      <c r="AR126" s="1763"/>
      <c r="AS126" s="1763"/>
      <c r="AT126" s="1763"/>
      <c r="AU126" s="1763"/>
      <c r="AV126" s="1763"/>
      <c r="AW126" s="1763"/>
      <c r="AX126" s="1763"/>
      <c r="AY126" s="1763"/>
      <c r="AZ126" s="1763"/>
      <c r="BA126" s="1763"/>
      <c r="BB126" s="1763"/>
      <c r="BC126" s="1763"/>
      <c r="BD126" s="1763"/>
      <c r="BE126" s="1769"/>
    </row>
    <row r="127" spans="1:57" ht="15.75" customHeight="1" thickBot="1">
      <c r="A127" s="1763"/>
      <c r="B127" s="2712"/>
      <c r="C127" s="2713"/>
      <c r="D127" s="2713"/>
      <c r="E127" s="2713"/>
      <c r="F127" s="2713"/>
      <c r="G127" s="2713"/>
      <c r="H127" s="2714"/>
      <c r="I127" s="2718"/>
      <c r="J127" s="2719"/>
      <c r="K127" s="2719"/>
      <c r="L127" s="2719"/>
      <c r="M127" s="2719"/>
      <c r="N127" s="2719"/>
      <c r="O127" s="2720"/>
      <c r="P127" s="2724"/>
      <c r="Q127" s="2725"/>
      <c r="R127" s="2725"/>
      <c r="S127" s="2725"/>
      <c r="T127" s="2725"/>
      <c r="U127" s="2726"/>
      <c r="V127" s="1763"/>
      <c r="W127" s="1763"/>
      <c r="X127" s="2712"/>
      <c r="Y127" s="2713"/>
      <c r="Z127" s="2713"/>
      <c r="AA127" s="2713"/>
      <c r="AB127" s="2713"/>
      <c r="AC127" s="2713"/>
      <c r="AD127" s="2714"/>
      <c r="AE127" s="2718"/>
      <c r="AF127" s="2719"/>
      <c r="AG127" s="2719"/>
      <c r="AH127" s="2719"/>
      <c r="AI127" s="2719"/>
      <c r="AJ127" s="2719"/>
      <c r="AK127" s="2720"/>
      <c r="AL127" s="2724"/>
      <c r="AM127" s="2725"/>
      <c r="AN127" s="2725"/>
      <c r="AO127" s="2725"/>
      <c r="AP127" s="2725"/>
      <c r="AQ127" s="2726"/>
      <c r="AR127" s="1763"/>
      <c r="AS127" s="1763"/>
      <c r="AT127" s="1763"/>
      <c r="AU127" s="1763"/>
      <c r="AV127" s="1763"/>
      <c r="AW127" s="1763"/>
      <c r="AX127" s="1763"/>
      <c r="AY127" s="1763"/>
      <c r="AZ127" s="1763"/>
      <c r="BA127" s="1763"/>
      <c r="BB127" s="1763"/>
      <c r="BC127" s="1763"/>
      <c r="BD127" s="1763"/>
      <c r="BE127" s="1769"/>
    </row>
    <row r="128" spans="1:57" ht="15.75" customHeight="1" thickBot="1">
      <c r="A128" s="1763"/>
      <c r="B128" s="2692" t="s">
        <v>2441</v>
      </c>
      <c r="C128" s="2693"/>
      <c r="D128" s="2693"/>
      <c r="E128" s="2693"/>
      <c r="F128" s="2693"/>
      <c r="G128" s="2693"/>
      <c r="H128" s="2694"/>
      <c r="I128" s="2695"/>
      <c r="J128" s="2696"/>
      <c r="K128" s="2696"/>
      <c r="L128" s="2696"/>
      <c r="M128" s="2696"/>
      <c r="N128" s="2696"/>
      <c r="O128" s="2697"/>
      <c r="P128" s="2695"/>
      <c r="Q128" s="2696"/>
      <c r="R128" s="2696"/>
      <c r="S128" s="2696"/>
      <c r="T128" s="2696"/>
      <c r="U128" s="2697"/>
      <c r="V128" s="1763"/>
      <c r="W128" s="1763"/>
      <c r="X128" s="2692" t="s">
        <v>2441</v>
      </c>
      <c r="Y128" s="2693"/>
      <c r="Z128" s="2693"/>
      <c r="AA128" s="2693"/>
      <c r="AB128" s="2693"/>
      <c r="AC128" s="2693"/>
      <c r="AD128" s="2694"/>
      <c r="AE128" s="2695"/>
      <c r="AF128" s="2696"/>
      <c r="AG128" s="2696"/>
      <c r="AH128" s="2696"/>
      <c r="AI128" s="2696"/>
      <c r="AJ128" s="2696"/>
      <c r="AK128" s="2697"/>
      <c r="AL128" s="2695"/>
      <c r="AM128" s="2696"/>
      <c r="AN128" s="2696"/>
      <c r="AO128" s="2696"/>
      <c r="AP128" s="2696"/>
      <c r="AQ128" s="2697"/>
      <c r="AR128" s="1763"/>
      <c r="AS128" s="1763"/>
      <c r="AT128" s="1763"/>
      <c r="AU128" s="1763"/>
      <c r="AV128" s="1763"/>
      <c r="AW128" s="1763"/>
      <c r="AX128" s="1763"/>
      <c r="AY128" s="1763"/>
      <c r="AZ128" s="1763"/>
      <c r="BA128" s="1763"/>
      <c r="BB128" s="1763"/>
      <c r="BC128" s="1763"/>
      <c r="BD128" s="1763"/>
      <c r="BE128" s="1769"/>
    </row>
    <row r="129" spans="1:57" ht="15.75" customHeight="1" thickBot="1">
      <c r="A129" s="1763"/>
      <c r="B129" s="2692" t="s">
        <v>2442</v>
      </c>
      <c r="C129" s="2693"/>
      <c r="D129" s="2693"/>
      <c r="E129" s="2693"/>
      <c r="F129" s="2693"/>
      <c r="G129" s="2693"/>
      <c r="H129" s="2694"/>
      <c r="I129" s="2695"/>
      <c r="J129" s="2696"/>
      <c r="K129" s="2696"/>
      <c r="L129" s="2696"/>
      <c r="M129" s="2696"/>
      <c r="N129" s="2696"/>
      <c r="O129" s="2697"/>
      <c r="P129" s="2695"/>
      <c r="Q129" s="2696"/>
      <c r="R129" s="2696"/>
      <c r="S129" s="2696"/>
      <c r="T129" s="2696"/>
      <c r="U129" s="2697"/>
      <c r="V129" s="1763"/>
      <c r="W129" s="1763"/>
      <c r="X129" s="1763"/>
      <c r="Y129" s="1763"/>
      <c r="Z129" s="1763"/>
      <c r="AA129" s="1763"/>
      <c r="AB129" s="1763"/>
      <c r="AC129" s="1763"/>
      <c r="AD129" s="1763"/>
      <c r="AE129" s="1763"/>
      <c r="AF129" s="1763"/>
      <c r="AG129" s="1763"/>
      <c r="AH129" s="1763"/>
      <c r="AI129" s="1763"/>
      <c r="AJ129" s="1763"/>
      <c r="AK129" s="1763"/>
      <c r="AL129" s="1763"/>
      <c r="AM129" s="1763"/>
      <c r="AN129" s="1763"/>
      <c r="AO129" s="1763"/>
      <c r="AP129" s="1763"/>
      <c r="AQ129" s="1763"/>
      <c r="AR129" s="1763"/>
      <c r="AS129" s="1763"/>
      <c r="AT129" s="1763"/>
      <c r="AU129" s="1763"/>
      <c r="AV129" s="1763"/>
      <c r="AW129" s="1763"/>
      <c r="AX129" s="1763"/>
      <c r="AY129" s="1763"/>
      <c r="AZ129" s="1763"/>
      <c r="BA129" s="1763"/>
      <c r="BB129" s="1763"/>
      <c r="BC129" s="1763"/>
      <c r="BD129" s="1763"/>
      <c r="BE129" s="1769"/>
    </row>
    <row r="130" spans="1:57" ht="15.75" customHeight="1" thickBot="1">
      <c r="A130" s="1763"/>
      <c r="B130" s="1763"/>
      <c r="C130" s="1763"/>
      <c r="D130" s="1763"/>
      <c r="E130" s="1763"/>
      <c r="F130" s="1763"/>
      <c r="G130" s="1763"/>
      <c r="H130" s="1763"/>
      <c r="I130" s="1763"/>
      <c r="J130" s="1763"/>
      <c r="K130" s="1763"/>
      <c r="L130" s="1763"/>
      <c r="M130" s="1763"/>
      <c r="N130" s="1763"/>
      <c r="O130" s="1763"/>
      <c r="P130" s="1763"/>
      <c r="Q130" s="1763"/>
      <c r="R130" s="1763"/>
      <c r="S130" s="1763"/>
      <c r="T130" s="1763"/>
      <c r="U130" s="1763"/>
      <c r="V130" s="1763"/>
      <c r="W130" s="1763"/>
      <c r="X130" s="1763"/>
      <c r="Y130" s="1763"/>
      <c r="Z130" s="1763"/>
      <c r="AA130" s="1763"/>
      <c r="AB130" s="1763"/>
      <c r="AC130" s="1763"/>
      <c r="AD130" s="1763"/>
      <c r="AE130" s="1763"/>
      <c r="AF130" s="1763"/>
      <c r="AG130" s="1763"/>
      <c r="AH130" s="1763"/>
      <c r="AI130" s="1763"/>
      <c r="AJ130" s="1763"/>
      <c r="AK130" s="1763"/>
      <c r="AL130" s="1763"/>
      <c r="AM130" s="1763"/>
      <c r="AN130" s="1763"/>
      <c r="AO130" s="1763"/>
      <c r="AP130" s="1763"/>
      <c r="AQ130" s="1763"/>
      <c r="AR130" s="1763"/>
      <c r="AS130" s="1763"/>
      <c r="AT130" s="1763"/>
      <c r="AU130" s="1763"/>
      <c r="AV130" s="1763"/>
      <c r="AW130" s="1763"/>
      <c r="AX130" s="1763"/>
      <c r="AY130" s="1763"/>
      <c r="AZ130" s="1763"/>
      <c r="BA130" s="1763"/>
      <c r="BB130" s="1763"/>
      <c r="BC130" s="1763"/>
      <c r="BD130" s="1763"/>
      <c r="BE130" s="1769"/>
    </row>
    <row r="131" spans="1:57" ht="15.75" customHeight="1">
      <c r="A131" s="1763"/>
      <c r="B131" s="1763"/>
      <c r="C131" s="2698" t="s">
        <v>2443</v>
      </c>
      <c r="D131" s="2699"/>
      <c r="E131" s="2699"/>
      <c r="F131" s="2699"/>
      <c r="G131" s="2699"/>
      <c r="H131" s="2699"/>
      <c r="I131" s="2699"/>
      <c r="J131" s="2699"/>
      <c r="K131" s="2699"/>
      <c r="L131" s="2699"/>
      <c r="M131" s="2699"/>
      <c r="N131" s="2699"/>
      <c r="O131" s="2699"/>
      <c r="P131" s="2699"/>
      <c r="Q131" s="2699"/>
      <c r="R131" s="2699"/>
      <c r="S131" s="2699"/>
      <c r="T131" s="2699"/>
      <c r="U131" s="2699"/>
      <c r="V131" s="2699"/>
      <c r="W131" s="2699"/>
      <c r="X131" s="2699"/>
      <c r="Y131" s="2699"/>
      <c r="Z131" s="2699"/>
      <c r="AA131" s="2699"/>
      <c r="AB131" s="2699"/>
      <c r="AC131" s="2699"/>
      <c r="AD131" s="2699"/>
      <c r="AE131" s="2699"/>
      <c r="AF131" s="2699"/>
      <c r="AG131" s="2700"/>
      <c r="AH131" s="1763"/>
      <c r="AI131" s="1763"/>
      <c r="AJ131" s="1763"/>
      <c r="AK131" s="1763"/>
      <c r="AL131" s="1763"/>
      <c r="AM131" s="1763"/>
      <c r="AN131" s="1763"/>
      <c r="AO131" s="1763"/>
      <c r="AP131" s="1763"/>
      <c r="AQ131" s="1763"/>
      <c r="AR131" s="1763"/>
      <c r="AS131" s="1763"/>
      <c r="AT131" s="1763"/>
      <c r="AU131" s="1763"/>
      <c r="AV131" s="1763"/>
      <c r="AW131" s="1763"/>
      <c r="AX131" s="1763"/>
      <c r="AY131" s="1763"/>
      <c r="AZ131" s="1763"/>
      <c r="BA131" s="1763"/>
      <c r="BB131" s="1763"/>
      <c r="BC131" s="1763"/>
      <c r="BD131" s="1763"/>
      <c r="BE131" s="1769"/>
    </row>
    <row r="132" spans="1:57" ht="15.75" customHeight="1" thickBot="1">
      <c r="A132" s="1763"/>
      <c r="B132" s="1763"/>
      <c r="C132" s="2622" t="s">
        <v>2054</v>
      </c>
      <c r="D132" s="2623"/>
      <c r="E132" s="2623"/>
      <c r="F132" s="2623"/>
      <c r="G132" s="2623"/>
      <c r="H132" s="2623"/>
      <c r="I132" s="2623"/>
      <c r="J132" s="2623"/>
      <c r="K132" s="2623"/>
      <c r="L132" s="2623"/>
      <c r="M132" s="2623"/>
      <c r="N132" s="2623"/>
      <c r="O132" s="2623"/>
      <c r="P132" s="2701"/>
      <c r="Q132" s="2702" t="s">
        <v>2055</v>
      </c>
      <c r="R132" s="2623"/>
      <c r="S132" s="2701"/>
      <c r="T132" s="2703" t="s">
        <v>2444</v>
      </c>
      <c r="U132" s="2704"/>
      <c r="V132" s="2704"/>
      <c r="W132" s="2704"/>
      <c r="X132" s="2704"/>
      <c r="Y132" s="2704"/>
      <c r="Z132" s="2704"/>
      <c r="AA132" s="2705"/>
      <c r="AB132" s="2706" t="s">
        <v>2056</v>
      </c>
      <c r="AC132" s="2707"/>
      <c r="AD132" s="2707"/>
      <c r="AE132" s="2707"/>
      <c r="AF132" s="2707"/>
      <c r="AG132" s="2708"/>
      <c r="AH132" s="1763"/>
      <c r="AI132" s="1763"/>
      <c r="AJ132" s="1763"/>
      <c r="AK132" s="1763"/>
      <c r="AL132" s="1763"/>
      <c r="AM132" s="1763"/>
      <c r="AN132" s="1763"/>
      <c r="AO132" s="1763"/>
      <c r="AP132" s="1763"/>
      <c r="AQ132" s="1763"/>
      <c r="AR132" s="1763"/>
      <c r="AS132" s="1763"/>
      <c r="AT132" s="1763"/>
      <c r="AU132" s="1763"/>
      <c r="AV132" s="1763"/>
      <c r="AW132" s="1763"/>
      <c r="AX132" s="1763"/>
      <c r="AY132" s="1763"/>
      <c r="AZ132" s="1763"/>
      <c r="BA132" s="1763"/>
      <c r="BB132" s="1763"/>
      <c r="BC132" s="1763"/>
      <c r="BD132" s="1763"/>
      <c r="BE132" s="1769"/>
    </row>
    <row r="133" spans="1:57" ht="15.75" customHeight="1">
      <c r="A133" s="1763"/>
      <c r="B133" s="1763"/>
      <c r="C133" s="2610" t="s">
        <v>2057</v>
      </c>
      <c r="D133" s="2611"/>
      <c r="E133" s="2611"/>
      <c r="F133" s="2611"/>
      <c r="G133" s="2611"/>
      <c r="H133" s="2611"/>
      <c r="I133" s="2611"/>
      <c r="J133" s="2611"/>
      <c r="K133" s="2611"/>
      <c r="L133" s="2611"/>
      <c r="M133" s="2611"/>
      <c r="N133" s="2611"/>
      <c r="O133" s="2611"/>
      <c r="P133" s="2627"/>
      <c r="Q133" s="2684">
        <v>55</v>
      </c>
      <c r="R133" s="2685"/>
      <c r="S133" s="2686"/>
      <c r="T133" s="2687"/>
      <c r="U133" s="2688"/>
      <c r="V133" s="2688"/>
      <c r="W133" s="2688"/>
      <c r="X133" s="2688"/>
      <c r="Y133" s="2688"/>
      <c r="Z133" s="2688"/>
      <c r="AA133" s="2688"/>
      <c r="AB133" s="1777"/>
      <c r="AC133" s="1778"/>
      <c r="AD133" s="1778"/>
      <c r="AE133" s="1778"/>
      <c r="AF133" s="1778"/>
      <c r="AG133" s="1779"/>
      <c r="AH133" s="1763"/>
      <c r="AI133" s="1763"/>
      <c r="AJ133" s="1763"/>
      <c r="AK133" s="1763"/>
      <c r="AL133" s="1763"/>
      <c r="AM133" s="1763"/>
      <c r="AN133" s="1763"/>
      <c r="AO133" s="1763"/>
      <c r="AP133" s="1763"/>
      <c r="AQ133" s="1763"/>
      <c r="AR133" s="1763"/>
      <c r="AS133" s="1763"/>
      <c r="AT133" s="1763"/>
      <c r="AU133" s="1763"/>
      <c r="AV133" s="1763"/>
      <c r="AW133" s="1763"/>
      <c r="AX133" s="1763"/>
      <c r="AY133" s="1763"/>
      <c r="AZ133" s="1763"/>
      <c r="BA133" s="1763"/>
      <c r="BB133" s="1763"/>
      <c r="BC133" s="1763"/>
      <c r="BD133" s="1763"/>
      <c r="BE133" s="1769"/>
    </row>
    <row r="134" spans="1:57" ht="15.75" customHeight="1">
      <c r="A134" s="1763"/>
      <c r="B134" s="1763"/>
      <c r="C134" s="2610" t="s">
        <v>2058</v>
      </c>
      <c r="D134" s="2611"/>
      <c r="E134" s="2611"/>
      <c r="F134" s="2611"/>
      <c r="G134" s="2611"/>
      <c r="H134" s="2611"/>
      <c r="I134" s="2611"/>
      <c r="J134" s="2611"/>
      <c r="K134" s="2611"/>
      <c r="L134" s="2611"/>
      <c r="M134" s="2611"/>
      <c r="N134" s="2611"/>
      <c r="O134" s="2611"/>
      <c r="P134" s="2627"/>
      <c r="Q134" s="2684">
        <v>55</v>
      </c>
      <c r="R134" s="2685"/>
      <c r="S134" s="2686"/>
      <c r="T134" s="2690"/>
      <c r="U134" s="2691"/>
      <c r="V134" s="2691"/>
      <c r="W134" s="2691"/>
      <c r="X134" s="2691"/>
      <c r="Y134" s="2691"/>
      <c r="Z134" s="2691"/>
      <c r="AA134" s="2691"/>
      <c r="AB134" s="1780"/>
      <c r="AC134" s="1781"/>
      <c r="AD134" s="1781"/>
      <c r="AE134" s="1781"/>
      <c r="AF134" s="1781"/>
      <c r="AG134" s="1782"/>
      <c r="AH134" s="1763"/>
      <c r="AI134" s="1763"/>
      <c r="AJ134" s="1763"/>
      <c r="AK134" s="1763"/>
      <c r="AL134" s="1763"/>
      <c r="AM134" s="1763"/>
      <c r="AN134" s="1763"/>
      <c r="AO134" s="1763"/>
      <c r="AP134" s="1763"/>
      <c r="AQ134" s="1763"/>
      <c r="AR134" s="1763"/>
      <c r="AS134" s="1763"/>
      <c r="AT134" s="1763"/>
      <c r="AU134" s="1763"/>
      <c r="AV134" s="1763"/>
      <c r="AW134" s="1763"/>
      <c r="AX134" s="1763"/>
      <c r="AY134" s="1763"/>
      <c r="AZ134" s="1763"/>
      <c r="BA134" s="1763"/>
      <c r="BB134" s="1763"/>
      <c r="BC134" s="1763"/>
      <c r="BD134" s="1763"/>
      <c r="BE134" s="1769"/>
    </row>
    <row r="135" spans="1:57" ht="15.75" customHeight="1" thickBot="1">
      <c r="A135" s="1763"/>
      <c r="B135" s="1763"/>
      <c r="C135" s="2610" t="s">
        <v>2059</v>
      </c>
      <c r="D135" s="2611"/>
      <c r="E135" s="2611"/>
      <c r="F135" s="2611"/>
      <c r="G135" s="2611"/>
      <c r="H135" s="2611"/>
      <c r="I135" s="2611"/>
      <c r="J135" s="2611"/>
      <c r="K135" s="2611"/>
      <c r="L135" s="2611"/>
      <c r="M135" s="2611"/>
      <c r="N135" s="2611"/>
      <c r="O135" s="2611"/>
      <c r="P135" s="2627"/>
      <c r="Q135" s="2684">
        <v>55</v>
      </c>
      <c r="R135" s="2685"/>
      <c r="S135" s="2686"/>
      <c r="T135" s="2687"/>
      <c r="U135" s="2688"/>
      <c r="V135" s="2688"/>
      <c r="W135" s="2688"/>
      <c r="X135" s="2688"/>
      <c r="Y135" s="2688"/>
      <c r="Z135" s="2688"/>
      <c r="AA135" s="2688"/>
      <c r="AB135" s="1783"/>
      <c r="AC135" s="1784"/>
      <c r="AD135" s="1784"/>
      <c r="AE135" s="1784"/>
      <c r="AF135" s="1784"/>
      <c r="AG135" s="1785"/>
      <c r="AH135" s="1763"/>
      <c r="AI135" s="1763"/>
      <c r="AJ135" s="1763"/>
      <c r="AK135" s="1763"/>
      <c r="AL135" s="1763"/>
      <c r="AM135" s="1763"/>
      <c r="AN135" s="1763"/>
      <c r="AO135" s="1763"/>
      <c r="AP135" s="1763"/>
      <c r="AQ135" s="1763"/>
      <c r="AR135" s="1763"/>
      <c r="AS135" s="1763"/>
      <c r="AT135" s="1763"/>
      <c r="AU135" s="1763"/>
      <c r="AV135" s="1763"/>
      <c r="AW135" s="1763"/>
      <c r="AX135" s="1763"/>
      <c r="AY135" s="1763"/>
      <c r="AZ135" s="1763"/>
      <c r="BA135" s="1763"/>
      <c r="BB135" s="1763"/>
      <c r="BC135" s="1763"/>
      <c r="BD135" s="1763"/>
      <c r="BE135" s="1769"/>
    </row>
    <row r="136" spans="1:57" ht="15.75" customHeight="1">
      <c r="A136" s="1763"/>
      <c r="B136" s="1763"/>
      <c r="C136" s="2610" t="s">
        <v>2022</v>
      </c>
      <c r="D136" s="2611"/>
      <c r="E136" s="2611"/>
      <c r="F136" s="2611"/>
      <c r="G136" s="2611"/>
      <c r="H136" s="2611"/>
      <c r="I136" s="2611"/>
      <c r="J136" s="2611"/>
      <c r="K136" s="2611"/>
      <c r="L136" s="2611"/>
      <c r="M136" s="2611"/>
      <c r="N136" s="2611"/>
      <c r="O136" s="2611"/>
      <c r="P136" s="2627"/>
      <c r="Q136" s="2684">
        <v>55</v>
      </c>
      <c r="R136" s="2685"/>
      <c r="S136" s="2686"/>
      <c r="T136" s="2687"/>
      <c r="U136" s="2688"/>
      <c r="V136" s="2688"/>
      <c r="W136" s="2688"/>
      <c r="X136" s="2688"/>
      <c r="Y136" s="2688"/>
      <c r="Z136" s="2688"/>
      <c r="AA136" s="2689"/>
      <c r="AB136" s="2681">
        <v>0</v>
      </c>
      <c r="AC136" s="2682"/>
      <c r="AD136" s="2682"/>
      <c r="AE136" s="2682"/>
      <c r="AF136" s="2682"/>
      <c r="AG136" s="2683"/>
      <c r="AH136" s="1763"/>
      <c r="AI136" s="1763"/>
      <c r="AJ136" s="1763"/>
      <c r="AK136" s="1763"/>
      <c r="AL136" s="1763"/>
      <c r="AM136" s="1763"/>
      <c r="AN136" s="1763"/>
      <c r="AO136" s="1763"/>
      <c r="AP136" s="1763"/>
      <c r="AQ136" s="1763"/>
      <c r="AR136" s="1763"/>
      <c r="AS136" s="1763"/>
      <c r="AT136" s="1763"/>
      <c r="AU136" s="1763"/>
      <c r="AV136" s="1763"/>
      <c r="AW136" s="1763"/>
      <c r="AX136" s="1763"/>
      <c r="AY136" s="1763"/>
      <c r="AZ136" s="1763"/>
      <c r="BA136" s="1763"/>
      <c r="BB136" s="1763"/>
      <c r="BC136" s="1763"/>
      <c r="BD136" s="1763"/>
      <c r="BE136" s="1769"/>
    </row>
    <row r="137" spans="1:57" ht="15.75" customHeight="1" thickBot="1">
      <c r="A137" s="1763"/>
      <c r="B137" s="1763"/>
      <c r="C137" s="2669" t="s">
        <v>175</v>
      </c>
      <c r="D137" s="2670"/>
      <c r="E137" s="2670"/>
      <c r="F137" s="2601" t="s">
        <v>2060</v>
      </c>
      <c r="G137" s="2601"/>
      <c r="H137" s="2601"/>
      <c r="I137" s="2601"/>
      <c r="J137" s="2601"/>
      <c r="K137" s="2601"/>
      <c r="L137" s="2601"/>
      <c r="M137" s="2601"/>
      <c r="N137" s="2601"/>
      <c r="O137" s="2601"/>
      <c r="P137" s="2601"/>
      <c r="Q137" s="2671">
        <v>55</v>
      </c>
      <c r="R137" s="2671"/>
      <c r="S137" s="2671"/>
      <c r="T137" s="2672"/>
      <c r="U137" s="2672"/>
      <c r="V137" s="2672"/>
      <c r="W137" s="2672"/>
      <c r="X137" s="2672"/>
      <c r="Y137" s="2672"/>
      <c r="Z137" s="2672"/>
      <c r="AA137" s="2672"/>
      <c r="AB137" s="2673">
        <v>0</v>
      </c>
      <c r="AC137" s="2674"/>
      <c r="AD137" s="2674"/>
      <c r="AE137" s="2674"/>
      <c r="AF137" s="2674"/>
      <c r="AG137" s="2675"/>
      <c r="AH137" s="1763"/>
      <c r="AI137" s="1763"/>
      <c r="AJ137" s="1763"/>
      <c r="AK137" s="1763"/>
      <c r="AL137" s="1763"/>
      <c r="AM137" s="1763"/>
      <c r="AN137" s="1763"/>
      <c r="AO137" s="1763"/>
      <c r="AP137" s="1763"/>
      <c r="AQ137" s="1763"/>
      <c r="AR137" s="1763"/>
      <c r="AS137" s="1763"/>
      <c r="AT137" s="1763"/>
      <c r="AU137" s="1763"/>
      <c r="AV137" s="1763"/>
      <c r="AW137" s="1763"/>
      <c r="AX137" s="1763"/>
      <c r="AY137" s="1763"/>
      <c r="AZ137" s="1763"/>
      <c r="BA137" s="1763"/>
      <c r="BB137" s="1763"/>
      <c r="BC137" s="1763"/>
      <c r="BD137" s="1763"/>
      <c r="BE137" s="1769"/>
    </row>
    <row r="138" spans="1:57" ht="15.75" customHeight="1" thickBot="1">
      <c r="A138" s="1763"/>
      <c r="B138" s="1763"/>
      <c r="C138" s="2669" t="s">
        <v>175</v>
      </c>
      <c r="D138" s="2670"/>
      <c r="E138" s="2670"/>
      <c r="F138" s="2601" t="s">
        <v>2060</v>
      </c>
      <c r="G138" s="2601"/>
      <c r="H138" s="2601"/>
      <c r="I138" s="2601"/>
      <c r="J138" s="2601"/>
      <c r="K138" s="2601"/>
      <c r="L138" s="2601"/>
      <c r="M138" s="2601"/>
      <c r="N138" s="2601"/>
      <c r="O138" s="2601"/>
      <c r="P138" s="2601"/>
      <c r="Q138" s="2671">
        <v>55</v>
      </c>
      <c r="R138" s="2671"/>
      <c r="S138" s="2671"/>
      <c r="T138" s="2672"/>
      <c r="U138" s="2672"/>
      <c r="V138" s="2672"/>
      <c r="W138" s="2672"/>
      <c r="X138" s="2672"/>
      <c r="Y138" s="2672"/>
      <c r="Z138" s="2672"/>
      <c r="AA138" s="2672"/>
      <c r="AB138" s="2673">
        <v>0</v>
      </c>
      <c r="AC138" s="2674"/>
      <c r="AD138" s="2674"/>
      <c r="AE138" s="2674"/>
      <c r="AF138" s="2674"/>
      <c r="AG138" s="2675"/>
      <c r="AH138" s="1763"/>
      <c r="AI138" s="1763"/>
      <c r="AJ138" s="1763"/>
      <c r="AK138" s="1763" t="s">
        <v>256</v>
      </c>
      <c r="AL138" s="1763"/>
      <c r="AM138" s="1763"/>
      <c r="AN138" s="1763"/>
      <c r="AO138" s="1763"/>
      <c r="AP138" s="1763"/>
      <c r="AQ138" s="1763"/>
      <c r="AR138" s="1763"/>
      <c r="AS138" s="1763"/>
      <c r="AT138" s="1763"/>
      <c r="AU138" s="1763"/>
      <c r="AV138" s="1763"/>
      <c r="AW138" s="1763"/>
      <c r="AX138" s="1763"/>
      <c r="AY138" s="1763"/>
      <c r="AZ138" s="1763"/>
      <c r="BA138" s="1763"/>
      <c r="BB138" s="1763"/>
      <c r="BC138" s="1763"/>
      <c r="BD138" s="1763"/>
      <c r="BE138" s="1769"/>
    </row>
    <row r="139" spans="1:57" ht="15.75" customHeight="1" thickBot="1">
      <c r="A139" s="1763"/>
      <c r="B139" s="1763"/>
      <c r="C139" s="2669" t="s">
        <v>175</v>
      </c>
      <c r="D139" s="2670"/>
      <c r="E139" s="2670"/>
      <c r="F139" s="2592" t="s">
        <v>2060</v>
      </c>
      <c r="G139" s="2592"/>
      <c r="H139" s="2592"/>
      <c r="I139" s="2592"/>
      <c r="J139" s="2592"/>
      <c r="K139" s="2592"/>
      <c r="L139" s="2592"/>
      <c r="M139" s="2592"/>
      <c r="N139" s="2592"/>
      <c r="O139" s="2592"/>
      <c r="P139" s="2592"/>
      <c r="Q139" s="2676">
        <v>55</v>
      </c>
      <c r="R139" s="2676"/>
      <c r="S139" s="2676"/>
      <c r="T139" s="2677"/>
      <c r="U139" s="2677"/>
      <c r="V139" s="2677"/>
      <c r="W139" s="2677"/>
      <c r="X139" s="2677"/>
      <c r="Y139" s="2677"/>
      <c r="Z139" s="2677"/>
      <c r="AA139" s="2677"/>
      <c r="AB139" s="2678">
        <v>0</v>
      </c>
      <c r="AC139" s="2679"/>
      <c r="AD139" s="2679"/>
      <c r="AE139" s="2679"/>
      <c r="AF139" s="2679"/>
      <c r="AG139" s="2680"/>
      <c r="AH139" s="1763"/>
      <c r="AI139" s="1763"/>
      <c r="AJ139" s="1763"/>
      <c r="AK139" s="1763"/>
      <c r="AL139" s="1763"/>
      <c r="AM139" s="1763"/>
      <c r="AN139" s="1763"/>
      <c r="AO139" s="1763"/>
      <c r="AP139" s="1763"/>
      <c r="AQ139" s="1763"/>
      <c r="AR139" s="1763"/>
      <c r="AS139" s="1763"/>
      <c r="AT139" s="1763"/>
      <c r="AU139" s="1763"/>
      <c r="AV139" s="1763"/>
      <c r="AW139" s="1763"/>
      <c r="AX139" s="1763"/>
      <c r="AY139" s="1763"/>
      <c r="AZ139" s="1763"/>
      <c r="BA139" s="1763"/>
      <c r="BB139" s="1763"/>
      <c r="BC139" s="1763"/>
      <c r="BD139" s="1763"/>
      <c r="BE139" s="1769"/>
    </row>
    <row r="140" spans="1:57" ht="15.75" customHeight="1" thickBot="1">
      <c r="A140" s="1763"/>
      <c r="B140" s="1763"/>
      <c r="C140" s="1763"/>
      <c r="D140" s="1763"/>
      <c r="E140" s="1763"/>
      <c r="F140" s="1763"/>
      <c r="G140" s="1763"/>
      <c r="H140" s="1763"/>
      <c r="I140" s="1763"/>
      <c r="J140" s="1763"/>
      <c r="K140" s="1763"/>
      <c r="L140" s="1763"/>
      <c r="M140" s="1763"/>
      <c r="N140" s="1763"/>
      <c r="O140" s="1763"/>
      <c r="P140" s="1763"/>
      <c r="Q140" s="1763"/>
      <c r="R140" s="1763"/>
      <c r="S140" s="1763"/>
      <c r="T140" s="1763"/>
      <c r="U140" s="1763"/>
      <c r="V140" s="1763"/>
      <c r="W140" s="1763"/>
      <c r="X140" s="1763"/>
      <c r="Y140" s="1763"/>
      <c r="Z140" s="1763"/>
      <c r="AA140" s="1763"/>
      <c r="AB140" s="1763"/>
      <c r="AC140" s="1763"/>
      <c r="AD140" s="1763"/>
      <c r="AE140" s="1763"/>
      <c r="AF140" s="1763"/>
      <c r="AG140" s="1763"/>
      <c r="AH140" s="1763"/>
      <c r="AI140" s="1763"/>
      <c r="AJ140" s="1763"/>
      <c r="AK140" s="1763"/>
      <c r="AL140" s="1763"/>
      <c r="AM140" s="1763"/>
      <c r="AN140" s="1763"/>
      <c r="AO140" s="1763"/>
      <c r="AP140" s="1763"/>
      <c r="AQ140" s="1763"/>
      <c r="AR140" s="1763"/>
      <c r="AS140" s="1763"/>
      <c r="AT140" s="1763"/>
      <c r="AU140" s="1763"/>
      <c r="AV140" s="1763"/>
      <c r="AW140" s="1763"/>
      <c r="AX140" s="1763"/>
      <c r="AY140" s="1763"/>
      <c r="AZ140" s="1763"/>
      <c r="BA140" s="1763"/>
      <c r="BB140" s="1763"/>
      <c r="BC140" s="1763"/>
      <c r="BD140" s="1763"/>
      <c r="BE140" s="1769"/>
    </row>
    <row r="141" spans="1:57" ht="15.75" customHeight="1" thickBot="1">
      <c r="A141" s="1763"/>
      <c r="B141" s="1763"/>
      <c r="C141" s="2654" t="s">
        <v>2061</v>
      </c>
      <c r="D141" s="2655"/>
      <c r="E141" s="2655"/>
      <c r="F141" s="2655"/>
      <c r="G141" s="2655"/>
      <c r="H141" s="2655"/>
      <c r="I141" s="2655"/>
      <c r="J141" s="2655"/>
      <c r="K141" s="2655"/>
      <c r="L141" s="2655"/>
      <c r="M141" s="2655"/>
      <c r="N141" s="2656"/>
      <c r="O141" s="1763"/>
      <c r="P141" s="2657" t="s">
        <v>2062</v>
      </c>
      <c r="Q141" s="2658"/>
      <c r="R141" s="2658"/>
      <c r="S141" s="2658"/>
      <c r="T141" s="2658"/>
      <c r="U141" s="2658"/>
      <c r="V141" s="2658"/>
      <c r="W141" s="2658"/>
      <c r="X141" s="2658"/>
      <c r="Y141" s="2658"/>
      <c r="Z141" s="2658"/>
      <c r="AA141" s="2658"/>
      <c r="AB141" s="2658"/>
      <c r="AC141" s="2658"/>
      <c r="AD141" s="2658"/>
      <c r="AE141" s="2658"/>
      <c r="AF141" s="2658"/>
      <c r="AG141" s="2658"/>
      <c r="AH141" s="2658"/>
      <c r="AI141" s="2658"/>
      <c r="AJ141" s="2658"/>
      <c r="AK141" s="2658"/>
      <c r="AL141" s="2658"/>
      <c r="AM141" s="2658"/>
      <c r="AN141" s="2658"/>
      <c r="AO141" s="2659"/>
      <c r="AP141" s="1763"/>
      <c r="AQ141" s="1763"/>
      <c r="AR141" s="1763"/>
      <c r="AS141" s="1763"/>
      <c r="AT141" s="1763"/>
      <c r="AU141" s="1763"/>
      <c r="AV141" s="1763"/>
      <c r="AW141" s="1763"/>
      <c r="AX141" s="1763"/>
      <c r="AY141" s="1763"/>
      <c r="AZ141" s="1763"/>
      <c r="BA141" s="1763"/>
      <c r="BB141" s="1763"/>
      <c r="BC141" s="1763"/>
      <c r="BD141" s="1763"/>
      <c r="BE141" s="1769"/>
    </row>
    <row r="142" spans="1:57" ht="15.75" customHeight="1">
      <c r="A142" s="1763"/>
      <c r="B142" s="1763"/>
      <c r="C142" s="2660" t="s">
        <v>2063</v>
      </c>
      <c r="D142" s="2661"/>
      <c r="E142" s="2661"/>
      <c r="F142" s="2661"/>
      <c r="G142" s="2661"/>
      <c r="H142" s="2662"/>
      <c r="I142" s="2660" t="s">
        <v>2064</v>
      </c>
      <c r="J142" s="2661"/>
      <c r="K142" s="2661"/>
      <c r="L142" s="2661"/>
      <c r="M142" s="2661"/>
      <c r="N142" s="2662"/>
      <c r="O142" s="1763"/>
      <c r="P142" s="2663" t="s">
        <v>2458</v>
      </c>
      <c r="Q142" s="2664"/>
      <c r="R142" s="2664"/>
      <c r="S142" s="2664"/>
      <c r="T142" s="2664"/>
      <c r="U142" s="2664"/>
      <c r="V142" s="2664"/>
      <c r="W142" s="2664"/>
      <c r="X142" s="2664"/>
      <c r="Y142" s="2664"/>
      <c r="Z142" s="2664"/>
      <c r="AA142" s="2664"/>
      <c r="AB142" s="2664"/>
      <c r="AC142" s="2664"/>
      <c r="AD142" s="2664"/>
      <c r="AE142" s="2664"/>
      <c r="AF142" s="2664"/>
      <c r="AG142" s="2664"/>
      <c r="AH142" s="2664"/>
      <c r="AI142" s="2664"/>
      <c r="AJ142" s="2664"/>
      <c r="AK142" s="2664"/>
      <c r="AL142" s="2664"/>
      <c r="AM142" s="2664"/>
      <c r="AN142" s="2664"/>
      <c r="AO142" s="2665"/>
      <c r="AP142" s="1763"/>
      <c r="AQ142" s="1763"/>
      <c r="AR142" s="1763"/>
      <c r="AS142" s="1763"/>
      <c r="AT142" s="1763"/>
      <c r="AU142" s="1763"/>
      <c r="AV142" s="1763"/>
      <c r="AW142" s="1763"/>
      <c r="AX142" s="1763"/>
      <c r="AY142" s="1763"/>
      <c r="AZ142" s="1763"/>
      <c r="BA142" s="1763"/>
      <c r="BB142" s="1763"/>
      <c r="BC142" s="1763"/>
      <c r="BD142" s="1763"/>
      <c r="BE142" s="1769"/>
    </row>
    <row r="143" spans="1:57" ht="15.75" customHeight="1">
      <c r="A143" s="1763"/>
      <c r="B143" s="1763"/>
      <c r="C143" s="2644"/>
      <c r="D143" s="2644"/>
      <c r="E143" s="2644"/>
      <c r="F143" s="2644"/>
      <c r="G143" s="2644"/>
      <c r="H143" s="2644"/>
      <c r="I143" s="2645"/>
      <c r="J143" s="2645"/>
      <c r="K143" s="2645"/>
      <c r="L143" s="2645"/>
      <c r="M143" s="2645"/>
      <c r="N143" s="2645"/>
      <c r="O143" s="1763"/>
      <c r="P143" s="2663"/>
      <c r="Q143" s="2664"/>
      <c r="R143" s="2664"/>
      <c r="S143" s="2664"/>
      <c r="T143" s="2664"/>
      <c r="U143" s="2664"/>
      <c r="V143" s="2664"/>
      <c r="W143" s="2664"/>
      <c r="X143" s="2664"/>
      <c r="Y143" s="2664"/>
      <c r="Z143" s="2664"/>
      <c r="AA143" s="2664"/>
      <c r="AB143" s="2664"/>
      <c r="AC143" s="2664"/>
      <c r="AD143" s="2664"/>
      <c r="AE143" s="2664"/>
      <c r="AF143" s="2664"/>
      <c r="AG143" s="2664"/>
      <c r="AH143" s="2664"/>
      <c r="AI143" s="2664"/>
      <c r="AJ143" s="2664"/>
      <c r="AK143" s="2664"/>
      <c r="AL143" s="2664"/>
      <c r="AM143" s="2664"/>
      <c r="AN143" s="2664"/>
      <c r="AO143" s="2665"/>
      <c r="AP143" s="1763"/>
      <c r="AQ143" s="1763"/>
      <c r="AR143" s="1763"/>
      <c r="AS143" s="1763"/>
      <c r="AT143" s="1763"/>
      <c r="AU143" s="1763"/>
      <c r="AV143" s="1763"/>
      <c r="AW143" s="1763"/>
      <c r="AX143" s="1763"/>
      <c r="AY143" s="1763"/>
      <c r="AZ143" s="1763"/>
      <c r="BA143" s="1763"/>
      <c r="BB143" s="1763"/>
      <c r="BC143" s="1763"/>
      <c r="BD143" s="1763"/>
      <c r="BE143" s="1769"/>
    </row>
    <row r="144" spans="1:57" ht="15.75" customHeight="1">
      <c r="A144" s="1763"/>
      <c r="B144" s="1763"/>
      <c r="C144" s="2644"/>
      <c r="D144" s="2644"/>
      <c r="E144" s="2644"/>
      <c r="F144" s="2644"/>
      <c r="G144" s="2644"/>
      <c r="H144" s="2644"/>
      <c r="I144" s="2645"/>
      <c r="J144" s="2645"/>
      <c r="K144" s="2645"/>
      <c r="L144" s="2645"/>
      <c r="M144" s="2645"/>
      <c r="N144" s="2645"/>
      <c r="O144" s="1763"/>
      <c r="P144" s="2663"/>
      <c r="Q144" s="2664"/>
      <c r="R144" s="2664"/>
      <c r="S144" s="2664"/>
      <c r="T144" s="2664"/>
      <c r="U144" s="2664"/>
      <c r="V144" s="2664"/>
      <c r="W144" s="2664"/>
      <c r="X144" s="2664"/>
      <c r="Y144" s="2664"/>
      <c r="Z144" s="2664"/>
      <c r="AA144" s="2664"/>
      <c r="AB144" s="2664"/>
      <c r="AC144" s="2664"/>
      <c r="AD144" s="2664"/>
      <c r="AE144" s="2664"/>
      <c r="AF144" s="2664"/>
      <c r="AG144" s="2664"/>
      <c r="AH144" s="2664"/>
      <c r="AI144" s="2664"/>
      <c r="AJ144" s="2664"/>
      <c r="AK144" s="2664"/>
      <c r="AL144" s="2664"/>
      <c r="AM144" s="2664"/>
      <c r="AN144" s="2664"/>
      <c r="AO144" s="2665"/>
      <c r="AP144" s="1763"/>
      <c r="AQ144" s="1763"/>
      <c r="AR144" s="1763"/>
      <c r="AS144" s="1763"/>
      <c r="AT144" s="1763"/>
      <c r="AU144" s="1763"/>
      <c r="AV144" s="1763"/>
      <c r="AW144" s="1763"/>
      <c r="AX144" s="1763"/>
      <c r="AY144" s="1763"/>
      <c r="AZ144" s="1763"/>
      <c r="BA144" s="1763"/>
      <c r="BB144" s="1763"/>
      <c r="BC144" s="1763"/>
      <c r="BD144" s="1763"/>
      <c r="BE144" s="1769"/>
    </row>
    <row r="145" spans="1:57" ht="15.75" customHeight="1">
      <c r="A145" s="1763"/>
      <c r="B145" s="1763"/>
      <c r="C145" s="2644"/>
      <c r="D145" s="2644"/>
      <c r="E145" s="2644"/>
      <c r="F145" s="2644"/>
      <c r="G145" s="2644"/>
      <c r="H145" s="2644"/>
      <c r="I145" s="2645"/>
      <c r="J145" s="2645"/>
      <c r="K145" s="2645"/>
      <c r="L145" s="2645"/>
      <c r="M145" s="2645"/>
      <c r="N145" s="2645"/>
      <c r="O145" s="1763"/>
      <c r="P145" s="2663"/>
      <c r="Q145" s="2664"/>
      <c r="R145" s="2664"/>
      <c r="S145" s="2664"/>
      <c r="T145" s="2664"/>
      <c r="U145" s="2664"/>
      <c r="V145" s="2664"/>
      <c r="W145" s="2664"/>
      <c r="X145" s="2664"/>
      <c r="Y145" s="2664"/>
      <c r="Z145" s="2664"/>
      <c r="AA145" s="2664"/>
      <c r="AB145" s="2664"/>
      <c r="AC145" s="2664"/>
      <c r="AD145" s="2664"/>
      <c r="AE145" s="2664"/>
      <c r="AF145" s="2664"/>
      <c r="AG145" s="2664"/>
      <c r="AH145" s="2664"/>
      <c r="AI145" s="2664"/>
      <c r="AJ145" s="2664"/>
      <c r="AK145" s="2664"/>
      <c r="AL145" s="2664"/>
      <c r="AM145" s="2664"/>
      <c r="AN145" s="2664"/>
      <c r="AO145" s="2665"/>
      <c r="AP145" s="1763"/>
      <c r="AQ145" s="1763"/>
      <c r="AR145" s="1763"/>
      <c r="AS145" s="1763"/>
      <c r="AT145" s="1763"/>
      <c r="AU145" s="1763"/>
      <c r="AV145" s="1763"/>
      <c r="AW145" s="1763"/>
      <c r="AX145" s="1763"/>
      <c r="AY145" s="1763"/>
      <c r="AZ145" s="1763"/>
      <c r="BA145" s="1763"/>
      <c r="BB145" s="1763"/>
      <c r="BC145" s="1763"/>
      <c r="BD145" s="1763"/>
      <c r="BE145" s="1769"/>
    </row>
    <row r="146" spans="1:57" ht="15.75" customHeight="1">
      <c r="A146" s="1763"/>
      <c r="B146" s="1763"/>
      <c r="C146" s="2644"/>
      <c r="D146" s="2644"/>
      <c r="E146" s="2644"/>
      <c r="F146" s="2644"/>
      <c r="G146" s="2644"/>
      <c r="H146" s="2644"/>
      <c r="I146" s="2645"/>
      <c r="J146" s="2645"/>
      <c r="K146" s="2645"/>
      <c r="L146" s="2645"/>
      <c r="M146" s="2645"/>
      <c r="N146" s="2645"/>
      <c r="O146" s="1763"/>
      <c r="P146" s="2663"/>
      <c r="Q146" s="2664"/>
      <c r="R146" s="2664"/>
      <c r="S146" s="2664"/>
      <c r="T146" s="2664"/>
      <c r="U146" s="2664"/>
      <c r="V146" s="2664"/>
      <c r="W146" s="2664"/>
      <c r="X146" s="2664"/>
      <c r="Y146" s="2664"/>
      <c r="Z146" s="2664"/>
      <c r="AA146" s="2664"/>
      <c r="AB146" s="2664"/>
      <c r="AC146" s="2664"/>
      <c r="AD146" s="2664"/>
      <c r="AE146" s="2664"/>
      <c r="AF146" s="2664"/>
      <c r="AG146" s="2664"/>
      <c r="AH146" s="2664"/>
      <c r="AI146" s="2664"/>
      <c r="AJ146" s="2664"/>
      <c r="AK146" s="2664"/>
      <c r="AL146" s="2664"/>
      <c r="AM146" s="2664"/>
      <c r="AN146" s="2664"/>
      <c r="AO146" s="2665"/>
      <c r="AP146" s="1763"/>
      <c r="AQ146" s="1763"/>
      <c r="AR146" s="1763"/>
      <c r="AS146" s="1763"/>
      <c r="AT146" s="1763"/>
      <c r="AU146" s="1763"/>
      <c r="AV146" s="1763"/>
      <c r="AW146" s="1763"/>
      <c r="AX146" s="1763"/>
      <c r="AY146" s="1763"/>
      <c r="AZ146" s="1763"/>
      <c r="BA146" s="1763"/>
      <c r="BB146" s="1763"/>
      <c r="BC146" s="1763"/>
      <c r="BD146" s="1763"/>
      <c r="BE146" s="1769"/>
    </row>
    <row r="147" spans="1:57" ht="15.75" customHeight="1">
      <c r="A147" s="1763"/>
      <c r="B147" s="1763"/>
      <c r="C147" s="2644"/>
      <c r="D147" s="2644"/>
      <c r="E147" s="2644"/>
      <c r="F147" s="2644"/>
      <c r="G147" s="2644"/>
      <c r="H147" s="2644"/>
      <c r="I147" s="2645"/>
      <c r="J147" s="2645"/>
      <c r="K147" s="2645"/>
      <c r="L147" s="2645"/>
      <c r="M147" s="2645"/>
      <c r="N147" s="2645"/>
      <c r="O147" s="1763"/>
      <c r="P147" s="2663"/>
      <c r="Q147" s="2664"/>
      <c r="R147" s="2664"/>
      <c r="S147" s="2664"/>
      <c r="T147" s="2664"/>
      <c r="U147" s="2664"/>
      <c r="V147" s="2664"/>
      <c r="W147" s="2664"/>
      <c r="X147" s="2664"/>
      <c r="Y147" s="2664"/>
      <c r="Z147" s="2664"/>
      <c r="AA147" s="2664"/>
      <c r="AB147" s="2664"/>
      <c r="AC147" s="2664"/>
      <c r="AD147" s="2664"/>
      <c r="AE147" s="2664"/>
      <c r="AF147" s="2664"/>
      <c r="AG147" s="2664"/>
      <c r="AH147" s="2664"/>
      <c r="AI147" s="2664"/>
      <c r="AJ147" s="2664"/>
      <c r="AK147" s="2664"/>
      <c r="AL147" s="2664"/>
      <c r="AM147" s="2664"/>
      <c r="AN147" s="2664"/>
      <c r="AO147" s="2665"/>
      <c r="AP147" s="1763"/>
      <c r="AQ147" s="1763"/>
      <c r="AR147" s="1763"/>
      <c r="AS147" s="1763"/>
      <c r="AT147" s="1763"/>
      <c r="AU147" s="1763"/>
      <c r="AV147" s="1763"/>
      <c r="AW147" s="1763"/>
      <c r="AX147" s="1763"/>
      <c r="AY147" s="1763"/>
      <c r="AZ147" s="1763"/>
      <c r="BA147" s="1763"/>
      <c r="BB147" s="1763"/>
      <c r="BC147" s="1763"/>
      <c r="BD147" s="1763"/>
      <c r="BE147" s="1769"/>
    </row>
    <row r="148" spans="1:57" ht="15.75" customHeight="1">
      <c r="A148" s="1763"/>
      <c r="B148" s="1763"/>
      <c r="C148" s="2644"/>
      <c r="D148" s="2644"/>
      <c r="E148" s="2644"/>
      <c r="F148" s="2644"/>
      <c r="G148" s="2644"/>
      <c r="H148" s="2644"/>
      <c r="I148" s="2645"/>
      <c r="J148" s="2645"/>
      <c r="K148" s="2645"/>
      <c r="L148" s="2645"/>
      <c r="M148" s="2645"/>
      <c r="N148" s="2645"/>
      <c r="O148" s="1763"/>
      <c r="P148" s="2663"/>
      <c r="Q148" s="2664"/>
      <c r="R148" s="2664"/>
      <c r="S148" s="2664"/>
      <c r="T148" s="2664"/>
      <c r="U148" s="2664"/>
      <c r="V148" s="2664"/>
      <c r="W148" s="2664"/>
      <c r="X148" s="2664"/>
      <c r="Y148" s="2664"/>
      <c r="Z148" s="2664"/>
      <c r="AA148" s="2664"/>
      <c r="AB148" s="2664"/>
      <c r="AC148" s="2664"/>
      <c r="AD148" s="2664"/>
      <c r="AE148" s="2664"/>
      <c r="AF148" s="2664"/>
      <c r="AG148" s="2664"/>
      <c r="AH148" s="2664"/>
      <c r="AI148" s="2664"/>
      <c r="AJ148" s="2664"/>
      <c r="AK148" s="2664"/>
      <c r="AL148" s="2664"/>
      <c r="AM148" s="2664"/>
      <c r="AN148" s="2664"/>
      <c r="AO148" s="2665"/>
      <c r="AP148" s="1763"/>
      <c r="AQ148" s="1763"/>
      <c r="AR148" s="1763"/>
      <c r="AS148" s="1763"/>
      <c r="AT148" s="1763"/>
      <c r="AU148" s="1763"/>
      <c r="AV148" s="1763"/>
      <c r="AW148" s="1763"/>
      <c r="AX148" s="1763"/>
      <c r="AY148" s="1763"/>
      <c r="AZ148" s="1763"/>
      <c r="BA148" s="1763"/>
      <c r="BB148" s="1763"/>
      <c r="BC148" s="1763"/>
      <c r="BD148" s="1763"/>
      <c r="BE148" s="1769"/>
    </row>
    <row r="149" spans="1:57" ht="15.75" customHeight="1" thickBot="1">
      <c r="A149" s="1763"/>
      <c r="B149" s="1763"/>
      <c r="C149" s="2644"/>
      <c r="D149" s="2644"/>
      <c r="E149" s="2644"/>
      <c r="F149" s="2644"/>
      <c r="G149" s="2644"/>
      <c r="H149" s="2644"/>
      <c r="I149" s="2645"/>
      <c r="J149" s="2645"/>
      <c r="K149" s="2645"/>
      <c r="L149" s="2645"/>
      <c r="M149" s="2645"/>
      <c r="N149" s="2645"/>
      <c r="O149" s="1763"/>
      <c r="P149" s="2666"/>
      <c r="Q149" s="2667"/>
      <c r="R149" s="2667"/>
      <c r="S149" s="2667"/>
      <c r="T149" s="2667"/>
      <c r="U149" s="2667"/>
      <c r="V149" s="2667"/>
      <c r="W149" s="2667"/>
      <c r="X149" s="2667"/>
      <c r="Y149" s="2667"/>
      <c r="Z149" s="2667"/>
      <c r="AA149" s="2667"/>
      <c r="AB149" s="2667"/>
      <c r="AC149" s="2667"/>
      <c r="AD149" s="2667"/>
      <c r="AE149" s="2667"/>
      <c r="AF149" s="2667"/>
      <c r="AG149" s="2667"/>
      <c r="AH149" s="2667"/>
      <c r="AI149" s="2667"/>
      <c r="AJ149" s="2667"/>
      <c r="AK149" s="2667"/>
      <c r="AL149" s="2667"/>
      <c r="AM149" s="2667"/>
      <c r="AN149" s="2667"/>
      <c r="AO149" s="2668"/>
      <c r="AP149" s="1763"/>
      <c r="AQ149" s="1763"/>
      <c r="AR149" s="1763"/>
      <c r="AS149" s="1763"/>
      <c r="AT149" s="1763"/>
      <c r="AU149" s="1763"/>
      <c r="AV149" s="1763"/>
      <c r="AW149" s="1763"/>
      <c r="AX149" s="1763"/>
      <c r="AY149" s="1763"/>
      <c r="AZ149" s="1763"/>
      <c r="BA149" s="1763"/>
      <c r="BB149" s="1763"/>
      <c r="BC149" s="1763"/>
      <c r="BD149" s="1763"/>
      <c r="BE149" s="1769"/>
    </row>
    <row r="150" spans="1:57" ht="15.75" customHeight="1">
      <c r="A150" s="1763"/>
      <c r="B150" s="1763"/>
      <c r="C150" s="1763"/>
      <c r="D150" s="1763"/>
      <c r="E150" s="1763"/>
      <c r="F150" s="1763"/>
      <c r="G150" s="1763"/>
      <c r="H150" s="1763"/>
      <c r="I150" s="1763"/>
      <c r="J150" s="1763"/>
      <c r="K150" s="1763"/>
      <c r="L150" s="1763"/>
      <c r="M150" s="1763"/>
      <c r="N150" s="1763"/>
      <c r="O150" s="1763"/>
      <c r="P150" s="1763"/>
      <c r="Q150" s="1763"/>
      <c r="R150" s="1763"/>
      <c r="S150" s="1763"/>
      <c r="T150" s="1763"/>
      <c r="U150" s="1763"/>
      <c r="V150" s="1763"/>
      <c r="W150" s="1763"/>
      <c r="X150" s="1763"/>
      <c r="Y150" s="1763"/>
      <c r="Z150" s="1763"/>
      <c r="AA150" s="1763"/>
      <c r="AB150" s="1763"/>
      <c r="AC150" s="1763"/>
      <c r="AD150" s="1763"/>
      <c r="AE150" s="1763"/>
      <c r="AF150" s="1763"/>
      <c r="AG150" s="1763"/>
      <c r="AH150" s="1763"/>
      <c r="AI150" s="1763"/>
      <c r="AJ150" s="1763"/>
      <c r="AK150" s="1763"/>
      <c r="AL150" s="1763"/>
      <c r="AM150" s="1763"/>
      <c r="AN150" s="1763"/>
      <c r="AO150" s="1763"/>
      <c r="AP150" s="1763"/>
      <c r="AQ150" s="1763"/>
      <c r="AR150" s="1763"/>
      <c r="AS150" s="1763"/>
      <c r="AT150" s="1763"/>
      <c r="AU150" s="1763"/>
      <c r="AV150" s="1763"/>
      <c r="AW150" s="1763"/>
      <c r="AX150" s="1763"/>
      <c r="AY150" s="1763"/>
      <c r="AZ150" s="1763"/>
      <c r="BA150" s="1763"/>
      <c r="BB150" s="1763"/>
      <c r="BC150" s="1763"/>
      <c r="BD150" s="1763"/>
      <c r="BE150" s="1769"/>
    </row>
    <row r="151" spans="1:57" ht="15.75" customHeight="1">
      <c r="A151" s="1763"/>
      <c r="B151" s="1763"/>
      <c r="C151" s="1773" t="s">
        <v>2445</v>
      </c>
      <c r="J151" s="1775"/>
      <c r="K151" s="1775"/>
      <c r="L151" s="1775"/>
      <c r="M151" s="1775"/>
      <c r="N151" s="1775"/>
      <c r="O151" s="1775"/>
      <c r="P151" s="1775"/>
      <c r="Q151" s="1775"/>
      <c r="R151" s="1775"/>
      <c r="S151" s="1775"/>
      <c r="T151" s="1775"/>
      <c r="U151" s="1775"/>
      <c r="V151" s="1775"/>
      <c r="W151" s="1775"/>
      <c r="X151" s="1775"/>
      <c r="Y151" s="1775"/>
      <c r="Z151" s="1775"/>
      <c r="AA151" s="1775"/>
      <c r="AB151" s="1775"/>
      <c r="AC151" s="1775"/>
      <c r="AD151" s="1775"/>
      <c r="AE151" s="1775"/>
      <c r="AF151" s="1775"/>
      <c r="AG151" s="1775"/>
      <c r="AH151" s="1775"/>
      <c r="AI151" s="1775"/>
      <c r="AJ151" s="1775"/>
      <c r="AK151" s="1775"/>
      <c r="AL151" s="1775"/>
      <c r="AM151" s="1775"/>
      <c r="AN151" s="1763"/>
      <c r="AO151" s="1763"/>
      <c r="AP151" s="1763"/>
      <c r="AQ151" s="1763"/>
      <c r="AR151" s="1763"/>
      <c r="AS151" s="1763"/>
      <c r="AT151" s="1763"/>
      <c r="AU151" s="1763"/>
      <c r="AV151" s="1763"/>
      <c r="AW151" s="1763"/>
      <c r="AX151" s="1763"/>
      <c r="AY151" s="1763"/>
      <c r="AZ151" s="1763"/>
      <c r="BA151" s="1763"/>
      <c r="BB151" s="1763"/>
      <c r="BC151" s="1763"/>
      <c r="BD151" s="1763"/>
      <c r="BE151" s="1769"/>
    </row>
    <row r="152" spans="1:57" ht="15.75" customHeight="1" thickBot="1">
      <c r="A152" s="1763"/>
      <c r="B152" s="1763"/>
      <c r="C152" s="1763"/>
      <c r="D152" s="1763"/>
      <c r="E152" s="1763"/>
      <c r="F152" s="1763"/>
      <c r="G152" s="1763"/>
      <c r="H152" s="1763"/>
      <c r="I152" s="1763"/>
      <c r="J152" s="1763"/>
      <c r="K152" s="1763"/>
      <c r="L152" s="1770"/>
      <c r="M152" s="1763"/>
      <c r="N152" s="1763"/>
      <c r="O152" s="1763"/>
      <c r="P152" s="1763"/>
      <c r="Q152" s="1763"/>
      <c r="R152" s="1763"/>
      <c r="S152" s="1763"/>
      <c r="T152" s="1763"/>
      <c r="U152" s="1763"/>
      <c r="V152" s="1763"/>
      <c r="W152" s="1763"/>
      <c r="X152" s="1763"/>
      <c r="Y152" s="1763"/>
      <c r="Z152" s="1763"/>
      <c r="AA152" s="1763"/>
      <c r="AB152" s="1763"/>
      <c r="AC152" s="1763"/>
      <c r="AD152" s="1763"/>
      <c r="AE152" s="1763"/>
      <c r="AF152" s="1763"/>
      <c r="AG152" s="1763"/>
      <c r="AH152" s="1763"/>
      <c r="AI152" s="1763"/>
      <c r="AJ152" s="1763"/>
      <c r="AK152" s="1763"/>
      <c r="AL152" s="1763"/>
      <c r="AM152" s="1763"/>
      <c r="AN152" s="1763"/>
      <c r="AO152" s="1763"/>
      <c r="AP152" s="1763"/>
      <c r="AQ152" s="1763"/>
      <c r="AR152" s="1763"/>
      <c r="AS152" s="1763"/>
      <c r="AT152" s="1763"/>
      <c r="AU152" s="1763"/>
      <c r="AV152" s="1763"/>
      <c r="AW152" s="1763"/>
      <c r="AX152" s="1763"/>
      <c r="AY152" s="1763"/>
      <c r="AZ152" s="1763"/>
      <c r="BA152" s="1763"/>
      <c r="BB152" s="1763"/>
      <c r="BC152" s="1763"/>
      <c r="BD152" s="1763"/>
      <c r="BE152" s="1769"/>
    </row>
    <row r="153" spans="1:57" ht="15.75" customHeight="1">
      <c r="A153" s="1763"/>
      <c r="B153" s="1763"/>
      <c r="C153" s="2646"/>
      <c r="D153" s="2647"/>
      <c r="E153" s="2647"/>
      <c r="F153" s="2647"/>
      <c r="G153" s="2647"/>
      <c r="H153" s="2647"/>
      <c r="I153" s="2647"/>
      <c r="J153" s="2647"/>
      <c r="K153" s="2647"/>
      <c r="L153" s="2647"/>
      <c r="M153" s="2648"/>
      <c r="N153" s="2649" t="s">
        <v>2065</v>
      </c>
      <c r="O153" s="2649"/>
      <c r="P153" s="2649"/>
      <c r="Q153" s="2649"/>
      <c r="R153" s="2649"/>
      <c r="S153" s="2649"/>
      <c r="T153" s="2650"/>
      <c r="U153" s="2651" t="s">
        <v>2054</v>
      </c>
      <c r="V153" s="2652"/>
      <c r="W153" s="2652"/>
      <c r="X153" s="2652"/>
      <c r="Y153" s="2652"/>
      <c r="Z153" s="2652"/>
      <c r="AA153" s="2652"/>
      <c r="AB153" s="2652"/>
      <c r="AC153" s="2652"/>
      <c r="AD153" s="2652"/>
      <c r="AE153" s="2653"/>
      <c r="AF153" s="1763"/>
      <c r="AG153" s="1763"/>
      <c r="AH153" s="2613" t="s">
        <v>2066</v>
      </c>
      <c r="AI153" s="2614"/>
      <c r="AJ153" s="2614"/>
      <c r="AK153" s="2614"/>
      <c r="AL153" s="2614"/>
      <c r="AM153" s="2614"/>
      <c r="AN153" s="2614"/>
      <c r="AO153" s="2614"/>
      <c r="AP153" s="2614"/>
      <c r="AQ153" s="2614"/>
      <c r="AR153" s="2614"/>
      <c r="AS153" s="2628">
        <v>6500000</v>
      </c>
      <c r="AT153" s="2628"/>
      <c r="AU153" s="2628"/>
      <c r="AV153" s="2628"/>
      <c r="AW153" s="2628"/>
      <c r="AX153" s="1763"/>
      <c r="AY153" s="1763"/>
      <c r="AZ153" s="1763"/>
      <c r="BA153" s="1763"/>
      <c r="BB153" s="1763"/>
      <c r="BC153" s="1763"/>
      <c r="BD153" s="1763"/>
      <c r="BE153" s="1769"/>
    </row>
    <row r="154" spans="1:57" ht="15.75" customHeight="1">
      <c r="A154" s="1763"/>
      <c r="B154" s="1763"/>
      <c r="C154" s="2622" t="s">
        <v>2067</v>
      </c>
      <c r="D154" s="2623"/>
      <c r="E154" s="2623"/>
      <c r="F154" s="2623"/>
      <c r="G154" s="2623"/>
      <c r="H154" s="2623"/>
      <c r="I154" s="2623"/>
      <c r="J154" s="2623"/>
      <c r="K154" s="2623"/>
      <c r="L154" s="2623"/>
      <c r="M154" s="2624"/>
      <c r="N154" s="2625">
        <f>'Sources and Uses Budget'!B105</f>
        <v>65431535.144693881</v>
      </c>
      <c r="O154" s="2625"/>
      <c r="P154" s="2625"/>
      <c r="Q154" s="2625"/>
      <c r="R154" s="2625"/>
      <c r="S154" s="2625"/>
      <c r="T154" s="2626"/>
      <c r="U154" s="2635"/>
      <c r="V154" s="2636"/>
      <c r="W154" s="2636"/>
      <c r="X154" s="2636"/>
      <c r="Y154" s="2636"/>
      <c r="Z154" s="2636"/>
      <c r="AA154" s="2636"/>
      <c r="AB154" s="2636"/>
      <c r="AC154" s="2636"/>
      <c r="AD154" s="2636"/>
      <c r="AE154" s="2641"/>
      <c r="AF154" s="1763"/>
      <c r="AG154" s="1763"/>
      <c r="AH154" s="2642" t="s">
        <v>2068</v>
      </c>
      <c r="AI154" s="2643"/>
      <c r="AJ154" s="2643"/>
      <c r="AK154" s="2643"/>
      <c r="AL154" s="2643"/>
      <c r="AM154" s="2643"/>
      <c r="AN154" s="2643"/>
      <c r="AO154" s="2643"/>
      <c r="AP154" s="2643"/>
      <c r="AQ154" s="2643"/>
      <c r="AR154" s="2643"/>
      <c r="AS154" s="2628">
        <v>0</v>
      </c>
      <c r="AT154" s="2628"/>
      <c r="AU154" s="2628"/>
      <c r="AV154" s="2628"/>
      <c r="AW154" s="2628"/>
      <c r="AX154" s="1763"/>
      <c r="AY154" s="1763"/>
      <c r="AZ154" s="1763"/>
      <c r="BA154" s="1763"/>
      <c r="BB154" s="1763"/>
      <c r="BC154" s="1763"/>
      <c r="BD154" s="1763"/>
      <c r="BE154" s="1769"/>
    </row>
    <row r="155" spans="1:57" ht="15.75" customHeight="1">
      <c r="A155" s="1763"/>
      <c r="B155" s="1763"/>
      <c r="C155" s="2622" t="s">
        <v>2069</v>
      </c>
      <c r="D155" s="2623"/>
      <c r="E155" s="2623"/>
      <c r="F155" s="2623"/>
      <c r="G155" s="2623"/>
      <c r="H155" s="2623"/>
      <c r="I155" s="2623"/>
      <c r="J155" s="2623"/>
      <c r="K155" s="2623"/>
      <c r="L155" s="2623"/>
      <c r="M155" s="2624"/>
      <c r="N155" s="2625">
        <f>N154/J29</f>
        <v>419432.91759419156</v>
      </c>
      <c r="O155" s="2625"/>
      <c r="P155" s="2625"/>
      <c r="Q155" s="2625"/>
      <c r="R155" s="2625"/>
      <c r="S155" s="2625"/>
      <c r="T155" s="2626"/>
      <c r="U155" s="1786"/>
      <c r="V155" s="1786"/>
      <c r="W155" s="1786"/>
      <c r="X155" s="1786"/>
      <c r="Y155" s="1786"/>
      <c r="Z155" s="1786"/>
      <c r="AA155" s="1786"/>
      <c r="AB155" s="1786"/>
      <c r="AC155" s="1786"/>
      <c r="AD155" s="1786"/>
      <c r="AE155" s="1787"/>
      <c r="AF155" s="1763"/>
      <c r="AG155" s="1763"/>
      <c r="AH155" s="2610" t="s">
        <v>2070</v>
      </c>
      <c r="AI155" s="2611"/>
      <c r="AJ155" s="2611"/>
      <c r="AK155" s="2611"/>
      <c r="AL155" s="2611"/>
      <c r="AM155" s="2611"/>
      <c r="AN155" s="2611"/>
      <c r="AO155" s="2611"/>
      <c r="AP155" s="2611"/>
      <c r="AQ155" s="2611"/>
      <c r="AR155" s="2627"/>
      <c r="AS155" s="2628">
        <v>2500000</v>
      </c>
      <c r="AT155" s="2628"/>
      <c r="AU155" s="2628"/>
      <c r="AV155" s="2628"/>
      <c r="AW155" s="2628"/>
      <c r="AX155" s="1763"/>
      <c r="AY155" s="1763"/>
      <c r="AZ155" s="1763"/>
      <c r="BA155" s="1763"/>
      <c r="BB155" s="1763"/>
      <c r="BC155" s="1763"/>
      <c r="BD155" s="1763"/>
      <c r="BE155" s="1769"/>
    </row>
    <row r="156" spans="1:57" ht="15.75" customHeight="1">
      <c r="A156" s="1763"/>
      <c r="B156" s="1763"/>
      <c r="C156" s="2629" t="s">
        <v>2071</v>
      </c>
      <c r="D156" s="2630"/>
      <c r="E156" s="2630"/>
      <c r="F156" s="2630"/>
      <c r="G156" s="2630"/>
      <c r="H156" s="2630"/>
      <c r="I156" s="2630"/>
      <c r="J156" s="2630"/>
      <c r="K156" s="2630"/>
      <c r="L156" s="2630"/>
      <c r="M156" s="2631"/>
      <c r="N156" s="2632">
        <v>0</v>
      </c>
      <c r="O156" s="2632"/>
      <c r="P156" s="2632"/>
      <c r="Q156" s="2632"/>
      <c r="R156" s="2632"/>
      <c r="S156" s="2632"/>
      <c r="T156" s="2633"/>
      <c r="U156" s="2599"/>
      <c r="V156" s="2600"/>
      <c r="W156" s="2600"/>
      <c r="X156" s="2600"/>
      <c r="Y156" s="2600"/>
      <c r="Z156" s="2600"/>
      <c r="AA156" s="2600"/>
      <c r="AB156" s="2600"/>
      <c r="AC156" s="2600"/>
      <c r="AD156" s="2600"/>
      <c r="AE156" s="2634"/>
      <c r="AF156" s="1763"/>
      <c r="AG156" s="1763"/>
      <c r="AH156" s="2635"/>
      <c r="AI156" s="2636"/>
      <c r="AJ156" s="2636"/>
      <c r="AK156" s="2636"/>
      <c r="AL156" s="2636"/>
      <c r="AM156" s="2636"/>
      <c r="AN156" s="2636"/>
      <c r="AO156" s="2636"/>
      <c r="AP156" s="2636"/>
      <c r="AQ156" s="2636"/>
      <c r="AR156" s="2637"/>
      <c r="AS156" s="2638"/>
      <c r="AT156" s="2639"/>
      <c r="AU156" s="2639"/>
      <c r="AV156" s="2639"/>
      <c r="AW156" s="2640"/>
      <c r="AX156" s="1763"/>
      <c r="AY156" s="1763"/>
      <c r="AZ156" s="1763"/>
      <c r="BA156" s="1763"/>
      <c r="BB156" s="1763"/>
      <c r="BC156" s="1763"/>
      <c r="BD156" s="1763"/>
      <c r="BE156" s="1769"/>
    </row>
    <row r="157" spans="1:57" ht="15.75" customHeight="1" thickBot="1">
      <c r="A157" s="1763"/>
      <c r="B157" s="1763"/>
      <c r="C157" s="2610" t="s">
        <v>2072</v>
      </c>
      <c r="D157" s="2611"/>
      <c r="E157" s="2611"/>
      <c r="F157" s="2611"/>
      <c r="G157" s="2611"/>
      <c r="H157" s="2611"/>
      <c r="I157" s="2611"/>
      <c r="J157" s="2611"/>
      <c r="K157" s="2611"/>
      <c r="L157" s="2611"/>
      <c r="M157" s="2612"/>
      <c r="N157" s="2617">
        <f>SUM('Sources and Uses Budget'!B85:B86)</f>
        <v>2855387.17</v>
      </c>
      <c r="O157" s="2617"/>
      <c r="P157" s="2617"/>
      <c r="Q157" s="2617"/>
      <c r="R157" s="2617"/>
      <c r="S157" s="2617"/>
      <c r="T157" s="2618"/>
      <c r="U157" s="2605"/>
      <c r="V157" s="2606"/>
      <c r="W157" s="2606"/>
      <c r="X157" s="2606"/>
      <c r="Y157" s="2606"/>
      <c r="Z157" s="2606"/>
      <c r="AA157" s="2606"/>
      <c r="AB157" s="2606"/>
      <c r="AC157" s="2606"/>
      <c r="AD157" s="2606"/>
      <c r="AE157" s="2607"/>
      <c r="AF157" s="1763"/>
      <c r="AG157" s="1763"/>
      <c r="AH157" s="2619" t="s">
        <v>2468</v>
      </c>
      <c r="AI157" s="2620"/>
      <c r="AJ157" s="2620"/>
      <c r="AK157" s="2620"/>
      <c r="AL157" s="2620"/>
      <c r="AM157" s="2620"/>
      <c r="AN157" s="2620"/>
      <c r="AO157" s="2620"/>
      <c r="AP157" s="2620"/>
      <c r="AQ157" s="2620"/>
      <c r="AR157" s="2620"/>
      <c r="AS157" s="2621">
        <f>SUM(AS153:AW155)</f>
        <v>9000000</v>
      </c>
      <c r="AT157" s="2621"/>
      <c r="AU157" s="2621"/>
      <c r="AV157" s="2621"/>
      <c r="AW157" s="2621"/>
      <c r="AX157" s="1763"/>
      <c r="AY157" s="1763"/>
      <c r="AZ157" s="1763"/>
      <c r="BA157" s="1763"/>
      <c r="BB157" s="1763"/>
      <c r="BC157" s="1763"/>
      <c r="BD157" s="1763"/>
      <c r="BE157" s="1769"/>
    </row>
    <row r="158" spans="1:57" ht="15.75" customHeight="1" thickBot="1">
      <c r="A158" s="1763"/>
      <c r="B158" s="1763"/>
      <c r="C158" s="2610" t="s">
        <v>2074</v>
      </c>
      <c r="D158" s="2611"/>
      <c r="E158" s="2611"/>
      <c r="F158" s="2611"/>
      <c r="G158" s="2611"/>
      <c r="H158" s="2611"/>
      <c r="I158" s="2611"/>
      <c r="J158" s="2611"/>
      <c r="K158" s="2611"/>
      <c r="L158" s="2611"/>
      <c r="M158" s="2612"/>
      <c r="N158" s="2617">
        <f>'Sources and Uses Budget'!B8</f>
        <v>30407</v>
      </c>
      <c r="O158" s="2617"/>
      <c r="P158" s="2617"/>
      <c r="Q158" s="2617"/>
      <c r="R158" s="2617"/>
      <c r="S158" s="2617"/>
      <c r="T158" s="2618"/>
      <c r="U158" s="2605"/>
      <c r="V158" s="2606"/>
      <c r="W158" s="2606"/>
      <c r="X158" s="2606"/>
      <c r="Y158" s="2606"/>
      <c r="Z158" s="2606"/>
      <c r="AA158" s="2606"/>
      <c r="AB158" s="2606"/>
      <c r="AC158" s="2606"/>
      <c r="AD158" s="2606"/>
      <c r="AE158" s="2607"/>
      <c r="AF158" s="1763"/>
      <c r="AG158" s="1763"/>
      <c r="AH158" s="1763"/>
      <c r="AI158" s="1763"/>
      <c r="AJ158" s="1763"/>
      <c r="AK158" s="1763"/>
      <c r="AL158" s="1763"/>
      <c r="AM158" s="1763"/>
      <c r="AN158" s="1763"/>
      <c r="AO158" s="1763"/>
      <c r="AP158" s="1763"/>
      <c r="AQ158" s="1763"/>
      <c r="AR158" s="1763"/>
      <c r="AS158" s="1763"/>
      <c r="AT158" s="1763"/>
      <c r="AU158" s="1763"/>
      <c r="AV158" s="1763"/>
      <c r="AW158" s="1763"/>
      <c r="AX158" s="1763"/>
      <c r="AY158" s="1763"/>
      <c r="AZ158" s="1763"/>
      <c r="BA158" s="1763"/>
      <c r="BB158" s="1763"/>
      <c r="BC158" s="1763"/>
      <c r="BD158" s="1763"/>
      <c r="BE158" s="1769"/>
    </row>
    <row r="159" spans="1:57" ht="15.75" customHeight="1">
      <c r="A159" s="1763"/>
      <c r="B159" s="1763"/>
      <c r="C159" s="2610" t="s">
        <v>2075</v>
      </c>
      <c r="D159" s="2611"/>
      <c r="E159" s="2611"/>
      <c r="F159" s="2611"/>
      <c r="G159" s="2611"/>
      <c r="H159" s="2611"/>
      <c r="I159" s="2611"/>
      <c r="J159" s="2611"/>
      <c r="K159" s="2611"/>
      <c r="L159" s="2611"/>
      <c r="M159" s="2612"/>
      <c r="N159" s="2603">
        <v>0</v>
      </c>
      <c r="O159" s="2603"/>
      <c r="P159" s="2603"/>
      <c r="Q159" s="2603"/>
      <c r="R159" s="2603"/>
      <c r="S159" s="2603"/>
      <c r="T159" s="2604"/>
      <c r="U159" s="2605"/>
      <c r="V159" s="2606"/>
      <c r="W159" s="2606"/>
      <c r="X159" s="2606"/>
      <c r="Y159" s="2606"/>
      <c r="Z159" s="2606"/>
      <c r="AA159" s="2606"/>
      <c r="AB159" s="2606"/>
      <c r="AC159" s="2606"/>
      <c r="AD159" s="2606"/>
      <c r="AE159" s="2607"/>
      <c r="AF159" s="1763"/>
      <c r="AG159" s="1763"/>
      <c r="AH159" s="2613" t="s">
        <v>2469</v>
      </c>
      <c r="AI159" s="2614"/>
      <c r="AJ159" s="2614"/>
      <c r="AK159" s="2614"/>
      <c r="AL159" s="2614"/>
      <c r="AM159" s="2614"/>
      <c r="AN159" s="2614"/>
      <c r="AO159" s="2614"/>
      <c r="AP159" s="2614"/>
      <c r="AQ159" s="2614"/>
      <c r="AR159" s="2614"/>
      <c r="AS159" s="2615" t="s">
        <v>2470</v>
      </c>
      <c r="AT159" s="2615"/>
      <c r="AU159" s="2615"/>
      <c r="AV159" s="2615"/>
      <c r="AW159" s="2615"/>
      <c r="AX159" s="2615"/>
      <c r="AY159" s="2615" t="s">
        <v>2471</v>
      </c>
      <c r="AZ159" s="2615"/>
      <c r="BA159" s="2615"/>
      <c r="BB159" s="2615"/>
      <c r="BC159" s="2615"/>
      <c r="BD159" s="2616"/>
      <c r="BE159" s="1769"/>
    </row>
    <row r="160" spans="1:57" ht="15.75" customHeight="1">
      <c r="A160" s="1763"/>
      <c r="B160" s="1763"/>
      <c r="C160" s="2610" t="s">
        <v>2068</v>
      </c>
      <c r="D160" s="2611"/>
      <c r="E160" s="2611"/>
      <c r="F160" s="2611"/>
      <c r="G160" s="2611"/>
      <c r="H160" s="2611"/>
      <c r="I160" s="2611"/>
      <c r="J160" s="2611"/>
      <c r="K160" s="2611"/>
      <c r="L160" s="2611"/>
      <c r="M160" s="2612"/>
      <c r="N160" s="2603">
        <v>0</v>
      </c>
      <c r="O160" s="2603"/>
      <c r="P160" s="2603"/>
      <c r="Q160" s="2603"/>
      <c r="R160" s="2603"/>
      <c r="S160" s="2603"/>
      <c r="T160" s="2604"/>
      <c r="U160" s="2605"/>
      <c r="V160" s="2606"/>
      <c r="W160" s="2606"/>
      <c r="X160" s="2606"/>
      <c r="Y160" s="2606"/>
      <c r="Z160" s="2606"/>
      <c r="AA160" s="2606"/>
      <c r="AB160" s="2606"/>
      <c r="AC160" s="2606"/>
      <c r="AD160" s="2606"/>
      <c r="AE160" s="2607"/>
      <c r="AF160" s="1763"/>
      <c r="AG160" s="1763"/>
      <c r="AH160" s="2576" t="s">
        <v>2472</v>
      </c>
      <c r="AI160" s="2577"/>
      <c r="AJ160" s="2577"/>
      <c r="AK160" s="2577"/>
      <c r="AL160" s="2577"/>
      <c r="AM160" s="2577"/>
      <c r="AN160" s="2577"/>
      <c r="AO160" s="2577"/>
      <c r="AP160" s="2577"/>
      <c r="AQ160" s="2577"/>
      <c r="AR160" s="2577"/>
      <c r="AS160" s="2578">
        <v>1000000</v>
      </c>
      <c r="AT160" s="2578"/>
      <c r="AU160" s="2578"/>
      <c r="AV160" s="2578"/>
      <c r="AW160" s="2578"/>
      <c r="AX160" s="2578"/>
      <c r="AY160" s="2578">
        <v>500000</v>
      </c>
      <c r="AZ160" s="2578"/>
      <c r="BA160" s="2578"/>
      <c r="BB160" s="2578"/>
      <c r="BC160" s="2578"/>
      <c r="BD160" s="2579"/>
      <c r="BE160" s="1769"/>
    </row>
    <row r="161" spans="1:57" ht="15.75" customHeight="1">
      <c r="A161" s="1763"/>
      <c r="B161" s="1763"/>
      <c r="C161" s="2608" t="s">
        <v>308</v>
      </c>
      <c r="D161" s="2609"/>
      <c r="E161" s="2601" t="s">
        <v>2060</v>
      </c>
      <c r="F161" s="2601"/>
      <c r="G161" s="2601"/>
      <c r="H161" s="2601"/>
      <c r="I161" s="2601"/>
      <c r="J161" s="2601"/>
      <c r="K161" s="2601"/>
      <c r="L161" s="2601"/>
      <c r="M161" s="2602"/>
      <c r="N161" s="2603">
        <v>0</v>
      </c>
      <c r="O161" s="2603"/>
      <c r="P161" s="2603"/>
      <c r="Q161" s="2603"/>
      <c r="R161" s="2603"/>
      <c r="S161" s="2603"/>
      <c r="T161" s="2604"/>
      <c r="U161" s="2605"/>
      <c r="V161" s="2606"/>
      <c r="W161" s="2606"/>
      <c r="X161" s="2606"/>
      <c r="Y161" s="2606"/>
      <c r="Z161" s="2606"/>
      <c r="AA161" s="2606"/>
      <c r="AB161" s="2606"/>
      <c r="AC161" s="2606"/>
      <c r="AD161" s="2606"/>
      <c r="AE161" s="2607"/>
      <c r="AF161" s="1763"/>
      <c r="AG161" s="1763"/>
      <c r="AH161" s="2576" t="s">
        <v>2473</v>
      </c>
      <c r="AI161" s="2577"/>
      <c r="AJ161" s="2577"/>
      <c r="AK161" s="2577"/>
      <c r="AL161" s="2577"/>
      <c r="AM161" s="2577"/>
      <c r="AN161" s="2577"/>
      <c r="AO161" s="2577"/>
      <c r="AP161" s="2577"/>
      <c r="AQ161" s="2577"/>
      <c r="AR161" s="2577"/>
      <c r="AS161" s="2578">
        <v>2000000</v>
      </c>
      <c r="AT161" s="2578"/>
      <c r="AU161" s="2578"/>
      <c r="AV161" s="2578"/>
      <c r="AW161" s="2578"/>
      <c r="AX161" s="2578"/>
      <c r="AY161" s="2578">
        <v>250000</v>
      </c>
      <c r="AZ161" s="2578"/>
      <c r="BA161" s="2578"/>
      <c r="BB161" s="2578"/>
      <c r="BC161" s="2578"/>
      <c r="BD161" s="2579"/>
      <c r="BE161" s="1769"/>
    </row>
    <row r="162" spans="1:57" ht="15.75" customHeight="1">
      <c r="A162" s="1763"/>
      <c r="B162" s="1763"/>
      <c r="C162" s="2599" t="s">
        <v>308</v>
      </c>
      <c r="D162" s="2600"/>
      <c r="E162" s="2601" t="s">
        <v>2060</v>
      </c>
      <c r="F162" s="2601"/>
      <c r="G162" s="2601"/>
      <c r="H162" s="2601"/>
      <c r="I162" s="2601"/>
      <c r="J162" s="2601"/>
      <c r="K162" s="2601"/>
      <c r="L162" s="2601"/>
      <c r="M162" s="2602"/>
      <c r="N162" s="2603">
        <v>0</v>
      </c>
      <c r="O162" s="2603"/>
      <c r="P162" s="2603"/>
      <c r="Q162" s="2603"/>
      <c r="R162" s="2603"/>
      <c r="S162" s="2603"/>
      <c r="T162" s="2604"/>
      <c r="U162" s="2605"/>
      <c r="V162" s="2606"/>
      <c r="W162" s="2606"/>
      <c r="X162" s="2606"/>
      <c r="Y162" s="2606"/>
      <c r="Z162" s="2606"/>
      <c r="AA162" s="2606"/>
      <c r="AB162" s="2606"/>
      <c r="AC162" s="2606"/>
      <c r="AD162" s="2606"/>
      <c r="AE162" s="2607"/>
      <c r="AF162" s="1763"/>
      <c r="AG162" s="1763"/>
      <c r="AH162" s="2576" t="s">
        <v>2474</v>
      </c>
      <c r="AI162" s="2577"/>
      <c r="AJ162" s="2577"/>
      <c r="AK162" s="2577"/>
      <c r="AL162" s="2577"/>
      <c r="AM162" s="2577"/>
      <c r="AN162" s="2577"/>
      <c r="AO162" s="2577"/>
      <c r="AP162" s="2577"/>
      <c r="AQ162" s="2577"/>
      <c r="AR162" s="2577"/>
      <c r="AS162" s="2578">
        <v>25000000</v>
      </c>
      <c r="AT162" s="2578"/>
      <c r="AU162" s="2578"/>
      <c r="AV162" s="2578"/>
      <c r="AW162" s="2578"/>
      <c r="AX162" s="2578"/>
      <c r="AY162" s="2578">
        <v>1500000</v>
      </c>
      <c r="AZ162" s="2578"/>
      <c r="BA162" s="2578"/>
      <c r="BB162" s="2578"/>
      <c r="BC162" s="2578"/>
      <c r="BD162" s="2579"/>
      <c r="BE162" s="1769"/>
    </row>
    <row r="163" spans="1:57" ht="15.75" customHeight="1" thickBot="1">
      <c r="A163" s="1763"/>
      <c r="B163" s="1763"/>
      <c r="C163" s="2590" t="s">
        <v>308</v>
      </c>
      <c r="D163" s="2591"/>
      <c r="E163" s="2592" t="s">
        <v>2060</v>
      </c>
      <c r="F163" s="2592"/>
      <c r="G163" s="2592"/>
      <c r="H163" s="2592"/>
      <c r="I163" s="2592"/>
      <c r="J163" s="2592"/>
      <c r="K163" s="2592"/>
      <c r="L163" s="2592"/>
      <c r="M163" s="2593"/>
      <c r="N163" s="2594">
        <v>0</v>
      </c>
      <c r="O163" s="2594"/>
      <c r="P163" s="2594"/>
      <c r="Q163" s="2594"/>
      <c r="R163" s="2594"/>
      <c r="S163" s="2594"/>
      <c r="T163" s="2595"/>
      <c r="U163" s="2596"/>
      <c r="V163" s="2597"/>
      <c r="W163" s="2597"/>
      <c r="X163" s="2597"/>
      <c r="Y163" s="2597"/>
      <c r="Z163" s="2597"/>
      <c r="AA163" s="2597"/>
      <c r="AB163" s="2597"/>
      <c r="AC163" s="2597"/>
      <c r="AD163" s="2597"/>
      <c r="AE163" s="2598"/>
      <c r="AF163" s="1763"/>
      <c r="AG163" s="1763"/>
      <c r="AH163" s="2576" t="s">
        <v>2475</v>
      </c>
      <c r="AI163" s="2577"/>
      <c r="AJ163" s="2577"/>
      <c r="AK163" s="2577"/>
      <c r="AL163" s="2577"/>
      <c r="AM163" s="2577"/>
      <c r="AN163" s="2577"/>
      <c r="AO163" s="2577"/>
      <c r="AP163" s="2577"/>
      <c r="AQ163" s="2577"/>
      <c r="AR163" s="2577"/>
      <c r="AS163" s="2578">
        <v>1500000</v>
      </c>
      <c r="AT163" s="2578"/>
      <c r="AU163" s="2578"/>
      <c r="AV163" s="2578"/>
      <c r="AW163" s="2578"/>
      <c r="AX163" s="2578"/>
      <c r="AY163" s="2578">
        <v>250000</v>
      </c>
      <c r="AZ163" s="2578"/>
      <c r="BA163" s="2578"/>
      <c r="BB163" s="2578"/>
      <c r="BC163" s="2578"/>
      <c r="BD163" s="2579"/>
      <c r="BE163" s="1769"/>
    </row>
    <row r="164" spans="1:57" ht="15.75" customHeight="1">
      <c r="A164" s="1763"/>
      <c r="B164" s="1763"/>
      <c r="C164" s="2584" t="s">
        <v>2076</v>
      </c>
      <c r="D164" s="2585"/>
      <c r="E164" s="2585"/>
      <c r="F164" s="2585"/>
      <c r="G164" s="2585"/>
      <c r="H164" s="2585"/>
      <c r="I164" s="2585"/>
      <c r="J164" s="2585"/>
      <c r="K164" s="2585"/>
      <c r="L164" s="2585"/>
      <c r="M164" s="2586"/>
      <c r="N164" s="2587">
        <f>SUM(N156:T163)</f>
        <v>2885794.17</v>
      </c>
      <c r="O164" s="2588"/>
      <c r="P164" s="2588"/>
      <c r="Q164" s="2588"/>
      <c r="R164" s="2588"/>
      <c r="S164" s="2588"/>
      <c r="T164" s="2589"/>
      <c r="U164" s="1763"/>
      <c r="V164" s="1763"/>
      <c r="W164" s="1763"/>
      <c r="X164" s="1763"/>
      <c r="Y164" s="1763"/>
      <c r="Z164" s="1763"/>
      <c r="AA164" s="1763"/>
      <c r="AB164" s="1763"/>
      <c r="AC164" s="1763"/>
      <c r="AD164" s="1763"/>
      <c r="AE164" s="1763"/>
      <c r="AF164" s="1763"/>
      <c r="AG164" s="1763"/>
      <c r="AH164" s="2576" t="s">
        <v>2476</v>
      </c>
      <c r="AI164" s="2577"/>
      <c r="AJ164" s="2577"/>
      <c r="AK164" s="2577"/>
      <c r="AL164" s="2577"/>
      <c r="AM164" s="2577"/>
      <c r="AN164" s="2577"/>
      <c r="AO164" s="2577"/>
      <c r="AP164" s="2577"/>
      <c r="AQ164" s="2577"/>
      <c r="AR164" s="2577"/>
      <c r="AS164" s="2578">
        <v>500000</v>
      </c>
      <c r="AT164" s="2578"/>
      <c r="AU164" s="2578"/>
      <c r="AV164" s="2578"/>
      <c r="AW164" s="2578"/>
      <c r="AX164" s="2578"/>
      <c r="AY164" s="2578">
        <v>0</v>
      </c>
      <c r="AZ164" s="2578"/>
      <c r="BA164" s="2578"/>
      <c r="BB164" s="2578"/>
      <c r="BC164" s="2578"/>
      <c r="BD164" s="2579"/>
      <c r="BE164" s="1769"/>
    </row>
    <row r="165" spans="1:57" ht="15.75" customHeight="1" thickBot="1">
      <c r="A165" s="1763"/>
      <c r="B165" s="1763"/>
      <c r="C165" s="2572" t="s">
        <v>2077</v>
      </c>
      <c r="D165" s="2573"/>
      <c r="E165" s="2573"/>
      <c r="F165" s="2573"/>
      <c r="G165" s="2573"/>
      <c r="H165" s="2573"/>
      <c r="I165" s="2573"/>
      <c r="J165" s="2573"/>
      <c r="K165" s="2573"/>
      <c r="L165" s="2573"/>
      <c r="M165" s="2573"/>
      <c r="N165" s="2574">
        <f>(N154-N164)/J29</f>
        <v>400934.23701726843</v>
      </c>
      <c r="O165" s="2574"/>
      <c r="P165" s="2574"/>
      <c r="Q165" s="2574"/>
      <c r="R165" s="2574"/>
      <c r="S165" s="2574"/>
      <c r="T165" s="2575"/>
      <c r="U165" s="1770"/>
      <c r="V165" s="1763"/>
      <c r="W165" s="1763"/>
      <c r="X165" s="1763"/>
      <c r="Y165" s="1763"/>
      <c r="Z165" s="1763"/>
      <c r="AA165" s="1763"/>
      <c r="AB165" s="1763"/>
      <c r="AC165" s="1763"/>
      <c r="AD165" s="1763"/>
      <c r="AE165" s="1763"/>
      <c r="AF165" s="1763"/>
      <c r="AG165" s="1763"/>
      <c r="AH165" s="2576" t="s">
        <v>2477</v>
      </c>
      <c r="AI165" s="2577"/>
      <c r="AJ165" s="2577"/>
      <c r="AK165" s="2577"/>
      <c r="AL165" s="2577"/>
      <c r="AM165" s="2577"/>
      <c r="AN165" s="2577"/>
      <c r="AO165" s="2577"/>
      <c r="AP165" s="2577"/>
      <c r="AQ165" s="2577"/>
      <c r="AR165" s="2577"/>
      <c r="AS165" s="2578">
        <v>0</v>
      </c>
      <c r="AT165" s="2578"/>
      <c r="AU165" s="2578"/>
      <c r="AV165" s="2578"/>
      <c r="AW165" s="2578"/>
      <c r="AX165" s="2578"/>
      <c r="AY165" s="2578">
        <v>0</v>
      </c>
      <c r="AZ165" s="2578"/>
      <c r="BA165" s="2578"/>
      <c r="BB165" s="2578"/>
      <c r="BC165" s="2578"/>
      <c r="BD165" s="2579"/>
      <c r="BE165" s="1769"/>
    </row>
    <row r="166" spans="1:57" ht="15.75" customHeight="1" thickBot="1">
      <c r="A166" s="1763"/>
      <c r="B166" s="1763"/>
      <c r="C166" s="1763"/>
      <c r="D166" s="1763"/>
      <c r="E166" s="1763"/>
      <c r="F166" s="1763"/>
      <c r="G166" s="1763"/>
      <c r="H166" s="1763"/>
      <c r="I166" s="1763"/>
      <c r="J166" s="1763"/>
      <c r="K166" s="1763"/>
      <c r="L166" s="1763"/>
      <c r="M166" s="1763"/>
      <c r="N166" s="1763"/>
      <c r="O166" s="1763"/>
      <c r="P166" s="1763"/>
      <c r="Q166" s="1763"/>
      <c r="R166" s="1763"/>
      <c r="S166" s="1763"/>
      <c r="T166" s="1763"/>
      <c r="U166" s="1763"/>
      <c r="V166" s="1763"/>
      <c r="W166" s="1763"/>
      <c r="X166" s="1763"/>
      <c r="Y166" s="1763"/>
      <c r="Z166" s="1763"/>
      <c r="AA166" s="1763"/>
      <c r="AB166" s="1763"/>
      <c r="AC166" s="1763"/>
      <c r="AD166" s="1763"/>
      <c r="AE166" s="1763"/>
      <c r="AF166" s="1763"/>
      <c r="AG166" s="1763"/>
      <c r="AH166" s="2580" t="s">
        <v>2073</v>
      </c>
      <c r="AI166" s="2581"/>
      <c r="AJ166" s="2581"/>
      <c r="AK166" s="2581"/>
      <c r="AL166" s="2581"/>
      <c r="AM166" s="2581"/>
      <c r="AN166" s="2581"/>
      <c r="AO166" s="2581"/>
      <c r="AP166" s="2581"/>
      <c r="AQ166" s="2581"/>
      <c r="AR166" s="2581"/>
      <c r="AS166" s="2582">
        <f>SUM(AS160:AX165)</f>
        <v>30000000</v>
      </c>
      <c r="AT166" s="2582"/>
      <c r="AU166" s="2582"/>
      <c r="AV166" s="2582"/>
      <c r="AW166" s="2582"/>
      <c r="AX166" s="2582"/>
      <c r="AY166" s="2582">
        <f>SUM(AY160:BD165)</f>
        <v>2500000</v>
      </c>
      <c r="AZ166" s="2582"/>
      <c r="BA166" s="2582"/>
      <c r="BB166" s="2582"/>
      <c r="BC166" s="2582"/>
      <c r="BD166" s="2583"/>
      <c r="BE166" s="1769"/>
    </row>
    <row r="167" spans="1:57" ht="15.75" customHeight="1" thickBot="1">
      <c r="A167" s="1763"/>
      <c r="B167" s="1763"/>
      <c r="C167" s="1763"/>
      <c r="D167" s="1763"/>
      <c r="E167" s="1763"/>
      <c r="F167" s="1763"/>
      <c r="G167" s="1763"/>
      <c r="H167" s="1763"/>
      <c r="I167" s="1763"/>
      <c r="J167" s="1763"/>
      <c r="K167" s="1763"/>
      <c r="L167" s="1763"/>
      <c r="M167" s="1763"/>
      <c r="N167" s="1763"/>
      <c r="O167" s="1763"/>
      <c r="P167" s="1763"/>
      <c r="Q167" s="1763"/>
      <c r="R167" s="1763"/>
      <c r="S167" s="1763"/>
      <c r="T167" s="1763"/>
      <c r="U167" s="1763"/>
      <c r="V167" s="1763"/>
      <c r="W167" s="1763"/>
      <c r="X167" s="1763"/>
      <c r="Y167" s="1763"/>
      <c r="Z167" s="1763"/>
      <c r="AA167" s="1763"/>
      <c r="AB167" s="1763"/>
      <c r="AC167" s="1763"/>
      <c r="AD167" s="1763"/>
      <c r="AE167" s="1763"/>
      <c r="AF167" s="1763"/>
      <c r="AG167" s="1763"/>
      <c r="AH167" s="1763"/>
      <c r="AI167" s="1763"/>
      <c r="AJ167" s="1763"/>
      <c r="AK167" s="1763"/>
      <c r="AL167" s="1763"/>
      <c r="AM167" s="1763"/>
      <c r="AN167" s="1763"/>
      <c r="AO167" s="1763"/>
      <c r="AP167" s="1763"/>
      <c r="AQ167" s="1763"/>
      <c r="AR167" s="1763"/>
      <c r="AS167" s="1763"/>
      <c r="AT167" s="1763"/>
      <c r="AU167" s="1763"/>
      <c r="AV167" s="1763"/>
      <c r="AW167" s="1763"/>
      <c r="AX167" s="1763"/>
      <c r="AY167" s="1763"/>
      <c r="AZ167" s="1763"/>
      <c r="BA167" s="1763"/>
      <c r="BB167" s="1763"/>
      <c r="BC167" s="1763"/>
      <c r="BD167" s="1763"/>
      <c r="BE167" s="1769"/>
    </row>
    <row r="168" spans="1:57" ht="15.75" customHeight="1">
      <c r="A168" s="1763"/>
      <c r="B168" s="2559" t="s">
        <v>2078</v>
      </c>
      <c r="C168" s="2560"/>
      <c r="D168" s="2560"/>
      <c r="E168" s="2560"/>
      <c r="F168" s="2560"/>
      <c r="G168" s="2560"/>
      <c r="H168" s="2560"/>
      <c r="I168" s="2560"/>
      <c r="J168" s="2560"/>
      <c r="K168" s="2560"/>
      <c r="L168" s="2560"/>
      <c r="M168" s="2560"/>
      <c r="N168" s="2560"/>
      <c r="O168" s="2560"/>
      <c r="P168" s="2560"/>
      <c r="Q168" s="2560"/>
      <c r="R168" s="2560"/>
      <c r="S168" s="2560"/>
      <c r="T168" s="2560"/>
      <c r="U168" s="2560"/>
      <c r="V168" s="2560"/>
      <c r="W168" s="2560"/>
      <c r="X168" s="2560"/>
      <c r="Y168" s="2560"/>
      <c r="Z168" s="2560"/>
      <c r="AA168" s="2560"/>
      <c r="AB168" s="2560"/>
      <c r="AC168" s="2560"/>
      <c r="AD168" s="2560"/>
      <c r="AE168" s="2560"/>
      <c r="AF168" s="2560"/>
      <c r="AG168" s="2560"/>
      <c r="AH168" s="2560"/>
      <c r="AI168" s="2560"/>
      <c r="AJ168" s="2560"/>
      <c r="AK168" s="2560"/>
      <c r="AL168" s="2560"/>
      <c r="AM168" s="2560"/>
      <c r="AN168" s="2560"/>
      <c r="AO168" s="2560"/>
      <c r="AP168" s="2560"/>
      <c r="AQ168" s="2560"/>
      <c r="AR168" s="2560"/>
      <c r="AS168" s="2560"/>
      <c r="AT168" s="2560"/>
      <c r="AU168" s="2560"/>
      <c r="AV168" s="2560"/>
      <c r="AW168" s="2560"/>
      <c r="AX168" s="2560"/>
      <c r="AY168" s="2560"/>
      <c r="AZ168" s="2560"/>
      <c r="BA168" s="2560"/>
      <c r="BB168" s="2560"/>
      <c r="BC168" s="2560"/>
      <c r="BD168" s="2561"/>
      <c r="BE168" s="1769"/>
    </row>
    <row r="169" spans="1:57" ht="15.75" customHeight="1">
      <c r="A169" s="1763"/>
      <c r="B169" s="2562"/>
      <c r="C169" s="2563"/>
      <c r="D169" s="2563"/>
      <c r="E169" s="2563"/>
      <c r="F169" s="2563"/>
      <c r="G169" s="2563"/>
      <c r="H169" s="2563"/>
      <c r="I169" s="2563"/>
      <c r="J169" s="2563"/>
      <c r="K169" s="2563"/>
      <c r="L169" s="2563"/>
      <c r="M169" s="2563"/>
      <c r="N169" s="2563"/>
      <c r="O169" s="2563"/>
      <c r="P169" s="2563"/>
      <c r="Q169" s="2563"/>
      <c r="R169" s="2563"/>
      <c r="S169" s="2563"/>
      <c r="T169" s="2563"/>
      <c r="U169" s="2563"/>
      <c r="V169" s="2563"/>
      <c r="W169" s="2563"/>
      <c r="X169" s="2563"/>
      <c r="Y169" s="2563"/>
      <c r="Z169" s="2563"/>
      <c r="AA169" s="2563"/>
      <c r="AB169" s="2563"/>
      <c r="AC169" s="2563"/>
      <c r="AD169" s="2563"/>
      <c r="AE169" s="2563"/>
      <c r="AF169" s="2563"/>
      <c r="AG169" s="2563"/>
      <c r="AH169" s="2563"/>
      <c r="AI169" s="2563"/>
      <c r="AJ169" s="2563"/>
      <c r="AK169" s="2563"/>
      <c r="AL169" s="2563"/>
      <c r="AM169" s="2563"/>
      <c r="AN169" s="2563"/>
      <c r="AO169" s="2563"/>
      <c r="AP169" s="2563"/>
      <c r="AQ169" s="2563"/>
      <c r="AR169" s="2563"/>
      <c r="AS169" s="2563"/>
      <c r="AT169" s="2563"/>
      <c r="AU169" s="2563"/>
      <c r="AV169" s="2563"/>
      <c r="AW169" s="2563"/>
      <c r="AX169" s="2563"/>
      <c r="AY169" s="2563"/>
      <c r="AZ169" s="2563"/>
      <c r="BA169" s="2563"/>
      <c r="BB169" s="2563"/>
      <c r="BC169" s="2563"/>
      <c r="BD169" s="2564"/>
      <c r="BE169" s="1769"/>
    </row>
    <row r="170" spans="1:57" ht="15.75" customHeight="1">
      <c r="A170" s="1763"/>
      <c r="B170" s="2565" t="s">
        <v>2079</v>
      </c>
      <c r="C170" s="2566"/>
      <c r="D170" s="2566"/>
      <c r="E170" s="2566"/>
      <c r="F170" s="2566"/>
      <c r="G170" s="2566"/>
      <c r="H170" s="2566"/>
      <c r="I170" s="2566"/>
      <c r="J170" s="2566"/>
      <c r="K170" s="2566"/>
      <c r="L170" s="2566"/>
      <c r="M170" s="2566"/>
      <c r="N170" s="2566"/>
      <c r="O170" s="2566"/>
      <c r="P170" s="2566"/>
      <c r="Q170" s="2566"/>
      <c r="R170" s="2566"/>
      <c r="S170" s="2566"/>
      <c r="T170" s="2566"/>
      <c r="U170" s="2566"/>
      <c r="V170" s="2566"/>
      <c r="W170" s="2566"/>
      <c r="X170" s="2566"/>
      <c r="Y170" s="2566"/>
      <c r="Z170" s="2566"/>
      <c r="AA170" s="2566"/>
      <c r="AB170" s="2566"/>
      <c r="AC170" s="2566"/>
      <c r="AD170" s="2566"/>
      <c r="AE170" s="2566"/>
      <c r="AF170" s="2566"/>
      <c r="AG170" s="2566"/>
      <c r="AH170" s="2566"/>
      <c r="AI170" s="2566"/>
      <c r="AJ170" s="2566"/>
      <c r="AK170" s="2566"/>
      <c r="AL170" s="2566"/>
      <c r="AM170" s="2566"/>
      <c r="AN170" s="2566"/>
      <c r="AO170" s="2566"/>
      <c r="AP170" s="2566"/>
      <c r="AQ170" s="2566"/>
      <c r="AR170" s="2566"/>
      <c r="AS170" s="2566"/>
      <c r="AT170" s="2566"/>
      <c r="AU170" s="2566"/>
      <c r="AV170" s="2566"/>
      <c r="AW170" s="2566"/>
      <c r="AX170" s="2566"/>
      <c r="AY170" s="2566"/>
      <c r="AZ170" s="2566"/>
      <c r="BA170" s="2566"/>
      <c r="BB170" s="2566"/>
      <c r="BC170" s="2566"/>
      <c r="BD170" s="2567"/>
      <c r="BE170" s="1769"/>
    </row>
    <row r="171" spans="1:57" ht="15.75" customHeight="1">
      <c r="A171" s="1763"/>
      <c r="B171" s="2565" t="s">
        <v>2080</v>
      </c>
      <c r="C171" s="2566"/>
      <c r="D171" s="2566"/>
      <c r="E171" s="2566"/>
      <c r="F171" s="2566"/>
      <c r="G171" s="2566"/>
      <c r="H171" s="2566"/>
      <c r="I171" s="2566"/>
      <c r="J171" s="2566"/>
      <c r="K171" s="2566"/>
      <c r="L171" s="2566"/>
      <c r="M171" s="2566"/>
      <c r="N171" s="2566"/>
      <c r="O171" s="2566"/>
      <c r="P171" s="2566"/>
      <c r="Q171" s="2566"/>
      <c r="R171" s="2566"/>
      <c r="S171" s="2566"/>
      <c r="T171" s="2566"/>
      <c r="U171" s="2566"/>
      <c r="V171" s="2566"/>
      <c r="W171" s="2566"/>
      <c r="X171" s="2566"/>
      <c r="Y171" s="2566"/>
      <c r="Z171" s="2566"/>
      <c r="AA171" s="2566"/>
      <c r="AB171" s="2566"/>
      <c r="AC171" s="2566"/>
      <c r="AD171" s="2566"/>
      <c r="AE171" s="2566"/>
      <c r="AF171" s="2566"/>
      <c r="AG171" s="2566"/>
      <c r="AH171" s="2566"/>
      <c r="AI171" s="2566"/>
      <c r="AJ171" s="2566"/>
      <c r="AK171" s="2566"/>
      <c r="AL171" s="2566"/>
      <c r="AM171" s="2566"/>
      <c r="AN171" s="2566"/>
      <c r="AO171" s="2566"/>
      <c r="AP171" s="2566"/>
      <c r="AQ171" s="2566"/>
      <c r="AR171" s="2566"/>
      <c r="AS171" s="2566"/>
      <c r="AT171" s="2566"/>
      <c r="AU171" s="2566"/>
      <c r="AV171" s="2566"/>
      <c r="AW171" s="2566"/>
      <c r="AX171" s="2566"/>
      <c r="AY171" s="2566"/>
      <c r="AZ171" s="2566"/>
      <c r="BA171" s="2566"/>
      <c r="BB171" s="2566"/>
      <c r="BC171" s="2566"/>
      <c r="BD171" s="2567"/>
      <c r="BE171" s="1769"/>
    </row>
    <row r="172" spans="1:57" ht="15.75" customHeight="1">
      <c r="A172" s="1763"/>
      <c r="B172" s="1762"/>
      <c r="C172" s="1763"/>
      <c r="D172" s="1763"/>
      <c r="E172" s="1763"/>
      <c r="F172" s="1763"/>
      <c r="G172" s="1763"/>
      <c r="H172" s="1763"/>
      <c r="I172" s="1763"/>
      <c r="J172" s="1763"/>
      <c r="K172" s="1763"/>
      <c r="L172" s="1763"/>
      <c r="M172" s="1763"/>
      <c r="N172" s="1763"/>
      <c r="O172" s="1763"/>
      <c r="P172" s="1763"/>
      <c r="Q172" s="1763"/>
      <c r="R172" s="1763"/>
      <c r="S172" s="1763"/>
      <c r="T172" s="1763"/>
      <c r="U172" s="1763"/>
      <c r="V172" s="1763"/>
      <c r="W172" s="1763"/>
      <c r="X172" s="1763"/>
      <c r="Y172" s="1763"/>
      <c r="Z172" s="1763"/>
      <c r="AA172" s="1763"/>
      <c r="AB172" s="1763"/>
      <c r="AC172" s="1763"/>
      <c r="AD172" s="1763"/>
      <c r="AE172" s="1763"/>
      <c r="AF172" s="1763"/>
      <c r="AG172" s="1763"/>
      <c r="AH172" s="1763"/>
      <c r="AI172" s="1763"/>
      <c r="AJ172" s="1763"/>
      <c r="AK172" s="1763"/>
      <c r="AL172" s="1763"/>
      <c r="AM172" s="1763"/>
      <c r="AN172" s="1763"/>
      <c r="AO172" s="1763"/>
      <c r="AP172" s="1763"/>
      <c r="AQ172" s="1763"/>
      <c r="AR172" s="1763"/>
      <c r="AS172" s="1763"/>
      <c r="AT172" s="1763"/>
      <c r="AU172" s="1763"/>
      <c r="AV172" s="1763"/>
      <c r="AW172" s="1763"/>
      <c r="AX172" s="1763"/>
      <c r="AY172" s="1763"/>
      <c r="AZ172" s="1763"/>
      <c r="BA172" s="1763"/>
      <c r="BB172" s="1763"/>
      <c r="BC172" s="1763"/>
      <c r="BD172" s="1769"/>
      <c r="BE172" s="1769"/>
    </row>
    <row r="173" spans="1:57" ht="15.75" customHeight="1">
      <c r="A173" s="1763"/>
      <c r="B173" s="2568" t="s">
        <v>2081</v>
      </c>
      <c r="C173" s="2569"/>
      <c r="D173" s="2569"/>
      <c r="E173" s="2569"/>
      <c r="F173" s="2569"/>
      <c r="G173" s="2569"/>
      <c r="H173" s="2569"/>
      <c r="I173" s="2569"/>
      <c r="J173" s="2569"/>
      <c r="K173" s="2569"/>
      <c r="L173" s="2569"/>
      <c r="M173" s="2569"/>
      <c r="N173" s="2569"/>
      <c r="O173" s="2569"/>
      <c r="P173" s="2569"/>
      <c r="Q173" s="2569"/>
      <c r="R173" s="2569"/>
      <c r="S173" s="2569"/>
      <c r="T173" s="2569"/>
      <c r="U173" s="2569"/>
      <c r="V173" s="2569"/>
      <c r="W173" s="2569"/>
      <c r="X173" s="2569"/>
      <c r="Y173" s="2569"/>
      <c r="Z173" s="2569"/>
      <c r="AA173" s="2569"/>
      <c r="AB173" s="2569"/>
      <c r="AC173" s="2569"/>
      <c r="AD173" s="2569"/>
      <c r="AE173" s="2569"/>
      <c r="AF173" s="2569"/>
      <c r="AG173" s="2569"/>
      <c r="AH173" s="2569"/>
      <c r="AI173" s="2569"/>
      <c r="AJ173" s="2569"/>
      <c r="AK173" s="2569"/>
      <c r="AL173" s="2569"/>
      <c r="AM173" s="2569"/>
      <c r="AN173" s="2569"/>
      <c r="AO173" s="2569"/>
      <c r="AP173" s="2569"/>
      <c r="AQ173" s="2569"/>
      <c r="AR173" s="2569"/>
      <c r="AS173" s="2569"/>
      <c r="AT173" s="2569"/>
      <c r="AU173" s="2569"/>
      <c r="AV173" s="2569"/>
      <c r="AW173" s="2569"/>
      <c r="AX173" s="2569"/>
      <c r="AY173" s="2569"/>
      <c r="AZ173" s="2569"/>
      <c r="BA173" s="2569"/>
      <c r="BB173" s="2569"/>
      <c r="BC173" s="2569"/>
      <c r="BD173" s="2570"/>
      <c r="BE173" s="1769"/>
    </row>
    <row r="174" spans="1:57" ht="15.75" customHeight="1">
      <c r="A174" s="1763"/>
      <c r="B174" s="1788"/>
      <c r="C174" s="1763"/>
      <c r="D174" s="1763"/>
      <c r="E174" s="1763"/>
      <c r="F174" s="1763"/>
      <c r="G174" s="1763"/>
      <c r="H174" s="1763"/>
      <c r="I174" s="1763"/>
      <c r="J174" s="1763"/>
      <c r="K174" s="1763"/>
      <c r="L174" s="1763"/>
      <c r="M174" s="1763"/>
      <c r="N174" s="1763"/>
      <c r="O174" s="1763"/>
      <c r="P174" s="1763"/>
      <c r="Q174" s="1763"/>
      <c r="R174" s="1763"/>
      <c r="S174" s="1763"/>
      <c r="T174" s="1763"/>
      <c r="U174" s="1763"/>
      <c r="V174" s="1763"/>
      <c r="W174" s="1763"/>
      <c r="X174" s="1763"/>
      <c r="Y174" s="1763"/>
      <c r="Z174" s="1763"/>
      <c r="AA174" s="1763"/>
      <c r="AB174" s="1763"/>
      <c r="AC174" s="1763"/>
      <c r="AD174" s="1763"/>
      <c r="AE174" s="1763"/>
      <c r="AF174" s="1763"/>
      <c r="AG174" s="1763"/>
      <c r="AH174" s="1763"/>
      <c r="AI174" s="1763"/>
      <c r="AJ174" s="1763"/>
      <c r="AK174" s="1763"/>
      <c r="AL174" s="1763"/>
      <c r="AM174" s="1763"/>
      <c r="AN174" s="1763"/>
      <c r="AO174" s="1763"/>
      <c r="AP174" s="1763"/>
      <c r="AQ174" s="1763"/>
      <c r="AR174" s="1763"/>
      <c r="AS174" s="1763"/>
      <c r="AT174" s="1763"/>
      <c r="AU174" s="1763"/>
      <c r="AV174" s="1763"/>
      <c r="AW174" s="1763"/>
      <c r="AX174" s="1763"/>
      <c r="AY174" s="1763"/>
      <c r="AZ174" s="1763"/>
      <c r="BA174" s="1763"/>
      <c r="BB174" s="1763"/>
      <c r="BC174" s="1763"/>
      <c r="BD174" s="1769"/>
      <c r="BE174" s="1769"/>
    </row>
    <row r="175" spans="1:57" ht="15.75" customHeight="1">
      <c r="A175" s="1763"/>
      <c r="B175" s="1789"/>
      <c r="C175" s="1763"/>
      <c r="D175" s="1763"/>
      <c r="E175" s="1763"/>
      <c r="F175" s="1763"/>
      <c r="G175" s="1763"/>
      <c r="H175" s="1765" t="s">
        <v>2082</v>
      </c>
      <c r="I175" s="1763"/>
      <c r="J175" s="1763"/>
      <c r="K175" s="1763"/>
      <c r="L175" s="1763"/>
      <c r="M175" s="1763"/>
      <c r="N175" s="1763"/>
      <c r="O175" s="1763"/>
      <c r="P175" s="1763"/>
      <c r="Q175" s="1763"/>
      <c r="R175" s="1763"/>
      <c r="S175" s="1763"/>
      <c r="T175" s="1763"/>
      <c r="U175" s="1763"/>
      <c r="V175" s="1763"/>
      <c r="W175" s="1763"/>
      <c r="X175" s="1763"/>
      <c r="Y175" s="1763"/>
      <c r="Z175" s="1763"/>
      <c r="AA175" s="1763"/>
      <c r="AB175" s="1763"/>
      <c r="AC175" s="1763"/>
      <c r="AD175" s="1763"/>
      <c r="AE175" s="1763"/>
      <c r="AF175" s="1763"/>
      <c r="AG175" s="1763"/>
      <c r="AH175" s="1763"/>
      <c r="AI175" s="1763"/>
      <c r="AJ175" s="1763"/>
      <c r="AK175" s="1763"/>
      <c r="AL175" s="1763"/>
      <c r="AM175" s="1763"/>
      <c r="AN175" s="1763"/>
      <c r="AO175" s="1763"/>
      <c r="AP175" s="1763"/>
      <c r="AQ175" s="1763"/>
      <c r="AR175" s="1763"/>
      <c r="AS175" s="1763"/>
      <c r="AT175" s="1763"/>
      <c r="AU175" s="1763"/>
      <c r="AV175" s="1763"/>
      <c r="AW175" s="1763"/>
      <c r="AX175" s="1763"/>
      <c r="AY175" s="1763"/>
      <c r="AZ175" s="1763"/>
      <c r="BA175" s="1763"/>
      <c r="BB175" s="1763"/>
      <c r="BC175" s="1763"/>
      <c r="BD175" s="1769"/>
      <c r="BE175" s="1769"/>
    </row>
    <row r="176" spans="1:57" ht="15.75" customHeight="1">
      <c r="A176" s="1763"/>
      <c r="B176" s="1789"/>
      <c r="C176" s="1763"/>
      <c r="D176" s="1763"/>
      <c r="E176" s="1763"/>
      <c r="F176" s="1763"/>
      <c r="G176" s="1763"/>
      <c r="H176" s="1763"/>
      <c r="I176" s="1763"/>
      <c r="J176" s="1763"/>
      <c r="K176" s="1763"/>
      <c r="L176" s="1763"/>
      <c r="M176" s="1763"/>
      <c r="N176" s="1763"/>
      <c r="O176" s="1763"/>
      <c r="P176" s="1763"/>
      <c r="Q176" s="1763"/>
      <c r="R176" s="1763"/>
      <c r="S176" s="1763"/>
      <c r="T176" s="1763"/>
      <c r="U176" s="1763"/>
      <c r="V176" s="1763"/>
      <c r="W176" s="1763"/>
      <c r="X176" s="1763"/>
      <c r="Y176" s="1763"/>
      <c r="Z176" s="1763"/>
      <c r="AA176" s="1763"/>
      <c r="AB176" s="1763"/>
      <c r="AC176" s="1763"/>
      <c r="AD176" s="1763"/>
      <c r="AE176" s="1763"/>
      <c r="AF176" s="1763"/>
      <c r="AG176" s="1763"/>
      <c r="AH176" s="1763"/>
      <c r="AI176" s="1763"/>
      <c r="AJ176" s="1763"/>
      <c r="AK176" s="1763"/>
      <c r="AL176" s="1763"/>
      <c r="AM176" s="1763"/>
      <c r="AN176" s="1763"/>
      <c r="AO176" s="1763"/>
      <c r="AP176" s="1763"/>
      <c r="AQ176" s="1763"/>
      <c r="AR176" s="1763"/>
      <c r="AS176" s="1763"/>
      <c r="AT176" s="1763"/>
      <c r="AU176" s="1763"/>
      <c r="AV176" s="1763"/>
      <c r="AW176" s="1763"/>
      <c r="AX176" s="1763"/>
      <c r="AY176" s="1763"/>
      <c r="AZ176" s="1763"/>
      <c r="BA176" s="1763"/>
      <c r="BB176" s="1763"/>
      <c r="BC176" s="1763"/>
      <c r="BD176" s="1769"/>
      <c r="BE176" s="1769"/>
    </row>
    <row r="177" spans="1:57" ht="15.75" customHeight="1">
      <c r="A177" s="1763"/>
      <c r="B177" s="1789"/>
      <c r="C177" s="1763"/>
      <c r="D177" s="1763"/>
      <c r="E177" s="1763"/>
      <c r="F177" s="1763"/>
      <c r="G177" s="1763"/>
      <c r="H177" s="2571" t="s">
        <v>2083</v>
      </c>
      <c r="I177" s="2571"/>
      <c r="J177" s="2571"/>
      <c r="K177" s="2571"/>
      <c r="L177" s="2571"/>
      <c r="M177" s="2571"/>
      <c r="N177" s="2571"/>
      <c r="O177" s="2571"/>
      <c r="P177" s="2571"/>
      <c r="Q177" s="2571"/>
      <c r="R177" s="2571"/>
      <c r="S177" s="2571"/>
      <c r="T177" s="2571"/>
      <c r="U177" s="2571"/>
      <c r="V177" s="2571"/>
      <c r="W177" s="2571"/>
      <c r="X177" s="2571"/>
      <c r="Y177" s="2571"/>
      <c r="Z177" s="2571"/>
      <c r="AA177" s="2571"/>
      <c r="AB177" s="2571"/>
      <c r="AC177" s="2571"/>
      <c r="AD177" s="2571"/>
      <c r="AE177" s="2571"/>
      <c r="AF177" s="2571"/>
      <c r="AG177" s="2571"/>
      <c r="AH177" s="2571"/>
      <c r="AI177" s="2571"/>
      <c r="AJ177" s="2571"/>
      <c r="AK177" s="2571"/>
      <c r="AL177" s="2571"/>
      <c r="AM177" s="2571"/>
      <c r="AN177" s="2571"/>
      <c r="AO177" s="2571"/>
      <c r="AP177" s="2571"/>
      <c r="AQ177" s="2571"/>
      <c r="AR177" s="2571"/>
      <c r="AS177" s="2571"/>
      <c r="AT177" s="2571"/>
      <c r="AU177" s="2571"/>
      <c r="AV177" s="2571"/>
      <c r="AW177" s="2571"/>
      <c r="AX177" s="2571"/>
      <c r="AY177" s="2571"/>
      <c r="AZ177" s="1763"/>
      <c r="BA177" s="1763"/>
      <c r="BB177" s="1763"/>
      <c r="BC177" s="1763"/>
      <c r="BD177" s="1769"/>
      <c r="BE177" s="1769"/>
    </row>
    <row r="178" spans="1:57" ht="15.75" customHeight="1">
      <c r="A178" s="1763"/>
      <c r="B178" s="1789"/>
      <c r="C178" s="1763"/>
      <c r="D178" s="1763"/>
      <c r="E178" s="1763"/>
      <c r="F178" s="1763"/>
      <c r="G178" s="1763"/>
      <c r="H178" s="1763"/>
      <c r="I178" s="1763"/>
      <c r="J178" s="1763"/>
      <c r="K178" s="1763"/>
      <c r="L178" s="1763"/>
      <c r="M178" s="1763"/>
      <c r="N178" s="1763"/>
      <c r="O178" s="1763"/>
      <c r="P178" s="1763"/>
      <c r="Q178" s="1763"/>
      <c r="R178" s="1763"/>
      <c r="S178" s="1763"/>
      <c r="T178" s="1763"/>
      <c r="U178" s="1763"/>
      <c r="V178" s="1763"/>
      <c r="W178" s="1763"/>
      <c r="X178" s="1763"/>
      <c r="Y178" s="1763"/>
      <c r="Z178" s="1763"/>
      <c r="AA178" s="1763"/>
      <c r="AB178" s="1763"/>
      <c r="AC178" s="1763"/>
      <c r="AD178" s="1763"/>
      <c r="AE178" s="1763"/>
      <c r="AF178" s="1763"/>
      <c r="AG178" s="1763"/>
      <c r="AH178" s="1763"/>
      <c r="AI178" s="1763"/>
      <c r="AJ178" s="1763"/>
      <c r="AK178" s="1763"/>
      <c r="AL178" s="1763"/>
      <c r="AM178" s="1763"/>
      <c r="AN178" s="1763"/>
      <c r="AO178" s="1763"/>
      <c r="AP178" s="1763"/>
      <c r="AQ178" s="1763"/>
      <c r="AR178" s="1763"/>
      <c r="AS178" s="1763"/>
      <c r="AT178" s="1763"/>
      <c r="AU178" s="1763"/>
      <c r="AV178" s="1763"/>
      <c r="AW178" s="1763"/>
      <c r="AX178" s="1763"/>
      <c r="AY178" s="1763"/>
      <c r="AZ178" s="1763"/>
      <c r="BA178" s="1763"/>
      <c r="BB178" s="1763"/>
      <c r="BC178" s="1763"/>
      <c r="BD178" s="1769"/>
      <c r="BE178" s="1769"/>
    </row>
    <row r="179" spans="1:57" ht="15.75" customHeight="1">
      <c r="A179" s="1763"/>
      <c r="B179" s="1789"/>
      <c r="C179" s="1763"/>
      <c r="D179" s="1763"/>
      <c r="E179" s="1763"/>
      <c r="F179" s="1763"/>
      <c r="G179" s="1763"/>
      <c r="H179" s="2557" t="s">
        <v>2446</v>
      </c>
      <c r="I179" s="2557"/>
      <c r="J179" s="2557"/>
      <c r="K179" s="2557"/>
      <c r="L179" s="2557"/>
      <c r="M179" s="2557"/>
      <c r="N179" s="2557"/>
      <c r="O179" s="2557"/>
      <c r="P179" s="2557"/>
      <c r="Q179" s="2557"/>
      <c r="R179" s="2557"/>
      <c r="S179" s="2557"/>
      <c r="T179" s="2557"/>
      <c r="U179" s="2557"/>
      <c r="V179" s="2557"/>
      <c r="W179" s="2557"/>
      <c r="X179" s="2557"/>
      <c r="Y179" s="2557"/>
      <c r="Z179" s="2557"/>
      <c r="AA179" s="2557"/>
      <c r="AB179" s="2557"/>
      <c r="AC179" s="2557"/>
      <c r="AD179" s="2557"/>
      <c r="AE179" s="2557"/>
      <c r="AF179" s="2557"/>
      <c r="AG179" s="2557"/>
      <c r="AH179" s="2557"/>
      <c r="AI179" s="2557"/>
      <c r="AJ179" s="2557"/>
      <c r="AK179" s="2557"/>
      <c r="AL179" s="2557"/>
      <c r="AM179" s="2557"/>
      <c r="AN179" s="2557"/>
      <c r="AO179" s="2557"/>
      <c r="AP179" s="2557"/>
      <c r="AQ179" s="2557"/>
      <c r="AR179" s="2557"/>
      <c r="AS179" s="2557"/>
      <c r="AT179" s="2557"/>
      <c r="AU179" s="2557"/>
      <c r="AV179" s="2557"/>
      <c r="AW179" s="2557"/>
      <c r="AX179" s="2557"/>
      <c r="AY179" s="2557"/>
      <c r="AZ179" s="2557"/>
      <c r="BA179" s="1763"/>
      <c r="BB179" s="1763"/>
      <c r="BC179" s="1763"/>
      <c r="BD179" s="1769"/>
      <c r="BE179" s="1769"/>
    </row>
    <row r="180" spans="1:57" ht="15.75" customHeight="1">
      <c r="A180" s="1763"/>
      <c r="B180" s="1762"/>
      <c r="C180" s="1763"/>
      <c r="D180" s="1763"/>
      <c r="E180" s="1763"/>
      <c r="F180" s="1763"/>
      <c r="G180" s="1763"/>
      <c r="H180" s="2557"/>
      <c r="I180" s="2557"/>
      <c r="J180" s="2557"/>
      <c r="K180" s="2557"/>
      <c r="L180" s="2557"/>
      <c r="M180" s="2557"/>
      <c r="N180" s="2557"/>
      <c r="O180" s="2557"/>
      <c r="P180" s="2557"/>
      <c r="Q180" s="2557"/>
      <c r="R180" s="2557"/>
      <c r="S180" s="2557"/>
      <c r="T180" s="2557"/>
      <c r="U180" s="2557"/>
      <c r="V180" s="2557"/>
      <c r="W180" s="2557"/>
      <c r="X180" s="2557"/>
      <c r="Y180" s="2557"/>
      <c r="Z180" s="2557"/>
      <c r="AA180" s="2557"/>
      <c r="AB180" s="2557"/>
      <c r="AC180" s="2557"/>
      <c r="AD180" s="2557"/>
      <c r="AE180" s="2557"/>
      <c r="AF180" s="2557"/>
      <c r="AG180" s="2557"/>
      <c r="AH180" s="2557"/>
      <c r="AI180" s="2557"/>
      <c r="AJ180" s="2557"/>
      <c r="AK180" s="2557"/>
      <c r="AL180" s="2557"/>
      <c r="AM180" s="2557"/>
      <c r="AN180" s="2557"/>
      <c r="AO180" s="2557"/>
      <c r="AP180" s="2557"/>
      <c r="AQ180" s="2557"/>
      <c r="AR180" s="2557"/>
      <c r="AS180" s="2557"/>
      <c r="AT180" s="2557"/>
      <c r="AU180" s="2557"/>
      <c r="AV180" s="2557"/>
      <c r="AW180" s="2557"/>
      <c r="AX180" s="2557"/>
      <c r="AY180" s="2557"/>
      <c r="AZ180" s="2557"/>
      <c r="BA180" s="1763"/>
      <c r="BB180" s="1763"/>
      <c r="BC180" s="1763"/>
      <c r="BD180" s="1769"/>
      <c r="BE180" s="1769"/>
    </row>
    <row r="181" spans="1:57" ht="15.75" customHeight="1">
      <c r="A181" s="1763"/>
      <c r="B181" s="1762"/>
      <c r="C181" s="1763"/>
      <c r="D181" s="1763"/>
      <c r="E181" s="1763"/>
      <c r="F181" s="1763"/>
      <c r="G181" s="1763"/>
      <c r="H181" s="2557"/>
      <c r="I181" s="2557"/>
      <c r="J181" s="2557"/>
      <c r="K181" s="2557"/>
      <c r="L181" s="2557"/>
      <c r="M181" s="2557"/>
      <c r="N181" s="2557"/>
      <c r="O181" s="2557"/>
      <c r="P181" s="2557"/>
      <c r="Q181" s="2557"/>
      <c r="R181" s="2557"/>
      <c r="S181" s="2557"/>
      <c r="T181" s="2557"/>
      <c r="U181" s="2557"/>
      <c r="V181" s="2557"/>
      <c r="W181" s="2557"/>
      <c r="X181" s="2557"/>
      <c r="Y181" s="2557"/>
      <c r="Z181" s="2557"/>
      <c r="AA181" s="2557"/>
      <c r="AB181" s="2557"/>
      <c r="AC181" s="2557"/>
      <c r="AD181" s="2557"/>
      <c r="AE181" s="2557"/>
      <c r="AF181" s="2557"/>
      <c r="AG181" s="2557"/>
      <c r="AH181" s="2557"/>
      <c r="AI181" s="2557"/>
      <c r="AJ181" s="2557"/>
      <c r="AK181" s="2557"/>
      <c r="AL181" s="2557"/>
      <c r="AM181" s="2557"/>
      <c r="AN181" s="2557"/>
      <c r="AO181" s="2557"/>
      <c r="AP181" s="2557"/>
      <c r="AQ181" s="2557"/>
      <c r="AR181" s="2557"/>
      <c r="AS181" s="2557"/>
      <c r="AT181" s="2557"/>
      <c r="AU181" s="2557"/>
      <c r="AV181" s="2557"/>
      <c r="AW181" s="2557"/>
      <c r="AX181" s="2557"/>
      <c r="AY181" s="2557"/>
      <c r="AZ181" s="2557"/>
      <c r="BA181" s="1763"/>
      <c r="BB181" s="1763"/>
      <c r="BC181" s="1763"/>
      <c r="BD181" s="1769"/>
      <c r="BE181" s="1769"/>
    </row>
    <row r="182" spans="1:57" ht="15.75" customHeight="1">
      <c r="A182" s="1763"/>
      <c r="B182" s="1762"/>
      <c r="C182" s="1763"/>
      <c r="D182" s="1763"/>
      <c r="E182" s="1763"/>
      <c r="F182" s="1763"/>
      <c r="G182" s="1763"/>
      <c r="H182" s="1790"/>
      <c r="I182" s="1790"/>
      <c r="J182" s="1790"/>
      <c r="K182" s="1790"/>
      <c r="L182" s="1790"/>
      <c r="M182" s="1790"/>
      <c r="N182" s="1790"/>
      <c r="O182" s="1790"/>
      <c r="P182" s="1790"/>
      <c r="Q182" s="1790"/>
      <c r="R182" s="1790"/>
      <c r="S182" s="1790"/>
      <c r="T182" s="1790"/>
      <c r="U182" s="1790"/>
      <c r="V182" s="1790"/>
      <c r="W182" s="1790"/>
      <c r="X182" s="1790"/>
      <c r="Y182" s="1790"/>
      <c r="Z182" s="1790"/>
      <c r="AA182" s="1790"/>
      <c r="AB182" s="1790"/>
      <c r="AC182" s="1790"/>
      <c r="AD182" s="1790"/>
      <c r="AE182" s="1790"/>
      <c r="AF182" s="1790"/>
      <c r="AG182" s="1790"/>
      <c r="AH182" s="1790"/>
      <c r="AI182" s="1790"/>
      <c r="AJ182" s="1790"/>
      <c r="AK182" s="1790"/>
      <c r="AL182" s="1790"/>
      <c r="AM182" s="1790"/>
      <c r="AN182" s="1790"/>
      <c r="AO182" s="1790"/>
      <c r="AP182" s="1790"/>
      <c r="AQ182" s="1790"/>
      <c r="AR182" s="1790"/>
      <c r="AS182" s="1790"/>
      <c r="AT182" s="1790"/>
      <c r="AU182" s="1790"/>
      <c r="AV182" s="1790"/>
      <c r="AW182" s="1790"/>
      <c r="AX182" s="1790"/>
      <c r="AY182" s="1790"/>
      <c r="AZ182" s="1763"/>
      <c r="BA182" s="1763"/>
      <c r="BB182" s="1763"/>
      <c r="BC182" s="1763"/>
      <c r="BD182" s="1769"/>
      <c r="BE182" s="1769"/>
    </row>
    <row r="183" spans="1:57" ht="15.75" customHeight="1">
      <c r="A183" s="1763"/>
      <c r="B183" s="1762"/>
      <c r="C183" s="1763"/>
      <c r="D183" s="1763"/>
      <c r="E183" s="1763"/>
      <c r="F183" s="1763"/>
      <c r="G183" s="1763"/>
      <c r="H183" s="1763"/>
      <c r="I183" s="1763"/>
      <c r="J183" s="1763"/>
      <c r="K183" s="1763"/>
      <c r="L183" s="1763"/>
      <c r="M183" s="1763"/>
      <c r="N183" s="1763"/>
      <c r="O183" s="1763"/>
      <c r="P183" s="1763"/>
      <c r="Q183" s="1763"/>
      <c r="R183" s="1763"/>
      <c r="S183" s="1763"/>
      <c r="T183" s="1763"/>
      <c r="U183" s="1763"/>
      <c r="V183" s="1763"/>
      <c r="W183" s="1763"/>
      <c r="X183" s="1763"/>
      <c r="Y183" s="1763"/>
      <c r="Z183" s="1763"/>
      <c r="AA183" s="1763"/>
      <c r="AB183" s="1763"/>
      <c r="AC183" s="1763"/>
      <c r="AD183" s="1763"/>
      <c r="AE183" s="1763"/>
      <c r="AF183" s="1763"/>
      <c r="AG183" s="1763"/>
      <c r="AH183" s="1763"/>
      <c r="AI183" s="1763"/>
      <c r="AJ183" s="1763"/>
      <c r="AK183" s="1763"/>
      <c r="AL183" s="1763"/>
      <c r="AM183" s="1763"/>
      <c r="AN183" s="1763"/>
      <c r="AO183" s="1763"/>
      <c r="AP183" s="1763"/>
      <c r="AQ183" s="1763"/>
      <c r="AR183" s="1763"/>
      <c r="AS183" s="1763"/>
      <c r="AT183" s="1763"/>
      <c r="AU183" s="1763"/>
      <c r="AV183" s="1763"/>
      <c r="AW183" s="1763"/>
      <c r="AX183" s="1763"/>
      <c r="AY183" s="1763"/>
      <c r="AZ183" s="1763"/>
      <c r="BA183" s="1763"/>
      <c r="BB183" s="1763"/>
      <c r="BC183" s="1763"/>
      <c r="BD183" s="1769"/>
      <c r="BE183" s="1769"/>
    </row>
    <row r="184" spans="1:57" ht="15.75" customHeight="1" thickBot="1">
      <c r="A184" s="1763"/>
      <c r="B184" s="1791"/>
      <c r="C184" s="1792"/>
      <c r="D184" s="1792"/>
      <c r="E184" s="1792"/>
      <c r="F184" s="1792"/>
      <c r="G184" s="1792"/>
      <c r="H184" s="2558" t="s">
        <v>2084</v>
      </c>
      <c r="I184" s="2558"/>
      <c r="J184" s="2558"/>
      <c r="K184" s="2558"/>
      <c r="L184" s="2558"/>
      <c r="M184" s="2558"/>
      <c r="N184" s="2558"/>
      <c r="O184" s="2558"/>
      <c r="P184" s="2558"/>
      <c r="Q184" s="2558"/>
      <c r="R184" s="2558"/>
      <c r="S184" s="2558"/>
      <c r="T184" s="2558"/>
      <c r="U184" s="2558"/>
      <c r="V184" s="2558"/>
      <c r="W184" s="2558"/>
      <c r="X184" s="2558"/>
      <c r="Y184" s="2558"/>
      <c r="Z184" s="2558"/>
      <c r="AA184" s="2558"/>
      <c r="AB184" s="2558"/>
      <c r="AC184" s="2558"/>
      <c r="AD184" s="2558"/>
      <c r="AE184" s="2558"/>
      <c r="AF184" s="2558"/>
      <c r="AG184" s="2558"/>
      <c r="AH184" s="2558"/>
      <c r="AI184" s="2558"/>
      <c r="AJ184" s="2558"/>
      <c r="AK184" s="2558"/>
      <c r="AL184" s="2558"/>
      <c r="AM184" s="2558"/>
      <c r="AN184" s="2558"/>
      <c r="AO184" s="2558"/>
      <c r="AP184" s="2558"/>
      <c r="AQ184" s="2558"/>
      <c r="AR184" s="2558"/>
      <c r="AS184" s="2558"/>
      <c r="AT184" s="2558"/>
      <c r="AU184" s="2558"/>
      <c r="AV184" s="2558"/>
      <c r="AW184" s="1792"/>
      <c r="AX184" s="1792"/>
      <c r="AY184" s="1792"/>
      <c r="AZ184" s="1792"/>
      <c r="BA184" s="1792"/>
      <c r="BB184" s="1792"/>
      <c r="BC184" s="1792"/>
      <c r="BD184" s="1793"/>
      <c r="BE184" s="1769"/>
    </row>
    <row r="185" spans="1:57" ht="15.75" customHeight="1" thickBot="1">
      <c r="A185" s="1763"/>
      <c r="B185" s="1794"/>
      <c r="C185" s="1775"/>
      <c r="D185" s="1775"/>
      <c r="E185" s="1775"/>
      <c r="F185" s="1775"/>
      <c r="G185" s="1775"/>
      <c r="H185" s="1775"/>
      <c r="I185" s="1775"/>
      <c r="J185" s="1775"/>
      <c r="K185" s="1775"/>
      <c r="L185" s="1775"/>
      <c r="M185" s="1775"/>
      <c r="N185" s="1775"/>
      <c r="O185" s="1775"/>
      <c r="P185" s="1775"/>
      <c r="Q185" s="1775"/>
      <c r="R185" s="1775"/>
      <c r="S185" s="1775"/>
      <c r="T185" s="1775"/>
      <c r="U185" s="1775"/>
      <c r="V185" s="1775"/>
      <c r="W185" s="1775"/>
      <c r="X185" s="1775"/>
      <c r="Y185" s="1775"/>
      <c r="Z185" s="1775"/>
      <c r="AA185" s="1775"/>
      <c r="AB185" s="1775"/>
      <c r="AC185" s="1775"/>
      <c r="AD185" s="1775"/>
      <c r="AE185" s="1775"/>
      <c r="AF185" s="1775"/>
      <c r="AG185" s="1775"/>
      <c r="AH185" s="1775"/>
      <c r="AI185" s="1775"/>
      <c r="AJ185" s="1775"/>
      <c r="AK185" s="1775"/>
      <c r="AL185" s="1775"/>
      <c r="AM185" s="1775"/>
      <c r="AN185" s="1775"/>
      <c r="AO185" s="1775"/>
      <c r="AP185" s="1775"/>
      <c r="AQ185" s="1775"/>
      <c r="AR185" s="1775"/>
      <c r="AS185" s="1775"/>
      <c r="AT185" s="1775"/>
      <c r="AU185" s="1775"/>
      <c r="AV185" s="1775"/>
      <c r="AW185" s="1775"/>
      <c r="AX185" s="1775"/>
      <c r="AY185" s="1775"/>
      <c r="AZ185" s="1775"/>
      <c r="BA185" s="1775"/>
      <c r="BB185" s="1775"/>
      <c r="BC185" s="1775"/>
      <c r="BD185" s="1795"/>
      <c r="BE185" s="1769"/>
    </row>
    <row r="186" spans="1:57" ht="30" customHeight="1" thickBot="1">
      <c r="A186" s="1763"/>
      <c r="B186" s="1794"/>
      <c r="C186" s="1775"/>
      <c r="D186" s="1775"/>
      <c r="E186" s="1775"/>
      <c r="F186" s="1775"/>
      <c r="G186" s="1775"/>
      <c r="H186" s="2551" t="s">
        <v>2085</v>
      </c>
      <c r="I186" s="2551"/>
      <c r="J186" s="2551"/>
      <c r="K186" s="2551"/>
      <c r="L186" s="1775"/>
      <c r="M186" s="1775"/>
      <c r="N186" s="1775"/>
      <c r="O186" s="1775"/>
      <c r="P186" s="1775"/>
      <c r="Q186" s="1775"/>
      <c r="R186" s="1775"/>
      <c r="S186" s="2552"/>
      <c r="T186" s="2553"/>
      <c r="U186" s="2553"/>
      <c r="V186" s="2553"/>
      <c r="W186" s="2553"/>
      <c r="X186" s="2553"/>
      <c r="Y186" s="2553"/>
      <c r="Z186" s="2553"/>
      <c r="AA186" s="2553"/>
      <c r="AB186" s="2553"/>
      <c r="AC186" s="2553"/>
      <c r="AD186" s="2553"/>
      <c r="AE186" s="2553"/>
      <c r="AF186" s="2553"/>
      <c r="AG186" s="2553"/>
      <c r="AH186" s="2553"/>
      <c r="AI186" s="2553"/>
      <c r="AJ186" s="2554"/>
      <c r="AK186" s="1775"/>
      <c r="AL186" s="1775"/>
      <c r="AM186" s="1775"/>
      <c r="AN186" s="1775"/>
      <c r="AO186" s="1775"/>
      <c r="AP186" s="1775"/>
      <c r="AQ186" s="1775"/>
      <c r="AR186" s="1775"/>
      <c r="AS186" s="1775"/>
      <c r="AT186" s="1775"/>
      <c r="AU186" s="1775"/>
      <c r="AV186" s="1775"/>
      <c r="AW186" s="1775"/>
      <c r="AX186" s="1775"/>
      <c r="AY186" s="1775"/>
      <c r="AZ186" s="1775"/>
      <c r="BA186" s="1775"/>
      <c r="BB186" s="1775"/>
      <c r="BC186" s="1775"/>
      <c r="BD186" s="1795"/>
      <c r="BE186" s="1769"/>
    </row>
    <row r="187" spans="1:57" ht="15.75" customHeight="1" thickBot="1">
      <c r="A187" s="1763"/>
      <c r="B187" s="1794"/>
      <c r="C187" s="1775"/>
      <c r="D187" s="1775"/>
      <c r="E187" s="1775"/>
      <c r="F187" s="1775"/>
      <c r="G187" s="1775"/>
      <c r="H187" s="1796"/>
      <c r="I187" s="1796"/>
      <c r="J187" s="1796"/>
      <c r="K187" s="1796"/>
      <c r="L187" s="1775"/>
      <c r="M187" s="1775"/>
      <c r="N187" s="1775"/>
      <c r="O187" s="1775"/>
      <c r="P187" s="1775"/>
      <c r="Q187" s="1775"/>
      <c r="R187" s="1775"/>
      <c r="S187" s="1775"/>
      <c r="T187" s="1775"/>
      <c r="U187" s="1775"/>
      <c r="V187" s="1775"/>
      <c r="W187" s="1775"/>
      <c r="X187" s="1775"/>
      <c r="Y187" s="1775"/>
      <c r="Z187" s="1775"/>
      <c r="AA187" s="1775"/>
      <c r="AB187" s="1775"/>
      <c r="AC187" s="1775"/>
      <c r="AD187" s="1775"/>
      <c r="AE187" s="1775"/>
      <c r="AF187" s="1775"/>
      <c r="AG187" s="1775"/>
      <c r="AH187" s="1775"/>
      <c r="AI187" s="1775"/>
      <c r="AJ187" s="1775"/>
      <c r="AK187" s="1775"/>
      <c r="AL187" s="1775"/>
      <c r="AM187" s="1775"/>
      <c r="AN187" s="1775"/>
      <c r="AO187" s="1775"/>
      <c r="AP187" s="1775"/>
      <c r="AQ187" s="1775"/>
      <c r="AR187" s="1775"/>
      <c r="AS187" s="1775"/>
      <c r="AT187" s="1775"/>
      <c r="AU187" s="1775"/>
      <c r="AV187" s="1775"/>
      <c r="AW187" s="1775"/>
      <c r="AX187" s="1775"/>
      <c r="AY187" s="1775"/>
      <c r="AZ187" s="1775"/>
      <c r="BA187" s="1775"/>
      <c r="BB187" s="1775"/>
      <c r="BC187" s="1775"/>
      <c r="BD187" s="1795"/>
      <c r="BE187" s="1769"/>
    </row>
    <row r="188" spans="1:57" ht="15.75" customHeight="1" thickBot="1">
      <c r="A188" s="1763"/>
      <c r="B188" s="1794"/>
      <c r="C188" s="1775"/>
      <c r="D188" s="1775"/>
      <c r="E188" s="1775"/>
      <c r="F188" s="1775"/>
      <c r="G188" s="1775"/>
      <c r="H188" s="2551" t="s">
        <v>2086</v>
      </c>
      <c r="I188" s="2551"/>
      <c r="J188" s="2551"/>
      <c r="K188" s="1796"/>
      <c r="L188" s="1775"/>
      <c r="M188" s="1775"/>
      <c r="N188" s="1775"/>
      <c r="O188" s="1775"/>
      <c r="P188" s="1775"/>
      <c r="Q188" s="1775"/>
      <c r="R188" s="1775"/>
      <c r="S188" s="2552"/>
      <c r="T188" s="2553"/>
      <c r="U188" s="2553"/>
      <c r="V188" s="2553"/>
      <c r="W188" s="2553"/>
      <c r="X188" s="2553"/>
      <c r="Y188" s="2553"/>
      <c r="Z188" s="2553"/>
      <c r="AA188" s="2553"/>
      <c r="AB188" s="2553"/>
      <c r="AC188" s="2553"/>
      <c r="AD188" s="2553"/>
      <c r="AE188" s="2553"/>
      <c r="AF188" s="2553"/>
      <c r="AG188" s="2553"/>
      <c r="AH188" s="2553"/>
      <c r="AI188" s="2553"/>
      <c r="AJ188" s="2554"/>
      <c r="AK188" s="1775"/>
      <c r="AL188" s="1775"/>
      <c r="AM188" s="1775"/>
      <c r="AN188" s="1775"/>
      <c r="AO188" s="1775"/>
      <c r="AP188" s="1775"/>
      <c r="AQ188" s="1775"/>
      <c r="AR188" s="1775"/>
      <c r="AS188" s="1775"/>
      <c r="AT188" s="1775"/>
      <c r="AU188" s="1775"/>
      <c r="AV188" s="1775"/>
      <c r="AW188" s="1775"/>
      <c r="AX188" s="1775"/>
      <c r="AY188" s="1775"/>
      <c r="AZ188" s="1775"/>
      <c r="BA188" s="1775"/>
      <c r="BB188" s="1775"/>
      <c r="BC188" s="1775"/>
      <c r="BD188" s="1795"/>
      <c r="BE188" s="1769"/>
    </row>
    <row r="189" spans="1:57" ht="15.75" customHeight="1" thickBot="1">
      <c r="A189" s="1763"/>
      <c r="B189" s="1794"/>
      <c r="C189" s="1775"/>
      <c r="D189" s="1775"/>
      <c r="E189" s="1775"/>
      <c r="F189" s="1775"/>
      <c r="G189" s="1775"/>
      <c r="H189" s="1796"/>
      <c r="I189" s="1796"/>
      <c r="J189" s="1796"/>
      <c r="K189" s="1796"/>
      <c r="L189" s="1775"/>
      <c r="M189" s="1775"/>
      <c r="N189" s="1775"/>
      <c r="O189" s="1775"/>
      <c r="P189" s="1775"/>
      <c r="Q189" s="1775"/>
      <c r="R189" s="1775"/>
      <c r="S189" s="1775"/>
      <c r="T189" s="1775"/>
      <c r="U189" s="1775"/>
      <c r="V189" s="1775"/>
      <c r="W189" s="1775"/>
      <c r="X189" s="1775"/>
      <c r="Y189" s="1775"/>
      <c r="Z189" s="1775"/>
      <c r="AA189" s="1775"/>
      <c r="AB189" s="1775"/>
      <c r="AC189" s="1775"/>
      <c r="AD189" s="1775"/>
      <c r="AE189" s="1775"/>
      <c r="AF189" s="1775"/>
      <c r="AG189" s="1775"/>
      <c r="AH189" s="1775"/>
      <c r="AI189" s="1775"/>
      <c r="AJ189" s="1775"/>
      <c r="AK189" s="1775"/>
      <c r="AL189" s="1775"/>
      <c r="AM189" s="1775"/>
      <c r="AN189" s="1775"/>
      <c r="AO189" s="1775"/>
      <c r="AP189" s="1775"/>
      <c r="AQ189" s="1775"/>
      <c r="AR189" s="1775"/>
      <c r="AS189" s="1775"/>
      <c r="AT189" s="1775"/>
      <c r="AU189" s="1775"/>
      <c r="AV189" s="1775"/>
      <c r="AW189" s="1775"/>
      <c r="AX189" s="1775"/>
      <c r="AY189" s="1775"/>
      <c r="AZ189" s="1775"/>
      <c r="BA189" s="1775"/>
      <c r="BB189" s="1775"/>
      <c r="BC189" s="1775"/>
      <c r="BD189" s="1795"/>
      <c r="BE189" s="1769"/>
    </row>
    <row r="190" spans="1:57" ht="15.75" customHeight="1" thickBot="1">
      <c r="A190" s="1763"/>
      <c r="B190" s="1794"/>
      <c r="C190" s="1775"/>
      <c r="D190" s="1775"/>
      <c r="E190" s="1775"/>
      <c r="F190" s="1775"/>
      <c r="G190" s="1775"/>
      <c r="H190" s="2551" t="s">
        <v>464</v>
      </c>
      <c r="I190" s="2551"/>
      <c r="J190" s="1796"/>
      <c r="K190" s="1796"/>
      <c r="L190" s="1775"/>
      <c r="M190" s="1775"/>
      <c r="N190" s="1775"/>
      <c r="O190" s="1775"/>
      <c r="P190" s="1775"/>
      <c r="Q190" s="1775"/>
      <c r="R190" s="1775"/>
      <c r="S190" s="2552"/>
      <c r="T190" s="2553"/>
      <c r="U190" s="2553"/>
      <c r="V190" s="2553"/>
      <c r="W190" s="2553"/>
      <c r="X190" s="2553"/>
      <c r="Y190" s="2553"/>
      <c r="Z190" s="2553"/>
      <c r="AA190" s="2553"/>
      <c r="AB190" s="2553"/>
      <c r="AC190" s="2553"/>
      <c r="AD190" s="2553"/>
      <c r="AE190" s="2553"/>
      <c r="AF190" s="2553"/>
      <c r="AG190" s="2553"/>
      <c r="AH190" s="2553"/>
      <c r="AI190" s="2553"/>
      <c r="AJ190" s="2554"/>
      <c r="AK190" s="1775"/>
      <c r="AL190" s="1775"/>
      <c r="AM190" s="1775"/>
      <c r="AN190" s="1775"/>
      <c r="AO190" s="1775"/>
      <c r="AP190" s="1775"/>
      <c r="AQ190" s="1775"/>
      <c r="AR190" s="1775"/>
      <c r="AS190" s="1775"/>
      <c r="AT190" s="1775"/>
      <c r="AU190" s="1775"/>
      <c r="AV190" s="1775"/>
      <c r="AW190" s="1775"/>
      <c r="AX190" s="1775"/>
      <c r="AY190" s="1775"/>
      <c r="AZ190" s="1775"/>
      <c r="BA190" s="1775"/>
      <c r="BB190" s="1775"/>
      <c r="BC190" s="1775"/>
      <c r="BD190" s="1795"/>
      <c r="BE190" s="1769"/>
    </row>
    <row r="191" spans="1:57" ht="15.75" customHeight="1" thickBot="1">
      <c r="A191" s="1763"/>
      <c r="B191" s="1794"/>
      <c r="C191" s="1775"/>
      <c r="D191" s="1775"/>
      <c r="E191" s="1775"/>
      <c r="F191" s="1775"/>
      <c r="G191" s="1775"/>
      <c r="H191" s="1775"/>
      <c r="I191" s="1775"/>
      <c r="J191" s="1775"/>
      <c r="K191" s="1775"/>
      <c r="L191" s="1775"/>
      <c r="M191" s="1775"/>
      <c r="N191" s="1775"/>
      <c r="O191" s="1775"/>
      <c r="P191" s="1775"/>
      <c r="Q191" s="1775"/>
      <c r="R191" s="1775"/>
      <c r="S191" s="1775"/>
      <c r="T191" s="1775"/>
      <c r="U191" s="1775"/>
      <c r="V191" s="1775"/>
      <c r="W191" s="1775"/>
      <c r="X191" s="1775"/>
      <c r="Y191" s="1775"/>
      <c r="Z191" s="1775"/>
      <c r="AA191" s="1775"/>
      <c r="AB191" s="1775"/>
      <c r="AC191" s="1775"/>
      <c r="AD191" s="1775"/>
      <c r="AE191" s="1775"/>
      <c r="AF191" s="1775"/>
      <c r="AG191" s="1775"/>
      <c r="AH191" s="1775"/>
      <c r="AI191" s="1775"/>
      <c r="AJ191" s="1775"/>
      <c r="AK191" s="1775"/>
      <c r="AL191" s="1775"/>
      <c r="AM191" s="1775"/>
      <c r="AN191" s="1775"/>
      <c r="AO191" s="1775"/>
      <c r="AP191" s="1775"/>
      <c r="AQ191" s="1775"/>
      <c r="AR191" s="1775"/>
      <c r="AS191" s="1775"/>
      <c r="AT191" s="1775"/>
      <c r="AU191" s="1775"/>
      <c r="AV191" s="1775"/>
      <c r="AW191" s="1775"/>
      <c r="AX191" s="1775"/>
      <c r="AY191" s="1775"/>
      <c r="AZ191" s="1775"/>
      <c r="BA191" s="1775"/>
      <c r="BB191" s="1775"/>
      <c r="BC191" s="1775"/>
      <c r="BD191" s="1795"/>
      <c r="BE191" s="1769"/>
    </row>
    <row r="192" spans="1:57" ht="15.75" customHeight="1" thickBot="1">
      <c r="A192" s="1763"/>
      <c r="B192" s="1794"/>
      <c r="C192" s="1775"/>
      <c r="D192" s="1775"/>
      <c r="E192" s="1775"/>
      <c r="F192" s="1775"/>
      <c r="G192" s="1775"/>
      <c r="H192" s="2555" t="s">
        <v>2087</v>
      </c>
      <c r="I192" s="2555"/>
      <c r="J192" s="2555"/>
      <c r="K192" s="2555"/>
      <c r="L192" s="2555"/>
      <c r="M192" s="2555"/>
      <c r="N192" s="2555"/>
      <c r="O192" s="2555"/>
      <c r="P192" s="1775"/>
      <c r="Q192" s="1775"/>
      <c r="R192" s="1775"/>
      <c r="S192" s="2552"/>
      <c r="T192" s="2553"/>
      <c r="U192" s="2553"/>
      <c r="V192" s="2553"/>
      <c r="W192" s="2553"/>
      <c r="X192" s="2553"/>
      <c r="Y192" s="2553"/>
      <c r="Z192" s="2553"/>
      <c r="AA192" s="2553"/>
      <c r="AB192" s="2553"/>
      <c r="AC192" s="2553"/>
      <c r="AD192" s="2553"/>
      <c r="AE192" s="2553"/>
      <c r="AF192" s="2553"/>
      <c r="AG192" s="2553"/>
      <c r="AH192" s="2553"/>
      <c r="AI192" s="2553"/>
      <c r="AJ192" s="2554"/>
      <c r="AK192" s="1775"/>
      <c r="AL192" s="1775"/>
      <c r="AM192" s="1775"/>
      <c r="AN192" s="1775"/>
      <c r="AO192" s="1775"/>
      <c r="AP192" s="1775"/>
      <c r="AQ192" s="1775"/>
      <c r="AR192" s="1775"/>
      <c r="AS192" s="1775"/>
      <c r="AT192" s="1775"/>
      <c r="AU192" s="1775"/>
      <c r="AV192" s="1775"/>
      <c r="AW192" s="1775"/>
      <c r="AX192" s="1775"/>
      <c r="AY192" s="1775"/>
      <c r="AZ192" s="1775"/>
      <c r="BA192" s="1775"/>
      <c r="BB192" s="1775"/>
      <c r="BC192" s="1775"/>
      <c r="BD192" s="1795"/>
      <c r="BE192" s="1769"/>
    </row>
    <row r="193" spans="1:57" ht="15.75" customHeight="1" thickBot="1">
      <c r="A193" s="1763"/>
      <c r="B193" s="1794"/>
      <c r="C193" s="1775"/>
      <c r="D193" s="1775"/>
      <c r="E193" s="1775"/>
      <c r="F193" s="1775"/>
      <c r="G193" s="1775"/>
      <c r="H193" s="1775"/>
      <c r="I193" s="1775"/>
      <c r="J193" s="1775"/>
      <c r="K193" s="1775"/>
      <c r="L193" s="1775"/>
      <c r="M193" s="1775"/>
      <c r="N193" s="1775"/>
      <c r="O193" s="1775"/>
      <c r="P193" s="1775"/>
      <c r="Q193" s="1775"/>
      <c r="R193" s="1775"/>
      <c r="S193" s="1775"/>
      <c r="T193" s="1775"/>
      <c r="U193" s="1775"/>
      <c r="V193" s="1775"/>
      <c r="W193" s="1775"/>
      <c r="X193" s="1775"/>
      <c r="Y193" s="1775"/>
      <c r="Z193" s="1775"/>
      <c r="AA193" s="1775"/>
      <c r="AB193" s="1775"/>
      <c r="AC193" s="1775"/>
      <c r="AD193" s="1775"/>
      <c r="AE193" s="1775"/>
      <c r="AF193" s="1775"/>
      <c r="AG193" s="1775"/>
      <c r="AH193" s="1775"/>
      <c r="AI193" s="1775"/>
      <c r="AJ193" s="1775"/>
      <c r="AK193" s="1775"/>
      <c r="AL193" s="1775"/>
      <c r="AM193" s="1775"/>
      <c r="AN193" s="1775"/>
      <c r="AO193" s="1775"/>
      <c r="AP193" s="1775"/>
      <c r="AQ193" s="1775"/>
      <c r="AR193" s="1775"/>
      <c r="AS193" s="1775"/>
      <c r="AT193" s="1775"/>
      <c r="AU193" s="1775"/>
      <c r="AV193" s="1775"/>
      <c r="AW193" s="1775"/>
      <c r="AX193" s="1775"/>
      <c r="AY193" s="1775"/>
      <c r="AZ193" s="1775"/>
      <c r="BA193" s="1775"/>
      <c r="BB193" s="1775"/>
      <c r="BC193" s="1775"/>
      <c r="BD193" s="1795"/>
      <c r="BE193" s="1769"/>
    </row>
    <row r="194" spans="1:57" ht="15.75" customHeight="1" thickBot="1">
      <c r="A194" s="1763"/>
      <c r="B194" s="1794"/>
      <c r="C194" s="1775"/>
      <c r="D194" s="1775"/>
      <c r="E194" s="1775"/>
      <c r="F194" s="1775"/>
      <c r="G194" s="1775"/>
      <c r="H194" s="2556" t="s">
        <v>2088</v>
      </c>
      <c r="I194" s="2556"/>
      <c r="J194" s="1775"/>
      <c r="K194" s="1775"/>
      <c r="L194" s="1775"/>
      <c r="M194" s="1775"/>
      <c r="N194" s="1775"/>
      <c r="O194" s="1775"/>
      <c r="P194" s="1775"/>
      <c r="Q194" s="1775"/>
      <c r="R194" s="1775"/>
      <c r="S194" s="2552"/>
      <c r="T194" s="2553"/>
      <c r="U194" s="2553"/>
      <c r="V194" s="2553"/>
      <c r="W194" s="2553"/>
      <c r="X194" s="2553"/>
      <c r="Y194" s="2553"/>
      <c r="Z194" s="2553"/>
      <c r="AA194" s="2553"/>
      <c r="AB194" s="2553"/>
      <c r="AC194" s="2553"/>
      <c r="AD194" s="2553"/>
      <c r="AE194" s="2553"/>
      <c r="AF194" s="2553"/>
      <c r="AG194" s="2553"/>
      <c r="AH194" s="2553"/>
      <c r="AI194" s="2553"/>
      <c r="AJ194" s="2554"/>
      <c r="AK194" s="1775"/>
      <c r="AL194" s="1775"/>
      <c r="AM194" s="1775"/>
      <c r="AN194" s="1775"/>
      <c r="AO194" s="1775"/>
      <c r="AP194" s="1775"/>
      <c r="AQ194" s="1775"/>
      <c r="AR194" s="1775"/>
      <c r="AS194" s="1775"/>
      <c r="AT194" s="1775"/>
      <c r="AU194" s="1775"/>
      <c r="AV194" s="1775"/>
      <c r="AW194" s="1775"/>
      <c r="AX194" s="1775"/>
      <c r="AY194" s="1775"/>
      <c r="AZ194" s="1775"/>
      <c r="BA194" s="1775"/>
      <c r="BB194" s="1775"/>
      <c r="BC194" s="1775"/>
      <c r="BD194" s="1795"/>
      <c r="BE194" s="1769"/>
    </row>
    <row r="195" spans="1:57" ht="15.75" customHeight="1" thickBot="1">
      <c r="A195" s="1763"/>
      <c r="B195" s="1797"/>
      <c r="C195" s="1798"/>
      <c r="D195" s="1798"/>
      <c r="E195" s="1798"/>
      <c r="F195" s="1798"/>
      <c r="G195" s="1798"/>
      <c r="H195" s="1798"/>
      <c r="I195" s="1798"/>
      <c r="J195" s="1798"/>
      <c r="K195" s="1798"/>
      <c r="L195" s="1798"/>
      <c r="M195" s="1798"/>
      <c r="N195" s="1798"/>
      <c r="O195" s="1798"/>
      <c r="P195" s="1798"/>
      <c r="Q195" s="1798"/>
      <c r="R195" s="1798"/>
      <c r="S195" s="1798"/>
      <c r="T195" s="1798"/>
      <c r="U195" s="1798"/>
      <c r="V195" s="1798"/>
      <c r="W195" s="1798"/>
      <c r="X195" s="1798"/>
      <c r="Y195" s="1798"/>
      <c r="Z195" s="1798"/>
      <c r="AA195" s="1798"/>
      <c r="AB195" s="1798"/>
      <c r="AC195" s="1798"/>
      <c r="AD195" s="1798"/>
      <c r="AE195" s="1798"/>
      <c r="AF195" s="1798"/>
      <c r="AG195" s="1798"/>
      <c r="AH195" s="1798"/>
      <c r="AI195" s="1798"/>
      <c r="AJ195" s="1798"/>
      <c r="AK195" s="1798"/>
      <c r="AL195" s="1798"/>
      <c r="AM195" s="1798"/>
      <c r="AN195" s="1798"/>
      <c r="AO195" s="1798"/>
      <c r="AP195" s="1798"/>
      <c r="AQ195" s="1798"/>
      <c r="AR195" s="1798"/>
      <c r="AS195" s="1798"/>
      <c r="AT195" s="1798"/>
      <c r="AU195" s="1798"/>
      <c r="AV195" s="1798"/>
      <c r="AW195" s="1798"/>
      <c r="AX195" s="1798"/>
      <c r="AY195" s="1798"/>
      <c r="AZ195" s="1798"/>
      <c r="BA195" s="1798"/>
      <c r="BB195" s="1798"/>
      <c r="BC195" s="1798"/>
      <c r="BD195" s="1799"/>
      <c r="BE195" s="1769"/>
    </row>
    <row r="196" spans="1:57" ht="15.75" customHeight="1" thickBot="1">
      <c r="A196" s="1792"/>
      <c r="B196" s="1792"/>
      <c r="C196" s="1792"/>
      <c r="D196" s="1792"/>
      <c r="E196" s="1792"/>
      <c r="F196" s="1792"/>
      <c r="G196" s="1792"/>
      <c r="H196" s="1792"/>
      <c r="I196" s="1792"/>
      <c r="J196" s="1792"/>
      <c r="K196" s="1792"/>
      <c r="L196" s="1792"/>
      <c r="M196" s="1792"/>
      <c r="N196" s="1792"/>
      <c r="O196" s="1792"/>
      <c r="P196" s="1792"/>
      <c r="Q196" s="1792"/>
      <c r="R196" s="1792"/>
      <c r="S196" s="1792"/>
      <c r="T196" s="1792"/>
      <c r="U196" s="1792"/>
      <c r="V196" s="1792"/>
      <c r="W196" s="1792"/>
      <c r="X196" s="1792"/>
      <c r="Y196" s="1792"/>
      <c r="Z196" s="1792"/>
      <c r="AA196" s="1792"/>
      <c r="AB196" s="1792"/>
      <c r="AC196" s="1792"/>
      <c r="AD196" s="1792"/>
      <c r="AE196" s="1792"/>
      <c r="AF196" s="1792"/>
      <c r="AG196" s="1792"/>
      <c r="AH196" s="1792"/>
      <c r="AI196" s="1792"/>
      <c r="AJ196" s="1792"/>
      <c r="AK196" s="1792"/>
      <c r="AL196" s="1792"/>
      <c r="AM196" s="1792"/>
      <c r="AN196" s="1792"/>
      <c r="AO196" s="1792"/>
      <c r="AP196" s="1792"/>
      <c r="AQ196" s="1792"/>
      <c r="AR196" s="1792"/>
      <c r="AS196" s="1792"/>
      <c r="AT196" s="1792"/>
      <c r="AU196" s="1792"/>
      <c r="AV196" s="1792"/>
      <c r="AW196" s="1792"/>
      <c r="AX196" s="1792"/>
      <c r="AY196" s="1792"/>
      <c r="AZ196" s="1792"/>
      <c r="BA196" s="1792"/>
      <c r="BB196" s="1792"/>
      <c r="BC196" s="1792"/>
      <c r="BD196" s="1792"/>
      <c r="BE196" s="1793"/>
    </row>
    <row r="199" spans="1:57" ht="15.75" customHeight="1">
      <c r="D199" s="1761"/>
    </row>
    <row r="200" spans="1:57" ht="15.75" customHeight="1">
      <c r="D200" s="1800"/>
    </row>
    <row r="201" spans="1:57" ht="15.75" customHeight="1">
      <c r="D201" s="1761"/>
    </row>
    <row r="202" spans="1:57" ht="15.75" customHeight="1">
      <c r="D202" s="1761"/>
    </row>
    <row r="203" spans="1:57" ht="15.75" customHeight="1">
      <c r="R203" s="1760" t="s">
        <v>256</v>
      </c>
    </row>
  </sheetData>
  <sheetProtection algorithmName="SHA-512" hashValue="lPDdSTvGkH1v9UCDh/QReYbxE8xO90oQxt7FM4h3yE4B+MOV8Inn1skc8nZa7/IKMCvszY2aqjmHAGuhMtjh2g==" saltValue="5/2LNVOdVSmfhxQz/PytvA==" spinCount="100000" sheet="1" objects="1" scenarios="1"/>
  <mergeCells count="573">
    <mergeCell ref="A1:BE1"/>
    <mergeCell ref="A2:BE2"/>
    <mergeCell ref="L4:AC4"/>
    <mergeCell ref="AF4:AO4"/>
    <mergeCell ref="AP4:AU4"/>
    <mergeCell ref="AF5:AO5"/>
    <mergeCell ref="AP5:AU5"/>
    <mergeCell ref="X12:AK12"/>
    <mergeCell ref="AL12:AP12"/>
    <mergeCell ref="AL10:AP10"/>
    <mergeCell ref="AL11:AP11"/>
    <mergeCell ref="B13:P13"/>
    <mergeCell ref="Q13:T13"/>
    <mergeCell ref="B15:L15"/>
    <mergeCell ref="M15:R15"/>
    <mergeCell ref="S15:W15"/>
    <mergeCell ref="L6:AC6"/>
    <mergeCell ref="AB8:AD8"/>
    <mergeCell ref="N10:T10"/>
    <mergeCell ref="X10:AK10"/>
    <mergeCell ref="N11:T11"/>
    <mergeCell ref="X11:AK11"/>
    <mergeCell ref="B17:AY17"/>
    <mergeCell ref="B18:I18"/>
    <mergeCell ref="J18:O18"/>
    <mergeCell ref="P18:U18"/>
    <mergeCell ref="V18:AA18"/>
    <mergeCell ref="AB18:AG18"/>
    <mergeCell ref="AH18:AM18"/>
    <mergeCell ref="AN18:AS18"/>
    <mergeCell ref="AT18:AY18"/>
    <mergeCell ref="AN19:AS19"/>
    <mergeCell ref="AT19:AY19"/>
    <mergeCell ref="B20:I20"/>
    <mergeCell ref="J20:O20"/>
    <mergeCell ref="P20:U20"/>
    <mergeCell ref="V20:AA20"/>
    <mergeCell ref="AB20:AG20"/>
    <mergeCell ref="AH20:AM20"/>
    <mergeCell ref="AN20:AS20"/>
    <mergeCell ref="AT20:AY20"/>
    <mergeCell ref="B19:I19"/>
    <mergeCell ref="J19:O19"/>
    <mergeCell ref="P19:U19"/>
    <mergeCell ref="V19:AA19"/>
    <mergeCell ref="AB19:AG19"/>
    <mergeCell ref="AH19:AM19"/>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Z35:AC35"/>
    <mergeCell ref="AD35:AG35"/>
    <mergeCell ref="AH35:AK35"/>
    <mergeCell ref="AL35:AN35"/>
    <mergeCell ref="AO35:AT35"/>
    <mergeCell ref="AU35:AZ35"/>
    <mergeCell ref="AN29:AS29"/>
    <mergeCell ref="AT29:AY29"/>
    <mergeCell ref="B31:AZ31"/>
    <mergeCell ref="B32:I35"/>
    <mergeCell ref="J32:M35"/>
    <mergeCell ref="N32:Q35"/>
    <mergeCell ref="R32:AZ32"/>
    <mergeCell ref="R33:AZ34"/>
    <mergeCell ref="R35:U35"/>
    <mergeCell ref="V35:Y35"/>
    <mergeCell ref="B29:I29"/>
    <mergeCell ref="J29:O29"/>
    <mergeCell ref="P29:U29"/>
    <mergeCell ref="V29:AA29"/>
    <mergeCell ref="AB29:AG29"/>
    <mergeCell ref="AH29:AM29"/>
    <mergeCell ref="B37:I37"/>
    <mergeCell ref="J37:M37"/>
    <mergeCell ref="N37:Q37"/>
    <mergeCell ref="R37:U37"/>
    <mergeCell ref="V37:Y37"/>
    <mergeCell ref="B36:I36"/>
    <mergeCell ref="J36:M36"/>
    <mergeCell ref="N36:Q36"/>
    <mergeCell ref="R36:U36"/>
    <mergeCell ref="V36:Y36"/>
    <mergeCell ref="Z37:AC37"/>
    <mergeCell ref="AD37:AG37"/>
    <mergeCell ref="AH37:AK37"/>
    <mergeCell ref="AL37:AN37"/>
    <mergeCell ref="AO37:AT37"/>
    <mergeCell ref="AU37:AZ37"/>
    <mergeCell ref="AD36:AG36"/>
    <mergeCell ref="AH36:AK36"/>
    <mergeCell ref="AL36:AN36"/>
    <mergeCell ref="AO36:AT36"/>
    <mergeCell ref="AU36:AZ36"/>
    <mergeCell ref="Z36:AC36"/>
    <mergeCell ref="B39:I39"/>
    <mergeCell ref="J39:M39"/>
    <mergeCell ref="N39:Q39"/>
    <mergeCell ref="R39:U39"/>
    <mergeCell ref="V39:Y39"/>
    <mergeCell ref="B38:I38"/>
    <mergeCell ref="J38:M38"/>
    <mergeCell ref="N38:Q38"/>
    <mergeCell ref="R38:U38"/>
    <mergeCell ref="V38:Y38"/>
    <mergeCell ref="Z39:AC39"/>
    <mergeCell ref="AD39:AG39"/>
    <mergeCell ref="AH39:AK39"/>
    <mergeCell ref="AL39:AN39"/>
    <mergeCell ref="AO39:AT39"/>
    <mergeCell ref="AU39:AZ39"/>
    <mergeCell ref="AD38:AG38"/>
    <mergeCell ref="AH38:AK38"/>
    <mergeCell ref="AL38:AN38"/>
    <mergeCell ref="AO38:AT38"/>
    <mergeCell ref="AU38:AZ38"/>
    <mergeCell ref="Z38:AC38"/>
    <mergeCell ref="B41:I41"/>
    <mergeCell ref="J41:M41"/>
    <mergeCell ref="N41:Q41"/>
    <mergeCell ref="R41:U41"/>
    <mergeCell ref="V41:Y41"/>
    <mergeCell ref="B40:I40"/>
    <mergeCell ref="J40:M40"/>
    <mergeCell ref="N40:Q40"/>
    <mergeCell ref="R40:U40"/>
    <mergeCell ref="V40:Y40"/>
    <mergeCell ref="Z41:AC41"/>
    <mergeCell ref="AD41:AG41"/>
    <mergeCell ref="AH41:AK41"/>
    <mergeCell ref="AL41:AN41"/>
    <mergeCell ref="AO41:AT41"/>
    <mergeCell ref="AU41:AZ41"/>
    <mergeCell ref="AD40:AG40"/>
    <mergeCell ref="AH40:AK40"/>
    <mergeCell ref="AL40:AN40"/>
    <mergeCell ref="AO40:AT40"/>
    <mergeCell ref="AU40:AZ40"/>
    <mergeCell ref="Z40:AC40"/>
    <mergeCell ref="B43:I43"/>
    <mergeCell ref="J43:M43"/>
    <mergeCell ref="N43:Q43"/>
    <mergeCell ref="R43:U43"/>
    <mergeCell ref="V43:Y43"/>
    <mergeCell ref="B42:I42"/>
    <mergeCell ref="J42:M42"/>
    <mergeCell ref="N42:Q42"/>
    <mergeCell ref="R42:U42"/>
    <mergeCell ref="V42:Y42"/>
    <mergeCell ref="Z43:AC43"/>
    <mergeCell ref="AD43:AG43"/>
    <mergeCell ref="AH43:AK43"/>
    <mergeCell ref="AL43:AN43"/>
    <mergeCell ref="AO43:AT43"/>
    <mergeCell ref="AU43:AZ43"/>
    <mergeCell ref="AD42:AG42"/>
    <mergeCell ref="AH42:AK42"/>
    <mergeCell ref="AL42:AN42"/>
    <mergeCell ref="AO42:AT42"/>
    <mergeCell ref="AU42:AZ42"/>
    <mergeCell ref="Z42:AC42"/>
    <mergeCell ref="B45:I45"/>
    <mergeCell ref="J45:M45"/>
    <mergeCell ref="N45:Q45"/>
    <mergeCell ref="R45:U45"/>
    <mergeCell ref="V45:Y45"/>
    <mergeCell ref="B44:I44"/>
    <mergeCell ref="J44:M44"/>
    <mergeCell ref="N44:Q44"/>
    <mergeCell ref="R44:U44"/>
    <mergeCell ref="V44:Y44"/>
    <mergeCell ref="Z45:AC45"/>
    <mergeCell ref="AD45:AG45"/>
    <mergeCell ref="AH45:AK45"/>
    <mergeCell ref="AL45:AN45"/>
    <mergeCell ref="AO45:AT45"/>
    <mergeCell ref="AU45:AZ45"/>
    <mergeCell ref="AD44:AG44"/>
    <mergeCell ref="AH44:AK44"/>
    <mergeCell ref="AL44:AN44"/>
    <mergeCell ref="AO44:AT44"/>
    <mergeCell ref="AU44:AZ44"/>
    <mergeCell ref="Z44:AC44"/>
    <mergeCell ref="AU47:AZ47"/>
    <mergeCell ref="AD46:AG46"/>
    <mergeCell ref="AH46:AK46"/>
    <mergeCell ref="AL46:AN46"/>
    <mergeCell ref="AO46:AT46"/>
    <mergeCell ref="AU46:AZ46"/>
    <mergeCell ref="B47:I47"/>
    <mergeCell ref="J47:M47"/>
    <mergeCell ref="N47:Q47"/>
    <mergeCell ref="R47:U47"/>
    <mergeCell ref="V47:Y47"/>
    <mergeCell ref="B46:I46"/>
    <mergeCell ref="J46:M46"/>
    <mergeCell ref="N46:Q46"/>
    <mergeCell ref="R46:U46"/>
    <mergeCell ref="V46:Y46"/>
    <mergeCell ref="Z46:AC46"/>
    <mergeCell ref="B50:AO50"/>
    <mergeCell ref="B51:I51"/>
    <mergeCell ref="J51:Q51"/>
    <mergeCell ref="R51:Y51"/>
    <mergeCell ref="Z51:AG51"/>
    <mergeCell ref="AH51:AO51"/>
    <mergeCell ref="Z47:AC47"/>
    <mergeCell ref="AD47:AG47"/>
    <mergeCell ref="AH47:AK47"/>
    <mergeCell ref="AL47:AN47"/>
    <mergeCell ref="AO47:AT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B72:N72"/>
    <mergeCell ref="O72:AA72"/>
    <mergeCell ref="AC72:BC72"/>
    <mergeCell ref="B73:N73"/>
    <mergeCell ref="O73:AA73"/>
    <mergeCell ref="AC73:BC77"/>
    <mergeCell ref="B74:N74"/>
    <mergeCell ref="O74:AA74"/>
    <mergeCell ref="B75:N75"/>
    <mergeCell ref="O75:AA75"/>
    <mergeCell ref="B79:AH79"/>
    <mergeCell ref="AJ79:AX82"/>
    <mergeCell ref="AY79:BB82"/>
    <mergeCell ref="B80:H81"/>
    <mergeCell ref="I80:N81"/>
    <mergeCell ref="O80:U81"/>
    <mergeCell ref="V80:AA81"/>
    <mergeCell ref="AB80:AH81"/>
    <mergeCell ref="B82:H82"/>
    <mergeCell ref="I82:N82"/>
    <mergeCell ref="AJ83:BB84"/>
    <mergeCell ref="B84:H84"/>
    <mergeCell ref="I84:N84"/>
    <mergeCell ref="O84:U84"/>
    <mergeCell ref="V84:AA84"/>
    <mergeCell ref="AB84:AH84"/>
    <mergeCell ref="O82:U82"/>
    <mergeCell ref="V82:AA82"/>
    <mergeCell ref="AB82:AH82"/>
    <mergeCell ref="B83:H83"/>
    <mergeCell ref="I83:N83"/>
    <mergeCell ref="O83:U83"/>
    <mergeCell ref="V83:AA83"/>
    <mergeCell ref="AB83:AH83"/>
    <mergeCell ref="B88:AH88"/>
    <mergeCell ref="AJ88:AX91"/>
    <mergeCell ref="AY88:BB91"/>
    <mergeCell ref="B89:H90"/>
    <mergeCell ref="I89:N90"/>
    <mergeCell ref="O89:U90"/>
    <mergeCell ref="V89:AA90"/>
    <mergeCell ref="AB89:AH90"/>
    <mergeCell ref="B91:H91"/>
    <mergeCell ref="I91:N91"/>
    <mergeCell ref="AJ92:BB93"/>
    <mergeCell ref="B93:H93"/>
    <mergeCell ref="I93:N93"/>
    <mergeCell ref="O93:U93"/>
    <mergeCell ref="V93:AA93"/>
    <mergeCell ref="AB93:AH93"/>
    <mergeCell ref="O91:U91"/>
    <mergeCell ref="V91:AA91"/>
    <mergeCell ref="AB91:AH91"/>
    <mergeCell ref="B92:H92"/>
    <mergeCell ref="I92:N92"/>
    <mergeCell ref="O92:U92"/>
    <mergeCell ref="V92:AA92"/>
    <mergeCell ref="AB92:AH92"/>
    <mergeCell ref="I100:N100"/>
    <mergeCell ref="O100:U100"/>
    <mergeCell ref="B104:U104"/>
    <mergeCell ref="B105:H106"/>
    <mergeCell ref="I105:O106"/>
    <mergeCell ref="P105:U106"/>
    <mergeCell ref="X96:BD97"/>
    <mergeCell ref="B97:U97"/>
    <mergeCell ref="B98:H98"/>
    <mergeCell ref="I98:N98"/>
    <mergeCell ref="O98:U98"/>
    <mergeCell ref="X98:BD108"/>
    <mergeCell ref="B99:H99"/>
    <mergeCell ref="I99:N99"/>
    <mergeCell ref="O99:U99"/>
    <mergeCell ref="B100:H100"/>
    <mergeCell ref="B110:AF110"/>
    <mergeCell ref="AG110:AJ110"/>
    <mergeCell ref="B111:Q111"/>
    <mergeCell ref="R111:AX111"/>
    <mergeCell ref="B112:AX121"/>
    <mergeCell ref="B125:U125"/>
    <mergeCell ref="X125:AQ125"/>
    <mergeCell ref="B107:H107"/>
    <mergeCell ref="I107:O107"/>
    <mergeCell ref="P107:U107"/>
    <mergeCell ref="B108:H108"/>
    <mergeCell ref="I108:O108"/>
    <mergeCell ref="P108:U108"/>
    <mergeCell ref="B128:H128"/>
    <mergeCell ref="I128:O128"/>
    <mergeCell ref="P128:U128"/>
    <mergeCell ref="X128:AD128"/>
    <mergeCell ref="AE128:AK128"/>
    <mergeCell ref="AL128:AQ128"/>
    <mergeCell ref="B126:H127"/>
    <mergeCell ref="I126:O127"/>
    <mergeCell ref="P126:U127"/>
    <mergeCell ref="X126:AD127"/>
    <mergeCell ref="AE126:AK127"/>
    <mergeCell ref="AL126:AQ127"/>
    <mergeCell ref="C133:P133"/>
    <mergeCell ref="Q133:S133"/>
    <mergeCell ref="T133:AA133"/>
    <mergeCell ref="C134:P134"/>
    <mergeCell ref="Q134:S134"/>
    <mergeCell ref="T134:AA134"/>
    <mergeCell ref="B129:H129"/>
    <mergeCell ref="I129:O129"/>
    <mergeCell ref="P129:U129"/>
    <mergeCell ref="C131:AG131"/>
    <mergeCell ref="C132:P132"/>
    <mergeCell ref="Q132:S132"/>
    <mergeCell ref="T132:AA132"/>
    <mergeCell ref="AB132:AG132"/>
    <mergeCell ref="AB136:AG136"/>
    <mergeCell ref="C137:E137"/>
    <mergeCell ref="F137:P137"/>
    <mergeCell ref="Q137:S137"/>
    <mergeCell ref="T137:AA137"/>
    <mergeCell ref="AB137:AG137"/>
    <mergeCell ref="C135:P135"/>
    <mergeCell ref="Q135:S135"/>
    <mergeCell ref="T135:AA135"/>
    <mergeCell ref="C136:P136"/>
    <mergeCell ref="Q136:S136"/>
    <mergeCell ref="T136:AA136"/>
    <mergeCell ref="C138:E138"/>
    <mergeCell ref="F138:P138"/>
    <mergeCell ref="Q138:S138"/>
    <mergeCell ref="T138:AA138"/>
    <mergeCell ref="AB138:AG138"/>
    <mergeCell ref="C139:E139"/>
    <mergeCell ref="F139:P139"/>
    <mergeCell ref="Q139:S139"/>
    <mergeCell ref="T139:AA139"/>
    <mergeCell ref="AB139:AG139"/>
    <mergeCell ref="I145:N145"/>
    <mergeCell ref="C146:H146"/>
    <mergeCell ref="I146:N146"/>
    <mergeCell ref="C147:H147"/>
    <mergeCell ref="I147:N147"/>
    <mergeCell ref="C148:H148"/>
    <mergeCell ref="I148:N148"/>
    <mergeCell ref="C141:N141"/>
    <mergeCell ref="P141:AO141"/>
    <mergeCell ref="C142:H142"/>
    <mergeCell ref="I142:N142"/>
    <mergeCell ref="P142:AO149"/>
    <mergeCell ref="C143:H143"/>
    <mergeCell ref="I143:N143"/>
    <mergeCell ref="C144:H144"/>
    <mergeCell ref="I144:N144"/>
    <mergeCell ref="C145:H145"/>
    <mergeCell ref="AS153:AW153"/>
    <mergeCell ref="C154:M154"/>
    <mergeCell ref="N154:T154"/>
    <mergeCell ref="U154:AE154"/>
    <mergeCell ref="AH154:AR154"/>
    <mergeCell ref="AS154:AW154"/>
    <mergeCell ref="C149:H149"/>
    <mergeCell ref="I149:N149"/>
    <mergeCell ref="C153:M153"/>
    <mergeCell ref="N153:T153"/>
    <mergeCell ref="U153:AE153"/>
    <mergeCell ref="AH153:AR153"/>
    <mergeCell ref="C157:M157"/>
    <mergeCell ref="N157:T157"/>
    <mergeCell ref="U157:AE157"/>
    <mergeCell ref="AH157:AR157"/>
    <mergeCell ref="AS157:AW157"/>
    <mergeCell ref="C158:M158"/>
    <mergeCell ref="N158:T158"/>
    <mergeCell ref="U158:AE158"/>
    <mergeCell ref="C155:M155"/>
    <mergeCell ref="N155:T155"/>
    <mergeCell ref="AH155:AR155"/>
    <mergeCell ref="AS155:AW155"/>
    <mergeCell ref="C156:M156"/>
    <mergeCell ref="N156:T156"/>
    <mergeCell ref="U156:AE156"/>
    <mergeCell ref="AH156:AR156"/>
    <mergeCell ref="AS156:AW156"/>
    <mergeCell ref="C160:M160"/>
    <mergeCell ref="N160:T160"/>
    <mergeCell ref="U160:AE160"/>
    <mergeCell ref="AH160:AR160"/>
    <mergeCell ref="AS160:AX160"/>
    <mergeCell ref="AY160:BD160"/>
    <mergeCell ref="C159:M159"/>
    <mergeCell ref="N159:T159"/>
    <mergeCell ref="U159:AE159"/>
    <mergeCell ref="AH159:AR159"/>
    <mergeCell ref="AS159:AX159"/>
    <mergeCell ref="AY159:BD159"/>
    <mergeCell ref="AY161:BD161"/>
    <mergeCell ref="C162:D162"/>
    <mergeCell ref="E162:M162"/>
    <mergeCell ref="N162:T162"/>
    <mergeCell ref="U162:AE162"/>
    <mergeCell ref="AH162:AR162"/>
    <mergeCell ref="AS162:AX162"/>
    <mergeCell ref="AY162:BD162"/>
    <mergeCell ref="C161:D161"/>
    <mergeCell ref="E161:M161"/>
    <mergeCell ref="N161:T161"/>
    <mergeCell ref="U161:AE161"/>
    <mergeCell ref="AH161:AR161"/>
    <mergeCell ref="AS161:AX161"/>
    <mergeCell ref="AY163:BD163"/>
    <mergeCell ref="C164:M164"/>
    <mergeCell ref="N164:T164"/>
    <mergeCell ref="AH164:AR164"/>
    <mergeCell ref="AS164:AX164"/>
    <mergeCell ref="AY164:BD164"/>
    <mergeCell ref="C163:D163"/>
    <mergeCell ref="E163:M163"/>
    <mergeCell ref="N163:T163"/>
    <mergeCell ref="U163:AE163"/>
    <mergeCell ref="AH163:AR163"/>
    <mergeCell ref="AS163:AX163"/>
    <mergeCell ref="B168:BD168"/>
    <mergeCell ref="B169:BD169"/>
    <mergeCell ref="B170:BD170"/>
    <mergeCell ref="B171:BD171"/>
    <mergeCell ref="B173:BD173"/>
    <mergeCell ref="H177:AY177"/>
    <mergeCell ref="C165:M165"/>
    <mergeCell ref="N165:T165"/>
    <mergeCell ref="AH165:AR165"/>
    <mergeCell ref="AS165:AX165"/>
    <mergeCell ref="AY165:BD165"/>
    <mergeCell ref="AH166:AR166"/>
    <mergeCell ref="AS166:AX166"/>
    <mergeCell ref="AY166:BD166"/>
    <mergeCell ref="H190:I190"/>
    <mergeCell ref="S190:AJ190"/>
    <mergeCell ref="H192:O192"/>
    <mergeCell ref="S192:AJ192"/>
    <mergeCell ref="H194:I194"/>
    <mergeCell ref="S194:AJ194"/>
    <mergeCell ref="H179:AZ181"/>
    <mergeCell ref="H184:AV184"/>
    <mergeCell ref="H186:K186"/>
    <mergeCell ref="S186:AJ186"/>
    <mergeCell ref="H188:J188"/>
    <mergeCell ref="S188:AJ188"/>
  </mergeCells>
  <pageMargins left="0.7" right="0.7" top="0.75" bottom="0.75" header="0.3" footer="0.3"/>
  <pageSetup paperSize="5" scale="51" fitToHeight="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1852"/>
  <sheetViews>
    <sheetView showGridLines="0" topLeftCell="A433" zoomScaleNormal="100" zoomScaleSheetLayoutView="100" workbookViewId="0">
      <selection activeCell="I311" sqref="I311:AD313"/>
    </sheetView>
  </sheetViews>
  <sheetFormatPr defaultColWidth="0" defaultRowHeight="12.75" zeroHeight="1"/>
  <cols>
    <col min="1" max="3" width="2.42578125" style="51" customWidth="1"/>
    <col min="4" max="4" width="3.140625" style="51" customWidth="1"/>
    <col min="5" max="5" width="3.42578125" style="51" customWidth="1"/>
    <col min="6" max="6" width="2.85546875" style="51" customWidth="1"/>
    <col min="7" max="16" width="2.42578125" style="51" customWidth="1"/>
    <col min="17" max="17" width="3.140625" style="51" customWidth="1"/>
    <col min="18" max="18" width="4.5703125" style="51" customWidth="1"/>
    <col min="19" max="26" width="2.42578125" style="51" customWidth="1"/>
    <col min="27" max="30" width="2.5703125" style="51" customWidth="1"/>
    <col min="31" max="32" width="2.42578125" style="51" customWidth="1"/>
    <col min="33" max="33" width="3.42578125" style="51" customWidth="1"/>
    <col min="34" max="36" width="2.42578125" style="51" customWidth="1"/>
    <col min="37" max="37" width="5.5703125" style="51" customWidth="1"/>
    <col min="38" max="38" width="2.42578125" style="51" customWidth="1"/>
    <col min="39" max="39" width="3.42578125" style="51" customWidth="1"/>
    <col min="40" max="40" width="5.5703125" style="921" hidden="1" customWidth="1"/>
    <col min="41" max="41" width="5.5703125" style="126" hidden="1" customWidth="1"/>
    <col min="42" max="45" width="5.5703125" style="51" hidden="1" customWidth="1"/>
    <col min="46" max="46" width="10.85546875" style="51" hidden="1" customWidth="1"/>
    <col min="47" max="48" width="5.5703125" style="51" hidden="1" customWidth="1"/>
    <col min="49" max="49" width="8.7109375" style="51" hidden="1" customWidth="1"/>
    <col min="50" max="50" width="7.42578125" style="51" hidden="1" customWidth="1"/>
    <col min="51" max="55" width="5.5703125" style="51" hidden="1" customWidth="1"/>
    <col min="56" max="60" width="5.5703125" style="54" hidden="1" customWidth="1"/>
    <col min="61" max="81" width="5.5703125" style="51" hidden="1" customWidth="1"/>
    <col min="82" max="16384" width="0.85546875" style="51" hidden="1"/>
  </cols>
  <sheetData>
    <row r="1" spans="1:42" ht="15.75" customHeight="1">
      <c r="A1" s="3028" t="s">
        <v>1551</v>
      </c>
      <c r="B1" s="3028"/>
      <c r="C1" s="3028"/>
      <c r="D1" s="3028"/>
      <c r="E1" s="3028"/>
      <c r="F1" s="3028"/>
      <c r="G1" s="3028"/>
      <c r="H1" s="3028"/>
      <c r="I1" s="3028"/>
      <c r="J1" s="3028"/>
      <c r="K1" s="3028"/>
      <c r="L1" s="3028"/>
      <c r="M1" s="3028"/>
      <c r="N1" s="3028"/>
      <c r="O1" s="3028"/>
      <c r="P1" s="3028"/>
      <c r="Q1" s="3028"/>
      <c r="R1" s="3028"/>
      <c r="S1" s="3028"/>
      <c r="T1" s="3028"/>
      <c r="U1" s="3028"/>
      <c r="V1" s="3028"/>
      <c r="W1" s="3028"/>
      <c r="X1" s="3028"/>
      <c r="Y1" s="3028"/>
      <c r="Z1" s="3028"/>
      <c r="AA1" s="3028"/>
      <c r="AB1" s="3028"/>
      <c r="AC1" s="3028"/>
      <c r="AD1" s="3028"/>
      <c r="AE1" s="3028"/>
      <c r="AF1" s="3028"/>
      <c r="AG1" s="3028"/>
      <c r="AH1" s="3028"/>
      <c r="AI1" s="3028"/>
      <c r="AJ1" s="3028"/>
      <c r="AK1" s="3028"/>
      <c r="AL1" s="3028"/>
      <c r="AM1" s="3028"/>
    </row>
    <row r="2" spans="1:42" s="923" customFormat="1" ht="12.75" customHeight="1" thickBot="1">
      <c r="A2" s="3029"/>
      <c r="B2" s="3029"/>
      <c r="C2" s="3029"/>
      <c r="D2" s="3029"/>
      <c r="E2" s="3029"/>
      <c r="F2" s="3029"/>
      <c r="G2" s="3029"/>
      <c r="H2" s="3029"/>
      <c r="I2" s="3029"/>
      <c r="J2" s="3029"/>
      <c r="K2" s="3029"/>
      <c r="L2" s="3029"/>
      <c r="M2" s="3029"/>
      <c r="N2" s="3029"/>
      <c r="O2" s="3029"/>
      <c r="P2" s="3029"/>
      <c r="Q2" s="3029"/>
      <c r="R2" s="3029"/>
      <c r="S2" s="3029"/>
      <c r="T2" s="3029"/>
      <c r="U2" s="3029"/>
      <c r="V2" s="3029"/>
      <c r="W2" s="3029"/>
      <c r="X2" s="3029"/>
      <c r="Y2" s="3029"/>
      <c r="Z2" s="3029"/>
      <c r="AA2" s="3029"/>
      <c r="AB2" s="3029"/>
      <c r="AC2" s="3029"/>
      <c r="AD2" s="3029"/>
      <c r="AE2" s="3029"/>
      <c r="AF2" s="3029"/>
      <c r="AG2" s="3029"/>
      <c r="AH2" s="3029"/>
      <c r="AI2" s="3029"/>
      <c r="AJ2" s="3029"/>
      <c r="AK2" s="3029"/>
      <c r="AL2" s="3029"/>
      <c r="AM2" s="3029"/>
      <c r="AN2" s="922"/>
    </row>
    <row r="3" spans="1:42" s="926" customFormat="1" ht="12.75" customHeight="1" thickTop="1">
      <c r="A3" s="924"/>
      <c r="B3" s="924"/>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4"/>
      <c r="AC3" s="924"/>
      <c r="AD3" s="924"/>
      <c r="AE3" s="924"/>
      <c r="AF3" s="924"/>
      <c r="AG3" s="924"/>
      <c r="AH3" s="924"/>
      <c r="AI3" s="924"/>
      <c r="AJ3" s="924"/>
      <c r="AK3" s="924"/>
      <c r="AL3" s="924"/>
      <c r="AM3" s="924"/>
      <c r="AN3" s="925"/>
    </row>
    <row r="4" spans="1:42" s="926" customFormat="1" ht="12.75" customHeight="1">
      <c r="A4" s="927" t="s">
        <v>1552</v>
      </c>
      <c r="B4" s="928" t="s">
        <v>1553</v>
      </c>
      <c r="C4" s="929"/>
      <c r="D4" s="929"/>
      <c r="E4" s="929"/>
      <c r="F4" s="929"/>
      <c r="G4" s="929"/>
      <c r="H4" s="929"/>
      <c r="I4" s="929"/>
      <c r="J4" s="929"/>
      <c r="K4" s="929"/>
      <c r="L4" s="929"/>
      <c r="M4" s="929"/>
      <c r="N4" s="929"/>
      <c r="O4" s="929"/>
      <c r="P4" s="929"/>
      <c r="Q4" s="929"/>
      <c r="R4" s="929"/>
      <c r="S4" s="929"/>
      <c r="T4" s="929"/>
      <c r="U4" s="929"/>
      <c r="V4" s="929"/>
      <c r="W4" s="929"/>
      <c r="X4" s="929"/>
      <c r="Y4" s="929"/>
      <c r="Z4" s="929"/>
      <c r="AA4" s="929"/>
      <c r="AB4" s="929"/>
      <c r="AC4" s="929"/>
      <c r="AD4" s="929"/>
      <c r="AE4" s="929"/>
      <c r="AF4" s="929"/>
      <c r="AG4" s="929"/>
      <c r="AH4" s="929"/>
      <c r="AI4" s="929"/>
      <c r="AJ4" s="929"/>
      <c r="AK4" s="929"/>
      <c r="AL4" s="929"/>
      <c r="AM4" s="929"/>
      <c r="AN4" s="925"/>
    </row>
    <row r="5" spans="1:42" s="926" customFormat="1" ht="12.75" customHeight="1" thickBot="1">
      <c r="A5" s="927"/>
      <c r="B5" s="928"/>
      <c r="C5" s="929"/>
      <c r="D5" s="929"/>
      <c r="E5" s="929"/>
      <c r="F5" s="929"/>
      <c r="G5" s="929"/>
      <c r="H5" s="929"/>
      <c r="I5" s="929"/>
      <c r="J5" s="929"/>
      <c r="K5" s="929"/>
      <c r="L5" s="929"/>
      <c r="M5" s="929"/>
      <c r="N5" s="929"/>
      <c r="O5" s="929"/>
      <c r="P5" s="929"/>
      <c r="Q5" s="929"/>
      <c r="R5" s="929"/>
      <c r="S5" s="929"/>
      <c r="T5" s="929"/>
      <c r="U5" s="929"/>
      <c r="V5" s="929"/>
      <c r="W5" s="929"/>
      <c r="X5" s="929"/>
      <c r="Y5" s="929"/>
      <c r="Z5" s="929"/>
      <c r="AA5" s="929"/>
      <c r="AB5" s="929"/>
      <c r="AC5" s="929"/>
      <c r="AD5" s="929"/>
      <c r="AE5" s="929"/>
      <c r="AF5" s="929"/>
      <c r="AG5" s="929"/>
      <c r="AH5" s="929"/>
      <c r="AI5" s="929"/>
      <c r="AJ5" s="929"/>
      <c r="AK5" s="929"/>
      <c r="AL5" s="929"/>
      <c r="AM5" s="929"/>
      <c r="AN5" s="925"/>
    </row>
    <row r="6" spans="1:42" s="926" customFormat="1" ht="12.75" customHeight="1" thickTop="1">
      <c r="A6" s="930"/>
      <c r="B6" s="930"/>
      <c r="C6" s="930"/>
      <c r="D6" s="930"/>
      <c r="E6" s="930"/>
      <c r="F6" s="930"/>
      <c r="G6" s="930"/>
      <c r="H6" s="930"/>
      <c r="I6" s="930"/>
      <c r="J6" s="930"/>
      <c r="K6" s="930"/>
      <c r="L6" s="930"/>
      <c r="M6" s="930"/>
      <c r="N6" s="930"/>
      <c r="O6" s="930"/>
      <c r="P6" s="930"/>
      <c r="Q6" s="930"/>
      <c r="R6" s="930"/>
      <c r="S6" s="930"/>
      <c r="T6" s="930"/>
      <c r="U6" s="930"/>
      <c r="V6" s="930"/>
      <c r="W6" s="930"/>
      <c r="X6" s="930"/>
      <c r="Y6" s="930"/>
      <c r="Z6" s="930"/>
      <c r="AA6" s="930"/>
      <c r="AB6" s="930"/>
      <c r="AC6" s="930"/>
      <c r="AD6" s="930"/>
      <c r="AE6" s="930"/>
      <c r="AF6" s="930"/>
      <c r="AG6" s="930"/>
      <c r="AH6" s="930"/>
      <c r="AI6" s="930"/>
      <c r="AJ6" s="930"/>
      <c r="AK6" s="930"/>
      <c r="AL6" s="930"/>
      <c r="AM6" s="931"/>
      <c r="AN6" s="925"/>
    </row>
    <row r="7" spans="1:42" s="926" customFormat="1" ht="12.75" customHeight="1">
      <c r="A7" s="927" t="s">
        <v>1554</v>
      </c>
      <c r="B7" s="928" t="s">
        <v>1555</v>
      </c>
      <c r="C7" s="928"/>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3017" t="s">
        <v>1556</v>
      </c>
      <c r="AF7" s="3017"/>
      <c r="AG7" s="3017"/>
      <c r="AH7" s="3017"/>
      <c r="AI7" s="3017"/>
      <c r="AJ7" s="3017"/>
      <c r="AK7" s="3017"/>
      <c r="AL7" s="929"/>
      <c r="AM7" s="929"/>
      <c r="AN7" s="925"/>
    </row>
    <row r="8" spans="1:42" s="926" customFormat="1" ht="12.75" customHeight="1">
      <c r="A8" s="927"/>
      <c r="B8" s="928" t="s">
        <v>2157</v>
      </c>
      <c r="C8" s="928"/>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32"/>
      <c r="AF8" s="932"/>
      <c r="AG8" s="932"/>
      <c r="AH8" s="932"/>
      <c r="AI8" s="932"/>
      <c r="AJ8" s="932"/>
      <c r="AK8" s="932"/>
      <c r="AL8" s="929"/>
      <c r="AM8" s="929"/>
      <c r="AN8" s="925"/>
    </row>
    <row r="9" spans="1:42" s="926" customFormat="1" ht="12.75" customHeight="1">
      <c r="A9" s="927"/>
      <c r="B9" s="928"/>
      <c r="C9" s="928"/>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32"/>
      <c r="AF9" s="932"/>
      <c r="AG9" s="932"/>
      <c r="AH9" s="932"/>
      <c r="AI9" s="932"/>
      <c r="AJ9" s="932"/>
      <c r="AK9" s="932"/>
      <c r="AL9" s="929"/>
      <c r="AM9" s="929"/>
      <c r="AN9" s="925"/>
    </row>
    <row r="10" spans="1:42" s="926" customFormat="1" ht="12.75" customHeight="1">
      <c r="A10" s="929"/>
      <c r="B10" s="933" t="s">
        <v>1557</v>
      </c>
      <c r="C10" s="929"/>
      <c r="D10" s="929"/>
      <c r="E10" s="929"/>
      <c r="F10" s="929"/>
      <c r="G10" s="929"/>
      <c r="H10" s="929"/>
      <c r="I10" s="929"/>
      <c r="J10" s="929"/>
      <c r="K10" s="929"/>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29"/>
      <c r="AL10" s="929"/>
      <c r="AM10" s="929"/>
      <c r="AN10" s="925"/>
      <c r="AO10" s="920"/>
      <c r="AP10" s="934"/>
    </row>
    <row r="11" spans="1:42" s="926" customFormat="1" ht="12.75" customHeight="1">
      <c r="A11" s="929"/>
      <c r="B11" s="935"/>
      <c r="C11" s="929"/>
      <c r="D11" s="929"/>
      <c r="E11" s="929"/>
      <c r="F11" s="929"/>
      <c r="G11" s="929"/>
      <c r="H11" s="929"/>
      <c r="I11" s="929"/>
      <c r="J11" s="929"/>
      <c r="K11" s="929"/>
      <c r="L11" s="929"/>
      <c r="M11" s="929"/>
      <c r="N11" s="929"/>
      <c r="O11" s="929"/>
      <c r="P11" s="929"/>
      <c r="Q11" s="929"/>
      <c r="R11" s="929"/>
      <c r="S11" s="929"/>
      <c r="T11" s="929"/>
      <c r="U11" s="929"/>
      <c r="V11" s="929"/>
      <c r="W11" s="929"/>
      <c r="X11" s="929"/>
      <c r="Y11" s="929"/>
      <c r="Z11" s="929"/>
      <c r="AA11" s="929"/>
      <c r="AB11" s="929"/>
      <c r="AC11" s="929"/>
      <c r="AD11" s="929"/>
      <c r="AE11" s="929"/>
      <c r="AF11" s="929"/>
      <c r="AG11" s="929"/>
      <c r="AH11" s="929"/>
      <c r="AI11" s="929"/>
      <c r="AJ11" s="929"/>
      <c r="AK11" s="929"/>
      <c r="AL11" s="929"/>
      <c r="AM11" s="929"/>
      <c r="AN11" s="925"/>
      <c r="AP11" s="51"/>
    </row>
    <row r="12" spans="1:42" s="926" customFormat="1" ht="12.75" customHeight="1">
      <c r="A12" s="929"/>
      <c r="B12" s="3001" t="s">
        <v>626</v>
      </c>
      <c r="C12" s="3001"/>
      <c r="D12" s="936"/>
      <c r="E12" s="937" t="s">
        <v>1558</v>
      </c>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3030"/>
      <c r="AH12" s="3030"/>
      <c r="AI12" s="3030"/>
      <c r="AJ12" s="3031"/>
      <c r="AK12" s="929"/>
      <c r="AL12" s="929"/>
      <c r="AM12" s="929"/>
      <c r="AN12" s="925"/>
      <c r="AO12" s="939">
        <f>IF($B12="yes",20,0)</f>
        <v>0</v>
      </c>
      <c r="AP12" s="51"/>
    </row>
    <row r="13" spans="1:42" s="926" customFormat="1" ht="12.75" customHeight="1">
      <c r="A13" s="929"/>
      <c r="B13" s="929"/>
      <c r="C13" s="929"/>
      <c r="D13" s="51"/>
      <c r="E13" s="929"/>
      <c r="F13" s="929"/>
      <c r="G13" s="929"/>
      <c r="H13" s="929"/>
      <c r="I13" s="929"/>
      <c r="J13" s="929"/>
      <c r="K13" s="929"/>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29"/>
      <c r="AL13" s="929"/>
      <c r="AM13" s="929"/>
      <c r="AN13" s="925"/>
      <c r="AO13" s="939">
        <f>IF(AND($B15="yes",E19&gt;0),20,0)</f>
        <v>0</v>
      </c>
      <c r="AP13" s="51"/>
    </row>
    <row r="14" spans="1:42" s="926" customFormat="1" ht="12.75" customHeight="1">
      <c r="A14" s="929"/>
      <c r="B14" s="929"/>
      <c r="C14" s="929"/>
      <c r="D14" s="939"/>
      <c r="E14" s="929"/>
      <c r="F14" s="929"/>
      <c r="G14" s="929"/>
      <c r="H14" s="929"/>
      <c r="I14" s="929"/>
      <c r="J14" s="929"/>
      <c r="K14" s="929"/>
      <c r="L14" s="929"/>
      <c r="M14" s="929"/>
      <c r="N14" s="929"/>
      <c r="O14" s="929"/>
      <c r="P14" s="929"/>
      <c r="Q14" s="929"/>
      <c r="R14" s="929"/>
      <c r="S14" s="929"/>
      <c r="T14" s="929"/>
      <c r="U14" s="929"/>
      <c r="V14" s="929"/>
      <c r="W14" s="929"/>
      <c r="X14" s="929"/>
      <c r="Y14" s="929"/>
      <c r="Z14" s="929"/>
      <c r="AA14" s="929"/>
      <c r="AB14" s="929"/>
      <c r="AC14" s="929"/>
      <c r="AD14" s="929"/>
      <c r="AE14" s="929"/>
      <c r="AF14" s="929"/>
      <c r="AG14" s="929"/>
      <c r="AH14" s="929"/>
      <c r="AI14" s="929"/>
      <c r="AJ14" s="929"/>
      <c r="AK14" s="929"/>
      <c r="AL14" s="929"/>
      <c r="AM14" s="929"/>
      <c r="AN14" s="925"/>
      <c r="AO14" s="939">
        <f>IF($B21="yes",20,0)</f>
        <v>0</v>
      </c>
      <c r="AP14" s="21"/>
    </row>
    <row r="15" spans="1:42" s="926" customFormat="1" ht="12.75" customHeight="1">
      <c r="A15" s="929"/>
      <c r="B15" s="3001" t="s">
        <v>626</v>
      </c>
      <c r="C15" s="3001"/>
      <c r="D15" s="936"/>
      <c r="E15" s="3018" t="s">
        <v>1559</v>
      </c>
      <c r="F15" s="3019"/>
      <c r="G15" s="3019"/>
      <c r="H15" s="3019"/>
      <c r="I15" s="3019"/>
      <c r="J15" s="3019"/>
      <c r="K15" s="3019"/>
      <c r="L15" s="3019"/>
      <c r="M15" s="3019"/>
      <c r="N15" s="3019"/>
      <c r="O15" s="3019"/>
      <c r="P15" s="3019"/>
      <c r="Q15" s="3019"/>
      <c r="R15" s="3019"/>
      <c r="S15" s="3019"/>
      <c r="T15" s="3019"/>
      <c r="U15" s="3019"/>
      <c r="V15" s="3019"/>
      <c r="W15" s="3019"/>
      <c r="X15" s="3019"/>
      <c r="Y15" s="3019"/>
      <c r="Z15" s="3019"/>
      <c r="AA15" s="3019"/>
      <c r="AB15" s="3019"/>
      <c r="AC15" s="3019"/>
      <c r="AD15" s="3019"/>
      <c r="AE15" s="3019"/>
      <c r="AF15" s="3019"/>
      <c r="AG15" s="3019"/>
      <c r="AH15" s="3019"/>
      <c r="AI15" s="3019"/>
      <c r="AJ15" s="3020"/>
      <c r="AK15" s="929"/>
      <c r="AL15" s="929"/>
      <c r="AM15" s="929"/>
      <c r="AN15" s="925"/>
      <c r="AO15" s="939">
        <f>IF($B24="yes",20,0)</f>
        <v>0</v>
      </c>
      <c r="AP15" s="51"/>
    </row>
    <row r="16" spans="1:42" s="926" customFormat="1" ht="12.75" customHeight="1">
      <c r="A16" s="929"/>
      <c r="B16" s="929"/>
      <c r="C16" s="929"/>
      <c r="D16" s="940"/>
      <c r="E16" s="3021"/>
      <c r="F16" s="3022"/>
      <c r="G16" s="3022"/>
      <c r="H16" s="3022"/>
      <c r="I16" s="3022"/>
      <c r="J16" s="3022"/>
      <c r="K16" s="3022"/>
      <c r="L16" s="3022"/>
      <c r="M16" s="3022"/>
      <c r="N16" s="3022"/>
      <c r="O16" s="3022"/>
      <c r="P16" s="3022"/>
      <c r="Q16" s="3022"/>
      <c r="R16" s="3022"/>
      <c r="S16" s="3022"/>
      <c r="T16" s="3022"/>
      <c r="U16" s="3022"/>
      <c r="V16" s="3022"/>
      <c r="W16" s="3022"/>
      <c r="X16" s="3022"/>
      <c r="Y16" s="3022"/>
      <c r="Z16" s="3022"/>
      <c r="AA16" s="3022"/>
      <c r="AB16" s="3022"/>
      <c r="AC16" s="3022"/>
      <c r="AD16" s="3022"/>
      <c r="AE16" s="3022"/>
      <c r="AF16" s="3022"/>
      <c r="AG16" s="3022"/>
      <c r="AH16" s="3022"/>
      <c r="AI16" s="3022"/>
      <c r="AJ16" s="3023"/>
      <c r="AK16" s="929"/>
      <c r="AL16" s="929"/>
      <c r="AM16" s="929"/>
      <c r="AN16" s="925"/>
      <c r="AO16" s="926">
        <f>IF(SUM(AO12:AO15)&gt;20,20,(SUM(AO12:AO15)))</f>
        <v>0</v>
      </c>
      <c r="AP16" s="926" t="s">
        <v>1560</v>
      </c>
    </row>
    <row r="17" spans="1:42" s="926" customFormat="1" ht="12.75" customHeight="1">
      <c r="A17" s="929"/>
      <c r="B17" s="929"/>
      <c r="C17" s="929"/>
      <c r="D17" s="940"/>
      <c r="E17" s="3021"/>
      <c r="F17" s="3022"/>
      <c r="G17" s="3022"/>
      <c r="H17" s="3022"/>
      <c r="I17" s="3022"/>
      <c r="J17" s="3022"/>
      <c r="K17" s="3022"/>
      <c r="L17" s="3022"/>
      <c r="M17" s="3022"/>
      <c r="N17" s="3022"/>
      <c r="O17" s="3022"/>
      <c r="P17" s="3022"/>
      <c r="Q17" s="3022"/>
      <c r="R17" s="3022"/>
      <c r="S17" s="3022"/>
      <c r="T17" s="3022"/>
      <c r="U17" s="3022"/>
      <c r="V17" s="3022"/>
      <c r="W17" s="3022"/>
      <c r="X17" s="3022"/>
      <c r="Y17" s="3022"/>
      <c r="Z17" s="3022"/>
      <c r="AA17" s="3022"/>
      <c r="AB17" s="3022"/>
      <c r="AC17" s="3022"/>
      <c r="AD17" s="3022"/>
      <c r="AE17" s="3022"/>
      <c r="AF17" s="3022"/>
      <c r="AG17" s="3022"/>
      <c r="AH17" s="3022"/>
      <c r="AI17" s="3022"/>
      <c r="AJ17" s="3023"/>
      <c r="AK17" s="929"/>
      <c r="AL17" s="929"/>
      <c r="AM17" s="929"/>
      <c r="AN17" s="925"/>
    </row>
    <row r="18" spans="1:42" s="926" customFormat="1" ht="12.75" customHeight="1">
      <c r="A18" s="929"/>
      <c r="B18" s="929"/>
      <c r="C18" s="929"/>
      <c r="D18" s="940"/>
      <c r="E18" s="941" t="s">
        <v>1561</v>
      </c>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3"/>
      <c r="AK18" s="929"/>
      <c r="AL18" s="929"/>
      <c r="AM18" s="929"/>
      <c r="AN18" s="925"/>
    </row>
    <row r="19" spans="1:42" s="926" customFormat="1" ht="12.75" customHeight="1">
      <c r="A19" s="929"/>
      <c r="B19" s="929"/>
      <c r="C19" s="929"/>
      <c r="D19" s="940"/>
      <c r="E19" s="2998"/>
      <c r="F19" s="2999"/>
      <c r="G19" s="2999"/>
      <c r="H19" s="2999"/>
      <c r="I19" s="2999"/>
      <c r="J19" s="2999"/>
      <c r="K19" s="2999"/>
      <c r="L19" s="2999"/>
      <c r="M19" s="2999"/>
      <c r="N19" s="2999"/>
      <c r="O19" s="2999"/>
      <c r="P19" s="2999"/>
      <c r="Q19" s="2999"/>
      <c r="R19" s="2999"/>
      <c r="S19" s="2999"/>
      <c r="T19" s="2999"/>
      <c r="U19" s="2999"/>
      <c r="V19" s="2999"/>
      <c r="W19" s="2999"/>
      <c r="X19" s="2999"/>
      <c r="Y19" s="2999"/>
      <c r="Z19" s="2999"/>
      <c r="AA19" s="2999"/>
      <c r="AB19" s="2999"/>
      <c r="AC19" s="2999"/>
      <c r="AD19" s="2999"/>
      <c r="AE19" s="2999"/>
      <c r="AF19" s="2999"/>
      <c r="AG19" s="2999"/>
      <c r="AH19" s="2999"/>
      <c r="AI19" s="2999"/>
      <c r="AJ19" s="3000"/>
      <c r="AK19" s="929"/>
      <c r="AL19" s="929"/>
      <c r="AM19" s="929"/>
      <c r="AN19" s="925"/>
    </row>
    <row r="20" spans="1:42" s="926" customFormat="1" ht="12.75" customHeight="1">
      <c r="A20" s="929"/>
      <c r="B20" s="929"/>
      <c r="C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c r="AL20" s="929"/>
      <c r="AM20" s="929"/>
      <c r="AN20" s="925"/>
      <c r="AO20" s="939">
        <f>IF($B29="yes",14,0)</f>
        <v>0</v>
      </c>
      <c r="AP20" s="51"/>
    </row>
    <row r="21" spans="1:42" s="926" customFormat="1" ht="12.75" customHeight="1">
      <c r="A21" s="929"/>
      <c r="B21" s="3001" t="s">
        <v>626</v>
      </c>
      <c r="C21" s="3001"/>
      <c r="D21" s="936"/>
      <c r="E21" s="3002" t="s">
        <v>1562</v>
      </c>
      <c r="F21" s="3003"/>
      <c r="G21" s="3003"/>
      <c r="H21" s="3003"/>
      <c r="I21" s="3003"/>
      <c r="J21" s="3003"/>
      <c r="K21" s="3003"/>
      <c r="L21" s="3003"/>
      <c r="M21" s="3003"/>
      <c r="N21" s="3003"/>
      <c r="O21" s="3003"/>
      <c r="P21" s="3003"/>
      <c r="Q21" s="3003"/>
      <c r="R21" s="3003"/>
      <c r="S21" s="3003"/>
      <c r="T21" s="3003"/>
      <c r="U21" s="3003"/>
      <c r="V21" s="3003"/>
      <c r="W21" s="3003"/>
      <c r="X21" s="3003"/>
      <c r="Y21" s="3003"/>
      <c r="Z21" s="3003"/>
      <c r="AA21" s="3003"/>
      <c r="AB21" s="3003"/>
      <c r="AC21" s="3003"/>
      <c r="AD21" s="3003"/>
      <c r="AE21" s="3003"/>
      <c r="AF21" s="3003"/>
      <c r="AG21" s="3003"/>
      <c r="AH21" s="3003"/>
      <c r="AI21" s="3003"/>
      <c r="AJ21" s="3004"/>
      <c r="AK21" s="929"/>
      <c r="AL21" s="929"/>
      <c r="AM21" s="929"/>
      <c r="AN21" s="925"/>
      <c r="AO21" s="926">
        <f>SUM(AO20)</f>
        <v>0</v>
      </c>
      <c r="AP21" s="926" t="s">
        <v>1560</v>
      </c>
    </row>
    <row r="22" spans="1:42" s="926" customFormat="1" ht="12.75" customHeight="1">
      <c r="A22" s="929"/>
      <c r="B22" s="929"/>
      <c r="C22" s="929"/>
      <c r="D22" s="939"/>
      <c r="E22" s="3005"/>
      <c r="F22" s="3006"/>
      <c r="G22" s="3006"/>
      <c r="H22" s="3006"/>
      <c r="I22" s="3006"/>
      <c r="J22" s="3006"/>
      <c r="K22" s="3006"/>
      <c r="L22" s="3006"/>
      <c r="M22" s="3006"/>
      <c r="N22" s="3006"/>
      <c r="O22" s="3006"/>
      <c r="P22" s="3006"/>
      <c r="Q22" s="3006"/>
      <c r="R22" s="3006"/>
      <c r="S22" s="3006"/>
      <c r="T22" s="3006"/>
      <c r="U22" s="3006"/>
      <c r="V22" s="3006"/>
      <c r="W22" s="3006"/>
      <c r="X22" s="3006"/>
      <c r="Y22" s="3006"/>
      <c r="Z22" s="3006"/>
      <c r="AA22" s="3006"/>
      <c r="AB22" s="3006"/>
      <c r="AC22" s="3006"/>
      <c r="AD22" s="3006"/>
      <c r="AE22" s="3006"/>
      <c r="AF22" s="3006"/>
      <c r="AG22" s="3006"/>
      <c r="AH22" s="3006"/>
      <c r="AI22" s="3006"/>
      <c r="AJ22" s="3007"/>
      <c r="AK22" s="929"/>
      <c r="AL22" s="929"/>
      <c r="AM22" s="929"/>
      <c r="AN22" s="925"/>
    </row>
    <row r="23" spans="1:42" s="926" customFormat="1" ht="12.75" customHeight="1">
      <c r="A23" s="929"/>
      <c r="B23" s="929"/>
      <c r="C23" s="929"/>
      <c r="D23" s="940"/>
      <c r="E23" s="929"/>
      <c r="F23" s="929"/>
      <c r="G23" s="929"/>
      <c r="H23" s="929"/>
      <c r="I23" s="929"/>
      <c r="J23" s="929"/>
      <c r="K23" s="929"/>
      <c r="L23" s="929"/>
      <c r="M23" s="929"/>
      <c r="N23" s="929"/>
      <c r="O23" s="929"/>
      <c r="P23" s="929"/>
      <c r="Q23" s="929"/>
      <c r="R23" s="929"/>
      <c r="S23" s="929"/>
      <c r="T23" s="929"/>
      <c r="U23" s="929"/>
      <c r="V23" s="929"/>
      <c r="W23" s="929"/>
      <c r="X23" s="929"/>
      <c r="Y23" s="929"/>
      <c r="Z23" s="929"/>
      <c r="AA23" s="929"/>
      <c r="AB23" s="929"/>
      <c r="AC23" s="929"/>
      <c r="AD23" s="929"/>
      <c r="AE23" s="929"/>
      <c r="AF23" s="929"/>
      <c r="AG23" s="929"/>
      <c r="AH23" s="929"/>
      <c r="AI23" s="929"/>
      <c r="AJ23" s="929"/>
      <c r="AK23" s="929"/>
      <c r="AL23" s="929"/>
      <c r="AM23" s="929"/>
      <c r="AN23" s="925"/>
      <c r="AO23" s="939">
        <f>IF($B37="yes",6,0)</f>
        <v>0</v>
      </c>
    </row>
    <row r="24" spans="1:42" s="926" customFormat="1" ht="12.75" customHeight="1">
      <c r="A24" s="929"/>
      <c r="B24" s="3001" t="s">
        <v>626</v>
      </c>
      <c r="C24" s="3001"/>
      <c r="D24" s="936"/>
      <c r="E24" s="3008" t="s">
        <v>1563</v>
      </c>
      <c r="F24" s="3009"/>
      <c r="G24" s="3009"/>
      <c r="H24" s="3009"/>
      <c r="I24" s="3009"/>
      <c r="J24" s="3009"/>
      <c r="K24" s="3009"/>
      <c r="L24" s="3009"/>
      <c r="M24" s="3009"/>
      <c r="N24" s="3009"/>
      <c r="O24" s="3009"/>
      <c r="P24" s="3009"/>
      <c r="Q24" s="3009"/>
      <c r="R24" s="3009"/>
      <c r="S24" s="3009"/>
      <c r="T24" s="3009"/>
      <c r="U24" s="3009"/>
      <c r="V24" s="3009"/>
      <c r="W24" s="3009"/>
      <c r="X24" s="3009"/>
      <c r="Y24" s="3009"/>
      <c r="Z24" s="3009"/>
      <c r="AA24" s="3009"/>
      <c r="AB24" s="3009"/>
      <c r="AC24" s="3009"/>
      <c r="AD24" s="3009"/>
      <c r="AE24" s="3009"/>
      <c r="AF24" s="3009"/>
      <c r="AG24" s="3009"/>
      <c r="AH24" s="3009"/>
      <c r="AI24" s="3009"/>
      <c r="AJ24" s="3010"/>
      <c r="AK24" s="929"/>
      <c r="AL24" s="929"/>
      <c r="AM24" s="929"/>
      <c r="AN24" s="925"/>
      <c r="AO24" s="939">
        <f>IF($B39="yes",6,0)</f>
        <v>0</v>
      </c>
    </row>
    <row r="25" spans="1:42" s="926" customFormat="1" ht="12.75" customHeight="1">
      <c r="A25" s="929"/>
      <c r="B25" s="929"/>
      <c r="C25" s="929"/>
      <c r="D25" s="939"/>
      <c r="E25" s="3011"/>
      <c r="F25" s="3012"/>
      <c r="G25" s="3012"/>
      <c r="H25" s="3012"/>
      <c r="I25" s="3012"/>
      <c r="J25" s="3012"/>
      <c r="K25" s="3012"/>
      <c r="L25" s="3012"/>
      <c r="M25" s="3012"/>
      <c r="N25" s="3012"/>
      <c r="O25" s="3012"/>
      <c r="P25" s="3012"/>
      <c r="Q25" s="3012"/>
      <c r="R25" s="3012"/>
      <c r="S25" s="3012"/>
      <c r="T25" s="3012"/>
      <c r="U25" s="3012"/>
      <c r="V25" s="3012"/>
      <c r="W25" s="3012"/>
      <c r="X25" s="3012"/>
      <c r="Y25" s="3012"/>
      <c r="Z25" s="3012"/>
      <c r="AA25" s="3012"/>
      <c r="AB25" s="3012"/>
      <c r="AC25" s="3012"/>
      <c r="AD25" s="3012"/>
      <c r="AE25" s="3012"/>
      <c r="AF25" s="3012"/>
      <c r="AG25" s="3012"/>
      <c r="AH25" s="3012"/>
      <c r="AI25" s="3012"/>
      <c r="AJ25" s="3013"/>
      <c r="AK25" s="929"/>
      <c r="AL25" s="929"/>
      <c r="AM25" s="929"/>
      <c r="AN25" s="925"/>
      <c r="AO25" s="939">
        <f>IF($B41="yes",6,0)</f>
        <v>0</v>
      </c>
    </row>
    <row r="26" spans="1:42" s="926" customFormat="1" ht="12.75" customHeight="1">
      <c r="A26" s="929"/>
      <c r="B26" s="929"/>
      <c r="C26" s="929"/>
      <c r="D26" s="939"/>
      <c r="E26" s="929"/>
      <c r="F26" s="929"/>
      <c r="G26" s="929"/>
      <c r="H26" s="929"/>
      <c r="I26" s="929"/>
      <c r="J26" s="929"/>
      <c r="K26" s="929"/>
      <c r="L26" s="929"/>
      <c r="M26" s="929"/>
      <c r="N26" s="929"/>
      <c r="O26" s="929"/>
      <c r="P26" s="929"/>
      <c r="Q26" s="929"/>
      <c r="R26" s="929"/>
      <c r="S26" s="929"/>
      <c r="T26" s="929"/>
      <c r="U26" s="929"/>
      <c r="V26" s="929"/>
      <c r="W26" s="929"/>
      <c r="X26" s="929"/>
      <c r="Y26" s="929"/>
      <c r="Z26" s="929"/>
      <c r="AA26" s="929"/>
      <c r="AB26" s="929"/>
      <c r="AC26" s="929"/>
      <c r="AD26" s="929"/>
      <c r="AE26" s="929"/>
      <c r="AF26" s="929"/>
      <c r="AG26" s="929"/>
      <c r="AH26" s="929"/>
      <c r="AI26" s="929"/>
      <c r="AJ26" s="929"/>
      <c r="AK26" s="929"/>
      <c r="AL26" s="929"/>
      <c r="AM26" s="929"/>
      <c r="AN26" s="925"/>
      <c r="AO26" s="939">
        <f>IF($B43="yes",6,0)</f>
        <v>0</v>
      </c>
    </row>
    <row r="27" spans="1:42" s="926" customFormat="1" ht="12.75" customHeight="1">
      <c r="A27" s="929"/>
      <c r="B27" s="933" t="s">
        <v>1564</v>
      </c>
      <c r="C27" s="929"/>
      <c r="E27" s="929"/>
      <c r="F27" s="929"/>
      <c r="G27" s="929"/>
      <c r="H27" s="929"/>
      <c r="I27" s="929"/>
      <c r="J27" s="929"/>
      <c r="K27" s="929"/>
      <c r="L27" s="929"/>
      <c r="M27" s="929"/>
      <c r="N27" s="929"/>
      <c r="O27" s="929"/>
      <c r="P27" s="929"/>
      <c r="Q27" s="929"/>
      <c r="R27" s="929"/>
      <c r="S27" s="929"/>
      <c r="T27" s="929"/>
      <c r="U27" s="929"/>
      <c r="V27" s="929"/>
      <c r="W27" s="929"/>
      <c r="X27" s="929"/>
      <c r="Y27" s="929"/>
      <c r="Z27" s="929"/>
      <c r="AA27" s="929"/>
      <c r="AB27" s="929"/>
      <c r="AC27" s="929"/>
      <c r="AD27" s="929"/>
      <c r="AE27" s="929"/>
      <c r="AF27" s="929"/>
      <c r="AG27" s="929"/>
      <c r="AH27" s="929"/>
      <c r="AI27" s="929"/>
      <c r="AJ27" s="929"/>
      <c r="AK27" s="929"/>
      <c r="AL27" s="929"/>
      <c r="AM27" s="929"/>
      <c r="AN27" s="925"/>
      <c r="AO27" s="939">
        <f>IF($B45="yes",6,0)</f>
        <v>0</v>
      </c>
    </row>
    <row r="28" spans="1:42" s="926" customFormat="1" ht="12.75" customHeight="1">
      <c r="A28" s="929"/>
      <c r="B28" s="929"/>
      <c r="C28" s="929"/>
      <c r="E28" s="929"/>
      <c r="F28" s="929"/>
      <c r="G28" s="929"/>
      <c r="H28" s="929"/>
      <c r="I28" s="929"/>
      <c r="J28" s="929"/>
      <c r="K28" s="929"/>
      <c r="L28" s="929"/>
      <c r="M28" s="929"/>
      <c r="N28" s="929"/>
      <c r="O28" s="929"/>
      <c r="P28" s="929"/>
      <c r="Q28" s="929"/>
      <c r="R28" s="929"/>
      <c r="S28" s="929"/>
      <c r="T28" s="929"/>
      <c r="U28" s="929"/>
      <c r="V28" s="929"/>
      <c r="W28" s="929"/>
      <c r="X28" s="929"/>
      <c r="Y28" s="929"/>
      <c r="Z28" s="929"/>
      <c r="AA28" s="929"/>
      <c r="AB28" s="929"/>
      <c r="AC28" s="929"/>
      <c r="AD28" s="929"/>
      <c r="AE28" s="929"/>
      <c r="AF28" s="929"/>
      <c r="AG28" s="929"/>
      <c r="AH28" s="929"/>
      <c r="AI28" s="929"/>
      <c r="AJ28" s="929"/>
      <c r="AK28" s="929"/>
      <c r="AL28" s="929"/>
      <c r="AM28" s="929"/>
      <c r="AN28" s="925"/>
      <c r="AO28" s="939">
        <f>IF($B47="yes",6,0)</f>
        <v>0</v>
      </c>
    </row>
    <row r="29" spans="1:42" s="926" customFormat="1" ht="12.75" customHeight="1">
      <c r="A29" s="929"/>
      <c r="B29" s="3001" t="s">
        <v>626</v>
      </c>
      <c r="C29" s="3001"/>
      <c r="D29" s="936"/>
      <c r="E29" s="3008" t="s">
        <v>1565</v>
      </c>
      <c r="F29" s="3009"/>
      <c r="G29" s="3009"/>
      <c r="H29" s="3009"/>
      <c r="I29" s="3009"/>
      <c r="J29" s="3009"/>
      <c r="K29" s="3009"/>
      <c r="L29" s="3009"/>
      <c r="M29" s="3009"/>
      <c r="N29" s="3009"/>
      <c r="O29" s="3009"/>
      <c r="P29" s="3009"/>
      <c r="Q29" s="3009"/>
      <c r="R29" s="3009"/>
      <c r="S29" s="3009"/>
      <c r="T29" s="3009"/>
      <c r="U29" s="3009"/>
      <c r="V29" s="3009"/>
      <c r="W29" s="3009"/>
      <c r="X29" s="3009"/>
      <c r="Y29" s="3009"/>
      <c r="Z29" s="3009"/>
      <c r="AA29" s="3009"/>
      <c r="AB29" s="3009"/>
      <c r="AC29" s="3009"/>
      <c r="AD29" s="3009"/>
      <c r="AE29" s="3009"/>
      <c r="AF29" s="3009"/>
      <c r="AG29" s="3009"/>
      <c r="AH29" s="3009"/>
      <c r="AI29" s="3009"/>
      <c r="AJ29" s="3010"/>
      <c r="AK29" s="929"/>
      <c r="AL29" s="929"/>
      <c r="AM29" s="929"/>
      <c r="AN29" s="925"/>
      <c r="AO29" s="939">
        <f>IF($B49="yes",6,0)</f>
        <v>0</v>
      </c>
    </row>
    <row r="30" spans="1:42" s="926" customFormat="1" ht="12.75" customHeight="1">
      <c r="A30" s="929"/>
      <c r="B30" s="929"/>
      <c r="C30" s="929"/>
      <c r="E30" s="3014"/>
      <c r="F30" s="3015"/>
      <c r="G30" s="3015"/>
      <c r="H30" s="3015"/>
      <c r="I30" s="3015"/>
      <c r="J30" s="3015"/>
      <c r="K30" s="3015"/>
      <c r="L30" s="3015"/>
      <c r="M30" s="3015"/>
      <c r="N30" s="3015"/>
      <c r="O30" s="3015"/>
      <c r="P30" s="3015"/>
      <c r="Q30" s="3015"/>
      <c r="R30" s="3015"/>
      <c r="S30" s="3015"/>
      <c r="T30" s="3015"/>
      <c r="U30" s="3015"/>
      <c r="V30" s="3015"/>
      <c r="W30" s="3015"/>
      <c r="X30" s="3015"/>
      <c r="Y30" s="3015"/>
      <c r="Z30" s="3015"/>
      <c r="AA30" s="3015"/>
      <c r="AB30" s="3015"/>
      <c r="AC30" s="3015"/>
      <c r="AD30" s="3015"/>
      <c r="AE30" s="3015"/>
      <c r="AF30" s="3015"/>
      <c r="AG30" s="3015"/>
      <c r="AH30" s="3015"/>
      <c r="AI30" s="3015"/>
      <c r="AJ30" s="3016"/>
      <c r="AK30" s="929"/>
      <c r="AL30" s="929"/>
      <c r="AM30" s="929"/>
      <c r="AN30" s="925"/>
      <c r="AO30" s="926">
        <f>IF(SUM(AO23:AO29)&gt;6,6,(SUM(AO23:AO29)))</f>
        <v>0</v>
      </c>
      <c r="AP30" s="926" t="s">
        <v>1560</v>
      </c>
    </row>
    <row r="31" spans="1:42" s="926" customFormat="1" ht="12.75" customHeight="1">
      <c r="A31" s="929"/>
      <c r="B31" s="929"/>
      <c r="C31" s="929"/>
      <c r="E31" s="3011"/>
      <c r="F31" s="3012"/>
      <c r="G31" s="3012"/>
      <c r="H31" s="3012"/>
      <c r="I31" s="3012"/>
      <c r="J31" s="3012"/>
      <c r="K31" s="3012"/>
      <c r="L31" s="3012"/>
      <c r="M31" s="3012"/>
      <c r="N31" s="3012"/>
      <c r="O31" s="3012"/>
      <c r="P31" s="3012"/>
      <c r="Q31" s="3012"/>
      <c r="R31" s="3012"/>
      <c r="S31" s="3012"/>
      <c r="T31" s="3012"/>
      <c r="U31" s="3012"/>
      <c r="V31" s="3012"/>
      <c r="W31" s="3012"/>
      <c r="X31" s="3012"/>
      <c r="Y31" s="3012"/>
      <c r="Z31" s="3012"/>
      <c r="AA31" s="3012"/>
      <c r="AB31" s="3012"/>
      <c r="AC31" s="3012"/>
      <c r="AD31" s="3012"/>
      <c r="AE31" s="3012"/>
      <c r="AF31" s="3012"/>
      <c r="AG31" s="3012"/>
      <c r="AH31" s="3012"/>
      <c r="AI31" s="3012"/>
      <c r="AJ31" s="3013"/>
      <c r="AK31" s="929"/>
      <c r="AL31" s="929"/>
      <c r="AM31" s="929"/>
      <c r="AN31" s="925"/>
    </row>
    <row r="32" spans="1:42" s="926" customFormat="1" ht="12.75" customHeight="1">
      <c r="A32" s="929"/>
      <c r="B32" s="929"/>
      <c r="C32" s="929"/>
      <c r="E32" s="929"/>
      <c r="F32" s="929"/>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29"/>
      <c r="AI32" s="929"/>
      <c r="AJ32" s="929"/>
      <c r="AK32" s="929"/>
      <c r="AL32" s="929"/>
      <c r="AM32" s="929"/>
      <c r="AN32" s="925"/>
      <c r="AO32" s="926">
        <f>MAX(AO16,AO21,AO30)</f>
        <v>0</v>
      </c>
    </row>
    <row r="33" spans="1:41" s="926" customFormat="1" ht="12.75" customHeight="1">
      <c r="A33" s="929"/>
      <c r="B33" s="933" t="s">
        <v>1566</v>
      </c>
      <c r="C33" s="929"/>
      <c r="E33" s="929"/>
      <c r="F33" s="929"/>
      <c r="G33" s="929"/>
      <c r="H33" s="929"/>
      <c r="I33" s="929"/>
      <c r="J33" s="929"/>
      <c r="K33" s="929"/>
      <c r="L33" s="929"/>
      <c r="M33" s="929"/>
      <c r="N33" s="929"/>
      <c r="O33" s="929"/>
      <c r="P33" s="929"/>
      <c r="Q33" s="929"/>
      <c r="R33" s="929"/>
      <c r="S33" s="929"/>
      <c r="T33" s="929"/>
      <c r="U33" s="929"/>
      <c r="V33" s="929"/>
      <c r="W33" s="929"/>
      <c r="X33" s="929"/>
      <c r="Y33" s="929"/>
      <c r="Z33" s="929"/>
      <c r="AA33" s="929"/>
      <c r="AB33" s="929"/>
      <c r="AC33" s="929"/>
      <c r="AD33" s="929"/>
      <c r="AE33" s="929"/>
      <c r="AF33" s="929"/>
      <c r="AG33" s="929"/>
      <c r="AH33" s="929"/>
      <c r="AI33" s="929"/>
      <c r="AJ33" s="929"/>
      <c r="AK33" s="929"/>
      <c r="AL33" s="929"/>
      <c r="AM33" s="929"/>
      <c r="AN33" s="925"/>
    </row>
    <row r="34" spans="1:41" s="926" customFormat="1" ht="12.75" customHeight="1">
      <c r="A34" s="929"/>
      <c r="B34" s="3035" t="s">
        <v>2315</v>
      </c>
      <c r="C34" s="3035"/>
      <c r="D34" s="3035"/>
      <c r="E34" s="3035"/>
      <c r="F34" s="3035"/>
      <c r="G34" s="3035"/>
      <c r="H34" s="3035"/>
      <c r="I34" s="3035"/>
      <c r="J34" s="3035"/>
      <c r="K34" s="3035"/>
      <c r="L34" s="3035"/>
      <c r="M34" s="3035"/>
      <c r="N34" s="3035"/>
      <c r="O34" s="3035"/>
      <c r="P34" s="3035"/>
      <c r="Q34" s="3035"/>
      <c r="R34" s="3035"/>
      <c r="S34" s="3035"/>
      <c r="T34" s="3035"/>
      <c r="U34" s="3035"/>
      <c r="V34" s="3035"/>
      <c r="W34" s="3035"/>
      <c r="X34" s="3035"/>
      <c r="Y34" s="3035"/>
      <c r="Z34" s="3035"/>
      <c r="AA34" s="3035"/>
      <c r="AB34" s="3035"/>
      <c r="AC34" s="3035"/>
      <c r="AD34" s="3035"/>
      <c r="AE34" s="3035"/>
      <c r="AF34" s="3035"/>
      <c r="AG34" s="3035"/>
      <c r="AH34" s="3035"/>
      <c r="AI34" s="3035"/>
      <c r="AJ34" s="3035"/>
      <c r="AK34" s="3035"/>
      <c r="AL34" s="929"/>
      <c r="AM34" s="929"/>
      <c r="AN34" s="925"/>
    </row>
    <row r="35" spans="1:41" s="926" customFormat="1" ht="12.75" customHeight="1">
      <c r="A35" s="929"/>
      <c r="B35" s="3035"/>
      <c r="C35" s="3035"/>
      <c r="D35" s="3035"/>
      <c r="E35" s="3035"/>
      <c r="F35" s="3035"/>
      <c r="G35" s="3035"/>
      <c r="H35" s="3035"/>
      <c r="I35" s="3035"/>
      <c r="J35" s="3035"/>
      <c r="K35" s="3035"/>
      <c r="L35" s="3035"/>
      <c r="M35" s="3035"/>
      <c r="N35" s="3035"/>
      <c r="O35" s="3035"/>
      <c r="P35" s="3035"/>
      <c r="Q35" s="3035"/>
      <c r="R35" s="3035"/>
      <c r="S35" s="3035"/>
      <c r="T35" s="3035"/>
      <c r="U35" s="3035"/>
      <c r="V35" s="3035"/>
      <c r="W35" s="3035"/>
      <c r="X35" s="3035"/>
      <c r="Y35" s="3035"/>
      <c r="Z35" s="3035"/>
      <c r="AA35" s="3035"/>
      <c r="AB35" s="3035"/>
      <c r="AC35" s="3035"/>
      <c r="AD35" s="3035"/>
      <c r="AE35" s="3035"/>
      <c r="AF35" s="3035"/>
      <c r="AG35" s="3035"/>
      <c r="AH35" s="3035"/>
      <c r="AI35" s="3035"/>
      <c r="AJ35" s="3035"/>
      <c r="AK35" s="3035"/>
      <c r="AL35" s="929"/>
      <c r="AM35" s="929"/>
      <c r="AN35" s="925"/>
    </row>
    <row r="36" spans="1:41" s="926" customFormat="1" ht="12.75" customHeight="1">
      <c r="A36" s="929"/>
      <c r="B36" s="929"/>
      <c r="C36" s="929"/>
      <c r="E36" s="929"/>
      <c r="F36" s="929"/>
      <c r="G36" s="929"/>
      <c r="H36" s="929"/>
      <c r="I36" s="929"/>
      <c r="J36" s="929"/>
      <c r="K36" s="929"/>
      <c r="L36" s="929"/>
      <c r="M36" s="929"/>
      <c r="N36" s="929"/>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29"/>
      <c r="AL36" s="929"/>
      <c r="AM36" s="929"/>
      <c r="AN36" s="925"/>
    </row>
    <row r="37" spans="1:41" s="926" customFormat="1" ht="12.75" customHeight="1">
      <c r="A37" s="929"/>
      <c r="B37" s="3001" t="s">
        <v>626</v>
      </c>
      <c r="C37" s="3001"/>
      <c r="D37" s="936"/>
      <c r="E37" s="944" t="s">
        <v>1567</v>
      </c>
      <c r="F37" s="929"/>
      <c r="G37" s="929"/>
      <c r="H37" s="929"/>
      <c r="I37" s="929"/>
      <c r="J37" s="929"/>
      <c r="K37" s="929"/>
      <c r="L37" s="929"/>
      <c r="M37" s="929"/>
      <c r="N37" s="929"/>
      <c r="O37" s="929"/>
      <c r="P37" s="929"/>
      <c r="Q37" s="929"/>
      <c r="R37" s="929"/>
      <c r="S37" s="929"/>
      <c r="T37" s="929"/>
      <c r="U37" s="929"/>
      <c r="V37" s="929"/>
      <c r="W37" s="929"/>
      <c r="X37" s="929"/>
      <c r="Y37" s="929"/>
      <c r="Z37" s="929"/>
      <c r="AA37" s="929"/>
      <c r="AB37" s="929"/>
      <c r="AC37" s="929"/>
      <c r="AD37" s="929"/>
      <c r="AE37" s="929"/>
      <c r="AF37" s="929"/>
      <c r="AG37" s="929"/>
      <c r="AH37" s="929"/>
      <c r="AI37" s="929"/>
      <c r="AJ37" s="929"/>
      <c r="AK37" s="929"/>
      <c r="AL37" s="929"/>
      <c r="AM37" s="929"/>
      <c r="AN37" s="925"/>
      <c r="AO37" s="945"/>
    </row>
    <row r="38" spans="1:41" s="926" customFormat="1" ht="12.75" customHeight="1">
      <c r="A38" s="929"/>
      <c r="B38" s="929"/>
      <c r="C38" s="929"/>
      <c r="E38" s="929"/>
      <c r="F38" s="929"/>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c r="AH38" s="929"/>
      <c r="AI38" s="929"/>
      <c r="AJ38" s="929"/>
      <c r="AK38" s="929"/>
      <c r="AL38" s="929"/>
      <c r="AM38" s="929"/>
      <c r="AN38" s="925"/>
      <c r="AO38" s="945"/>
    </row>
    <row r="39" spans="1:41" s="926" customFormat="1" ht="12.75" customHeight="1">
      <c r="A39" s="929"/>
      <c r="B39" s="3001" t="s">
        <v>626</v>
      </c>
      <c r="C39" s="3001"/>
      <c r="D39" s="936"/>
      <c r="E39" s="946" t="s">
        <v>1568</v>
      </c>
      <c r="F39" s="929"/>
      <c r="G39" s="929"/>
      <c r="H39" s="929"/>
      <c r="I39" s="929"/>
      <c r="J39" s="929"/>
      <c r="K39" s="929"/>
      <c r="L39" s="929"/>
      <c r="M39" s="929"/>
      <c r="N39" s="929"/>
      <c r="O39" s="929"/>
      <c r="P39" s="929"/>
      <c r="Q39" s="929"/>
      <c r="R39" s="929"/>
      <c r="S39" s="929"/>
      <c r="T39" s="929"/>
      <c r="U39" s="929"/>
      <c r="V39" s="929"/>
      <c r="W39" s="929"/>
      <c r="X39" s="929"/>
      <c r="Y39" s="929"/>
      <c r="Z39" s="929"/>
      <c r="AA39" s="929"/>
      <c r="AB39" s="929"/>
      <c r="AC39" s="929"/>
      <c r="AD39" s="929"/>
      <c r="AE39" s="929"/>
      <c r="AF39" s="929"/>
      <c r="AG39" s="929"/>
      <c r="AH39" s="929"/>
      <c r="AI39" s="929"/>
      <c r="AJ39" s="929"/>
      <c r="AK39" s="929"/>
      <c r="AL39" s="929"/>
      <c r="AM39" s="929"/>
      <c r="AN39" s="925"/>
      <c r="AO39" s="945"/>
    </row>
    <row r="40" spans="1:41" s="926" customFormat="1" ht="12.75" customHeight="1">
      <c r="A40" s="929"/>
      <c r="B40" s="929"/>
      <c r="C40" s="929"/>
      <c r="D40" s="929"/>
      <c r="E40" s="929"/>
      <c r="F40" s="929"/>
      <c r="G40" s="929"/>
      <c r="H40" s="929"/>
      <c r="I40" s="929"/>
      <c r="J40" s="929"/>
      <c r="K40" s="929"/>
      <c r="L40" s="929"/>
      <c r="M40" s="929"/>
      <c r="N40" s="929"/>
      <c r="O40" s="929"/>
      <c r="P40" s="929"/>
      <c r="Q40" s="929"/>
      <c r="R40" s="929"/>
      <c r="S40" s="929"/>
      <c r="T40" s="929"/>
      <c r="U40" s="929"/>
      <c r="V40" s="929"/>
      <c r="W40" s="929"/>
      <c r="X40" s="929"/>
      <c r="Y40" s="929"/>
      <c r="Z40" s="929"/>
      <c r="AA40" s="929"/>
      <c r="AB40" s="929"/>
      <c r="AC40" s="929"/>
      <c r="AD40" s="929"/>
      <c r="AE40" s="929"/>
      <c r="AF40" s="929"/>
      <c r="AG40" s="929"/>
      <c r="AH40" s="929"/>
      <c r="AI40" s="929"/>
      <c r="AJ40" s="929"/>
      <c r="AK40" s="929"/>
      <c r="AL40" s="929"/>
      <c r="AM40" s="929"/>
      <c r="AN40" s="925"/>
      <c r="AO40" s="945"/>
    </row>
    <row r="41" spans="1:41" s="926" customFormat="1" ht="12.75" customHeight="1">
      <c r="A41" s="929"/>
      <c r="B41" s="3001" t="s">
        <v>626</v>
      </c>
      <c r="C41" s="3001"/>
      <c r="D41" s="936"/>
      <c r="E41" s="947" t="s">
        <v>1569</v>
      </c>
      <c r="F41" s="929"/>
      <c r="G41" s="929"/>
      <c r="H41" s="929"/>
      <c r="I41" s="929"/>
      <c r="J41" s="929"/>
      <c r="K41" s="929"/>
      <c r="L41" s="929"/>
      <c r="M41" s="929"/>
      <c r="N41" s="929"/>
      <c r="O41" s="929"/>
      <c r="P41" s="929"/>
      <c r="Q41" s="929"/>
      <c r="R41" s="929"/>
      <c r="S41" s="929"/>
      <c r="T41" s="929"/>
      <c r="U41" s="929"/>
      <c r="V41" s="929"/>
      <c r="W41" s="929"/>
      <c r="X41" s="929"/>
      <c r="Y41" s="929"/>
      <c r="Z41" s="929"/>
      <c r="AA41" s="929"/>
      <c r="AB41" s="929"/>
      <c r="AC41" s="929"/>
      <c r="AD41" s="929"/>
      <c r="AE41" s="929"/>
      <c r="AF41" s="929"/>
      <c r="AG41" s="929"/>
      <c r="AH41" s="929"/>
      <c r="AI41" s="929"/>
      <c r="AJ41" s="929"/>
      <c r="AK41" s="929"/>
      <c r="AL41" s="929"/>
      <c r="AM41" s="929"/>
      <c r="AN41" s="925"/>
      <c r="AO41" s="945"/>
    </row>
    <row r="42" spans="1:41" s="926" customFormat="1" ht="12.75" customHeight="1">
      <c r="A42" s="929"/>
      <c r="B42" s="929"/>
      <c r="C42" s="929"/>
      <c r="D42" s="929"/>
      <c r="E42" s="947"/>
      <c r="F42" s="945"/>
      <c r="G42" s="945"/>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c r="AI42" s="929"/>
      <c r="AJ42" s="929"/>
      <c r="AK42" s="929"/>
      <c r="AL42" s="929"/>
      <c r="AM42" s="929"/>
      <c r="AN42" s="925"/>
      <c r="AO42" s="948"/>
    </row>
    <row r="43" spans="1:41" s="926" customFormat="1" ht="12.75" customHeight="1">
      <c r="A43" s="929"/>
      <c r="B43" s="3001" t="s">
        <v>626</v>
      </c>
      <c r="C43" s="3001"/>
      <c r="D43" s="936"/>
      <c r="E43" s="947" t="s">
        <v>1570</v>
      </c>
      <c r="F43" s="945"/>
      <c r="G43" s="945"/>
      <c r="H43" s="929"/>
      <c r="I43" s="929"/>
      <c r="J43" s="929"/>
      <c r="K43" s="929"/>
      <c r="L43" s="929"/>
      <c r="M43" s="929"/>
      <c r="N43" s="929"/>
      <c r="O43" s="929"/>
      <c r="P43" s="929"/>
      <c r="Q43" s="929"/>
      <c r="R43" s="929"/>
      <c r="S43" s="929"/>
      <c r="T43" s="929"/>
      <c r="U43" s="929"/>
      <c r="V43" s="929"/>
      <c r="W43" s="929"/>
      <c r="X43" s="929"/>
      <c r="Y43" s="929"/>
      <c r="Z43" s="929"/>
      <c r="AA43" s="929"/>
      <c r="AB43" s="929"/>
      <c r="AC43" s="929"/>
      <c r="AD43" s="929"/>
      <c r="AE43" s="929"/>
      <c r="AF43" s="929"/>
      <c r="AG43" s="929"/>
      <c r="AH43" s="929"/>
      <c r="AI43" s="929"/>
      <c r="AJ43" s="929"/>
      <c r="AK43" s="929"/>
      <c r="AL43" s="929"/>
      <c r="AM43" s="929"/>
      <c r="AN43" s="925"/>
      <c r="AO43" s="948"/>
    </row>
    <row r="44" spans="1:41" s="926" customFormat="1" ht="12.75" customHeight="1">
      <c r="A44" s="929"/>
      <c r="B44" s="929"/>
      <c r="C44" s="929"/>
      <c r="D44" s="929"/>
      <c r="E44" s="947"/>
      <c r="F44" s="945"/>
      <c r="G44" s="945"/>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929"/>
      <c r="AL44" s="929"/>
      <c r="AM44" s="929"/>
      <c r="AN44" s="925"/>
    </row>
    <row r="45" spans="1:41" s="926" customFormat="1" ht="12.75" customHeight="1">
      <c r="A45" s="929"/>
      <c r="B45" s="3001" t="s">
        <v>626</v>
      </c>
      <c r="C45" s="3001"/>
      <c r="D45" s="936"/>
      <c r="E45" s="947" t="s">
        <v>1571</v>
      </c>
      <c r="F45" s="945"/>
      <c r="G45" s="945"/>
      <c r="H45" s="929"/>
      <c r="I45" s="929"/>
      <c r="J45" s="929"/>
      <c r="K45" s="929"/>
      <c r="L45" s="929"/>
      <c r="M45" s="929"/>
      <c r="N45" s="929"/>
      <c r="O45" s="929"/>
      <c r="P45" s="929"/>
      <c r="Q45" s="929"/>
      <c r="R45" s="929"/>
      <c r="S45" s="929"/>
      <c r="T45" s="929"/>
      <c r="U45" s="929"/>
      <c r="V45" s="929"/>
      <c r="W45" s="929"/>
      <c r="X45" s="929"/>
      <c r="Y45" s="929"/>
      <c r="Z45" s="929"/>
      <c r="AA45" s="929"/>
      <c r="AB45" s="929"/>
      <c r="AC45" s="929"/>
      <c r="AD45" s="929"/>
      <c r="AE45" s="929"/>
      <c r="AF45" s="929"/>
      <c r="AG45" s="929"/>
      <c r="AH45" s="929"/>
      <c r="AI45" s="929"/>
      <c r="AJ45" s="929"/>
      <c r="AK45" s="929"/>
      <c r="AL45" s="929"/>
      <c r="AM45" s="929"/>
      <c r="AN45" s="925"/>
    </row>
    <row r="46" spans="1:41" s="926" customFormat="1" ht="12.75" customHeight="1">
      <c r="A46" s="929"/>
      <c r="B46" s="929"/>
      <c r="C46" s="929"/>
      <c r="D46" s="929"/>
      <c r="E46" s="947"/>
      <c r="F46" s="945"/>
      <c r="G46" s="945"/>
      <c r="H46" s="929"/>
      <c r="I46" s="929"/>
      <c r="J46" s="929"/>
      <c r="K46" s="929"/>
      <c r="L46" s="929"/>
      <c r="M46" s="929"/>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5"/>
    </row>
    <row r="47" spans="1:41" s="926" customFormat="1" ht="12.75" customHeight="1">
      <c r="A47" s="929"/>
      <c r="B47" s="3001" t="s">
        <v>626</v>
      </c>
      <c r="C47" s="3001"/>
      <c r="D47" s="936"/>
      <c r="E47" s="949" t="s">
        <v>1572</v>
      </c>
      <c r="F47" s="945"/>
      <c r="G47" s="945"/>
      <c r="H47" s="929"/>
      <c r="I47" s="929"/>
      <c r="J47" s="929"/>
      <c r="K47" s="929"/>
      <c r="L47" s="929"/>
      <c r="M47" s="929"/>
      <c r="N47" s="929"/>
      <c r="O47" s="929"/>
      <c r="P47" s="929"/>
      <c r="Q47" s="929"/>
      <c r="R47" s="929"/>
      <c r="S47" s="929"/>
      <c r="T47" s="929"/>
      <c r="U47" s="929"/>
      <c r="V47" s="929"/>
      <c r="W47" s="929"/>
      <c r="X47" s="929"/>
      <c r="Y47" s="929"/>
      <c r="Z47" s="929"/>
      <c r="AA47" s="929"/>
      <c r="AB47" s="929"/>
      <c r="AC47" s="929"/>
      <c r="AD47" s="929"/>
      <c r="AE47" s="929"/>
      <c r="AF47" s="929"/>
      <c r="AG47" s="929"/>
      <c r="AH47" s="929"/>
      <c r="AI47" s="929"/>
      <c r="AJ47" s="929"/>
      <c r="AK47" s="929"/>
      <c r="AL47" s="929"/>
      <c r="AM47" s="929"/>
      <c r="AN47" s="925"/>
    </row>
    <row r="48" spans="1:41" s="926" customFormat="1" ht="12.75" customHeight="1">
      <c r="A48" s="929"/>
      <c r="B48" s="929"/>
      <c r="C48" s="929"/>
      <c r="D48" s="929"/>
      <c r="E48" s="929"/>
      <c r="F48" s="929"/>
      <c r="G48" s="929"/>
      <c r="H48" s="929"/>
      <c r="I48" s="929"/>
      <c r="J48" s="929"/>
      <c r="K48" s="929"/>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5"/>
    </row>
    <row r="49" spans="1:50" s="926" customFormat="1" ht="12.75" customHeight="1">
      <c r="A49" s="929"/>
      <c r="B49" s="3001" t="s">
        <v>626</v>
      </c>
      <c r="C49" s="3001"/>
      <c r="D49" s="936"/>
      <c r="E49" s="949" t="s">
        <v>1573</v>
      </c>
      <c r="F49" s="929"/>
      <c r="G49" s="929"/>
      <c r="H49" s="929"/>
      <c r="I49" s="929"/>
      <c r="J49" s="929"/>
      <c r="K49" s="929"/>
      <c r="L49" s="929"/>
      <c r="M49" s="929"/>
      <c r="N49" s="929"/>
      <c r="O49" s="929"/>
      <c r="P49" s="929"/>
      <c r="Q49" s="929"/>
      <c r="R49" s="929"/>
      <c r="S49" s="929"/>
      <c r="T49" s="929"/>
      <c r="U49" s="929"/>
      <c r="V49" s="929"/>
      <c r="W49" s="929"/>
      <c r="X49" s="929"/>
      <c r="Y49" s="929"/>
      <c r="Z49" s="929"/>
      <c r="AA49" s="929"/>
      <c r="AB49" s="929"/>
      <c r="AC49" s="929"/>
      <c r="AD49" s="929"/>
      <c r="AE49" s="929"/>
      <c r="AF49" s="929"/>
      <c r="AG49" s="929"/>
      <c r="AH49" s="929"/>
      <c r="AI49" s="929"/>
      <c r="AJ49" s="929"/>
      <c r="AK49" s="929"/>
      <c r="AL49" s="929"/>
      <c r="AM49" s="929"/>
      <c r="AN49" s="925"/>
      <c r="AX49" s="950"/>
    </row>
    <row r="50" spans="1:50" s="926" customFormat="1" ht="12.75" customHeight="1">
      <c r="A50" s="929"/>
      <c r="B50" s="929"/>
      <c r="C50" s="929"/>
      <c r="D50" s="929"/>
      <c r="E50" s="929"/>
      <c r="F50" s="929"/>
      <c r="G50" s="929"/>
      <c r="H50" s="929"/>
      <c r="I50" s="929"/>
      <c r="J50" s="929"/>
      <c r="K50" s="929"/>
      <c r="L50" s="929"/>
      <c r="M50" s="929"/>
      <c r="N50" s="929"/>
      <c r="O50" s="929"/>
      <c r="P50" s="929"/>
      <c r="Q50" s="929"/>
      <c r="R50" s="929"/>
      <c r="S50" s="929"/>
      <c r="T50" s="929"/>
      <c r="U50" s="929"/>
      <c r="V50" s="929"/>
      <c r="W50" s="929"/>
      <c r="X50" s="929"/>
      <c r="Y50" s="929"/>
      <c r="Z50" s="929"/>
      <c r="AA50" s="929"/>
      <c r="AB50" s="929"/>
      <c r="AC50" s="929"/>
      <c r="AD50" s="929"/>
      <c r="AE50" s="929"/>
      <c r="AF50" s="929"/>
      <c r="AG50" s="929"/>
      <c r="AH50" s="929"/>
      <c r="AI50" s="929"/>
      <c r="AJ50" s="929"/>
      <c r="AK50" s="929"/>
      <c r="AL50" s="929"/>
      <c r="AM50" s="929"/>
      <c r="AN50" s="925"/>
    </row>
    <row r="51" spans="1:50" s="926" customFormat="1" ht="12.75" customHeight="1">
      <c r="A51" s="951"/>
      <c r="B51" s="952"/>
      <c r="C51" s="952"/>
      <c r="D51" s="952"/>
      <c r="E51" s="952"/>
      <c r="F51" s="952"/>
      <c r="G51" s="953"/>
      <c r="H51" s="954"/>
      <c r="I51" s="954"/>
      <c r="J51" s="954"/>
      <c r="K51" s="954"/>
      <c r="L51" s="954"/>
      <c r="M51" s="954"/>
      <c r="N51" s="954"/>
      <c r="O51" s="954"/>
      <c r="P51" s="954"/>
      <c r="Q51" s="954"/>
      <c r="R51" s="954"/>
      <c r="S51" s="954"/>
      <c r="T51" s="954"/>
      <c r="U51" s="954"/>
      <c r="V51" s="954"/>
      <c r="W51" s="954"/>
      <c r="X51" s="954"/>
      <c r="Y51" s="954"/>
      <c r="Z51" s="954"/>
      <c r="AA51" s="954"/>
      <c r="AB51" s="954"/>
      <c r="AC51" s="954"/>
      <c r="AD51" s="954"/>
      <c r="AE51" s="954"/>
      <c r="AF51" s="954"/>
      <c r="AG51" s="954"/>
      <c r="AH51" s="954"/>
      <c r="AI51" s="955"/>
      <c r="AJ51" s="955" t="s">
        <v>1574</v>
      </c>
      <c r="AK51" s="3032">
        <f>AO32</f>
        <v>0</v>
      </c>
      <c r="AL51" s="3033"/>
      <c r="AM51" s="3034"/>
      <c r="AN51" s="925"/>
    </row>
    <row r="52" spans="1:50" s="926" customFormat="1" ht="12.75" customHeight="1" thickBot="1">
      <c r="A52" s="956"/>
      <c r="B52" s="957"/>
      <c r="C52" s="958"/>
      <c r="D52" s="958"/>
      <c r="E52" s="958"/>
      <c r="F52" s="958"/>
      <c r="G52" s="958"/>
      <c r="H52" s="958"/>
      <c r="I52" s="958"/>
      <c r="J52" s="958"/>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958"/>
      <c r="AJ52" s="958"/>
      <c r="AK52" s="958"/>
      <c r="AL52" s="958"/>
      <c r="AM52" s="959"/>
      <c r="AN52" s="925"/>
    </row>
    <row r="53" spans="1:50" s="926" customFormat="1" ht="12.75" customHeight="1" thickTop="1">
      <c r="A53" s="960"/>
      <c r="B53" s="961"/>
      <c r="C53" s="962"/>
      <c r="D53" s="962"/>
      <c r="E53" s="962"/>
      <c r="F53" s="962"/>
      <c r="G53" s="962"/>
      <c r="H53" s="962"/>
      <c r="I53" s="963"/>
      <c r="J53" s="963"/>
      <c r="K53" s="963"/>
      <c r="L53" s="963"/>
      <c r="M53" s="963"/>
      <c r="N53" s="963"/>
      <c r="O53" s="963"/>
      <c r="P53" s="963"/>
      <c r="Q53" s="963"/>
      <c r="R53" s="960"/>
      <c r="S53" s="928"/>
      <c r="T53" s="928"/>
      <c r="U53" s="928"/>
      <c r="V53" s="928"/>
      <c r="W53" s="928"/>
      <c r="X53" s="928"/>
      <c r="Y53" s="928"/>
      <c r="Z53" s="928"/>
      <c r="AA53" s="928"/>
      <c r="AB53" s="928"/>
      <c r="AC53" s="928"/>
      <c r="AD53" s="928"/>
      <c r="AE53" s="928"/>
      <c r="AF53" s="960"/>
      <c r="AG53" s="928"/>
      <c r="AH53" s="928"/>
      <c r="AI53" s="928"/>
      <c r="AJ53" s="928"/>
      <c r="AK53" s="939"/>
      <c r="AL53" s="939"/>
      <c r="AM53" s="939"/>
      <c r="AN53" s="925"/>
    </row>
    <row r="54" spans="1:50" s="926" customFormat="1" ht="12.75" customHeight="1">
      <c r="A54" s="927" t="s">
        <v>1575</v>
      </c>
      <c r="B54" s="928" t="s">
        <v>1576</v>
      </c>
      <c r="C54" s="928"/>
      <c r="D54" s="928"/>
      <c r="E54" s="928"/>
      <c r="F54" s="928"/>
      <c r="G54" s="928"/>
      <c r="H54" s="928"/>
      <c r="I54" s="928"/>
      <c r="J54" s="928"/>
      <c r="K54" s="928"/>
      <c r="L54" s="928"/>
      <c r="M54" s="928"/>
      <c r="N54" s="928"/>
      <c r="O54" s="928"/>
      <c r="P54" s="928"/>
      <c r="Q54" s="928"/>
      <c r="R54" s="928"/>
      <c r="S54" s="928"/>
      <c r="T54" s="928"/>
      <c r="U54" s="928"/>
      <c r="V54" s="928"/>
      <c r="W54" s="928"/>
      <c r="X54" s="928"/>
      <c r="Y54" s="928"/>
      <c r="Z54" s="928"/>
      <c r="AA54" s="928"/>
      <c r="AB54" s="928"/>
      <c r="AC54" s="928"/>
      <c r="AD54" s="928"/>
      <c r="AE54" s="3017" t="s">
        <v>1577</v>
      </c>
      <c r="AF54" s="3017"/>
      <c r="AG54" s="3017"/>
      <c r="AH54" s="3017"/>
      <c r="AI54" s="3017"/>
      <c r="AJ54" s="3017"/>
      <c r="AK54" s="3017"/>
      <c r="AL54" s="929"/>
      <c r="AM54" s="929"/>
      <c r="AN54" s="925"/>
    </row>
    <row r="55" spans="1:50" s="926" customFormat="1" ht="12.75" customHeight="1">
      <c r="A55" s="927"/>
      <c r="B55" s="928" t="s">
        <v>2156</v>
      </c>
      <c r="C55" s="928"/>
      <c r="D55" s="928"/>
      <c r="E55" s="928"/>
      <c r="F55" s="928"/>
      <c r="G55" s="928"/>
      <c r="H55" s="928"/>
      <c r="I55" s="928"/>
      <c r="J55" s="928"/>
      <c r="K55" s="928"/>
      <c r="L55" s="928"/>
      <c r="M55" s="928"/>
      <c r="N55" s="928"/>
      <c r="O55" s="928"/>
      <c r="P55" s="928"/>
      <c r="Q55" s="928"/>
      <c r="R55" s="928"/>
      <c r="S55" s="928"/>
      <c r="T55" s="928"/>
      <c r="U55" s="928"/>
      <c r="V55" s="928"/>
      <c r="W55" s="928"/>
      <c r="X55" s="928"/>
      <c r="Y55" s="928"/>
      <c r="Z55" s="928"/>
      <c r="AA55" s="928"/>
      <c r="AB55" s="928"/>
      <c r="AC55" s="928"/>
      <c r="AD55" s="928"/>
      <c r="AE55" s="932"/>
      <c r="AF55" s="932"/>
      <c r="AG55" s="932"/>
      <c r="AH55" s="932"/>
      <c r="AI55" s="932"/>
      <c r="AJ55" s="932"/>
      <c r="AK55" s="932"/>
      <c r="AL55" s="929"/>
      <c r="AM55" s="929"/>
      <c r="AN55" s="925"/>
    </row>
    <row r="56" spans="1:50" s="926" customFormat="1" ht="12.75" customHeight="1">
      <c r="A56" s="927"/>
      <c r="B56" s="928"/>
      <c r="C56" s="928"/>
      <c r="D56" s="928"/>
      <c r="E56" s="928"/>
      <c r="F56" s="928"/>
      <c r="G56" s="928"/>
      <c r="H56" s="928"/>
      <c r="I56" s="928"/>
      <c r="J56" s="928"/>
      <c r="K56" s="928"/>
      <c r="L56" s="928"/>
      <c r="M56" s="928"/>
      <c r="N56" s="928"/>
      <c r="O56" s="928"/>
      <c r="P56" s="928"/>
      <c r="Q56" s="928"/>
      <c r="R56" s="928"/>
      <c r="S56" s="928"/>
      <c r="T56" s="928"/>
      <c r="U56" s="928"/>
      <c r="V56" s="928"/>
      <c r="W56" s="928"/>
      <c r="X56" s="928"/>
      <c r="Y56" s="928"/>
      <c r="Z56" s="928"/>
      <c r="AA56" s="928"/>
      <c r="AB56" s="928"/>
      <c r="AC56" s="928"/>
      <c r="AD56" s="928"/>
      <c r="AE56" s="932"/>
      <c r="AF56" s="932"/>
      <c r="AG56" s="932"/>
      <c r="AH56" s="932"/>
      <c r="AI56" s="932"/>
      <c r="AJ56" s="932"/>
      <c r="AK56" s="932"/>
      <c r="AL56" s="929"/>
      <c r="AM56" s="929"/>
      <c r="AN56" s="925"/>
    </row>
    <row r="57" spans="1:50" s="926" customFormat="1" ht="12.75" customHeight="1">
      <c r="A57" s="927"/>
      <c r="B57" s="3001" t="s">
        <v>626</v>
      </c>
      <c r="C57" s="3001"/>
      <c r="D57" s="936" t="s">
        <v>1578</v>
      </c>
      <c r="E57" s="3018" t="s">
        <v>2168</v>
      </c>
      <c r="F57" s="3019"/>
      <c r="G57" s="3019"/>
      <c r="H57" s="3019"/>
      <c r="I57" s="3019"/>
      <c r="J57" s="3019"/>
      <c r="K57" s="3019"/>
      <c r="L57" s="3019"/>
      <c r="M57" s="3019"/>
      <c r="N57" s="3019"/>
      <c r="O57" s="3019"/>
      <c r="P57" s="3019"/>
      <c r="Q57" s="3019"/>
      <c r="R57" s="3019"/>
      <c r="S57" s="3019"/>
      <c r="T57" s="3019"/>
      <c r="U57" s="3019"/>
      <c r="V57" s="3019"/>
      <c r="W57" s="3019"/>
      <c r="X57" s="3019"/>
      <c r="Y57" s="3019"/>
      <c r="Z57" s="3019"/>
      <c r="AA57" s="3019"/>
      <c r="AB57" s="3019"/>
      <c r="AC57" s="3019"/>
      <c r="AD57" s="3019"/>
      <c r="AE57" s="3019"/>
      <c r="AF57" s="3019"/>
      <c r="AG57" s="3019"/>
      <c r="AH57" s="3019"/>
      <c r="AI57" s="3019"/>
      <c r="AJ57" s="3020"/>
      <c r="AK57" s="932"/>
      <c r="AL57" s="929"/>
      <c r="AM57" s="929"/>
      <c r="AN57" s="925"/>
      <c r="AO57" s="939">
        <f>IF($B57="yes",10,0)</f>
        <v>0</v>
      </c>
    </row>
    <row r="58" spans="1:50" s="926" customFormat="1" ht="12.75" customHeight="1">
      <c r="A58" s="927"/>
      <c r="B58" s="929"/>
      <c r="C58" s="929"/>
      <c r="D58" s="940"/>
      <c r="E58" s="3021"/>
      <c r="F58" s="3022"/>
      <c r="G58" s="3022"/>
      <c r="H58" s="3022"/>
      <c r="I58" s="3022"/>
      <c r="J58" s="3022"/>
      <c r="K58" s="3022"/>
      <c r="L58" s="3022"/>
      <c r="M58" s="3022"/>
      <c r="N58" s="3022"/>
      <c r="O58" s="3022"/>
      <c r="P58" s="3022"/>
      <c r="Q58" s="3022"/>
      <c r="R58" s="3022"/>
      <c r="S58" s="3022"/>
      <c r="T58" s="3022"/>
      <c r="U58" s="3022"/>
      <c r="V58" s="3022"/>
      <c r="W58" s="3022"/>
      <c r="X58" s="3022"/>
      <c r="Y58" s="3022"/>
      <c r="Z58" s="3022"/>
      <c r="AA58" s="3022"/>
      <c r="AB58" s="3022"/>
      <c r="AC58" s="3022"/>
      <c r="AD58" s="3022"/>
      <c r="AE58" s="3022"/>
      <c r="AF58" s="3022"/>
      <c r="AG58" s="3022"/>
      <c r="AH58" s="3022"/>
      <c r="AI58" s="3022"/>
      <c r="AJ58" s="3023"/>
      <c r="AK58" s="932"/>
      <c r="AL58" s="929"/>
      <c r="AM58" s="929"/>
      <c r="AN58" s="925"/>
      <c r="AO58" s="939">
        <f>IF($B62="yes",10,0)</f>
        <v>10</v>
      </c>
    </row>
    <row r="59" spans="1:50" s="926" customFormat="1" ht="12.75" customHeight="1">
      <c r="A59" s="927"/>
      <c r="B59" s="929"/>
      <c r="C59" s="929"/>
      <c r="D59" s="940"/>
      <c r="E59" s="3021"/>
      <c r="F59" s="3022"/>
      <c r="G59" s="3022"/>
      <c r="H59" s="3022"/>
      <c r="I59" s="3022"/>
      <c r="J59" s="3022"/>
      <c r="K59" s="3022"/>
      <c r="L59" s="3022"/>
      <c r="M59" s="3022"/>
      <c r="N59" s="3022"/>
      <c r="O59" s="3022"/>
      <c r="P59" s="3022"/>
      <c r="Q59" s="3022"/>
      <c r="R59" s="3022"/>
      <c r="S59" s="3022"/>
      <c r="T59" s="3022"/>
      <c r="U59" s="3022"/>
      <c r="V59" s="3022"/>
      <c r="W59" s="3022"/>
      <c r="X59" s="3022"/>
      <c r="Y59" s="3022"/>
      <c r="Z59" s="3022"/>
      <c r="AA59" s="3022"/>
      <c r="AB59" s="3022"/>
      <c r="AC59" s="3022"/>
      <c r="AD59" s="3022"/>
      <c r="AE59" s="3022"/>
      <c r="AF59" s="3022"/>
      <c r="AG59" s="3022"/>
      <c r="AH59" s="3022"/>
      <c r="AI59" s="3022"/>
      <c r="AJ59" s="3023"/>
      <c r="AK59" s="932"/>
      <c r="AL59" s="929"/>
      <c r="AM59" s="929"/>
      <c r="AN59" s="925"/>
      <c r="AO59" s="939">
        <f>IF($B69="yes",10,0)</f>
        <v>0</v>
      </c>
    </row>
    <row r="60" spans="1:50" s="926" customFormat="1" ht="12.75" customHeight="1">
      <c r="A60" s="927"/>
      <c r="B60" s="929"/>
      <c r="C60" s="929"/>
      <c r="D60" s="940"/>
      <c r="E60" s="3024"/>
      <c r="F60" s="3025"/>
      <c r="G60" s="3025"/>
      <c r="H60" s="3025"/>
      <c r="I60" s="3025"/>
      <c r="J60" s="3025"/>
      <c r="K60" s="3025"/>
      <c r="L60" s="3025"/>
      <c r="M60" s="3025"/>
      <c r="N60" s="3025"/>
      <c r="O60" s="3025"/>
      <c r="P60" s="3025"/>
      <c r="Q60" s="3025"/>
      <c r="R60" s="3025"/>
      <c r="S60" s="3025"/>
      <c r="T60" s="3025"/>
      <c r="U60" s="3025"/>
      <c r="V60" s="3025"/>
      <c r="W60" s="3025"/>
      <c r="X60" s="3025"/>
      <c r="Y60" s="3025"/>
      <c r="Z60" s="3025"/>
      <c r="AA60" s="3025"/>
      <c r="AB60" s="3025"/>
      <c r="AC60" s="3025"/>
      <c r="AD60" s="3025"/>
      <c r="AE60" s="3025"/>
      <c r="AF60" s="3025"/>
      <c r="AG60" s="3025"/>
      <c r="AH60" s="3025"/>
      <c r="AI60" s="3025"/>
      <c r="AJ60" s="3026"/>
      <c r="AK60" s="932"/>
      <c r="AL60" s="929"/>
      <c r="AM60" s="929"/>
      <c r="AN60" s="925"/>
      <c r="AO60" s="926">
        <f>IF(SUM(AO57:AO59)&gt;10,10,(SUM(AO57:AO59)))</f>
        <v>10</v>
      </c>
      <c r="AP60" s="964" t="s">
        <v>1579</v>
      </c>
    </row>
    <row r="61" spans="1:50" s="926" customFormat="1" ht="12.75" customHeight="1">
      <c r="A61" s="927"/>
      <c r="B61" s="929"/>
      <c r="C61" s="929"/>
      <c r="E61" s="929"/>
      <c r="F61" s="929"/>
      <c r="G61" s="929"/>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929"/>
      <c r="AJ61" s="929"/>
      <c r="AK61" s="932"/>
      <c r="AL61" s="929"/>
      <c r="AM61" s="929"/>
      <c r="AN61" s="925"/>
    </row>
    <row r="62" spans="1:50" s="926" customFormat="1" ht="12.75" customHeight="1">
      <c r="A62" s="927"/>
      <c r="B62" s="3001" t="s">
        <v>578</v>
      </c>
      <c r="C62" s="3001"/>
      <c r="D62" s="936" t="s">
        <v>1580</v>
      </c>
      <c r="E62" s="1593" t="s">
        <v>2152</v>
      </c>
      <c r="F62" s="1594"/>
      <c r="G62" s="1594"/>
      <c r="H62" s="1594"/>
      <c r="I62" s="1594"/>
      <c r="J62" s="1594"/>
      <c r="K62" s="1594"/>
      <c r="L62" s="1594"/>
      <c r="M62" s="1594"/>
      <c r="N62" s="1594"/>
      <c r="O62" s="1594"/>
      <c r="P62" s="1594"/>
      <c r="Q62" s="1594"/>
      <c r="R62" s="1594"/>
      <c r="S62" s="1594"/>
      <c r="T62" s="1594"/>
      <c r="U62" s="1594"/>
      <c r="V62" s="1594"/>
      <c r="W62" s="1594"/>
      <c r="X62" s="1594"/>
      <c r="Y62" s="1594"/>
      <c r="Z62" s="1594"/>
      <c r="AA62" s="1594"/>
      <c r="AB62" s="1594"/>
      <c r="AC62" s="1594"/>
      <c r="AD62" s="1594"/>
      <c r="AE62" s="1594"/>
      <c r="AF62" s="1594"/>
      <c r="AG62" s="1594"/>
      <c r="AH62" s="1594"/>
      <c r="AI62" s="1594"/>
      <c r="AJ62" s="1595"/>
      <c r="AK62" s="932"/>
      <c r="AL62" s="929"/>
      <c r="AM62" s="929"/>
      <c r="AN62" s="925"/>
    </row>
    <row r="63" spans="1:50" s="926" customFormat="1" ht="12.75" customHeight="1">
      <c r="A63" s="927"/>
      <c r="B63" s="929"/>
      <c r="C63" s="929"/>
      <c r="D63" s="939"/>
      <c r="E63" s="3027" t="s">
        <v>626</v>
      </c>
      <c r="F63" s="3001"/>
      <c r="G63" s="965"/>
      <c r="H63" s="1592" t="s">
        <v>1581</v>
      </c>
      <c r="I63" s="1497"/>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1596"/>
      <c r="AK63" s="932"/>
      <c r="AL63" s="929"/>
      <c r="AM63" s="929"/>
      <c r="AN63" s="925"/>
    </row>
    <row r="64" spans="1:50" s="926" customFormat="1" ht="12.75" customHeight="1">
      <c r="A64" s="927"/>
      <c r="B64" s="929"/>
      <c r="C64" s="929"/>
      <c r="D64" s="939"/>
      <c r="E64" s="2996" t="s">
        <v>626</v>
      </c>
      <c r="F64" s="2997"/>
      <c r="G64" s="965"/>
      <c r="H64" s="1592" t="s">
        <v>1582</v>
      </c>
      <c r="I64" s="965"/>
      <c r="J64" s="965"/>
      <c r="K64" s="965"/>
      <c r="L64" s="965"/>
      <c r="M64" s="965"/>
      <c r="N64" s="965"/>
      <c r="O64" s="965"/>
      <c r="P64" s="965"/>
      <c r="Q64" s="965"/>
      <c r="R64" s="965"/>
      <c r="S64" s="965"/>
      <c r="T64" s="965"/>
      <c r="U64" s="965"/>
      <c r="V64" s="965"/>
      <c r="W64" s="965"/>
      <c r="X64" s="965"/>
      <c r="Y64" s="965"/>
      <c r="Z64" s="965"/>
      <c r="AA64" s="965"/>
      <c r="AB64" s="965"/>
      <c r="AC64" s="965"/>
      <c r="AD64" s="965"/>
      <c r="AE64" s="965"/>
      <c r="AF64" s="965"/>
      <c r="AG64" s="965"/>
      <c r="AH64" s="965"/>
      <c r="AI64" s="965"/>
      <c r="AJ64" s="1596"/>
      <c r="AK64" s="932"/>
      <c r="AL64" s="929"/>
      <c r="AM64" s="929"/>
      <c r="AN64" s="925"/>
    </row>
    <row r="65" spans="1:40" s="926" customFormat="1" ht="12.75" customHeight="1">
      <c r="A65" s="927"/>
      <c r="B65" s="929"/>
      <c r="C65" s="929"/>
      <c r="D65" s="939"/>
      <c r="E65" s="2996" t="s">
        <v>626</v>
      </c>
      <c r="F65" s="2997"/>
      <c r="G65" s="965"/>
      <c r="H65" s="1592" t="s">
        <v>2167</v>
      </c>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1596"/>
      <c r="AK65" s="932"/>
      <c r="AL65" s="929"/>
      <c r="AM65" s="929"/>
      <c r="AN65" s="925"/>
    </row>
    <row r="66" spans="1:40" s="926" customFormat="1" ht="12.75" customHeight="1">
      <c r="A66" s="927"/>
      <c r="B66" s="929"/>
      <c r="C66" s="929"/>
      <c r="D66" s="939"/>
      <c r="E66" s="1094"/>
      <c r="F66" s="965"/>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1596"/>
      <c r="AK66" s="1498"/>
      <c r="AL66" s="929"/>
      <c r="AM66" s="929"/>
      <c r="AN66" s="925"/>
    </row>
    <row r="67" spans="1:40" s="926" customFormat="1" ht="12.75" customHeight="1">
      <c r="A67" s="927"/>
      <c r="B67" s="929"/>
      <c r="C67" s="929"/>
      <c r="D67" s="939"/>
      <c r="E67" s="3027" t="s">
        <v>578</v>
      </c>
      <c r="F67" s="3001"/>
      <c r="G67" s="1495"/>
      <c r="H67" s="1601" t="s">
        <v>2166</v>
      </c>
      <c r="I67" s="1495"/>
      <c r="J67" s="1495"/>
      <c r="K67" s="1495"/>
      <c r="L67" s="1495"/>
      <c r="M67" s="1495"/>
      <c r="N67" s="1495"/>
      <c r="O67" s="1495"/>
      <c r="P67" s="1495"/>
      <c r="Q67" s="1495"/>
      <c r="R67" s="1495"/>
      <c r="S67" s="1495"/>
      <c r="T67" s="1495"/>
      <c r="U67" s="1495"/>
      <c r="V67" s="1495"/>
      <c r="W67" s="1495"/>
      <c r="X67" s="1495"/>
      <c r="Y67" s="1495"/>
      <c r="Z67" s="1495"/>
      <c r="AA67" s="1495"/>
      <c r="AB67" s="1495"/>
      <c r="AC67" s="1495"/>
      <c r="AD67" s="1495"/>
      <c r="AE67" s="1495"/>
      <c r="AF67" s="1495"/>
      <c r="AG67" s="1495"/>
      <c r="AH67" s="1495"/>
      <c r="AI67" s="1495"/>
      <c r="AJ67" s="1496"/>
      <c r="AK67" s="1498"/>
      <c r="AL67" s="929"/>
      <c r="AM67" s="929"/>
      <c r="AN67" s="925"/>
    </row>
    <row r="68" spans="1:40" s="926" customFormat="1" ht="12.75" customHeight="1">
      <c r="A68" s="927"/>
      <c r="B68" s="929"/>
      <c r="C68" s="929"/>
      <c r="D68" s="940"/>
      <c r="E68" s="929"/>
      <c r="F68" s="929"/>
      <c r="G68" s="929"/>
      <c r="H68" s="929"/>
      <c r="I68" s="929"/>
      <c r="J68" s="929"/>
      <c r="K68" s="929"/>
      <c r="L68" s="929"/>
      <c r="M68" s="929"/>
      <c r="N68" s="929"/>
      <c r="O68" s="929"/>
      <c r="P68" s="929"/>
      <c r="Q68" s="929"/>
      <c r="R68" s="929"/>
      <c r="S68" s="929"/>
      <c r="T68" s="929"/>
      <c r="U68" s="929"/>
      <c r="V68" s="929"/>
      <c r="W68" s="929"/>
      <c r="X68" s="929"/>
      <c r="Y68" s="929"/>
      <c r="Z68" s="929"/>
      <c r="AA68" s="929"/>
      <c r="AB68" s="929"/>
      <c r="AC68" s="929"/>
      <c r="AD68" s="929"/>
      <c r="AE68" s="929"/>
      <c r="AF68" s="929"/>
      <c r="AG68" s="929"/>
      <c r="AH68" s="929"/>
      <c r="AI68" s="929"/>
      <c r="AJ68" s="929"/>
      <c r="AK68" s="932"/>
      <c r="AL68" s="929"/>
      <c r="AM68" s="929"/>
      <c r="AN68" s="925"/>
    </row>
    <row r="69" spans="1:40" s="926" customFormat="1" ht="12.75" customHeight="1">
      <c r="A69" s="927"/>
      <c r="B69" s="3001" t="s">
        <v>626</v>
      </c>
      <c r="C69" s="3001"/>
      <c r="D69" s="936" t="s">
        <v>1583</v>
      </c>
      <c r="E69" s="3008" t="s">
        <v>2169</v>
      </c>
      <c r="F69" s="3009"/>
      <c r="G69" s="3009"/>
      <c r="H69" s="3009"/>
      <c r="I69" s="3009"/>
      <c r="J69" s="3009"/>
      <c r="K69" s="3009"/>
      <c r="L69" s="3009"/>
      <c r="M69" s="3009"/>
      <c r="N69" s="3009"/>
      <c r="O69" s="3009"/>
      <c r="P69" s="3009"/>
      <c r="Q69" s="3009"/>
      <c r="R69" s="3009"/>
      <c r="S69" s="3009"/>
      <c r="T69" s="3009"/>
      <c r="U69" s="3009"/>
      <c r="V69" s="3009"/>
      <c r="W69" s="3009"/>
      <c r="X69" s="3009"/>
      <c r="Y69" s="3009"/>
      <c r="Z69" s="3009"/>
      <c r="AA69" s="3009"/>
      <c r="AB69" s="3009"/>
      <c r="AC69" s="3009"/>
      <c r="AD69" s="3009"/>
      <c r="AE69" s="3009"/>
      <c r="AF69" s="3009"/>
      <c r="AG69" s="3009"/>
      <c r="AH69" s="3009"/>
      <c r="AI69" s="3009"/>
      <c r="AJ69" s="3010"/>
      <c r="AK69" s="932"/>
      <c r="AL69" s="929"/>
      <c r="AM69" s="929"/>
      <c r="AN69" s="925"/>
    </row>
    <row r="70" spans="1:40" s="926" customFormat="1" ht="12.75" customHeight="1">
      <c r="A70" s="927"/>
      <c r="B70" s="929"/>
      <c r="C70" s="929"/>
      <c r="D70" s="939"/>
      <c r="E70" s="3011"/>
      <c r="F70" s="3012"/>
      <c r="G70" s="3012"/>
      <c r="H70" s="3012"/>
      <c r="I70" s="3012"/>
      <c r="J70" s="3012"/>
      <c r="K70" s="3012"/>
      <c r="L70" s="3012"/>
      <c r="M70" s="3012"/>
      <c r="N70" s="3012"/>
      <c r="O70" s="3012"/>
      <c r="P70" s="3012"/>
      <c r="Q70" s="3012"/>
      <c r="R70" s="3012"/>
      <c r="S70" s="3012"/>
      <c r="T70" s="3012"/>
      <c r="U70" s="3012"/>
      <c r="V70" s="3012"/>
      <c r="W70" s="3012"/>
      <c r="X70" s="3012"/>
      <c r="Y70" s="3012"/>
      <c r="Z70" s="3012"/>
      <c r="AA70" s="3012"/>
      <c r="AB70" s="3012"/>
      <c r="AC70" s="3012"/>
      <c r="AD70" s="3012"/>
      <c r="AE70" s="3012"/>
      <c r="AF70" s="3012"/>
      <c r="AG70" s="3012"/>
      <c r="AH70" s="3012"/>
      <c r="AI70" s="3012"/>
      <c r="AJ70" s="3013"/>
      <c r="AK70" s="932"/>
      <c r="AL70" s="929"/>
      <c r="AM70" s="929"/>
      <c r="AN70" s="925"/>
    </row>
    <row r="71" spans="1:40" s="926" customFormat="1" ht="12.75" customHeight="1">
      <c r="A71" s="927"/>
      <c r="B71" s="929"/>
      <c r="C71" s="929"/>
      <c r="D71" s="939"/>
      <c r="E71" s="929"/>
      <c r="F71" s="929"/>
      <c r="G71" s="929"/>
      <c r="H71" s="929"/>
      <c r="I71" s="929"/>
      <c r="J71" s="929"/>
      <c r="K71" s="929"/>
      <c r="L71" s="929"/>
      <c r="M71" s="929"/>
      <c r="N71" s="929"/>
      <c r="O71" s="929"/>
      <c r="P71" s="929"/>
      <c r="Q71" s="929"/>
      <c r="R71" s="929"/>
      <c r="S71" s="929"/>
      <c r="T71" s="929"/>
      <c r="U71" s="929"/>
      <c r="V71" s="929"/>
      <c r="W71" s="929"/>
      <c r="X71" s="929"/>
      <c r="Y71" s="929"/>
      <c r="Z71" s="929"/>
      <c r="AA71" s="929"/>
      <c r="AB71" s="929"/>
      <c r="AC71" s="929"/>
      <c r="AD71" s="929"/>
      <c r="AE71" s="929"/>
      <c r="AF71" s="929"/>
      <c r="AG71" s="929"/>
      <c r="AH71" s="929"/>
      <c r="AI71" s="929"/>
      <c r="AJ71" s="929"/>
      <c r="AK71" s="932"/>
      <c r="AL71" s="929"/>
      <c r="AM71" s="929"/>
      <c r="AN71" s="925"/>
    </row>
    <row r="72" spans="1:40" s="926" customFormat="1" ht="12.75" customHeight="1">
      <c r="A72" s="951"/>
      <c r="B72" s="952"/>
      <c r="C72" s="952"/>
      <c r="D72" s="952"/>
      <c r="E72" s="952"/>
      <c r="F72" s="952"/>
      <c r="G72" s="953"/>
      <c r="H72" s="954"/>
      <c r="I72" s="954"/>
      <c r="J72" s="954"/>
      <c r="K72" s="954"/>
      <c r="L72" s="954"/>
      <c r="M72" s="954"/>
      <c r="N72" s="954"/>
      <c r="O72" s="954"/>
      <c r="P72" s="954"/>
      <c r="Q72" s="954"/>
      <c r="R72" s="954"/>
      <c r="S72" s="954"/>
      <c r="T72" s="954"/>
      <c r="U72" s="954"/>
      <c r="V72" s="954"/>
      <c r="W72" s="954"/>
      <c r="X72" s="954"/>
      <c r="Y72" s="954"/>
      <c r="Z72" s="954"/>
      <c r="AA72" s="954"/>
      <c r="AB72" s="954"/>
      <c r="AC72" s="954"/>
      <c r="AD72" s="954"/>
      <c r="AE72" s="954"/>
      <c r="AF72" s="954"/>
      <c r="AG72" s="954"/>
      <c r="AH72" s="954"/>
      <c r="AI72" s="955"/>
      <c r="AJ72" s="955" t="s">
        <v>1584</v>
      </c>
      <c r="AK72" s="3032">
        <f>IF(AK51&gt;0,0,AO60)</f>
        <v>10</v>
      </c>
      <c r="AL72" s="3033"/>
      <c r="AM72" s="3034"/>
      <c r="AN72" s="925"/>
    </row>
    <row r="73" spans="1:40" s="926" customFormat="1" ht="12.75" customHeight="1" thickBot="1">
      <c r="A73" s="956"/>
      <c r="B73" s="957"/>
      <c r="C73" s="958"/>
      <c r="D73" s="958"/>
      <c r="E73" s="958"/>
      <c r="F73" s="958"/>
      <c r="G73" s="958"/>
      <c r="H73" s="958"/>
      <c r="I73" s="958"/>
      <c r="J73" s="958"/>
      <c r="K73" s="958"/>
      <c r="L73" s="958"/>
      <c r="M73" s="958"/>
      <c r="N73" s="958"/>
      <c r="O73" s="958"/>
      <c r="P73" s="958"/>
      <c r="Q73" s="958"/>
      <c r="R73" s="958"/>
      <c r="S73" s="958"/>
      <c r="T73" s="958"/>
      <c r="U73" s="958"/>
      <c r="V73" s="958"/>
      <c r="W73" s="958"/>
      <c r="X73" s="958"/>
      <c r="Y73" s="958"/>
      <c r="Z73" s="958"/>
      <c r="AA73" s="958"/>
      <c r="AB73" s="958"/>
      <c r="AC73" s="958"/>
      <c r="AD73" s="958"/>
      <c r="AE73" s="958"/>
      <c r="AF73" s="958"/>
      <c r="AG73" s="958"/>
      <c r="AH73" s="958"/>
      <c r="AI73" s="958"/>
      <c r="AJ73" s="958"/>
      <c r="AK73" s="958"/>
      <c r="AL73" s="958"/>
      <c r="AM73" s="959"/>
      <c r="AN73" s="925"/>
    </row>
    <row r="74" spans="1:40" s="926" customFormat="1" ht="12.75" customHeight="1" thickTop="1">
      <c r="A74" s="960"/>
      <c r="B74" s="961"/>
      <c r="C74" s="962"/>
      <c r="D74" s="962"/>
      <c r="E74" s="962"/>
      <c r="F74" s="962"/>
      <c r="G74" s="962"/>
      <c r="H74" s="962"/>
      <c r="I74" s="963"/>
      <c r="J74" s="963"/>
      <c r="K74" s="963"/>
      <c r="L74" s="963"/>
      <c r="M74" s="963"/>
      <c r="N74" s="963"/>
      <c r="O74" s="963"/>
      <c r="P74" s="963"/>
      <c r="Q74" s="963"/>
      <c r="R74" s="960"/>
      <c r="S74" s="928"/>
      <c r="T74" s="928"/>
      <c r="U74" s="928"/>
      <c r="V74" s="928"/>
      <c r="W74" s="928"/>
      <c r="X74" s="928"/>
      <c r="Y74" s="928"/>
      <c r="Z74" s="928"/>
      <c r="AA74" s="928"/>
      <c r="AB74" s="928"/>
      <c r="AC74" s="928"/>
      <c r="AD74" s="928"/>
      <c r="AE74" s="928"/>
      <c r="AF74" s="960"/>
      <c r="AG74" s="928"/>
      <c r="AH74" s="928"/>
      <c r="AI74" s="928"/>
      <c r="AJ74" s="928"/>
      <c r="AK74" s="939"/>
      <c r="AL74" s="939"/>
      <c r="AM74" s="939"/>
      <c r="AN74" s="925"/>
    </row>
    <row r="75" spans="1:40" s="926" customFormat="1" ht="12.75" customHeight="1">
      <c r="A75" s="927" t="s">
        <v>1585</v>
      </c>
      <c r="B75" s="928" t="s">
        <v>1586</v>
      </c>
      <c r="C75" s="928"/>
      <c r="D75" s="928"/>
      <c r="E75" s="928"/>
      <c r="F75" s="928"/>
      <c r="G75" s="928"/>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3017" t="s">
        <v>1556</v>
      </c>
      <c r="AF75" s="3017"/>
      <c r="AG75" s="3017"/>
      <c r="AH75" s="3017"/>
      <c r="AI75" s="3017"/>
      <c r="AJ75" s="3017"/>
      <c r="AK75" s="3017"/>
      <c r="AL75" s="929"/>
      <c r="AM75" s="929"/>
      <c r="AN75" s="925"/>
    </row>
    <row r="76" spans="1:40" s="926" customFormat="1" ht="12.75" customHeight="1">
      <c r="A76" s="927"/>
      <c r="B76" s="928" t="s">
        <v>1587</v>
      </c>
      <c r="C76" s="928"/>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32"/>
      <c r="AF76" s="932"/>
      <c r="AG76" s="932"/>
      <c r="AH76" s="932"/>
      <c r="AI76" s="932"/>
      <c r="AJ76" s="932"/>
      <c r="AK76" s="932"/>
      <c r="AL76" s="929"/>
      <c r="AM76" s="929"/>
      <c r="AN76" s="925"/>
    </row>
    <row r="77" spans="1:40" s="926" customFormat="1" ht="12.75" customHeight="1">
      <c r="A77" s="927"/>
      <c r="B77" s="928"/>
      <c r="C77" s="928"/>
      <c r="D77" s="928"/>
      <c r="E77" s="928"/>
      <c r="F77" s="928"/>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32"/>
      <c r="AF77" s="932"/>
      <c r="AG77" s="932"/>
      <c r="AH77" s="932"/>
      <c r="AI77" s="932"/>
      <c r="AJ77" s="932"/>
      <c r="AK77" s="932"/>
      <c r="AL77" s="929"/>
      <c r="AM77" s="929"/>
      <c r="AN77" s="925"/>
    </row>
    <row r="78" spans="1:40" s="926" customFormat="1" ht="12.75" customHeight="1">
      <c r="A78" s="927"/>
      <c r="B78" s="3001" t="s">
        <v>626</v>
      </c>
      <c r="C78" s="3001"/>
      <c r="D78" s="936" t="s">
        <v>1578</v>
      </c>
      <c r="E78" s="3040" t="s">
        <v>1588</v>
      </c>
      <c r="F78" s="3041"/>
      <c r="G78" s="3041"/>
      <c r="H78" s="3041"/>
      <c r="I78" s="3041"/>
      <c r="J78" s="3041"/>
      <c r="K78" s="3041"/>
      <c r="L78" s="3041"/>
      <c r="M78" s="3041"/>
      <c r="N78" s="3041"/>
      <c r="O78" s="3041"/>
      <c r="P78" s="3041"/>
      <c r="Q78" s="3041"/>
      <c r="R78" s="3041"/>
      <c r="S78" s="3041"/>
      <c r="T78" s="3041"/>
      <c r="U78" s="3041"/>
      <c r="V78" s="3041"/>
      <c r="W78" s="3041"/>
      <c r="X78" s="3041"/>
      <c r="Y78" s="3041"/>
      <c r="Z78" s="3041"/>
      <c r="AA78" s="3041"/>
      <c r="AB78" s="3041"/>
      <c r="AC78" s="3041"/>
      <c r="AD78" s="3041"/>
      <c r="AE78" s="3041"/>
      <c r="AF78" s="3041"/>
      <c r="AG78" s="3041"/>
      <c r="AH78" s="3041"/>
      <c r="AI78" s="3041"/>
      <c r="AJ78" s="3042"/>
      <c r="AK78" s="932"/>
      <c r="AL78" s="929"/>
      <c r="AM78" s="929"/>
      <c r="AN78" s="925"/>
    </row>
    <row r="79" spans="1:40" s="926" customFormat="1" ht="12.75" customHeight="1">
      <c r="A79" s="927"/>
      <c r="B79" s="928"/>
      <c r="C79" s="928"/>
      <c r="D79" s="928"/>
      <c r="E79" s="3043"/>
      <c r="F79" s="3044"/>
      <c r="G79" s="3044"/>
      <c r="H79" s="3044"/>
      <c r="I79" s="3044"/>
      <c r="J79" s="3044"/>
      <c r="K79" s="3044"/>
      <c r="L79" s="3044"/>
      <c r="M79" s="3044"/>
      <c r="N79" s="3044"/>
      <c r="O79" s="3044"/>
      <c r="P79" s="3044"/>
      <c r="Q79" s="3044"/>
      <c r="R79" s="3044"/>
      <c r="S79" s="3044"/>
      <c r="T79" s="3044"/>
      <c r="U79" s="3044"/>
      <c r="V79" s="3044"/>
      <c r="W79" s="3044"/>
      <c r="X79" s="3044"/>
      <c r="Y79" s="3044"/>
      <c r="Z79" s="3044"/>
      <c r="AA79" s="3044"/>
      <c r="AB79" s="3044"/>
      <c r="AC79" s="3044"/>
      <c r="AD79" s="3044"/>
      <c r="AE79" s="3044"/>
      <c r="AF79" s="3044"/>
      <c r="AG79" s="3044"/>
      <c r="AH79" s="3044"/>
      <c r="AI79" s="3044"/>
      <c r="AJ79" s="3045"/>
      <c r="AK79" s="932"/>
      <c r="AL79" s="929"/>
      <c r="AM79" s="929"/>
      <c r="AN79" s="925"/>
    </row>
    <row r="80" spans="1:40" s="926" customFormat="1" ht="12.75" customHeight="1">
      <c r="A80" s="927"/>
      <c r="B80" s="928"/>
      <c r="C80" s="928"/>
      <c r="D80" s="928"/>
      <c r="E80" s="966"/>
      <c r="F80" s="967"/>
      <c r="G80" s="967"/>
      <c r="H80" s="967"/>
      <c r="I80" s="967"/>
      <c r="J80" s="967"/>
      <c r="K80" s="967"/>
      <c r="L80" s="967"/>
      <c r="M80" s="967"/>
      <c r="N80" s="967"/>
      <c r="O80" s="967"/>
      <c r="P80" s="967"/>
      <c r="Q80" s="967"/>
      <c r="R80" s="967"/>
      <c r="S80" s="967"/>
      <c r="T80" s="967"/>
      <c r="U80" s="967"/>
      <c r="V80" s="967"/>
      <c r="W80" s="967"/>
      <c r="X80" s="967"/>
      <c r="Y80" s="967"/>
      <c r="Z80" s="968"/>
      <c r="AA80" s="968"/>
      <c r="AB80" s="968"/>
      <c r="AC80" s="967"/>
      <c r="AD80" s="967"/>
      <c r="AE80" s="967"/>
      <c r="AF80" s="967"/>
      <c r="AG80" s="967"/>
      <c r="AH80" s="967"/>
      <c r="AI80" s="967"/>
      <c r="AJ80" s="969"/>
      <c r="AK80" s="932"/>
      <c r="AL80" s="929"/>
      <c r="AM80" s="929"/>
      <c r="AN80" s="925"/>
    </row>
    <row r="81" spans="1:47" s="926" customFormat="1" ht="12.75" customHeight="1">
      <c r="A81" s="927"/>
      <c r="B81" s="928"/>
      <c r="C81" s="928"/>
      <c r="D81" s="928"/>
      <c r="E81" s="3046">
        <f>Application!AH753</f>
        <v>0.6</v>
      </c>
      <c r="F81" s="3047"/>
      <c r="G81" s="3047"/>
      <c r="H81" s="3047"/>
      <c r="I81" s="967"/>
      <c r="J81" s="970" t="s">
        <v>1589</v>
      </c>
      <c r="K81" s="967"/>
      <c r="L81" s="967"/>
      <c r="M81" s="967"/>
      <c r="N81" s="967"/>
      <c r="O81" s="967"/>
      <c r="P81" s="967"/>
      <c r="Q81" s="967"/>
      <c r="R81" s="967"/>
      <c r="S81" s="967"/>
      <c r="T81" s="967"/>
      <c r="U81" s="967"/>
      <c r="V81" s="967"/>
      <c r="W81" s="967"/>
      <c r="X81" s="967"/>
      <c r="Y81" s="967"/>
      <c r="Z81" s="971"/>
      <c r="AA81" s="971"/>
      <c r="AB81" s="971"/>
      <c r="AC81" s="967"/>
      <c r="AD81" s="967"/>
      <c r="AE81" s="967"/>
      <c r="AF81" s="967"/>
      <c r="AG81" s="967"/>
      <c r="AH81" s="967"/>
      <c r="AI81" s="967"/>
      <c r="AJ81" s="969"/>
      <c r="AK81" s="932"/>
      <c r="AL81" s="929"/>
      <c r="AM81" s="929"/>
      <c r="AN81" s="925"/>
    </row>
    <row r="82" spans="1:47" s="926" customFormat="1" ht="12.75" customHeight="1">
      <c r="A82" s="927"/>
      <c r="B82" s="928"/>
      <c r="C82" s="928"/>
      <c r="D82" s="928"/>
      <c r="E82" s="3048">
        <f>0.6-ROUNDUP(E81,2)</f>
        <v>0</v>
      </c>
      <c r="F82" s="3049"/>
      <c r="G82" s="3049"/>
      <c r="H82" s="3049"/>
      <c r="I82" s="967"/>
      <c r="J82" s="970" t="s">
        <v>1590</v>
      </c>
      <c r="K82" s="967"/>
      <c r="L82" s="967"/>
      <c r="M82" s="967"/>
      <c r="N82" s="967"/>
      <c r="O82" s="967"/>
      <c r="P82" s="967"/>
      <c r="Q82" s="967"/>
      <c r="R82" s="967"/>
      <c r="S82" s="967"/>
      <c r="T82" s="967"/>
      <c r="U82" s="967"/>
      <c r="V82" s="967"/>
      <c r="W82" s="967"/>
      <c r="X82" s="967"/>
      <c r="Y82" s="967"/>
      <c r="Z82" s="967"/>
      <c r="AA82" s="967"/>
      <c r="AB82" s="967"/>
      <c r="AC82" s="967"/>
      <c r="AD82" s="967"/>
      <c r="AE82" s="967"/>
      <c r="AF82" s="967"/>
      <c r="AG82" s="967"/>
      <c r="AH82" s="967"/>
      <c r="AI82" s="967"/>
      <c r="AJ82" s="969"/>
      <c r="AK82" s="932"/>
      <c r="AL82" s="929"/>
      <c r="AM82" s="929"/>
      <c r="AN82" s="925"/>
    </row>
    <row r="83" spans="1:47" s="926" customFormat="1" ht="12.75" customHeight="1">
      <c r="A83" s="927"/>
      <c r="B83" s="928"/>
      <c r="C83" s="928"/>
      <c r="D83" s="928"/>
      <c r="E83" s="3038">
        <f>IF(E82*200&gt;20,20,E82*200)</f>
        <v>0</v>
      </c>
      <c r="F83" s="3039"/>
      <c r="G83" s="3039"/>
      <c r="H83" s="3039"/>
      <c r="I83" s="967"/>
      <c r="J83" s="970" t="s">
        <v>1591</v>
      </c>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9"/>
      <c r="AK83" s="932"/>
      <c r="AL83" s="929"/>
      <c r="AM83" s="929"/>
      <c r="AN83" s="925"/>
      <c r="AP83" s="926">
        <f>IF(B78="yes",E83,0)</f>
        <v>0</v>
      </c>
      <c r="AQ83" s="926" t="s">
        <v>1560</v>
      </c>
    </row>
    <row r="84" spans="1:47" s="926" customFormat="1" ht="12.75" customHeight="1">
      <c r="A84" s="927"/>
      <c r="B84" s="928"/>
      <c r="C84" s="928"/>
      <c r="D84" s="928"/>
      <c r="E84" s="972"/>
      <c r="F84" s="973"/>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4"/>
      <c r="AF84" s="974"/>
      <c r="AG84" s="974"/>
      <c r="AH84" s="974"/>
      <c r="AI84" s="974"/>
      <c r="AJ84" s="975"/>
      <c r="AK84" s="932"/>
      <c r="AL84" s="929"/>
      <c r="AM84" s="929"/>
      <c r="AN84" s="925"/>
    </row>
    <row r="85" spans="1:47" s="926" customFormat="1" ht="12.75" customHeight="1">
      <c r="A85" s="927"/>
      <c r="B85" s="928"/>
      <c r="C85" s="928"/>
      <c r="D85" s="928"/>
      <c r="E85" s="928"/>
      <c r="F85" s="928"/>
      <c r="G85" s="928"/>
      <c r="H85" s="928"/>
      <c r="I85" s="928"/>
      <c r="J85" s="928"/>
      <c r="K85" s="928"/>
      <c r="L85" s="928"/>
      <c r="M85" s="928"/>
      <c r="N85" s="928"/>
      <c r="O85" s="928"/>
      <c r="P85" s="928"/>
      <c r="Q85" s="928"/>
      <c r="R85" s="928"/>
      <c r="S85" s="928"/>
      <c r="T85" s="928"/>
      <c r="U85" s="928"/>
      <c r="V85" s="928"/>
      <c r="W85" s="928"/>
      <c r="X85" s="928"/>
      <c r="Y85" s="928"/>
      <c r="Z85" s="928"/>
      <c r="AA85" s="928"/>
      <c r="AB85" s="928"/>
      <c r="AC85" s="928"/>
      <c r="AD85" s="928"/>
      <c r="AE85" s="932"/>
      <c r="AF85" s="932"/>
      <c r="AG85" s="932"/>
      <c r="AH85" s="932"/>
      <c r="AI85" s="932"/>
      <c r="AJ85" s="932"/>
      <c r="AK85" s="932"/>
      <c r="AL85" s="929"/>
      <c r="AM85" s="929"/>
      <c r="AN85" s="925"/>
    </row>
    <row r="86" spans="1:47" s="926" customFormat="1" ht="12.75" customHeight="1">
      <c r="A86" s="927"/>
      <c r="B86" s="3001" t="s">
        <v>578</v>
      </c>
      <c r="C86" s="3001"/>
      <c r="D86" s="936" t="s">
        <v>1580</v>
      </c>
      <c r="E86" s="3040" t="s">
        <v>2153</v>
      </c>
      <c r="F86" s="3041"/>
      <c r="G86" s="3041"/>
      <c r="H86" s="3041"/>
      <c r="I86" s="3041"/>
      <c r="J86" s="3041"/>
      <c r="K86" s="3041"/>
      <c r="L86" s="3041"/>
      <c r="M86" s="3041"/>
      <c r="N86" s="3041"/>
      <c r="O86" s="3041"/>
      <c r="P86" s="3041"/>
      <c r="Q86" s="3041"/>
      <c r="R86" s="3041"/>
      <c r="S86" s="3041"/>
      <c r="T86" s="3041"/>
      <c r="U86" s="3041"/>
      <c r="V86" s="3041"/>
      <c r="W86" s="3041"/>
      <c r="X86" s="3041"/>
      <c r="Y86" s="3041"/>
      <c r="Z86" s="3041"/>
      <c r="AA86" s="3041"/>
      <c r="AB86" s="3041"/>
      <c r="AC86" s="3041"/>
      <c r="AD86" s="3041"/>
      <c r="AE86" s="3041"/>
      <c r="AF86" s="3041"/>
      <c r="AG86" s="3041"/>
      <c r="AH86" s="3041"/>
      <c r="AI86" s="3041"/>
      <c r="AJ86" s="3042"/>
      <c r="AK86" s="932"/>
      <c r="AL86" s="929"/>
      <c r="AM86" s="929"/>
      <c r="AN86" s="925"/>
    </row>
    <row r="87" spans="1:47" s="926" customFormat="1" ht="12.75" customHeight="1">
      <c r="A87" s="927"/>
      <c r="B87" s="928"/>
      <c r="C87" s="928"/>
      <c r="D87" s="928"/>
      <c r="E87" s="3043"/>
      <c r="F87" s="3044"/>
      <c r="G87" s="3044"/>
      <c r="H87" s="3044"/>
      <c r="I87" s="3044"/>
      <c r="J87" s="3044"/>
      <c r="K87" s="3044"/>
      <c r="L87" s="3044"/>
      <c r="M87" s="3044"/>
      <c r="N87" s="3044"/>
      <c r="O87" s="3044"/>
      <c r="P87" s="3044"/>
      <c r="Q87" s="3044"/>
      <c r="R87" s="3044"/>
      <c r="S87" s="3044"/>
      <c r="T87" s="3044"/>
      <c r="U87" s="3044"/>
      <c r="V87" s="3044"/>
      <c r="W87" s="3044"/>
      <c r="X87" s="3044"/>
      <c r="Y87" s="3044"/>
      <c r="Z87" s="3044"/>
      <c r="AA87" s="3044"/>
      <c r="AB87" s="3044"/>
      <c r="AC87" s="3044"/>
      <c r="AD87" s="3044"/>
      <c r="AE87" s="3044"/>
      <c r="AF87" s="3044"/>
      <c r="AG87" s="3044"/>
      <c r="AH87" s="3044"/>
      <c r="AI87" s="3044"/>
      <c r="AJ87" s="3045"/>
      <c r="AK87" s="932"/>
      <c r="AL87" s="929"/>
      <c r="AM87" s="929"/>
      <c r="AN87" s="925"/>
    </row>
    <row r="88" spans="1:47" s="926" customFormat="1" ht="12.75" customHeight="1">
      <c r="A88" s="927"/>
      <c r="B88" s="928"/>
      <c r="C88" s="928"/>
      <c r="D88" s="928"/>
      <c r="E88" s="3043"/>
      <c r="F88" s="3044"/>
      <c r="G88" s="3044"/>
      <c r="H88" s="3044"/>
      <c r="I88" s="3044"/>
      <c r="J88" s="3044"/>
      <c r="K88" s="3044"/>
      <c r="L88" s="3044"/>
      <c r="M88" s="3044"/>
      <c r="N88" s="3044"/>
      <c r="O88" s="3044"/>
      <c r="P88" s="3044"/>
      <c r="Q88" s="3044"/>
      <c r="R88" s="3044"/>
      <c r="S88" s="3044"/>
      <c r="T88" s="3044"/>
      <c r="U88" s="3044"/>
      <c r="V88" s="3044"/>
      <c r="W88" s="3044"/>
      <c r="X88" s="3044"/>
      <c r="Y88" s="3044"/>
      <c r="Z88" s="3044"/>
      <c r="AA88" s="3044"/>
      <c r="AB88" s="3044"/>
      <c r="AC88" s="3044"/>
      <c r="AD88" s="3044"/>
      <c r="AE88" s="3044"/>
      <c r="AF88" s="3044"/>
      <c r="AG88" s="3044"/>
      <c r="AH88" s="3044"/>
      <c r="AI88" s="3044"/>
      <c r="AJ88" s="3045"/>
      <c r="AK88" s="932"/>
      <c r="AL88" s="929"/>
      <c r="AM88" s="929"/>
      <c r="AN88" s="925"/>
    </row>
    <row r="89" spans="1:47" s="926" customFormat="1" ht="12.75" customHeight="1">
      <c r="A89" s="927"/>
      <c r="B89" s="928"/>
      <c r="C89" s="928"/>
      <c r="D89" s="928"/>
      <c r="E89" s="3043"/>
      <c r="F89" s="3044"/>
      <c r="G89" s="3044"/>
      <c r="H89" s="3044"/>
      <c r="I89" s="3044"/>
      <c r="J89" s="3044"/>
      <c r="K89" s="3044"/>
      <c r="L89" s="3044"/>
      <c r="M89" s="3044"/>
      <c r="N89" s="3044"/>
      <c r="O89" s="3044"/>
      <c r="P89" s="3044"/>
      <c r="Q89" s="3044"/>
      <c r="R89" s="3044"/>
      <c r="S89" s="3044"/>
      <c r="T89" s="3044"/>
      <c r="U89" s="3044"/>
      <c r="V89" s="3044"/>
      <c r="W89" s="3044"/>
      <c r="X89" s="3044"/>
      <c r="Y89" s="3044"/>
      <c r="Z89" s="3044"/>
      <c r="AA89" s="3044"/>
      <c r="AB89" s="3044"/>
      <c r="AC89" s="3044"/>
      <c r="AD89" s="3044"/>
      <c r="AE89" s="3044"/>
      <c r="AF89" s="3044"/>
      <c r="AG89" s="3044"/>
      <c r="AH89" s="3044"/>
      <c r="AI89" s="3044"/>
      <c r="AJ89" s="3045"/>
      <c r="AK89" s="932"/>
      <c r="AL89" s="929"/>
      <c r="AM89" s="929"/>
      <c r="AN89" s="925"/>
    </row>
    <row r="90" spans="1:47" s="926" customFormat="1" ht="12.75" customHeight="1">
      <c r="A90" s="927"/>
      <c r="B90" s="928"/>
      <c r="C90" s="928"/>
      <c r="D90" s="928"/>
      <c r="E90" s="976"/>
      <c r="F90" s="942"/>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3"/>
      <c r="AK90" s="932"/>
      <c r="AL90" s="929"/>
      <c r="AM90" s="929"/>
      <c r="AN90" s="925"/>
    </row>
    <row r="91" spans="1:47" s="926" customFormat="1" ht="12.75" customHeight="1">
      <c r="A91" s="927"/>
      <c r="B91" s="928"/>
      <c r="C91" s="928"/>
      <c r="D91" s="928"/>
      <c r="E91" s="3046">
        <f>Application!AH753</f>
        <v>0.6</v>
      </c>
      <c r="F91" s="3047"/>
      <c r="G91" s="3047"/>
      <c r="H91" s="3047"/>
      <c r="I91" s="967"/>
      <c r="J91" s="1429" t="s">
        <v>1589</v>
      </c>
      <c r="K91" s="1422"/>
      <c r="L91" s="1422"/>
      <c r="M91" s="1422"/>
      <c r="N91" s="1422"/>
      <c r="O91" s="1422"/>
      <c r="P91" s="1422"/>
      <c r="Q91" s="1422"/>
      <c r="R91" s="1431"/>
      <c r="S91" s="1431"/>
      <c r="T91" s="1431"/>
      <c r="U91" s="1431"/>
      <c r="V91" s="1431"/>
      <c r="W91" s="1431"/>
      <c r="X91" s="942"/>
      <c r="Y91" s="942"/>
      <c r="Z91" s="942"/>
      <c r="AA91" s="942"/>
      <c r="AB91" s="942"/>
      <c r="AC91" s="942"/>
      <c r="AD91" s="942"/>
      <c r="AE91" s="942"/>
      <c r="AF91" s="942"/>
      <c r="AG91" s="942"/>
      <c r="AH91" s="942"/>
      <c r="AI91" s="942"/>
      <c r="AJ91" s="943"/>
      <c r="AK91" s="932"/>
      <c r="AL91" s="929"/>
      <c r="AM91" s="929"/>
      <c r="AN91" s="925"/>
    </row>
    <row r="92" spans="1:47" s="926" customFormat="1" ht="12.75" customHeight="1">
      <c r="A92" s="927"/>
      <c r="B92" s="928"/>
      <c r="C92" s="928"/>
      <c r="D92" s="928"/>
      <c r="E92" s="3046">
        <f ca="1">SUMIF(Application!AH728:AL752,0.2,Application!G728:J752)/Application!G753+SUMIF(Application!AH728:AL752,0.25,Application!G728:J752)/Application!G753+SUMIF(Application!AH728:AL752,0.3,Application!G728:J752)/Application!G753</f>
        <v>0.11038961038961038</v>
      </c>
      <c r="F92" s="3047"/>
      <c r="G92" s="3047"/>
      <c r="H92" s="3047"/>
      <c r="I92" s="967"/>
      <c r="J92" s="970" t="s">
        <v>1592</v>
      </c>
      <c r="K92" s="967"/>
      <c r="L92" s="967"/>
      <c r="M92" s="967"/>
      <c r="N92" s="967"/>
      <c r="O92" s="967"/>
      <c r="P92" s="967"/>
      <c r="Q92" s="967"/>
      <c r="R92" s="942"/>
      <c r="S92" s="942"/>
      <c r="T92" s="942"/>
      <c r="U92" s="942"/>
      <c r="V92" s="942"/>
      <c r="W92" s="942"/>
      <c r="X92" s="942"/>
      <c r="Y92" s="942"/>
      <c r="Z92" s="942"/>
      <c r="AA92" s="942"/>
      <c r="AB92" s="942"/>
      <c r="AC92" s="942"/>
      <c r="AD92" s="942"/>
      <c r="AE92" s="942"/>
      <c r="AF92" s="942"/>
      <c r="AG92" s="942"/>
      <c r="AH92" s="942"/>
      <c r="AI92" s="942"/>
      <c r="AJ92" s="943"/>
      <c r="AK92" s="932"/>
      <c r="AL92" s="929"/>
      <c r="AM92" s="929"/>
      <c r="AN92" s="925"/>
      <c r="AU92" s="1420"/>
    </row>
    <row r="93" spans="1:47" s="926" customFormat="1" ht="12.75" customHeight="1">
      <c r="A93" s="927"/>
      <c r="B93" s="928"/>
      <c r="C93" s="928"/>
      <c r="D93" s="928"/>
      <c r="E93" s="3046">
        <f ca="1">SUMIF(Application!AH728:AL752,0.35,Application!G728:J752)/Application!G753+SUMIF(Application!AH728:AL752,0.4,Application!G728:J752)/Application!G753+SUMIF(Application!AH728:AL752,0.45,Application!G728:J752)/Application!G753+SUMIF(Application!AH728:AL752,0.5,Application!G728:J752)/Application!G753</f>
        <v>0.11038961038961038</v>
      </c>
      <c r="F93" s="3047"/>
      <c r="G93" s="3047"/>
      <c r="H93" s="3047"/>
      <c r="I93" s="967"/>
      <c r="J93" s="970" t="s">
        <v>1593</v>
      </c>
      <c r="K93" s="967"/>
      <c r="L93" s="967"/>
      <c r="M93" s="967"/>
      <c r="N93" s="967"/>
      <c r="O93" s="967"/>
      <c r="P93" s="967"/>
      <c r="Q93" s="967"/>
      <c r="R93" s="942"/>
      <c r="S93" s="942"/>
      <c r="T93" s="942"/>
      <c r="U93" s="942"/>
      <c r="V93" s="942"/>
      <c r="W93" s="942"/>
      <c r="X93" s="942"/>
      <c r="Y93" s="942"/>
      <c r="Z93" s="942"/>
      <c r="AA93" s="942"/>
      <c r="AB93" s="942"/>
      <c r="AC93" s="942"/>
      <c r="AD93" s="942"/>
      <c r="AE93" s="942"/>
      <c r="AF93" s="942"/>
      <c r="AG93" s="942"/>
      <c r="AH93" s="942"/>
      <c r="AI93" s="942"/>
      <c r="AJ93" s="943"/>
      <c r="AK93" s="932"/>
      <c r="AL93" s="929"/>
      <c r="AM93" s="929"/>
      <c r="AN93" s="925"/>
      <c r="AU93" s="1420"/>
    </row>
    <row r="94" spans="1:47" s="926" customFormat="1" ht="12.75" customHeight="1">
      <c r="A94" s="927"/>
      <c r="B94" s="928"/>
      <c r="C94" s="928"/>
      <c r="D94" s="928"/>
      <c r="E94" s="3057">
        <f ca="1">IF(AND(E91&lt;=0.6,E92&gt;=0.1,OR(E93&gt;=0.1,E92=1)),20,0)</f>
        <v>20</v>
      </c>
      <c r="F94" s="3058"/>
      <c r="G94" s="3058"/>
      <c r="H94" s="3058"/>
      <c r="I94" s="942"/>
      <c r="J94" s="977" t="s">
        <v>1591</v>
      </c>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3"/>
      <c r="AK94" s="932"/>
      <c r="AL94" s="929"/>
      <c r="AM94" s="929"/>
      <c r="AN94" s="925"/>
      <c r="AP94" s="926">
        <f ca="1">IF(B86="yes",E94,0)</f>
        <v>20</v>
      </c>
      <c r="AQ94" s="926" t="s">
        <v>1560</v>
      </c>
    </row>
    <row r="95" spans="1:47" s="926" customFormat="1" ht="12.75" customHeight="1">
      <c r="A95" s="927"/>
      <c r="B95" s="928"/>
      <c r="C95" s="928"/>
      <c r="D95" s="928"/>
      <c r="E95" s="972"/>
      <c r="F95" s="973"/>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4"/>
      <c r="AF95" s="974"/>
      <c r="AG95" s="974"/>
      <c r="AH95" s="974"/>
      <c r="AI95" s="974"/>
      <c r="AJ95" s="975"/>
      <c r="AK95" s="932"/>
      <c r="AL95" s="929"/>
      <c r="AM95" s="929"/>
      <c r="AN95" s="925"/>
    </row>
    <row r="96" spans="1:47" s="926" customFormat="1" ht="12.75" customHeight="1">
      <c r="A96" s="927"/>
      <c r="B96" s="928"/>
      <c r="C96" s="928"/>
      <c r="D96" s="928"/>
      <c r="E96" s="928"/>
      <c r="F96" s="928"/>
      <c r="G96" s="928"/>
      <c r="H96" s="928"/>
      <c r="I96" s="928"/>
      <c r="J96" s="928"/>
      <c r="K96" s="928"/>
      <c r="L96" s="928"/>
      <c r="M96" s="928"/>
      <c r="N96" s="928"/>
      <c r="O96" s="928"/>
      <c r="P96" s="928"/>
      <c r="Q96" s="928"/>
      <c r="R96" s="928"/>
      <c r="S96" s="928"/>
      <c r="T96" s="928"/>
      <c r="U96" s="928"/>
      <c r="V96" s="928"/>
      <c r="W96" s="928"/>
      <c r="X96" s="928"/>
      <c r="Y96" s="928"/>
      <c r="Z96" s="928"/>
      <c r="AA96" s="928"/>
      <c r="AB96" s="928"/>
      <c r="AC96" s="928"/>
      <c r="AD96" s="928"/>
      <c r="AE96" s="932"/>
      <c r="AF96" s="932"/>
      <c r="AG96" s="932"/>
      <c r="AH96" s="932"/>
      <c r="AI96" s="932"/>
      <c r="AJ96" s="932"/>
      <c r="AK96" s="932"/>
      <c r="AL96" s="929"/>
      <c r="AM96" s="929"/>
      <c r="AN96" s="925"/>
    </row>
    <row r="97" spans="1:49" s="926" customFormat="1" ht="12.75" customHeight="1">
      <c r="A97" s="951"/>
      <c r="B97" s="952"/>
      <c r="C97" s="952"/>
      <c r="D97" s="952"/>
      <c r="E97" s="952"/>
      <c r="F97" s="952"/>
      <c r="G97" s="953"/>
      <c r="H97" s="954"/>
      <c r="I97" s="954"/>
      <c r="J97" s="954"/>
      <c r="K97" s="954"/>
      <c r="L97" s="954"/>
      <c r="M97" s="954"/>
      <c r="N97" s="954"/>
      <c r="O97" s="954"/>
      <c r="P97" s="954"/>
      <c r="Q97" s="954"/>
      <c r="R97" s="954"/>
      <c r="S97" s="954"/>
      <c r="T97" s="954"/>
      <c r="U97" s="954"/>
      <c r="V97" s="954"/>
      <c r="W97" s="954"/>
      <c r="X97" s="954"/>
      <c r="Y97" s="954"/>
      <c r="Z97" s="954"/>
      <c r="AA97" s="954"/>
      <c r="AB97" s="954"/>
      <c r="AC97" s="954"/>
      <c r="AD97" s="954"/>
      <c r="AE97" s="954"/>
      <c r="AF97" s="954"/>
      <c r="AG97" s="954"/>
      <c r="AH97" s="954"/>
      <c r="AI97" s="955"/>
      <c r="AJ97" s="955" t="s">
        <v>1594</v>
      </c>
      <c r="AK97" s="3032">
        <f ca="1">MAX(AP83,AP94)</f>
        <v>20</v>
      </c>
      <c r="AL97" s="3033"/>
      <c r="AM97" s="3034"/>
      <c r="AN97" s="925"/>
    </row>
    <row r="98" spans="1:49" s="926" customFormat="1" ht="12.75" customHeight="1" thickBot="1">
      <c r="A98" s="956"/>
      <c r="B98" s="957"/>
      <c r="C98" s="958"/>
      <c r="D98" s="958"/>
      <c r="E98" s="958"/>
      <c r="F98" s="958"/>
      <c r="G98" s="958"/>
      <c r="H98" s="958"/>
      <c r="I98" s="958"/>
      <c r="J98" s="958"/>
      <c r="K98" s="958"/>
      <c r="L98" s="958"/>
      <c r="M98" s="958"/>
      <c r="N98" s="958"/>
      <c r="O98" s="958"/>
      <c r="P98" s="958"/>
      <c r="Q98" s="958"/>
      <c r="R98" s="958"/>
      <c r="S98" s="958"/>
      <c r="T98" s="958"/>
      <c r="U98" s="958"/>
      <c r="V98" s="958"/>
      <c r="W98" s="958"/>
      <c r="X98" s="958"/>
      <c r="Y98" s="958"/>
      <c r="Z98" s="958"/>
      <c r="AA98" s="958"/>
      <c r="AB98" s="958"/>
      <c r="AC98" s="958"/>
      <c r="AD98" s="958"/>
      <c r="AE98" s="958"/>
      <c r="AF98" s="958"/>
      <c r="AG98" s="958"/>
      <c r="AH98" s="958"/>
      <c r="AI98" s="958"/>
      <c r="AJ98" s="958"/>
      <c r="AK98" s="958"/>
      <c r="AL98" s="958"/>
      <c r="AM98" s="959"/>
      <c r="AN98" s="925"/>
    </row>
    <row r="99" spans="1:49" s="926" customFormat="1" ht="12.75" customHeight="1" thickTop="1">
      <c r="A99" s="960"/>
      <c r="B99" s="961"/>
      <c r="C99" s="962"/>
      <c r="D99" s="962"/>
      <c r="E99" s="962"/>
      <c r="F99" s="962"/>
      <c r="G99" s="962"/>
      <c r="H99" s="962"/>
      <c r="I99" s="963"/>
      <c r="J99" s="963"/>
      <c r="K99" s="963"/>
      <c r="L99" s="963"/>
      <c r="M99" s="963"/>
      <c r="N99" s="963"/>
      <c r="O99" s="963"/>
      <c r="P99" s="963"/>
      <c r="Q99" s="963"/>
      <c r="R99" s="960"/>
      <c r="S99" s="928"/>
      <c r="T99" s="928"/>
      <c r="U99" s="928"/>
      <c r="V99" s="928"/>
      <c r="W99" s="928"/>
      <c r="X99" s="928"/>
      <c r="Y99" s="928"/>
      <c r="Z99" s="928"/>
      <c r="AA99" s="928"/>
      <c r="AB99" s="928"/>
      <c r="AC99" s="928"/>
      <c r="AD99" s="928"/>
      <c r="AE99" s="928"/>
      <c r="AF99" s="960"/>
      <c r="AG99" s="928"/>
      <c r="AH99" s="928"/>
      <c r="AI99" s="928"/>
      <c r="AJ99" s="928"/>
      <c r="AK99" s="939"/>
      <c r="AL99" s="939"/>
      <c r="AM99" s="939"/>
      <c r="AN99" s="925"/>
    </row>
    <row r="100" spans="1:49" s="926" customFormat="1" ht="12.75" customHeight="1">
      <c r="A100" s="927" t="s">
        <v>1595</v>
      </c>
      <c r="B100" s="928" t="s">
        <v>1596</v>
      </c>
      <c r="C100" s="928"/>
      <c r="D100" s="928"/>
      <c r="E100" s="928"/>
      <c r="F100" s="928"/>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3017" t="s">
        <v>1577</v>
      </c>
      <c r="AF100" s="3017"/>
      <c r="AG100" s="3017"/>
      <c r="AH100" s="3017"/>
      <c r="AI100" s="3017"/>
      <c r="AJ100" s="3017"/>
      <c r="AK100" s="3017"/>
      <c r="AL100" s="929"/>
      <c r="AM100" s="929"/>
      <c r="AN100" s="925"/>
      <c r="AO100" s="926" t="str">
        <f>Application!B728</f>
        <v>1 Bedroom</v>
      </c>
      <c r="AQ100" s="926">
        <f>Application!O728</f>
        <v>336.8</v>
      </c>
    </row>
    <row r="101" spans="1:49" s="926" customFormat="1" ht="12.75" customHeight="1">
      <c r="A101" s="929"/>
      <c r="B101" s="928" t="s">
        <v>1587</v>
      </c>
      <c r="C101" s="928"/>
      <c r="D101" s="928"/>
      <c r="E101" s="928"/>
      <c r="F101" s="928"/>
      <c r="G101" s="928"/>
      <c r="H101" s="928"/>
      <c r="I101" s="928"/>
      <c r="J101" s="928"/>
      <c r="K101" s="928"/>
      <c r="L101" s="928"/>
      <c r="M101" s="928"/>
      <c r="N101" s="928"/>
      <c r="O101" s="928"/>
      <c r="P101" s="928"/>
      <c r="Q101" s="928"/>
      <c r="R101" s="928"/>
      <c r="S101" s="928"/>
      <c r="T101" s="928"/>
      <c r="U101" s="928"/>
      <c r="V101" s="928"/>
      <c r="W101" s="928"/>
      <c r="X101" s="928"/>
      <c r="Y101" s="928"/>
      <c r="Z101" s="928"/>
      <c r="AA101" s="928"/>
      <c r="AB101" s="928"/>
      <c r="AC101" s="928"/>
      <c r="AD101" s="928"/>
      <c r="AE101" s="1683"/>
      <c r="AF101" s="1683"/>
      <c r="AG101" s="1683"/>
      <c r="AH101" s="1683"/>
      <c r="AI101" s="1683"/>
      <c r="AJ101" s="1683"/>
      <c r="AK101" s="929"/>
      <c r="AL101" s="929"/>
      <c r="AM101" s="929"/>
      <c r="AN101" s="925"/>
      <c r="AO101" s="926" t="str">
        <f>Application!B729</f>
        <v>1 Bedroom</v>
      </c>
      <c r="AQ101" s="926">
        <f>Application!O729</f>
        <v>598</v>
      </c>
    </row>
    <row r="102" spans="1:49" s="926" customFormat="1" ht="12.75" customHeight="1">
      <c r="A102" s="929"/>
      <c r="B102" s="928"/>
      <c r="C102" s="928"/>
      <c r="D102" s="928"/>
      <c r="E102" s="1422"/>
      <c r="F102" s="1422"/>
      <c r="G102" s="1422"/>
      <c r="H102" s="1422"/>
      <c r="I102" s="1422"/>
      <c r="J102" s="1422"/>
      <c r="K102" s="1422"/>
      <c r="L102" s="1422"/>
      <c r="M102" s="1422"/>
      <c r="N102" s="1422"/>
      <c r="O102" s="1422"/>
      <c r="P102" s="1422"/>
      <c r="Q102" s="1422"/>
      <c r="R102" s="1422"/>
      <c r="S102" s="1422"/>
      <c r="T102" s="1422"/>
      <c r="U102" s="1422"/>
      <c r="V102" s="1422"/>
      <c r="W102" s="1422"/>
      <c r="X102" s="1422"/>
      <c r="Y102" s="1422"/>
      <c r="Z102" s="1422"/>
      <c r="AA102" s="1422"/>
      <c r="AB102" s="1422"/>
      <c r="AC102" s="1422"/>
      <c r="AD102" s="1422"/>
      <c r="AE102" s="1422"/>
      <c r="AF102" s="1422"/>
      <c r="AG102" s="1422"/>
      <c r="AH102" s="1422"/>
      <c r="AI102" s="1422"/>
      <c r="AJ102" s="1422"/>
      <c r="AK102" s="929"/>
      <c r="AL102" s="929"/>
      <c r="AM102" s="929"/>
      <c r="AN102" s="925"/>
      <c r="AO102" s="926" t="str">
        <f>Application!B730</f>
        <v>1 Bedroom</v>
      </c>
      <c r="AQ102" s="926">
        <f>Application!O730</f>
        <v>728.6</v>
      </c>
    </row>
    <row r="103" spans="1:49" s="926" customFormat="1" ht="12.75" customHeight="1">
      <c r="A103" s="929"/>
      <c r="B103" s="3001" t="s">
        <v>578</v>
      </c>
      <c r="C103" s="3001"/>
      <c r="D103" s="936" t="s">
        <v>1578</v>
      </c>
      <c r="E103" s="3040" t="s">
        <v>2301</v>
      </c>
      <c r="F103" s="3041"/>
      <c r="G103" s="3041"/>
      <c r="H103" s="3041"/>
      <c r="I103" s="3041"/>
      <c r="J103" s="3041"/>
      <c r="K103" s="3041"/>
      <c r="L103" s="3041"/>
      <c r="M103" s="3041"/>
      <c r="N103" s="3041"/>
      <c r="O103" s="3041"/>
      <c r="P103" s="3041"/>
      <c r="Q103" s="3041"/>
      <c r="R103" s="3041"/>
      <c r="S103" s="3041"/>
      <c r="T103" s="3041"/>
      <c r="U103" s="3041"/>
      <c r="V103" s="3041"/>
      <c r="W103" s="3041"/>
      <c r="X103" s="3041"/>
      <c r="Y103" s="3041"/>
      <c r="Z103" s="3041"/>
      <c r="AA103" s="3041"/>
      <c r="AB103" s="3041"/>
      <c r="AC103" s="3041"/>
      <c r="AD103" s="3041"/>
      <c r="AE103" s="3041"/>
      <c r="AF103" s="3041"/>
      <c r="AG103" s="3041"/>
      <c r="AH103" s="3041"/>
      <c r="AI103" s="3041"/>
      <c r="AJ103" s="3042"/>
      <c r="AK103" s="929"/>
      <c r="AL103" s="929"/>
      <c r="AM103" s="929"/>
      <c r="AN103" s="925"/>
      <c r="AO103" s="926" t="str">
        <f>Application!B731</f>
        <v>1 Bedroom</v>
      </c>
      <c r="AQ103" s="926">
        <f>Application!O731</f>
        <v>859.2</v>
      </c>
      <c r="AU103" s="926" t="s">
        <v>2281</v>
      </c>
      <c r="AV103" s="1665" t="s">
        <v>2282</v>
      </c>
      <c r="AW103" s="926" t="s">
        <v>2283</v>
      </c>
    </row>
    <row r="104" spans="1:49" s="926" customFormat="1" ht="12.75" customHeight="1">
      <c r="A104" s="929"/>
      <c r="B104" s="928"/>
      <c r="C104" s="928"/>
      <c r="D104" s="928"/>
      <c r="E104" s="3043"/>
      <c r="F104" s="3044"/>
      <c r="G104" s="3044"/>
      <c r="H104" s="3044"/>
      <c r="I104" s="3044"/>
      <c r="J104" s="3044"/>
      <c r="K104" s="3044"/>
      <c r="L104" s="3044"/>
      <c r="M104" s="3044"/>
      <c r="N104" s="3044"/>
      <c r="O104" s="3044"/>
      <c r="P104" s="3044"/>
      <c r="Q104" s="3044"/>
      <c r="R104" s="3044"/>
      <c r="S104" s="3044"/>
      <c r="T104" s="3044"/>
      <c r="U104" s="3044"/>
      <c r="V104" s="3044"/>
      <c r="W104" s="3044"/>
      <c r="X104" s="3044"/>
      <c r="Y104" s="3044"/>
      <c r="Z104" s="3044"/>
      <c r="AA104" s="3044"/>
      <c r="AB104" s="3044"/>
      <c r="AC104" s="3044"/>
      <c r="AD104" s="3044"/>
      <c r="AE104" s="3044"/>
      <c r="AF104" s="3044"/>
      <c r="AG104" s="3044"/>
      <c r="AH104" s="3044"/>
      <c r="AI104" s="3044"/>
      <c r="AJ104" s="3045"/>
      <c r="AK104" s="929"/>
      <c r="AL104" s="929"/>
      <c r="AM104" s="929"/>
      <c r="AN104" s="925"/>
      <c r="AO104" s="926" t="str">
        <f>Application!B732</f>
        <v>2 Bedrooms</v>
      </c>
      <c r="AQ104" s="926">
        <f>Application!O732</f>
        <v>397</v>
      </c>
      <c r="AU104" s="1668" t="str">
        <f>E112</f>
        <v>Studio/SRO</v>
      </c>
      <c r="AV104" s="926">
        <f t="array" ref="AV104">SUM(IF(Application!B728:F752="SRO/Studio",Application!G728:J752))</f>
        <v>0</v>
      </c>
      <c r="AW104" s="1703">
        <f>AV104/AV110</f>
        <v>0</v>
      </c>
    </row>
    <row r="105" spans="1:49" s="926" customFormat="1" ht="12.75" customHeight="1">
      <c r="A105" s="929"/>
      <c r="B105" s="928"/>
      <c r="C105" s="928"/>
      <c r="D105" s="928"/>
      <c r="E105" s="3043"/>
      <c r="F105" s="3044"/>
      <c r="G105" s="3044"/>
      <c r="H105" s="3044"/>
      <c r="I105" s="3044"/>
      <c r="J105" s="3044"/>
      <c r="K105" s="3044"/>
      <c r="L105" s="3044"/>
      <c r="M105" s="3044"/>
      <c r="N105" s="3044"/>
      <c r="O105" s="3044"/>
      <c r="P105" s="3044"/>
      <c r="Q105" s="3044"/>
      <c r="R105" s="3044"/>
      <c r="S105" s="3044"/>
      <c r="T105" s="3044"/>
      <c r="U105" s="3044"/>
      <c r="V105" s="3044"/>
      <c r="W105" s="3044"/>
      <c r="X105" s="3044"/>
      <c r="Y105" s="3044"/>
      <c r="Z105" s="3044"/>
      <c r="AA105" s="3044"/>
      <c r="AB105" s="3044"/>
      <c r="AC105" s="3044"/>
      <c r="AD105" s="3044"/>
      <c r="AE105" s="3044"/>
      <c r="AF105" s="3044"/>
      <c r="AG105" s="3044"/>
      <c r="AH105" s="3044"/>
      <c r="AI105" s="3044"/>
      <c r="AJ105" s="3045"/>
      <c r="AK105" s="929"/>
      <c r="AL105" s="929"/>
      <c r="AM105" s="929"/>
      <c r="AN105" s="925"/>
      <c r="AO105" s="926" t="str">
        <f>Application!B733</f>
        <v>2 Bedrooms</v>
      </c>
      <c r="AQ105" s="926">
        <f>Application!O733</f>
        <v>711</v>
      </c>
      <c r="AU105" s="1668" t="str">
        <f>J112</f>
        <v>1-bedroom</v>
      </c>
      <c r="AV105" s="926">
        <f t="array" ref="AV105">SUM(IF(Application!B728:F752="1 Bedroom",Application!G728:J752))</f>
        <v>69</v>
      </c>
      <c r="AW105" s="1703">
        <f>AV105/AV110</f>
        <v>0.44805194805194803</v>
      </c>
    </row>
    <row r="106" spans="1:49" s="926" customFormat="1" ht="12.75" customHeight="1">
      <c r="A106" s="929"/>
      <c r="B106" s="928"/>
      <c r="C106" s="928"/>
      <c r="D106" s="928"/>
      <c r="E106" s="3043"/>
      <c r="F106" s="3044"/>
      <c r="G106" s="3044"/>
      <c r="H106" s="3044"/>
      <c r="I106" s="3044"/>
      <c r="J106" s="3044"/>
      <c r="K106" s="3044"/>
      <c r="L106" s="3044"/>
      <c r="M106" s="3044"/>
      <c r="N106" s="3044"/>
      <c r="O106" s="3044"/>
      <c r="P106" s="3044"/>
      <c r="Q106" s="3044"/>
      <c r="R106" s="3044"/>
      <c r="S106" s="3044"/>
      <c r="T106" s="3044"/>
      <c r="U106" s="3044"/>
      <c r="V106" s="3044"/>
      <c r="W106" s="3044"/>
      <c r="X106" s="3044"/>
      <c r="Y106" s="3044"/>
      <c r="Z106" s="3044"/>
      <c r="AA106" s="3044"/>
      <c r="AB106" s="3044"/>
      <c r="AC106" s="3044"/>
      <c r="AD106" s="3044"/>
      <c r="AE106" s="3044"/>
      <c r="AF106" s="3044"/>
      <c r="AG106" s="3044"/>
      <c r="AH106" s="3044"/>
      <c r="AI106" s="3044"/>
      <c r="AJ106" s="3045"/>
      <c r="AK106" s="929"/>
      <c r="AL106" s="929"/>
      <c r="AM106" s="929"/>
      <c r="AN106" s="925"/>
      <c r="AO106" s="926" t="str">
        <f>Application!B734</f>
        <v>2 Bedrooms</v>
      </c>
      <c r="AQ106" s="926">
        <f>Application!O734</f>
        <v>868</v>
      </c>
      <c r="AU106" s="1668" t="str">
        <f>O112</f>
        <v>2-bedroom</v>
      </c>
      <c r="AV106" s="926">
        <f t="array" ref="AV106">SUM(IF(Application!B728:F752="2 Bedrooms",Application!G728:J752))</f>
        <v>46</v>
      </c>
      <c r="AW106" s="1703">
        <f>AV106/AV110</f>
        <v>0.29870129870129869</v>
      </c>
    </row>
    <row r="107" spans="1:49" s="926" customFormat="1" ht="12.75" customHeight="1">
      <c r="A107" s="929"/>
      <c r="B107" s="928"/>
      <c r="C107" s="928"/>
      <c r="D107" s="928"/>
      <c r="E107" s="3043"/>
      <c r="F107" s="3044"/>
      <c r="G107" s="3044"/>
      <c r="H107" s="3044"/>
      <c r="I107" s="3044"/>
      <c r="J107" s="3044"/>
      <c r="K107" s="3044"/>
      <c r="L107" s="3044"/>
      <c r="M107" s="3044"/>
      <c r="N107" s="3044"/>
      <c r="O107" s="3044"/>
      <c r="P107" s="3044"/>
      <c r="Q107" s="3044"/>
      <c r="R107" s="3044"/>
      <c r="S107" s="3044"/>
      <c r="T107" s="3044"/>
      <c r="U107" s="3044"/>
      <c r="V107" s="3044"/>
      <c r="W107" s="3044"/>
      <c r="X107" s="3044"/>
      <c r="Y107" s="3044"/>
      <c r="Z107" s="3044"/>
      <c r="AA107" s="3044"/>
      <c r="AB107" s="3044"/>
      <c r="AC107" s="3044"/>
      <c r="AD107" s="3044"/>
      <c r="AE107" s="3044"/>
      <c r="AF107" s="3044"/>
      <c r="AG107" s="3044"/>
      <c r="AH107" s="3044"/>
      <c r="AI107" s="3044"/>
      <c r="AJ107" s="3045"/>
      <c r="AK107" s="929"/>
      <c r="AL107" s="929"/>
      <c r="AM107" s="929"/>
      <c r="AN107" s="925"/>
      <c r="AO107" s="926" t="str">
        <f>Application!B735</f>
        <v>2 Bedrooms</v>
      </c>
      <c r="AQ107" s="926">
        <f>Application!O735</f>
        <v>1025</v>
      </c>
      <c r="AU107" s="1668" t="str">
        <f>T112</f>
        <v>3-bedroom</v>
      </c>
      <c r="AV107" s="926">
        <f t="array" ref="AV107">SUM(IF(Application!B728:F752="3 Bedrooms",Application!G728:J752))</f>
        <v>39</v>
      </c>
      <c r="AW107" s="1703">
        <f>AV107/AV110</f>
        <v>0.25324675324675322</v>
      </c>
    </row>
    <row r="108" spans="1:49" s="926" customFormat="1" ht="12.75" customHeight="1">
      <c r="A108" s="929"/>
      <c r="B108" s="928"/>
      <c r="C108" s="928"/>
      <c r="D108" s="928"/>
      <c r="E108" s="3043"/>
      <c r="F108" s="3044"/>
      <c r="G108" s="3044"/>
      <c r="H108" s="3044"/>
      <c r="I108" s="3044"/>
      <c r="J108" s="3044"/>
      <c r="K108" s="3044"/>
      <c r="L108" s="3044"/>
      <c r="M108" s="3044"/>
      <c r="N108" s="3044"/>
      <c r="O108" s="3044"/>
      <c r="P108" s="3044"/>
      <c r="Q108" s="3044"/>
      <c r="R108" s="3044"/>
      <c r="S108" s="3044"/>
      <c r="T108" s="3044"/>
      <c r="U108" s="3044"/>
      <c r="V108" s="3044"/>
      <c r="W108" s="3044"/>
      <c r="X108" s="3044"/>
      <c r="Y108" s="3044"/>
      <c r="Z108" s="3044"/>
      <c r="AA108" s="3044"/>
      <c r="AB108" s="3044"/>
      <c r="AC108" s="3044"/>
      <c r="AD108" s="3044"/>
      <c r="AE108" s="3044"/>
      <c r="AF108" s="3044"/>
      <c r="AG108" s="3044"/>
      <c r="AH108" s="3044"/>
      <c r="AI108" s="3044"/>
      <c r="AJ108" s="3045"/>
      <c r="AK108" s="929"/>
      <c r="AL108" s="929"/>
      <c r="AM108" s="929"/>
      <c r="AN108" s="925"/>
      <c r="AO108" s="926" t="str">
        <f>Application!B736</f>
        <v>3 Bedrooms</v>
      </c>
      <c r="AQ108" s="926">
        <f>Application!O736</f>
        <v>449</v>
      </c>
      <c r="AU108" s="1668" t="str">
        <f>Y112</f>
        <v>4-bedroom</v>
      </c>
      <c r="AV108" s="926">
        <f t="array" ref="AV108">SUM(IF(Application!B728:F752="4 Bedrooms",Application!G728:J752))</f>
        <v>0</v>
      </c>
      <c r="AW108" s="1703">
        <f>AV108/AV110</f>
        <v>0</v>
      </c>
    </row>
    <row r="109" spans="1:49" s="926" customFormat="1" ht="12.75" customHeight="1">
      <c r="A109" s="929"/>
      <c r="B109" s="928"/>
      <c r="C109" s="928"/>
      <c r="D109" s="928"/>
      <c r="E109" s="3043"/>
      <c r="F109" s="3044"/>
      <c r="G109" s="3044"/>
      <c r="H109" s="3044"/>
      <c r="I109" s="3044"/>
      <c r="J109" s="3044"/>
      <c r="K109" s="3044"/>
      <c r="L109" s="3044"/>
      <c r="M109" s="3044"/>
      <c r="N109" s="3044"/>
      <c r="O109" s="3044"/>
      <c r="P109" s="3044"/>
      <c r="Q109" s="3044"/>
      <c r="R109" s="3044"/>
      <c r="S109" s="3044"/>
      <c r="T109" s="3044"/>
      <c r="U109" s="3044"/>
      <c r="V109" s="3044"/>
      <c r="W109" s="3044"/>
      <c r="X109" s="3044"/>
      <c r="Y109" s="3044"/>
      <c r="Z109" s="3044"/>
      <c r="AA109" s="3044"/>
      <c r="AB109" s="3044"/>
      <c r="AC109" s="3044"/>
      <c r="AD109" s="3044"/>
      <c r="AE109" s="3044"/>
      <c r="AF109" s="3044"/>
      <c r="AG109" s="3044"/>
      <c r="AH109" s="3044"/>
      <c r="AI109" s="3044"/>
      <c r="AJ109" s="3045"/>
      <c r="AK109" s="929"/>
      <c r="AL109" s="929"/>
      <c r="AM109" s="929"/>
      <c r="AN109" s="925"/>
      <c r="AO109" s="926" t="str">
        <f>Application!B737</f>
        <v>3 Bedrooms</v>
      </c>
      <c r="AQ109" s="926">
        <f>Application!O737</f>
        <v>812</v>
      </c>
      <c r="AU109" s="1668" t="str">
        <f>AD112</f>
        <v>5-bedroom</v>
      </c>
      <c r="AV109" s="926">
        <f t="array" ref="AV109">SUM(IF(Application!B728:F752="5 Bedrooms",Application!G728:J752))</f>
        <v>0</v>
      </c>
      <c r="AW109" s="1703">
        <f>AV109/AV110</f>
        <v>0</v>
      </c>
    </row>
    <row r="110" spans="1:49" s="926" customFormat="1" ht="12.75" customHeight="1">
      <c r="A110" s="929"/>
      <c r="B110" s="928"/>
      <c r="C110" s="928"/>
      <c r="D110" s="928"/>
      <c r="E110" s="3043"/>
      <c r="F110" s="3044"/>
      <c r="G110" s="3044"/>
      <c r="H110" s="3044"/>
      <c r="I110" s="3044"/>
      <c r="J110" s="3044"/>
      <c r="K110" s="3044"/>
      <c r="L110" s="3044"/>
      <c r="M110" s="3044"/>
      <c r="N110" s="3044"/>
      <c r="O110" s="3044"/>
      <c r="P110" s="3044"/>
      <c r="Q110" s="3044"/>
      <c r="R110" s="3044"/>
      <c r="S110" s="3044"/>
      <c r="T110" s="3044"/>
      <c r="U110" s="3044"/>
      <c r="V110" s="3044"/>
      <c r="W110" s="3044"/>
      <c r="X110" s="3044"/>
      <c r="Y110" s="3044"/>
      <c r="Z110" s="3044"/>
      <c r="AA110" s="3044"/>
      <c r="AB110" s="3044"/>
      <c r="AC110" s="3044"/>
      <c r="AD110" s="3044"/>
      <c r="AE110" s="3044"/>
      <c r="AF110" s="3044"/>
      <c r="AG110" s="3044"/>
      <c r="AH110" s="3044"/>
      <c r="AI110" s="3044"/>
      <c r="AJ110" s="3045"/>
      <c r="AK110" s="929"/>
      <c r="AL110" s="929"/>
      <c r="AM110" s="929"/>
      <c r="AN110" s="925"/>
      <c r="AO110" s="926" t="str">
        <f>Application!B738</f>
        <v>3 Bedrooms</v>
      </c>
      <c r="AQ110" s="926">
        <f>Application!O738</f>
        <v>993.2</v>
      </c>
      <c r="AV110" s="926">
        <f>SUM(AV104:AV109)</f>
        <v>154</v>
      </c>
      <c r="AW110" s="1703">
        <f>SUM(AW104:AW109)</f>
        <v>1</v>
      </c>
    </row>
    <row r="111" spans="1:49" s="926" customFormat="1" ht="12.75" customHeight="1">
      <c r="A111" s="929"/>
      <c r="B111" s="928"/>
      <c r="C111" s="928"/>
      <c r="D111" s="928"/>
      <c r="E111" s="976"/>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3"/>
      <c r="AK111" s="929"/>
      <c r="AL111" s="929"/>
      <c r="AM111" s="929"/>
      <c r="AN111" s="925"/>
      <c r="AO111" s="926" t="str">
        <f>Application!B739</f>
        <v>3 Bedrooms</v>
      </c>
      <c r="AQ111" s="926">
        <f>Application!O739</f>
        <v>1174.4000000000001</v>
      </c>
    </row>
    <row r="112" spans="1:49" s="926" customFormat="1" ht="12.75" customHeight="1">
      <c r="A112" s="929"/>
      <c r="B112" s="928"/>
      <c r="C112" s="929"/>
      <c r="D112" s="929"/>
      <c r="E112" s="3046" t="s">
        <v>1879</v>
      </c>
      <c r="F112" s="3047"/>
      <c r="G112" s="3047"/>
      <c r="H112" s="3047"/>
      <c r="I112" s="1422"/>
      <c r="J112" s="3047" t="s">
        <v>1932</v>
      </c>
      <c r="K112" s="3047"/>
      <c r="L112" s="3047"/>
      <c r="M112" s="3047"/>
      <c r="N112" s="1422"/>
      <c r="O112" s="3047" t="s">
        <v>1933</v>
      </c>
      <c r="P112" s="3047"/>
      <c r="Q112" s="3047"/>
      <c r="R112" s="3047"/>
      <c r="S112" s="1422"/>
      <c r="T112" s="3047" t="s">
        <v>1597</v>
      </c>
      <c r="U112" s="3047"/>
      <c r="V112" s="3047"/>
      <c r="W112" s="3047"/>
      <c r="X112" s="1422"/>
      <c r="Y112" s="3047" t="s">
        <v>1934</v>
      </c>
      <c r="Z112" s="3047"/>
      <c r="AA112" s="3047"/>
      <c r="AB112" s="3047"/>
      <c r="AC112" s="1422"/>
      <c r="AD112" s="3047" t="s">
        <v>1935</v>
      </c>
      <c r="AE112" s="3047"/>
      <c r="AF112" s="3047"/>
      <c r="AG112" s="3047"/>
      <c r="AH112" s="967"/>
      <c r="AI112" s="967"/>
      <c r="AJ112" s="969"/>
      <c r="AK112" s="929"/>
      <c r="AL112" s="929"/>
      <c r="AM112" s="929"/>
      <c r="AN112" s="925"/>
      <c r="AO112" s="926">
        <f>Application!B740</f>
        <v>0</v>
      </c>
      <c r="AQ112" s="926">
        <f>Application!O740</f>
        <v>0</v>
      </c>
    </row>
    <row r="113" spans="1:52" s="926" customFormat="1" ht="12.75" customHeight="1">
      <c r="A113" s="929"/>
      <c r="B113" s="950"/>
      <c r="C113" s="929"/>
      <c r="D113" s="929"/>
      <c r="E113" s="1425"/>
      <c r="F113" s="1421"/>
      <c r="G113" s="1421"/>
      <c r="H113" s="1421"/>
      <c r="I113" s="1422"/>
      <c r="J113" s="1421"/>
      <c r="K113" s="1421"/>
      <c r="L113" s="1421"/>
      <c r="M113" s="1421"/>
      <c r="N113" s="1422"/>
      <c r="O113" s="1421"/>
      <c r="P113" s="1421"/>
      <c r="Q113" s="1421"/>
      <c r="R113" s="1421"/>
      <c r="S113" s="1422"/>
      <c r="T113" s="1421"/>
      <c r="U113" s="1421"/>
      <c r="V113" s="1421"/>
      <c r="W113" s="1421"/>
      <c r="X113" s="1422"/>
      <c r="Y113" s="1421"/>
      <c r="Z113" s="1421"/>
      <c r="AA113" s="1421"/>
      <c r="AB113" s="1421"/>
      <c r="AC113" s="1422"/>
      <c r="AD113" s="1421"/>
      <c r="AE113" s="1421"/>
      <c r="AF113" s="1421"/>
      <c r="AG113" s="1421"/>
      <c r="AH113" s="1422"/>
      <c r="AI113" s="1422"/>
      <c r="AJ113" s="1423"/>
      <c r="AK113" s="929"/>
      <c r="AL113" s="929"/>
      <c r="AM113" s="929"/>
      <c r="AN113" s="925"/>
      <c r="AO113" s="926">
        <f>Application!B741</f>
        <v>0</v>
      </c>
      <c r="AQ113" s="926">
        <f>Application!O741</f>
        <v>0</v>
      </c>
    </row>
    <row r="114" spans="1:52" s="926" customFormat="1" ht="12.75" customHeight="1">
      <c r="A114" s="929"/>
      <c r="B114" s="950"/>
      <c r="C114" s="929"/>
      <c r="D114" s="929"/>
      <c r="E114" s="1426" t="s">
        <v>1936</v>
      </c>
      <c r="F114" s="1421"/>
      <c r="G114" s="1421"/>
      <c r="H114" s="1421"/>
      <c r="I114" s="1422"/>
      <c r="J114" s="1421"/>
      <c r="K114" s="1421"/>
      <c r="L114" s="1421"/>
      <c r="M114" s="1421"/>
      <c r="N114" s="1422"/>
      <c r="O114" s="1421"/>
      <c r="P114" s="1421"/>
      <c r="Q114" s="1421"/>
      <c r="R114" s="1421"/>
      <c r="S114" s="1422"/>
      <c r="T114" s="1421"/>
      <c r="U114" s="1421"/>
      <c r="V114" s="1421"/>
      <c r="W114" s="1421"/>
      <c r="X114" s="1422"/>
      <c r="Y114" s="1421"/>
      <c r="Z114" s="1421"/>
      <c r="AA114" s="1421"/>
      <c r="AB114" s="1421"/>
      <c r="AC114" s="1422"/>
      <c r="AD114" s="1421"/>
      <c r="AE114" s="1421"/>
      <c r="AF114" s="1421"/>
      <c r="AG114" s="1421"/>
      <c r="AH114" s="1422"/>
      <c r="AI114" s="1422"/>
      <c r="AJ114" s="1423"/>
      <c r="AK114" s="929"/>
      <c r="AL114" s="929"/>
      <c r="AM114" s="929"/>
      <c r="AN114" s="925"/>
      <c r="AO114" s="926">
        <f>Application!B742</f>
        <v>0</v>
      </c>
      <c r="AQ114" s="926">
        <f>Application!O742</f>
        <v>0</v>
      </c>
    </row>
    <row r="115" spans="1:52" s="926" customFormat="1" ht="12.75" customHeight="1">
      <c r="A115" s="929"/>
      <c r="B115" s="950"/>
      <c r="C115" s="929"/>
      <c r="D115" s="929"/>
      <c r="E115" s="3059"/>
      <c r="F115" s="3036"/>
      <c r="G115" s="3036"/>
      <c r="H115" s="3036"/>
      <c r="I115" s="1424"/>
      <c r="J115" s="3036">
        <v>1248</v>
      </c>
      <c r="K115" s="3036"/>
      <c r="L115" s="3036"/>
      <c r="M115" s="3036"/>
      <c r="N115" s="1424"/>
      <c r="O115" s="3036">
        <v>1366</v>
      </c>
      <c r="P115" s="3036"/>
      <c r="Q115" s="3036"/>
      <c r="R115" s="3036"/>
      <c r="S115" s="1424"/>
      <c r="T115" s="3036">
        <v>1526</v>
      </c>
      <c r="U115" s="3036"/>
      <c r="V115" s="3036"/>
      <c r="W115" s="3036"/>
      <c r="X115" s="1424"/>
      <c r="Y115" s="3036"/>
      <c r="Z115" s="3036"/>
      <c r="AA115" s="3036"/>
      <c r="AB115" s="3036"/>
      <c r="AC115" s="1424"/>
      <c r="AD115" s="3036"/>
      <c r="AE115" s="3036"/>
      <c r="AF115" s="3036"/>
      <c r="AG115" s="3036"/>
      <c r="AH115" s="1422"/>
      <c r="AI115" s="1422"/>
      <c r="AJ115" s="1423"/>
      <c r="AK115" s="929"/>
      <c r="AL115" s="929"/>
      <c r="AM115" s="929"/>
      <c r="AN115" s="925"/>
      <c r="AO115" s="926">
        <f>Application!B743</f>
        <v>0</v>
      </c>
      <c r="AQ115" s="926">
        <f>Application!O743</f>
        <v>0</v>
      </c>
    </row>
    <row r="116" spans="1:52" s="926" customFormat="1" ht="12.75" customHeight="1">
      <c r="A116" s="929"/>
      <c r="B116" s="950"/>
      <c r="C116" s="929"/>
      <c r="D116" s="929"/>
      <c r="E116" s="1425"/>
      <c r="F116" s="1421"/>
      <c r="G116" s="1421"/>
      <c r="H116" s="1421"/>
      <c r="I116" s="1422"/>
      <c r="J116" s="1421"/>
      <c r="K116" s="1421"/>
      <c r="L116" s="1421"/>
      <c r="M116" s="1421"/>
      <c r="N116" s="1422"/>
      <c r="O116" s="1421"/>
      <c r="P116" s="1421"/>
      <c r="Q116" s="1421"/>
      <c r="R116" s="1421"/>
      <c r="S116" s="1422"/>
      <c r="T116" s="1421"/>
      <c r="U116" s="1421"/>
      <c r="V116" s="1421"/>
      <c r="W116" s="1421"/>
      <c r="X116" s="1422"/>
      <c r="Y116" s="1421"/>
      <c r="Z116" s="1421"/>
      <c r="AA116" s="1421"/>
      <c r="AB116" s="1421"/>
      <c r="AC116" s="1422"/>
      <c r="AD116" s="1421"/>
      <c r="AE116" s="1421"/>
      <c r="AF116" s="1421"/>
      <c r="AG116" s="1421"/>
      <c r="AH116" s="1422"/>
      <c r="AI116" s="1422"/>
      <c r="AJ116" s="1423"/>
      <c r="AK116" s="929"/>
      <c r="AL116" s="929"/>
      <c r="AM116" s="929"/>
      <c r="AN116" s="925"/>
      <c r="AO116" s="926">
        <f>Application!B744</f>
        <v>0</v>
      </c>
      <c r="AQ116" s="926">
        <f>Application!O744</f>
        <v>0</v>
      </c>
      <c r="AU116" s="1701"/>
      <c r="AV116" s="1701"/>
      <c r="AW116" s="1701"/>
      <c r="AX116" s="1701"/>
      <c r="AY116" s="1701"/>
      <c r="AZ116" s="1701"/>
    </row>
    <row r="117" spans="1:52" s="926" customFormat="1" ht="12.75" customHeight="1">
      <c r="A117" s="929"/>
      <c r="B117" s="950"/>
      <c r="C117" s="929"/>
      <c r="D117" s="929"/>
      <c r="E117" s="1426" t="s">
        <v>2285</v>
      </c>
      <c r="F117" s="1421"/>
      <c r="G117" s="1421"/>
      <c r="H117" s="1421"/>
      <c r="I117" s="1422"/>
      <c r="J117" s="1421"/>
      <c r="K117" s="1421"/>
      <c r="L117" s="1421"/>
      <c r="M117" s="1421"/>
      <c r="N117" s="1422"/>
      <c r="O117" s="1421"/>
      <c r="P117" s="1421"/>
      <c r="Q117" s="1421"/>
      <c r="R117" s="1421"/>
      <c r="S117" s="1422"/>
      <c r="T117" s="1421"/>
      <c r="U117" s="1421"/>
      <c r="V117" s="1421"/>
      <c r="W117" s="1421"/>
      <c r="X117" s="1422"/>
      <c r="Y117" s="1421"/>
      <c r="Z117" s="1421"/>
      <c r="AA117" s="1421"/>
      <c r="AB117" s="1421"/>
      <c r="AC117" s="1422"/>
      <c r="AD117" s="1421"/>
      <c r="AE117" s="1421"/>
      <c r="AF117" s="1421"/>
      <c r="AG117" s="1421"/>
      <c r="AH117" s="1422"/>
      <c r="AI117" s="1422"/>
      <c r="AJ117" s="1423"/>
      <c r="AK117" s="929"/>
      <c r="AL117" s="929"/>
      <c r="AM117" s="929"/>
      <c r="AN117" s="925"/>
      <c r="AO117" s="926">
        <f>Application!B745</f>
        <v>0</v>
      </c>
      <c r="AQ117" s="926">
        <f>Application!O745</f>
        <v>0</v>
      </c>
      <c r="AU117" s="1701"/>
      <c r="AV117" s="1701"/>
      <c r="AW117" s="1701"/>
      <c r="AX117" s="1701"/>
      <c r="AY117" s="1701"/>
      <c r="AZ117" s="1701"/>
    </row>
    <row r="118" spans="1:52" s="926" customFormat="1" ht="12.75" customHeight="1">
      <c r="A118" s="929"/>
      <c r="B118" s="928"/>
      <c r="C118" s="929"/>
      <c r="D118" s="929"/>
      <c r="E118" s="3037">
        <f>Application!DX663</f>
        <v>0</v>
      </c>
      <c r="F118" s="2995"/>
      <c r="G118" s="2995"/>
      <c r="H118" s="2995"/>
      <c r="I118" s="1424"/>
      <c r="J118" s="2995">
        <f>Application!EC663</f>
        <v>722.92173913043484</v>
      </c>
      <c r="K118" s="2995"/>
      <c r="L118" s="2995"/>
      <c r="M118" s="2995"/>
      <c r="N118" s="1424"/>
      <c r="O118" s="2995">
        <f>Application!EH663</f>
        <v>878.23913043478262</v>
      </c>
      <c r="P118" s="2995"/>
      <c r="Q118" s="2995"/>
      <c r="R118" s="2995"/>
      <c r="S118" s="1428"/>
      <c r="T118" s="2995">
        <f>Application!EM663</f>
        <v>993.12307692307695</v>
      </c>
      <c r="U118" s="2995"/>
      <c r="V118" s="2995"/>
      <c r="W118" s="2995"/>
      <c r="X118" s="1428"/>
      <c r="Y118" s="2995">
        <f>Application!ER663</f>
        <v>0</v>
      </c>
      <c r="Z118" s="2995"/>
      <c r="AA118" s="2995"/>
      <c r="AB118" s="2995"/>
      <c r="AC118" s="1428"/>
      <c r="AD118" s="2995">
        <f>Application!EW663</f>
        <v>0</v>
      </c>
      <c r="AE118" s="2995"/>
      <c r="AF118" s="2995"/>
      <c r="AG118" s="2995"/>
      <c r="AH118" s="967"/>
      <c r="AI118" s="967"/>
      <c r="AJ118" s="969"/>
      <c r="AK118" s="929"/>
      <c r="AL118" s="929"/>
      <c r="AM118" s="929"/>
      <c r="AN118" s="925"/>
      <c r="AO118" s="926">
        <f>Application!B746</f>
        <v>0</v>
      </c>
      <c r="AQ118" s="926">
        <f>Application!O746</f>
        <v>0</v>
      </c>
      <c r="AU118" s="1701"/>
      <c r="AV118" s="1701"/>
      <c r="AW118" s="1702"/>
      <c r="AX118" s="1702"/>
      <c r="AY118" s="1701"/>
      <c r="AZ118" s="1701"/>
    </row>
    <row r="119" spans="1:52" s="926" customFormat="1" ht="12.75" customHeight="1">
      <c r="A119" s="929"/>
      <c r="B119" s="928"/>
      <c r="C119" s="929"/>
      <c r="D119" s="929"/>
      <c r="E119" s="1427"/>
      <c r="F119" s="1421"/>
      <c r="G119" s="1421"/>
      <c r="H119" s="1421"/>
      <c r="I119" s="967"/>
      <c r="J119" s="970"/>
      <c r="K119" s="967"/>
      <c r="L119" s="967"/>
      <c r="M119" s="967"/>
      <c r="N119" s="967"/>
      <c r="O119" s="967"/>
      <c r="P119" s="967"/>
      <c r="Q119" s="967"/>
      <c r="R119" s="967"/>
      <c r="S119" s="967"/>
      <c r="T119" s="967"/>
      <c r="U119" s="967"/>
      <c r="V119" s="967"/>
      <c r="W119" s="967"/>
      <c r="X119" s="967"/>
      <c r="Y119" s="967"/>
      <c r="Z119" s="967"/>
      <c r="AA119" s="967"/>
      <c r="AB119" s="967"/>
      <c r="AC119" s="967"/>
      <c r="AD119" s="967"/>
      <c r="AE119" s="967"/>
      <c r="AF119" s="967"/>
      <c r="AG119" s="967"/>
      <c r="AH119" s="967"/>
      <c r="AI119" s="967"/>
      <c r="AJ119" s="969"/>
      <c r="AK119" s="929"/>
      <c r="AL119" s="929"/>
      <c r="AM119" s="929"/>
      <c r="AN119" s="925"/>
      <c r="AO119" s="926">
        <f>Application!B747</f>
        <v>0</v>
      </c>
      <c r="AQ119" s="926">
        <f>Application!O747</f>
        <v>0</v>
      </c>
      <c r="AU119" s="1701"/>
      <c r="AV119" s="1701"/>
      <c r="AW119" s="1702"/>
      <c r="AX119" s="1702"/>
      <c r="AY119" s="1701"/>
      <c r="AZ119" s="1701"/>
    </row>
    <row r="120" spans="1:52" s="926" customFormat="1" ht="12.75" customHeight="1">
      <c r="A120" s="929"/>
      <c r="B120" s="928"/>
      <c r="C120" s="929"/>
      <c r="D120" s="929"/>
      <c r="E120" s="1426" t="s">
        <v>2286</v>
      </c>
      <c r="F120" s="1421"/>
      <c r="G120" s="1421"/>
      <c r="H120" s="1421"/>
      <c r="I120" s="967"/>
      <c r="J120" s="970"/>
      <c r="K120" s="967"/>
      <c r="L120" s="967"/>
      <c r="M120" s="967"/>
      <c r="N120" s="967"/>
      <c r="O120" s="967"/>
      <c r="P120" s="967"/>
      <c r="Q120" s="967"/>
      <c r="R120" s="967"/>
      <c r="S120" s="967"/>
      <c r="T120" s="967"/>
      <c r="U120" s="967"/>
      <c r="V120" s="967"/>
      <c r="W120" s="967"/>
      <c r="X120" s="967"/>
      <c r="Y120" s="967"/>
      <c r="Z120" s="967"/>
      <c r="AA120" s="967"/>
      <c r="AB120" s="967"/>
      <c r="AC120" s="967"/>
      <c r="AD120" s="967"/>
      <c r="AE120" s="967"/>
      <c r="AF120" s="967"/>
      <c r="AG120" s="967"/>
      <c r="AH120" s="967"/>
      <c r="AI120" s="967"/>
      <c r="AJ120" s="969"/>
      <c r="AK120" s="929"/>
      <c r="AL120" s="929"/>
      <c r="AM120" s="929"/>
      <c r="AN120" s="925"/>
      <c r="AO120" s="926">
        <f>Application!B748</f>
        <v>0</v>
      </c>
      <c r="AQ120" s="926">
        <f>Application!O748</f>
        <v>0</v>
      </c>
      <c r="AU120" s="1701"/>
      <c r="AV120" s="1701"/>
      <c r="AW120" s="1702"/>
      <c r="AX120" s="1702"/>
      <c r="AY120" s="1701"/>
      <c r="AZ120" s="1701"/>
    </row>
    <row r="121" spans="1:52" s="926" customFormat="1" ht="12.75" customHeight="1">
      <c r="A121" s="929"/>
      <c r="B121" s="928"/>
      <c r="C121" s="929"/>
      <c r="D121" s="929"/>
      <c r="E121" s="3259" t="e">
        <f>(E115-E118)/E115</f>
        <v>#DIV/0!</v>
      </c>
      <c r="F121" s="3260"/>
      <c r="G121" s="3260"/>
      <c r="H121" s="3261"/>
      <c r="I121" s="967"/>
      <c r="J121" s="3259">
        <f>(J115-J118)/J115</f>
        <v>0.42073578595317723</v>
      </c>
      <c r="K121" s="3260"/>
      <c r="L121" s="3260"/>
      <c r="M121" s="3261"/>
      <c r="N121" s="967"/>
      <c r="O121" s="3259">
        <f>(O115-O118)/O115</f>
        <v>0.35707237889108151</v>
      </c>
      <c r="P121" s="3260"/>
      <c r="Q121" s="3260"/>
      <c r="R121" s="3261"/>
      <c r="S121" s="967"/>
      <c r="T121" s="3259">
        <f>(T115-T118)/T115</f>
        <v>0.34919850791410423</v>
      </c>
      <c r="U121" s="3260"/>
      <c r="V121" s="3260"/>
      <c r="W121" s="3261"/>
      <c r="X121" s="967"/>
      <c r="Y121" s="3259" t="e">
        <f>(Y115-Y118)/Y115</f>
        <v>#DIV/0!</v>
      </c>
      <c r="Z121" s="3260"/>
      <c r="AA121" s="3260"/>
      <c r="AB121" s="3261"/>
      <c r="AC121" s="967"/>
      <c r="AD121" s="3259" t="e">
        <f>(AD115-AD118)/AD115</f>
        <v>#DIV/0!</v>
      </c>
      <c r="AE121" s="3260"/>
      <c r="AF121" s="3260"/>
      <c r="AG121" s="3261"/>
      <c r="AH121" s="967"/>
      <c r="AI121" s="967"/>
      <c r="AJ121" s="969"/>
      <c r="AK121" s="929"/>
      <c r="AL121" s="929"/>
      <c r="AM121" s="929"/>
      <c r="AN121" s="925"/>
      <c r="AO121" s="926">
        <f>Application!B749</f>
        <v>0</v>
      </c>
      <c r="AQ121" s="926">
        <f>Application!O749</f>
        <v>0</v>
      </c>
      <c r="AU121" s="1701"/>
      <c r="AV121" s="1701"/>
      <c r="AW121" s="1702"/>
      <c r="AX121" s="1702"/>
      <c r="AY121" s="1701"/>
      <c r="AZ121" s="1701"/>
    </row>
    <row r="122" spans="1:52" s="926" customFormat="1" ht="12.75" customHeight="1">
      <c r="A122" s="929"/>
      <c r="B122" s="928"/>
      <c r="C122" s="929"/>
      <c r="D122" s="929"/>
      <c r="E122" s="1681"/>
      <c r="F122" s="1680"/>
      <c r="G122" s="1680"/>
      <c r="H122" s="1680"/>
      <c r="I122" s="967"/>
      <c r="J122" s="1680"/>
      <c r="K122" s="1680"/>
      <c r="L122" s="1680"/>
      <c r="M122" s="1680"/>
      <c r="N122" s="967"/>
      <c r="O122" s="1680"/>
      <c r="P122" s="1680"/>
      <c r="Q122" s="1680"/>
      <c r="R122" s="1680"/>
      <c r="S122" s="967"/>
      <c r="T122" s="1680"/>
      <c r="U122" s="1680"/>
      <c r="V122" s="1680"/>
      <c r="W122" s="1680"/>
      <c r="X122" s="967"/>
      <c r="Y122" s="1680"/>
      <c r="Z122" s="1680"/>
      <c r="AA122" s="1680"/>
      <c r="AB122" s="1680"/>
      <c r="AC122" s="967"/>
      <c r="AD122" s="1680"/>
      <c r="AE122" s="1680"/>
      <c r="AF122" s="1680"/>
      <c r="AG122" s="1680"/>
      <c r="AH122" s="967"/>
      <c r="AI122" s="967"/>
      <c r="AJ122" s="969"/>
      <c r="AK122" s="929"/>
      <c r="AL122" s="929"/>
      <c r="AM122" s="929"/>
      <c r="AN122" s="925"/>
      <c r="AO122" s="926">
        <f>Application!B750</f>
        <v>0</v>
      </c>
      <c r="AQ122" s="926">
        <f>Application!O750</f>
        <v>0</v>
      </c>
      <c r="AU122" s="1701"/>
      <c r="AV122" s="1701"/>
      <c r="AW122" s="1702"/>
      <c r="AX122" s="1702"/>
      <c r="AY122" s="1701"/>
      <c r="AZ122" s="1701"/>
    </row>
    <row r="123" spans="1:52" s="926" customFormat="1" ht="12.75" customHeight="1">
      <c r="A123" s="929"/>
      <c r="B123" s="928"/>
      <c r="C123" s="929"/>
      <c r="D123" s="929"/>
      <c r="E123" s="1682" t="s">
        <v>2287</v>
      </c>
      <c r="F123" s="1680"/>
      <c r="G123" s="1680"/>
      <c r="H123" s="1680"/>
      <c r="I123" s="967"/>
      <c r="J123" s="1680"/>
      <c r="K123" s="1680"/>
      <c r="L123" s="1680"/>
      <c r="M123" s="1680"/>
      <c r="N123" s="967"/>
      <c r="O123" s="1680"/>
      <c r="P123" s="1680"/>
      <c r="Q123" s="1680"/>
      <c r="R123" s="1680"/>
      <c r="S123" s="967"/>
      <c r="T123" s="1680"/>
      <c r="U123" s="1680"/>
      <c r="V123" s="1680"/>
      <c r="W123" s="1680"/>
      <c r="X123" s="967"/>
      <c r="Y123" s="1680"/>
      <c r="Z123" s="1680"/>
      <c r="AA123" s="1680"/>
      <c r="AB123" s="1680"/>
      <c r="AC123" s="967"/>
      <c r="AD123" s="1680"/>
      <c r="AE123" s="1680"/>
      <c r="AF123" s="1680"/>
      <c r="AG123" s="1680"/>
      <c r="AH123" s="967"/>
      <c r="AI123" s="967"/>
      <c r="AJ123" s="969"/>
      <c r="AK123" s="929"/>
      <c r="AL123" s="929"/>
      <c r="AM123" s="929"/>
      <c r="AN123" s="925"/>
      <c r="AO123" s="926">
        <f>Application!B751</f>
        <v>0</v>
      </c>
      <c r="AQ123" s="926">
        <f>Application!O751</f>
        <v>0</v>
      </c>
      <c r="AU123" s="1702"/>
      <c r="AV123" s="1701"/>
      <c r="AW123" s="1702"/>
      <c r="AX123" s="1702"/>
      <c r="AY123" s="1701"/>
      <c r="AZ123" s="1701"/>
    </row>
    <row r="124" spans="1:52" s="926" customFormat="1" ht="12.75" customHeight="1">
      <c r="A124" s="929"/>
      <c r="B124" s="928"/>
      <c r="C124" s="929"/>
      <c r="D124" s="929"/>
      <c r="E124" s="2992" t="e">
        <f>IF(((E121-0.1)*AW104)&gt;0,((E121-0.1)*AW104),0)</f>
        <v>#DIV/0!</v>
      </c>
      <c r="F124" s="2993"/>
      <c r="G124" s="2993"/>
      <c r="H124" s="2994"/>
      <c r="I124" s="967"/>
      <c r="J124" s="2992">
        <f>IF(((J121-0.1)*AW105)&gt;0,((J121-0.1)*AW105),0)</f>
        <v>0.14370629370629368</v>
      </c>
      <c r="K124" s="2993"/>
      <c r="L124" s="2993"/>
      <c r="M124" s="2994"/>
      <c r="N124" s="967"/>
      <c r="O124" s="2992">
        <f>IF(((O121-0.1)*AW106)&gt;0,((O121-0.1)*AW106),0)</f>
        <v>7.678785343499836E-2</v>
      </c>
      <c r="P124" s="2993"/>
      <c r="Q124" s="2993"/>
      <c r="R124" s="2994"/>
      <c r="S124" s="967"/>
      <c r="T124" s="2992">
        <f>IF(((T121-0.1)*AW107)&gt;0,((T121-0.1)*AW107),0)</f>
        <v>6.3108713043182232E-2</v>
      </c>
      <c r="U124" s="2993"/>
      <c r="V124" s="2993"/>
      <c r="W124" s="2994"/>
      <c r="X124" s="967"/>
      <c r="Y124" s="2992" t="e">
        <f>IF(((Y121-0.1)*AW108)&gt;0,((Y121-0.1)*AW108),0)</f>
        <v>#DIV/0!</v>
      </c>
      <c r="Z124" s="2993"/>
      <c r="AA124" s="2993"/>
      <c r="AB124" s="2994"/>
      <c r="AC124" s="967"/>
      <c r="AD124" s="2992" t="e">
        <f>IF(((AD121-0.1)*AW109)&gt;0,((AD121-0.1)*AW109),0)</f>
        <v>#DIV/0!</v>
      </c>
      <c r="AE124" s="2993"/>
      <c r="AF124" s="2993"/>
      <c r="AG124" s="2994"/>
      <c r="AH124" s="967"/>
      <c r="AI124" s="967"/>
      <c r="AJ124" s="969"/>
      <c r="AK124" s="929"/>
      <c r="AL124" s="929"/>
      <c r="AM124" s="929"/>
      <c r="AN124" s="925"/>
      <c r="AO124" s="926">
        <f>Application!B752</f>
        <v>0</v>
      </c>
      <c r="AQ124" s="926">
        <f>Application!O752</f>
        <v>0</v>
      </c>
      <c r="AU124" s="1701"/>
      <c r="AV124" s="1701"/>
      <c r="AW124" s="1701"/>
      <c r="AX124" s="1702"/>
      <c r="AY124" s="1701"/>
      <c r="AZ124" s="1701"/>
    </row>
    <row r="125" spans="1:52" s="926" customFormat="1" ht="12.75" customHeight="1">
      <c r="A125" s="929"/>
      <c r="B125" s="928"/>
      <c r="C125" s="929"/>
      <c r="D125" s="929"/>
      <c r="E125" s="1427"/>
      <c r="F125" s="1421"/>
      <c r="G125" s="1421"/>
      <c r="H125" s="1421"/>
      <c r="I125" s="967"/>
      <c r="J125" s="970"/>
      <c r="K125" s="967"/>
      <c r="L125" s="967"/>
      <c r="M125" s="967"/>
      <c r="N125" s="967"/>
      <c r="O125" s="967"/>
      <c r="P125" s="967"/>
      <c r="Q125" s="967"/>
      <c r="R125" s="967"/>
      <c r="S125" s="967"/>
      <c r="T125" s="967"/>
      <c r="U125" s="967"/>
      <c r="V125" s="967"/>
      <c r="W125" s="967"/>
      <c r="X125" s="967"/>
      <c r="Y125" s="967"/>
      <c r="Z125" s="967"/>
      <c r="AA125" s="967"/>
      <c r="AB125" s="967"/>
      <c r="AC125" s="967"/>
      <c r="AD125" s="967"/>
      <c r="AE125" s="967"/>
      <c r="AF125" s="967"/>
      <c r="AG125" s="967"/>
      <c r="AH125" s="967"/>
      <c r="AI125" s="967"/>
      <c r="AJ125" s="969"/>
      <c r="AK125" s="929"/>
      <c r="AL125" s="929"/>
      <c r="AM125" s="929"/>
      <c r="AN125" s="925"/>
      <c r="AU125" s="1701"/>
      <c r="AV125" s="1701"/>
      <c r="AW125" s="1701"/>
      <c r="AX125" s="1701"/>
      <c r="AY125" s="1701"/>
      <c r="AZ125" s="1701"/>
    </row>
    <row r="126" spans="1:52" s="926" customFormat="1" ht="12.75" customHeight="1">
      <c r="A126" s="929"/>
      <c r="B126" s="928"/>
      <c r="C126" s="929"/>
      <c r="D126" s="929"/>
      <c r="E126" s="3259">
        <f>ROUNDDOWN(SUMIF(E124:AG124,"&gt;0"),2)</f>
        <v>0.28000000000000003</v>
      </c>
      <c r="F126" s="3260"/>
      <c r="G126" s="3260"/>
      <c r="H126" s="3261"/>
      <c r="I126" s="1422"/>
      <c r="J126" s="1429" t="s">
        <v>2288</v>
      </c>
      <c r="K126" s="1422"/>
      <c r="L126" s="1422"/>
      <c r="M126" s="1422"/>
      <c r="N126" s="1422"/>
      <c r="O126" s="1422"/>
      <c r="P126" s="967"/>
      <c r="Q126" s="967"/>
      <c r="R126" s="967"/>
      <c r="S126" s="967"/>
      <c r="T126" s="967"/>
      <c r="U126" s="967"/>
      <c r="V126" s="967"/>
      <c r="W126" s="967"/>
      <c r="X126" s="967"/>
      <c r="Y126" s="967"/>
      <c r="Z126" s="967"/>
      <c r="AA126" s="967"/>
      <c r="AB126" s="967"/>
      <c r="AC126" s="967"/>
      <c r="AD126" s="1430"/>
      <c r="AE126" s="1430"/>
      <c r="AF126" s="1430"/>
      <c r="AG126" s="1430"/>
      <c r="AH126" s="967"/>
      <c r="AI126" s="967"/>
      <c r="AJ126" s="969"/>
      <c r="AK126" s="929"/>
      <c r="AL126" s="929"/>
      <c r="AM126" s="929"/>
      <c r="AN126" s="925"/>
      <c r="AU126" s="1701"/>
      <c r="AV126" s="1701"/>
      <c r="AW126" s="1701"/>
      <c r="AX126" s="1702"/>
      <c r="AY126" s="1701"/>
      <c r="AZ126" s="1701"/>
    </row>
    <row r="127" spans="1:52" s="926" customFormat="1" ht="12.75" customHeight="1">
      <c r="A127" s="929"/>
      <c r="B127" s="928"/>
      <c r="C127" s="929"/>
      <c r="D127" s="929"/>
      <c r="E127" s="3032">
        <f>IF((E126*100)&gt;10,10,E126*100)</f>
        <v>10</v>
      </c>
      <c r="F127" s="3033"/>
      <c r="G127" s="3033"/>
      <c r="H127" s="3034"/>
      <c r="I127" s="967"/>
      <c r="J127" s="970" t="s">
        <v>1591</v>
      </c>
      <c r="K127" s="967"/>
      <c r="L127" s="967"/>
      <c r="M127" s="967"/>
      <c r="N127" s="967"/>
      <c r="O127" s="967"/>
      <c r="P127" s="967"/>
      <c r="Q127" s="967"/>
      <c r="R127" s="967"/>
      <c r="S127" s="967"/>
      <c r="T127" s="967"/>
      <c r="U127" s="967"/>
      <c r="V127" s="967"/>
      <c r="W127" s="967"/>
      <c r="X127" s="967"/>
      <c r="Y127" s="967"/>
      <c r="Z127" s="967"/>
      <c r="AA127" s="967"/>
      <c r="AB127" s="967"/>
      <c r="AC127" s="967"/>
      <c r="AD127" s="967"/>
      <c r="AE127" s="967"/>
      <c r="AF127" s="967"/>
      <c r="AG127" s="967"/>
      <c r="AH127" s="967"/>
      <c r="AI127" s="967"/>
      <c r="AJ127" s="969"/>
      <c r="AK127" s="929"/>
      <c r="AL127" s="929"/>
      <c r="AM127" s="929"/>
      <c r="AN127" s="925"/>
      <c r="AU127" s="1701"/>
      <c r="AV127" s="1701"/>
      <c r="AW127" s="1701"/>
      <c r="AX127" s="1701"/>
      <c r="AY127" s="1701"/>
      <c r="AZ127" s="1701"/>
    </row>
    <row r="128" spans="1:52" s="926" customFormat="1" ht="12.75" customHeight="1">
      <c r="A128" s="929"/>
      <c r="B128" s="929"/>
      <c r="C128" s="929"/>
      <c r="D128" s="929"/>
      <c r="E128" s="978"/>
      <c r="F128" s="979"/>
      <c r="G128" s="979"/>
      <c r="H128" s="979"/>
      <c r="I128" s="979"/>
      <c r="J128" s="979"/>
      <c r="K128" s="979"/>
      <c r="L128" s="979"/>
      <c r="M128" s="979"/>
      <c r="N128" s="979"/>
      <c r="O128" s="979"/>
      <c r="P128" s="979"/>
      <c r="Q128" s="979"/>
      <c r="R128" s="979"/>
      <c r="S128" s="979"/>
      <c r="T128" s="979"/>
      <c r="U128" s="979"/>
      <c r="V128" s="979"/>
      <c r="W128" s="979"/>
      <c r="X128" s="979"/>
      <c r="Y128" s="979"/>
      <c r="Z128" s="979"/>
      <c r="AA128" s="979"/>
      <c r="AB128" s="979"/>
      <c r="AC128" s="979"/>
      <c r="AD128" s="979"/>
      <c r="AE128" s="979"/>
      <c r="AF128" s="979"/>
      <c r="AG128" s="979"/>
      <c r="AH128" s="979"/>
      <c r="AI128" s="979"/>
      <c r="AJ128" s="980"/>
      <c r="AK128" s="929"/>
      <c r="AL128" s="929"/>
      <c r="AM128" s="929"/>
      <c r="AN128" s="925"/>
      <c r="AT128" s="1664"/>
      <c r="AU128" s="1701"/>
      <c r="AV128" s="1701"/>
      <c r="AW128" s="1702"/>
      <c r="AX128" s="1701"/>
      <c r="AY128" s="1701"/>
      <c r="AZ128" s="1701"/>
    </row>
    <row r="129" spans="1:52" s="926" customFormat="1" ht="12.75" customHeight="1">
      <c r="A129" s="929"/>
      <c r="B129" s="929"/>
      <c r="C129" s="929"/>
      <c r="D129" s="929"/>
      <c r="E129" s="929"/>
      <c r="F129" s="929"/>
      <c r="G129" s="929"/>
      <c r="H129" s="929"/>
      <c r="I129" s="929"/>
      <c r="J129" s="929"/>
      <c r="K129" s="929"/>
      <c r="L129" s="929"/>
      <c r="M129" s="929"/>
      <c r="N129" s="929"/>
      <c r="O129" s="929"/>
      <c r="P129" s="929"/>
      <c r="Q129" s="929"/>
      <c r="R129" s="929"/>
      <c r="S129" s="929"/>
      <c r="T129" s="929"/>
      <c r="U129" s="929"/>
      <c r="V129" s="929"/>
      <c r="W129" s="929"/>
      <c r="X129" s="929"/>
      <c r="Y129" s="929"/>
      <c r="Z129" s="929"/>
      <c r="AA129" s="929"/>
      <c r="AB129" s="929"/>
      <c r="AC129" s="929"/>
      <c r="AD129" s="929"/>
      <c r="AE129" s="929"/>
      <c r="AF129" s="929"/>
      <c r="AG129" s="929"/>
      <c r="AH129" s="929"/>
      <c r="AI129" s="929"/>
      <c r="AJ129" s="929"/>
      <c r="AK129" s="929"/>
      <c r="AL129" s="929"/>
      <c r="AM129" s="929"/>
      <c r="AN129" s="925"/>
      <c r="AU129" s="1701"/>
      <c r="AV129" s="1701"/>
      <c r="AW129" s="1701"/>
      <c r="AX129" s="1701"/>
      <c r="AY129" s="1701"/>
      <c r="AZ129" s="1701"/>
    </row>
    <row r="130" spans="1:52" s="926" customFormat="1" ht="12.75" customHeight="1">
      <c r="A130" s="929"/>
      <c r="B130" s="929"/>
      <c r="C130" s="929"/>
      <c r="D130" s="929"/>
      <c r="E130" s="929"/>
      <c r="F130" s="929"/>
      <c r="G130" s="929"/>
      <c r="H130" s="929"/>
      <c r="I130" s="929"/>
      <c r="J130" s="929"/>
      <c r="K130" s="929"/>
      <c r="L130" s="929"/>
      <c r="M130" s="929"/>
      <c r="N130" s="929"/>
      <c r="O130" s="929"/>
      <c r="P130" s="929"/>
      <c r="Q130" s="929"/>
      <c r="R130" s="929"/>
      <c r="S130" s="929"/>
      <c r="T130" s="929"/>
      <c r="U130" s="929"/>
      <c r="V130" s="929"/>
      <c r="W130" s="929"/>
      <c r="X130" s="929"/>
      <c r="Y130" s="929"/>
      <c r="Z130" s="929"/>
      <c r="AA130" s="929"/>
      <c r="AB130" s="929"/>
      <c r="AC130" s="929"/>
      <c r="AD130" s="929"/>
      <c r="AE130" s="929"/>
      <c r="AF130" s="929"/>
      <c r="AG130" s="929"/>
      <c r="AH130" s="929"/>
      <c r="AI130" s="929"/>
      <c r="AJ130" s="929"/>
      <c r="AK130" s="929"/>
      <c r="AL130" s="929"/>
      <c r="AM130" s="929"/>
      <c r="AN130" s="925"/>
    </row>
    <row r="131" spans="1:52" s="926" customFormat="1" ht="12.75" customHeight="1">
      <c r="A131" s="951"/>
      <c r="B131" s="952"/>
      <c r="C131" s="952"/>
      <c r="D131" s="952"/>
      <c r="E131" s="952"/>
      <c r="F131" s="952"/>
      <c r="G131" s="953"/>
      <c r="H131" s="954"/>
      <c r="I131" s="954"/>
      <c r="J131" s="954"/>
      <c r="K131" s="954"/>
      <c r="L131" s="954"/>
      <c r="M131" s="954"/>
      <c r="N131" s="954"/>
      <c r="O131" s="954"/>
      <c r="P131" s="954"/>
      <c r="Q131" s="954"/>
      <c r="R131" s="954"/>
      <c r="S131" s="954"/>
      <c r="T131" s="954"/>
      <c r="U131" s="954"/>
      <c r="V131" s="954"/>
      <c r="W131" s="954"/>
      <c r="X131" s="954"/>
      <c r="Y131" s="954"/>
      <c r="Z131" s="954"/>
      <c r="AA131" s="954"/>
      <c r="AB131" s="954"/>
      <c r="AC131" s="954"/>
      <c r="AD131" s="954"/>
      <c r="AE131" s="954"/>
      <c r="AF131" s="954"/>
      <c r="AG131" s="954"/>
      <c r="AH131" s="954"/>
      <c r="AI131" s="955"/>
      <c r="AJ131" s="955" t="s">
        <v>1598</v>
      </c>
      <c r="AK131" s="3032">
        <f>E127</f>
        <v>10</v>
      </c>
      <c r="AL131" s="3033"/>
      <c r="AM131" s="3034"/>
      <c r="AN131" s="925"/>
    </row>
    <row r="132" spans="1:52" s="926" customFormat="1" ht="12.75" customHeight="1" thickBot="1">
      <c r="A132" s="956"/>
      <c r="B132" s="957"/>
      <c r="C132" s="958"/>
      <c r="D132" s="958"/>
      <c r="E132" s="958"/>
      <c r="F132" s="958"/>
      <c r="G132" s="958"/>
      <c r="H132" s="958"/>
      <c r="I132" s="958"/>
      <c r="J132" s="958"/>
      <c r="K132" s="958"/>
      <c r="L132" s="958"/>
      <c r="M132" s="958"/>
      <c r="N132" s="958"/>
      <c r="O132" s="958"/>
      <c r="P132" s="958"/>
      <c r="Q132" s="958"/>
      <c r="R132" s="958"/>
      <c r="S132" s="958"/>
      <c r="T132" s="958"/>
      <c r="U132" s="958"/>
      <c r="V132" s="958"/>
      <c r="W132" s="958"/>
      <c r="X132" s="958"/>
      <c r="Y132" s="958"/>
      <c r="Z132" s="958"/>
      <c r="AA132" s="958"/>
      <c r="AB132" s="958"/>
      <c r="AC132" s="958"/>
      <c r="AD132" s="958"/>
      <c r="AE132" s="958"/>
      <c r="AF132" s="958"/>
      <c r="AG132" s="958"/>
      <c r="AH132" s="958"/>
      <c r="AI132" s="958"/>
      <c r="AJ132" s="958"/>
      <c r="AK132" s="958"/>
      <c r="AL132" s="958"/>
      <c r="AM132" s="959"/>
      <c r="AN132" s="925"/>
    </row>
    <row r="133" spans="1:52" s="923" customFormat="1" ht="12.75" customHeight="1" thickTop="1">
      <c r="A133" s="960"/>
      <c r="B133" s="961"/>
      <c r="C133" s="962"/>
      <c r="D133" s="962"/>
      <c r="E133" s="962"/>
      <c r="F133" s="962"/>
      <c r="G133" s="962"/>
      <c r="H133" s="962"/>
      <c r="I133" s="963"/>
      <c r="J133" s="963"/>
      <c r="K133" s="963"/>
      <c r="L133" s="963"/>
      <c r="M133" s="963"/>
      <c r="N133" s="963"/>
      <c r="O133" s="963"/>
      <c r="P133" s="963"/>
      <c r="Q133" s="963"/>
      <c r="R133" s="960"/>
      <c r="S133" s="928"/>
      <c r="T133" s="928"/>
      <c r="U133" s="928"/>
      <c r="V133" s="928"/>
      <c r="W133" s="928"/>
      <c r="X133" s="928"/>
      <c r="Y133" s="928"/>
      <c r="Z133" s="928"/>
      <c r="AA133" s="928"/>
      <c r="AB133" s="928"/>
      <c r="AC133" s="928"/>
      <c r="AD133" s="928"/>
      <c r="AE133" s="928"/>
      <c r="AF133" s="960"/>
      <c r="AG133" s="928"/>
      <c r="AH133" s="928"/>
      <c r="AI133" s="928"/>
      <c r="AJ133" s="928"/>
      <c r="AK133" s="939"/>
      <c r="AL133" s="939"/>
      <c r="AM133" s="939"/>
      <c r="AN133" s="922"/>
      <c r="AO133" s="926"/>
    </row>
    <row r="134" spans="1:52" s="928" customFormat="1" ht="12.75" customHeight="1">
      <c r="A134" s="927" t="s">
        <v>1599</v>
      </c>
      <c r="AE134" s="3017" t="s">
        <v>1577</v>
      </c>
      <c r="AF134" s="3017"/>
      <c r="AG134" s="3017"/>
      <c r="AH134" s="3017"/>
      <c r="AI134" s="3017"/>
      <c r="AJ134" s="3017"/>
      <c r="AK134" s="3017"/>
      <c r="AL134" s="981"/>
      <c r="AM134" s="982"/>
      <c r="AN134" s="983"/>
      <c r="AO134" s="926"/>
    </row>
    <row r="135" spans="1:52" s="928" customFormat="1" ht="12.95" customHeight="1">
      <c r="A135" s="927"/>
      <c r="AE135" s="981"/>
      <c r="AF135" s="981"/>
      <c r="AG135" s="981"/>
      <c r="AH135" s="981"/>
      <c r="AI135" s="981"/>
      <c r="AJ135" s="981"/>
      <c r="AK135" s="981"/>
      <c r="AL135" s="981"/>
      <c r="AM135" s="982"/>
      <c r="AN135" s="983"/>
    </row>
    <row r="136" spans="1:52" s="923" customFormat="1" ht="12.75" customHeight="1">
      <c r="A136" s="927"/>
      <c r="B136" s="927" t="s">
        <v>1600</v>
      </c>
      <c r="C136" s="928"/>
      <c r="D136" s="928"/>
      <c r="E136" s="928"/>
      <c r="F136" s="928"/>
      <c r="G136" s="928"/>
      <c r="H136" s="928"/>
      <c r="I136" s="928"/>
      <c r="J136" s="928"/>
      <c r="K136" s="928"/>
      <c r="L136" s="928"/>
      <c r="M136" s="928"/>
      <c r="N136" s="928"/>
      <c r="O136" s="928"/>
      <c r="P136" s="928"/>
      <c r="Q136" s="928"/>
      <c r="R136" s="928"/>
      <c r="S136" s="928"/>
      <c r="T136" s="928"/>
      <c r="U136" s="928"/>
      <c r="V136" s="928"/>
      <c r="W136" s="928"/>
      <c r="X136" s="928"/>
      <c r="Y136" s="928"/>
      <c r="Z136" s="928"/>
      <c r="AA136" s="928"/>
      <c r="AB136" s="928"/>
      <c r="AC136" s="928"/>
      <c r="AD136" s="928"/>
      <c r="AF136" s="3055" t="s">
        <v>1601</v>
      </c>
      <c r="AG136" s="3055"/>
      <c r="AH136" s="3055"/>
      <c r="AI136" s="3055"/>
      <c r="AJ136" s="3055"/>
      <c r="AK136" s="3055"/>
      <c r="AL136" s="3055"/>
      <c r="AM136" s="982"/>
      <c r="AN136" s="922"/>
    </row>
    <row r="137" spans="1:52" s="923" customFormat="1" ht="12.75" customHeight="1">
      <c r="A137" s="927"/>
      <c r="B137" s="984" t="s">
        <v>565</v>
      </c>
      <c r="C137" s="1012"/>
      <c r="D137" s="1012"/>
      <c r="E137" s="1012"/>
      <c r="F137" s="1012"/>
      <c r="G137" s="1012"/>
      <c r="H137" s="1012"/>
      <c r="I137" s="1012"/>
      <c r="J137" s="1012"/>
      <c r="K137" s="1012"/>
      <c r="L137" s="1012"/>
      <c r="M137" s="1012"/>
      <c r="N137" s="1012"/>
      <c r="O137" s="1012"/>
      <c r="P137" s="1012"/>
      <c r="Q137" s="1012"/>
      <c r="R137" s="1012"/>
      <c r="S137" s="1012"/>
      <c r="T137" s="1012"/>
      <c r="U137" s="1012"/>
      <c r="V137" s="1012"/>
      <c r="W137" s="1012"/>
      <c r="X137" s="1012"/>
      <c r="Y137" s="1012"/>
      <c r="Z137" s="1012"/>
      <c r="AA137" s="1012"/>
      <c r="AB137" s="1012"/>
      <c r="AC137" s="1012"/>
      <c r="AD137" s="928"/>
      <c r="AL137" s="1500"/>
      <c r="AM137" s="982"/>
      <c r="AN137" s="922"/>
    </row>
    <row r="138" spans="1:52" s="923" customFormat="1" ht="15" customHeight="1">
      <c r="A138" s="927"/>
      <c r="B138" s="3056" t="s">
        <v>2585</v>
      </c>
      <c r="C138" s="3056"/>
      <c r="D138" s="3056"/>
      <c r="E138" s="3056"/>
      <c r="F138" s="3056"/>
      <c r="G138" s="3056"/>
      <c r="H138" s="3056"/>
      <c r="I138" s="3056"/>
      <c r="J138" s="3056"/>
      <c r="K138" s="3056"/>
      <c r="L138" s="3056"/>
      <c r="M138" s="3056"/>
      <c r="N138" s="3056"/>
      <c r="O138" s="3056"/>
      <c r="P138" s="3056"/>
      <c r="Q138" s="3056"/>
      <c r="R138" s="3056"/>
      <c r="S138" s="3056"/>
      <c r="T138" s="3056"/>
      <c r="U138" s="3056"/>
      <c r="V138" s="3056"/>
      <c r="W138" s="3056"/>
      <c r="X138" s="3056"/>
      <c r="Y138" s="3056"/>
      <c r="Z138" s="3056"/>
      <c r="AA138" s="3056"/>
      <c r="AB138" s="3056"/>
      <c r="AC138" s="3056"/>
      <c r="AD138" s="928"/>
      <c r="AE138" s="1500"/>
      <c r="AF138" s="1500"/>
      <c r="AG138" s="1500"/>
      <c r="AH138" s="1500"/>
      <c r="AI138" s="1500"/>
      <c r="AJ138" s="1500"/>
      <c r="AK138" s="1500"/>
      <c r="AL138" s="1500"/>
      <c r="AM138" s="982"/>
      <c r="AN138" s="922"/>
      <c r="AO138" s="987"/>
      <c r="AP138" s="988"/>
    </row>
    <row r="139" spans="1:52" s="926" customFormat="1" ht="12.75" customHeight="1">
      <c r="A139" s="927"/>
      <c r="B139" s="927"/>
      <c r="C139" s="928"/>
      <c r="D139" s="928"/>
      <c r="E139" s="928"/>
      <c r="F139" s="928"/>
      <c r="G139" s="928"/>
      <c r="H139" s="928"/>
      <c r="I139" s="928"/>
      <c r="J139" s="928"/>
      <c r="K139" s="928"/>
      <c r="L139" s="928"/>
      <c r="M139" s="928"/>
      <c r="N139" s="928"/>
      <c r="O139" s="928"/>
      <c r="P139" s="928"/>
      <c r="Q139" s="928"/>
      <c r="R139" s="928"/>
      <c r="S139" s="928"/>
      <c r="T139" s="928"/>
      <c r="U139" s="928"/>
      <c r="V139" s="928"/>
      <c r="W139" s="928"/>
      <c r="X139" s="928"/>
      <c r="Y139" s="928"/>
      <c r="Z139" s="928"/>
      <c r="AA139" s="928"/>
      <c r="AB139" s="928"/>
      <c r="AC139" s="928"/>
      <c r="AD139" s="928"/>
      <c r="AE139" s="1500"/>
      <c r="AF139" s="1500"/>
      <c r="AG139" s="1500"/>
      <c r="AH139" s="1500"/>
      <c r="AI139" s="1500"/>
      <c r="AJ139" s="1500"/>
      <c r="AK139" s="1500"/>
      <c r="AL139" s="1500"/>
      <c r="AM139" s="982"/>
      <c r="AN139" s="925"/>
      <c r="AO139" s="920" t="s">
        <v>316</v>
      </c>
      <c r="AP139" s="934"/>
    </row>
    <row r="140" spans="1:52" s="923" customFormat="1" ht="12.75" customHeight="1">
      <c r="A140" s="927"/>
      <c r="B140" s="928" t="s">
        <v>1602</v>
      </c>
      <c r="C140" s="928"/>
      <c r="D140" s="928"/>
      <c r="E140" s="928"/>
      <c r="F140" s="928"/>
      <c r="G140" s="928"/>
      <c r="H140" s="928"/>
      <c r="I140" s="928"/>
      <c r="J140" s="928"/>
      <c r="K140" s="928"/>
      <c r="L140" s="928"/>
      <c r="M140" s="928"/>
      <c r="N140" s="928"/>
      <c r="O140" s="928"/>
      <c r="P140" s="928"/>
      <c r="Q140" s="928"/>
      <c r="R140" s="928"/>
      <c r="S140" s="928"/>
      <c r="T140" s="928"/>
      <c r="U140" s="928"/>
      <c r="V140" s="928"/>
      <c r="W140" s="928"/>
      <c r="X140" s="928"/>
      <c r="Y140" s="928"/>
      <c r="Z140" s="928"/>
      <c r="AA140" s="928"/>
      <c r="AB140" s="928"/>
      <c r="AC140" s="928"/>
      <c r="AD140" s="928"/>
      <c r="AE140" s="928"/>
      <c r="AF140" s="928"/>
      <c r="AG140" s="928"/>
      <c r="AH140" s="928"/>
      <c r="AI140" s="928"/>
      <c r="AJ140" s="928"/>
      <c r="AK140" s="928"/>
      <c r="AL140" s="928"/>
      <c r="AM140" s="982"/>
      <c r="AN140" s="922"/>
      <c r="AO140" s="990" t="s">
        <v>1603</v>
      </c>
      <c r="AP140" s="991">
        <v>5</v>
      </c>
    </row>
    <row r="141" spans="1:52" s="923" customFormat="1" ht="12.75" customHeight="1">
      <c r="A141" s="927"/>
      <c r="B141" s="3072" t="s">
        <v>1604</v>
      </c>
      <c r="C141" s="3072"/>
      <c r="D141" s="3072"/>
      <c r="E141" s="3072"/>
      <c r="F141" s="3072"/>
      <c r="G141" s="3072"/>
      <c r="H141" s="3072"/>
      <c r="I141" s="3072"/>
      <c r="J141" s="3072"/>
      <c r="K141" s="3072"/>
      <c r="L141" s="3072"/>
      <c r="M141" s="3072"/>
      <c r="N141" s="3072"/>
      <c r="O141" s="3072"/>
      <c r="P141" s="3072"/>
      <c r="Q141" s="3072"/>
      <c r="R141" s="3072"/>
      <c r="S141" s="3072"/>
      <c r="T141" s="3072"/>
      <c r="U141" s="3072"/>
      <c r="V141" s="3072"/>
      <c r="W141" s="3072"/>
      <c r="X141" s="3072"/>
      <c r="Y141" s="3072"/>
      <c r="Z141" s="3072"/>
      <c r="AA141" s="3072"/>
      <c r="AB141" s="3072"/>
      <c r="AC141" s="3072"/>
      <c r="AD141" s="3072"/>
      <c r="AE141" s="3072"/>
      <c r="AF141" s="3072"/>
      <c r="AG141" s="3072"/>
      <c r="AH141" s="3072"/>
      <c r="AI141" s="3072"/>
      <c r="AM141" s="982"/>
      <c r="AN141" s="922"/>
      <c r="AO141" s="990" t="s">
        <v>1604</v>
      </c>
      <c r="AP141" s="991">
        <v>7</v>
      </c>
    </row>
    <row r="142" spans="1:52" s="923" customFormat="1" ht="12.95" customHeight="1">
      <c r="A142" s="992"/>
      <c r="B142" s="1012"/>
      <c r="C142" s="1012"/>
      <c r="D142" s="1012"/>
      <c r="E142" s="1012"/>
      <c r="F142" s="1012"/>
      <c r="G142" s="1012"/>
      <c r="H142" s="1012"/>
      <c r="I142" s="1012"/>
      <c r="J142" s="1012"/>
      <c r="K142" s="1012"/>
      <c r="L142" s="1012"/>
      <c r="M142" s="1012"/>
      <c r="N142" s="1012"/>
      <c r="O142" s="1012"/>
      <c r="P142" s="1012"/>
      <c r="Q142" s="1012"/>
      <c r="R142" s="1012"/>
      <c r="S142" s="1012"/>
      <c r="T142" s="1012"/>
      <c r="U142" s="1012"/>
      <c r="V142" s="1012"/>
      <c r="W142" s="1012"/>
      <c r="X142" s="1012"/>
      <c r="Y142" s="1012"/>
      <c r="Z142" s="1012"/>
      <c r="AA142" s="1012"/>
      <c r="AB142" s="1012"/>
      <c r="AC142" s="1012"/>
      <c r="AD142" s="993"/>
      <c r="AE142" s="926"/>
      <c r="AF142" s="926"/>
      <c r="AG142" s="926"/>
      <c r="AH142" s="926"/>
      <c r="AI142" s="926"/>
      <c r="AJ142" s="926"/>
      <c r="AK142" s="926"/>
      <c r="AL142" s="926"/>
      <c r="AM142" s="982"/>
      <c r="AN142" s="922"/>
      <c r="AO142" s="990" t="s">
        <v>1939</v>
      </c>
      <c r="AP142" s="991">
        <v>7</v>
      </c>
    </row>
    <row r="143" spans="1:52" s="923" customFormat="1" ht="12.75" customHeight="1">
      <c r="A143" s="992"/>
      <c r="B143" s="928" t="s">
        <v>1605</v>
      </c>
      <c r="AB143" s="3073" t="s">
        <v>626</v>
      </c>
      <c r="AC143" s="3073"/>
      <c r="AD143" s="993"/>
      <c r="AE143" s="926"/>
      <c r="AF143" s="926"/>
      <c r="AG143" s="926"/>
      <c r="AH143" s="926"/>
      <c r="AI143" s="926"/>
      <c r="AJ143" s="926"/>
      <c r="AK143" s="926"/>
      <c r="AL143" s="926"/>
      <c r="AM143" s="982"/>
      <c r="AN143" s="922"/>
      <c r="AO143" s="994"/>
      <c r="AP143" s="994"/>
    </row>
    <row r="144" spans="1:52" s="923" customFormat="1" ht="9" customHeight="1">
      <c r="A144" s="992"/>
      <c r="B144" s="1012"/>
      <c r="C144" s="1012"/>
      <c r="D144" s="1012"/>
      <c r="E144" s="1012"/>
      <c r="F144" s="1012"/>
      <c r="G144" s="1012"/>
      <c r="H144" s="1012"/>
      <c r="I144" s="1012"/>
      <c r="J144" s="1012"/>
      <c r="K144" s="1012"/>
      <c r="L144" s="1012"/>
      <c r="M144" s="1012"/>
      <c r="N144" s="1012"/>
      <c r="O144" s="1012"/>
      <c r="P144" s="1012"/>
      <c r="Q144" s="1012"/>
      <c r="R144" s="1012"/>
      <c r="S144" s="1012"/>
      <c r="T144" s="1012"/>
      <c r="U144" s="1012"/>
      <c r="V144" s="1012"/>
      <c r="W144" s="1012"/>
      <c r="X144" s="1012"/>
      <c r="Y144" s="1012"/>
      <c r="Z144" s="1012"/>
      <c r="AA144" s="1012"/>
      <c r="AB144" s="1012"/>
      <c r="AC144" s="1012"/>
      <c r="AD144" s="993"/>
      <c r="AE144" s="926"/>
      <c r="AF144" s="926"/>
      <c r="AG144" s="926"/>
      <c r="AH144" s="926"/>
      <c r="AI144" s="926"/>
      <c r="AJ144" s="926"/>
      <c r="AK144" s="926"/>
      <c r="AL144" s="926"/>
      <c r="AM144" s="982"/>
      <c r="AN144" s="922"/>
      <c r="AO144" s="920" t="s">
        <v>1606</v>
      </c>
      <c r="AP144" s="991"/>
    </row>
    <row r="145" spans="1:42" s="923" customFormat="1" ht="12.75" customHeight="1">
      <c r="A145" s="927"/>
      <c r="B145" s="984" t="s">
        <v>1607</v>
      </c>
      <c r="C145" s="1012"/>
      <c r="D145" s="1012"/>
      <c r="E145" s="1012"/>
      <c r="F145" s="1012"/>
      <c r="G145" s="1012"/>
      <c r="H145" s="1012"/>
      <c r="I145" s="1012"/>
      <c r="J145" s="1012"/>
      <c r="K145" s="1012"/>
      <c r="L145" s="1012"/>
      <c r="M145" s="1012"/>
      <c r="N145" s="1012"/>
      <c r="O145" s="1012"/>
      <c r="P145" s="1012"/>
      <c r="Q145" s="1012"/>
      <c r="R145" s="1012"/>
      <c r="S145" s="1012"/>
      <c r="T145" s="1012"/>
      <c r="U145" s="1012"/>
      <c r="V145" s="1012"/>
      <c r="W145" s="1012"/>
      <c r="X145" s="1012"/>
      <c r="Y145" s="1012"/>
      <c r="Z145" s="1012"/>
      <c r="AA145" s="1012"/>
      <c r="AB145" s="1012"/>
      <c r="AC145" s="1012"/>
      <c r="AD145" s="981"/>
      <c r="AM145" s="982"/>
      <c r="AN145" s="922"/>
      <c r="AO145" s="990" t="s">
        <v>1608</v>
      </c>
      <c r="AP145" s="991">
        <v>5</v>
      </c>
    </row>
    <row r="146" spans="1:42" s="923" customFormat="1" ht="12.75" customHeight="1">
      <c r="A146" s="927"/>
      <c r="B146" s="3072" t="s">
        <v>1606</v>
      </c>
      <c r="C146" s="3072"/>
      <c r="D146" s="3072"/>
      <c r="E146" s="3072"/>
      <c r="F146" s="3072"/>
      <c r="G146" s="3072"/>
      <c r="H146" s="3072"/>
      <c r="I146" s="3072"/>
      <c r="J146" s="3072"/>
      <c r="K146" s="3072"/>
      <c r="L146" s="3072"/>
      <c r="M146" s="3072"/>
      <c r="N146" s="3072"/>
      <c r="O146" s="3072"/>
      <c r="P146" s="3072"/>
      <c r="Q146" s="3072"/>
      <c r="R146" s="3072"/>
      <c r="S146" s="3072"/>
      <c r="T146" s="3072"/>
      <c r="U146" s="3072"/>
      <c r="V146" s="3072"/>
      <c r="W146" s="3072"/>
      <c r="X146" s="3072"/>
      <c r="Y146" s="3072"/>
      <c r="Z146" s="3072"/>
      <c r="AA146" s="3072"/>
      <c r="AB146" s="3072"/>
      <c r="AC146" s="3072"/>
      <c r="AD146" s="3072"/>
      <c r="AE146" s="3072"/>
      <c r="AF146" s="3072"/>
      <c r="AG146" s="3072"/>
      <c r="AH146" s="3072"/>
      <c r="AI146" s="3072"/>
      <c r="AJ146" s="3072"/>
      <c r="AK146" s="1019"/>
      <c r="AL146" s="1019"/>
      <c r="AM146" s="1019"/>
      <c r="AN146" s="922"/>
      <c r="AO146" s="990" t="s">
        <v>1609</v>
      </c>
      <c r="AP146" s="991">
        <v>7</v>
      </c>
    </row>
    <row r="147" spans="1:42" s="923" customFormat="1" ht="12.75" customHeight="1">
      <c r="B147" s="1008" t="s">
        <v>1610</v>
      </c>
      <c r="C147" s="1012"/>
      <c r="D147" s="1012"/>
      <c r="E147" s="1012"/>
      <c r="F147" s="1012"/>
      <c r="G147" s="1012"/>
      <c r="H147" s="1012"/>
      <c r="I147" s="1012"/>
      <c r="J147" s="1012"/>
      <c r="K147" s="1012"/>
      <c r="L147" s="1012"/>
      <c r="M147" s="1012"/>
      <c r="N147" s="1012"/>
      <c r="O147" s="1012"/>
      <c r="P147" s="1012"/>
      <c r="Q147" s="1012"/>
      <c r="R147" s="1012"/>
      <c r="S147" s="1012"/>
      <c r="T147" s="1012"/>
      <c r="U147" s="1012"/>
      <c r="AM147" s="982"/>
      <c r="AN147" s="922"/>
      <c r="AO147" s="990"/>
      <c r="AP147" s="991"/>
    </row>
    <row r="148" spans="1:42" s="923" customFormat="1" ht="12.75" customHeight="1">
      <c r="AM148" s="982"/>
      <c r="AN148" s="922"/>
    </row>
    <row r="149" spans="1:42" s="939" customFormat="1" ht="12.75" customHeight="1">
      <c r="A149" s="1004"/>
      <c r="B149" s="1005"/>
      <c r="C149" s="1005"/>
      <c r="D149" s="1005"/>
      <c r="E149" s="1005"/>
      <c r="F149" s="1005"/>
      <c r="G149" s="1005"/>
      <c r="H149" s="1005"/>
      <c r="I149" s="1005"/>
      <c r="J149" s="1005"/>
      <c r="K149" s="1005"/>
      <c r="L149" s="1005"/>
      <c r="M149" s="1005"/>
      <c r="N149" s="1005"/>
      <c r="O149" s="1005"/>
      <c r="P149" s="1005"/>
      <c r="Q149" s="1005"/>
      <c r="R149" s="1005"/>
      <c r="S149" s="1005"/>
      <c r="T149" s="1005"/>
      <c r="U149" s="1005"/>
      <c r="V149" s="1005"/>
      <c r="W149" s="1005"/>
      <c r="X149" s="1005"/>
      <c r="Y149" s="1005"/>
      <c r="Z149" s="1005"/>
      <c r="AA149" s="1005"/>
      <c r="AB149" s="1005"/>
      <c r="AC149" s="1005"/>
      <c r="AD149" s="1005"/>
      <c r="AE149" s="1005"/>
      <c r="AF149" s="1005"/>
      <c r="AG149" s="1005"/>
      <c r="AH149" s="1005"/>
      <c r="AI149" s="955" t="s">
        <v>1612</v>
      </c>
      <c r="AJ149" s="3075">
        <f>IF($AB$143="N/A",VLOOKUP($B$141,$AO$139:$AP$142,2,FALSE),VLOOKUP($B$146,$AO$144:$AP$147,2,FALSE))</f>
        <v>7</v>
      </c>
      <c r="AK149" s="3075"/>
      <c r="AL149" s="1006"/>
      <c r="AM149" s="926"/>
      <c r="AN149" s="999"/>
    </row>
    <row r="150" spans="1:42" s="939" customFormat="1" ht="12.75" customHeight="1">
      <c r="A150" s="1001"/>
      <c r="B150" s="1001"/>
      <c r="C150" s="923"/>
      <c r="D150" s="923"/>
      <c r="E150" s="923"/>
      <c r="F150" s="923"/>
      <c r="G150" s="923"/>
      <c r="H150" s="923"/>
      <c r="I150" s="923"/>
      <c r="J150" s="923"/>
      <c r="K150" s="923"/>
      <c r="L150" s="923"/>
      <c r="M150" s="923"/>
      <c r="N150" s="923"/>
      <c r="O150" s="923"/>
      <c r="P150" s="923"/>
      <c r="Q150" s="923"/>
      <c r="R150" s="923"/>
      <c r="S150" s="923"/>
      <c r="T150" s="923"/>
      <c r="U150" s="923"/>
      <c r="V150" s="923"/>
      <c r="W150" s="923"/>
      <c r="X150" s="923"/>
      <c r="Y150" s="923"/>
      <c r="Z150" s="923"/>
      <c r="AA150" s="923"/>
      <c r="AB150" s="923"/>
      <c r="AC150" s="923"/>
      <c r="AD150" s="923"/>
      <c r="AE150" s="923"/>
      <c r="AF150" s="923"/>
      <c r="AG150" s="923"/>
      <c r="AH150" s="923"/>
      <c r="AI150" s="923"/>
      <c r="AJ150" s="923"/>
      <c r="AK150" s="1002"/>
      <c r="AL150" s="1002"/>
      <c r="AM150" s="1002"/>
      <c r="AN150" s="999"/>
    </row>
    <row r="151" spans="1:42" s="939" customFormat="1" ht="12.75" customHeight="1">
      <c r="A151" s="923"/>
      <c r="B151" s="984" t="s">
        <v>1614</v>
      </c>
      <c r="C151" s="1008"/>
      <c r="D151" s="923"/>
      <c r="E151" s="1539"/>
      <c r="F151" s="1539"/>
      <c r="G151" s="1539"/>
      <c r="H151" s="1539"/>
      <c r="I151" s="1539"/>
      <c r="J151" s="1539"/>
      <c r="K151" s="1539"/>
      <c r="L151" s="1539"/>
      <c r="M151" s="1539"/>
      <c r="N151" s="1539"/>
      <c r="O151" s="1539"/>
      <c r="P151" s="1539"/>
      <c r="Q151" s="1539"/>
      <c r="R151" s="1539"/>
      <c r="S151" s="1539"/>
      <c r="T151" s="1539"/>
      <c r="U151" s="1539"/>
      <c r="V151" s="1539"/>
      <c r="W151" s="1539"/>
      <c r="X151" s="1539"/>
      <c r="Y151" s="1539"/>
      <c r="Z151" s="1539"/>
      <c r="AA151" s="1539"/>
      <c r="AB151" s="1539"/>
      <c r="AC151" s="1539"/>
      <c r="AD151" s="1539"/>
      <c r="AE151" s="923"/>
      <c r="AF151" s="3055" t="s">
        <v>1615</v>
      </c>
      <c r="AG151" s="3055"/>
      <c r="AH151" s="3055"/>
      <c r="AI151" s="3055"/>
      <c r="AJ151" s="3055"/>
      <c r="AK151" s="3055"/>
      <c r="AL151" s="3055"/>
      <c r="AM151" s="1009"/>
      <c r="AN151" s="999"/>
    </row>
    <row r="152" spans="1:42" s="939" customFormat="1" ht="12.75" customHeight="1">
      <c r="A152" s="923"/>
      <c r="B152" s="928" t="s">
        <v>1616</v>
      </c>
      <c r="C152" s="926"/>
      <c r="D152" s="926"/>
      <c r="E152" s="926"/>
      <c r="F152" s="926"/>
      <c r="G152" s="926"/>
      <c r="H152" s="926"/>
      <c r="I152" s="926"/>
      <c r="J152" s="926"/>
      <c r="K152" s="926"/>
      <c r="L152" s="926"/>
      <c r="M152" s="926"/>
      <c r="N152" s="926"/>
      <c r="O152" s="926"/>
      <c r="P152" s="926"/>
      <c r="Q152" s="926"/>
      <c r="R152" s="926"/>
      <c r="S152" s="926"/>
      <c r="T152" s="926"/>
      <c r="U152" s="926"/>
      <c r="V152" s="926"/>
      <c r="W152" s="926"/>
      <c r="X152" s="926"/>
      <c r="Y152" s="926"/>
      <c r="Z152" s="926"/>
      <c r="AA152" s="928"/>
      <c r="AB152" s="928"/>
      <c r="AC152" s="928"/>
      <c r="AD152" s="928"/>
      <c r="AE152" s="923"/>
      <c r="AF152" s="923"/>
      <c r="AG152" s="923"/>
      <c r="AH152" s="923"/>
      <c r="AI152" s="923"/>
      <c r="AJ152" s="923"/>
      <c r="AK152" s="923"/>
      <c r="AL152" s="923"/>
      <c r="AM152" s="1009"/>
      <c r="AN152" s="999"/>
    </row>
    <row r="153" spans="1:42" s="939" customFormat="1" ht="12.75" customHeight="1">
      <c r="A153" s="923"/>
      <c r="B153" s="923"/>
      <c r="C153" s="3072" t="s">
        <v>1613</v>
      </c>
      <c r="D153" s="3072"/>
      <c r="E153" s="3072"/>
      <c r="F153" s="3072"/>
      <c r="G153" s="3072"/>
      <c r="H153" s="3072"/>
      <c r="I153" s="3072"/>
      <c r="J153" s="3072"/>
      <c r="K153" s="3072"/>
      <c r="L153" s="3072"/>
      <c r="M153" s="3072"/>
      <c r="N153" s="3072"/>
      <c r="O153" s="3072"/>
      <c r="P153" s="3072"/>
      <c r="Q153" s="3072"/>
      <c r="R153" s="3072"/>
      <c r="S153" s="3072"/>
      <c r="T153" s="3072"/>
      <c r="U153" s="3072"/>
      <c r="V153" s="3072"/>
      <c r="W153" s="3072"/>
      <c r="X153" s="3072"/>
      <c r="Y153" s="3072"/>
      <c r="Z153" s="3072"/>
      <c r="AA153" s="3072"/>
      <c r="AB153" s="3072"/>
      <c r="AC153" s="3072"/>
      <c r="AD153" s="3072"/>
      <c r="AE153" s="3072"/>
      <c r="AF153" s="3072"/>
      <c r="AG153" s="3072"/>
      <c r="AH153" s="3072"/>
      <c r="AI153" s="3072"/>
      <c r="AJ153" s="926"/>
      <c r="AK153" s="926"/>
      <c r="AL153" s="926"/>
      <c r="AM153" s="1009"/>
      <c r="AN153" s="996"/>
      <c r="AO153" s="1000" t="s">
        <v>316</v>
      </c>
      <c r="AP153" s="994"/>
    </row>
    <row r="154" spans="1:42" s="939" customFormat="1" ht="12.95" customHeight="1">
      <c r="A154" s="926"/>
      <c r="B154" s="926"/>
      <c r="C154" s="1012"/>
      <c r="D154" s="1012"/>
      <c r="E154" s="1012"/>
      <c r="F154" s="1012"/>
      <c r="G154" s="1012"/>
      <c r="H154" s="1012"/>
      <c r="I154" s="1012"/>
      <c r="J154" s="1012"/>
      <c r="K154" s="1012"/>
      <c r="L154" s="1012"/>
      <c r="M154" s="1012"/>
      <c r="N154" s="1012"/>
      <c r="O154" s="1012"/>
      <c r="P154" s="1012"/>
      <c r="Q154" s="1012"/>
      <c r="R154" s="1012"/>
      <c r="S154" s="1012"/>
      <c r="T154" s="1012"/>
      <c r="U154" s="1012"/>
      <c r="V154" s="1012"/>
      <c r="W154" s="1012"/>
      <c r="X154" s="1012"/>
      <c r="Y154" s="1012"/>
      <c r="Z154" s="1012"/>
      <c r="AA154" s="1012"/>
      <c r="AB154" s="1012"/>
      <c r="AC154" s="1012"/>
      <c r="AD154" s="1012"/>
      <c r="AE154" s="926"/>
      <c r="AF154" s="926"/>
      <c r="AG154" s="926"/>
      <c r="AH154" s="926"/>
      <c r="AI154" s="926"/>
      <c r="AJ154" s="926"/>
      <c r="AK154" s="926"/>
      <c r="AL154" s="926"/>
      <c r="AM154" s="1011"/>
      <c r="AN154" s="996"/>
      <c r="AO154" s="994" t="s">
        <v>1611</v>
      </c>
      <c r="AP154" s="1003">
        <v>2</v>
      </c>
    </row>
    <row r="155" spans="1:42" s="939" customFormat="1" ht="12.75" customHeight="1">
      <c r="A155" s="926"/>
      <c r="B155" s="926"/>
      <c r="C155" s="928" t="s">
        <v>1618</v>
      </c>
      <c r="D155" s="923"/>
      <c r="E155" s="923"/>
      <c r="F155" s="923"/>
      <c r="G155" s="923"/>
      <c r="H155" s="923"/>
      <c r="I155" s="923"/>
      <c r="J155" s="923"/>
      <c r="K155" s="923"/>
      <c r="L155" s="923"/>
      <c r="M155" s="923"/>
      <c r="N155" s="923"/>
      <c r="O155" s="923"/>
      <c r="P155" s="923"/>
      <c r="Q155" s="923"/>
      <c r="R155" s="923"/>
      <c r="S155" s="923"/>
      <c r="T155" s="923"/>
      <c r="U155" s="923"/>
      <c r="V155" s="923"/>
      <c r="W155" s="923"/>
      <c r="X155" s="923"/>
      <c r="Y155" s="923"/>
      <c r="Z155" s="923"/>
      <c r="AA155" s="923"/>
      <c r="AB155" s="923"/>
      <c r="AC155" s="3073" t="s">
        <v>626</v>
      </c>
      <c r="AD155" s="3073"/>
      <c r="AE155" s="926"/>
      <c r="AF155" s="926"/>
      <c r="AG155" s="926"/>
      <c r="AH155" s="926"/>
      <c r="AI155" s="926"/>
      <c r="AJ155" s="926"/>
      <c r="AK155" s="926"/>
      <c r="AL155" s="926"/>
      <c r="AM155" s="1011"/>
      <c r="AN155" s="996"/>
      <c r="AO155" s="994" t="s">
        <v>1613</v>
      </c>
      <c r="AP155" s="1003">
        <v>3</v>
      </c>
    </row>
    <row r="156" spans="1:42" s="939" customFormat="1" ht="9" customHeight="1">
      <c r="A156" s="926"/>
      <c r="B156" s="926"/>
      <c r="C156" s="1012"/>
      <c r="D156" s="1012"/>
      <c r="E156" s="1012"/>
      <c r="F156" s="1012"/>
      <c r="G156" s="1012"/>
      <c r="H156" s="1012"/>
      <c r="I156" s="1012"/>
      <c r="J156" s="1012"/>
      <c r="K156" s="1012"/>
      <c r="L156" s="1012"/>
      <c r="M156" s="1012"/>
      <c r="N156" s="1012"/>
      <c r="O156" s="1012"/>
      <c r="P156" s="1012"/>
      <c r="Q156" s="1012"/>
      <c r="R156" s="1012"/>
      <c r="S156" s="1012"/>
      <c r="T156" s="1012"/>
      <c r="U156" s="1012"/>
      <c r="V156" s="1012"/>
      <c r="W156" s="1012"/>
      <c r="X156" s="1012"/>
      <c r="Y156" s="1012"/>
      <c r="Z156" s="1012"/>
      <c r="AA156" s="1012"/>
      <c r="AB156" s="1012"/>
      <c r="AC156" s="1012"/>
      <c r="AD156" s="1012"/>
      <c r="AE156" s="926"/>
      <c r="AF156" s="926"/>
      <c r="AG156" s="926"/>
      <c r="AH156" s="926"/>
      <c r="AI156" s="926"/>
      <c r="AJ156" s="926"/>
      <c r="AK156" s="926"/>
      <c r="AL156" s="926"/>
      <c r="AM156" s="1011"/>
      <c r="AN156" s="996"/>
      <c r="AO156" s="1007" t="s">
        <v>1940</v>
      </c>
      <c r="AP156" s="1003">
        <v>3</v>
      </c>
    </row>
    <row r="157" spans="1:42" s="939" customFormat="1" ht="12.75" customHeight="1">
      <c r="A157" s="926"/>
      <c r="B157" s="926"/>
      <c r="C157" s="3072" t="s">
        <v>1606</v>
      </c>
      <c r="D157" s="3072"/>
      <c r="E157" s="3072"/>
      <c r="F157" s="3072"/>
      <c r="G157" s="3072"/>
      <c r="H157" s="3072"/>
      <c r="I157" s="3072"/>
      <c r="J157" s="3072"/>
      <c r="K157" s="3072"/>
      <c r="L157" s="3072"/>
      <c r="M157" s="3072"/>
      <c r="N157" s="3072"/>
      <c r="O157" s="3072"/>
      <c r="P157" s="3072"/>
      <c r="Q157" s="3072"/>
      <c r="R157" s="3072"/>
      <c r="S157" s="3072"/>
      <c r="T157" s="3072"/>
      <c r="U157" s="3072"/>
      <c r="V157" s="3072"/>
      <c r="W157" s="3072"/>
      <c r="X157" s="3072"/>
      <c r="Y157" s="3072"/>
      <c r="Z157" s="3072"/>
      <c r="AA157" s="3072"/>
      <c r="AB157" s="3072"/>
      <c r="AC157" s="3072"/>
      <c r="AD157" s="3072"/>
      <c r="AE157" s="926"/>
      <c r="AF157" s="926"/>
      <c r="AG157" s="926"/>
      <c r="AH157" s="926"/>
      <c r="AI157" s="926"/>
      <c r="AJ157" s="926"/>
      <c r="AK157" s="926"/>
      <c r="AL157" s="926"/>
      <c r="AM157" s="1009"/>
      <c r="AN157" s="996"/>
      <c r="AO157" s="1007"/>
      <c r="AP157" s="1003"/>
    </row>
    <row r="158" spans="1:42" s="939" customFormat="1" ht="12.75" customHeight="1">
      <c r="A158" s="926"/>
      <c r="B158" s="923"/>
      <c r="C158" s="1008" t="s">
        <v>1610</v>
      </c>
      <c r="D158" s="1008"/>
      <c r="E158" s="1008"/>
      <c r="F158" s="1008"/>
      <c r="G158" s="1008"/>
      <c r="H158" s="1008"/>
      <c r="I158" s="1008"/>
      <c r="J158" s="1008"/>
      <c r="K158" s="1008"/>
      <c r="L158" s="1008"/>
      <c r="M158" s="1008"/>
      <c r="N158" s="1008"/>
      <c r="O158" s="1008"/>
      <c r="P158" s="1008"/>
      <c r="Q158" s="1008"/>
      <c r="R158" s="1008"/>
      <c r="S158" s="1008"/>
      <c r="T158" s="1008"/>
      <c r="U158" s="1008"/>
      <c r="V158" s="1008"/>
      <c r="W158" s="1008"/>
      <c r="X158" s="1008"/>
      <c r="Y158" s="1008"/>
      <c r="Z158" s="1008"/>
      <c r="AA158" s="1008"/>
      <c r="AB158" s="1008"/>
      <c r="AC158" s="1008"/>
      <c r="AD158" s="1008"/>
      <c r="AE158" s="1008"/>
      <c r="AF158" s="1008"/>
      <c r="AG158" s="1008"/>
      <c r="AH158" s="1008"/>
      <c r="AI158" s="1008"/>
      <c r="AJ158" s="1008"/>
      <c r="AK158" s="1008"/>
      <c r="AL158" s="926"/>
      <c r="AM158" s="1011"/>
      <c r="AN158" s="996"/>
      <c r="AO158" s="1010"/>
      <c r="AP158" s="1010"/>
    </row>
    <row r="159" spans="1:42" s="939" customFormat="1" ht="12.75" customHeight="1">
      <c r="A159" s="926"/>
      <c r="B159" s="923"/>
      <c r="C159" s="923"/>
      <c r="D159" s="923"/>
      <c r="E159" s="923"/>
      <c r="F159" s="923"/>
      <c r="G159" s="923"/>
      <c r="H159" s="923"/>
      <c r="I159" s="923"/>
      <c r="J159" s="923"/>
      <c r="K159" s="923"/>
      <c r="L159" s="923"/>
      <c r="M159" s="923"/>
      <c r="N159" s="923"/>
      <c r="O159" s="923"/>
      <c r="P159" s="923"/>
      <c r="Q159" s="923"/>
      <c r="R159" s="923"/>
      <c r="S159" s="923"/>
      <c r="T159" s="923"/>
      <c r="U159" s="923"/>
      <c r="V159" s="923"/>
      <c r="W159" s="923"/>
      <c r="X159" s="923"/>
      <c r="Y159" s="923"/>
      <c r="Z159" s="923"/>
      <c r="AA159" s="923"/>
      <c r="AB159" s="923"/>
      <c r="AC159" s="923"/>
      <c r="AD159" s="923"/>
      <c r="AE159" s="926"/>
      <c r="AF159" s="926"/>
      <c r="AG159" s="926"/>
      <c r="AH159" s="926"/>
      <c r="AI159" s="926"/>
      <c r="AJ159" s="926"/>
      <c r="AK159" s="926"/>
      <c r="AL159" s="926"/>
      <c r="AM159" s="1011"/>
      <c r="AN159" s="996"/>
    </row>
    <row r="160" spans="1:42" s="939" customFormat="1" ht="12.75" customHeight="1">
      <c r="A160" s="923"/>
      <c r="B160" s="923"/>
      <c r="C160" s="984" t="s">
        <v>1620</v>
      </c>
      <c r="D160" s="1012"/>
      <c r="E160" s="1012"/>
      <c r="F160" s="1012"/>
      <c r="G160" s="1012"/>
      <c r="H160" s="1012"/>
      <c r="I160" s="1012"/>
      <c r="J160" s="1012"/>
      <c r="K160" s="1012"/>
      <c r="L160" s="1012"/>
      <c r="M160" s="1012"/>
      <c r="N160" s="1012"/>
      <c r="O160" s="1012"/>
      <c r="P160" s="1012"/>
      <c r="Q160" s="1012"/>
      <c r="R160" s="1012"/>
      <c r="S160" s="1012"/>
      <c r="T160" s="1012"/>
      <c r="U160" s="1012"/>
      <c r="V160" s="1012"/>
      <c r="W160" s="1012"/>
      <c r="X160" s="1012"/>
      <c r="Y160" s="1012"/>
      <c r="Z160" s="1012"/>
      <c r="AA160" s="1012"/>
      <c r="AB160" s="1012"/>
      <c r="AC160" s="1012"/>
      <c r="AD160" s="1012"/>
      <c r="AE160" s="926"/>
      <c r="AF160" s="926"/>
      <c r="AG160" s="926"/>
      <c r="AH160" s="926"/>
      <c r="AI160" s="926"/>
      <c r="AJ160" s="926"/>
      <c r="AK160" s="926"/>
      <c r="AL160" s="926"/>
      <c r="AM160" s="1009"/>
      <c r="AN160" s="996"/>
      <c r="AO160" s="1000" t="s">
        <v>1606</v>
      </c>
      <c r="AP160" s="994"/>
    </row>
    <row r="161" spans="1:81" s="998" customFormat="1" ht="12.75" customHeight="1">
      <c r="A161" s="923"/>
      <c r="B161" s="923"/>
      <c r="C161" s="3056" t="s">
        <v>2655</v>
      </c>
      <c r="D161" s="3056"/>
      <c r="E161" s="3056"/>
      <c r="F161" s="3056"/>
      <c r="G161" s="3056"/>
      <c r="H161" s="3056"/>
      <c r="I161" s="3056"/>
      <c r="J161" s="3056"/>
      <c r="K161" s="3056"/>
      <c r="L161" s="3056"/>
      <c r="M161" s="3056"/>
      <c r="N161" s="3056"/>
      <c r="O161" s="3056"/>
      <c r="P161" s="3056"/>
      <c r="Q161" s="3056"/>
      <c r="R161" s="3056"/>
      <c r="S161" s="3056"/>
      <c r="T161" s="3056"/>
      <c r="U161" s="3056"/>
      <c r="V161" s="3056"/>
      <c r="W161" s="3056"/>
      <c r="X161" s="3056"/>
      <c r="Y161" s="3056"/>
      <c r="Z161" s="3056"/>
      <c r="AA161" s="3056"/>
      <c r="AB161" s="3056"/>
      <c r="AC161" s="3056"/>
      <c r="AD161" s="3056"/>
      <c r="AE161" s="926"/>
      <c r="AF161" s="926"/>
      <c r="AG161" s="926"/>
      <c r="AH161" s="926"/>
      <c r="AI161" s="926"/>
      <c r="AJ161" s="926"/>
      <c r="AK161" s="926"/>
      <c r="AL161" s="926"/>
      <c r="AM161" s="1009"/>
      <c r="AN161" s="997"/>
      <c r="AO161" s="994" t="s">
        <v>1617</v>
      </c>
      <c r="AP161" s="1003">
        <v>2</v>
      </c>
      <c r="AQ161" s="939"/>
      <c r="AR161" s="939"/>
      <c r="AS161" s="939"/>
    </row>
    <row r="162" spans="1:81" s="939" customFormat="1" ht="12.75" customHeight="1">
      <c r="A162" s="923"/>
      <c r="B162" s="923"/>
      <c r="C162" s="1012"/>
      <c r="D162" s="1012"/>
      <c r="E162" s="1012"/>
      <c r="F162" s="1012"/>
      <c r="G162" s="1012"/>
      <c r="H162" s="1012"/>
      <c r="I162" s="1012"/>
      <c r="J162" s="1012"/>
      <c r="K162" s="1012"/>
      <c r="L162" s="1012"/>
      <c r="M162" s="1012"/>
      <c r="N162" s="1012"/>
      <c r="O162" s="1012"/>
      <c r="P162" s="1012"/>
      <c r="Q162" s="1012"/>
      <c r="R162" s="1012"/>
      <c r="S162" s="1012"/>
      <c r="T162" s="1012"/>
      <c r="U162" s="1012"/>
      <c r="V162" s="1012"/>
      <c r="W162" s="1012"/>
      <c r="X162" s="1012"/>
      <c r="Y162" s="1012"/>
      <c r="Z162" s="1012"/>
      <c r="AA162" s="1012"/>
      <c r="AB162" s="1012"/>
      <c r="AC162" s="1012"/>
      <c r="AD162" s="1012"/>
      <c r="AE162" s="926"/>
      <c r="AF162" s="926"/>
      <c r="AG162" s="926"/>
      <c r="AH162" s="926"/>
      <c r="AI162" s="926"/>
      <c r="AJ162" s="926"/>
      <c r="AK162" s="926"/>
      <c r="AL162" s="926"/>
      <c r="AM162" s="1009"/>
      <c r="AN162" s="996"/>
      <c r="AO162" s="994" t="s">
        <v>1619</v>
      </c>
      <c r="AP162" s="1003">
        <v>3</v>
      </c>
    </row>
    <row r="163" spans="1:81" s="939" customFormat="1" ht="12.75" customHeight="1">
      <c r="A163" s="1013"/>
      <c r="B163" s="1014"/>
      <c r="C163" s="1014"/>
      <c r="D163" s="953"/>
      <c r="E163" s="1014"/>
      <c r="F163" s="1014"/>
      <c r="G163" s="1014"/>
      <c r="H163" s="1014"/>
      <c r="I163" s="1014"/>
      <c r="J163" s="1014"/>
      <c r="K163" s="1014"/>
      <c r="L163" s="1014"/>
      <c r="M163" s="1014"/>
      <c r="N163" s="1014"/>
      <c r="O163" s="1014"/>
      <c r="P163" s="1014"/>
      <c r="Q163" s="1015"/>
      <c r="R163" s="1016"/>
      <c r="S163" s="1014"/>
      <c r="T163" s="1014"/>
      <c r="U163" s="1014"/>
      <c r="V163" s="1014"/>
      <c r="W163" s="1014"/>
      <c r="X163" s="1014"/>
      <c r="Y163" s="1014"/>
      <c r="Z163" s="1014"/>
      <c r="AA163" s="1014"/>
      <c r="AB163" s="1014"/>
      <c r="AC163" s="1014"/>
      <c r="AD163" s="1014"/>
      <c r="AE163" s="1014"/>
      <c r="AF163" s="1014"/>
      <c r="AG163" s="1014"/>
      <c r="AH163" s="1014"/>
      <c r="AI163" s="955" t="s">
        <v>1621</v>
      </c>
      <c r="AJ163" s="3074">
        <f>IF($AC$155="N/A",VLOOKUP($C$153,$AO$153:$AP$156,2,FALSE),VLOOKUP($C$157,$AO$160:$AP$162,2,FALSE))</f>
        <v>3</v>
      </c>
      <c r="AK163" s="3074"/>
      <c r="AL163" s="1017"/>
      <c r="AM163" s="1018"/>
      <c r="AN163" s="996"/>
      <c r="AO163" s="1007"/>
      <c r="AP163" s="1003"/>
    </row>
    <row r="164" spans="1:81" s="939" customFormat="1" ht="12.75" customHeight="1">
      <c r="A164" s="1019"/>
      <c r="B164" s="1020"/>
      <c r="D164" s="1021"/>
      <c r="E164" s="1021"/>
      <c r="F164" s="1021"/>
      <c r="G164" s="1021"/>
      <c r="H164" s="1021"/>
      <c r="I164" s="1021"/>
      <c r="J164" s="1021"/>
      <c r="K164" s="1021"/>
      <c r="L164" s="1021"/>
      <c r="M164" s="1021"/>
      <c r="N164" s="1021"/>
      <c r="R164" s="1019"/>
      <c r="S164" s="1020"/>
      <c r="U164" s="1021"/>
      <c r="V164" s="1021"/>
      <c r="W164" s="1021"/>
      <c r="X164" s="1021"/>
      <c r="Y164" s="1021"/>
      <c r="Z164" s="1021"/>
      <c r="AA164" s="1021"/>
      <c r="AB164" s="1021"/>
      <c r="AC164" s="1021"/>
      <c r="AD164" s="1021"/>
      <c r="AE164" s="1021"/>
      <c r="AK164" s="1022"/>
      <c r="AL164" s="1022"/>
      <c r="AM164" s="1022"/>
      <c r="AN164" s="996"/>
    </row>
    <row r="165" spans="1:81" s="939" customFormat="1" ht="12.75" customHeight="1">
      <c r="A165" s="1024"/>
      <c r="B165" s="1023"/>
      <c r="C165" s="1023"/>
      <c r="D165" s="1023"/>
      <c r="E165" s="1023"/>
      <c r="F165" s="1023"/>
      <c r="G165" s="1023"/>
      <c r="H165" s="1023"/>
      <c r="I165" s="1023"/>
      <c r="J165" s="1023"/>
      <c r="K165" s="1023"/>
      <c r="L165" s="1023"/>
      <c r="M165" s="1023"/>
      <c r="N165" s="1023"/>
      <c r="O165" s="1023"/>
      <c r="P165" s="1023"/>
      <c r="Q165" s="1023"/>
      <c r="R165" s="1023"/>
      <c r="S165" s="1023"/>
      <c r="T165" s="1023"/>
      <c r="U165" s="1023"/>
      <c r="V165" s="1023"/>
      <c r="W165" s="1023"/>
      <c r="X165" s="1023"/>
      <c r="Y165" s="1023"/>
      <c r="Z165" s="1023"/>
      <c r="AA165" s="1023"/>
      <c r="AB165" s="1023"/>
      <c r="AC165" s="1023"/>
      <c r="AD165" s="1023"/>
      <c r="AE165" s="1023"/>
      <c r="AF165" s="1023"/>
      <c r="AG165" s="1023"/>
      <c r="AH165" s="1023"/>
      <c r="AI165" s="1023"/>
      <c r="AJ165" s="1023"/>
      <c r="AK165" s="1023"/>
      <c r="AL165" s="1023"/>
      <c r="AM165" s="1023"/>
      <c r="AN165" s="996"/>
    </row>
    <row r="166" spans="1:81" s="939" customFormat="1" ht="12.75" customHeight="1">
      <c r="A166" s="951"/>
      <c r="B166" s="952"/>
      <c r="C166" s="952"/>
      <c r="D166" s="952"/>
      <c r="E166" s="952"/>
      <c r="F166" s="952"/>
      <c r="G166" s="953"/>
      <c r="H166" s="954"/>
      <c r="I166" s="954"/>
      <c r="J166" s="954"/>
      <c r="K166" s="954"/>
      <c r="L166" s="954"/>
      <c r="M166" s="954"/>
      <c r="N166" s="954"/>
      <c r="O166" s="954"/>
      <c r="P166" s="954"/>
      <c r="Q166" s="954"/>
      <c r="R166" s="954"/>
      <c r="S166" s="954"/>
      <c r="T166" s="954"/>
      <c r="U166" s="954"/>
      <c r="V166" s="954"/>
      <c r="W166" s="954"/>
      <c r="X166" s="954"/>
      <c r="Y166" s="954"/>
      <c r="Z166" s="954"/>
      <c r="AA166" s="954"/>
      <c r="AB166" s="954"/>
      <c r="AC166" s="954"/>
      <c r="AD166" s="954"/>
      <c r="AE166" s="954"/>
      <c r="AF166" s="954"/>
      <c r="AG166" s="954"/>
      <c r="AH166" s="954"/>
      <c r="AI166" s="955"/>
      <c r="AJ166" s="955" t="s">
        <v>1622</v>
      </c>
      <c r="AK166" s="3032">
        <f>$AJ$149+$AJ$163</f>
        <v>10</v>
      </c>
      <c r="AL166" s="3033"/>
      <c r="AM166" s="3034"/>
      <c r="AN166" s="996"/>
    </row>
    <row r="167" spans="1:81" s="939" customFormat="1" ht="12.75" customHeight="1" thickBot="1">
      <c r="A167" s="956"/>
      <c r="B167" s="957"/>
      <c r="C167" s="958"/>
      <c r="D167" s="958"/>
      <c r="E167" s="958"/>
      <c r="F167" s="958"/>
      <c r="G167" s="958"/>
      <c r="H167" s="958"/>
      <c r="I167" s="958"/>
      <c r="J167" s="958"/>
      <c r="K167" s="958"/>
      <c r="L167" s="958"/>
      <c r="M167" s="958"/>
      <c r="N167" s="958"/>
      <c r="O167" s="958"/>
      <c r="P167" s="958"/>
      <c r="Q167" s="958"/>
      <c r="R167" s="958"/>
      <c r="S167" s="958"/>
      <c r="T167" s="958"/>
      <c r="U167" s="958"/>
      <c r="V167" s="958"/>
      <c r="W167" s="958"/>
      <c r="X167" s="958"/>
      <c r="Y167" s="958"/>
      <c r="Z167" s="958"/>
      <c r="AA167" s="958"/>
      <c r="AB167" s="958"/>
      <c r="AC167" s="958"/>
      <c r="AD167" s="958"/>
      <c r="AE167" s="958"/>
      <c r="AF167" s="958"/>
      <c r="AG167" s="958"/>
      <c r="AH167" s="958"/>
      <c r="AI167" s="958"/>
      <c r="AJ167" s="958"/>
      <c r="AK167" s="958"/>
      <c r="AL167" s="958"/>
      <c r="AM167" s="959"/>
      <c r="AN167" s="958"/>
      <c r="AO167" s="958"/>
      <c r="AR167" s="958"/>
      <c r="AS167" s="958"/>
      <c r="AT167" s="958"/>
      <c r="AU167" s="958"/>
      <c r="AV167" s="958"/>
      <c r="AW167" s="958"/>
      <c r="AX167" s="958"/>
      <c r="AY167" s="958"/>
      <c r="AZ167" s="958"/>
      <c r="BA167" s="958"/>
      <c r="BB167" s="958"/>
      <c r="BC167" s="958"/>
      <c r="BD167" s="958"/>
      <c r="BE167" s="958"/>
      <c r="BF167" s="958"/>
      <c r="BG167" s="958"/>
      <c r="BH167" s="958"/>
      <c r="BI167" s="958"/>
      <c r="BJ167" s="958"/>
      <c r="BK167" s="958"/>
      <c r="BL167" s="958"/>
      <c r="BM167" s="958"/>
      <c r="BN167" s="958"/>
      <c r="BO167" s="958"/>
      <c r="BP167" s="958"/>
      <c r="BQ167" s="958"/>
      <c r="BR167" s="958"/>
      <c r="BS167" s="958"/>
      <c r="BT167" s="958"/>
      <c r="BU167" s="958"/>
      <c r="BV167" s="958"/>
      <c r="BW167" s="958"/>
      <c r="BX167" s="958"/>
      <c r="BY167" s="958"/>
      <c r="BZ167" s="958"/>
      <c r="CA167" s="958"/>
      <c r="CB167" s="958"/>
      <c r="CC167" s="958"/>
    </row>
    <row r="168" spans="1:81" s="939" customFormat="1" ht="12.75" customHeight="1" thickTop="1">
      <c r="A168" s="960"/>
      <c r="B168" s="961"/>
      <c r="C168" s="962"/>
      <c r="D168" s="962"/>
      <c r="E168" s="962"/>
      <c r="F168" s="962"/>
      <c r="G168" s="962"/>
      <c r="H168" s="962"/>
      <c r="I168" s="963"/>
      <c r="J168" s="963"/>
      <c r="K168" s="963"/>
      <c r="L168" s="963"/>
      <c r="M168" s="963"/>
      <c r="N168" s="963"/>
      <c r="O168" s="963"/>
      <c r="P168" s="963"/>
      <c r="Q168" s="963"/>
      <c r="R168" s="960"/>
      <c r="S168" s="928"/>
      <c r="T168" s="928"/>
      <c r="U168" s="928"/>
      <c r="V168" s="928"/>
      <c r="W168" s="928"/>
      <c r="X168" s="928"/>
      <c r="Y168" s="928"/>
      <c r="Z168" s="928"/>
      <c r="AA168" s="928"/>
      <c r="AB168" s="928"/>
      <c r="AC168" s="928"/>
      <c r="AD168" s="928"/>
      <c r="AE168" s="928"/>
      <c r="AF168" s="960"/>
      <c r="AG168" s="928"/>
      <c r="AH168" s="928"/>
      <c r="AI168" s="928"/>
      <c r="AJ168" s="928"/>
      <c r="AN168" s="996"/>
      <c r="AP168" s="1025" t="s">
        <v>1623</v>
      </c>
      <c r="AQ168" s="1026">
        <v>0</v>
      </c>
    </row>
    <row r="169" spans="1:81" s="939" customFormat="1" ht="12.75" customHeight="1">
      <c r="A169" s="984" t="s">
        <v>1624</v>
      </c>
      <c r="B169" s="984" t="s">
        <v>2155</v>
      </c>
      <c r="C169" s="1027"/>
      <c r="D169" s="1028"/>
      <c r="E169" s="1028"/>
      <c r="F169" s="1028"/>
      <c r="G169" s="1028"/>
      <c r="H169" s="1028"/>
      <c r="I169" s="1028"/>
      <c r="J169" s="1028"/>
      <c r="K169" s="923"/>
      <c r="L169" s="923"/>
      <c r="M169" s="923"/>
      <c r="N169" s="923"/>
      <c r="O169" s="923"/>
      <c r="P169" s="923"/>
      <c r="Q169" s="923"/>
      <c r="R169" s="923"/>
      <c r="S169" s="923"/>
      <c r="T169" s="923"/>
      <c r="U169" s="923"/>
      <c r="V169" s="923"/>
      <c r="W169" s="923"/>
      <c r="X169" s="923"/>
      <c r="Y169" s="1029"/>
      <c r="Z169" s="1029"/>
      <c r="AA169" s="1029"/>
      <c r="AB169" s="1029"/>
      <c r="AC169" s="923"/>
      <c r="AD169" s="923"/>
      <c r="AE169" s="3069" t="s">
        <v>1577</v>
      </c>
      <c r="AF169" s="3069"/>
      <c r="AG169" s="3069"/>
      <c r="AH169" s="3069"/>
      <c r="AI169" s="3069"/>
      <c r="AJ169" s="3069"/>
      <c r="AK169" s="3069"/>
      <c r="AL169" s="1505"/>
      <c r="AM169" s="1022"/>
      <c r="AN169" s="996"/>
      <c r="AP169" s="998" t="s">
        <v>1152</v>
      </c>
      <c r="AQ169" s="998">
        <v>10</v>
      </c>
    </row>
    <row r="170" spans="1:81" s="939" customFormat="1" ht="12.75" customHeight="1">
      <c r="A170" s="984"/>
      <c r="B170" s="1031"/>
      <c r="C170" s="1032"/>
      <c r="D170" s="1028"/>
      <c r="E170" s="1028"/>
      <c r="F170" s="1028"/>
      <c r="G170" s="1028"/>
      <c r="H170" s="923"/>
      <c r="I170" s="923"/>
      <c r="J170" s="923"/>
      <c r="K170" s="923"/>
      <c r="L170" s="923"/>
      <c r="M170" s="923"/>
      <c r="N170" s="923"/>
      <c r="O170" s="923"/>
      <c r="P170" s="923"/>
      <c r="Q170" s="923"/>
      <c r="R170" s="1029"/>
      <c r="S170" s="1029"/>
      <c r="T170" s="1029"/>
      <c r="U170" s="1029"/>
      <c r="V170" s="1029"/>
      <c r="W170" s="1029"/>
      <c r="X170" s="1029"/>
      <c r="Y170" s="1029"/>
      <c r="Z170" s="1029"/>
      <c r="AA170" s="1029"/>
      <c r="AB170" s="1029"/>
      <c r="AC170" s="1505"/>
      <c r="AD170" s="1505"/>
      <c r="AE170" s="923"/>
      <c r="AF170" s="923"/>
      <c r="AG170" s="923"/>
      <c r="AH170" s="923"/>
      <c r="AI170" s="923"/>
      <c r="AJ170" s="923"/>
      <c r="AK170" s="923"/>
      <c r="AL170" s="923"/>
      <c r="AM170" s="1022"/>
      <c r="AN170" s="996"/>
      <c r="AP170" s="939" t="s">
        <v>1625</v>
      </c>
      <c r="AQ170" s="939">
        <v>10</v>
      </c>
    </row>
    <row r="171" spans="1:81" s="939" customFormat="1" ht="12.75" customHeight="1">
      <c r="A171" s="923"/>
      <c r="B171" s="3070" t="s">
        <v>1152</v>
      </c>
      <c r="C171" s="3070"/>
      <c r="D171" s="3070"/>
      <c r="E171" s="3070"/>
      <c r="F171" s="3070"/>
      <c r="G171" s="3070"/>
      <c r="H171" s="3070"/>
      <c r="I171" s="3070"/>
      <c r="J171" s="3070"/>
      <c r="K171" s="3070"/>
      <c r="L171" s="3070"/>
      <c r="M171" s="3070"/>
      <c r="N171" s="3070"/>
      <c r="O171" s="3070"/>
      <c r="P171" s="3070"/>
      <c r="Q171" s="3070"/>
      <c r="R171" s="3070"/>
      <c r="S171" s="3070"/>
      <c r="T171" s="3070"/>
      <c r="U171" s="3070"/>
      <c r="V171" s="3070"/>
      <c r="W171" s="3070"/>
      <c r="X171" s="3070"/>
      <c r="Y171" s="3070"/>
      <c r="Z171" s="3070"/>
      <c r="AA171" s="3070"/>
      <c r="AB171" s="3070"/>
      <c r="AC171" s="3070"/>
      <c r="AD171" s="1019"/>
      <c r="AE171" s="1019"/>
      <c r="AF171" s="3055" t="s">
        <v>1626</v>
      </c>
      <c r="AG171" s="3055"/>
      <c r="AH171" s="3055"/>
      <c r="AI171" s="3055"/>
      <c r="AJ171" s="3055"/>
      <c r="AK171" s="3055"/>
      <c r="AL171" s="3055"/>
      <c r="AN171" s="996"/>
      <c r="AP171" s="939" t="s">
        <v>1154</v>
      </c>
      <c r="AQ171" s="939">
        <v>10</v>
      </c>
    </row>
    <row r="172" spans="1:81" s="939" customFormat="1" ht="12.75" customHeight="1">
      <c r="A172" s="923"/>
      <c r="B172" s="3071" t="s">
        <v>2154</v>
      </c>
      <c r="C172" s="3071"/>
      <c r="D172" s="3071"/>
      <c r="E172" s="3071"/>
      <c r="F172" s="3071"/>
      <c r="G172" s="3071"/>
      <c r="H172" s="3071"/>
      <c r="I172" s="3071"/>
      <c r="J172" s="3071"/>
      <c r="K172" s="3071"/>
      <c r="L172" s="3071"/>
      <c r="M172" s="3071"/>
      <c r="N172" s="3071"/>
      <c r="O172" s="3071"/>
      <c r="P172" s="3071"/>
      <c r="Q172" s="3071"/>
      <c r="R172" s="3071"/>
      <c r="S172" s="3071"/>
      <c r="T172" s="3056" t="s">
        <v>626</v>
      </c>
      <c r="U172" s="3056"/>
      <c r="V172" s="3056"/>
      <c r="W172" s="3056"/>
      <c r="X172" s="3056"/>
      <c r="Y172" s="3056"/>
      <c r="Z172" s="3056"/>
      <c r="AA172" s="3056"/>
      <c r="AB172" s="3056"/>
      <c r="AC172" s="3056"/>
      <c r="AD172" s="1002"/>
      <c r="AE172" s="1002"/>
      <c r="AF172" s="1002"/>
      <c r="AG172" s="1002"/>
      <c r="AH172" s="1002"/>
      <c r="AI172" s="1002"/>
      <c r="AJ172" s="1700"/>
      <c r="AK172" s="1001"/>
      <c r="AL172" s="1001"/>
      <c r="AM172" s="1001"/>
      <c r="AN172" s="996"/>
      <c r="AP172" s="939" t="s">
        <v>1153</v>
      </c>
      <c r="AQ172" s="939">
        <v>10</v>
      </c>
      <c r="AS172" s="939" t="s">
        <v>626</v>
      </c>
    </row>
    <row r="173" spans="1:81" s="1022" customFormat="1" ht="12.75" customHeight="1">
      <c r="A173" s="1002"/>
      <c r="B173" s="1012"/>
      <c r="C173" s="1012"/>
      <c r="D173" s="1012"/>
      <c r="E173" s="1012"/>
      <c r="F173" s="1012"/>
      <c r="G173" s="1012"/>
      <c r="H173" s="1012"/>
      <c r="I173" s="1012"/>
      <c r="J173" s="1012"/>
      <c r="K173" s="1012"/>
      <c r="L173" s="1012"/>
      <c r="M173" s="1012"/>
      <c r="N173" s="1012"/>
      <c r="O173" s="1012"/>
      <c r="P173" s="1012"/>
      <c r="Q173" s="1012"/>
      <c r="R173" s="1012"/>
      <c r="S173" s="1012"/>
      <c r="T173" s="1012"/>
      <c r="U173" s="1012"/>
      <c r="V173" s="1012"/>
      <c r="W173" s="1012"/>
      <c r="X173" s="1012"/>
      <c r="Y173" s="1012"/>
      <c r="Z173" s="1012"/>
      <c r="AA173" s="1012"/>
      <c r="AB173" s="1012"/>
      <c r="AC173" s="1012"/>
      <c r="AD173" s="1012"/>
      <c r="AE173" s="1002"/>
      <c r="AF173" s="1002"/>
      <c r="AG173" s="1002"/>
      <c r="AH173" s="1002"/>
      <c r="AI173" s="1002"/>
      <c r="AJ173" s="1690"/>
      <c r="AK173" s="1001"/>
      <c r="AL173" s="1001"/>
      <c r="AM173" s="1034"/>
      <c r="AP173" s="939" t="s">
        <v>1627</v>
      </c>
      <c r="AQ173" s="939">
        <v>10</v>
      </c>
      <c r="AS173" s="939" t="s">
        <v>1628</v>
      </c>
    </row>
    <row r="174" spans="1:81" s="939" customFormat="1" ht="12.75" customHeight="1">
      <c r="A174" s="1013"/>
      <c r="B174" s="1014"/>
      <c r="C174" s="1014"/>
      <c r="D174" s="1014"/>
      <c r="E174" s="1014"/>
      <c r="F174" s="1014"/>
      <c r="G174" s="1014"/>
      <c r="H174" s="1014"/>
      <c r="I174" s="1014"/>
      <c r="J174" s="1014"/>
      <c r="K174" s="1014"/>
      <c r="L174" s="1014"/>
      <c r="M174" s="1014"/>
      <c r="N174" s="1014"/>
      <c r="O174" s="1014"/>
      <c r="P174" s="1014"/>
      <c r="Q174" s="1014"/>
      <c r="R174" s="1014"/>
      <c r="S174" s="1014"/>
      <c r="T174" s="1014"/>
      <c r="U174" s="1014"/>
      <c r="V174" s="1014"/>
      <c r="W174" s="1014"/>
      <c r="X174" s="1014"/>
      <c r="Y174" s="1014"/>
      <c r="Z174" s="1014"/>
      <c r="AA174" s="1014"/>
      <c r="AB174" s="1014"/>
      <c r="AC174" s="1014"/>
      <c r="AD174" s="1014"/>
      <c r="AE174" s="1014"/>
      <c r="AF174" s="1014"/>
      <c r="AG174" s="1014"/>
      <c r="AH174" s="1014"/>
      <c r="AI174" s="955"/>
      <c r="AJ174" s="955" t="s">
        <v>1629</v>
      </c>
      <c r="AK174" s="3079">
        <f>IF(AK72&gt;0,VLOOKUP($B$171,AP168:AQ175,2,FALSE),0)</f>
        <v>10</v>
      </c>
      <c r="AL174" s="3080"/>
      <c r="AM174" s="3081"/>
      <c r="AN174" s="1035"/>
      <c r="AP174" s="939" t="s">
        <v>1630</v>
      </c>
      <c r="AQ174" s="939">
        <v>10</v>
      </c>
      <c r="AS174" s="939" t="s">
        <v>1631</v>
      </c>
    </row>
    <row r="175" spans="1:81" s="939" customFormat="1" ht="12.75" customHeight="1" thickBot="1">
      <c r="A175" s="1036"/>
      <c r="B175" s="1036"/>
      <c r="C175" s="1037"/>
      <c r="D175" s="1038"/>
      <c r="E175" s="1038"/>
      <c r="F175" s="1039"/>
      <c r="G175" s="1039"/>
      <c r="H175" s="1039"/>
      <c r="I175" s="1039"/>
      <c r="J175" s="1039"/>
      <c r="K175" s="1039"/>
      <c r="L175" s="1039"/>
      <c r="M175" s="1039"/>
      <c r="N175" s="1039"/>
      <c r="O175" s="1039"/>
      <c r="P175" s="1039"/>
      <c r="Q175" s="1039"/>
      <c r="R175" s="1039"/>
      <c r="S175" s="1039"/>
      <c r="T175" s="1039"/>
      <c r="U175" s="1039"/>
      <c r="V175" s="1039"/>
      <c r="W175" s="1039"/>
      <c r="X175" s="1039"/>
      <c r="Y175" s="1039"/>
      <c r="Z175" s="1039"/>
      <c r="AA175" s="1039"/>
      <c r="AB175" s="1039"/>
      <c r="AC175" s="1039"/>
      <c r="AD175" s="1039"/>
      <c r="AE175" s="1039"/>
      <c r="AF175" s="1039"/>
      <c r="AG175" s="1039"/>
      <c r="AH175" s="1039"/>
      <c r="AI175" s="1039"/>
      <c r="AJ175" s="1040"/>
      <c r="AK175" s="1040"/>
      <c r="AL175" s="1040"/>
      <c r="AM175" s="1040"/>
      <c r="AN175" s="996"/>
      <c r="AP175" s="998" t="s">
        <v>1632</v>
      </c>
      <c r="AQ175" s="998">
        <v>10</v>
      </c>
    </row>
    <row r="176" spans="1:81" s="939" customFormat="1" ht="12.75" customHeight="1" thickTop="1">
      <c r="A176" s="960"/>
      <c r="B176" s="961"/>
      <c r="C176" s="962"/>
      <c r="D176" s="962"/>
      <c r="E176" s="962"/>
      <c r="F176" s="962"/>
      <c r="G176" s="962"/>
      <c r="H176" s="962"/>
      <c r="I176" s="963"/>
      <c r="J176" s="963"/>
      <c r="K176" s="963"/>
      <c r="L176" s="963"/>
      <c r="M176" s="963"/>
      <c r="N176" s="963"/>
      <c r="O176" s="963"/>
      <c r="P176" s="963"/>
      <c r="Q176" s="963"/>
      <c r="R176" s="960"/>
      <c r="S176" s="928"/>
      <c r="T176" s="928"/>
      <c r="U176" s="928"/>
      <c r="V176" s="928"/>
      <c r="W176" s="928"/>
      <c r="X176" s="928"/>
      <c r="Y176" s="928"/>
      <c r="Z176" s="928"/>
      <c r="AA176" s="928"/>
      <c r="AB176" s="928"/>
      <c r="AC176" s="928"/>
      <c r="AD176" s="928"/>
      <c r="AE176" s="928"/>
      <c r="AF176" s="960"/>
      <c r="AG176" s="928"/>
      <c r="AH176" s="928"/>
      <c r="AI176" s="928"/>
      <c r="AJ176" s="928"/>
      <c r="AM176" s="1021"/>
      <c r="AN176" s="996"/>
    </row>
    <row r="177" spans="1:37">
      <c r="A177" s="984" t="s">
        <v>1633</v>
      </c>
      <c r="B177" s="984" t="s">
        <v>1634</v>
      </c>
      <c r="C177" s="1027"/>
      <c r="D177" s="1028"/>
      <c r="E177" s="1028"/>
      <c r="F177" s="1028"/>
      <c r="G177" s="1028"/>
      <c r="H177" s="1028"/>
      <c r="I177" s="1028"/>
      <c r="J177" s="1028"/>
      <c r="K177" s="939"/>
      <c r="L177" s="939"/>
      <c r="M177" s="939"/>
      <c r="N177" s="939"/>
      <c r="O177" s="939"/>
      <c r="P177" s="939"/>
      <c r="Q177" s="939"/>
      <c r="R177" s="939"/>
      <c r="S177" s="939"/>
      <c r="T177" s="939"/>
      <c r="U177" s="939"/>
      <c r="V177" s="939"/>
      <c r="W177" s="939"/>
      <c r="X177" s="939"/>
      <c r="Y177" s="1029"/>
      <c r="Z177" s="1029"/>
      <c r="AA177" s="1029"/>
      <c r="AB177" s="1029"/>
      <c r="AC177" s="939"/>
      <c r="AD177" s="939"/>
      <c r="AE177" s="3069" t="s">
        <v>1635</v>
      </c>
      <c r="AF177" s="3069"/>
      <c r="AG177" s="3069"/>
      <c r="AH177" s="3069"/>
      <c r="AI177" s="3069"/>
      <c r="AJ177" s="3069"/>
      <c r="AK177" s="3069"/>
    </row>
    <row r="178" spans="1:37">
      <c r="A178" s="984"/>
      <c r="B178" s="984"/>
      <c r="C178" s="1027"/>
      <c r="D178" s="1028"/>
      <c r="E178" s="1028"/>
      <c r="F178" s="1028"/>
      <c r="G178" s="1028"/>
      <c r="H178" s="1028"/>
      <c r="I178" s="1028"/>
      <c r="J178" s="1028"/>
      <c r="K178" s="923"/>
      <c r="L178" s="923"/>
      <c r="M178" s="923"/>
      <c r="N178" s="923"/>
      <c r="O178" s="923"/>
      <c r="P178" s="923"/>
      <c r="Q178" s="923"/>
      <c r="R178" s="923"/>
      <c r="S178" s="923"/>
      <c r="T178" s="923"/>
      <c r="U178" s="923"/>
      <c r="V178" s="923"/>
      <c r="W178" s="923"/>
      <c r="X178" s="923"/>
      <c r="Y178" s="1029"/>
      <c r="Z178" s="1029"/>
      <c r="AA178" s="1029"/>
      <c r="AB178" s="1029"/>
      <c r="AC178" s="923"/>
      <c r="AD178" s="923"/>
      <c r="AE178" s="1033"/>
      <c r="AF178" s="1033"/>
      <c r="AG178" s="1033"/>
      <c r="AH178" s="1033"/>
      <c r="AI178" s="1033"/>
      <c r="AJ178" s="1033"/>
      <c r="AK178" s="1033"/>
    </row>
    <row r="179" spans="1:37">
      <c r="A179" s="984"/>
      <c r="B179" s="1391" t="s">
        <v>1885</v>
      </c>
      <c r="C179" s="1027"/>
      <c r="D179" s="1028"/>
      <c r="E179" s="1028"/>
      <c r="F179" s="1028"/>
      <c r="G179" s="1028"/>
      <c r="H179" s="1028"/>
      <c r="I179" s="1028"/>
      <c r="J179" s="1028"/>
      <c r="K179" s="923"/>
      <c r="L179" s="923"/>
      <c r="M179" s="923"/>
      <c r="N179" s="923"/>
      <c r="O179" s="923"/>
      <c r="P179" s="923"/>
      <c r="Q179" s="923"/>
      <c r="R179" s="923"/>
      <c r="S179" s="923"/>
      <c r="T179" s="923"/>
      <c r="U179" s="923"/>
      <c r="V179" s="923"/>
      <c r="W179" s="923"/>
      <c r="X179" s="923"/>
      <c r="Y179" s="1029"/>
      <c r="Z179" s="1029"/>
      <c r="AA179" s="1029"/>
      <c r="AB179" s="1029"/>
      <c r="AC179" s="923"/>
      <c r="AD179" s="923"/>
      <c r="AE179" s="1033"/>
      <c r="AF179" s="1033"/>
      <c r="AG179" s="1033"/>
      <c r="AH179" s="1033"/>
      <c r="AI179" s="1033"/>
      <c r="AJ179" s="1033"/>
      <c r="AK179" s="1033"/>
    </row>
    <row r="180" spans="1:37">
      <c r="A180" s="1012"/>
      <c r="B180" s="112"/>
      <c r="C180" s="1102"/>
      <c r="D180" s="1367"/>
      <c r="E180" s="1367"/>
      <c r="F180" s="1367"/>
      <c r="G180" s="1367"/>
      <c r="H180" s="1367"/>
      <c r="I180" s="1367"/>
      <c r="J180" s="1367"/>
      <c r="K180" s="923"/>
      <c r="L180" s="923"/>
      <c r="M180" s="923"/>
      <c r="N180" s="923"/>
      <c r="O180" s="923"/>
      <c r="P180" s="923"/>
      <c r="Q180" s="923"/>
      <c r="R180" s="923"/>
      <c r="S180" s="923"/>
      <c r="T180" s="923"/>
      <c r="U180" s="923"/>
      <c r="V180" s="923"/>
      <c r="W180" s="923"/>
      <c r="X180" s="923"/>
      <c r="Y180" s="1076"/>
      <c r="Z180" s="1076"/>
      <c r="AA180" s="1076"/>
      <c r="AB180" s="1076"/>
      <c r="AC180" s="923"/>
      <c r="AD180" s="923"/>
      <c r="AE180" s="1020"/>
      <c r="AF180" s="1020"/>
      <c r="AG180" s="1020"/>
      <c r="AH180" s="1020"/>
      <c r="AI180" s="1020"/>
      <c r="AJ180" s="1020"/>
      <c r="AK180" s="1020"/>
    </row>
    <row r="181" spans="1:37">
      <c r="A181" s="1012"/>
      <c r="B181" s="1392" t="s">
        <v>1921</v>
      </c>
      <c r="C181" s="1102"/>
      <c r="D181" s="1367"/>
      <c r="E181" s="1367"/>
      <c r="F181" s="1367"/>
      <c r="G181" s="1367"/>
      <c r="H181" s="1367"/>
      <c r="I181" s="1367"/>
      <c r="J181" s="1367"/>
      <c r="K181" s="923"/>
      <c r="L181" s="923"/>
      <c r="M181" s="923"/>
      <c r="N181" s="923"/>
      <c r="O181" s="923"/>
      <c r="P181" s="923"/>
      <c r="Q181" s="923"/>
      <c r="R181" s="923"/>
      <c r="S181" s="923"/>
      <c r="T181" s="923"/>
      <c r="U181" s="923"/>
      <c r="V181" s="923"/>
      <c r="W181" s="923"/>
      <c r="X181" s="923"/>
      <c r="Y181" s="1076"/>
      <c r="Z181" s="1076"/>
      <c r="AA181" s="1076"/>
      <c r="AB181" s="1076"/>
      <c r="AC181" s="923"/>
      <c r="AD181" s="923"/>
      <c r="AE181" s="1020"/>
      <c r="AF181" s="1020"/>
      <c r="AG181" s="1020"/>
      <c r="AH181" s="1020"/>
      <c r="AI181" s="1020"/>
      <c r="AJ181" s="1020"/>
      <c r="AK181" s="1020"/>
    </row>
    <row r="182" spans="1:37">
      <c r="A182" s="1012"/>
      <c r="B182" s="3061" t="s">
        <v>2539</v>
      </c>
      <c r="C182" s="3061"/>
      <c r="D182" s="3061"/>
      <c r="E182" s="3061"/>
      <c r="F182" s="3061"/>
      <c r="G182" s="3061"/>
      <c r="H182" s="3061"/>
      <c r="I182" s="3061"/>
      <c r="J182" s="3061"/>
      <c r="K182" s="3061"/>
      <c r="L182" s="3061"/>
      <c r="M182" s="3061"/>
      <c r="N182" s="3061"/>
      <c r="O182" s="3061"/>
      <c r="P182" s="3061"/>
      <c r="Q182" s="3061"/>
      <c r="R182" s="3061"/>
      <c r="S182" s="3061"/>
      <c r="T182" s="3061"/>
      <c r="U182" s="3061"/>
      <c r="V182" s="3061"/>
      <c r="W182" s="3061"/>
      <c r="X182" s="3061"/>
      <c r="Y182" s="3061"/>
      <c r="Z182" s="3061"/>
      <c r="AA182" s="3061"/>
      <c r="AB182" s="3061"/>
      <c r="AC182" s="1393"/>
      <c r="AD182" s="3064">
        <f>Application!AM566</f>
        <v>3500000</v>
      </c>
      <c r="AE182" s="3064"/>
      <c r="AF182" s="3064"/>
      <c r="AG182" s="3064"/>
      <c r="AH182" s="3064"/>
      <c r="AI182" s="3064"/>
      <c r="AJ182" s="3064"/>
      <c r="AK182" s="1020"/>
    </row>
    <row r="183" spans="1:37">
      <c r="A183" s="1012"/>
      <c r="B183" s="3061" t="s">
        <v>2540</v>
      </c>
      <c r="C183" s="3061"/>
      <c r="D183" s="3061"/>
      <c r="E183" s="3061"/>
      <c r="F183" s="3061"/>
      <c r="G183" s="3061"/>
      <c r="H183" s="3061"/>
      <c r="I183" s="3061"/>
      <c r="J183" s="3061"/>
      <c r="K183" s="3061"/>
      <c r="L183" s="3061"/>
      <c r="M183" s="3061"/>
      <c r="N183" s="3061"/>
      <c r="O183" s="3061"/>
      <c r="P183" s="3061"/>
      <c r="Q183" s="3061"/>
      <c r="R183" s="3061"/>
      <c r="S183" s="3061"/>
      <c r="T183" s="3061"/>
      <c r="U183" s="3061"/>
      <c r="V183" s="3061"/>
      <c r="W183" s="3061"/>
      <c r="X183" s="3061"/>
      <c r="Y183" s="3061"/>
      <c r="Z183" s="3061"/>
      <c r="AA183" s="3061"/>
      <c r="AB183" s="3061"/>
      <c r="AC183" s="1393"/>
      <c r="AD183" s="3064">
        <v>1900000</v>
      </c>
      <c r="AE183" s="3064"/>
      <c r="AF183" s="3064"/>
      <c r="AG183" s="3064"/>
      <c r="AH183" s="3064"/>
      <c r="AI183" s="3064"/>
      <c r="AJ183" s="3064"/>
      <c r="AK183" s="1020"/>
    </row>
    <row r="184" spans="1:37">
      <c r="A184" s="1012"/>
      <c r="B184" s="3061"/>
      <c r="C184" s="3061"/>
      <c r="D184" s="3061"/>
      <c r="E184" s="3061"/>
      <c r="F184" s="3061"/>
      <c r="G184" s="3061"/>
      <c r="H184" s="3061"/>
      <c r="I184" s="3061"/>
      <c r="J184" s="3061"/>
      <c r="K184" s="3061"/>
      <c r="L184" s="3061"/>
      <c r="M184" s="3061"/>
      <c r="N184" s="3061"/>
      <c r="O184" s="3061"/>
      <c r="P184" s="3061"/>
      <c r="Q184" s="3061"/>
      <c r="R184" s="3061"/>
      <c r="S184" s="3061"/>
      <c r="T184" s="3061"/>
      <c r="U184" s="3061"/>
      <c r="V184" s="3061"/>
      <c r="W184" s="3061"/>
      <c r="X184" s="3061"/>
      <c r="Y184" s="3061"/>
      <c r="Z184" s="3061"/>
      <c r="AA184" s="3061"/>
      <c r="AB184" s="3061"/>
      <c r="AC184" s="1393"/>
      <c r="AD184" s="3064"/>
      <c r="AE184" s="3064"/>
      <c r="AF184" s="3064"/>
      <c r="AG184" s="3064"/>
      <c r="AH184" s="3064"/>
      <c r="AI184" s="3064"/>
      <c r="AJ184" s="3064"/>
      <c r="AK184" s="1020"/>
    </row>
    <row r="185" spans="1:37">
      <c r="A185" s="1012"/>
      <c r="B185" s="3061"/>
      <c r="C185" s="3061"/>
      <c r="D185" s="3061"/>
      <c r="E185" s="3061"/>
      <c r="F185" s="3061"/>
      <c r="G185" s="3061"/>
      <c r="H185" s="3061"/>
      <c r="I185" s="3061"/>
      <c r="J185" s="3061"/>
      <c r="K185" s="3061"/>
      <c r="L185" s="3061"/>
      <c r="M185" s="3061"/>
      <c r="N185" s="3061"/>
      <c r="O185" s="3061"/>
      <c r="P185" s="3061"/>
      <c r="Q185" s="3061"/>
      <c r="R185" s="3061"/>
      <c r="S185" s="3061"/>
      <c r="T185" s="3061"/>
      <c r="U185" s="3061"/>
      <c r="V185" s="3061"/>
      <c r="W185" s="3061"/>
      <c r="X185" s="3061"/>
      <c r="Y185" s="3061"/>
      <c r="Z185" s="3061"/>
      <c r="AA185" s="3061"/>
      <c r="AB185" s="3061"/>
      <c r="AC185" s="1393"/>
      <c r="AD185" s="3064"/>
      <c r="AE185" s="3064"/>
      <c r="AF185" s="3064"/>
      <c r="AG185" s="3064"/>
      <c r="AH185" s="3064"/>
      <c r="AI185" s="3064"/>
      <c r="AJ185" s="3064"/>
      <c r="AK185" s="1020"/>
    </row>
    <row r="186" spans="1:37">
      <c r="A186" s="1012"/>
      <c r="B186" s="3061"/>
      <c r="C186" s="3061"/>
      <c r="D186" s="3061"/>
      <c r="E186" s="3061"/>
      <c r="F186" s="3061"/>
      <c r="G186" s="3061"/>
      <c r="H186" s="3061"/>
      <c r="I186" s="3061"/>
      <c r="J186" s="3061"/>
      <c r="K186" s="3061"/>
      <c r="L186" s="3061"/>
      <c r="M186" s="3061"/>
      <c r="N186" s="3061"/>
      <c r="O186" s="3061"/>
      <c r="P186" s="3061"/>
      <c r="Q186" s="3061"/>
      <c r="R186" s="3061"/>
      <c r="S186" s="3061"/>
      <c r="T186" s="3061"/>
      <c r="U186" s="3061"/>
      <c r="V186" s="3061"/>
      <c r="W186" s="3061"/>
      <c r="X186" s="3061"/>
      <c r="Y186" s="3061"/>
      <c r="Z186" s="3061"/>
      <c r="AA186" s="3061"/>
      <c r="AB186" s="3061"/>
      <c r="AC186" s="1393"/>
      <c r="AD186" s="3064"/>
      <c r="AE186" s="3064"/>
      <c r="AF186" s="3064"/>
      <c r="AG186" s="3064"/>
      <c r="AH186" s="3064"/>
      <c r="AI186" s="3064"/>
      <c r="AJ186" s="3064"/>
      <c r="AK186" s="1020"/>
    </row>
    <row r="187" spans="1:37">
      <c r="A187" s="1012"/>
      <c r="B187" s="3061"/>
      <c r="C187" s="3061"/>
      <c r="D187" s="3061"/>
      <c r="E187" s="3061"/>
      <c r="F187" s="3061"/>
      <c r="G187" s="3061"/>
      <c r="H187" s="3061"/>
      <c r="I187" s="3061"/>
      <c r="J187" s="3061"/>
      <c r="K187" s="3061"/>
      <c r="L187" s="3061"/>
      <c r="M187" s="3061"/>
      <c r="N187" s="3061"/>
      <c r="O187" s="3061"/>
      <c r="P187" s="3061"/>
      <c r="Q187" s="3061"/>
      <c r="R187" s="3061"/>
      <c r="S187" s="3061"/>
      <c r="T187" s="3061"/>
      <c r="U187" s="3061"/>
      <c r="V187" s="3061"/>
      <c r="W187" s="3061"/>
      <c r="X187" s="3061"/>
      <c r="Y187" s="3061"/>
      <c r="Z187" s="3061"/>
      <c r="AA187" s="3061"/>
      <c r="AB187" s="3061"/>
      <c r="AC187" s="1393"/>
      <c r="AD187" s="3064"/>
      <c r="AE187" s="3064"/>
      <c r="AF187" s="3064"/>
      <c r="AG187" s="3064"/>
      <c r="AH187" s="3064"/>
      <c r="AI187" s="3064"/>
      <c r="AJ187" s="3064"/>
      <c r="AK187" s="1020"/>
    </row>
    <row r="188" spans="1:37">
      <c r="A188" s="1012"/>
      <c r="B188" s="3061"/>
      <c r="C188" s="3061"/>
      <c r="D188" s="3061"/>
      <c r="E188" s="3061"/>
      <c r="F188" s="3061"/>
      <c r="G188" s="3061"/>
      <c r="H188" s="3061"/>
      <c r="I188" s="3061"/>
      <c r="J188" s="3061"/>
      <c r="K188" s="3061"/>
      <c r="L188" s="3061"/>
      <c r="M188" s="3061"/>
      <c r="N188" s="3061"/>
      <c r="O188" s="3061"/>
      <c r="P188" s="3061"/>
      <c r="Q188" s="3061"/>
      <c r="R188" s="3061"/>
      <c r="S188" s="3061"/>
      <c r="T188" s="3061"/>
      <c r="U188" s="3061"/>
      <c r="V188" s="3061"/>
      <c r="W188" s="3061"/>
      <c r="X188" s="3061"/>
      <c r="Y188" s="3061"/>
      <c r="Z188" s="3061"/>
      <c r="AA188" s="3061"/>
      <c r="AB188" s="3061"/>
      <c r="AC188" s="1393"/>
      <c r="AD188" s="3064"/>
      <c r="AE188" s="3064"/>
      <c r="AF188" s="3064"/>
      <c r="AG188" s="3064"/>
      <c r="AH188" s="3064"/>
      <c r="AI188" s="3064"/>
      <c r="AJ188" s="3064"/>
      <c r="AK188" s="1020"/>
    </row>
    <row r="189" spans="1:37">
      <c r="A189" s="1012"/>
      <c r="B189" s="3061"/>
      <c r="C189" s="3061"/>
      <c r="D189" s="3061"/>
      <c r="E189" s="3061"/>
      <c r="F189" s="3061"/>
      <c r="G189" s="3061"/>
      <c r="H189" s="3061"/>
      <c r="I189" s="3061"/>
      <c r="J189" s="3061"/>
      <c r="K189" s="3061"/>
      <c r="L189" s="3061"/>
      <c r="M189" s="3061"/>
      <c r="N189" s="3061"/>
      <c r="O189" s="3061"/>
      <c r="P189" s="3061"/>
      <c r="Q189" s="3061"/>
      <c r="R189" s="3061"/>
      <c r="S189" s="3061"/>
      <c r="T189" s="3061"/>
      <c r="U189" s="3061"/>
      <c r="V189" s="3061"/>
      <c r="W189" s="3061"/>
      <c r="X189" s="3061"/>
      <c r="Y189" s="3061"/>
      <c r="Z189" s="3061"/>
      <c r="AA189" s="3061"/>
      <c r="AB189" s="3061"/>
      <c r="AC189" s="1393"/>
      <c r="AD189" s="3064"/>
      <c r="AE189" s="3064"/>
      <c r="AF189" s="3064"/>
      <c r="AG189" s="3064"/>
      <c r="AH189" s="3064"/>
      <c r="AI189" s="3064"/>
      <c r="AJ189" s="3064"/>
      <c r="AK189" s="1020"/>
    </row>
    <row r="190" spans="1:37">
      <c r="A190" s="1012"/>
      <c r="B190" s="3061"/>
      <c r="C190" s="3061"/>
      <c r="D190" s="3061"/>
      <c r="E190" s="3061"/>
      <c r="F190" s="3061"/>
      <c r="G190" s="3061"/>
      <c r="H190" s="3061"/>
      <c r="I190" s="3061"/>
      <c r="J190" s="3061"/>
      <c r="K190" s="3061"/>
      <c r="L190" s="3061"/>
      <c r="M190" s="3061"/>
      <c r="N190" s="3061"/>
      <c r="O190" s="3061"/>
      <c r="P190" s="3061"/>
      <c r="Q190" s="3061"/>
      <c r="R190" s="3061"/>
      <c r="S190" s="3061"/>
      <c r="T190" s="3061"/>
      <c r="U190" s="3061"/>
      <c r="V190" s="3061"/>
      <c r="W190" s="3061"/>
      <c r="X190" s="3061"/>
      <c r="Y190" s="3061"/>
      <c r="Z190" s="3061"/>
      <c r="AA190" s="3061"/>
      <c r="AB190" s="3061"/>
      <c r="AC190" s="1393"/>
      <c r="AD190" s="3064"/>
      <c r="AE190" s="3064"/>
      <c r="AF190" s="3064"/>
      <c r="AG190" s="3064"/>
      <c r="AH190" s="3064"/>
      <c r="AI190" s="3064"/>
      <c r="AJ190" s="3064"/>
      <c r="AK190" s="1020"/>
    </row>
    <row r="191" spans="1:37">
      <c r="A191" s="1012"/>
      <c r="B191" s="3061"/>
      <c r="C191" s="3061"/>
      <c r="D191" s="3061"/>
      <c r="E191" s="3061"/>
      <c r="F191" s="3061"/>
      <c r="G191" s="3061"/>
      <c r="H191" s="3061"/>
      <c r="I191" s="3061"/>
      <c r="J191" s="3061"/>
      <c r="K191" s="3061"/>
      <c r="L191" s="3061"/>
      <c r="M191" s="3061"/>
      <c r="N191" s="3061"/>
      <c r="O191" s="3061"/>
      <c r="P191" s="3061"/>
      <c r="Q191" s="3061"/>
      <c r="R191" s="3061"/>
      <c r="S191" s="3061"/>
      <c r="T191" s="3061"/>
      <c r="U191" s="3061"/>
      <c r="V191" s="3061"/>
      <c r="W191" s="3061"/>
      <c r="X191" s="3061"/>
      <c r="Y191" s="3061"/>
      <c r="Z191" s="3061"/>
      <c r="AA191" s="3061"/>
      <c r="AB191" s="3061"/>
      <c r="AC191" s="1393"/>
      <c r="AD191" s="3064"/>
      <c r="AE191" s="3064"/>
      <c r="AF191" s="3064"/>
      <c r="AG191" s="3064"/>
      <c r="AH191" s="3064"/>
      <c r="AI191" s="3064"/>
      <c r="AJ191" s="3064"/>
      <c r="AK191" s="1020"/>
    </row>
    <row r="192" spans="1:37">
      <c r="A192" s="1012"/>
      <c r="B192" s="3229" t="s">
        <v>1923</v>
      </c>
      <c r="C192" s="3229"/>
      <c r="D192" s="3229"/>
      <c r="E192" s="3229"/>
      <c r="F192" s="3229"/>
      <c r="G192" s="3229"/>
      <c r="H192" s="3229"/>
      <c r="I192" s="3229"/>
      <c r="J192" s="3229"/>
      <c r="K192" s="3229"/>
      <c r="L192" s="3229"/>
      <c r="M192" s="3229"/>
      <c r="N192" s="3229"/>
      <c r="O192" s="3229"/>
      <c r="P192" s="3229"/>
      <c r="Q192" s="3229"/>
      <c r="R192" s="3229"/>
      <c r="S192" s="3229"/>
      <c r="T192" s="3229"/>
      <c r="U192" s="3229"/>
      <c r="V192" s="3229"/>
      <c r="W192" s="3229"/>
      <c r="X192" s="3229"/>
      <c r="Y192" s="3229"/>
      <c r="Z192" s="3229"/>
      <c r="AA192" s="3229"/>
      <c r="AB192" s="3229"/>
      <c r="AC192" s="923"/>
      <c r="AD192" s="3086">
        <f>AB243</f>
        <v>0</v>
      </c>
      <c r="AE192" s="3086"/>
      <c r="AF192" s="3086"/>
      <c r="AG192" s="3086"/>
      <c r="AH192" s="3086"/>
      <c r="AI192" s="3086"/>
      <c r="AJ192" s="3086"/>
      <c r="AK192" s="1020"/>
    </row>
    <row r="193" spans="1:37">
      <c r="A193" s="1012"/>
      <c r="B193" s="3227" t="s">
        <v>1886</v>
      </c>
      <c r="C193" s="3227"/>
      <c r="D193" s="3227"/>
      <c r="E193" s="3227"/>
      <c r="F193" s="3227"/>
      <c r="G193" s="3227"/>
      <c r="H193" s="3227"/>
      <c r="I193" s="3227"/>
      <c r="J193" s="3227"/>
      <c r="K193" s="3227"/>
      <c r="L193" s="3227"/>
      <c r="M193" s="3227"/>
      <c r="N193" s="3227"/>
      <c r="O193" s="3227"/>
      <c r="P193" s="3227"/>
      <c r="Q193" s="3227"/>
      <c r="R193" s="3227"/>
      <c r="S193" s="3227"/>
      <c r="T193" s="3227"/>
      <c r="U193" s="3227"/>
      <c r="V193" s="3227"/>
      <c r="W193" s="3227"/>
      <c r="X193" s="3227"/>
      <c r="Y193" s="3227"/>
      <c r="Z193" s="3227"/>
      <c r="AA193" s="3227"/>
      <c r="AB193" s="3227"/>
      <c r="AC193" s="1393"/>
      <c r="AD193" s="3087">
        <f>'Sources and Uses Budget'!B15</f>
        <v>0</v>
      </c>
      <c r="AE193" s="3087"/>
      <c r="AF193" s="3087"/>
      <c r="AG193" s="3087"/>
      <c r="AH193" s="3087"/>
      <c r="AI193" s="3087"/>
      <c r="AJ193" s="3087"/>
      <c r="AK193" s="1020"/>
    </row>
    <row r="194" spans="1:37">
      <c r="A194" s="1012"/>
      <c r="B194" s="824"/>
      <c r="C194" s="824"/>
      <c r="D194" s="824"/>
      <c r="E194" s="824"/>
      <c r="F194" s="824"/>
      <c r="G194" s="824"/>
      <c r="H194" s="824"/>
      <c r="I194" s="824"/>
      <c r="J194" s="824"/>
      <c r="K194" s="824"/>
      <c r="L194" s="824"/>
      <c r="M194" s="824"/>
      <c r="N194" s="824"/>
      <c r="O194" s="824"/>
      <c r="P194" s="824"/>
      <c r="Q194" s="824"/>
      <c r="R194" s="824"/>
      <c r="S194" s="824"/>
      <c r="T194" s="824"/>
      <c r="U194" s="824"/>
      <c r="V194" s="824"/>
      <c r="W194" s="824"/>
      <c r="X194" s="824"/>
      <c r="Y194" s="824"/>
      <c r="Z194" s="824"/>
      <c r="AA194" s="824"/>
      <c r="AB194" s="1406" t="s">
        <v>968</v>
      </c>
      <c r="AC194" s="923"/>
      <c r="AD194" s="3091">
        <f>SUM(AD182:AJ192)-AD193</f>
        <v>5400000</v>
      </c>
      <c r="AE194" s="3091"/>
      <c r="AF194" s="3091"/>
      <c r="AG194" s="3091"/>
      <c r="AH194" s="3091"/>
      <c r="AI194" s="3091"/>
      <c r="AJ194" s="3091"/>
      <c r="AK194" s="1020"/>
    </row>
    <row r="195" spans="1:37">
      <c r="A195" s="1012"/>
      <c r="B195" s="1012"/>
      <c r="C195" s="1102"/>
      <c r="D195" s="1367"/>
      <c r="E195" s="1367"/>
      <c r="F195" s="1367"/>
      <c r="G195" s="1367"/>
      <c r="H195" s="1367"/>
      <c r="I195" s="1367"/>
      <c r="J195" s="1367"/>
      <c r="K195" s="923"/>
      <c r="L195" s="923"/>
      <c r="M195" s="923"/>
      <c r="N195" s="923"/>
      <c r="O195" s="923"/>
      <c r="P195" s="923"/>
      <c r="Q195" s="923"/>
      <c r="R195" s="923"/>
      <c r="S195" s="923"/>
      <c r="T195" s="923"/>
      <c r="U195" s="923"/>
      <c r="V195" s="923"/>
      <c r="W195" s="923"/>
      <c r="X195" s="923"/>
      <c r="Y195" s="1076"/>
      <c r="Z195" s="1076"/>
      <c r="AA195" s="1076"/>
      <c r="AB195" s="1076"/>
      <c r="AC195" s="923"/>
      <c r="AD195" s="923"/>
      <c r="AE195" s="1020"/>
      <c r="AF195" s="1020"/>
      <c r="AG195" s="1020"/>
      <c r="AH195" s="1020"/>
      <c r="AI195" s="1020"/>
      <c r="AJ195" s="1020"/>
      <c r="AK195" s="1020"/>
    </row>
    <row r="196" spans="1:37">
      <c r="A196" s="1012"/>
      <c r="B196" s="1376" t="s">
        <v>1891</v>
      </c>
      <c r="C196" s="1102"/>
      <c r="D196" s="1367"/>
      <c r="E196" s="1367"/>
      <c r="F196" s="1367"/>
      <c r="G196" s="1367"/>
      <c r="H196" s="1367"/>
      <c r="I196" s="1367"/>
      <c r="J196" s="1367"/>
      <c r="K196" s="923"/>
      <c r="L196" s="923"/>
      <c r="M196" s="923"/>
      <c r="N196" s="923"/>
      <c r="O196" s="923"/>
      <c r="P196" s="923"/>
      <c r="Q196" s="923"/>
      <c r="R196" s="923"/>
      <c r="S196" s="923"/>
      <c r="T196" s="923"/>
      <c r="U196" s="923"/>
      <c r="V196" s="923"/>
      <c r="W196" s="923"/>
      <c r="X196" s="923"/>
      <c r="Y196" s="1076"/>
      <c r="Z196" s="1076"/>
      <c r="AA196" s="1076"/>
      <c r="AB196" s="1076"/>
      <c r="AC196" s="923"/>
      <c r="AD196" s="923"/>
      <c r="AE196" s="1020"/>
      <c r="AF196" s="1020"/>
      <c r="AG196" s="1020"/>
      <c r="AH196" s="1020"/>
      <c r="AI196" s="1020"/>
      <c r="AJ196" s="1020"/>
      <c r="AK196" s="1020"/>
    </row>
    <row r="197" spans="1:37">
      <c r="A197" s="1012"/>
      <c r="B197" s="994" t="s">
        <v>1922</v>
      </c>
      <c r="C197" s="1102"/>
      <c r="D197" s="1367"/>
      <c r="E197" s="1367"/>
      <c r="F197" s="1367"/>
      <c r="G197" s="1367"/>
      <c r="H197" s="1367"/>
      <c r="I197" s="1367"/>
      <c r="J197" s="1367"/>
      <c r="K197" s="923"/>
      <c r="L197" s="923"/>
      <c r="M197" s="923"/>
      <c r="N197" s="923"/>
      <c r="O197" s="923"/>
      <c r="P197" s="923"/>
      <c r="Q197" s="923"/>
      <c r="R197" s="923"/>
      <c r="S197" s="923"/>
      <c r="T197" s="923"/>
      <c r="U197" s="923"/>
      <c r="V197" s="923"/>
      <c r="W197" s="923"/>
      <c r="X197" s="923"/>
      <c r="Y197" s="1076"/>
      <c r="Z197" s="1076"/>
      <c r="AA197" s="1076"/>
      <c r="AB197" s="1076"/>
      <c r="AC197" s="923"/>
      <c r="AD197" s="923"/>
      <c r="AE197" s="1020"/>
      <c r="AF197" s="1020"/>
      <c r="AG197" s="1020"/>
      <c r="AH197" s="1020"/>
      <c r="AI197" s="1020"/>
      <c r="AJ197" s="1020"/>
      <c r="AK197" s="1020"/>
    </row>
    <row r="198" spans="1:37">
      <c r="A198" s="1403"/>
      <c r="B198" s="1446" t="s">
        <v>1893</v>
      </c>
      <c r="C198" s="1447"/>
      <c r="D198" s="1448"/>
      <c r="E198" s="1448"/>
      <c r="F198" s="1448"/>
      <c r="G198" s="1448"/>
      <c r="H198" s="1448"/>
      <c r="I198" s="1448"/>
      <c r="J198" s="1448"/>
      <c r="K198" s="1449"/>
      <c r="L198" s="1449"/>
      <c r="M198" s="1449"/>
      <c r="N198" s="1449"/>
      <c r="O198" s="1449"/>
      <c r="P198" s="1449"/>
      <c r="Q198" s="1449"/>
      <c r="R198" s="1449"/>
      <c r="S198" s="1204"/>
      <c r="T198" s="1204"/>
      <c r="U198" s="1204"/>
      <c r="V198" s="1204"/>
      <c r="W198" s="1204"/>
      <c r="X198" s="1204"/>
      <c r="Y198" s="1368"/>
      <c r="Z198" s="1368"/>
      <c r="AA198" s="1368"/>
      <c r="AB198" s="1368"/>
      <c r="AC198" s="1204"/>
      <c r="AD198" s="1204"/>
      <c r="AE198" s="1369"/>
      <c r="AF198" s="1369"/>
      <c r="AG198" s="1369"/>
      <c r="AH198" s="1369"/>
      <c r="AI198" s="1369"/>
      <c r="AJ198" s="1370"/>
      <c r="AK198" s="1020"/>
    </row>
    <row r="199" spans="1:37">
      <c r="A199" s="1403"/>
      <c r="B199" s="1450" t="s">
        <v>1894</v>
      </c>
      <c r="C199" s="1451"/>
      <c r="D199" s="1452"/>
      <c r="E199" s="1452"/>
      <c r="F199" s="1452"/>
      <c r="G199" s="1452"/>
      <c r="H199" s="1452"/>
      <c r="I199" s="1452"/>
      <c r="J199" s="1452"/>
      <c r="K199" s="1453"/>
      <c r="L199" s="1453"/>
      <c r="M199" s="1453"/>
      <c r="N199" s="1453"/>
      <c r="O199" s="1453"/>
      <c r="P199" s="1453"/>
      <c r="Q199" s="1453"/>
      <c r="R199" s="1453"/>
      <c r="S199" s="987"/>
      <c r="T199" s="987"/>
      <c r="U199" s="987"/>
      <c r="V199" s="987"/>
      <c r="W199" s="987"/>
      <c r="X199" s="987"/>
      <c r="Y199" s="1076"/>
      <c r="Z199" s="1076"/>
      <c r="AA199" s="1076"/>
      <c r="AB199" s="1076"/>
      <c r="AC199" s="987"/>
      <c r="AD199" s="987"/>
      <c r="AE199" s="1020"/>
      <c r="AF199" s="1020"/>
      <c r="AG199" s="1020"/>
      <c r="AH199" s="1020"/>
      <c r="AI199" s="1020"/>
      <c r="AJ199" s="1371"/>
      <c r="AK199" s="1020"/>
    </row>
    <row r="200" spans="1:37">
      <c r="A200" s="1403"/>
      <c r="B200" s="1450" t="s">
        <v>1937</v>
      </c>
      <c r="C200" s="1451"/>
      <c r="D200" s="1452"/>
      <c r="E200" s="1452"/>
      <c r="F200" s="1452"/>
      <c r="G200" s="1452"/>
      <c r="H200" s="1452"/>
      <c r="I200" s="1452"/>
      <c r="J200" s="1452"/>
      <c r="K200" s="1453"/>
      <c r="L200" s="1453"/>
      <c r="M200" s="1453"/>
      <c r="N200" s="1453"/>
      <c r="O200" s="1453"/>
      <c r="P200" s="1453"/>
      <c r="Q200" s="1453"/>
      <c r="R200" s="1453"/>
      <c r="S200" s="987"/>
      <c r="T200" s="987"/>
      <c r="U200" s="987"/>
      <c r="V200" s="987"/>
      <c r="W200" s="987"/>
      <c r="X200" s="987"/>
      <c r="Y200" s="1076"/>
      <c r="Z200" s="1076"/>
      <c r="AA200" s="1076"/>
      <c r="AB200" s="1076"/>
      <c r="AC200" s="987"/>
      <c r="AD200" s="987"/>
      <c r="AE200" s="1020"/>
      <c r="AF200" s="1020"/>
      <c r="AG200" s="1020"/>
      <c r="AH200" s="1020"/>
      <c r="AI200" s="1020"/>
      <c r="AJ200" s="1371"/>
      <c r="AK200" s="1020"/>
    </row>
    <row r="201" spans="1:37">
      <c r="A201" s="1403"/>
      <c r="B201" s="1450" t="s">
        <v>1895</v>
      </c>
      <c r="C201" s="1451"/>
      <c r="D201" s="1452"/>
      <c r="E201" s="1452"/>
      <c r="F201" s="1452"/>
      <c r="G201" s="1452"/>
      <c r="H201" s="1452"/>
      <c r="I201" s="1452"/>
      <c r="J201" s="1452"/>
      <c r="K201" s="1453"/>
      <c r="L201" s="1453"/>
      <c r="M201" s="1453"/>
      <c r="N201" s="1453"/>
      <c r="O201" s="1453"/>
      <c r="P201" s="1453"/>
      <c r="Q201" s="1453"/>
      <c r="R201" s="1453"/>
      <c r="S201" s="987"/>
      <c r="T201" s="987"/>
      <c r="U201" s="987"/>
      <c r="V201" s="987"/>
      <c r="W201" s="987"/>
      <c r="X201" s="987"/>
      <c r="Y201" s="1076"/>
      <c r="Z201" s="1076"/>
      <c r="AA201" s="1076"/>
      <c r="AB201" s="1076"/>
      <c r="AC201" s="987"/>
      <c r="AD201" s="987"/>
      <c r="AE201" s="1020"/>
      <c r="AF201" s="1020"/>
      <c r="AG201" s="1020"/>
      <c r="AH201" s="1020"/>
      <c r="AI201" s="1020"/>
      <c r="AJ201" s="1371"/>
      <c r="AK201" s="1020"/>
    </row>
    <row r="202" spans="1:37">
      <c r="A202" s="1403"/>
      <c r="B202" s="1454" t="s">
        <v>1896</v>
      </c>
      <c r="C202" s="1451"/>
      <c r="D202" s="1452"/>
      <c r="E202" s="1452"/>
      <c r="F202" s="1452"/>
      <c r="G202" s="1452"/>
      <c r="H202" s="1452"/>
      <c r="I202" s="1452"/>
      <c r="J202" s="1452"/>
      <c r="K202" s="1453"/>
      <c r="L202" s="1453"/>
      <c r="M202" s="1453"/>
      <c r="N202" s="1453"/>
      <c r="O202" s="1453"/>
      <c r="P202" s="1453"/>
      <c r="Q202" s="1453"/>
      <c r="R202" s="1453"/>
      <c r="S202" s="987"/>
      <c r="T202" s="987"/>
      <c r="U202" s="987"/>
      <c r="V202" s="987"/>
      <c r="W202" s="987"/>
      <c r="X202" s="987"/>
      <c r="Y202" s="1076"/>
      <c r="Z202" s="1076"/>
      <c r="AA202" s="1076"/>
      <c r="AB202" s="1076"/>
      <c r="AC202" s="987"/>
      <c r="AD202" s="987"/>
      <c r="AE202" s="1020"/>
      <c r="AF202" s="1020"/>
      <c r="AG202" s="1020"/>
      <c r="AH202" s="1020"/>
      <c r="AI202" s="1020"/>
      <c r="AJ202" s="1371"/>
      <c r="AK202" s="1020"/>
    </row>
    <row r="203" spans="1:37">
      <c r="A203" s="1403"/>
      <c r="B203" s="1455" t="s">
        <v>1938</v>
      </c>
      <c r="C203" s="1456"/>
      <c r="D203" s="1457"/>
      <c r="E203" s="1457"/>
      <c r="F203" s="1457"/>
      <c r="G203" s="1457"/>
      <c r="H203" s="1457"/>
      <c r="I203" s="1457"/>
      <c r="J203" s="1457"/>
      <c r="K203" s="1458"/>
      <c r="L203" s="1458"/>
      <c r="M203" s="1458"/>
      <c r="N203" s="1458"/>
      <c r="O203" s="1458"/>
      <c r="P203" s="1458"/>
      <c r="Q203" s="1458"/>
      <c r="R203" s="1458"/>
      <c r="S203" s="1194"/>
      <c r="T203" s="1194"/>
      <c r="U203" s="1194"/>
      <c r="V203" s="1194"/>
      <c r="W203" s="1194"/>
      <c r="X203" s="1194"/>
      <c r="Y203" s="1372"/>
      <c r="Z203" s="1372"/>
      <c r="AA203" s="1372"/>
      <c r="AB203" s="1372"/>
      <c r="AC203" s="1194"/>
      <c r="AD203" s="1194"/>
      <c r="AE203" s="1373"/>
      <c r="AF203" s="1373"/>
      <c r="AG203" s="1373"/>
      <c r="AH203" s="1373"/>
      <c r="AI203" s="1373"/>
      <c r="AJ203" s="1374"/>
      <c r="AK203" s="1020"/>
    </row>
    <row r="204" spans="1:37">
      <c r="A204" s="1012"/>
      <c r="B204" s="1012"/>
      <c r="C204" s="1102"/>
      <c r="D204" s="1367"/>
      <c r="E204" s="1367"/>
      <c r="F204" s="1367"/>
      <c r="G204" s="1367"/>
      <c r="H204" s="1367"/>
      <c r="I204" s="1367"/>
      <c r="J204" s="1367"/>
      <c r="K204" s="923"/>
      <c r="L204" s="923"/>
      <c r="M204" s="923"/>
      <c r="N204" s="923"/>
      <c r="O204" s="923"/>
      <c r="P204" s="923"/>
      <c r="Q204" s="923"/>
      <c r="R204" s="923"/>
      <c r="S204" s="923"/>
      <c r="T204" s="923"/>
      <c r="U204" s="923"/>
      <c r="V204" s="923"/>
      <c r="W204" s="923"/>
      <c r="X204" s="923"/>
      <c r="Y204" s="1076"/>
      <c r="Z204" s="1076"/>
      <c r="AA204" s="1076"/>
      <c r="AB204" s="1076"/>
      <c r="AC204" s="923"/>
      <c r="AD204" s="923"/>
      <c r="AE204" s="1020"/>
      <c r="AF204" s="1020"/>
      <c r="AG204" s="1020"/>
      <c r="AH204" s="1020"/>
      <c r="AI204" s="1020"/>
      <c r="AJ204" s="1020"/>
      <c r="AK204" s="1020"/>
    </row>
    <row r="205" spans="1:37">
      <c r="A205" s="1012"/>
      <c r="B205" s="1395"/>
      <c r="C205" s="990"/>
      <c r="D205" s="1396"/>
      <c r="E205" s="112"/>
      <c r="F205" s="112"/>
      <c r="G205" s="112"/>
      <c r="H205" s="112"/>
      <c r="I205" s="3067" t="s">
        <v>1903</v>
      </c>
      <c r="J205" s="3067"/>
      <c r="K205" s="3067"/>
      <c r="L205" s="987"/>
      <c r="M205" s="987"/>
      <c r="N205" s="987"/>
      <c r="O205" s="987"/>
      <c r="P205" s="987"/>
      <c r="Q205" s="987"/>
      <c r="R205" s="987"/>
      <c r="S205" s="987"/>
      <c r="T205" s="3263" t="s">
        <v>1897</v>
      </c>
      <c r="U205" s="3263"/>
      <c r="V205" s="3263"/>
      <c r="W205" s="3263"/>
      <c r="X205" s="3263"/>
      <c r="Y205" s="3263"/>
      <c r="Z205" s="1397"/>
      <c r="AA205" s="1398"/>
      <c r="AB205" s="3060" t="s">
        <v>1898</v>
      </c>
      <c r="AC205" s="3060"/>
      <c r="AD205" s="3060"/>
      <c r="AE205" s="3060"/>
      <c r="AF205" s="3060"/>
      <c r="AG205" s="3060"/>
      <c r="AH205" s="1367"/>
      <c r="AI205" s="1367"/>
      <c r="AJ205" s="1367"/>
      <c r="AK205" s="1020"/>
    </row>
    <row r="206" spans="1:37">
      <c r="A206" s="1012"/>
      <c r="B206" s="3065" t="s">
        <v>1876</v>
      </c>
      <c r="C206" s="3065"/>
      <c r="D206" s="3065"/>
      <c r="E206" s="3065"/>
      <c r="F206" s="3065"/>
      <c r="G206" s="3065"/>
      <c r="I206" s="3066" t="s">
        <v>1904</v>
      </c>
      <c r="J206" s="3066"/>
      <c r="K206" s="3066"/>
      <c r="L206" s="1699"/>
      <c r="N206" s="3053" t="s">
        <v>1899</v>
      </c>
      <c r="O206" s="3053"/>
      <c r="P206" s="3053"/>
      <c r="Q206" s="3053"/>
      <c r="R206" s="3053"/>
      <c r="T206" s="3053" t="s">
        <v>1900</v>
      </c>
      <c r="U206" s="3053"/>
      <c r="V206" s="3053"/>
      <c r="W206" s="3053"/>
      <c r="X206" s="3053"/>
      <c r="Y206" s="3053"/>
      <c r="Z206" s="1399"/>
      <c r="AA206" s="1398"/>
      <c r="AB206" s="3230" t="s">
        <v>1901</v>
      </c>
      <c r="AC206" s="3230"/>
      <c r="AD206" s="3230"/>
      <c r="AE206" s="3230"/>
      <c r="AF206" s="3230"/>
      <c r="AG206" s="3230"/>
      <c r="AH206" s="1367"/>
      <c r="AI206" s="1367"/>
      <c r="AJ206" s="1367"/>
      <c r="AK206" s="1020"/>
    </row>
    <row r="207" spans="1:37">
      <c r="A207" s="1012"/>
      <c r="B207" s="3068" t="s">
        <v>1381</v>
      </c>
      <c r="C207" s="3068"/>
      <c r="D207" s="3068"/>
      <c r="E207" s="3068"/>
      <c r="F207" s="3068"/>
      <c r="G207" s="3068"/>
      <c r="H207" s="1401"/>
      <c r="I207" s="3051"/>
      <c r="J207" s="3051"/>
      <c r="K207" s="3051"/>
      <c r="L207" s="1699"/>
      <c r="N207" s="3054"/>
      <c r="O207" s="3054"/>
      <c r="P207" s="3054"/>
      <c r="Q207" s="3054"/>
      <c r="R207" s="3054"/>
      <c r="T207" s="3228"/>
      <c r="U207" s="3228"/>
      <c r="V207" s="3228"/>
      <c r="W207" s="3228"/>
      <c r="X207" s="3228"/>
      <c r="Y207" s="3228"/>
      <c r="Z207" s="1400"/>
      <c r="AA207" s="1400"/>
      <c r="AB207" s="3050">
        <f t="shared" ref="AB207:AB216" si="0">MAX(($T207-$N207)*$I207*12,0)</f>
        <v>0</v>
      </c>
      <c r="AC207" s="3050"/>
      <c r="AD207" s="3050"/>
      <c r="AE207" s="3050"/>
      <c r="AF207" s="3050"/>
      <c r="AG207" s="3050"/>
      <c r="AH207" s="1367"/>
      <c r="AI207" s="1367"/>
      <c r="AJ207" s="1367"/>
      <c r="AK207" s="1020"/>
    </row>
    <row r="208" spans="1:37">
      <c r="A208" s="1012"/>
      <c r="B208" s="3068" t="s">
        <v>1381</v>
      </c>
      <c r="C208" s="3068"/>
      <c r="D208" s="3068"/>
      <c r="E208" s="3068"/>
      <c r="F208" s="3068"/>
      <c r="G208" s="3068"/>
      <c r="I208" s="3051"/>
      <c r="J208" s="3051"/>
      <c r="K208" s="3051"/>
      <c r="L208" s="1699"/>
      <c r="N208" s="3054"/>
      <c r="O208" s="3054"/>
      <c r="P208" s="3054"/>
      <c r="Q208" s="3054"/>
      <c r="R208" s="3054"/>
      <c r="T208" s="3228"/>
      <c r="U208" s="3228"/>
      <c r="V208" s="3228"/>
      <c r="W208" s="3228"/>
      <c r="X208" s="3228"/>
      <c r="Y208" s="3228"/>
      <c r="Z208" s="1400"/>
      <c r="AA208" s="1400"/>
      <c r="AB208" s="3050">
        <f t="shared" si="0"/>
        <v>0</v>
      </c>
      <c r="AC208" s="3050"/>
      <c r="AD208" s="3050"/>
      <c r="AE208" s="3050"/>
      <c r="AF208" s="3050"/>
      <c r="AG208" s="3050"/>
      <c r="AH208" s="1367"/>
      <c r="AI208" s="1367"/>
      <c r="AJ208" s="1367"/>
      <c r="AK208" s="1020"/>
    </row>
    <row r="209" spans="1:37">
      <c r="A209" s="1012"/>
      <c r="B209" s="3068" t="s">
        <v>1381</v>
      </c>
      <c r="C209" s="3068"/>
      <c r="D209" s="3068"/>
      <c r="E209" s="3068"/>
      <c r="F209" s="3068"/>
      <c r="G209" s="3068"/>
      <c r="I209" s="3051"/>
      <c r="J209" s="3051"/>
      <c r="K209" s="3051"/>
      <c r="L209" s="1699"/>
      <c r="N209" s="3054"/>
      <c r="O209" s="3054"/>
      <c r="P209" s="3054"/>
      <c r="Q209" s="3054"/>
      <c r="R209" s="3054"/>
      <c r="T209" s="3228"/>
      <c r="U209" s="3228"/>
      <c r="V209" s="3228"/>
      <c r="W209" s="3228"/>
      <c r="X209" s="3228"/>
      <c r="Y209" s="3228"/>
      <c r="Z209" s="1400"/>
      <c r="AA209" s="1400"/>
      <c r="AB209" s="3050">
        <f t="shared" si="0"/>
        <v>0</v>
      </c>
      <c r="AC209" s="3050"/>
      <c r="AD209" s="3050"/>
      <c r="AE209" s="3050"/>
      <c r="AF209" s="3050"/>
      <c r="AG209" s="3050"/>
      <c r="AH209" s="1367"/>
      <c r="AI209" s="1367"/>
      <c r="AJ209" s="1367"/>
      <c r="AK209" s="1020"/>
    </row>
    <row r="210" spans="1:37">
      <c r="A210" s="1012"/>
      <c r="B210" s="3068" t="s">
        <v>1381</v>
      </c>
      <c r="C210" s="3068"/>
      <c r="D210" s="3068"/>
      <c r="E210" s="3068"/>
      <c r="F210" s="3068"/>
      <c r="G210" s="3068"/>
      <c r="I210" s="3051"/>
      <c r="J210" s="3051"/>
      <c r="K210" s="3051"/>
      <c r="L210" s="1699"/>
      <c r="N210" s="3054"/>
      <c r="O210" s="3054"/>
      <c r="P210" s="3054"/>
      <c r="Q210" s="3054"/>
      <c r="R210" s="3054"/>
      <c r="T210" s="3228"/>
      <c r="U210" s="3228"/>
      <c r="V210" s="3228"/>
      <c r="W210" s="3228"/>
      <c r="X210" s="3228"/>
      <c r="Y210" s="3228"/>
      <c r="Z210" s="1400"/>
      <c r="AA210" s="1400"/>
      <c r="AB210" s="3050">
        <f t="shared" si="0"/>
        <v>0</v>
      </c>
      <c r="AC210" s="3050"/>
      <c r="AD210" s="3050"/>
      <c r="AE210" s="3050"/>
      <c r="AF210" s="3050"/>
      <c r="AG210" s="3050"/>
      <c r="AH210" s="1367"/>
      <c r="AI210" s="1367"/>
      <c r="AJ210" s="1367"/>
      <c r="AK210" s="1020"/>
    </row>
    <row r="211" spans="1:37">
      <c r="A211" s="1012"/>
      <c r="B211" s="3068" t="s">
        <v>1381</v>
      </c>
      <c r="C211" s="3068"/>
      <c r="D211" s="3068"/>
      <c r="E211" s="3068"/>
      <c r="F211" s="3068"/>
      <c r="G211" s="3068"/>
      <c r="I211" s="3051"/>
      <c r="J211" s="3051"/>
      <c r="K211" s="3051"/>
      <c r="L211" s="1711"/>
      <c r="N211" s="3054"/>
      <c r="O211" s="3054"/>
      <c r="P211" s="3054"/>
      <c r="Q211" s="3054"/>
      <c r="R211" s="3054"/>
      <c r="T211" s="3228"/>
      <c r="U211" s="3228"/>
      <c r="V211" s="3228"/>
      <c r="W211" s="3228"/>
      <c r="X211" s="3228"/>
      <c r="Y211" s="3228"/>
      <c r="Z211" s="1400"/>
      <c r="AA211" s="1400"/>
      <c r="AB211" s="3050">
        <f t="shared" si="0"/>
        <v>0</v>
      </c>
      <c r="AC211" s="3050"/>
      <c r="AD211" s="3050"/>
      <c r="AE211" s="3050"/>
      <c r="AF211" s="3050"/>
      <c r="AG211" s="3050"/>
      <c r="AH211" s="1367"/>
      <c r="AI211" s="1367"/>
      <c r="AJ211" s="1367"/>
      <c r="AK211" s="1020"/>
    </row>
    <row r="212" spans="1:37">
      <c r="A212" s="1012"/>
      <c r="B212" s="3068" t="s">
        <v>1381</v>
      </c>
      <c r="C212" s="3068"/>
      <c r="D212" s="3068"/>
      <c r="E212" s="3068"/>
      <c r="F212" s="3068"/>
      <c r="G212" s="3068"/>
      <c r="I212" s="3051"/>
      <c r="J212" s="3051"/>
      <c r="K212" s="3051"/>
      <c r="L212" s="1711"/>
      <c r="N212" s="3054"/>
      <c r="O212" s="3054"/>
      <c r="P212" s="3054"/>
      <c r="Q212" s="3054"/>
      <c r="R212" s="3054"/>
      <c r="T212" s="3228"/>
      <c r="U212" s="3228"/>
      <c r="V212" s="3228"/>
      <c r="W212" s="3228"/>
      <c r="X212" s="3228"/>
      <c r="Y212" s="3228"/>
      <c r="Z212" s="1400"/>
      <c r="AA212" s="1400"/>
      <c r="AB212" s="3050">
        <f t="shared" si="0"/>
        <v>0</v>
      </c>
      <c r="AC212" s="3050"/>
      <c r="AD212" s="3050"/>
      <c r="AE212" s="3050"/>
      <c r="AF212" s="3050"/>
      <c r="AG212" s="3050"/>
      <c r="AH212" s="1367"/>
      <c r="AI212" s="1367"/>
      <c r="AJ212" s="1367"/>
      <c r="AK212" s="1020"/>
    </row>
    <row r="213" spans="1:37">
      <c r="A213" s="1012"/>
      <c r="B213" s="3068" t="s">
        <v>1381</v>
      </c>
      <c r="C213" s="3068"/>
      <c r="D213" s="3068"/>
      <c r="E213" s="3068"/>
      <c r="F213" s="3068"/>
      <c r="G213" s="3068"/>
      <c r="I213" s="3051"/>
      <c r="J213" s="3051"/>
      <c r="K213" s="3051"/>
      <c r="L213" s="1711"/>
      <c r="N213" s="3054"/>
      <c r="O213" s="3054"/>
      <c r="P213" s="3054"/>
      <c r="Q213" s="3054"/>
      <c r="R213" s="3054"/>
      <c r="T213" s="3228"/>
      <c r="U213" s="3228"/>
      <c r="V213" s="3228"/>
      <c r="W213" s="3228"/>
      <c r="X213" s="3228"/>
      <c r="Y213" s="3228"/>
      <c r="Z213" s="1400"/>
      <c r="AA213" s="1400"/>
      <c r="AB213" s="3050">
        <f t="shared" si="0"/>
        <v>0</v>
      </c>
      <c r="AC213" s="3050"/>
      <c r="AD213" s="3050"/>
      <c r="AE213" s="3050"/>
      <c r="AF213" s="3050"/>
      <c r="AG213" s="3050"/>
      <c r="AH213" s="1367"/>
      <c r="AI213" s="1367"/>
      <c r="AJ213" s="1367"/>
      <c r="AK213" s="1020"/>
    </row>
    <row r="214" spans="1:37">
      <c r="A214" s="1012"/>
      <c r="B214" s="3068" t="s">
        <v>1381</v>
      </c>
      <c r="C214" s="3068"/>
      <c r="D214" s="3068"/>
      <c r="E214" s="3068"/>
      <c r="F214" s="3068"/>
      <c r="G214" s="3068"/>
      <c r="I214" s="3051"/>
      <c r="J214" s="3051"/>
      <c r="K214" s="3051"/>
      <c r="L214" s="1711"/>
      <c r="N214" s="3054"/>
      <c r="O214" s="3054"/>
      <c r="P214" s="3054"/>
      <c r="Q214" s="3054"/>
      <c r="R214" s="3054"/>
      <c r="T214" s="3228"/>
      <c r="U214" s="3228"/>
      <c r="V214" s="3228"/>
      <c r="W214" s="3228"/>
      <c r="X214" s="3228"/>
      <c r="Y214" s="3228"/>
      <c r="Z214" s="1400"/>
      <c r="AA214" s="1400"/>
      <c r="AB214" s="3050">
        <f t="shared" si="0"/>
        <v>0</v>
      </c>
      <c r="AC214" s="3050"/>
      <c r="AD214" s="3050"/>
      <c r="AE214" s="3050"/>
      <c r="AF214" s="3050"/>
      <c r="AG214" s="3050"/>
      <c r="AH214" s="1367"/>
      <c r="AI214" s="1367"/>
      <c r="AJ214" s="1367"/>
      <c r="AK214" s="1020"/>
    </row>
    <row r="215" spans="1:37">
      <c r="A215" s="1012"/>
      <c r="B215" s="3068" t="s">
        <v>1381</v>
      </c>
      <c r="C215" s="3068"/>
      <c r="D215" s="3068"/>
      <c r="E215" s="3068"/>
      <c r="F215" s="3068"/>
      <c r="G215" s="3068"/>
      <c r="I215" s="3051"/>
      <c r="J215" s="3051"/>
      <c r="K215" s="3051"/>
      <c r="L215" s="1711"/>
      <c r="N215" s="3054"/>
      <c r="O215" s="3054"/>
      <c r="P215" s="3054"/>
      <c r="Q215" s="3054"/>
      <c r="R215" s="3054"/>
      <c r="T215" s="3228"/>
      <c r="U215" s="3228"/>
      <c r="V215" s="3228"/>
      <c r="W215" s="3228"/>
      <c r="X215" s="3228"/>
      <c r="Y215" s="3228"/>
      <c r="Z215" s="1400"/>
      <c r="AA215" s="1400"/>
      <c r="AB215" s="3050">
        <f t="shared" si="0"/>
        <v>0</v>
      </c>
      <c r="AC215" s="3050"/>
      <c r="AD215" s="3050"/>
      <c r="AE215" s="3050"/>
      <c r="AF215" s="3050"/>
      <c r="AG215" s="3050"/>
      <c r="AH215" s="1367"/>
      <c r="AI215" s="1367"/>
      <c r="AJ215" s="1367"/>
      <c r="AK215" s="1020"/>
    </row>
    <row r="216" spans="1:37">
      <c r="A216" s="1012"/>
      <c r="B216" s="3068" t="s">
        <v>1381</v>
      </c>
      <c r="C216" s="3068"/>
      <c r="D216" s="3068"/>
      <c r="E216" s="3068"/>
      <c r="F216" s="3068"/>
      <c r="G216" s="3068"/>
      <c r="I216" s="3052"/>
      <c r="J216" s="3052"/>
      <c r="K216" s="3052"/>
      <c r="L216" s="1711"/>
      <c r="N216" s="3054"/>
      <c r="O216" s="3054"/>
      <c r="P216" s="3054"/>
      <c r="Q216" s="3054"/>
      <c r="R216" s="3054"/>
      <c r="T216" s="3228"/>
      <c r="U216" s="3228"/>
      <c r="V216" s="3228"/>
      <c r="W216" s="3228"/>
      <c r="X216" s="3228"/>
      <c r="Y216" s="3228"/>
      <c r="Z216" s="1400"/>
      <c r="AA216" s="1400"/>
      <c r="AB216" s="3238">
        <f t="shared" si="0"/>
        <v>0</v>
      </c>
      <c r="AC216" s="3238"/>
      <c r="AD216" s="3238"/>
      <c r="AE216" s="3238"/>
      <c r="AF216" s="3238"/>
      <c r="AG216" s="3238"/>
      <c r="AH216" s="1367"/>
      <c r="AI216" s="1367"/>
      <c r="AJ216" s="1367"/>
      <c r="AK216" s="1020"/>
    </row>
    <row r="217" spans="1:37">
      <c r="A217" s="1012"/>
      <c r="B217" s="994"/>
      <c r="C217" s="1401"/>
      <c r="D217" s="990"/>
      <c r="K217" s="923"/>
      <c r="L217" s="923"/>
      <c r="M217" s="923"/>
      <c r="N217" s="923"/>
      <c r="O217" s="923"/>
      <c r="P217" s="923"/>
      <c r="Q217" s="923"/>
      <c r="R217" s="923"/>
      <c r="S217" s="923"/>
      <c r="T217" s="923"/>
      <c r="U217" s="923"/>
      <c r="V217" s="923"/>
      <c r="W217" s="923"/>
      <c r="X217" s="923"/>
      <c r="Y217" s="1402" t="s">
        <v>1902</v>
      </c>
      <c r="AA217" s="1698"/>
      <c r="AB217" s="3050">
        <f>SUM(AB207:AB216)</f>
        <v>0</v>
      </c>
      <c r="AC217" s="3050"/>
      <c r="AD217" s="3050"/>
      <c r="AE217" s="3050"/>
      <c r="AF217" s="3050"/>
      <c r="AG217" s="3050"/>
      <c r="AH217" s="1367"/>
      <c r="AI217" s="1367"/>
      <c r="AJ217" s="1367"/>
      <c r="AK217" s="1020"/>
    </row>
    <row r="218" spans="1:37">
      <c r="A218" s="1012"/>
      <c r="B218" s="1012"/>
      <c r="C218" s="1102"/>
      <c r="D218" s="1367"/>
      <c r="E218" s="1367"/>
      <c r="F218" s="1367"/>
      <c r="G218" s="1367"/>
      <c r="H218" s="1367"/>
      <c r="I218" s="1367"/>
      <c r="J218" s="1367"/>
      <c r="K218" s="939"/>
      <c r="L218" s="939"/>
      <c r="M218" s="939"/>
      <c r="N218" s="939"/>
      <c r="O218" s="939"/>
      <c r="P218" s="939"/>
      <c r="Q218" s="939"/>
      <c r="R218" s="939"/>
      <c r="S218" s="939"/>
      <c r="T218" s="939"/>
      <c r="U218" s="939"/>
      <c r="V218" s="939"/>
      <c r="W218" s="939"/>
      <c r="X218" s="939"/>
      <c r="Y218" s="1076"/>
      <c r="Z218" s="1076"/>
      <c r="AA218" s="1076"/>
      <c r="AB218" s="1076"/>
      <c r="AC218" s="939"/>
      <c r="AD218" s="939"/>
      <c r="AE218" s="1020"/>
      <c r="AF218" s="1020"/>
      <c r="AG218" s="1020"/>
      <c r="AH218" s="1020"/>
      <c r="AI218" s="1020"/>
      <c r="AJ218" s="1020"/>
      <c r="AK218" s="1020"/>
    </row>
    <row r="219" spans="1:37">
      <c r="A219" s="1012"/>
      <c r="B219" s="1376" t="s">
        <v>1892</v>
      </c>
      <c r="C219" s="1102"/>
      <c r="D219" s="1367"/>
      <c r="E219" s="1367"/>
      <c r="F219" s="1367"/>
      <c r="G219" s="1367"/>
      <c r="H219" s="1367"/>
      <c r="I219" s="1367"/>
      <c r="J219" s="1367"/>
      <c r="K219" s="923"/>
      <c r="L219" s="923"/>
      <c r="M219" s="923"/>
      <c r="N219" s="923"/>
      <c r="O219" s="923"/>
      <c r="P219" s="923"/>
      <c r="Q219" s="923"/>
      <c r="R219" s="923"/>
      <c r="S219" s="923"/>
      <c r="T219" s="923"/>
      <c r="U219" s="923"/>
      <c r="V219" s="923"/>
      <c r="W219" s="923"/>
      <c r="X219" s="923"/>
      <c r="Y219" s="1076"/>
      <c r="Z219" s="1076"/>
      <c r="AA219" s="1076"/>
      <c r="AB219" s="1076"/>
      <c r="AC219" s="923"/>
      <c r="AD219" s="923"/>
      <c r="AE219" s="1020"/>
      <c r="AF219" s="1020"/>
      <c r="AG219" s="1020"/>
      <c r="AH219" s="1020"/>
      <c r="AI219" s="1020"/>
      <c r="AJ219" s="1020"/>
      <c r="AK219" s="1020"/>
    </row>
    <row r="220" spans="1:37">
      <c r="A220" s="1012"/>
      <c r="B220" s="994" t="s">
        <v>1920</v>
      </c>
      <c r="C220" s="1102"/>
      <c r="D220" s="1367"/>
      <c r="E220" s="1367"/>
      <c r="F220" s="1367"/>
      <c r="G220" s="1367"/>
      <c r="H220" s="1367"/>
      <c r="I220" s="1367"/>
      <c r="J220" s="1367"/>
      <c r="K220" s="923"/>
      <c r="L220" s="923"/>
      <c r="M220" s="923"/>
      <c r="N220" s="923"/>
      <c r="O220" s="923"/>
      <c r="P220" s="923"/>
      <c r="Q220" s="923"/>
      <c r="R220" s="923"/>
      <c r="S220" s="923"/>
      <c r="T220" s="923"/>
      <c r="U220" s="923"/>
      <c r="V220" s="923"/>
      <c r="W220" s="923"/>
      <c r="X220" s="923"/>
      <c r="Y220" s="1076"/>
      <c r="Z220" s="1076"/>
      <c r="AA220" s="1076"/>
      <c r="AB220" s="1076"/>
      <c r="AC220" s="923"/>
      <c r="AD220" s="923"/>
      <c r="AE220" s="1020"/>
      <c r="AF220" s="1020"/>
      <c r="AG220" s="1020"/>
      <c r="AH220" s="1020"/>
      <c r="AI220" s="1020"/>
      <c r="AJ220" s="1020"/>
      <c r="AK220" s="1020"/>
    </row>
    <row r="221" spans="1:37">
      <c r="A221" s="1012"/>
      <c r="B221" s="994"/>
      <c r="C221" s="1102"/>
      <c r="D221" s="1367"/>
      <c r="E221" s="1367"/>
      <c r="F221" s="1367"/>
      <c r="G221" s="1367"/>
      <c r="H221" s="1367"/>
      <c r="I221" s="1367"/>
      <c r="J221" s="1367"/>
      <c r="K221" s="923"/>
      <c r="L221" s="923"/>
      <c r="M221" s="923"/>
      <c r="N221" s="923"/>
      <c r="O221" s="923"/>
      <c r="P221" s="923"/>
      <c r="Q221" s="923"/>
      <c r="R221" s="923"/>
      <c r="S221" s="923"/>
      <c r="T221" s="923"/>
      <c r="U221" s="923"/>
      <c r="V221" s="923"/>
      <c r="W221" s="923"/>
      <c r="X221" s="923"/>
      <c r="Y221" s="1076"/>
      <c r="Z221" s="1076"/>
      <c r="AA221" s="1076"/>
      <c r="AB221" s="1076"/>
      <c r="AC221" s="923"/>
      <c r="AD221" s="923"/>
      <c r="AE221" s="1020"/>
      <c r="AF221" s="1020"/>
      <c r="AG221" s="1020"/>
      <c r="AH221" s="1020"/>
      <c r="AI221" s="1020"/>
      <c r="AJ221" s="1020"/>
      <c r="AK221" s="1020"/>
    </row>
    <row r="222" spans="1:37">
      <c r="A222" s="1012"/>
      <c r="B222" s="1377" t="s">
        <v>1918</v>
      </c>
      <c r="C222" s="1102"/>
      <c r="D222" s="1367"/>
      <c r="E222" s="1367"/>
      <c r="F222" s="1367"/>
      <c r="G222" s="1367"/>
      <c r="H222" s="1367"/>
      <c r="I222" s="1367"/>
      <c r="J222" s="1367"/>
      <c r="K222" s="923"/>
      <c r="L222" s="923"/>
      <c r="M222" s="923"/>
      <c r="N222" s="923"/>
      <c r="O222" s="923"/>
      <c r="P222" s="923"/>
      <c r="Q222" s="923"/>
      <c r="R222" s="923"/>
      <c r="S222" s="923"/>
      <c r="T222" s="923"/>
      <c r="U222" s="923"/>
      <c r="V222" s="923"/>
      <c r="W222" s="923"/>
      <c r="X222" s="923"/>
      <c r="Y222" s="1076"/>
      <c r="Z222" s="1076"/>
      <c r="AA222" s="1076"/>
      <c r="AB222" s="1076"/>
      <c r="AC222" s="923"/>
      <c r="AD222" s="923"/>
      <c r="AE222" s="1020"/>
      <c r="AF222" s="1020"/>
      <c r="AG222" s="1020"/>
      <c r="AH222" s="1020"/>
      <c r="AI222" s="1020"/>
      <c r="AJ222" s="1020"/>
      <c r="AK222" s="1020"/>
    </row>
    <row r="223" spans="1:37">
      <c r="A223" s="1012"/>
      <c r="B223" s="1377" t="s">
        <v>1912</v>
      </c>
      <c r="C223" s="1102"/>
      <c r="D223" s="1367"/>
      <c r="E223" s="1367"/>
      <c r="F223" s="1367"/>
      <c r="G223" s="1367"/>
      <c r="H223" s="1367"/>
      <c r="I223" s="1367"/>
      <c r="J223" s="1367"/>
      <c r="K223" s="923"/>
      <c r="L223" s="923"/>
      <c r="M223" s="923"/>
      <c r="N223" s="923"/>
      <c r="O223" s="923"/>
      <c r="P223" s="923"/>
      <c r="Q223" s="923"/>
      <c r="R223" s="923"/>
      <c r="S223" s="923"/>
      <c r="T223" s="923"/>
      <c r="U223" s="923"/>
      <c r="V223" s="923"/>
      <c r="W223" s="923"/>
      <c r="X223" s="923"/>
      <c r="Y223" s="1076"/>
      <c r="Z223" s="1076"/>
      <c r="AA223" s="1076"/>
      <c r="AB223" s="3231"/>
      <c r="AC223" s="3231"/>
      <c r="AD223" s="3231"/>
      <c r="AE223" s="3231"/>
      <c r="AF223" s="3231"/>
      <c r="AG223" s="3231"/>
      <c r="AH223" s="1020"/>
      <c r="AI223" s="1020"/>
      <c r="AJ223" s="1020"/>
      <c r="AK223" s="1020"/>
    </row>
    <row r="224" spans="1:37">
      <c r="A224" s="1012"/>
      <c r="B224" s="1379" t="s">
        <v>1917</v>
      </c>
      <c r="C224" s="1031"/>
      <c r="D224" s="1375"/>
      <c r="E224" s="1367"/>
      <c r="F224" s="1367"/>
      <c r="G224" s="1367"/>
      <c r="H224" s="1367"/>
      <c r="I224" s="1367"/>
      <c r="J224" s="1367"/>
      <c r="K224" s="923"/>
      <c r="L224" s="923"/>
      <c r="M224" s="923"/>
      <c r="N224" s="923"/>
      <c r="O224" s="923"/>
      <c r="P224" s="923"/>
      <c r="Q224" s="923"/>
      <c r="R224" s="923"/>
      <c r="S224" s="923"/>
      <c r="T224" s="923"/>
      <c r="U224" s="923"/>
      <c r="V224" s="923"/>
      <c r="W224" s="923"/>
      <c r="X224" s="923"/>
      <c r="Y224" s="1076"/>
      <c r="Z224" s="1076"/>
      <c r="AA224" s="1076"/>
      <c r="AB224" s="1076"/>
      <c r="AC224" s="923"/>
      <c r="AD224" s="923"/>
      <c r="AE224" s="1020"/>
      <c r="AF224" s="1020"/>
      <c r="AG224" s="1020"/>
      <c r="AH224" s="1020"/>
      <c r="AI224" s="1020"/>
      <c r="AJ224" s="1020"/>
      <c r="AK224" s="1020"/>
    </row>
    <row r="225" spans="1:37">
      <c r="A225" s="1012"/>
      <c r="B225" s="1380" t="s">
        <v>1919</v>
      </c>
      <c r="C225" s="1102"/>
      <c r="D225" s="1367"/>
      <c r="E225" s="1367"/>
      <c r="F225" s="1367"/>
      <c r="G225" s="1367"/>
      <c r="H225" s="1367"/>
      <c r="I225" s="1367"/>
      <c r="J225" s="1367"/>
      <c r="K225" s="923"/>
      <c r="L225" s="923"/>
      <c r="M225" s="923"/>
      <c r="N225" s="923"/>
      <c r="O225" s="923"/>
      <c r="P225" s="923"/>
      <c r="Q225" s="923"/>
      <c r="R225" s="923"/>
      <c r="S225" s="923"/>
      <c r="T225" s="923"/>
      <c r="U225" s="923"/>
      <c r="V225" s="923"/>
      <c r="W225" s="923"/>
      <c r="X225" s="923"/>
      <c r="Y225" s="1076"/>
      <c r="Z225" s="1076"/>
      <c r="AA225" s="1076"/>
      <c r="AB225" s="1076"/>
      <c r="AC225" s="923"/>
      <c r="AD225" s="923"/>
      <c r="AE225" s="1020"/>
      <c r="AF225" s="1020"/>
      <c r="AG225" s="1020"/>
      <c r="AH225" s="1020"/>
      <c r="AI225" s="1020"/>
      <c r="AJ225" s="1020"/>
      <c r="AK225" s="1020"/>
    </row>
    <row r="226" spans="1:37">
      <c r="A226" s="1012"/>
      <c r="B226" s="1380" t="s">
        <v>1913</v>
      </c>
      <c r="C226" s="1102"/>
      <c r="D226" s="1367"/>
      <c r="E226" s="1367"/>
      <c r="F226" s="1367"/>
      <c r="G226" s="1367"/>
      <c r="H226" s="1367"/>
      <c r="I226" s="1367"/>
      <c r="J226" s="1367"/>
      <c r="K226" s="923"/>
      <c r="L226" s="923"/>
      <c r="M226" s="923"/>
      <c r="N226" s="923"/>
      <c r="O226" s="923"/>
      <c r="P226" s="923"/>
      <c r="Q226" s="923"/>
      <c r="R226" s="923"/>
      <c r="S226" s="923"/>
      <c r="T226" s="923"/>
      <c r="U226" s="923"/>
      <c r="V226" s="923"/>
      <c r="W226" s="923"/>
      <c r="X226" s="923"/>
      <c r="Y226" s="1076"/>
      <c r="Z226" s="1076"/>
      <c r="AA226" s="1076"/>
      <c r="AB226" s="3231"/>
      <c r="AC226" s="3231"/>
      <c r="AD226" s="3231"/>
      <c r="AE226" s="3231"/>
      <c r="AF226" s="3231"/>
      <c r="AG226" s="3231"/>
      <c r="AH226" s="1020"/>
      <c r="AI226" s="1020"/>
      <c r="AJ226" s="1020"/>
      <c r="AK226" s="1020"/>
    </row>
    <row r="227" spans="1:37">
      <c r="A227" s="1012"/>
      <c r="B227" s="1380" t="s">
        <v>1914</v>
      </c>
      <c r="C227" s="1102"/>
      <c r="D227" s="1367"/>
      <c r="E227" s="1367"/>
      <c r="F227" s="1367"/>
      <c r="G227" s="1367"/>
      <c r="H227" s="1367"/>
      <c r="I227" s="1367"/>
      <c r="J227" s="1367"/>
      <c r="K227" s="923"/>
      <c r="L227" s="923"/>
      <c r="M227" s="923"/>
      <c r="N227" s="923"/>
      <c r="O227" s="923"/>
      <c r="P227" s="923"/>
      <c r="Q227" s="923"/>
      <c r="R227" s="923"/>
      <c r="S227" s="923"/>
      <c r="T227" s="923"/>
      <c r="U227" s="923"/>
      <c r="V227" s="923"/>
      <c r="W227" s="923"/>
      <c r="X227" s="923"/>
      <c r="Y227" s="1076"/>
      <c r="Z227" s="1076"/>
      <c r="AA227" s="1076"/>
      <c r="AB227" s="3262"/>
      <c r="AC227" s="3262"/>
      <c r="AD227" s="3262"/>
      <c r="AE227" s="3262"/>
      <c r="AF227" s="3262"/>
      <c r="AG227" s="3262"/>
      <c r="AH227" s="1020"/>
      <c r="AI227" s="1020"/>
      <c r="AJ227" s="1020"/>
      <c r="AK227" s="1020"/>
    </row>
    <row r="228" spans="1:37">
      <c r="A228" s="1012"/>
      <c r="B228" s="1380" t="s">
        <v>1915</v>
      </c>
      <c r="C228" s="1102"/>
      <c r="D228" s="1367"/>
      <c r="E228" s="1367"/>
      <c r="F228" s="1367"/>
      <c r="G228" s="1367"/>
      <c r="H228" s="1367"/>
      <c r="I228" s="1367"/>
      <c r="J228" s="1367"/>
      <c r="K228" s="923"/>
      <c r="L228" s="923"/>
      <c r="M228" s="923"/>
      <c r="N228" s="923"/>
      <c r="O228" s="923"/>
      <c r="P228" s="923"/>
      <c r="Q228" s="923"/>
      <c r="R228" s="923"/>
      <c r="S228" s="923"/>
      <c r="T228" s="923"/>
      <c r="U228" s="923"/>
      <c r="V228" s="923"/>
      <c r="W228" s="923"/>
      <c r="X228" s="923"/>
      <c r="Y228" s="1076"/>
      <c r="Z228" s="1076"/>
      <c r="AA228" s="1076"/>
      <c r="AB228" s="3239">
        <f>IFERROR(AB226/AB227,0)</f>
        <v>0</v>
      </c>
      <c r="AC228" s="3239"/>
      <c r="AD228" s="3239"/>
      <c r="AE228" s="3239"/>
      <c r="AF228" s="3239"/>
      <c r="AG228" s="3239"/>
      <c r="AH228" s="1020"/>
      <c r="AI228" s="1020"/>
      <c r="AJ228" s="1020"/>
      <c r="AK228" s="1020"/>
    </row>
    <row r="229" spans="1:37">
      <c r="A229" s="1012"/>
      <c r="B229" s="1378"/>
      <c r="C229" s="1102"/>
      <c r="D229" s="1367"/>
      <c r="E229" s="1367"/>
      <c r="F229" s="1367"/>
      <c r="G229" s="1367"/>
      <c r="H229" s="1367"/>
      <c r="I229" s="1367"/>
      <c r="J229" s="1367"/>
      <c r="K229" s="923"/>
      <c r="L229" s="923"/>
      <c r="M229" s="923"/>
      <c r="N229" s="923"/>
      <c r="O229" s="923"/>
      <c r="P229" s="923"/>
      <c r="Q229" s="923"/>
      <c r="R229" s="923"/>
      <c r="S229" s="923"/>
      <c r="T229" s="923"/>
      <c r="U229" s="923"/>
      <c r="V229" s="923"/>
      <c r="W229" s="923"/>
      <c r="X229" s="923"/>
      <c r="Y229" s="1076"/>
      <c r="Z229" s="1076"/>
      <c r="AA229" s="1076"/>
      <c r="AB229" s="1076"/>
      <c r="AC229" s="987"/>
      <c r="AD229" s="987"/>
      <c r="AE229" s="1020"/>
      <c r="AF229" s="1020"/>
      <c r="AG229" s="1020"/>
      <c r="AH229" s="1020"/>
      <c r="AI229" s="1020"/>
      <c r="AJ229" s="1020"/>
      <c r="AK229" s="1020"/>
    </row>
    <row r="230" spans="1:37">
      <c r="A230" s="1012"/>
      <c r="B230" s="1381" t="s">
        <v>1916</v>
      </c>
      <c r="C230" s="1102"/>
      <c r="D230" s="1367"/>
      <c r="E230" s="1367"/>
      <c r="F230" s="1367"/>
      <c r="G230" s="1367"/>
      <c r="H230" s="1367"/>
      <c r="I230" s="1367"/>
      <c r="J230" s="1367"/>
      <c r="K230" s="923"/>
      <c r="L230" s="923"/>
      <c r="M230" s="923"/>
      <c r="N230" s="923"/>
      <c r="O230" s="923"/>
      <c r="P230" s="923"/>
      <c r="Q230" s="923"/>
      <c r="R230" s="923"/>
      <c r="S230" s="923"/>
      <c r="T230" s="923"/>
      <c r="U230" s="923"/>
      <c r="V230" s="923"/>
      <c r="W230" s="923"/>
      <c r="X230" s="923"/>
      <c r="Y230" s="1076"/>
      <c r="Z230" s="1076"/>
      <c r="AA230" s="1076"/>
      <c r="AB230" s="3226">
        <f>MAX(AB223,AB228)</f>
        <v>0</v>
      </c>
      <c r="AC230" s="3226"/>
      <c r="AD230" s="3226"/>
      <c r="AE230" s="3226"/>
      <c r="AF230" s="3226"/>
      <c r="AG230" s="3226"/>
      <c r="AH230" s="1020"/>
      <c r="AI230" s="1020"/>
      <c r="AJ230" s="1020"/>
      <c r="AK230" s="1020"/>
    </row>
    <row r="231" spans="1:37">
      <c r="A231" s="1012"/>
      <c r="B231" s="1381"/>
      <c r="C231" s="1102"/>
      <c r="D231" s="1367"/>
      <c r="E231" s="1367"/>
      <c r="F231" s="1367"/>
      <c r="G231" s="1367"/>
      <c r="H231" s="1367"/>
      <c r="I231" s="1367"/>
      <c r="J231" s="1367"/>
      <c r="K231" s="923"/>
      <c r="L231" s="923"/>
      <c r="M231" s="923"/>
      <c r="N231" s="923"/>
      <c r="O231" s="923"/>
      <c r="P231" s="923"/>
      <c r="Q231" s="923"/>
      <c r="R231" s="923"/>
      <c r="S231" s="923"/>
      <c r="T231" s="923"/>
      <c r="U231" s="923"/>
      <c r="V231" s="923"/>
      <c r="W231" s="923"/>
      <c r="X231" s="923"/>
      <c r="Y231" s="1076"/>
      <c r="Z231" s="1076"/>
      <c r="AA231" s="1076"/>
      <c r="AB231" s="1076"/>
      <c r="AC231" s="923"/>
      <c r="AD231" s="923"/>
      <c r="AE231" s="1020"/>
      <c r="AF231" s="1020"/>
      <c r="AG231" s="1020"/>
      <c r="AH231" s="1020"/>
      <c r="AI231" s="1020"/>
      <c r="AJ231" s="1020"/>
      <c r="AK231" s="1020"/>
    </row>
    <row r="232" spans="1:37">
      <c r="A232" s="1012"/>
      <c r="B232" s="1381"/>
      <c r="C232" s="1102"/>
      <c r="D232" s="1367"/>
      <c r="E232" s="1367"/>
      <c r="F232" s="1367"/>
      <c r="G232" s="1367"/>
      <c r="H232" s="1367"/>
      <c r="I232" s="1367"/>
      <c r="J232" s="1367"/>
      <c r="K232" s="923"/>
      <c r="L232" s="923"/>
      <c r="M232" s="923"/>
      <c r="N232" s="923"/>
      <c r="O232" s="923"/>
      <c r="P232" s="923"/>
      <c r="Q232" s="923"/>
      <c r="R232" s="923"/>
      <c r="S232" s="923"/>
      <c r="T232" s="923"/>
      <c r="U232" s="923"/>
      <c r="V232" s="923"/>
      <c r="W232" s="923"/>
      <c r="X232" s="923"/>
      <c r="Y232" s="1076"/>
      <c r="Z232" s="1076"/>
      <c r="AA232" s="1076"/>
      <c r="AB232" s="1076"/>
      <c r="AC232" s="923"/>
      <c r="AD232" s="923"/>
      <c r="AE232" s="1020"/>
      <c r="AF232" s="1020"/>
      <c r="AG232" s="1020"/>
      <c r="AH232" s="1020"/>
      <c r="AI232" s="1020"/>
      <c r="AJ232" s="1020"/>
      <c r="AK232" s="1020"/>
    </row>
    <row r="233" spans="1:37">
      <c r="A233" s="1012"/>
      <c r="B233" s="994" t="s">
        <v>1905</v>
      </c>
      <c r="C233" s="1102"/>
      <c r="D233" s="1367"/>
      <c r="E233" s="1367"/>
      <c r="F233" s="1367"/>
      <c r="G233" s="1367"/>
      <c r="H233" s="1367"/>
      <c r="I233" s="1367"/>
      <c r="J233" s="1367"/>
      <c r="K233" s="923"/>
      <c r="L233" s="923"/>
      <c r="M233" s="923"/>
      <c r="N233" s="923"/>
      <c r="O233" s="923"/>
      <c r="P233" s="923"/>
      <c r="Q233" s="923"/>
      <c r="R233" s="923"/>
      <c r="S233" s="923"/>
      <c r="U233" s="1382"/>
      <c r="V233" s="1382"/>
      <c r="W233" s="1382"/>
      <c r="X233" s="1382"/>
      <c r="Y233" s="1382"/>
      <c r="Z233" s="1076"/>
      <c r="AA233" s="1076"/>
      <c r="AB233" s="3062">
        <f>AB217+AB230</f>
        <v>0</v>
      </c>
      <c r="AC233" s="3062"/>
      <c r="AD233" s="3062"/>
      <c r="AE233" s="3062"/>
      <c r="AF233" s="3062"/>
      <c r="AG233" s="3062"/>
      <c r="AH233" s="1020"/>
      <c r="AI233" s="1020"/>
      <c r="AJ233" s="1020"/>
      <c r="AK233" s="1020"/>
    </row>
    <row r="234" spans="1:37">
      <c r="A234" s="1012"/>
      <c r="B234" s="994" t="s">
        <v>901</v>
      </c>
      <c r="C234" s="1102"/>
      <c r="D234" s="1367"/>
      <c r="E234" s="1367"/>
      <c r="F234" s="1367"/>
      <c r="G234" s="1367"/>
      <c r="H234" s="1367"/>
      <c r="I234" s="1367"/>
      <c r="J234" s="1367"/>
      <c r="K234" s="923"/>
      <c r="L234" s="923"/>
      <c r="M234" s="923"/>
      <c r="N234" s="923"/>
      <c r="O234" s="923"/>
      <c r="P234" s="923"/>
      <c r="Q234" s="923"/>
      <c r="R234" s="923"/>
      <c r="S234" s="923"/>
      <c r="T234" s="1058"/>
      <c r="U234" s="1383"/>
      <c r="V234" s="1383"/>
      <c r="W234" s="1383"/>
      <c r="X234" s="1383"/>
      <c r="Y234" s="1383"/>
      <c r="Z234" s="1076"/>
      <c r="AA234" s="1076"/>
      <c r="AB234" s="3095">
        <v>0.05</v>
      </c>
      <c r="AC234" s="3095"/>
      <c r="AD234" s="3095"/>
      <c r="AE234" s="3095"/>
      <c r="AF234" s="3095"/>
      <c r="AG234" s="3095"/>
      <c r="AH234" s="1020"/>
      <c r="AI234" s="1020"/>
      <c r="AJ234" s="1020"/>
      <c r="AK234" s="1020"/>
    </row>
    <row r="235" spans="1:37">
      <c r="A235" s="1012"/>
      <c r="B235" s="994" t="s">
        <v>1906</v>
      </c>
      <c r="C235" s="1102"/>
      <c r="D235" s="1367"/>
      <c r="E235" s="1367"/>
      <c r="F235" s="1367"/>
      <c r="G235" s="1367"/>
      <c r="H235" s="1367"/>
      <c r="I235" s="1367"/>
      <c r="J235" s="1367"/>
      <c r="K235" s="923"/>
      <c r="L235" s="923"/>
      <c r="M235" s="923"/>
      <c r="N235" s="923"/>
      <c r="O235" s="923"/>
      <c r="P235" s="923"/>
      <c r="Q235" s="923"/>
      <c r="R235" s="923"/>
      <c r="S235" s="923"/>
      <c r="T235" s="1058"/>
      <c r="U235" s="1384"/>
      <c r="V235" s="1384"/>
      <c r="W235" s="1384"/>
      <c r="X235" s="1384"/>
      <c r="Y235" s="1384"/>
      <c r="Z235" s="1076"/>
      <c r="AA235" s="1076"/>
      <c r="AB235" s="3096">
        <f>AB233-(AB233*AB234)</f>
        <v>0</v>
      </c>
      <c r="AC235" s="3096"/>
      <c r="AD235" s="3096"/>
      <c r="AE235" s="3096"/>
      <c r="AF235" s="3096"/>
      <c r="AG235" s="3096"/>
      <c r="AH235" s="1020"/>
      <c r="AI235" s="1020"/>
      <c r="AJ235" s="1020"/>
      <c r="AK235" s="1020"/>
    </row>
    <row r="236" spans="1:37">
      <c r="A236" s="1012"/>
      <c r="B236" s="994" t="s">
        <v>1907</v>
      </c>
      <c r="C236" s="1102"/>
      <c r="D236" s="1367"/>
      <c r="E236" s="1367"/>
      <c r="F236" s="1367"/>
      <c r="G236" s="1367"/>
      <c r="H236" s="1367"/>
      <c r="I236" s="1367"/>
      <c r="J236" s="1367"/>
      <c r="K236" s="923"/>
      <c r="L236" s="923"/>
      <c r="M236" s="923"/>
      <c r="N236" s="923"/>
      <c r="O236" s="923"/>
      <c r="P236" s="923"/>
      <c r="Q236" s="923"/>
      <c r="R236" s="923"/>
      <c r="S236" s="923"/>
      <c r="T236" s="1058"/>
      <c r="U236" s="1002"/>
      <c r="V236" s="1002"/>
      <c r="W236" s="1002"/>
      <c r="X236" s="1002"/>
      <c r="Y236" s="1385"/>
      <c r="Z236" s="1076"/>
      <c r="AA236" s="1076"/>
      <c r="AB236" s="923"/>
      <c r="AC236" s="923"/>
      <c r="AD236" s="923"/>
      <c r="AE236" s="1020"/>
      <c r="AF236" s="1020"/>
      <c r="AG236" s="1020"/>
      <c r="AH236" s="1020"/>
      <c r="AI236" s="1020"/>
      <c r="AJ236" s="1020"/>
      <c r="AK236" s="1020"/>
    </row>
    <row r="237" spans="1:37">
      <c r="A237" s="1012"/>
      <c r="B237" s="994" t="s">
        <v>1908</v>
      </c>
      <c r="C237" s="1102"/>
      <c r="D237" s="1367"/>
      <c r="E237" s="1367"/>
      <c r="F237" s="1367"/>
      <c r="G237" s="1367"/>
      <c r="H237" s="1367"/>
      <c r="I237" s="1367"/>
      <c r="J237" s="1367"/>
      <c r="K237" s="923"/>
      <c r="L237" s="923"/>
      <c r="M237" s="923"/>
      <c r="N237" s="923"/>
      <c r="O237" s="923"/>
      <c r="P237" s="923"/>
      <c r="Q237" s="923"/>
      <c r="R237" s="923"/>
      <c r="S237" s="923"/>
      <c r="T237" s="1058"/>
      <c r="U237" s="1384"/>
      <c r="V237" s="1384"/>
      <c r="W237" s="1384"/>
      <c r="X237" s="1384"/>
      <c r="Y237" s="1384"/>
      <c r="Z237" s="1076"/>
      <c r="AA237" s="1076"/>
      <c r="AB237" s="3062">
        <f>AB235/AB241</f>
        <v>0</v>
      </c>
      <c r="AC237" s="3062"/>
      <c r="AD237" s="3062"/>
      <c r="AE237" s="3062"/>
      <c r="AF237" s="3062"/>
      <c r="AG237" s="3062"/>
      <c r="AH237" s="1020"/>
      <c r="AI237" s="1020"/>
      <c r="AJ237" s="1020"/>
      <c r="AK237" s="1020"/>
    </row>
    <row r="238" spans="1:37">
      <c r="A238" s="1012"/>
      <c r="B238" s="994"/>
      <c r="C238" s="1102"/>
      <c r="D238" s="1367"/>
      <c r="E238" s="1367"/>
      <c r="F238" s="1367"/>
      <c r="G238" s="1367"/>
      <c r="H238" s="1367"/>
      <c r="I238" s="1367"/>
      <c r="J238" s="1367"/>
      <c r="K238" s="923"/>
      <c r="L238" s="923"/>
      <c r="M238" s="923"/>
      <c r="N238" s="923"/>
      <c r="O238" s="923"/>
      <c r="P238" s="923"/>
      <c r="Q238" s="923"/>
      <c r="R238" s="923"/>
      <c r="S238" s="923"/>
      <c r="T238" s="1058"/>
      <c r="U238" s="1002"/>
      <c r="V238" s="1002"/>
      <c r="W238" s="1002"/>
      <c r="X238" s="1002"/>
      <c r="Y238" s="1386"/>
      <c r="Z238" s="1076"/>
      <c r="AA238" s="1076"/>
      <c r="AB238" s="923"/>
      <c r="AC238" s="923"/>
      <c r="AD238" s="923"/>
      <c r="AE238" s="1020"/>
      <c r="AF238" s="1020"/>
      <c r="AG238" s="1020"/>
      <c r="AH238" s="1020"/>
      <c r="AI238" s="1020"/>
      <c r="AJ238" s="1020"/>
      <c r="AK238" s="1020"/>
    </row>
    <row r="239" spans="1:37">
      <c r="A239" s="1012"/>
      <c r="B239" s="994" t="s">
        <v>1909</v>
      </c>
      <c r="C239" s="1102"/>
      <c r="D239" s="1367"/>
      <c r="E239" s="1367"/>
      <c r="F239" s="1367"/>
      <c r="G239" s="1367"/>
      <c r="H239" s="1367"/>
      <c r="I239" s="1367"/>
      <c r="J239" s="1367"/>
      <c r="K239" s="923"/>
      <c r="L239" s="923"/>
      <c r="M239" s="923"/>
      <c r="N239" s="923"/>
      <c r="O239" s="923"/>
      <c r="P239" s="923"/>
      <c r="Q239" s="923"/>
      <c r="R239" s="923"/>
      <c r="S239" s="923"/>
      <c r="T239" s="1058"/>
      <c r="U239" s="1387"/>
      <c r="V239" s="1387"/>
      <c r="W239" s="1387"/>
      <c r="X239" s="1387"/>
      <c r="Y239" s="1387"/>
      <c r="Z239" s="1076"/>
      <c r="AA239" s="1076"/>
      <c r="AB239" s="3063">
        <v>15</v>
      </c>
      <c r="AC239" s="3063"/>
      <c r="AD239" s="3063"/>
      <c r="AE239" s="3063"/>
      <c r="AF239" s="3063"/>
      <c r="AG239" s="3063"/>
      <c r="AH239" s="1020"/>
      <c r="AI239" s="1020"/>
      <c r="AJ239" s="1020"/>
      <c r="AK239" s="1020"/>
    </row>
    <row r="240" spans="1:37">
      <c r="A240" s="1012"/>
      <c r="B240" s="994" t="s">
        <v>1910</v>
      </c>
      <c r="C240" s="1102"/>
      <c r="D240" s="1367"/>
      <c r="E240" s="1367"/>
      <c r="F240" s="1367"/>
      <c r="G240" s="1367"/>
      <c r="H240" s="1367"/>
      <c r="I240" s="1367"/>
      <c r="J240" s="1367"/>
      <c r="K240" s="923"/>
      <c r="L240" s="923"/>
      <c r="M240" s="923"/>
      <c r="N240" s="923"/>
      <c r="O240" s="923"/>
      <c r="P240" s="923"/>
      <c r="Q240" s="923"/>
      <c r="R240" s="923"/>
      <c r="S240" s="923"/>
      <c r="T240" s="1058"/>
      <c r="U240" s="1383"/>
      <c r="V240" s="1383"/>
      <c r="W240" s="1383"/>
      <c r="X240" s="1383"/>
      <c r="Y240" s="1383"/>
      <c r="Z240" s="1076"/>
      <c r="AA240" s="1076"/>
      <c r="AB240" s="3097">
        <v>0.04</v>
      </c>
      <c r="AC240" s="3097"/>
      <c r="AD240" s="3097"/>
      <c r="AE240" s="3097"/>
      <c r="AF240" s="3097"/>
      <c r="AG240" s="3097"/>
      <c r="AH240" s="1020"/>
      <c r="AI240" s="1020"/>
      <c r="AJ240" s="1020"/>
      <c r="AK240" s="1020"/>
    </row>
    <row r="241" spans="1:39">
      <c r="A241" s="1012"/>
      <c r="B241" s="994" t="s">
        <v>913</v>
      </c>
      <c r="C241" s="1102"/>
      <c r="D241" s="1367"/>
      <c r="E241" s="1367"/>
      <c r="F241" s="1367"/>
      <c r="G241" s="1367"/>
      <c r="H241" s="1367"/>
      <c r="I241" s="1367"/>
      <c r="J241" s="1367"/>
      <c r="K241" s="923"/>
      <c r="L241" s="923"/>
      <c r="M241" s="923"/>
      <c r="N241" s="923"/>
      <c r="O241" s="923"/>
      <c r="P241" s="923"/>
      <c r="Q241" s="923"/>
      <c r="R241" s="923"/>
      <c r="S241" s="923"/>
      <c r="T241" s="1058"/>
      <c r="U241" s="1388"/>
      <c r="V241" s="1388"/>
      <c r="W241" s="1388"/>
      <c r="X241" s="1388"/>
      <c r="Y241" s="1388"/>
      <c r="Z241" s="1076"/>
      <c r="AA241" s="1076"/>
      <c r="AB241" s="3098">
        <v>1.1499999999999999</v>
      </c>
      <c r="AC241" s="3098"/>
      <c r="AD241" s="3098"/>
      <c r="AE241" s="3098"/>
      <c r="AF241" s="3098"/>
      <c r="AG241" s="3098"/>
      <c r="AH241" s="1020"/>
      <c r="AI241" s="1020"/>
      <c r="AJ241" s="1020"/>
      <c r="AK241" s="1020"/>
    </row>
    <row r="242" spans="1:39">
      <c r="A242" s="1012"/>
      <c r="B242" s="990"/>
      <c r="C242" s="1102"/>
      <c r="D242" s="1367"/>
      <c r="E242" s="1367"/>
      <c r="F242" s="1367"/>
      <c r="G242" s="1367"/>
      <c r="H242" s="1367"/>
      <c r="I242" s="1367"/>
      <c r="J242" s="1367"/>
      <c r="K242" s="923"/>
      <c r="L242" s="923"/>
      <c r="M242" s="923"/>
      <c r="N242" s="923"/>
      <c r="O242" s="923"/>
      <c r="P242" s="923"/>
      <c r="Q242" s="923"/>
      <c r="R242" s="923"/>
      <c r="S242" s="923"/>
      <c r="T242" s="1058"/>
      <c r="U242" s="1002"/>
      <c r="V242" s="1002"/>
      <c r="W242" s="1002"/>
      <c r="X242" s="1002"/>
      <c r="Y242" s="1389"/>
      <c r="Z242" s="1076"/>
      <c r="AA242" s="1076"/>
      <c r="AB242" s="923"/>
      <c r="AC242" s="923"/>
      <c r="AD242" s="923"/>
      <c r="AE242" s="1020"/>
      <c r="AF242" s="1020"/>
      <c r="AG242" s="1020"/>
      <c r="AH242" s="1020"/>
      <c r="AI242" s="1020"/>
      <c r="AJ242" s="1020"/>
      <c r="AK242" s="1020"/>
    </row>
    <row r="243" spans="1:39">
      <c r="A243" s="1012"/>
      <c r="B243" s="1404" t="s">
        <v>1911</v>
      </c>
      <c r="C243" s="1102"/>
      <c r="D243" s="1367"/>
      <c r="E243" s="1367"/>
      <c r="F243" s="1367"/>
      <c r="G243" s="1367"/>
      <c r="H243" s="1367"/>
      <c r="I243" s="1367"/>
      <c r="J243" s="1367"/>
      <c r="K243" s="923"/>
      <c r="L243" s="923"/>
      <c r="M243" s="923"/>
      <c r="N243" s="923"/>
      <c r="O243" s="923"/>
      <c r="P243" s="923"/>
      <c r="Q243" s="923"/>
      <c r="R243" s="923"/>
      <c r="S243" s="923"/>
      <c r="T243" s="1058"/>
      <c r="U243" s="1390"/>
      <c r="V243" s="1390"/>
      <c r="W243" s="1390"/>
      <c r="X243" s="1390"/>
      <c r="Y243" s="1390"/>
      <c r="Z243" s="1076"/>
      <c r="AA243" s="1076"/>
      <c r="AB243" s="3088">
        <f>PV(AB240/12,AB239*12,-AB237/12, ,0)</f>
        <v>0</v>
      </c>
      <c r="AC243" s="3089"/>
      <c r="AD243" s="3089"/>
      <c r="AE243" s="3089"/>
      <c r="AF243" s="3089"/>
      <c r="AG243" s="3090"/>
      <c r="AH243" s="1020"/>
      <c r="AI243" s="1020"/>
      <c r="AJ243" s="1020"/>
      <c r="AK243" s="1020"/>
    </row>
    <row r="244" spans="1:39">
      <c r="A244" s="1012"/>
      <c r="B244" s="1404"/>
      <c r="C244" s="1102"/>
      <c r="D244" s="1367"/>
      <c r="E244" s="1367"/>
      <c r="F244" s="1367"/>
      <c r="G244" s="1367"/>
      <c r="H244" s="1367"/>
      <c r="I244" s="1367"/>
      <c r="J244" s="1367"/>
      <c r="K244" s="923"/>
      <c r="L244" s="923"/>
      <c r="M244" s="923"/>
      <c r="N244" s="923"/>
      <c r="O244" s="923"/>
      <c r="P244" s="923"/>
      <c r="Q244" s="923"/>
      <c r="R244" s="923"/>
      <c r="S244" s="923"/>
      <c r="T244" s="1058"/>
      <c r="U244" s="1390"/>
      <c r="V244" s="1390"/>
      <c r="W244" s="1390"/>
      <c r="X244" s="1390"/>
      <c r="Y244" s="1390"/>
      <c r="Z244" s="1076"/>
      <c r="AA244" s="1076"/>
      <c r="AB244" s="1405"/>
      <c r="AC244" s="1405"/>
      <c r="AD244" s="1405"/>
      <c r="AE244" s="1405"/>
      <c r="AF244" s="1405"/>
      <c r="AG244" s="1405"/>
      <c r="AH244" s="1020"/>
      <c r="AI244" s="1020"/>
      <c r="AJ244" s="1020"/>
      <c r="AK244" s="1020"/>
    </row>
    <row r="245" spans="1:39">
      <c r="A245" s="1012"/>
      <c r="B245" s="1404"/>
      <c r="C245" s="1102"/>
      <c r="D245" s="1367"/>
      <c r="E245" s="1367"/>
      <c r="F245" s="1367"/>
      <c r="G245" s="1367"/>
      <c r="H245" s="1367"/>
      <c r="I245" s="1367"/>
      <c r="J245" s="1367"/>
      <c r="K245" s="923"/>
      <c r="L245" s="923"/>
      <c r="M245" s="923"/>
      <c r="N245" s="923"/>
      <c r="O245" s="923"/>
      <c r="P245" s="923"/>
      <c r="Q245" s="923"/>
      <c r="R245" s="923"/>
      <c r="S245" s="923"/>
      <c r="T245" s="1058"/>
      <c r="U245" s="1390"/>
      <c r="V245" s="1390"/>
      <c r="W245" s="1390"/>
      <c r="X245" s="1390"/>
      <c r="Y245" s="1390"/>
      <c r="Z245" s="1076"/>
      <c r="AA245" s="1076"/>
      <c r="AB245" s="1405"/>
      <c r="AC245" s="1405"/>
      <c r="AD245" s="1405"/>
      <c r="AE245" s="1405"/>
      <c r="AF245" s="1405"/>
      <c r="AG245" s="1405"/>
      <c r="AH245" s="1020"/>
      <c r="AI245" s="1020"/>
      <c r="AJ245" s="1020"/>
      <c r="AK245" s="1020"/>
    </row>
    <row r="246" spans="1:39">
      <c r="A246" s="1012"/>
      <c r="B246" s="1394" t="s">
        <v>1887</v>
      </c>
      <c r="C246" s="1394"/>
      <c r="D246" s="1367"/>
      <c r="E246" s="1367"/>
      <c r="F246" s="1367"/>
      <c r="G246" s="1367"/>
      <c r="H246" s="1367"/>
      <c r="I246" s="1367"/>
      <c r="J246" s="1367"/>
      <c r="K246" s="923"/>
      <c r="L246" s="923"/>
      <c r="M246" s="923"/>
      <c r="N246" s="923"/>
      <c r="O246" s="923"/>
      <c r="P246" s="923"/>
      <c r="Q246" s="923"/>
      <c r="R246" s="923"/>
      <c r="S246" s="923"/>
      <c r="T246" s="923"/>
      <c r="U246" s="923"/>
      <c r="V246" s="923"/>
      <c r="W246" s="923"/>
      <c r="X246" s="923"/>
      <c r="Y246" s="1076"/>
      <c r="Z246" s="1076"/>
      <c r="AA246" s="1076"/>
      <c r="AB246" s="1076"/>
      <c r="AC246" s="923"/>
      <c r="AD246" s="923"/>
      <c r="AE246" s="1020"/>
      <c r="AF246" s="1020"/>
      <c r="AG246" s="1020"/>
      <c r="AH246" s="1020"/>
      <c r="AI246" s="1020"/>
      <c r="AJ246" s="1020"/>
      <c r="AK246" s="1020"/>
    </row>
    <row r="247" spans="1:39">
      <c r="A247" s="1012"/>
      <c r="B247" s="1012" t="s">
        <v>1890</v>
      </c>
      <c r="C247" s="1102"/>
      <c r="D247" s="1367"/>
      <c r="E247" s="1367"/>
      <c r="F247" s="1367"/>
      <c r="G247" s="1367"/>
      <c r="H247" s="1367"/>
      <c r="I247" s="1367"/>
      <c r="J247" s="1367"/>
      <c r="K247" s="923"/>
      <c r="L247" s="923"/>
      <c r="M247" s="923"/>
      <c r="N247" s="923"/>
      <c r="O247" s="923"/>
      <c r="P247" s="923"/>
      <c r="Q247" s="923"/>
      <c r="R247" s="923"/>
      <c r="S247" s="923"/>
      <c r="T247" s="923"/>
      <c r="U247" s="923"/>
      <c r="V247" s="923"/>
      <c r="W247" s="923"/>
      <c r="X247" s="923"/>
      <c r="Y247" s="1076"/>
      <c r="Z247" s="1076"/>
      <c r="AA247" s="1076"/>
      <c r="AB247" s="1076"/>
      <c r="AC247" s="923"/>
      <c r="AD247" s="923"/>
      <c r="AE247" s="1020"/>
      <c r="AF247" s="1020"/>
      <c r="AG247" s="1020"/>
      <c r="AH247" s="1020"/>
      <c r="AI247" s="1020"/>
      <c r="AJ247" s="1020"/>
      <c r="AK247" s="1020"/>
    </row>
    <row r="248" spans="1:39">
      <c r="A248" s="1012"/>
      <c r="B248" s="1012" t="s">
        <v>1889</v>
      </c>
      <c r="C248" s="1102"/>
      <c r="D248" s="1367"/>
      <c r="E248" s="1367"/>
      <c r="F248" s="1367"/>
      <c r="G248" s="1367"/>
      <c r="H248" s="1367"/>
      <c r="I248" s="1367"/>
      <c r="J248" s="1367"/>
      <c r="K248" s="923"/>
      <c r="L248" s="923"/>
      <c r="M248" s="923"/>
      <c r="N248" s="923"/>
      <c r="O248" s="923"/>
      <c r="P248" s="923"/>
      <c r="Q248" s="923"/>
      <c r="R248" s="923"/>
      <c r="S248" s="923"/>
      <c r="T248" s="923"/>
      <c r="U248" s="923"/>
      <c r="V248" s="923"/>
      <c r="W248" s="923"/>
      <c r="X248" s="923"/>
      <c r="Y248" s="1076"/>
      <c r="Z248" s="1076"/>
      <c r="AA248" s="1076"/>
      <c r="AB248" s="1076"/>
      <c r="AC248" s="923"/>
      <c r="AD248" s="923"/>
      <c r="AE248" s="1020"/>
      <c r="AF248" s="1020"/>
      <c r="AG248" s="1020"/>
      <c r="AH248" s="1020"/>
      <c r="AI248" s="1020"/>
      <c r="AJ248" s="1020"/>
      <c r="AK248" s="1020"/>
    </row>
    <row r="249" spans="1:39">
      <c r="A249" s="1012"/>
      <c r="B249" s="1012" t="s">
        <v>1888</v>
      </c>
      <c r="C249" s="1102"/>
      <c r="D249" s="1367"/>
      <c r="E249" s="1367"/>
      <c r="F249" s="1367"/>
      <c r="G249" s="1367"/>
      <c r="H249" s="1367"/>
      <c r="I249" s="1367"/>
      <c r="J249" s="1367"/>
      <c r="K249" s="923"/>
      <c r="L249" s="923"/>
      <c r="M249" s="923"/>
      <c r="N249" s="923"/>
      <c r="O249" s="923"/>
      <c r="P249" s="923"/>
      <c r="Q249" s="923"/>
      <c r="R249" s="923"/>
      <c r="S249" s="923"/>
      <c r="T249" s="923"/>
      <c r="U249" s="923"/>
      <c r="V249" s="923"/>
      <c r="W249" s="923"/>
      <c r="X249" s="923"/>
      <c r="Y249" s="1076"/>
      <c r="Z249" s="1076"/>
      <c r="AA249" s="1076"/>
      <c r="AB249" s="3092">
        <f>IFERROR(('Sources and Uses Budget'!D105/'Sources and Uses Budget'!B105),0)</f>
        <v>0</v>
      </c>
      <c r="AC249" s="3093"/>
      <c r="AD249" s="3093"/>
      <c r="AE249" s="3093"/>
      <c r="AF249" s="3093"/>
      <c r="AG249" s="3094"/>
      <c r="AH249" s="1407"/>
      <c r="AI249" s="1407"/>
      <c r="AJ249" s="1407"/>
      <c r="AK249" s="1020"/>
    </row>
    <row r="250" spans="1:39">
      <c r="A250" s="1012"/>
      <c r="B250" s="994"/>
      <c r="C250" s="1102"/>
      <c r="D250" s="1367"/>
      <c r="E250" s="1367"/>
      <c r="F250" s="1367"/>
      <c r="G250" s="1367"/>
      <c r="H250" s="1367"/>
      <c r="I250" s="1367"/>
      <c r="J250" s="1367"/>
      <c r="K250" s="923"/>
      <c r="L250" s="923"/>
      <c r="M250" s="923"/>
      <c r="N250" s="923"/>
      <c r="O250" s="923"/>
      <c r="P250" s="923"/>
      <c r="Q250" s="923"/>
      <c r="R250" s="923"/>
      <c r="S250" s="923"/>
      <c r="T250" s="923"/>
      <c r="U250" s="923"/>
      <c r="V250" s="923"/>
      <c r="W250" s="923"/>
      <c r="X250" s="923"/>
      <c r="Y250" s="1076"/>
      <c r="Z250" s="1076"/>
      <c r="AA250" s="1076"/>
      <c r="AB250" s="1076"/>
      <c r="AC250" s="923"/>
      <c r="AD250" s="923"/>
      <c r="AE250" s="1020"/>
      <c r="AF250" s="1020"/>
      <c r="AG250" s="1020"/>
      <c r="AH250" s="1020"/>
      <c r="AI250" s="1020"/>
      <c r="AJ250" s="1020"/>
      <c r="AK250" s="1020"/>
    </row>
    <row r="251" spans="1:39">
      <c r="A251" s="1041"/>
      <c r="B251" s="920" t="s">
        <v>1636</v>
      </c>
      <c r="C251" s="1042"/>
      <c r="D251" s="1042"/>
      <c r="E251" s="1043"/>
      <c r="F251" s="1043"/>
      <c r="H251" s="1044"/>
      <c r="I251" s="1044"/>
      <c r="J251" s="1044"/>
      <c r="K251" s="1044"/>
      <c r="L251" s="1044"/>
      <c r="M251" s="1044"/>
      <c r="N251" s="1044"/>
      <c r="O251" s="1044"/>
      <c r="P251" s="1044"/>
      <c r="Q251" s="1044"/>
      <c r="R251" s="1044"/>
      <c r="Y251" s="1044"/>
      <c r="Z251" s="1044"/>
      <c r="AA251" s="1044"/>
      <c r="AB251" s="1041"/>
      <c r="AC251" s="1041"/>
      <c r="AD251" s="1041"/>
      <c r="AE251" s="1041"/>
      <c r="AG251" s="3082">
        <f>AD194*(1-AB249)</f>
        <v>5400000</v>
      </c>
      <c r="AH251" s="3082"/>
      <c r="AI251" s="3082"/>
      <c r="AJ251" s="3082"/>
      <c r="AK251" s="3082"/>
    </row>
    <row r="252" spans="1:39">
      <c r="A252" s="1041"/>
      <c r="B252" s="1045" t="s">
        <v>1637</v>
      </c>
      <c r="C252" s="1046"/>
      <c r="D252" s="1044"/>
      <c r="E252" s="1044"/>
      <c r="F252" s="1046"/>
      <c r="G252" s="1046"/>
      <c r="H252" s="1046"/>
      <c r="I252" s="1046"/>
      <c r="J252" s="1046"/>
      <c r="K252" s="1046"/>
      <c r="L252" s="1046"/>
      <c r="M252" s="1044"/>
      <c r="N252" s="1046"/>
      <c r="O252" s="1046"/>
      <c r="P252" s="1046"/>
      <c r="Q252" s="1046"/>
      <c r="R252" s="1046"/>
      <c r="Y252" s="1044"/>
      <c r="Z252" s="1044"/>
      <c r="AA252" s="1044"/>
      <c r="AB252" s="1041"/>
      <c r="AC252" s="1041"/>
      <c r="AD252" s="1041"/>
      <c r="AE252" s="1041"/>
      <c r="AG252" s="3082">
        <f>'Sources and Uses Budget'!C105</f>
        <v>65431535.144693881</v>
      </c>
      <c r="AH252" s="3082"/>
      <c r="AI252" s="3082"/>
      <c r="AJ252" s="3082"/>
      <c r="AK252" s="3082"/>
    </row>
    <row r="253" spans="1:39">
      <c r="A253" s="1041"/>
      <c r="B253" s="1044" t="s">
        <v>13</v>
      </c>
      <c r="C253" s="1044"/>
      <c r="D253" s="1044"/>
      <c r="E253" s="1044"/>
      <c r="F253" s="1044"/>
      <c r="G253" s="1044"/>
      <c r="H253" s="1044"/>
      <c r="I253" s="1044"/>
      <c r="J253" s="1044"/>
      <c r="K253" s="1044"/>
      <c r="L253" s="1044"/>
      <c r="M253" s="1044"/>
      <c r="N253" s="1044"/>
      <c r="O253" s="1044"/>
      <c r="P253" s="1044"/>
      <c r="Q253" s="1044"/>
      <c r="R253" s="1044"/>
      <c r="Y253" s="1044"/>
      <c r="Z253" s="1044"/>
      <c r="AA253" s="1044"/>
      <c r="AB253" s="1041"/>
      <c r="AC253" s="1041"/>
      <c r="AD253" s="1041"/>
      <c r="AE253" s="1041"/>
      <c r="AG253" s="3083">
        <f>ROUNDDOWN(IF(AND(C274="Yes",AK72=10),((AG251*2)/AG252),AG251/AG252),2)</f>
        <v>0.08</v>
      </c>
      <c r="AH253" s="3083"/>
      <c r="AI253" s="3083"/>
      <c r="AJ253" s="3083"/>
      <c r="AK253" s="3083"/>
    </row>
    <row r="254" spans="1:39">
      <c r="A254" s="1041"/>
      <c r="B254" s="1603" t="s">
        <v>2170</v>
      </c>
      <c r="C254" s="1044"/>
      <c r="D254" s="1044"/>
      <c r="E254" s="1044"/>
      <c r="F254" s="1044"/>
      <c r="G254" s="1044"/>
      <c r="H254" s="1044"/>
      <c r="I254" s="1044"/>
      <c r="J254" s="1044"/>
      <c r="K254" s="1044"/>
      <c r="L254" s="1044"/>
      <c r="M254" s="1044"/>
      <c r="N254" s="1044"/>
      <c r="O254" s="1044"/>
      <c r="P254" s="1044"/>
      <c r="Q254" s="1044"/>
      <c r="R254" s="1044"/>
      <c r="Y254" s="1044"/>
      <c r="Z254" s="1044"/>
      <c r="AA254" s="1044"/>
      <c r="AB254" s="1041"/>
      <c r="AC254" s="1041"/>
      <c r="AD254" s="1041"/>
      <c r="AE254" s="1041"/>
      <c r="AG254" s="1602"/>
      <c r="AH254" s="1602"/>
      <c r="AI254" s="1602"/>
      <c r="AJ254" s="1602"/>
      <c r="AK254" s="1602"/>
    </row>
    <row r="255" spans="1:39">
      <c r="A255" s="1047"/>
      <c r="B255" s="1047"/>
      <c r="C255" s="1047"/>
      <c r="D255" s="1047"/>
      <c r="E255" s="1047"/>
      <c r="F255" s="1047"/>
      <c r="G255" s="1047"/>
      <c r="H255" s="1047"/>
      <c r="I255" s="1047"/>
      <c r="J255" s="1047"/>
      <c r="K255" s="1047"/>
      <c r="L255" s="1047"/>
      <c r="M255" s="1047"/>
      <c r="N255" s="1047"/>
      <c r="O255" s="1047"/>
      <c r="P255" s="1047"/>
      <c r="Q255" s="1047"/>
      <c r="R255" s="1047"/>
      <c r="S255" s="1047"/>
      <c r="T255" s="1047"/>
      <c r="U255" s="1047"/>
      <c r="V255" s="1047"/>
      <c r="W255" s="1047"/>
      <c r="X255" s="1047"/>
      <c r="Y255" s="1047"/>
      <c r="Z255" s="1047"/>
      <c r="AA255" s="1047"/>
      <c r="AB255" s="1047"/>
      <c r="AC255" s="1047"/>
      <c r="AD255" s="1047"/>
      <c r="AE255" s="1047"/>
      <c r="AF255" s="1047"/>
      <c r="AG255" s="1047"/>
      <c r="AH255" s="1047"/>
      <c r="AI255" s="1047"/>
      <c r="AJ255" s="1047"/>
    </row>
    <row r="256" spans="1:39">
      <c r="A256" s="1048"/>
      <c r="B256" s="1048"/>
      <c r="C256" s="1048"/>
      <c r="D256" s="1048"/>
      <c r="E256" s="1048"/>
      <c r="F256" s="1048"/>
      <c r="G256" s="1048"/>
      <c r="H256" s="1048"/>
      <c r="I256" s="1048"/>
      <c r="J256" s="1048"/>
      <c r="K256" s="1048"/>
      <c r="L256" s="1048"/>
      <c r="M256" s="1048"/>
      <c r="N256" s="1048"/>
      <c r="O256" s="1048"/>
      <c r="P256" s="1048"/>
      <c r="Q256" s="1048"/>
      <c r="R256" s="1048"/>
      <c r="S256" s="1048"/>
      <c r="T256" s="1048"/>
      <c r="U256" s="1048"/>
      <c r="V256" s="1048"/>
      <c r="W256" s="1048"/>
      <c r="X256" s="1048"/>
      <c r="Y256" s="1048"/>
      <c r="Z256" s="1048"/>
      <c r="AA256" s="1048"/>
      <c r="AB256" s="1048"/>
      <c r="AC256" s="1048"/>
      <c r="AD256" s="1048"/>
      <c r="AE256" s="1048"/>
      <c r="AF256" s="1048"/>
      <c r="AG256" s="1048"/>
      <c r="AH256" s="1049"/>
      <c r="AI256" s="955"/>
      <c r="AJ256" s="955" t="s">
        <v>1638</v>
      </c>
      <c r="AK256" s="3084">
        <f>IF(AG253=0,0,IF((AG253*100)&gt;8,8,(AG253*100)))</f>
        <v>8</v>
      </c>
      <c r="AL256" s="3084"/>
      <c r="AM256" s="3085"/>
    </row>
    <row r="257" spans="1:81" ht="13.5" thickBot="1"/>
    <row r="258" spans="1:81" s="939" customFormat="1" ht="12.75" customHeight="1" thickTop="1">
      <c r="A258" s="1050"/>
      <c r="B258" s="1051"/>
      <c r="C258" s="1051"/>
      <c r="D258" s="1051"/>
      <c r="E258" s="1051"/>
      <c r="F258" s="1051"/>
      <c r="G258" s="1051"/>
      <c r="H258" s="1051"/>
      <c r="I258" s="1051"/>
      <c r="J258" s="1051"/>
      <c r="K258" s="1051"/>
      <c r="L258" s="1051"/>
      <c r="M258" s="1051"/>
      <c r="N258" s="1051"/>
      <c r="O258" s="1051"/>
      <c r="P258" s="1051"/>
      <c r="Q258" s="1051"/>
      <c r="R258" s="1051"/>
      <c r="S258" s="1051"/>
      <c r="T258" s="1051"/>
      <c r="U258" s="1051"/>
      <c r="V258" s="1051"/>
      <c r="W258" s="1051"/>
      <c r="X258" s="1051"/>
      <c r="Y258" s="1051"/>
      <c r="Z258" s="1051"/>
      <c r="AA258" s="1051"/>
      <c r="AB258" s="1051"/>
      <c r="AC258" s="1052"/>
      <c r="AD258" s="1051"/>
      <c r="AE258" s="1051"/>
      <c r="AF258" s="1051"/>
      <c r="AG258" s="1051"/>
      <c r="AH258" s="1025"/>
      <c r="AI258" s="1053"/>
      <c r="AJ258" s="1053"/>
      <c r="AK258" s="1054"/>
      <c r="AL258" s="1054"/>
      <c r="AM258" s="1055"/>
      <c r="AN258" s="996"/>
      <c r="AO258" s="1022"/>
      <c r="AP258" s="1002"/>
      <c r="AQ258" s="1002"/>
      <c r="AR258" s="1002"/>
      <c r="AS258" s="1002"/>
      <c r="AT258" s="1002"/>
      <c r="AU258" s="1002"/>
      <c r="AV258" s="1002"/>
      <c r="AW258" s="1002"/>
      <c r="AX258" s="1002"/>
      <c r="AY258" s="1002"/>
      <c r="AZ258" s="1002"/>
      <c r="BA258" s="1022"/>
      <c r="BB258" s="1022"/>
      <c r="BC258" s="1022"/>
      <c r="BD258" s="1022"/>
      <c r="BE258" s="1022"/>
      <c r="BF258" s="1022"/>
      <c r="BG258" s="1022"/>
      <c r="BH258" s="1022"/>
      <c r="BI258" s="1022"/>
      <c r="BJ258" s="1022"/>
      <c r="BK258" s="1022"/>
      <c r="BL258" s="1022"/>
      <c r="BM258" s="1022"/>
      <c r="BN258" s="1022"/>
      <c r="BO258" s="1022"/>
      <c r="BP258" s="1022"/>
      <c r="BQ258" s="1022"/>
      <c r="BR258" s="1022"/>
      <c r="BS258" s="1022"/>
      <c r="BT258" s="1022"/>
      <c r="BU258" s="1022"/>
      <c r="BV258" s="1022"/>
      <c r="BW258" s="1022"/>
      <c r="BX258" s="1022"/>
      <c r="BY258" s="1022"/>
      <c r="BZ258" s="1022"/>
      <c r="CA258" s="1022"/>
      <c r="CB258" s="1022"/>
      <c r="CC258" s="1022"/>
    </row>
    <row r="259" spans="1:81">
      <c r="A259" s="984" t="s">
        <v>1639</v>
      </c>
      <c r="B259" s="984" t="s">
        <v>1640</v>
      </c>
      <c r="C259" s="1008"/>
      <c r="D259" s="939"/>
      <c r="E259" s="1056"/>
      <c r="F259" s="1022"/>
      <c r="G259" s="1022"/>
      <c r="H259" s="1022"/>
      <c r="I259" s="1022"/>
      <c r="J259" s="1022"/>
      <c r="K259" s="1022"/>
      <c r="L259" s="1022"/>
      <c r="M259" s="1022"/>
      <c r="N259" s="1022"/>
      <c r="O259" s="1022"/>
      <c r="P259" s="1022"/>
      <c r="Q259" s="1022"/>
      <c r="R259" s="1022"/>
      <c r="S259" s="1022"/>
      <c r="T259" s="1022"/>
      <c r="U259" s="1022"/>
      <c r="V259" s="1022"/>
      <c r="W259" s="1022"/>
      <c r="X259" s="1022"/>
      <c r="Y259" s="1022"/>
      <c r="Z259" s="1022"/>
      <c r="AA259" s="1022"/>
      <c r="AB259" s="1022"/>
      <c r="AC259" s="1022"/>
      <c r="AD259" s="1022"/>
      <c r="AE259" s="1022"/>
      <c r="AF259" s="1022"/>
      <c r="AG259" s="1022"/>
      <c r="AH259" s="1030" t="s">
        <v>1577</v>
      </c>
      <c r="AI259" s="1022"/>
      <c r="AJ259" s="939"/>
      <c r="AK259" s="1022"/>
      <c r="AL259" s="1022"/>
      <c r="AM259" s="1022"/>
      <c r="AN259" s="1057"/>
      <c r="AO259" s="1022"/>
      <c r="AP259" s="1058"/>
      <c r="AQ259" s="1058"/>
      <c r="AR259" s="1059"/>
      <c r="AS259" s="1059"/>
      <c r="AT259" s="1059"/>
      <c r="AU259" s="1058"/>
      <c r="AV259" s="1058"/>
      <c r="AW259" s="1058"/>
      <c r="AX259" s="1058"/>
      <c r="AY259" s="1058"/>
      <c r="AZ259" s="1058"/>
      <c r="BA259" s="1058"/>
      <c r="BB259" s="1058"/>
      <c r="BC259" s="1058"/>
      <c r="BD259" s="1060"/>
      <c r="BE259" s="1060"/>
      <c r="BF259" s="1060"/>
      <c r="BG259" s="1060"/>
      <c r="BH259" s="1060"/>
      <c r="BI259" s="1058"/>
      <c r="BJ259" s="1058"/>
      <c r="BK259" s="1058"/>
      <c r="BL259" s="1058"/>
      <c r="BM259" s="1058"/>
      <c r="BN259" s="1058"/>
      <c r="BO259" s="1058"/>
      <c r="BP259" s="1058"/>
      <c r="BQ259" s="1058"/>
      <c r="BR259" s="1058"/>
      <c r="BS259" s="1058"/>
      <c r="BT259" s="1058"/>
      <c r="BU259" s="1058"/>
      <c r="BV259" s="1058"/>
      <c r="BW259" s="1058"/>
      <c r="BX259" s="1058"/>
      <c r="BY259" s="1058"/>
      <c r="BZ259" s="1058"/>
      <c r="CA259" s="1058"/>
      <c r="CB259" s="1058"/>
      <c r="CC259" s="1058"/>
    </row>
    <row r="260" spans="1:81" ht="14.25" customHeight="1">
      <c r="A260" s="1030"/>
      <c r="AI260" s="940"/>
      <c r="AJ260" s="939"/>
      <c r="AK260" s="1022"/>
      <c r="AL260" s="1022"/>
      <c r="AM260" s="1022"/>
      <c r="AN260" s="1057"/>
      <c r="AO260" s="1022"/>
      <c r="AP260" s="1058"/>
      <c r="AQ260" s="1058"/>
      <c r="AR260" s="1059"/>
      <c r="AS260" s="1059"/>
      <c r="AT260" s="1059"/>
      <c r="AU260" s="1058"/>
      <c r="AV260" s="1058"/>
      <c r="AW260" s="1058"/>
      <c r="AX260" s="1058"/>
      <c r="AY260" s="1058"/>
      <c r="AZ260" s="1058"/>
      <c r="BA260" s="1058"/>
      <c r="BB260" s="1058"/>
      <c r="BC260" s="1058"/>
      <c r="BD260" s="1060"/>
      <c r="BE260" s="1060"/>
      <c r="BF260" s="1060"/>
      <c r="BG260" s="1060"/>
      <c r="BH260" s="1060"/>
      <c r="BI260" s="1058"/>
      <c r="BJ260" s="1058"/>
      <c r="BK260" s="1058"/>
      <c r="BL260" s="1058"/>
      <c r="BM260" s="1058"/>
      <c r="BN260" s="1058"/>
      <c r="BO260" s="1058"/>
      <c r="BP260" s="1058"/>
      <c r="BQ260" s="1058"/>
      <c r="BR260" s="1058"/>
      <c r="BS260" s="1058"/>
      <c r="BT260" s="1058"/>
      <c r="BU260" s="1058"/>
      <c r="BV260" s="1058"/>
      <c r="BW260" s="1058"/>
      <c r="BX260" s="1058"/>
      <c r="BY260" s="1058"/>
      <c r="BZ260" s="1058"/>
      <c r="CA260" s="1058"/>
      <c r="CB260" s="1058"/>
      <c r="CC260" s="1058"/>
    </row>
    <row r="261" spans="1:81" ht="13.7" customHeight="1">
      <c r="A261" s="1056"/>
      <c r="B261" s="1061"/>
      <c r="C261" s="3076" t="s">
        <v>578</v>
      </c>
      <c r="D261" s="3076"/>
      <c r="E261" s="936"/>
      <c r="F261" s="3247" t="s">
        <v>2329</v>
      </c>
      <c r="G261" s="3248"/>
      <c r="H261" s="3248"/>
      <c r="I261" s="3248"/>
      <c r="J261" s="3248"/>
      <c r="K261" s="3248"/>
      <c r="L261" s="3248"/>
      <c r="M261" s="3248"/>
      <c r="N261" s="3248"/>
      <c r="O261" s="3248"/>
      <c r="P261" s="3248"/>
      <c r="Q261" s="3248"/>
      <c r="R261" s="3248"/>
      <c r="S261" s="3248"/>
      <c r="T261" s="3248"/>
      <c r="U261" s="3248"/>
      <c r="V261" s="3248"/>
      <c r="W261" s="3248"/>
      <c r="X261" s="3248"/>
      <c r="Y261" s="3248"/>
      <c r="Z261" s="3248"/>
      <c r="AA261" s="3248"/>
      <c r="AB261" s="3248"/>
      <c r="AC261" s="3248"/>
      <c r="AD261" s="3249"/>
      <c r="AE261" s="939"/>
      <c r="AF261" s="1062"/>
      <c r="AG261" s="3077" t="s">
        <v>1626</v>
      </c>
      <c r="AH261" s="3077"/>
      <c r="AI261" s="3077"/>
      <c r="AJ261" s="3077"/>
      <c r="AK261" s="1022"/>
      <c r="AL261" s="1022"/>
      <c r="AM261" s="1022"/>
      <c r="AN261" s="1057"/>
      <c r="AO261" s="939"/>
      <c r="AS261" s="21"/>
      <c r="AT261" s="21"/>
    </row>
    <row r="262" spans="1:81" ht="13.7" customHeight="1">
      <c r="A262" s="1056"/>
      <c r="B262" s="1061"/>
      <c r="C262" s="1063"/>
      <c r="D262" s="939"/>
      <c r="E262" s="936"/>
      <c r="F262" s="3250"/>
      <c r="G262" s="3251"/>
      <c r="H262" s="3251"/>
      <c r="I262" s="3251"/>
      <c r="J262" s="3251"/>
      <c r="K262" s="3251"/>
      <c r="L262" s="3251"/>
      <c r="M262" s="3251"/>
      <c r="N262" s="3251"/>
      <c r="O262" s="3251"/>
      <c r="P262" s="3251"/>
      <c r="Q262" s="3251"/>
      <c r="R262" s="3251"/>
      <c r="S262" s="3251"/>
      <c r="T262" s="3251"/>
      <c r="U262" s="3251"/>
      <c r="V262" s="3251"/>
      <c r="W262" s="3251"/>
      <c r="X262" s="3251"/>
      <c r="Y262" s="3251"/>
      <c r="Z262" s="3251"/>
      <c r="AA262" s="3251"/>
      <c r="AB262" s="3251"/>
      <c r="AC262" s="3251"/>
      <c r="AD262" s="3252"/>
      <c r="AE262" s="939"/>
      <c r="AF262" s="1062"/>
      <c r="AG262" s="1062"/>
      <c r="AH262" s="1062"/>
      <c r="AI262" s="1062"/>
      <c r="AJ262" s="939"/>
      <c r="AK262" s="1022"/>
      <c r="AL262" s="1022"/>
      <c r="AM262" s="1022"/>
      <c r="AN262" s="1057"/>
      <c r="AO262" s="939"/>
      <c r="AS262" s="21"/>
      <c r="AT262" s="21"/>
    </row>
    <row r="263" spans="1:81">
      <c r="A263" s="1056"/>
      <c r="B263" s="1061"/>
      <c r="C263" s="1063"/>
      <c r="D263" s="939"/>
      <c r="E263" s="936"/>
      <c r="F263" s="3250"/>
      <c r="G263" s="3251"/>
      <c r="H263" s="3251"/>
      <c r="I263" s="3251"/>
      <c r="J263" s="3251"/>
      <c r="K263" s="3251"/>
      <c r="L263" s="3251"/>
      <c r="M263" s="3251"/>
      <c r="N263" s="3251"/>
      <c r="O263" s="3251"/>
      <c r="P263" s="3251"/>
      <c r="Q263" s="3251"/>
      <c r="R263" s="3251"/>
      <c r="S263" s="3251"/>
      <c r="T263" s="3251"/>
      <c r="U263" s="3251"/>
      <c r="V263" s="3251"/>
      <c r="W263" s="3251"/>
      <c r="X263" s="3251"/>
      <c r="Y263" s="3251"/>
      <c r="Z263" s="3251"/>
      <c r="AA263" s="3251"/>
      <c r="AB263" s="3251"/>
      <c r="AC263" s="3251"/>
      <c r="AD263" s="3252"/>
      <c r="AE263" s="939"/>
      <c r="AF263" s="1062"/>
      <c r="AG263" s="1062"/>
      <c r="AH263" s="1062"/>
      <c r="AI263" s="1062"/>
      <c r="AJ263" s="939"/>
      <c r="AK263" s="1022"/>
      <c r="AL263" s="1022"/>
      <c r="AM263" s="1022"/>
      <c r="AN263" s="1057"/>
      <c r="AO263" s="939"/>
      <c r="AP263" s="1064"/>
      <c r="AS263" s="21"/>
      <c r="AT263" s="21"/>
    </row>
    <row r="264" spans="1:81" ht="13.7" customHeight="1">
      <c r="A264" s="1056"/>
      <c r="B264" s="1061"/>
      <c r="C264" s="3078"/>
      <c r="D264" s="3078"/>
      <c r="E264" s="936"/>
      <c r="F264" s="3253"/>
      <c r="G264" s="3254"/>
      <c r="H264" s="3254"/>
      <c r="I264" s="3254"/>
      <c r="J264" s="3254"/>
      <c r="K264" s="3254"/>
      <c r="L264" s="3254"/>
      <c r="M264" s="3254"/>
      <c r="N264" s="3254"/>
      <c r="O264" s="3254"/>
      <c r="P264" s="3254"/>
      <c r="Q264" s="3254"/>
      <c r="R264" s="3254"/>
      <c r="S264" s="3254"/>
      <c r="T264" s="3254"/>
      <c r="U264" s="3254"/>
      <c r="V264" s="3254"/>
      <c r="W264" s="3254"/>
      <c r="X264" s="3254"/>
      <c r="Y264" s="3254"/>
      <c r="Z264" s="3254"/>
      <c r="AA264" s="3254"/>
      <c r="AB264" s="3254"/>
      <c r="AC264" s="3254"/>
      <c r="AD264" s="3255"/>
      <c r="AE264" s="939"/>
      <c r="AF264" s="1062"/>
      <c r="AG264" s="3077"/>
      <c r="AH264" s="3077"/>
      <c r="AI264" s="3077"/>
      <c r="AJ264" s="3077"/>
      <c r="AK264" s="1022"/>
      <c r="AL264" s="1022"/>
      <c r="AM264" s="1022"/>
      <c r="AN264" s="1057"/>
      <c r="AS264" s="21"/>
      <c r="AT264" s="21"/>
    </row>
    <row r="265" spans="1:81" ht="13.7" hidden="1" customHeight="1">
      <c r="A265" s="1056"/>
      <c r="C265" s="1065"/>
      <c r="D265" s="1065"/>
      <c r="E265" s="1065"/>
      <c r="F265" s="1729"/>
      <c r="G265" s="1730"/>
      <c r="H265" s="1730"/>
      <c r="I265" s="1730"/>
      <c r="J265" s="1730"/>
      <c r="K265" s="1730"/>
      <c r="L265" s="1730"/>
      <c r="M265" s="1730"/>
      <c r="N265" s="1730"/>
      <c r="O265" s="1730"/>
      <c r="P265" s="1730"/>
      <c r="Q265" s="1730"/>
      <c r="R265" s="1730"/>
      <c r="S265" s="1730"/>
      <c r="T265" s="1730"/>
      <c r="U265" s="1730"/>
      <c r="V265" s="1730"/>
      <c r="W265" s="1730"/>
      <c r="X265" s="1730"/>
      <c r="Y265" s="1730"/>
      <c r="Z265" s="1730"/>
      <c r="AA265" s="1730"/>
      <c r="AB265" s="1730"/>
      <c r="AC265" s="1730"/>
      <c r="AD265" s="1731"/>
      <c r="AE265" s="1065"/>
      <c r="AF265" s="1065"/>
      <c r="AG265" s="1065"/>
      <c r="AH265" s="1065"/>
      <c r="AI265" s="1062"/>
      <c r="AJ265" s="939"/>
      <c r="AK265" s="1022"/>
      <c r="AL265" s="1022"/>
      <c r="AM265" s="1022"/>
      <c r="AN265" s="1057"/>
      <c r="AQ265" s="21"/>
      <c r="AR265" s="21"/>
      <c r="AS265" s="21"/>
      <c r="AT265" s="21"/>
    </row>
    <row r="266" spans="1:81">
      <c r="A266" s="1066"/>
      <c r="B266" s="1065"/>
      <c r="C266" s="1065"/>
      <c r="D266" s="1065"/>
      <c r="E266" s="1065"/>
      <c r="F266" s="1065"/>
      <c r="G266" s="1065"/>
      <c r="H266" s="1065"/>
      <c r="I266" s="1065"/>
      <c r="J266" s="1065"/>
      <c r="K266" s="1065"/>
      <c r="L266" s="1065"/>
      <c r="M266" s="1065"/>
      <c r="N266" s="1065"/>
      <c r="O266" s="1065"/>
      <c r="P266" s="1065"/>
      <c r="Q266" s="1065"/>
      <c r="R266" s="1065"/>
      <c r="S266" s="1065"/>
      <c r="T266" s="1065"/>
      <c r="U266" s="1065"/>
      <c r="V266" s="1065"/>
      <c r="W266" s="1065"/>
      <c r="X266" s="1065"/>
      <c r="Y266" s="1065"/>
      <c r="Z266" s="1065"/>
      <c r="AA266" s="1065"/>
      <c r="AB266" s="1065"/>
      <c r="AC266" s="1065"/>
      <c r="AD266" s="1065"/>
      <c r="AE266" s="1065"/>
      <c r="AF266" s="1065"/>
      <c r="AG266" s="1065"/>
      <c r="AH266" s="1065"/>
      <c r="AI266" s="1065"/>
      <c r="AJ266" s="1065"/>
      <c r="AK266" s="1065"/>
      <c r="AL266" s="1022"/>
      <c r="AM266" s="1022"/>
      <c r="AN266" s="110"/>
      <c r="AR266" s="21"/>
    </row>
    <row r="267" spans="1:81">
      <c r="A267" s="1067"/>
      <c r="B267" s="954"/>
      <c r="C267" s="1014"/>
      <c r="D267" s="1014"/>
      <c r="E267" s="954"/>
      <c r="F267" s="1014"/>
      <c r="G267" s="1014"/>
      <c r="H267" s="1014"/>
      <c r="I267" s="1014"/>
      <c r="J267" s="1014"/>
      <c r="K267" s="1014"/>
      <c r="L267" s="1014"/>
      <c r="M267" s="1014"/>
      <c r="N267" s="1014"/>
      <c r="O267" s="1014"/>
      <c r="P267" s="1014"/>
      <c r="Q267" s="1014"/>
      <c r="R267" s="1014"/>
      <c r="S267" s="1014"/>
      <c r="T267" s="1014"/>
      <c r="U267" s="1014"/>
      <c r="V267" s="1014"/>
      <c r="W267" s="1014"/>
      <c r="X267" s="1014"/>
      <c r="Y267" s="1014"/>
      <c r="Z267" s="1014"/>
      <c r="AA267" s="1014"/>
      <c r="AB267" s="1014"/>
      <c r="AC267" s="1014"/>
      <c r="AD267" s="1014"/>
      <c r="AE267" s="1014"/>
      <c r="AF267" s="1014"/>
      <c r="AG267" s="1014"/>
      <c r="AH267" s="1014"/>
      <c r="AI267" s="955"/>
      <c r="AJ267" s="955" t="s">
        <v>1642</v>
      </c>
      <c r="AK267" s="3084">
        <f>IF($C$261="yes",10,0)</f>
        <v>10</v>
      </c>
      <c r="AL267" s="3084"/>
      <c r="AM267" s="3085"/>
      <c r="AN267" s="110"/>
      <c r="AR267" s="21"/>
    </row>
    <row r="268" spans="1:81" ht="13.5" thickBot="1"/>
    <row r="269" spans="1:81" ht="13.5" thickTop="1">
      <c r="A269" s="1068"/>
      <c r="B269" s="1068"/>
      <c r="C269" s="1068"/>
      <c r="D269" s="1068"/>
      <c r="E269" s="1068"/>
      <c r="F269" s="1068"/>
      <c r="G269" s="1068"/>
      <c r="H269" s="1068"/>
      <c r="I269" s="1068"/>
      <c r="J269" s="1068"/>
      <c r="K269" s="1068"/>
      <c r="L269" s="1068"/>
      <c r="M269" s="1068"/>
      <c r="N269" s="1068"/>
      <c r="O269" s="1068"/>
      <c r="P269" s="1068"/>
      <c r="Q269" s="1068"/>
      <c r="R269" s="1068"/>
      <c r="S269" s="1068"/>
      <c r="T269" s="1068"/>
      <c r="U269" s="1068"/>
      <c r="V269" s="1068"/>
      <c r="W269" s="1068"/>
      <c r="X269" s="1068"/>
      <c r="Y269" s="1068"/>
      <c r="Z269" s="1068"/>
      <c r="AA269" s="1068"/>
      <c r="AB269" s="1068"/>
      <c r="AC269" s="1068"/>
      <c r="AD269" s="1068"/>
      <c r="AE269" s="1068"/>
      <c r="AF269" s="1068"/>
      <c r="AG269" s="1068"/>
      <c r="AH269" s="1068"/>
      <c r="AI269" s="1068"/>
      <c r="AJ269" s="1068"/>
      <c r="AK269" s="1068"/>
      <c r="AL269" s="1068"/>
      <c r="AM269" s="1069"/>
    </row>
    <row r="270" spans="1:81">
      <c r="A270" s="984" t="s">
        <v>1643</v>
      </c>
      <c r="B270" s="984" t="s">
        <v>2296</v>
      </c>
      <c r="AH270" s="1030" t="s">
        <v>1556</v>
      </c>
    </row>
    <row r="271" spans="1:81" ht="15" customHeight="1">
      <c r="B271" s="928" t="s">
        <v>2295</v>
      </c>
    </row>
    <row r="272" spans="1:81" ht="15" customHeight="1">
      <c r="B272" s="928" t="s">
        <v>2297</v>
      </c>
    </row>
    <row r="273" spans="1:53">
      <c r="B273" s="939"/>
      <c r="C273" s="1070"/>
      <c r="D273" s="939"/>
      <c r="E273" s="939"/>
      <c r="F273" s="939"/>
      <c r="G273" s="939"/>
      <c r="H273" s="939"/>
      <c r="I273" s="939"/>
      <c r="J273" s="939"/>
      <c r="K273" s="939"/>
      <c r="L273" s="939"/>
      <c r="M273" s="939"/>
      <c r="N273" s="939"/>
      <c r="O273" s="939"/>
      <c r="P273" s="939"/>
      <c r="Q273" s="939"/>
      <c r="R273" s="939"/>
      <c r="S273" s="939"/>
      <c r="T273" s="939"/>
      <c r="U273" s="939"/>
      <c r="V273" s="939"/>
      <c r="W273" s="939"/>
      <c r="X273" s="939"/>
      <c r="Y273" s="939"/>
      <c r="Z273" s="939"/>
      <c r="AA273" s="939"/>
      <c r="AB273" s="939"/>
      <c r="AC273" s="939"/>
      <c r="AD273" s="939"/>
      <c r="AG273" s="939"/>
      <c r="AI273" s="939"/>
      <c r="AJ273" s="939"/>
      <c r="AK273" s="1022"/>
      <c r="AL273" s="1022"/>
      <c r="AM273" s="1022"/>
      <c r="AN273" s="110"/>
      <c r="AO273" s="51"/>
      <c r="AP273" s="1071"/>
      <c r="AQ273" s="1072"/>
      <c r="AR273" s="1071"/>
      <c r="AS273" s="1071"/>
      <c r="AT273" s="1071"/>
      <c r="AU273" s="1071"/>
      <c r="AV273" s="1073"/>
      <c r="AW273" s="1073"/>
      <c r="AX273" s="112"/>
      <c r="AY273" s="112"/>
      <c r="AZ273" s="112"/>
      <c r="BA273" s="112"/>
    </row>
    <row r="274" spans="1:53" ht="12.75" customHeight="1">
      <c r="A274" s="3105" t="s">
        <v>1645</v>
      </c>
      <c r="B274" s="3105"/>
      <c r="C274" s="3076" t="s">
        <v>626</v>
      </c>
      <c r="D274" s="3076"/>
      <c r="E274" s="936"/>
      <c r="F274" s="3106" t="s">
        <v>1646</v>
      </c>
      <c r="G274" s="3107"/>
      <c r="H274" s="3107"/>
      <c r="I274" s="3107"/>
      <c r="J274" s="3107"/>
      <c r="K274" s="3107"/>
      <c r="L274" s="3107"/>
      <c r="M274" s="3107"/>
      <c r="N274" s="3107"/>
      <c r="O274" s="3107"/>
      <c r="P274" s="3107"/>
      <c r="Q274" s="3107"/>
      <c r="R274" s="3107"/>
      <c r="S274" s="3107"/>
      <c r="T274" s="3107"/>
      <c r="U274" s="3107"/>
      <c r="V274" s="3107"/>
      <c r="W274" s="3107"/>
      <c r="X274" s="3107"/>
      <c r="Y274" s="3107"/>
      <c r="Z274" s="3107"/>
      <c r="AA274" s="3107"/>
      <c r="AB274" s="3107"/>
      <c r="AC274" s="3107"/>
      <c r="AD274" s="3108"/>
      <c r="AE274" s="1074"/>
      <c r="AF274" s="939"/>
      <c r="AG274" s="982" t="s">
        <v>1647</v>
      </c>
      <c r="AH274" s="939"/>
      <c r="AI274" s="939"/>
      <c r="AJ274" s="939"/>
      <c r="AK274" s="1022"/>
      <c r="AL274" s="1022"/>
      <c r="AM274" s="1022"/>
      <c r="AN274" s="110"/>
      <c r="AO274" s="51"/>
      <c r="AP274" s="126"/>
      <c r="AS274" s="1071"/>
      <c r="AT274" s="1071"/>
      <c r="AU274" s="1071"/>
      <c r="AV274" s="1073"/>
      <c r="AW274" s="1073"/>
      <c r="AX274" s="112"/>
      <c r="AY274" s="112"/>
      <c r="AZ274" s="112"/>
      <c r="BA274" s="112"/>
    </row>
    <row r="275" spans="1:53">
      <c r="A275" s="1070"/>
      <c r="B275" s="1061"/>
      <c r="F275" s="3099"/>
      <c r="G275" s="3100"/>
      <c r="H275" s="3100"/>
      <c r="I275" s="3100"/>
      <c r="J275" s="3100"/>
      <c r="K275" s="3100"/>
      <c r="L275" s="3100"/>
      <c r="M275" s="3100"/>
      <c r="N275" s="3100"/>
      <c r="O275" s="3100"/>
      <c r="P275" s="3100"/>
      <c r="Q275" s="3100"/>
      <c r="R275" s="3100"/>
      <c r="S275" s="3100"/>
      <c r="T275" s="3100"/>
      <c r="U275" s="3100"/>
      <c r="V275" s="3100"/>
      <c r="W275" s="3100"/>
      <c r="X275" s="3100"/>
      <c r="Y275" s="3100"/>
      <c r="Z275" s="3100"/>
      <c r="AA275" s="3100"/>
      <c r="AB275" s="3100"/>
      <c r="AC275" s="3100"/>
      <c r="AD275" s="3101"/>
      <c r="AE275" s="1074"/>
      <c r="AF275" s="940"/>
      <c r="AH275" s="940"/>
      <c r="AI275" s="940"/>
      <c r="AJ275" s="939"/>
      <c r="AK275" s="1022"/>
      <c r="AL275" s="1022"/>
      <c r="AM275" s="1022"/>
      <c r="AN275" s="110"/>
      <c r="AO275" s="51"/>
      <c r="AP275" s="939">
        <f>IF($C$274="yes",20,0)</f>
        <v>0</v>
      </c>
      <c r="AR275" s="21"/>
      <c r="AS275" s="1071"/>
      <c r="AT275" s="1071"/>
      <c r="AU275" s="1071"/>
      <c r="AV275" s="1073"/>
      <c r="AW275" s="1073"/>
      <c r="AX275" s="112"/>
      <c r="AY275" s="112"/>
      <c r="AZ275" s="112"/>
      <c r="BA275" s="112"/>
    </row>
    <row r="276" spans="1:53" ht="15" customHeight="1">
      <c r="A276" s="1070"/>
      <c r="B276" s="1061"/>
      <c r="F276" s="3099"/>
      <c r="G276" s="3100"/>
      <c r="H276" s="3100"/>
      <c r="I276" s="3100"/>
      <c r="J276" s="3100"/>
      <c r="K276" s="3100"/>
      <c r="L276" s="3100"/>
      <c r="M276" s="3100"/>
      <c r="N276" s="3100"/>
      <c r="O276" s="3100"/>
      <c r="P276" s="3100"/>
      <c r="Q276" s="3100"/>
      <c r="R276" s="3100"/>
      <c r="S276" s="3100"/>
      <c r="T276" s="3100"/>
      <c r="U276" s="3100"/>
      <c r="V276" s="3100"/>
      <c r="W276" s="3100"/>
      <c r="X276" s="3100"/>
      <c r="Y276" s="3100"/>
      <c r="Z276" s="3100"/>
      <c r="AA276" s="3100"/>
      <c r="AB276" s="3100"/>
      <c r="AC276" s="3100"/>
      <c r="AD276" s="3101"/>
      <c r="AE276" s="1074"/>
      <c r="AF276" s="940"/>
      <c r="AH276" s="940"/>
      <c r="AI276" s="940"/>
      <c r="AJ276" s="939"/>
      <c r="AK276" s="1022"/>
      <c r="AL276" s="1022"/>
      <c r="AM276" s="1022"/>
      <c r="AN276" s="110"/>
      <c r="AO276" s="51"/>
      <c r="AP276" s="939">
        <f>IF($C$284="yes",9,0)</f>
        <v>0</v>
      </c>
      <c r="AR276" s="21"/>
      <c r="AS276" s="1071"/>
      <c r="AT276" s="1071"/>
      <c r="AU276" s="1071"/>
      <c r="AV276" s="1073"/>
      <c r="AW276" s="1073"/>
      <c r="AX276" s="112"/>
      <c r="AY276" s="112"/>
      <c r="AZ276" s="112"/>
      <c r="BA276" s="112"/>
    </row>
    <row r="277" spans="1:53" ht="12.75" customHeight="1">
      <c r="A277" s="1070"/>
      <c r="B277" s="1061"/>
      <c r="F277" s="3099" t="s">
        <v>1648</v>
      </c>
      <c r="G277" s="3100"/>
      <c r="H277" s="3100"/>
      <c r="I277" s="3100"/>
      <c r="J277" s="3100"/>
      <c r="K277" s="3100"/>
      <c r="L277" s="3100"/>
      <c r="M277" s="3100"/>
      <c r="N277" s="3100"/>
      <c r="O277" s="3100"/>
      <c r="P277" s="3100"/>
      <c r="Q277" s="3100"/>
      <c r="R277" s="3100"/>
      <c r="S277" s="3100"/>
      <c r="T277" s="3100"/>
      <c r="U277" s="3100"/>
      <c r="V277" s="3100"/>
      <c r="W277" s="3100"/>
      <c r="X277" s="3100"/>
      <c r="Y277" s="3100"/>
      <c r="Z277" s="3100"/>
      <c r="AA277" s="3100"/>
      <c r="AB277" s="3100"/>
      <c r="AC277" s="3100"/>
      <c r="AD277" s="3101"/>
      <c r="AE277" s="1074"/>
      <c r="AF277" s="940"/>
      <c r="AH277" s="940"/>
      <c r="AI277" s="940"/>
      <c r="AJ277" s="939"/>
      <c r="AK277" s="1022"/>
      <c r="AL277" s="1022"/>
      <c r="AM277" s="1022"/>
      <c r="AN277" s="110"/>
      <c r="AO277" s="51"/>
      <c r="AP277" s="939">
        <f>IF($C$292="yes",9,0)</f>
        <v>9</v>
      </c>
      <c r="AQ277" s="21"/>
      <c r="AR277" s="21"/>
      <c r="AS277" s="1071"/>
      <c r="AT277" s="1071"/>
      <c r="AU277" s="1071"/>
      <c r="AV277" s="1073"/>
      <c r="AW277" s="1073"/>
      <c r="AX277" s="112"/>
      <c r="AY277" s="112"/>
      <c r="AZ277" s="112"/>
      <c r="BA277" s="112"/>
    </row>
    <row r="278" spans="1:53">
      <c r="A278" s="1070"/>
      <c r="B278" s="1061"/>
      <c r="F278" s="3099"/>
      <c r="G278" s="3100"/>
      <c r="H278" s="3100"/>
      <c r="I278" s="3100"/>
      <c r="J278" s="3100"/>
      <c r="K278" s="3100"/>
      <c r="L278" s="3100"/>
      <c r="M278" s="3100"/>
      <c r="N278" s="3100"/>
      <c r="O278" s="3100"/>
      <c r="P278" s="3100"/>
      <c r="Q278" s="3100"/>
      <c r="R278" s="3100"/>
      <c r="S278" s="3100"/>
      <c r="T278" s="3100"/>
      <c r="U278" s="3100"/>
      <c r="V278" s="3100"/>
      <c r="W278" s="3100"/>
      <c r="X278" s="3100"/>
      <c r="Y278" s="3100"/>
      <c r="Z278" s="3100"/>
      <c r="AA278" s="3100"/>
      <c r="AB278" s="3100"/>
      <c r="AC278" s="3100"/>
      <c r="AD278" s="3101"/>
      <c r="AE278" s="1074"/>
      <c r="AF278" s="940"/>
      <c r="AH278" s="940"/>
      <c r="AI278" s="940"/>
      <c r="AJ278" s="939"/>
      <c r="AK278" s="1022"/>
      <c r="AL278" s="1022"/>
      <c r="AM278" s="1022"/>
      <c r="AN278" s="110"/>
      <c r="AO278" s="51"/>
      <c r="AP278" s="939">
        <f>IF($C$315="yes",9,0)</f>
        <v>0</v>
      </c>
      <c r="AR278" s="21"/>
      <c r="AS278" s="1071"/>
      <c r="AT278" s="1071"/>
      <c r="AU278" s="1071"/>
      <c r="AV278" s="1073"/>
      <c r="AW278" s="1073"/>
      <c r="AX278" s="112"/>
      <c r="AY278" s="112"/>
      <c r="AZ278" s="112"/>
      <c r="BA278" s="112"/>
    </row>
    <row r="279" spans="1:53" ht="12.75" customHeight="1">
      <c r="A279" s="1056"/>
      <c r="B279" s="940"/>
      <c r="C279" s="939"/>
      <c r="D279" s="940"/>
      <c r="E279" s="939"/>
      <c r="F279" s="3099" t="s">
        <v>1649</v>
      </c>
      <c r="G279" s="3100"/>
      <c r="H279" s="3100"/>
      <c r="I279" s="3100"/>
      <c r="J279" s="3100"/>
      <c r="K279" s="3100"/>
      <c r="L279" s="3100"/>
      <c r="M279" s="3100"/>
      <c r="N279" s="3100"/>
      <c r="O279" s="3100"/>
      <c r="P279" s="3100"/>
      <c r="Q279" s="3100"/>
      <c r="R279" s="3100"/>
      <c r="S279" s="3100"/>
      <c r="T279" s="3100"/>
      <c r="U279" s="3100"/>
      <c r="V279" s="3100"/>
      <c r="W279" s="3100"/>
      <c r="X279" s="3100"/>
      <c r="Y279" s="3100"/>
      <c r="Z279" s="3100"/>
      <c r="AA279" s="3100"/>
      <c r="AB279" s="3100"/>
      <c r="AC279" s="3100"/>
      <c r="AD279" s="3101"/>
      <c r="AE279" s="1074"/>
      <c r="AF279" s="940"/>
      <c r="AG279" s="940"/>
      <c r="AH279" s="940"/>
      <c r="AI279" s="940"/>
      <c r="AJ279" s="939"/>
      <c r="AK279" s="1022"/>
      <c r="AL279" s="1022"/>
      <c r="AM279" s="1022"/>
      <c r="AN279" s="110"/>
      <c r="AO279" s="51"/>
      <c r="AP279" s="1075">
        <f>MAX(AP275,AP276,AP277,AP278)</f>
        <v>9</v>
      </c>
      <c r="AQ279" s="964" t="s">
        <v>1579</v>
      </c>
      <c r="AR279" s="21"/>
      <c r="AS279" s="1071"/>
      <c r="AT279" s="1071"/>
      <c r="AU279" s="1071"/>
      <c r="AV279" s="1073"/>
      <c r="AW279" s="1073"/>
      <c r="AX279" s="112"/>
      <c r="AY279" s="112"/>
      <c r="AZ279" s="112"/>
      <c r="BA279" s="112"/>
    </row>
    <row r="280" spans="1:53" ht="15" customHeight="1">
      <c r="A280" s="1056"/>
      <c r="B280" s="940"/>
      <c r="C280" s="940"/>
      <c r="D280" s="940"/>
      <c r="E280" s="940"/>
      <c r="F280" s="3099"/>
      <c r="G280" s="3100"/>
      <c r="H280" s="3100"/>
      <c r="I280" s="3100"/>
      <c r="J280" s="3100"/>
      <c r="K280" s="3100"/>
      <c r="L280" s="3100"/>
      <c r="M280" s="3100"/>
      <c r="N280" s="3100"/>
      <c r="O280" s="3100"/>
      <c r="P280" s="3100"/>
      <c r="Q280" s="3100"/>
      <c r="R280" s="3100"/>
      <c r="S280" s="3100"/>
      <c r="T280" s="3100"/>
      <c r="U280" s="3100"/>
      <c r="V280" s="3100"/>
      <c r="W280" s="3100"/>
      <c r="X280" s="3100"/>
      <c r="Y280" s="3100"/>
      <c r="Z280" s="3100"/>
      <c r="AA280" s="3100"/>
      <c r="AB280" s="3100"/>
      <c r="AC280" s="3100"/>
      <c r="AD280" s="3101"/>
      <c r="AE280" s="1074"/>
      <c r="AF280" s="940"/>
      <c r="AG280" s="940"/>
      <c r="AH280" s="940"/>
      <c r="AI280" s="940"/>
      <c r="AJ280" s="939"/>
      <c r="AK280" s="1022"/>
      <c r="AL280" s="1022"/>
      <c r="AM280" s="1022"/>
      <c r="AN280" s="110"/>
      <c r="AO280" s="51"/>
      <c r="AR280" s="21"/>
      <c r="AS280" s="1071"/>
      <c r="AT280" s="1071"/>
      <c r="AU280" s="1071"/>
      <c r="AV280" s="1073"/>
      <c r="AW280" s="1073"/>
      <c r="AX280" s="112"/>
      <c r="AY280" s="112"/>
      <c r="AZ280" s="112"/>
      <c r="BA280" s="112"/>
    </row>
    <row r="281" spans="1:53" ht="12.75" customHeight="1">
      <c r="A281" s="1056"/>
      <c r="B281" s="940"/>
      <c r="C281" s="940"/>
      <c r="D281" s="940"/>
      <c r="E281" s="940"/>
      <c r="F281" s="3099" t="s">
        <v>1650</v>
      </c>
      <c r="G281" s="3100"/>
      <c r="H281" s="3100"/>
      <c r="I281" s="3100"/>
      <c r="J281" s="3100"/>
      <c r="K281" s="3100"/>
      <c r="L281" s="3100"/>
      <c r="M281" s="3100"/>
      <c r="N281" s="3100"/>
      <c r="O281" s="3100"/>
      <c r="P281" s="3100"/>
      <c r="Q281" s="3100"/>
      <c r="R281" s="3100"/>
      <c r="S281" s="3100"/>
      <c r="T281" s="3100"/>
      <c r="U281" s="3100"/>
      <c r="V281" s="3100"/>
      <c r="W281" s="3100"/>
      <c r="X281" s="3100"/>
      <c r="Y281" s="3100"/>
      <c r="Z281" s="3100"/>
      <c r="AA281" s="3100"/>
      <c r="AB281" s="3100"/>
      <c r="AC281" s="3100"/>
      <c r="AD281" s="3101"/>
      <c r="AE281" s="1076"/>
      <c r="AF281" s="940"/>
      <c r="AG281" s="940"/>
      <c r="AH281" s="940"/>
      <c r="AI281" s="940"/>
      <c r="AJ281" s="939"/>
      <c r="AK281" s="1022"/>
      <c r="AL281" s="1022"/>
      <c r="AM281" s="1022"/>
      <c r="AN281" s="110"/>
      <c r="AO281" s="51"/>
      <c r="AP281" s="939"/>
      <c r="AR281" s="21"/>
      <c r="AS281" s="1071"/>
      <c r="AT281" s="1071"/>
      <c r="AU281" s="1071"/>
      <c r="AV281" s="1073"/>
      <c r="AW281" s="1073"/>
      <c r="AX281" s="112"/>
      <c r="AY281" s="112"/>
      <c r="AZ281" s="112"/>
      <c r="BA281" s="112"/>
    </row>
    <row r="282" spans="1:53">
      <c r="A282" s="1056"/>
      <c r="B282" s="940"/>
      <c r="C282" s="940"/>
      <c r="D282" s="940"/>
      <c r="E282" s="940"/>
      <c r="F282" s="3102"/>
      <c r="G282" s="3103"/>
      <c r="H282" s="3103"/>
      <c r="I282" s="3103"/>
      <c r="J282" s="3103"/>
      <c r="K282" s="3103"/>
      <c r="L282" s="3103"/>
      <c r="M282" s="3103"/>
      <c r="N282" s="3103"/>
      <c r="O282" s="3103"/>
      <c r="P282" s="3103"/>
      <c r="Q282" s="3103"/>
      <c r="R282" s="3103"/>
      <c r="S282" s="3103"/>
      <c r="T282" s="3103"/>
      <c r="U282" s="3103"/>
      <c r="V282" s="3103"/>
      <c r="W282" s="3103"/>
      <c r="X282" s="3103"/>
      <c r="Y282" s="3103"/>
      <c r="Z282" s="3103"/>
      <c r="AA282" s="3103"/>
      <c r="AB282" s="3103"/>
      <c r="AC282" s="3103"/>
      <c r="AD282" s="3104"/>
      <c r="AE282" s="1076"/>
      <c r="AF282" s="940"/>
      <c r="AG282" s="940"/>
      <c r="AH282" s="940"/>
      <c r="AI282" s="940"/>
      <c r="AJ282" s="939"/>
      <c r="AK282" s="1022"/>
      <c r="AL282" s="1022"/>
      <c r="AM282" s="1022"/>
      <c r="AN282" s="110"/>
      <c r="AO282" s="51"/>
      <c r="AP282" s="939"/>
      <c r="AR282" s="21"/>
      <c r="AS282" s="1071"/>
      <c r="AT282" s="1071"/>
      <c r="AU282" s="1071"/>
      <c r="AV282" s="1073"/>
      <c r="AW282" s="1073"/>
      <c r="AX282" s="112"/>
      <c r="AY282" s="112"/>
      <c r="AZ282" s="112"/>
      <c r="BA282" s="112"/>
    </row>
    <row r="283" spans="1:53">
      <c r="A283" s="1056"/>
      <c r="B283" s="940"/>
      <c r="C283" s="940"/>
      <c r="D283" s="940"/>
      <c r="E283" s="940"/>
      <c r="F283" s="1076"/>
      <c r="G283" s="1076"/>
      <c r="H283" s="1076"/>
      <c r="I283" s="1076"/>
      <c r="J283" s="1076"/>
      <c r="K283" s="1076"/>
      <c r="L283" s="1076"/>
      <c r="M283" s="1076"/>
      <c r="N283" s="1076"/>
      <c r="O283" s="1076"/>
      <c r="P283" s="1076"/>
      <c r="Q283" s="1076"/>
      <c r="R283" s="1076"/>
      <c r="S283" s="1076"/>
      <c r="T283" s="1076"/>
      <c r="U283" s="1076"/>
      <c r="V283" s="1076"/>
      <c r="W283" s="1076"/>
      <c r="X283" s="1076"/>
      <c r="Y283" s="1076"/>
      <c r="Z283" s="1076"/>
      <c r="AA283" s="1076"/>
      <c r="AB283" s="1076"/>
      <c r="AC283" s="1076"/>
      <c r="AD283" s="1076"/>
      <c r="AE283" s="940"/>
      <c r="AF283" s="940"/>
      <c r="AG283" s="940"/>
      <c r="AH283" s="940"/>
      <c r="AI283" s="940"/>
      <c r="AJ283" s="939"/>
      <c r="AK283" s="1022"/>
      <c r="AL283" s="1022"/>
      <c r="AM283" s="1022"/>
      <c r="AN283" s="110"/>
      <c r="AO283" s="51"/>
      <c r="AR283" s="21"/>
      <c r="AS283" s="1077"/>
      <c r="AT283" s="1077"/>
      <c r="AU283" s="1077"/>
      <c r="AV283" s="54"/>
      <c r="AW283" s="54"/>
    </row>
    <row r="284" spans="1:53" ht="15" customHeight="1">
      <c r="A284" s="3105" t="s">
        <v>1651</v>
      </c>
      <c r="B284" s="3105"/>
      <c r="C284" s="3076" t="s">
        <v>626</v>
      </c>
      <c r="D284" s="3076"/>
      <c r="E284" s="936"/>
      <c r="F284" s="1078" t="s">
        <v>1652</v>
      </c>
      <c r="G284" s="1079"/>
      <c r="H284" s="1079"/>
      <c r="I284" s="1079"/>
      <c r="J284" s="1079"/>
      <c r="K284" s="1079"/>
      <c r="L284" s="1079"/>
      <c r="M284" s="1079"/>
      <c r="N284" s="1079"/>
      <c r="O284" s="1079"/>
      <c r="P284" s="1079"/>
      <c r="Q284" s="1079"/>
      <c r="R284" s="1079"/>
      <c r="S284" s="1079"/>
      <c r="T284" s="1079"/>
      <c r="U284" s="1079"/>
      <c r="V284" s="1079"/>
      <c r="W284" s="1079"/>
      <c r="X284" s="1079"/>
      <c r="Y284" s="1079"/>
      <c r="Z284" s="1079"/>
      <c r="AA284" s="1079"/>
      <c r="AB284" s="1079"/>
      <c r="AC284" s="1079"/>
      <c r="AD284" s="1080"/>
      <c r="AE284" s="940"/>
      <c r="AF284" s="940"/>
      <c r="AG284" s="982" t="s">
        <v>1653</v>
      </c>
      <c r="AH284" s="940"/>
      <c r="AI284" s="940"/>
      <c r="AJ284" s="939"/>
      <c r="AK284" s="1022"/>
      <c r="AL284" s="1022"/>
      <c r="AM284" s="1022"/>
      <c r="AN284" s="1081"/>
      <c r="AO284" s="51"/>
      <c r="AR284" s="21"/>
    </row>
    <row r="285" spans="1:53">
      <c r="A285" s="1056"/>
      <c r="B285" s="940"/>
      <c r="C285" s="939"/>
      <c r="D285" s="940"/>
      <c r="E285" s="939"/>
      <c r="F285" s="3099" t="s">
        <v>1654</v>
      </c>
      <c r="G285" s="3100"/>
      <c r="H285" s="3100"/>
      <c r="I285" s="3100"/>
      <c r="J285" s="3100"/>
      <c r="K285" s="3100"/>
      <c r="L285" s="3100"/>
      <c r="M285" s="3100"/>
      <c r="N285" s="3100"/>
      <c r="O285" s="3100"/>
      <c r="P285" s="3100"/>
      <c r="Q285" s="3100"/>
      <c r="R285" s="3100"/>
      <c r="S285" s="3100"/>
      <c r="T285" s="3100"/>
      <c r="U285" s="3100"/>
      <c r="V285" s="3100"/>
      <c r="W285" s="3100"/>
      <c r="X285" s="3100"/>
      <c r="Y285" s="3100"/>
      <c r="Z285" s="3100"/>
      <c r="AA285" s="3100"/>
      <c r="AB285" s="3100"/>
      <c r="AC285" s="3100"/>
      <c r="AD285" s="3101"/>
      <c r="AE285" s="940"/>
      <c r="AF285" s="940"/>
      <c r="AG285" s="940"/>
      <c r="AH285" s="940"/>
      <c r="AI285" s="940"/>
      <c r="AJ285" s="939"/>
      <c r="AK285" s="1022"/>
      <c r="AL285" s="1022"/>
      <c r="AM285" s="1022"/>
      <c r="AR285" s="1082"/>
    </row>
    <row r="286" spans="1:53" ht="15" customHeight="1">
      <c r="A286" s="1056"/>
      <c r="B286" s="940"/>
      <c r="C286" s="939"/>
      <c r="D286" s="940"/>
      <c r="E286" s="939"/>
      <c r="F286" s="3099"/>
      <c r="G286" s="3100"/>
      <c r="H286" s="3100"/>
      <c r="I286" s="3100"/>
      <c r="J286" s="3100"/>
      <c r="K286" s="3100"/>
      <c r="L286" s="3100"/>
      <c r="M286" s="3100"/>
      <c r="N286" s="3100"/>
      <c r="O286" s="3100"/>
      <c r="P286" s="3100"/>
      <c r="Q286" s="3100"/>
      <c r="R286" s="3100"/>
      <c r="S286" s="3100"/>
      <c r="T286" s="3100"/>
      <c r="U286" s="3100"/>
      <c r="V286" s="3100"/>
      <c r="W286" s="3100"/>
      <c r="X286" s="3100"/>
      <c r="Y286" s="3100"/>
      <c r="Z286" s="3100"/>
      <c r="AA286" s="3100"/>
      <c r="AB286" s="3100"/>
      <c r="AC286" s="3100"/>
      <c r="AD286" s="3101"/>
      <c r="AE286" s="940"/>
      <c r="AF286" s="940"/>
      <c r="AG286" s="940"/>
      <c r="AH286" s="940"/>
      <c r="AI286" s="940"/>
      <c r="AJ286" s="939"/>
      <c r="AK286" s="1022"/>
      <c r="AL286" s="1022"/>
      <c r="AM286" s="1022"/>
      <c r="AR286" s="1082"/>
    </row>
    <row r="287" spans="1:53">
      <c r="A287" s="1056"/>
      <c r="B287" s="940"/>
      <c r="C287" s="939"/>
      <c r="D287" s="940"/>
      <c r="E287" s="939"/>
      <c r="F287" s="3099" t="s">
        <v>1649</v>
      </c>
      <c r="G287" s="3100"/>
      <c r="H287" s="3100"/>
      <c r="I287" s="3100"/>
      <c r="J287" s="3100"/>
      <c r="K287" s="3100"/>
      <c r="L287" s="3100"/>
      <c r="M287" s="3100"/>
      <c r="N287" s="3100"/>
      <c r="O287" s="3100"/>
      <c r="P287" s="3100"/>
      <c r="Q287" s="3100"/>
      <c r="R287" s="3100"/>
      <c r="S287" s="3100"/>
      <c r="T287" s="3100"/>
      <c r="U287" s="3100"/>
      <c r="V287" s="3100"/>
      <c r="W287" s="3100"/>
      <c r="X287" s="3100"/>
      <c r="Y287" s="3100"/>
      <c r="Z287" s="3100"/>
      <c r="AA287" s="3100"/>
      <c r="AB287" s="3100"/>
      <c r="AC287" s="3100"/>
      <c r="AD287" s="3101"/>
      <c r="AE287" s="940"/>
      <c r="AF287" s="940"/>
      <c r="AG287" s="940"/>
      <c r="AH287" s="940"/>
      <c r="AI287" s="940"/>
      <c r="AJ287" s="939"/>
      <c r="AK287" s="1022"/>
      <c r="AL287" s="1022"/>
      <c r="AM287" s="1022"/>
      <c r="AP287" s="1075"/>
      <c r="AQ287" s="964"/>
      <c r="AR287" s="1082"/>
    </row>
    <row r="288" spans="1:53" ht="15" customHeight="1">
      <c r="A288" s="1056"/>
      <c r="B288" s="940"/>
      <c r="C288" s="939"/>
      <c r="D288" s="940"/>
      <c r="E288" s="939"/>
      <c r="F288" s="3099"/>
      <c r="G288" s="3100"/>
      <c r="H288" s="3100"/>
      <c r="I288" s="3100"/>
      <c r="J288" s="3100"/>
      <c r="K288" s="3100"/>
      <c r="L288" s="3100"/>
      <c r="M288" s="3100"/>
      <c r="N288" s="3100"/>
      <c r="O288" s="3100"/>
      <c r="P288" s="3100"/>
      <c r="Q288" s="3100"/>
      <c r="R288" s="3100"/>
      <c r="S288" s="3100"/>
      <c r="T288" s="3100"/>
      <c r="U288" s="3100"/>
      <c r="V288" s="3100"/>
      <c r="W288" s="3100"/>
      <c r="X288" s="3100"/>
      <c r="Y288" s="3100"/>
      <c r="Z288" s="3100"/>
      <c r="AA288" s="3100"/>
      <c r="AB288" s="3100"/>
      <c r="AC288" s="3100"/>
      <c r="AD288" s="3101"/>
      <c r="AE288" s="940"/>
      <c r="AF288" s="940"/>
      <c r="AG288" s="940"/>
      <c r="AH288" s="940"/>
      <c r="AI288" s="940"/>
      <c r="AJ288" s="939"/>
      <c r="AK288" s="1022"/>
      <c r="AL288" s="1022"/>
      <c r="AM288" s="1022"/>
      <c r="AP288" s="1075"/>
      <c r="AQ288" s="964"/>
      <c r="AR288" s="1082"/>
    </row>
    <row r="289" spans="1:60">
      <c r="A289" s="1056"/>
      <c r="B289" s="940"/>
      <c r="C289" s="939"/>
      <c r="D289" s="940"/>
      <c r="E289" s="939"/>
      <c r="F289" s="3099" t="s">
        <v>1655</v>
      </c>
      <c r="G289" s="3100"/>
      <c r="H289" s="3100"/>
      <c r="I289" s="3100"/>
      <c r="J289" s="3100"/>
      <c r="K289" s="3100"/>
      <c r="L289" s="3100"/>
      <c r="M289" s="3100"/>
      <c r="N289" s="3100"/>
      <c r="O289" s="3100"/>
      <c r="P289" s="3100"/>
      <c r="Q289" s="3100"/>
      <c r="R289" s="3100"/>
      <c r="S289" s="3100"/>
      <c r="T289" s="3100"/>
      <c r="U289" s="3100"/>
      <c r="V289" s="3100"/>
      <c r="W289" s="3100"/>
      <c r="X289" s="3100"/>
      <c r="Y289" s="3100"/>
      <c r="Z289" s="3100"/>
      <c r="AA289" s="3100"/>
      <c r="AB289" s="3100"/>
      <c r="AC289" s="3100"/>
      <c r="AD289" s="3101"/>
      <c r="AE289" s="940"/>
      <c r="AF289" s="940"/>
      <c r="AG289" s="940"/>
      <c r="AH289" s="940"/>
      <c r="AI289" s="940"/>
      <c r="AJ289" s="939"/>
      <c r="AK289" s="1022"/>
      <c r="AL289" s="1022"/>
      <c r="AM289" s="1022"/>
      <c r="AP289" s="1075"/>
      <c r="AQ289" s="964"/>
      <c r="AR289" s="1082"/>
    </row>
    <row r="290" spans="1:60">
      <c r="A290" s="1056"/>
      <c r="B290" s="940"/>
      <c r="C290" s="939"/>
      <c r="D290" s="940"/>
      <c r="E290" s="939"/>
      <c r="F290" s="3102"/>
      <c r="G290" s="3103"/>
      <c r="H290" s="3103"/>
      <c r="I290" s="3103"/>
      <c r="J290" s="3103"/>
      <c r="K290" s="3103"/>
      <c r="L290" s="3103"/>
      <c r="M290" s="3103"/>
      <c r="N290" s="3103"/>
      <c r="O290" s="3103"/>
      <c r="P290" s="3103"/>
      <c r="Q290" s="3103"/>
      <c r="R290" s="3103"/>
      <c r="S290" s="3103"/>
      <c r="T290" s="3103"/>
      <c r="U290" s="3103"/>
      <c r="V290" s="3103"/>
      <c r="W290" s="3103"/>
      <c r="X290" s="3103"/>
      <c r="Y290" s="3103"/>
      <c r="Z290" s="3103"/>
      <c r="AA290" s="3103"/>
      <c r="AB290" s="3103"/>
      <c r="AC290" s="3103"/>
      <c r="AD290" s="3104"/>
      <c r="AE290" s="940"/>
      <c r="AF290" s="940"/>
      <c r="AG290" s="940"/>
      <c r="AH290" s="940"/>
      <c r="AI290" s="940"/>
      <c r="AJ290" s="939"/>
      <c r="AK290" s="1022"/>
      <c r="AL290" s="1022"/>
      <c r="AM290" s="1022"/>
      <c r="AP290" s="1075"/>
      <c r="AQ290" s="964"/>
      <c r="AR290" s="1082"/>
    </row>
    <row r="291" spans="1:60">
      <c r="A291" s="1056"/>
      <c r="B291" s="940"/>
      <c r="C291" s="940"/>
      <c r="D291" s="940"/>
      <c r="E291" s="940"/>
      <c r="F291" s="940"/>
      <c r="G291" s="940"/>
      <c r="H291" s="940"/>
      <c r="I291" s="940"/>
      <c r="J291" s="940"/>
      <c r="K291" s="940"/>
      <c r="L291" s="940"/>
      <c r="M291" s="940"/>
      <c r="N291" s="940"/>
      <c r="O291" s="940"/>
      <c r="P291" s="940"/>
      <c r="Q291" s="940"/>
      <c r="R291" s="940"/>
      <c r="S291" s="940"/>
      <c r="T291" s="940"/>
      <c r="U291" s="940"/>
      <c r="V291" s="940"/>
      <c r="W291" s="940"/>
      <c r="X291" s="940"/>
      <c r="Y291" s="940"/>
      <c r="Z291" s="940"/>
      <c r="AA291" s="940"/>
      <c r="AB291" s="940"/>
      <c r="AC291" s="940"/>
      <c r="AD291" s="940"/>
      <c r="AE291" s="940"/>
      <c r="AF291" s="940"/>
      <c r="AG291" s="940"/>
      <c r="AH291" s="940"/>
      <c r="AI291" s="940"/>
      <c r="AJ291" s="939"/>
      <c r="AK291" s="1022"/>
      <c r="AL291" s="1022"/>
      <c r="AM291" s="1022"/>
      <c r="AN291" s="110"/>
      <c r="AO291" s="51"/>
      <c r="AR291" s="21"/>
    </row>
    <row r="292" spans="1:60">
      <c r="A292" s="3105" t="s">
        <v>1656</v>
      </c>
      <c r="B292" s="3105"/>
      <c r="C292" s="3076" t="s">
        <v>578</v>
      </c>
      <c r="D292" s="3076"/>
      <c r="E292" s="936"/>
      <c r="F292" s="1078" t="s">
        <v>1652</v>
      </c>
      <c r="G292" s="1083"/>
      <c r="H292" s="1083"/>
      <c r="I292" s="1083"/>
      <c r="J292" s="1083"/>
      <c r="K292" s="1083"/>
      <c r="L292" s="1083"/>
      <c r="M292" s="1083"/>
      <c r="N292" s="1083"/>
      <c r="O292" s="1083"/>
      <c r="P292" s="1083"/>
      <c r="Q292" s="1083"/>
      <c r="R292" s="1083"/>
      <c r="S292" s="1083"/>
      <c r="T292" s="1083"/>
      <c r="U292" s="1083"/>
      <c r="V292" s="1083"/>
      <c r="W292" s="1083"/>
      <c r="X292" s="1083"/>
      <c r="Y292" s="1083"/>
      <c r="Z292" s="1083"/>
      <c r="AA292" s="1083"/>
      <c r="AB292" s="1083"/>
      <c r="AC292" s="1083"/>
      <c r="AD292" s="1084"/>
      <c r="AE292" s="940"/>
      <c r="AF292" s="940"/>
      <c r="AG292" s="1008" t="s">
        <v>1653</v>
      </c>
      <c r="AH292" s="940"/>
      <c r="AI292" s="940"/>
      <c r="AJ292" s="939"/>
      <c r="AK292" s="1022"/>
      <c r="AL292" s="1022"/>
      <c r="AM292" s="1022"/>
      <c r="AN292" s="110"/>
      <c r="AO292" s="51"/>
      <c r="AR292" s="21"/>
    </row>
    <row r="293" spans="1:60">
      <c r="A293" s="1696"/>
      <c r="B293" s="1696"/>
      <c r="C293" s="1692"/>
      <c r="D293" s="1692"/>
      <c r="E293" s="936"/>
      <c r="F293" s="3099" t="s">
        <v>1657</v>
      </c>
      <c r="G293" s="3100"/>
      <c r="H293" s="3100"/>
      <c r="I293" s="3100"/>
      <c r="J293" s="3100"/>
      <c r="K293" s="3100"/>
      <c r="L293" s="3100"/>
      <c r="M293" s="3100"/>
      <c r="N293" s="3100"/>
      <c r="O293" s="3100"/>
      <c r="P293" s="3100"/>
      <c r="Q293" s="3100"/>
      <c r="R293" s="3100"/>
      <c r="S293" s="3100"/>
      <c r="T293" s="3100"/>
      <c r="U293" s="3100"/>
      <c r="V293" s="3100"/>
      <c r="W293" s="3100"/>
      <c r="X293" s="3100"/>
      <c r="Y293" s="3100"/>
      <c r="Z293" s="3100"/>
      <c r="AA293" s="3100"/>
      <c r="AB293" s="3100"/>
      <c r="AC293" s="3100"/>
      <c r="AD293" s="3101"/>
      <c r="AE293" s="940"/>
      <c r="AF293" s="940"/>
      <c r="AG293" s="1008"/>
      <c r="AH293" s="940"/>
      <c r="AI293" s="940"/>
      <c r="AJ293" s="939"/>
      <c r="AK293" s="1022"/>
      <c r="AL293" s="1022"/>
      <c r="AM293" s="1022"/>
      <c r="AN293" s="110"/>
      <c r="AO293" s="51"/>
      <c r="AP293" s="946" t="s">
        <v>1381</v>
      </c>
      <c r="AR293" s="21"/>
    </row>
    <row r="294" spans="1:60" s="21" customFormat="1">
      <c r="F294" s="3099"/>
      <c r="G294" s="3100"/>
      <c r="H294" s="3100"/>
      <c r="I294" s="3100"/>
      <c r="J294" s="3100"/>
      <c r="K294" s="3100"/>
      <c r="L294" s="3100"/>
      <c r="M294" s="3100"/>
      <c r="N294" s="3100"/>
      <c r="O294" s="3100"/>
      <c r="P294" s="3100"/>
      <c r="Q294" s="3100"/>
      <c r="R294" s="3100"/>
      <c r="S294" s="3100"/>
      <c r="T294" s="3100"/>
      <c r="U294" s="3100"/>
      <c r="V294" s="3100"/>
      <c r="W294" s="3100"/>
      <c r="X294" s="3100"/>
      <c r="Y294" s="3100"/>
      <c r="Z294" s="3100"/>
      <c r="AA294" s="3100"/>
      <c r="AB294" s="3100"/>
      <c r="AC294" s="3100"/>
      <c r="AD294" s="3101"/>
      <c r="AE294" s="940"/>
      <c r="AF294" s="940"/>
      <c r="AH294" s="940"/>
      <c r="AI294" s="940"/>
      <c r="AJ294" s="1085"/>
      <c r="AK294" s="1056"/>
      <c r="AL294" s="1056"/>
      <c r="AM294" s="1056"/>
      <c r="AN294" s="1086"/>
      <c r="AP294" s="1087" t="s">
        <v>2158</v>
      </c>
      <c r="BD294" s="1088"/>
      <c r="BE294" s="1088"/>
      <c r="BF294" s="1088"/>
      <c r="BG294" s="1088"/>
      <c r="BH294" s="1088"/>
    </row>
    <row r="295" spans="1:60">
      <c r="A295" s="1056"/>
      <c r="B295" s="940"/>
      <c r="C295" s="1692"/>
      <c r="D295" s="1692"/>
      <c r="E295" s="936"/>
      <c r="F295" s="1090" t="s">
        <v>1658</v>
      </c>
      <c r="G295" s="1102"/>
      <c r="H295" s="1102"/>
      <c r="I295" s="1102"/>
      <c r="J295" s="1102"/>
      <c r="K295" s="1102"/>
      <c r="L295" s="1102"/>
      <c r="M295" s="1102"/>
      <c r="N295" s="1102"/>
      <c r="O295" s="1102"/>
      <c r="P295" s="1102"/>
      <c r="Q295" s="1102"/>
      <c r="R295" s="1102"/>
      <c r="S295" s="1102"/>
      <c r="T295" s="1102"/>
      <c r="U295" s="1102"/>
      <c r="V295" s="1102"/>
      <c r="W295" s="1102"/>
      <c r="X295" s="1102"/>
      <c r="Y295" s="1102"/>
      <c r="Z295" s="1102"/>
      <c r="AA295" s="1102"/>
      <c r="AB295" s="1102"/>
      <c r="AC295" s="1102"/>
      <c r="AD295" s="1719"/>
      <c r="AE295" s="940"/>
      <c r="AF295" s="940"/>
      <c r="AG295" s="982"/>
      <c r="AH295" s="940"/>
      <c r="AI295" s="940"/>
      <c r="AJ295" s="939"/>
      <c r="AK295" s="1022"/>
      <c r="AL295" s="1022"/>
      <c r="AM295" s="1022"/>
      <c r="AN295" s="110"/>
      <c r="AO295" s="51"/>
      <c r="AP295" s="1087" t="s">
        <v>2160</v>
      </c>
      <c r="AR295" s="21"/>
    </row>
    <row r="296" spans="1:60">
      <c r="A296" s="1056"/>
      <c r="B296" s="940"/>
      <c r="C296" s="1692"/>
      <c r="D296" s="1692"/>
      <c r="E296" s="936"/>
      <c r="F296" s="1090"/>
      <c r="G296" s="1102"/>
      <c r="H296" s="1102"/>
      <c r="I296" s="1102"/>
      <c r="J296" s="1102"/>
      <c r="K296" s="1102"/>
      <c r="L296" s="1102"/>
      <c r="M296" s="1102"/>
      <c r="N296" s="1102"/>
      <c r="O296" s="1102"/>
      <c r="P296" s="1102"/>
      <c r="Q296" s="1102"/>
      <c r="R296" s="1102"/>
      <c r="S296" s="1102"/>
      <c r="T296" s="1102"/>
      <c r="U296" s="1102"/>
      <c r="V296" s="1102"/>
      <c r="W296" s="1102"/>
      <c r="X296" s="1102"/>
      <c r="Y296" s="1102"/>
      <c r="Z296" s="1102"/>
      <c r="AA296" s="1102"/>
      <c r="AB296" s="1102"/>
      <c r="AC296" s="1102"/>
      <c r="AD296" s="1719"/>
      <c r="AE296" s="940"/>
      <c r="AF296" s="940"/>
      <c r="AG296" s="982"/>
      <c r="AH296" s="940"/>
      <c r="AI296" s="940"/>
      <c r="AJ296" s="1021"/>
      <c r="AK296" s="1022"/>
      <c r="AL296" s="1022"/>
      <c r="AM296" s="1022"/>
      <c r="AN296" s="110"/>
      <c r="AO296" s="51"/>
      <c r="AP296" s="1087" t="s">
        <v>2299</v>
      </c>
      <c r="AR296" s="21"/>
    </row>
    <row r="297" spans="1:60" ht="12.75" customHeight="1">
      <c r="A297" s="1056"/>
      <c r="B297" s="940"/>
      <c r="C297" s="1692"/>
      <c r="D297" s="1692"/>
      <c r="E297" s="936"/>
      <c r="F297" s="1090"/>
      <c r="G297" s="1074"/>
      <c r="H297" s="1074"/>
      <c r="I297" s="1074"/>
      <c r="J297" s="1074"/>
      <c r="K297" s="1074"/>
      <c r="L297" s="1074"/>
      <c r="M297" s="1074"/>
      <c r="N297" s="1074"/>
      <c r="O297" s="1074"/>
      <c r="P297" s="1074"/>
      <c r="Q297" s="1074"/>
      <c r="R297" s="1074"/>
      <c r="S297" s="1074"/>
      <c r="T297" s="1074"/>
      <c r="U297" s="1074"/>
      <c r="V297" s="1074"/>
      <c r="W297" s="1074"/>
      <c r="X297" s="1074"/>
      <c r="Y297" s="1074"/>
      <c r="Z297" s="1074"/>
      <c r="AA297" s="1074"/>
      <c r="AB297" s="1074"/>
      <c r="AC297" s="1074"/>
      <c r="AD297" s="1091"/>
      <c r="AE297" s="940"/>
      <c r="AF297" s="940"/>
      <c r="AG297" s="982"/>
      <c r="AH297" s="940"/>
      <c r="AI297" s="940"/>
      <c r="AJ297" s="1022"/>
      <c r="AK297" s="1022"/>
      <c r="AL297" s="1022"/>
      <c r="AM297" s="1022"/>
      <c r="AN297" s="110"/>
      <c r="AO297" s="51"/>
      <c r="AP297" s="126"/>
      <c r="AR297" s="21"/>
    </row>
    <row r="298" spans="1:60" ht="12.75" customHeight="1">
      <c r="A298" s="1056"/>
      <c r="B298" s="940"/>
      <c r="C298" s="1692"/>
      <c r="D298" s="1692"/>
      <c r="E298" s="936"/>
      <c r="F298" s="3109" t="s">
        <v>2158</v>
      </c>
      <c r="G298" s="3110"/>
      <c r="H298" s="3110"/>
      <c r="I298" s="3110"/>
      <c r="J298" s="3110"/>
      <c r="K298" s="3110"/>
      <c r="L298" s="3110"/>
      <c r="M298" s="3110"/>
      <c r="N298" s="3110"/>
      <c r="O298" s="3110"/>
      <c r="P298" s="3110"/>
      <c r="Q298" s="3110"/>
      <c r="R298" s="3110"/>
      <c r="S298" s="3110"/>
      <c r="T298" s="3110"/>
      <c r="U298" s="3110"/>
      <c r="V298" s="3110"/>
      <c r="W298" s="3110"/>
      <c r="X298" s="3110"/>
      <c r="Y298" s="3110"/>
      <c r="Z298" s="3110"/>
      <c r="AA298" s="3110"/>
      <c r="AB298" s="3110"/>
      <c r="AC298" s="3110"/>
      <c r="AD298" s="3111"/>
      <c r="AE298" s="1074"/>
      <c r="AF298" s="1074"/>
      <c r="AG298" s="1074"/>
      <c r="AH298" s="1074"/>
      <c r="AI298" s="1074"/>
      <c r="AJ298" s="1074"/>
      <c r="AK298" s="1074"/>
      <c r="AL298" s="1022"/>
      <c r="AM298" s="1022"/>
      <c r="AN298" s="110"/>
      <c r="AO298" s="51"/>
      <c r="AP298" s="126"/>
      <c r="AR298" s="21"/>
    </row>
    <row r="299" spans="1:60">
      <c r="A299" s="1056"/>
      <c r="B299" s="940"/>
      <c r="C299" s="1692"/>
      <c r="D299" s="1692"/>
      <c r="E299" s="936"/>
      <c r="F299" s="3109"/>
      <c r="G299" s="3110"/>
      <c r="H299" s="3110"/>
      <c r="I299" s="3110"/>
      <c r="J299" s="3110"/>
      <c r="K299" s="3110"/>
      <c r="L299" s="3110"/>
      <c r="M299" s="3110"/>
      <c r="N299" s="3110"/>
      <c r="O299" s="3110"/>
      <c r="P299" s="3110"/>
      <c r="Q299" s="3110"/>
      <c r="R299" s="3110"/>
      <c r="S299" s="3110"/>
      <c r="T299" s="3110"/>
      <c r="U299" s="3110"/>
      <c r="V299" s="3110"/>
      <c r="W299" s="3110"/>
      <c r="X299" s="3110"/>
      <c r="Y299" s="3110"/>
      <c r="Z299" s="3110"/>
      <c r="AA299" s="3110"/>
      <c r="AB299" s="3110"/>
      <c r="AC299" s="3110"/>
      <c r="AD299" s="3111"/>
      <c r="AE299" s="940"/>
      <c r="AF299" s="940"/>
      <c r="AG299" s="982"/>
      <c r="AH299" s="940"/>
      <c r="AI299" s="940"/>
      <c r="AJ299" s="1022"/>
      <c r="AK299" s="1022"/>
      <c r="AL299" s="1022"/>
      <c r="AM299" s="1022"/>
      <c r="AN299" s="110"/>
      <c r="AO299" s="51"/>
      <c r="AP299" s="126"/>
      <c r="AR299" s="21"/>
    </row>
    <row r="300" spans="1:60">
      <c r="A300" s="1056"/>
      <c r="B300" s="940"/>
      <c r="C300" s="1692"/>
      <c r="D300" s="1692"/>
      <c r="E300" s="936"/>
      <c r="F300" s="3109"/>
      <c r="G300" s="3110"/>
      <c r="H300" s="3110"/>
      <c r="I300" s="3110"/>
      <c r="J300" s="3110"/>
      <c r="K300" s="3110"/>
      <c r="L300" s="3110"/>
      <c r="M300" s="3110"/>
      <c r="N300" s="3110"/>
      <c r="O300" s="3110"/>
      <c r="P300" s="3110"/>
      <c r="Q300" s="3110"/>
      <c r="R300" s="3110"/>
      <c r="S300" s="3110"/>
      <c r="T300" s="3110"/>
      <c r="U300" s="3110"/>
      <c r="V300" s="3110"/>
      <c r="W300" s="3110"/>
      <c r="X300" s="3110"/>
      <c r="Y300" s="3110"/>
      <c r="Z300" s="3110"/>
      <c r="AA300" s="3110"/>
      <c r="AB300" s="3110"/>
      <c r="AC300" s="3110"/>
      <c r="AD300" s="3111"/>
      <c r="AE300" s="940"/>
      <c r="AF300" s="940"/>
      <c r="AG300" s="982"/>
      <c r="AH300" s="940"/>
      <c r="AI300" s="940"/>
      <c r="AJ300" s="1022"/>
      <c r="AK300" s="1022"/>
      <c r="AL300" s="1022"/>
      <c r="AM300" s="1022"/>
      <c r="AN300" s="110"/>
      <c r="AO300" s="51"/>
      <c r="AP300" s="126"/>
      <c r="AR300" s="21"/>
    </row>
    <row r="301" spans="1:60">
      <c r="A301" s="1056"/>
      <c r="B301" s="940"/>
      <c r="C301" s="1692"/>
      <c r="D301" s="1692"/>
      <c r="E301" s="936"/>
      <c r="F301" s="3109"/>
      <c r="G301" s="3110"/>
      <c r="H301" s="3110"/>
      <c r="I301" s="3110"/>
      <c r="J301" s="3110"/>
      <c r="K301" s="3110"/>
      <c r="L301" s="3110"/>
      <c r="M301" s="3110"/>
      <c r="N301" s="3110"/>
      <c r="O301" s="3110"/>
      <c r="P301" s="3110"/>
      <c r="Q301" s="3110"/>
      <c r="R301" s="3110"/>
      <c r="S301" s="3110"/>
      <c r="T301" s="3110"/>
      <c r="U301" s="3110"/>
      <c r="V301" s="3110"/>
      <c r="W301" s="3110"/>
      <c r="X301" s="3110"/>
      <c r="Y301" s="3110"/>
      <c r="Z301" s="3110"/>
      <c r="AA301" s="3110"/>
      <c r="AB301" s="3110"/>
      <c r="AC301" s="3110"/>
      <c r="AD301" s="3111"/>
      <c r="AE301" s="940"/>
      <c r="AF301" s="940"/>
      <c r="AG301" s="982"/>
      <c r="AH301" s="940"/>
      <c r="AI301" s="940"/>
      <c r="AJ301" s="1022"/>
      <c r="AK301" s="1022"/>
      <c r="AL301" s="1022"/>
      <c r="AM301" s="1022"/>
      <c r="AN301" s="110"/>
      <c r="AO301" s="51"/>
      <c r="AP301" s="126"/>
      <c r="AR301" s="21"/>
    </row>
    <row r="302" spans="1:60">
      <c r="A302" s="1056"/>
      <c r="B302" s="940"/>
      <c r="C302" s="1692"/>
      <c r="D302" s="1692"/>
      <c r="E302" s="936"/>
      <c r="F302" s="3112"/>
      <c r="G302" s="3113"/>
      <c r="H302" s="3113"/>
      <c r="I302" s="3113"/>
      <c r="J302" s="3113"/>
      <c r="K302" s="3113"/>
      <c r="L302" s="3113"/>
      <c r="M302" s="3113"/>
      <c r="N302" s="3113"/>
      <c r="O302" s="3113"/>
      <c r="P302" s="3113"/>
      <c r="Q302" s="3113"/>
      <c r="R302" s="3113"/>
      <c r="S302" s="3113"/>
      <c r="T302" s="3113"/>
      <c r="U302" s="3113"/>
      <c r="V302" s="3113"/>
      <c r="W302" s="3113"/>
      <c r="X302" s="3113"/>
      <c r="Y302" s="3113"/>
      <c r="Z302" s="3113"/>
      <c r="AA302" s="3113"/>
      <c r="AB302" s="3113"/>
      <c r="AC302" s="3113"/>
      <c r="AD302" s="3114"/>
      <c r="AE302" s="940"/>
      <c r="AF302" s="940"/>
      <c r="AG302" s="982"/>
      <c r="AH302" s="940"/>
      <c r="AI302" s="940"/>
      <c r="AJ302" s="1021"/>
      <c r="AK302" s="1022"/>
      <c r="AL302" s="1022"/>
      <c r="AM302" s="1022"/>
      <c r="AN302" s="110"/>
      <c r="AO302" s="51"/>
      <c r="AP302" s="126"/>
      <c r="AR302" s="21"/>
    </row>
    <row r="303" spans="1:60" s="56" customFormat="1">
      <c r="A303" s="1056"/>
      <c r="B303" s="940"/>
      <c r="C303" s="1692"/>
      <c r="D303" s="1692"/>
      <c r="E303" s="936"/>
      <c r="F303" s="1597"/>
      <c r="G303" s="1074"/>
      <c r="H303" s="1074"/>
      <c r="I303" s="1074"/>
      <c r="J303" s="1074"/>
      <c r="K303" s="1074"/>
      <c r="L303" s="1074"/>
      <c r="M303" s="1074"/>
      <c r="N303" s="1074"/>
      <c r="O303" s="1074"/>
      <c r="P303" s="1074"/>
      <c r="Q303" s="1074"/>
      <c r="R303" s="1074"/>
      <c r="S303" s="1074"/>
      <c r="T303" s="1074"/>
      <c r="U303" s="1074"/>
      <c r="V303" s="1074"/>
      <c r="W303" s="1074"/>
      <c r="X303" s="1074"/>
      <c r="Y303" s="1074"/>
      <c r="Z303" s="1074"/>
      <c r="AA303" s="1074"/>
      <c r="AB303" s="1074"/>
      <c r="AC303" s="1074"/>
      <c r="AD303" s="1091"/>
      <c r="AE303" s="940"/>
      <c r="AF303" s="940"/>
      <c r="AG303" s="982"/>
      <c r="AH303" s="940"/>
      <c r="AI303" s="940"/>
      <c r="AJ303" s="1022"/>
      <c r="AK303" s="1022"/>
      <c r="AL303" s="1022"/>
      <c r="AM303" s="1022"/>
      <c r="AN303" s="1598"/>
      <c r="AP303" s="1599"/>
      <c r="AR303" s="1600"/>
      <c r="BD303" s="55"/>
      <c r="BE303" s="55"/>
      <c r="BF303" s="55"/>
      <c r="BG303" s="55"/>
      <c r="BH303" s="55"/>
    </row>
    <row r="304" spans="1:60">
      <c r="A304" s="1056"/>
      <c r="B304" s="940"/>
      <c r="C304" s="1692"/>
      <c r="D304" s="1692"/>
      <c r="E304" s="936"/>
      <c r="F304" s="1092" t="s">
        <v>2159</v>
      </c>
      <c r="G304" s="940"/>
      <c r="H304" s="940"/>
      <c r="I304" s="940"/>
      <c r="J304" s="940"/>
      <c r="K304" s="940"/>
      <c r="L304" s="940"/>
      <c r="M304" s="940"/>
      <c r="N304" s="940"/>
      <c r="O304" s="940"/>
      <c r="P304" s="940"/>
      <c r="Q304" s="940"/>
      <c r="R304" s="940"/>
      <c r="S304" s="940"/>
      <c r="T304" s="940"/>
      <c r="U304" s="940"/>
      <c r="V304" s="940"/>
      <c r="W304" s="940"/>
      <c r="X304" s="940"/>
      <c r="Y304" s="940"/>
      <c r="Z304" s="940"/>
      <c r="AA304" s="940"/>
      <c r="AB304" s="940"/>
      <c r="AC304" s="940"/>
      <c r="AD304" s="1093"/>
      <c r="AE304" s="940"/>
      <c r="AF304" s="940"/>
      <c r="AG304" s="982"/>
      <c r="AH304" s="940"/>
      <c r="AI304" s="940"/>
      <c r="AJ304" s="939"/>
      <c r="AK304" s="1022"/>
      <c r="AL304" s="1022"/>
      <c r="AM304" s="1022"/>
      <c r="AN304" s="110"/>
      <c r="AO304" s="51"/>
      <c r="AP304" s="126"/>
      <c r="AR304" s="21"/>
    </row>
    <row r="305" spans="1:60">
      <c r="A305" s="1056"/>
      <c r="B305" s="940"/>
      <c r="C305" s="1692"/>
      <c r="D305" s="1692"/>
      <c r="E305" s="936"/>
      <c r="F305" s="1092"/>
      <c r="G305" s="940"/>
      <c r="H305" s="940"/>
      <c r="I305" s="940"/>
      <c r="J305" s="940"/>
      <c r="K305" s="940"/>
      <c r="L305" s="940"/>
      <c r="M305" s="940"/>
      <c r="N305" s="940"/>
      <c r="O305" s="940"/>
      <c r="P305" s="940"/>
      <c r="Q305" s="940"/>
      <c r="R305" s="940"/>
      <c r="S305" s="940"/>
      <c r="T305" s="940"/>
      <c r="U305" s="940"/>
      <c r="V305" s="940"/>
      <c r="W305" s="940"/>
      <c r="X305" s="940"/>
      <c r="Y305" s="940"/>
      <c r="Z305" s="940"/>
      <c r="AA305" s="940"/>
      <c r="AB305" s="940"/>
      <c r="AC305" s="940"/>
      <c r="AD305" s="1093"/>
      <c r="AE305" s="940"/>
      <c r="AF305" s="940"/>
      <c r="AG305" s="982"/>
      <c r="AH305" s="940"/>
      <c r="AI305" s="940"/>
      <c r="AJ305" s="939"/>
      <c r="AK305" s="1022"/>
      <c r="AL305" s="1022"/>
      <c r="AM305" s="1022"/>
      <c r="AN305" s="110"/>
      <c r="AO305" s="51"/>
      <c r="AP305" s="946" t="s">
        <v>1381</v>
      </c>
      <c r="AR305" s="21"/>
    </row>
    <row r="306" spans="1:60" ht="12.75" customHeight="1">
      <c r="A306" s="1056"/>
      <c r="B306" s="940"/>
      <c r="C306" s="1692"/>
      <c r="D306" s="1692"/>
      <c r="E306" s="936"/>
      <c r="F306" s="1094"/>
      <c r="G306" s="965" t="s">
        <v>725</v>
      </c>
      <c r="H306" s="965"/>
      <c r="I306" s="3115" t="s">
        <v>1381</v>
      </c>
      <c r="J306" s="3115"/>
      <c r="K306" s="3115"/>
      <c r="L306" s="3115"/>
      <c r="M306" s="3115"/>
      <c r="N306" s="3115"/>
      <c r="O306" s="3115"/>
      <c r="P306" s="3115"/>
      <c r="Q306" s="3115"/>
      <c r="R306" s="3115"/>
      <c r="S306" s="3115"/>
      <c r="T306" s="3115"/>
      <c r="U306" s="3115"/>
      <c r="V306" s="3115"/>
      <c r="W306" s="3115"/>
      <c r="X306" s="3115"/>
      <c r="Y306" s="3115"/>
      <c r="Z306" s="3115"/>
      <c r="AA306" s="3115"/>
      <c r="AB306" s="3115"/>
      <c r="AC306" s="3115"/>
      <c r="AD306" s="3116"/>
      <c r="AE306" s="940"/>
      <c r="AF306" s="940"/>
      <c r="AG306" s="982"/>
      <c r="AH306" s="940"/>
      <c r="AI306" s="940"/>
      <c r="AJ306" s="939"/>
      <c r="AK306" s="1022"/>
      <c r="AL306" s="1022"/>
      <c r="AM306" s="1022"/>
      <c r="AN306" s="110"/>
      <c r="AO306" s="51"/>
      <c r="AP306" s="946" t="s">
        <v>1941</v>
      </c>
      <c r="AR306" s="21"/>
    </row>
    <row r="307" spans="1:60">
      <c r="A307" s="1056"/>
      <c r="B307" s="940"/>
      <c r="C307" s="1692"/>
      <c r="D307" s="1692"/>
      <c r="E307" s="936"/>
      <c r="F307" s="1094"/>
      <c r="G307" s="965"/>
      <c r="H307" s="965"/>
      <c r="I307" s="3115"/>
      <c r="J307" s="3115"/>
      <c r="K307" s="3115"/>
      <c r="L307" s="3115"/>
      <c r="M307" s="3115"/>
      <c r="N307" s="3115"/>
      <c r="O307" s="3115"/>
      <c r="P307" s="3115"/>
      <c r="Q307" s="3115"/>
      <c r="R307" s="3115"/>
      <c r="S307" s="3115"/>
      <c r="T307" s="3115"/>
      <c r="U307" s="3115"/>
      <c r="V307" s="3115"/>
      <c r="W307" s="3115"/>
      <c r="X307" s="3115"/>
      <c r="Y307" s="3115"/>
      <c r="Z307" s="3115"/>
      <c r="AA307" s="3115"/>
      <c r="AB307" s="3115"/>
      <c r="AC307" s="3115"/>
      <c r="AD307" s="3116"/>
      <c r="AE307" s="940"/>
      <c r="AF307" s="940"/>
      <c r="AG307" s="982"/>
      <c r="AH307" s="940"/>
      <c r="AI307" s="940"/>
      <c r="AJ307" s="939"/>
      <c r="AK307" s="1022"/>
      <c r="AL307" s="1022"/>
      <c r="AM307" s="1022"/>
      <c r="AN307" s="110"/>
      <c r="AO307" s="51"/>
      <c r="AP307" s="946" t="s">
        <v>2161</v>
      </c>
      <c r="AR307" s="21"/>
    </row>
    <row r="308" spans="1:60">
      <c r="A308" s="1056"/>
      <c r="B308" s="940"/>
      <c r="C308" s="1089"/>
      <c r="D308" s="1089"/>
      <c r="E308" s="936"/>
      <c r="F308" s="1094"/>
      <c r="G308" s="965"/>
      <c r="H308" s="965"/>
      <c r="I308" s="3115"/>
      <c r="J308" s="3115"/>
      <c r="K308" s="3115"/>
      <c r="L308" s="3115"/>
      <c r="M308" s="3115"/>
      <c r="N308" s="3115"/>
      <c r="O308" s="3115"/>
      <c r="P308" s="3115"/>
      <c r="Q308" s="3115"/>
      <c r="R308" s="3115"/>
      <c r="S308" s="3115"/>
      <c r="T308" s="3115"/>
      <c r="U308" s="3115"/>
      <c r="V308" s="3115"/>
      <c r="W308" s="3115"/>
      <c r="X308" s="3115"/>
      <c r="Y308" s="3115"/>
      <c r="Z308" s="3115"/>
      <c r="AA308" s="3115"/>
      <c r="AB308" s="3115"/>
      <c r="AC308" s="3115"/>
      <c r="AD308" s="3116"/>
      <c r="AE308" s="940"/>
      <c r="AF308" s="940"/>
      <c r="AG308" s="982"/>
      <c r="AH308" s="940"/>
      <c r="AI308" s="940"/>
      <c r="AJ308" s="939"/>
      <c r="AK308" s="1022"/>
      <c r="AL308" s="1022"/>
      <c r="AM308" s="1022"/>
      <c r="AN308" s="110"/>
      <c r="AO308" s="51"/>
      <c r="AP308" s="946" t="s">
        <v>2163</v>
      </c>
      <c r="AR308" s="21"/>
    </row>
    <row r="309" spans="1:60">
      <c r="A309" s="1056"/>
      <c r="B309" s="940"/>
      <c r="C309" s="1089"/>
      <c r="D309" s="1089"/>
      <c r="E309" s="936"/>
      <c r="F309" s="1092"/>
      <c r="G309" s="940"/>
      <c r="H309" s="940"/>
      <c r="I309" s="3117"/>
      <c r="J309" s="3117"/>
      <c r="K309" s="3117"/>
      <c r="L309" s="3117"/>
      <c r="M309" s="3117"/>
      <c r="N309" s="3117"/>
      <c r="O309" s="3117"/>
      <c r="P309" s="3117"/>
      <c r="Q309" s="3117"/>
      <c r="R309" s="3117"/>
      <c r="S309" s="3117"/>
      <c r="T309" s="3117"/>
      <c r="U309" s="3117"/>
      <c r="V309" s="3117"/>
      <c r="W309" s="3117"/>
      <c r="X309" s="3117"/>
      <c r="Y309" s="3117"/>
      <c r="Z309" s="3117"/>
      <c r="AA309" s="3117"/>
      <c r="AB309" s="3117"/>
      <c r="AC309" s="3117"/>
      <c r="AD309" s="3118"/>
      <c r="AE309" s="940"/>
      <c r="AF309" s="940"/>
      <c r="AG309" s="982"/>
      <c r="AH309" s="940"/>
      <c r="AI309" s="940"/>
      <c r="AJ309" s="939"/>
      <c r="AK309" s="1022"/>
      <c r="AL309" s="1022"/>
      <c r="AM309" s="1022"/>
      <c r="AN309" s="110"/>
      <c r="AO309" s="51"/>
      <c r="AP309" s="946" t="s">
        <v>2162</v>
      </c>
      <c r="AR309" s="21"/>
    </row>
    <row r="310" spans="1:60">
      <c r="A310" s="1056"/>
      <c r="B310" s="940"/>
      <c r="C310" s="1089"/>
      <c r="D310" s="1089"/>
      <c r="E310" s="936"/>
      <c r="F310" s="1092"/>
      <c r="G310" s="940"/>
      <c r="H310" s="940"/>
      <c r="I310" s="940"/>
      <c r="J310" s="940"/>
      <c r="K310" s="940"/>
      <c r="L310" s="940"/>
      <c r="M310" s="940"/>
      <c r="N310" s="940"/>
      <c r="O310" s="940"/>
      <c r="P310" s="940"/>
      <c r="Q310" s="940"/>
      <c r="R310" s="940"/>
      <c r="S310" s="940"/>
      <c r="T310" s="940"/>
      <c r="U310" s="940"/>
      <c r="V310" s="940"/>
      <c r="W310" s="940"/>
      <c r="X310" s="940"/>
      <c r="Y310" s="940"/>
      <c r="Z310" s="940"/>
      <c r="AA310" s="940"/>
      <c r="AB310" s="940"/>
      <c r="AC310" s="940"/>
      <c r="AD310" s="1093"/>
      <c r="AE310" s="940"/>
      <c r="AF310" s="940"/>
      <c r="AG310" s="982"/>
      <c r="AH310" s="940"/>
      <c r="AI310" s="940"/>
      <c r="AJ310" s="939"/>
      <c r="AK310" s="1022"/>
      <c r="AL310" s="1022"/>
      <c r="AM310" s="1022"/>
      <c r="AN310" s="110"/>
      <c r="AO310" s="51"/>
      <c r="AP310" s="126"/>
      <c r="AR310" s="21"/>
    </row>
    <row r="311" spans="1:60">
      <c r="A311" s="1056"/>
      <c r="B311" s="940"/>
      <c r="C311" s="1089"/>
      <c r="D311" s="1089"/>
      <c r="E311" s="936"/>
      <c r="F311" s="1092"/>
      <c r="G311" s="940" t="s">
        <v>542</v>
      </c>
      <c r="H311" s="940"/>
      <c r="I311" s="3115" t="s">
        <v>1659</v>
      </c>
      <c r="J311" s="3115"/>
      <c r="K311" s="3115"/>
      <c r="L311" s="3115"/>
      <c r="M311" s="3115"/>
      <c r="N311" s="3115"/>
      <c r="O311" s="3115"/>
      <c r="P311" s="3115"/>
      <c r="Q311" s="3115"/>
      <c r="R311" s="3115"/>
      <c r="S311" s="3115"/>
      <c r="T311" s="3115"/>
      <c r="U311" s="3115"/>
      <c r="V311" s="3115"/>
      <c r="W311" s="3115"/>
      <c r="X311" s="3115"/>
      <c r="Y311" s="3115"/>
      <c r="Z311" s="3115"/>
      <c r="AA311" s="3115"/>
      <c r="AB311" s="3115"/>
      <c r="AC311" s="3115"/>
      <c r="AD311" s="3116"/>
      <c r="AE311" s="940"/>
      <c r="AF311" s="940"/>
      <c r="AG311" s="982"/>
      <c r="AH311" s="940"/>
      <c r="AI311" s="940"/>
      <c r="AJ311" s="939"/>
      <c r="AK311" s="1022"/>
      <c r="AL311" s="1022"/>
      <c r="AM311" s="1022"/>
      <c r="AN311" s="110"/>
      <c r="AO311" s="51"/>
      <c r="AR311" s="21"/>
    </row>
    <row r="312" spans="1:60">
      <c r="A312" s="1056"/>
      <c r="B312" s="940"/>
      <c r="C312" s="1089"/>
      <c r="D312" s="1089"/>
      <c r="E312" s="936"/>
      <c r="F312" s="1092"/>
      <c r="G312" s="940"/>
      <c r="H312" s="940"/>
      <c r="I312" s="3115"/>
      <c r="J312" s="3115"/>
      <c r="K312" s="3115"/>
      <c r="L312" s="3115"/>
      <c r="M312" s="3115"/>
      <c r="N312" s="3115"/>
      <c r="O312" s="3115"/>
      <c r="P312" s="3115"/>
      <c r="Q312" s="3115"/>
      <c r="R312" s="3115"/>
      <c r="S312" s="3115"/>
      <c r="T312" s="3115"/>
      <c r="U312" s="3115"/>
      <c r="V312" s="3115"/>
      <c r="W312" s="3115"/>
      <c r="X312" s="3115"/>
      <c r="Y312" s="3115"/>
      <c r="Z312" s="3115"/>
      <c r="AA312" s="3115"/>
      <c r="AB312" s="3115"/>
      <c r="AC312" s="3115"/>
      <c r="AD312" s="3116"/>
      <c r="AE312" s="940"/>
      <c r="AF312" s="940"/>
      <c r="AG312" s="982"/>
      <c r="AH312" s="940"/>
      <c r="AI312" s="940"/>
      <c r="AJ312" s="939"/>
      <c r="AK312" s="1022"/>
      <c r="AL312" s="1022"/>
      <c r="AM312" s="1022"/>
      <c r="AN312" s="110"/>
      <c r="AO312" s="51"/>
      <c r="AP312" s="946" t="s">
        <v>1381</v>
      </c>
      <c r="AR312" s="21"/>
    </row>
    <row r="313" spans="1:60">
      <c r="A313" s="1056"/>
      <c r="B313" s="940"/>
      <c r="C313" s="1089"/>
      <c r="D313" s="1089"/>
      <c r="E313" s="936"/>
      <c r="F313" s="1095"/>
      <c r="G313" s="1096"/>
      <c r="H313" s="1096"/>
      <c r="I313" s="3117"/>
      <c r="J313" s="3117"/>
      <c r="K313" s="3117"/>
      <c r="L313" s="3117"/>
      <c r="M313" s="3117"/>
      <c r="N313" s="3117"/>
      <c r="O313" s="3117"/>
      <c r="P313" s="3117"/>
      <c r="Q313" s="3117"/>
      <c r="R313" s="3117"/>
      <c r="S313" s="3117"/>
      <c r="T313" s="3117"/>
      <c r="U313" s="3117"/>
      <c r="V313" s="3117"/>
      <c r="W313" s="3117"/>
      <c r="X313" s="3117"/>
      <c r="Y313" s="3117"/>
      <c r="Z313" s="3117"/>
      <c r="AA313" s="3117"/>
      <c r="AB313" s="3117"/>
      <c r="AC313" s="3117"/>
      <c r="AD313" s="3118"/>
      <c r="AE313" s="940"/>
      <c r="AF313" s="940"/>
      <c r="AG313" s="982"/>
      <c r="AH313" s="940"/>
      <c r="AI313" s="940"/>
      <c r="AJ313" s="939"/>
      <c r="AK313" s="1022"/>
      <c r="AL313" s="1022"/>
      <c r="AM313" s="1022"/>
      <c r="AN313" s="110"/>
      <c r="AO313" s="51"/>
      <c r="AP313" s="946" t="s">
        <v>1659</v>
      </c>
      <c r="AR313" s="21"/>
    </row>
    <row r="314" spans="1:60">
      <c r="A314" s="1056"/>
      <c r="B314" s="940"/>
      <c r="C314" s="939"/>
      <c r="D314" s="940"/>
      <c r="E314" s="939"/>
      <c r="F314" s="1031"/>
      <c r="G314" s="940"/>
      <c r="H314" s="940"/>
      <c r="I314" s="940"/>
      <c r="J314" s="940"/>
      <c r="K314" s="940"/>
      <c r="L314" s="940"/>
      <c r="M314" s="940"/>
      <c r="N314" s="940"/>
      <c r="O314" s="940"/>
      <c r="P314" s="940"/>
      <c r="Q314" s="940"/>
      <c r="R314" s="940"/>
      <c r="S314" s="940"/>
      <c r="T314" s="940"/>
      <c r="U314" s="940"/>
      <c r="V314" s="940"/>
      <c r="W314" s="940"/>
      <c r="X314" s="940"/>
      <c r="Y314" s="940"/>
      <c r="Z314" s="940"/>
      <c r="AA314" s="940"/>
      <c r="AB314" s="940"/>
      <c r="AC314" s="940"/>
      <c r="AD314" s="940"/>
      <c r="AE314" s="940"/>
      <c r="AF314" s="940"/>
      <c r="AG314" s="940"/>
      <c r="AH314" s="940"/>
      <c r="AI314" s="940"/>
      <c r="AJ314" s="939"/>
      <c r="AK314" s="1022"/>
      <c r="AL314" s="1022"/>
      <c r="AM314" s="1022"/>
      <c r="AN314" s="110"/>
      <c r="AO314" s="51"/>
      <c r="AP314" s="946" t="s">
        <v>1942</v>
      </c>
    </row>
    <row r="315" spans="1:60" ht="12.75" customHeight="1">
      <c r="A315" s="3105" t="s">
        <v>1660</v>
      </c>
      <c r="B315" s="3105"/>
      <c r="C315" s="3076" t="s">
        <v>626</v>
      </c>
      <c r="D315" s="3076"/>
      <c r="E315" s="936"/>
      <c r="F315" s="3008" t="s">
        <v>1661</v>
      </c>
      <c r="G315" s="3009"/>
      <c r="H315" s="3009"/>
      <c r="I315" s="3009"/>
      <c r="J315" s="3009"/>
      <c r="K315" s="3009"/>
      <c r="L315" s="3009"/>
      <c r="M315" s="3009"/>
      <c r="N315" s="3009"/>
      <c r="O315" s="3009"/>
      <c r="P315" s="3009"/>
      <c r="Q315" s="3009"/>
      <c r="R315" s="3009"/>
      <c r="S315" s="3009"/>
      <c r="T315" s="3009"/>
      <c r="U315" s="3009"/>
      <c r="V315" s="3009"/>
      <c r="W315" s="3009"/>
      <c r="X315" s="3009"/>
      <c r="Y315" s="3009"/>
      <c r="Z315" s="3009"/>
      <c r="AA315" s="3009"/>
      <c r="AB315" s="3009"/>
      <c r="AC315" s="3009"/>
      <c r="AD315" s="3010"/>
      <c r="AE315" s="940"/>
      <c r="AF315" s="940"/>
      <c r="AG315" s="982" t="s">
        <v>1653</v>
      </c>
      <c r="AH315" s="940"/>
      <c r="AI315" s="940"/>
      <c r="AJ315" s="939"/>
      <c r="AK315" s="1022"/>
      <c r="AL315" s="1022"/>
      <c r="AM315" s="1022"/>
      <c r="AN315" s="110"/>
      <c r="AO315" s="51"/>
    </row>
    <row r="316" spans="1:60" ht="15" customHeight="1">
      <c r="A316" s="1056"/>
      <c r="B316" s="940"/>
      <c r="C316" s="940"/>
      <c r="D316" s="940"/>
      <c r="E316" s="940"/>
      <c r="F316" s="3014"/>
      <c r="G316" s="3015"/>
      <c r="H316" s="3015"/>
      <c r="I316" s="3015"/>
      <c r="J316" s="3015"/>
      <c r="K316" s="3015"/>
      <c r="L316" s="3015"/>
      <c r="M316" s="3015"/>
      <c r="N316" s="3015"/>
      <c r="O316" s="3015"/>
      <c r="P316" s="3015"/>
      <c r="Q316" s="3015"/>
      <c r="R316" s="3015"/>
      <c r="S316" s="3015"/>
      <c r="T316" s="3015"/>
      <c r="U316" s="3015"/>
      <c r="V316" s="3015"/>
      <c r="W316" s="3015"/>
      <c r="X316" s="3015"/>
      <c r="Y316" s="3015"/>
      <c r="Z316" s="3015"/>
      <c r="AA316" s="3015"/>
      <c r="AB316" s="3015"/>
      <c r="AC316" s="3015"/>
      <c r="AD316" s="3016"/>
      <c r="AE316" s="940"/>
      <c r="AF316" s="940"/>
      <c r="AG316" s="940"/>
      <c r="AH316" s="940"/>
      <c r="AI316" s="940"/>
      <c r="AJ316" s="939"/>
      <c r="AK316" s="1022"/>
      <c r="AL316" s="1022"/>
      <c r="AM316" s="1022"/>
      <c r="AN316" s="110"/>
      <c r="AO316" s="51"/>
    </row>
    <row r="317" spans="1:60" ht="15" customHeight="1">
      <c r="A317" s="1056"/>
      <c r="B317" s="940"/>
      <c r="C317" s="940"/>
      <c r="D317" s="940"/>
      <c r="E317" s="940"/>
      <c r="F317" s="3014"/>
      <c r="G317" s="3015"/>
      <c r="H317" s="3015"/>
      <c r="I317" s="3015"/>
      <c r="J317" s="3015"/>
      <c r="K317" s="3015"/>
      <c r="L317" s="3015"/>
      <c r="M317" s="3015"/>
      <c r="N317" s="3015"/>
      <c r="O317" s="3015"/>
      <c r="P317" s="3015"/>
      <c r="Q317" s="3015"/>
      <c r="R317" s="3015"/>
      <c r="S317" s="3015"/>
      <c r="T317" s="3015"/>
      <c r="U317" s="3015"/>
      <c r="V317" s="3015"/>
      <c r="W317" s="3015"/>
      <c r="X317" s="3015"/>
      <c r="Y317" s="3015"/>
      <c r="Z317" s="3015"/>
      <c r="AA317" s="3015"/>
      <c r="AB317" s="3015"/>
      <c r="AC317" s="3015"/>
      <c r="AD317" s="3016"/>
      <c r="AE317" s="940"/>
      <c r="AF317" s="940"/>
      <c r="AG317" s="940"/>
      <c r="AH317" s="940"/>
      <c r="AI317" s="940"/>
      <c r="AJ317" s="939"/>
      <c r="AK317" s="1022"/>
      <c r="AL317" s="1022"/>
      <c r="AM317" s="1097"/>
      <c r="AN317" s="112"/>
      <c r="AO317" s="51"/>
    </row>
    <row r="318" spans="1:60" s="1058" customFormat="1">
      <c r="A318" s="1056"/>
      <c r="B318" s="940"/>
      <c r="C318" s="1022"/>
      <c r="D318" s="940"/>
      <c r="E318" s="1022"/>
      <c r="F318" s="1098" t="s">
        <v>1662</v>
      </c>
      <c r="G318" s="1099"/>
      <c r="H318" s="1099"/>
      <c r="I318" s="1099"/>
      <c r="J318" s="1099"/>
      <c r="K318" s="1099"/>
      <c r="L318" s="1099"/>
      <c r="M318" s="1099"/>
      <c r="N318" s="1099"/>
      <c r="O318" s="1099"/>
      <c r="P318" s="1099"/>
      <c r="Q318" s="1099"/>
      <c r="R318" s="1099"/>
      <c r="S318" s="1099"/>
      <c r="T318" s="1099"/>
      <c r="U318" s="1099"/>
      <c r="V318" s="1099"/>
      <c r="W318" s="1099"/>
      <c r="X318" s="1099"/>
      <c r="Y318" s="1099"/>
      <c r="Z318" s="1099"/>
      <c r="AA318" s="1099"/>
      <c r="AB318" s="1099"/>
      <c r="AC318" s="1099"/>
      <c r="AD318" s="1100"/>
      <c r="AE318" s="940"/>
      <c r="AF318" s="940"/>
      <c r="AG318" s="940"/>
      <c r="AH318" s="940"/>
      <c r="AI318" s="940"/>
      <c r="AJ318" s="1022"/>
      <c r="AK318" s="1022"/>
      <c r="AL318" s="1022"/>
      <c r="AM318" s="1097"/>
      <c r="AN318" s="1101"/>
      <c r="AO318" s="1101"/>
      <c r="BD318" s="1060"/>
      <c r="BE318" s="1060"/>
      <c r="BF318" s="1060"/>
      <c r="BG318" s="1060"/>
      <c r="BH318" s="1060"/>
    </row>
    <row r="319" spans="1:60" s="1058" customFormat="1">
      <c r="A319" s="1056"/>
      <c r="B319" s="940"/>
      <c r="C319" s="1022"/>
      <c r="D319" s="940"/>
      <c r="E319" s="1022"/>
      <c r="F319" s="1102"/>
      <c r="G319" s="1102"/>
      <c r="H319" s="1102"/>
      <c r="I319" s="1102"/>
      <c r="J319" s="1102"/>
      <c r="K319" s="1102"/>
      <c r="L319" s="1102"/>
      <c r="M319" s="1102"/>
      <c r="N319" s="1102"/>
      <c r="O319" s="1102"/>
      <c r="P319" s="1102"/>
      <c r="Q319" s="1102"/>
      <c r="R319" s="1102"/>
      <c r="S319" s="1102"/>
      <c r="T319" s="1102"/>
      <c r="U319" s="1102"/>
      <c r="V319" s="1102"/>
      <c r="W319" s="1102"/>
      <c r="X319" s="1102"/>
      <c r="Y319" s="1102"/>
      <c r="Z319" s="1102"/>
      <c r="AA319" s="1102"/>
      <c r="AB319" s="1102"/>
      <c r="AC319" s="1102"/>
      <c r="AD319" s="1102"/>
      <c r="AE319" s="940"/>
      <c r="AF319" s="940"/>
      <c r="AG319" s="940"/>
      <c r="AH319" s="940"/>
      <c r="AI319" s="940"/>
      <c r="AJ319" s="1022"/>
      <c r="AK319" s="1022"/>
      <c r="AL319" s="1022"/>
      <c r="AM319" s="1097"/>
      <c r="AN319" s="1101"/>
      <c r="AO319" s="1101"/>
      <c r="BD319" s="1060"/>
      <c r="BE319" s="1060"/>
      <c r="BF319" s="1060"/>
      <c r="BG319" s="1060"/>
      <c r="BH319" s="1060"/>
    </row>
    <row r="320" spans="1:60" s="1058" customFormat="1">
      <c r="A320" s="1013"/>
      <c r="B320" s="1103"/>
      <c r="C320" s="1103"/>
      <c r="D320" s="1103"/>
      <c r="E320" s="1103"/>
      <c r="F320" s="1103"/>
      <c r="G320" s="1103"/>
      <c r="H320" s="1103"/>
      <c r="I320" s="1103"/>
      <c r="J320" s="1103"/>
      <c r="K320" s="1103"/>
      <c r="L320" s="1103"/>
      <c r="M320" s="1103"/>
      <c r="N320" s="1103"/>
      <c r="O320" s="1103"/>
      <c r="P320" s="1103"/>
      <c r="Q320" s="1103"/>
      <c r="R320" s="1103"/>
      <c r="S320" s="1103"/>
      <c r="T320" s="1103"/>
      <c r="U320" s="1103"/>
      <c r="V320" s="1103"/>
      <c r="W320" s="1103"/>
      <c r="X320" s="1103"/>
      <c r="Y320" s="1103"/>
      <c r="Z320" s="1103"/>
      <c r="AA320" s="1103"/>
      <c r="AB320" s="1103"/>
      <c r="AC320" s="1104"/>
      <c r="AD320" s="1103"/>
      <c r="AE320" s="1014"/>
      <c r="AF320" s="1014"/>
      <c r="AG320" s="1014"/>
      <c r="AH320" s="1014"/>
      <c r="AI320" s="955"/>
      <c r="AJ320" s="955" t="s">
        <v>1663</v>
      </c>
      <c r="AK320" s="3079">
        <f>AP279</f>
        <v>9</v>
      </c>
      <c r="AL320" s="3080"/>
      <c r="AM320" s="3081"/>
      <c r="AN320" s="1101"/>
      <c r="AO320" s="1101"/>
      <c r="BD320" s="1060"/>
      <c r="BE320" s="1060"/>
      <c r="BF320" s="1060"/>
      <c r="BG320" s="1060"/>
      <c r="BH320" s="1060"/>
    </row>
    <row r="321" spans="1:42" s="1022" customFormat="1" ht="12.75" customHeight="1">
      <c r="A321" s="1019"/>
      <c r="B321" s="1019"/>
      <c r="C321" s="1019"/>
      <c r="D321" s="1056"/>
      <c r="E321" s="1056"/>
      <c r="AE321" s="1019"/>
      <c r="AF321" s="1019"/>
      <c r="AG321" s="1019"/>
      <c r="AH321" s="1019"/>
      <c r="AI321" s="1019"/>
      <c r="AJ321" s="1019"/>
      <c r="AK321" s="1019"/>
      <c r="AL321" s="1019"/>
      <c r="AM321" s="1097"/>
    </row>
    <row r="322" spans="1:42" s="939" customFormat="1" ht="12.75" customHeight="1">
      <c r="A322" s="1105"/>
      <c r="B322" s="1106"/>
      <c r="C322" s="1105"/>
      <c r="D322" s="1107"/>
      <c r="E322" s="1107"/>
      <c r="F322" s="1108"/>
      <c r="G322" s="1108"/>
      <c r="H322" s="1108"/>
      <c r="I322" s="1108"/>
      <c r="J322" s="1108"/>
      <c r="K322" s="1108"/>
      <c r="L322" s="1108"/>
      <c r="M322" s="1108"/>
      <c r="N322" s="1108"/>
      <c r="O322" s="1108"/>
      <c r="P322" s="1108"/>
      <c r="Q322" s="1108"/>
      <c r="R322" s="1108"/>
      <c r="S322" s="1108"/>
      <c r="T322" s="1108"/>
      <c r="U322" s="1108"/>
      <c r="V322" s="1108"/>
      <c r="W322" s="1108"/>
      <c r="X322" s="1108"/>
      <c r="Y322" s="1108"/>
      <c r="Z322" s="1108"/>
      <c r="AA322" s="1108"/>
      <c r="AB322" s="1108"/>
      <c r="AC322" s="1109"/>
      <c r="AD322" s="1109"/>
      <c r="AE322" s="1109"/>
      <c r="AF322" s="1106"/>
      <c r="AG322" s="1106"/>
      <c r="AH322" s="1106"/>
      <c r="AI322" s="1106"/>
      <c r="AJ322" s="1106"/>
      <c r="AK322" s="1106"/>
      <c r="AL322" s="1106"/>
      <c r="AM322" s="1110"/>
      <c r="AN322" s="996"/>
    </row>
    <row r="323" spans="1:42" s="939" customFormat="1" ht="12.75" customHeight="1">
      <c r="A323" s="1111"/>
      <c r="B323" s="928" t="s">
        <v>1664</v>
      </c>
      <c r="C323" s="1023"/>
      <c r="D323" s="1023"/>
      <c r="E323" s="1023"/>
      <c r="F323" s="1023"/>
      <c r="G323" s="1023"/>
      <c r="H323" s="1023"/>
      <c r="I323" s="1023"/>
      <c r="J323" s="1023"/>
      <c r="K323" s="1023"/>
      <c r="L323" s="1023"/>
      <c r="M323" s="1023"/>
      <c r="N323" s="1023"/>
      <c r="O323" s="1023"/>
      <c r="P323" s="1023"/>
      <c r="Q323" s="1023"/>
      <c r="R323" s="1023"/>
      <c r="S323" s="1023"/>
      <c r="T323" s="1023"/>
      <c r="U323" s="1023"/>
      <c r="V323" s="1023"/>
      <c r="W323" s="1023"/>
      <c r="X323" s="1023"/>
      <c r="Y323" s="1023"/>
      <c r="Z323" s="1023"/>
      <c r="AA323" s="1023"/>
      <c r="AB323" s="1023"/>
      <c r="AC323" s="1023"/>
      <c r="AD323" s="1023"/>
      <c r="AE323" s="3069" t="s">
        <v>1577</v>
      </c>
      <c r="AF323" s="3069"/>
      <c r="AG323" s="3069"/>
      <c r="AH323" s="3069"/>
      <c r="AI323" s="3069"/>
      <c r="AJ323" s="3069"/>
      <c r="AK323" s="3069"/>
      <c r="AL323" s="1030"/>
      <c r="AM323" s="1023"/>
      <c r="AN323" s="996"/>
    </row>
    <row r="324" spans="1:42" s="939" customFormat="1" ht="12.75" customHeight="1">
      <c r="C324" s="1023"/>
      <c r="D324" s="1023"/>
      <c r="E324" s="1023"/>
      <c r="F324" s="1023"/>
      <c r="G324" s="1023"/>
      <c r="H324" s="1023"/>
      <c r="I324" s="1023"/>
      <c r="J324" s="1023"/>
      <c r="K324" s="1023"/>
      <c r="L324" s="1023"/>
      <c r="M324" s="1023"/>
      <c r="N324" s="1023"/>
      <c r="O324" s="1023"/>
      <c r="P324" s="1023"/>
      <c r="Q324" s="1023"/>
      <c r="R324" s="1023"/>
      <c r="S324" s="1023"/>
      <c r="T324" s="1023"/>
      <c r="U324" s="1023"/>
      <c r="V324" s="1023"/>
      <c r="W324" s="1023"/>
      <c r="X324" s="1023"/>
      <c r="Y324" s="1023"/>
      <c r="Z324" s="1023"/>
      <c r="AA324" s="1023"/>
      <c r="AB324" s="1023"/>
      <c r="AC324" s="1023"/>
      <c r="AD324" s="1023"/>
      <c r="AE324" s="1023"/>
      <c r="AF324" s="1023"/>
      <c r="AG324" s="1023"/>
      <c r="AH324" s="1023"/>
      <c r="AI324" s="1023"/>
      <c r="AJ324" s="1023"/>
      <c r="AK324" s="1023"/>
      <c r="AL324" s="1023"/>
      <c r="AM324" s="1023"/>
      <c r="AN324" s="996"/>
    </row>
    <row r="325" spans="1:42" s="939" customFormat="1" ht="12.75" customHeight="1">
      <c r="A325" s="1023"/>
      <c r="B325" s="3100" t="s">
        <v>2121</v>
      </c>
      <c r="C325" s="3100"/>
      <c r="D325" s="3100"/>
      <c r="E325" s="3100"/>
      <c r="F325" s="3100"/>
      <c r="G325" s="3100"/>
      <c r="H325" s="3100"/>
      <c r="I325" s="3100"/>
      <c r="J325" s="3100"/>
      <c r="K325" s="3100"/>
      <c r="L325" s="3100"/>
      <c r="M325" s="3100"/>
      <c r="N325" s="3100"/>
      <c r="O325" s="3100"/>
      <c r="P325" s="3100"/>
      <c r="Q325" s="3100"/>
      <c r="R325" s="3100"/>
      <c r="S325" s="3100"/>
      <c r="T325" s="3100"/>
      <c r="U325" s="3100"/>
      <c r="V325" s="3100"/>
      <c r="W325" s="3100"/>
      <c r="X325" s="3100"/>
      <c r="Y325" s="3100"/>
      <c r="Z325" s="3100"/>
      <c r="AA325" s="3100"/>
      <c r="AB325" s="3100"/>
      <c r="AC325" s="3100"/>
      <c r="AD325" s="3100"/>
      <c r="AE325" s="3100"/>
      <c r="AF325" s="3100"/>
      <c r="AG325" s="3100"/>
      <c r="AH325" s="3100"/>
      <c r="AI325" s="3100"/>
      <c r="AJ325" s="3100"/>
      <c r="AK325" s="1074"/>
      <c r="AL325" s="963"/>
      <c r="AM325" s="1023"/>
      <c r="AN325" s="996"/>
    </row>
    <row r="326" spans="1:42" s="939" customFormat="1" ht="12.75" customHeight="1">
      <c r="A326" s="1023"/>
      <c r="B326" s="3100"/>
      <c r="C326" s="3100"/>
      <c r="D326" s="3100"/>
      <c r="E326" s="3100"/>
      <c r="F326" s="3100"/>
      <c r="G326" s="3100"/>
      <c r="H326" s="3100"/>
      <c r="I326" s="3100"/>
      <c r="J326" s="3100"/>
      <c r="K326" s="3100"/>
      <c r="L326" s="3100"/>
      <c r="M326" s="3100"/>
      <c r="N326" s="3100"/>
      <c r="O326" s="3100"/>
      <c r="P326" s="3100"/>
      <c r="Q326" s="3100"/>
      <c r="R326" s="3100"/>
      <c r="S326" s="3100"/>
      <c r="T326" s="3100"/>
      <c r="U326" s="3100"/>
      <c r="V326" s="3100"/>
      <c r="W326" s="3100"/>
      <c r="X326" s="3100"/>
      <c r="Y326" s="3100"/>
      <c r="Z326" s="3100"/>
      <c r="AA326" s="3100"/>
      <c r="AB326" s="3100"/>
      <c r="AC326" s="3100"/>
      <c r="AD326" s="3100"/>
      <c r="AE326" s="3100"/>
      <c r="AF326" s="3100"/>
      <c r="AG326" s="3100"/>
      <c r="AH326" s="3100"/>
      <c r="AI326" s="3100"/>
      <c r="AJ326" s="3100"/>
      <c r="AK326" s="1074"/>
      <c r="AL326" s="963"/>
      <c r="AM326" s="1023"/>
      <c r="AN326" s="996"/>
    </row>
    <row r="327" spans="1:42" s="939" customFormat="1" ht="12.75" customHeight="1">
      <c r="A327" s="1023"/>
      <c r="B327" s="3100"/>
      <c r="C327" s="3100"/>
      <c r="D327" s="3100"/>
      <c r="E327" s="3100"/>
      <c r="F327" s="3100"/>
      <c r="G327" s="3100"/>
      <c r="H327" s="3100"/>
      <c r="I327" s="3100"/>
      <c r="J327" s="3100"/>
      <c r="K327" s="3100"/>
      <c r="L327" s="3100"/>
      <c r="M327" s="3100"/>
      <c r="N327" s="3100"/>
      <c r="O327" s="3100"/>
      <c r="P327" s="3100"/>
      <c r="Q327" s="3100"/>
      <c r="R327" s="3100"/>
      <c r="S327" s="3100"/>
      <c r="T327" s="3100"/>
      <c r="U327" s="3100"/>
      <c r="V327" s="3100"/>
      <c r="W327" s="3100"/>
      <c r="X327" s="3100"/>
      <c r="Y327" s="3100"/>
      <c r="Z327" s="3100"/>
      <c r="AA327" s="3100"/>
      <c r="AB327" s="3100"/>
      <c r="AC327" s="3100"/>
      <c r="AD327" s="3100"/>
      <c r="AE327" s="3100"/>
      <c r="AF327" s="3100"/>
      <c r="AG327" s="3100"/>
      <c r="AH327" s="3100"/>
      <c r="AI327" s="3100"/>
      <c r="AJ327" s="3100"/>
      <c r="AK327" s="1074"/>
      <c r="AL327" s="963"/>
      <c r="AM327" s="1023"/>
      <c r="AN327" s="996"/>
    </row>
    <row r="328" spans="1:42" s="939" customFormat="1" ht="12.75" customHeight="1">
      <c r="A328" s="1023"/>
      <c r="B328" s="3100"/>
      <c r="C328" s="3100"/>
      <c r="D328" s="3100"/>
      <c r="E328" s="3100"/>
      <c r="F328" s="3100"/>
      <c r="G328" s="3100"/>
      <c r="H328" s="3100"/>
      <c r="I328" s="3100"/>
      <c r="J328" s="3100"/>
      <c r="K328" s="3100"/>
      <c r="L328" s="3100"/>
      <c r="M328" s="3100"/>
      <c r="N328" s="3100"/>
      <c r="O328" s="3100"/>
      <c r="P328" s="3100"/>
      <c r="Q328" s="3100"/>
      <c r="R328" s="3100"/>
      <c r="S328" s="3100"/>
      <c r="T328" s="3100"/>
      <c r="U328" s="3100"/>
      <c r="V328" s="3100"/>
      <c r="W328" s="3100"/>
      <c r="X328" s="3100"/>
      <c r="Y328" s="3100"/>
      <c r="Z328" s="3100"/>
      <c r="AA328" s="3100"/>
      <c r="AB328" s="3100"/>
      <c r="AC328" s="3100"/>
      <c r="AD328" s="3100"/>
      <c r="AE328" s="3100"/>
      <c r="AF328" s="3100"/>
      <c r="AG328" s="3100"/>
      <c r="AH328" s="3100"/>
      <c r="AI328" s="3100"/>
      <c r="AJ328" s="3100"/>
      <c r="AK328" s="1074"/>
      <c r="AL328" s="963"/>
      <c r="AM328" s="1023"/>
      <c r="AN328" s="996"/>
    </row>
    <row r="329" spans="1:42" s="939" customFormat="1" ht="12.75" customHeight="1">
      <c r="A329" s="1023"/>
      <c r="B329" s="3100"/>
      <c r="C329" s="3100"/>
      <c r="D329" s="3100"/>
      <c r="E329" s="3100"/>
      <c r="F329" s="3100"/>
      <c r="G329" s="3100"/>
      <c r="H329" s="3100"/>
      <c r="I329" s="3100"/>
      <c r="J329" s="3100"/>
      <c r="K329" s="3100"/>
      <c r="L329" s="3100"/>
      <c r="M329" s="3100"/>
      <c r="N329" s="3100"/>
      <c r="O329" s="3100"/>
      <c r="P329" s="3100"/>
      <c r="Q329" s="3100"/>
      <c r="R329" s="3100"/>
      <c r="S329" s="3100"/>
      <c r="T329" s="3100"/>
      <c r="U329" s="3100"/>
      <c r="V329" s="3100"/>
      <c r="W329" s="3100"/>
      <c r="X329" s="3100"/>
      <c r="Y329" s="3100"/>
      <c r="Z329" s="3100"/>
      <c r="AA329" s="3100"/>
      <c r="AB329" s="3100"/>
      <c r="AC329" s="3100"/>
      <c r="AD329" s="3100"/>
      <c r="AE329" s="3100"/>
      <c r="AF329" s="3100"/>
      <c r="AG329" s="3100"/>
      <c r="AH329" s="3100"/>
      <c r="AI329" s="3100"/>
      <c r="AJ329" s="3100"/>
      <c r="AK329" s="1074"/>
      <c r="AL329" s="963"/>
      <c r="AM329" s="1023"/>
      <c r="AN329" s="996"/>
    </row>
    <row r="330" spans="1:42" s="939" customFormat="1" ht="12.75" customHeight="1">
      <c r="A330" s="1023"/>
      <c r="B330" s="3100"/>
      <c r="C330" s="3100"/>
      <c r="D330" s="3100"/>
      <c r="E330" s="3100"/>
      <c r="F330" s="3100"/>
      <c r="G330" s="3100"/>
      <c r="H330" s="3100"/>
      <c r="I330" s="3100"/>
      <c r="J330" s="3100"/>
      <c r="K330" s="3100"/>
      <c r="L330" s="3100"/>
      <c r="M330" s="3100"/>
      <c r="N330" s="3100"/>
      <c r="O330" s="3100"/>
      <c r="P330" s="3100"/>
      <c r="Q330" s="3100"/>
      <c r="R330" s="3100"/>
      <c r="S330" s="3100"/>
      <c r="T330" s="3100"/>
      <c r="U330" s="3100"/>
      <c r="V330" s="3100"/>
      <c r="W330" s="3100"/>
      <c r="X330" s="3100"/>
      <c r="Y330" s="3100"/>
      <c r="Z330" s="3100"/>
      <c r="AA330" s="3100"/>
      <c r="AB330" s="3100"/>
      <c r="AC330" s="3100"/>
      <c r="AD330" s="3100"/>
      <c r="AE330" s="3100"/>
      <c r="AF330" s="3100"/>
      <c r="AG330" s="3100"/>
      <c r="AH330" s="3100"/>
      <c r="AI330" s="3100"/>
      <c r="AJ330" s="3100"/>
      <c r="AK330" s="1074"/>
      <c r="AL330" s="963"/>
      <c r="AM330" s="1023"/>
      <c r="AN330" s="996"/>
    </row>
    <row r="331" spans="1:42" s="939" customFormat="1" ht="12.75" customHeight="1">
      <c r="A331" s="1023"/>
      <c r="B331" s="3100"/>
      <c r="C331" s="3100"/>
      <c r="D331" s="3100"/>
      <c r="E331" s="3100"/>
      <c r="F331" s="3100"/>
      <c r="G331" s="3100"/>
      <c r="H331" s="3100"/>
      <c r="I331" s="3100"/>
      <c r="J331" s="3100"/>
      <c r="K331" s="3100"/>
      <c r="L331" s="3100"/>
      <c r="M331" s="3100"/>
      <c r="N331" s="3100"/>
      <c r="O331" s="3100"/>
      <c r="P331" s="3100"/>
      <c r="Q331" s="3100"/>
      <c r="R331" s="3100"/>
      <c r="S331" s="3100"/>
      <c r="T331" s="3100"/>
      <c r="U331" s="3100"/>
      <c r="V331" s="3100"/>
      <c r="W331" s="3100"/>
      <c r="X331" s="3100"/>
      <c r="Y331" s="3100"/>
      <c r="Z331" s="3100"/>
      <c r="AA331" s="3100"/>
      <c r="AB331" s="3100"/>
      <c r="AC331" s="3100"/>
      <c r="AD331" s="3100"/>
      <c r="AE331" s="3100"/>
      <c r="AF331" s="3100"/>
      <c r="AG331" s="3100"/>
      <c r="AH331" s="3100"/>
      <c r="AI331" s="3100"/>
      <c r="AJ331" s="3100"/>
      <c r="AK331" s="1074"/>
      <c r="AL331" s="963"/>
      <c r="AM331" s="1023"/>
      <c r="AN331" s="996"/>
    </row>
    <row r="332" spans="1:42" ht="12.75" customHeight="1">
      <c r="A332" s="1023"/>
      <c r="B332" s="3100"/>
      <c r="C332" s="3100"/>
      <c r="D332" s="3100"/>
      <c r="E332" s="3100"/>
      <c r="F332" s="3100"/>
      <c r="G332" s="3100"/>
      <c r="H332" s="3100"/>
      <c r="I332" s="3100"/>
      <c r="J332" s="3100"/>
      <c r="K332" s="3100"/>
      <c r="L332" s="3100"/>
      <c r="M332" s="3100"/>
      <c r="N332" s="3100"/>
      <c r="O332" s="3100"/>
      <c r="P332" s="3100"/>
      <c r="Q332" s="3100"/>
      <c r="R332" s="3100"/>
      <c r="S332" s="3100"/>
      <c r="T332" s="3100"/>
      <c r="U332" s="3100"/>
      <c r="V332" s="3100"/>
      <c r="W332" s="3100"/>
      <c r="X332" s="3100"/>
      <c r="Y332" s="3100"/>
      <c r="Z332" s="3100"/>
      <c r="AA332" s="3100"/>
      <c r="AB332" s="3100"/>
      <c r="AC332" s="3100"/>
      <c r="AD332" s="3100"/>
      <c r="AE332" s="3100"/>
      <c r="AF332" s="3100"/>
      <c r="AG332" s="3100"/>
      <c r="AH332" s="3100"/>
      <c r="AI332" s="3100"/>
      <c r="AJ332" s="3100"/>
      <c r="AK332" s="1074"/>
      <c r="AL332" s="963"/>
      <c r="AM332" s="1023"/>
    </row>
    <row r="333" spans="1:42" s="939" customFormat="1" ht="12.75" customHeight="1">
      <c r="A333" s="1056"/>
      <c r="B333" s="3100"/>
      <c r="C333" s="3100"/>
      <c r="D333" s="3100"/>
      <c r="E333" s="3100"/>
      <c r="F333" s="3100"/>
      <c r="G333" s="3100"/>
      <c r="H333" s="3100"/>
      <c r="I333" s="3100"/>
      <c r="J333" s="3100"/>
      <c r="K333" s="3100"/>
      <c r="L333" s="3100"/>
      <c r="M333" s="3100"/>
      <c r="N333" s="3100"/>
      <c r="O333" s="3100"/>
      <c r="P333" s="3100"/>
      <c r="Q333" s="3100"/>
      <c r="R333" s="3100"/>
      <c r="S333" s="3100"/>
      <c r="T333" s="3100"/>
      <c r="U333" s="3100"/>
      <c r="V333" s="3100"/>
      <c r="W333" s="3100"/>
      <c r="X333" s="3100"/>
      <c r="Y333" s="3100"/>
      <c r="Z333" s="3100"/>
      <c r="AA333" s="3100"/>
      <c r="AB333" s="3100"/>
      <c r="AC333" s="3100"/>
      <c r="AD333" s="3100"/>
      <c r="AE333" s="3100"/>
      <c r="AF333" s="3100"/>
      <c r="AG333" s="3100"/>
      <c r="AH333" s="3100"/>
      <c r="AI333" s="3100"/>
      <c r="AJ333" s="3100"/>
      <c r="AK333" s="1074"/>
      <c r="AL333" s="963"/>
      <c r="AM333" s="1022"/>
      <c r="AN333" s="996"/>
    </row>
    <row r="334" spans="1:42" s="939" customFormat="1" ht="12.75" customHeight="1">
      <c r="A334" s="1056"/>
      <c r="B334" s="1074"/>
      <c r="C334" s="1074"/>
      <c r="D334" s="1074"/>
      <c r="E334" s="1074"/>
      <c r="F334" s="1074"/>
      <c r="G334" s="1074"/>
      <c r="H334" s="1074"/>
      <c r="I334" s="1074"/>
      <c r="J334" s="1074"/>
      <c r="K334" s="1074"/>
      <c r="L334" s="1074"/>
      <c r="M334" s="1074"/>
      <c r="N334" s="1074"/>
      <c r="O334" s="1074"/>
      <c r="P334" s="1074"/>
      <c r="Q334" s="1074"/>
      <c r="R334" s="1074"/>
      <c r="S334" s="1074"/>
      <c r="T334" s="1074"/>
      <c r="U334" s="1074"/>
      <c r="V334" s="1074"/>
      <c r="W334" s="1074"/>
      <c r="X334" s="1074"/>
      <c r="Y334" s="1074"/>
      <c r="Z334" s="1074"/>
      <c r="AA334" s="1074"/>
      <c r="AB334" s="1074"/>
      <c r="AC334" s="1074"/>
      <c r="AD334" s="1074"/>
      <c r="AE334" s="1074"/>
      <c r="AF334" s="1074"/>
      <c r="AG334" s="1074"/>
      <c r="AH334" s="1074"/>
      <c r="AI334" s="1074"/>
      <c r="AJ334" s="1074"/>
      <c r="AK334" s="1074"/>
      <c r="AL334" s="963"/>
      <c r="AM334" s="1022"/>
      <c r="AN334" s="996"/>
    </row>
    <row r="335" spans="1:42" s="939" customFormat="1" ht="12.75" customHeight="1">
      <c r="A335" s="1056"/>
      <c r="B335" s="1102" t="s">
        <v>1665</v>
      </c>
      <c r="C335" s="1112"/>
      <c r="D335" s="963"/>
      <c r="E335" s="963"/>
      <c r="F335" s="963"/>
      <c r="G335" s="963"/>
      <c r="H335" s="963"/>
      <c r="I335" s="963"/>
      <c r="J335" s="963"/>
      <c r="K335" s="963"/>
      <c r="L335" s="963"/>
      <c r="M335" s="963"/>
      <c r="N335" s="963"/>
      <c r="O335" s="963"/>
      <c r="P335" s="963"/>
      <c r="Q335" s="963"/>
      <c r="R335" s="963"/>
      <c r="S335" s="963"/>
      <c r="T335" s="963"/>
      <c r="U335" s="963"/>
      <c r="V335" s="963"/>
      <c r="W335" s="963"/>
      <c r="X335" s="963"/>
      <c r="Y335" s="963"/>
      <c r="Z335" s="963"/>
      <c r="AA335" s="963"/>
      <c r="AB335" s="963"/>
      <c r="AC335" s="963"/>
      <c r="AD335" s="963"/>
      <c r="AE335" s="963"/>
      <c r="AF335" s="963"/>
      <c r="AG335" s="963"/>
      <c r="AH335" s="963"/>
      <c r="AI335" s="963"/>
      <c r="AK335" s="1022"/>
      <c r="AL335" s="1022"/>
      <c r="AM335" s="1022"/>
      <c r="AN335" s="996"/>
      <c r="AP335" s="939" t="s">
        <v>626</v>
      </c>
    </row>
    <row r="336" spans="1:42" s="939" customFormat="1" ht="12.75" customHeight="1">
      <c r="A336" s="1056"/>
      <c r="B336" s="926"/>
      <c r="C336" s="1112"/>
      <c r="D336" s="963"/>
      <c r="E336" s="963"/>
      <c r="F336" s="963"/>
      <c r="G336" s="963"/>
      <c r="H336" s="963"/>
      <c r="I336" s="963"/>
      <c r="J336" s="963"/>
      <c r="K336" s="963"/>
      <c r="L336" s="963"/>
      <c r="M336" s="963"/>
      <c r="N336" s="963"/>
      <c r="O336" s="963"/>
      <c r="P336" s="963"/>
      <c r="Q336" s="963"/>
      <c r="R336" s="963"/>
      <c r="S336" s="963"/>
      <c r="T336" s="963"/>
      <c r="U336" s="963"/>
      <c r="V336" s="963"/>
      <c r="W336" s="963"/>
      <c r="X336" s="963"/>
      <c r="Y336" s="963"/>
      <c r="Z336" s="963"/>
      <c r="AA336" s="963"/>
      <c r="AB336" s="963"/>
      <c r="AC336" s="963"/>
      <c r="AD336" s="963"/>
      <c r="AE336" s="963"/>
      <c r="AF336" s="963"/>
      <c r="AG336" s="963"/>
      <c r="AH336" s="963"/>
      <c r="AI336" s="963"/>
      <c r="AK336" s="1022"/>
      <c r="AL336" s="1022"/>
      <c r="AM336" s="1022"/>
      <c r="AN336" s="996"/>
      <c r="AP336" s="939" t="s">
        <v>578</v>
      </c>
    </row>
    <row r="337" spans="1:42" s="939" customFormat="1" ht="12.75" customHeight="1">
      <c r="A337" s="1056"/>
      <c r="B337" s="1056"/>
      <c r="C337" s="982" t="s">
        <v>1666</v>
      </c>
      <c r="D337" s="1113"/>
      <c r="E337" s="963"/>
      <c r="F337" s="963"/>
      <c r="G337" s="963"/>
      <c r="H337" s="963"/>
      <c r="I337" s="963"/>
      <c r="J337" s="963"/>
      <c r="K337" s="963"/>
      <c r="L337" s="963"/>
      <c r="M337" s="963"/>
      <c r="N337" s="963"/>
      <c r="O337" s="963"/>
      <c r="P337" s="963"/>
      <c r="Q337" s="963"/>
      <c r="R337" s="963"/>
      <c r="S337" s="963"/>
      <c r="T337" s="963"/>
      <c r="U337" s="963"/>
      <c r="V337" s="963"/>
      <c r="W337" s="963"/>
      <c r="X337" s="963"/>
      <c r="Y337" s="963"/>
      <c r="Z337" s="963"/>
      <c r="AA337" s="963"/>
      <c r="AB337" s="963"/>
      <c r="AC337" s="963"/>
      <c r="AD337" s="963"/>
      <c r="AE337" s="963"/>
      <c r="AF337" s="963"/>
      <c r="AG337" s="963"/>
      <c r="AH337" s="963"/>
      <c r="AI337" s="963"/>
      <c r="AK337" s="1022"/>
      <c r="AL337" s="1022"/>
      <c r="AM337" s="1022"/>
      <c r="AN337" s="996"/>
    </row>
    <row r="338" spans="1:42" s="939" customFormat="1" ht="12.75" customHeight="1">
      <c r="A338" s="1056"/>
      <c r="B338" s="1019"/>
      <c r="C338" s="1002"/>
      <c r="D338" s="1502"/>
      <c r="E338" s="1501"/>
      <c r="F338" s="1501"/>
      <c r="G338" s="1501"/>
      <c r="H338" s="1501"/>
      <c r="I338" s="1501"/>
      <c r="J338" s="1501"/>
      <c r="K338" s="1501"/>
      <c r="L338" s="1501"/>
      <c r="M338" s="1501"/>
      <c r="N338" s="1501"/>
      <c r="O338" s="1501"/>
      <c r="P338" s="1501"/>
      <c r="Q338" s="1501"/>
      <c r="R338" s="1501"/>
      <c r="S338" s="1501"/>
      <c r="T338" s="1501"/>
      <c r="U338" s="1501"/>
      <c r="V338" s="1501"/>
      <c r="W338" s="1501"/>
      <c r="X338" s="1501"/>
      <c r="Y338" s="1501"/>
      <c r="Z338" s="1501"/>
      <c r="AA338" s="1501"/>
      <c r="AB338" s="1501"/>
      <c r="AC338" s="1501"/>
      <c r="AD338" s="1501"/>
      <c r="AE338" s="1501"/>
      <c r="AF338" s="923"/>
      <c r="AG338" s="923"/>
      <c r="AH338" s="923"/>
      <c r="AI338" s="923"/>
      <c r="AJ338" s="923"/>
      <c r="AK338" s="923"/>
      <c r="AL338" s="923"/>
      <c r="AM338" s="1022"/>
      <c r="AN338" s="996"/>
    </row>
    <row r="339" spans="1:42" s="939" customFormat="1" ht="12.75" customHeight="1">
      <c r="A339" s="1056"/>
      <c r="B339" s="923"/>
      <c r="C339" s="923"/>
      <c r="D339" s="1102" t="s">
        <v>725</v>
      </c>
      <c r="E339" s="1540" t="s">
        <v>2126</v>
      </c>
      <c r="F339" s="1074"/>
      <c r="G339" s="1074"/>
      <c r="H339" s="1074"/>
      <c r="I339" s="1074"/>
      <c r="J339" s="1074"/>
      <c r="K339" s="1074"/>
      <c r="L339" s="1074"/>
      <c r="M339" s="1074"/>
      <c r="N339" s="1074"/>
      <c r="O339" s="1074"/>
      <c r="P339" s="1074"/>
      <c r="Q339" s="1074"/>
      <c r="R339" s="1074"/>
      <c r="S339" s="1074"/>
      <c r="T339" s="1074"/>
      <c r="U339" s="1074"/>
      <c r="V339" s="1074"/>
      <c r="W339" s="1074"/>
      <c r="X339" s="1074"/>
      <c r="Y339" s="1074"/>
      <c r="Z339" s="1074"/>
      <c r="AA339" s="1074"/>
      <c r="AB339" s="1074"/>
      <c r="AC339" s="923"/>
      <c r="AD339" s="923"/>
      <c r="AE339" s="923"/>
      <c r="AF339" s="3055" t="s">
        <v>1601</v>
      </c>
      <c r="AG339" s="3055"/>
      <c r="AH339" s="3055"/>
      <c r="AI339" s="3055"/>
      <c r="AJ339" s="3055"/>
      <c r="AK339" s="3055"/>
      <c r="AL339" s="3055"/>
      <c r="AM339" s="1022"/>
      <c r="AN339" s="996"/>
    </row>
    <row r="340" spans="1:42" s="939" customFormat="1" ht="12.75" customHeight="1">
      <c r="A340" s="1022"/>
      <c r="B340" s="1002"/>
      <c r="C340" s="1031"/>
      <c r="D340" s="1102"/>
      <c r="E340" s="1540" t="s">
        <v>2127</v>
      </c>
      <c r="F340" s="1074"/>
      <c r="G340" s="1074"/>
      <c r="H340" s="1074"/>
      <c r="I340" s="1074"/>
      <c r="J340" s="1074"/>
      <c r="K340" s="1074"/>
      <c r="L340" s="1074"/>
      <c r="M340" s="1074"/>
      <c r="N340" s="1074"/>
      <c r="O340" s="1074"/>
      <c r="P340" s="1074"/>
      <c r="Q340" s="1074"/>
      <c r="R340" s="1074"/>
      <c r="S340" s="1074"/>
      <c r="T340" s="1074"/>
      <c r="U340" s="1074"/>
      <c r="V340" s="1074"/>
      <c r="W340" s="1074"/>
      <c r="X340" s="1074"/>
      <c r="Y340" s="1074"/>
      <c r="Z340" s="1074"/>
      <c r="AA340" s="1074"/>
      <c r="AB340" s="1074"/>
      <c r="AC340" s="923"/>
      <c r="AD340" s="923"/>
      <c r="AE340" s="1031"/>
      <c r="AF340" s="1031"/>
      <c r="AG340" s="1031"/>
      <c r="AH340" s="1031"/>
      <c r="AI340" s="1031"/>
      <c r="AJ340" s="1031"/>
      <c r="AK340" s="1031"/>
      <c r="AL340" s="1031"/>
      <c r="AM340" s="1022"/>
      <c r="AN340" s="996"/>
    </row>
    <row r="341" spans="1:42" s="939" customFormat="1" ht="12.75" customHeight="1">
      <c r="A341" s="1022"/>
      <c r="B341" s="1002"/>
      <c r="C341" s="1031"/>
      <c r="D341" s="1102"/>
      <c r="E341" s="1540" t="s">
        <v>2128</v>
      </c>
      <c r="F341" s="1074"/>
      <c r="G341" s="1074"/>
      <c r="H341" s="1074"/>
      <c r="I341" s="1074"/>
      <c r="J341" s="1074"/>
      <c r="K341" s="1074"/>
      <c r="L341" s="1074"/>
      <c r="M341" s="1074"/>
      <c r="N341" s="1074"/>
      <c r="O341" s="1074"/>
      <c r="P341" s="1074"/>
      <c r="Q341" s="1074"/>
      <c r="R341" s="1074"/>
      <c r="S341" s="1074"/>
      <c r="T341" s="1074"/>
      <c r="U341" s="1074"/>
      <c r="V341" s="1074"/>
      <c r="W341" s="1074"/>
      <c r="X341" s="1074"/>
      <c r="Y341" s="1074"/>
      <c r="Z341" s="1074"/>
      <c r="AA341" s="1074"/>
      <c r="AB341" s="1074"/>
      <c r="AC341" s="923"/>
      <c r="AD341" s="923"/>
      <c r="AE341" s="1031"/>
      <c r="AF341" s="1031"/>
      <c r="AG341" s="1031"/>
      <c r="AH341" s="1031"/>
      <c r="AI341" s="1031"/>
      <c r="AJ341" s="1031"/>
      <c r="AK341" s="1031"/>
      <c r="AL341" s="1031"/>
      <c r="AM341" s="1022"/>
      <c r="AN341" s="996"/>
    </row>
    <row r="342" spans="1:42" s="939" customFormat="1" ht="12.75" customHeight="1">
      <c r="A342" s="1022"/>
      <c r="B342" s="1002"/>
      <c r="C342" s="1031"/>
      <c r="D342" s="1102"/>
      <c r="E342" s="1540" t="s">
        <v>2129</v>
      </c>
      <c r="F342" s="1074"/>
      <c r="G342" s="1074"/>
      <c r="H342" s="1074"/>
      <c r="I342" s="1074"/>
      <c r="J342" s="1074"/>
      <c r="K342" s="1074"/>
      <c r="L342" s="1074"/>
      <c r="M342" s="1074"/>
      <c r="N342" s="1074"/>
      <c r="O342" s="1074"/>
      <c r="P342" s="1074"/>
      <c r="Q342" s="1074"/>
      <c r="R342" s="1074"/>
      <c r="S342" s="1074"/>
      <c r="T342" s="1074"/>
      <c r="U342" s="1074"/>
      <c r="V342" s="1074"/>
      <c r="W342" s="1074"/>
      <c r="X342" s="1074"/>
      <c r="Y342" s="1074"/>
      <c r="Z342" s="1074"/>
      <c r="AA342" s="1074"/>
      <c r="AB342" s="1074"/>
      <c r="AC342" s="923"/>
      <c r="AD342" s="923"/>
      <c r="AE342" s="1031"/>
      <c r="AF342" s="1031"/>
      <c r="AG342" s="1031"/>
      <c r="AH342" s="1031"/>
      <c r="AI342" s="1031"/>
      <c r="AJ342" s="1031"/>
      <c r="AK342" s="1031"/>
      <c r="AL342" s="1031"/>
      <c r="AM342" s="1022"/>
      <c r="AN342" s="996"/>
    </row>
    <row r="343" spans="1:42" s="939" customFormat="1" ht="12.75" customHeight="1">
      <c r="A343" s="1022"/>
      <c r="B343" s="1002"/>
      <c r="C343" s="1031"/>
      <c r="D343" s="1102"/>
      <c r="E343" s="1540" t="s">
        <v>2130</v>
      </c>
      <c r="F343" s="1074"/>
      <c r="G343" s="1074"/>
      <c r="H343" s="1074"/>
      <c r="I343" s="1074"/>
      <c r="J343" s="1074"/>
      <c r="K343" s="1074"/>
      <c r="L343" s="1074"/>
      <c r="M343" s="1074"/>
      <c r="N343" s="1074"/>
      <c r="O343" s="1074"/>
      <c r="P343" s="1074"/>
      <c r="Q343" s="1074"/>
      <c r="R343" s="1074"/>
      <c r="S343" s="1074"/>
      <c r="T343" s="1074"/>
      <c r="U343" s="1074"/>
      <c r="V343" s="1074"/>
      <c r="W343" s="1074"/>
      <c r="X343" s="1074"/>
      <c r="Y343" s="1074"/>
      <c r="Z343" s="1074"/>
      <c r="AA343" s="1074"/>
      <c r="AB343" s="1074"/>
      <c r="AC343" s="923"/>
      <c r="AD343" s="923"/>
      <c r="AE343" s="1031"/>
      <c r="AF343" s="1031"/>
      <c r="AG343" s="1031"/>
      <c r="AH343" s="1031"/>
      <c r="AI343" s="1031"/>
      <c r="AJ343" s="1031"/>
      <c r="AK343" s="1031"/>
      <c r="AL343" s="1031"/>
      <c r="AM343" s="1022"/>
      <c r="AN343" s="996"/>
    </row>
    <row r="344" spans="1:42" s="939" customFormat="1" ht="12.75" customHeight="1">
      <c r="A344" s="1022"/>
      <c r="B344" s="1002"/>
      <c r="C344" s="1031"/>
      <c r="D344" s="1102"/>
      <c r="E344" s="1540" t="s">
        <v>2131</v>
      </c>
      <c r="F344" s="1074"/>
      <c r="G344" s="1074"/>
      <c r="H344" s="1074"/>
      <c r="I344" s="1074"/>
      <c r="J344" s="1074"/>
      <c r="K344" s="1074"/>
      <c r="L344" s="1074"/>
      <c r="M344" s="1074"/>
      <c r="N344" s="1074"/>
      <c r="O344" s="1074"/>
      <c r="P344" s="1074"/>
      <c r="Q344" s="1074"/>
      <c r="R344" s="1074"/>
      <c r="S344" s="1074"/>
      <c r="T344" s="1074"/>
      <c r="U344" s="1074"/>
      <c r="V344" s="1074"/>
      <c r="W344" s="1074"/>
      <c r="X344" s="1074"/>
      <c r="Y344" s="1074"/>
      <c r="Z344" s="1074"/>
      <c r="AA344" s="1074"/>
      <c r="AB344" s="1074"/>
      <c r="AC344" s="923"/>
      <c r="AD344" s="923"/>
      <c r="AE344" s="1031"/>
      <c r="AF344" s="1031"/>
      <c r="AG344" s="1031"/>
      <c r="AH344" s="1031"/>
      <c r="AI344" s="1031"/>
      <c r="AJ344" s="1031"/>
      <c r="AK344" s="1031"/>
      <c r="AL344" s="1031"/>
      <c r="AM344" s="1022"/>
      <c r="AN344" s="996"/>
    </row>
    <row r="345" spans="1:42" s="998" customFormat="1" ht="12.75" customHeight="1">
      <c r="A345" s="1022"/>
      <c r="B345" s="1002"/>
      <c r="C345" s="1031"/>
      <c r="D345" s="1102"/>
      <c r="E345" s="1540"/>
      <c r="F345" s="1074"/>
      <c r="G345" s="1074"/>
      <c r="H345" s="1074"/>
      <c r="I345" s="1074"/>
      <c r="J345" s="1074"/>
      <c r="K345" s="1074"/>
      <c r="L345" s="1074"/>
      <c r="M345" s="1074"/>
      <c r="N345" s="1074"/>
      <c r="O345" s="1074"/>
      <c r="P345" s="1074"/>
      <c r="Q345" s="1074"/>
      <c r="R345" s="1074"/>
      <c r="S345" s="1074"/>
      <c r="T345" s="1074"/>
      <c r="U345" s="1074"/>
      <c r="V345" s="1074"/>
      <c r="W345" s="1074"/>
      <c r="X345" s="1074"/>
      <c r="Y345" s="1074"/>
      <c r="Z345" s="1074"/>
      <c r="AA345" s="1074"/>
      <c r="AB345" s="1074"/>
      <c r="AC345" s="923"/>
      <c r="AD345" s="923"/>
      <c r="AE345" s="1031"/>
      <c r="AF345" s="926"/>
      <c r="AG345" s="926"/>
      <c r="AH345" s="926"/>
      <c r="AI345" s="926"/>
      <c r="AJ345" s="926"/>
      <c r="AK345" s="926"/>
      <c r="AL345" s="926"/>
      <c r="AM345" s="1022"/>
      <c r="AN345" s="997"/>
    </row>
    <row r="346" spans="1:42" s="939" customFormat="1" ht="12.75" customHeight="1">
      <c r="A346" s="1115"/>
      <c r="B346" s="1002"/>
      <c r="C346" s="1541"/>
      <c r="D346" s="1102" t="s">
        <v>542</v>
      </c>
      <c r="E346" s="1540" t="s">
        <v>2132</v>
      </c>
      <c r="F346" s="1542"/>
      <c r="G346" s="1542"/>
      <c r="H346" s="1542"/>
      <c r="I346" s="1542"/>
      <c r="J346" s="1542"/>
      <c r="K346" s="1542"/>
      <c r="L346" s="1542"/>
      <c r="M346" s="1542"/>
      <c r="N346" s="1542"/>
      <c r="O346" s="1542"/>
      <c r="P346" s="1542"/>
      <c r="Q346" s="1542"/>
      <c r="R346" s="1542"/>
      <c r="S346" s="1542"/>
      <c r="T346" s="1542"/>
      <c r="U346" s="1542"/>
      <c r="V346" s="1542"/>
      <c r="W346" s="1542"/>
      <c r="X346" s="1542"/>
      <c r="Y346" s="1542"/>
      <c r="Z346" s="1542"/>
      <c r="AA346" s="1542"/>
      <c r="AB346" s="1542"/>
      <c r="AC346" s="923"/>
      <c r="AD346" s="923"/>
      <c r="AE346" s="923"/>
      <c r="AF346" s="3055" t="s">
        <v>1667</v>
      </c>
      <c r="AG346" s="3055"/>
      <c r="AH346" s="3055"/>
      <c r="AI346" s="3055"/>
      <c r="AJ346" s="3055"/>
      <c r="AK346" s="3055"/>
      <c r="AL346" s="3055"/>
      <c r="AM346" s="1022"/>
      <c r="AN346" s="996"/>
    </row>
    <row r="347" spans="1:42" s="939" customFormat="1" ht="12.75" customHeight="1">
      <c r="A347" s="1056"/>
      <c r="B347" s="1019"/>
      <c r="C347" s="1543"/>
      <c r="D347" s="1102"/>
      <c r="E347" s="1540" t="s">
        <v>2133</v>
      </c>
      <c r="F347" s="1542"/>
      <c r="G347" s="1542"/>
      <c r="H347" s="1542"/>
      <c r="I347" s="1542"/>
      <c r="J347" s="1542"/>
      <c r="K347" s="1542"/>
      <c r="L347" s="1542"/>
      <c r="M347" s="1542"/>
      <c r="N347" s="1542"/>
      <c r="O347" s="1542"/>
      <c r="P347" s="1542"/>
      <c r="Q347" s="1542"/>
      <c r="R347" s="1542"/>
      <c r="S347" s="1542"/>
      <c r="T347" s="1542"/>
      <c r="U347" s="1542"/>
      <c r="V347" s="1542"/>
      <c r="W347" s="1542"/>
      <c r="X347" s="1542"/>
      <c r="Y347" s="1542"/>
      <c r="Z347" s="1542"/>
      <c r="AA347" s="1542"/>
      <c r="AB347" s="1542"/>
      <c r="AC347" s="923"/>
      <c r="AD347" s="923"/>
      <c r="AE347" s="1002"/>
      <c r="AF347" s="1002"/>
      <c r="AG347" s="1002"/>
      <c r="AH347" s="1002"/>
      <c r="AI347" s="1002"/>
      <c r="AJ347" s="1002"/>
      <c r="AK347" s="1002"/>
      <c r="AL347" s="1002"/>
      <c r="AM347" s="1022"/>
      <c r="AN347" s="996"/>
      <c r="AO347" s="939" t="s">
        <v>626</v>
      </c>
      <c r="AP347" s="1116">
        <v>0</v>
      </c>
    </row>
    <row r="348" spans="1:42" s="939" customFormat="1" ht="12.75" customHeight="1">
      <c r="A348" s="1056"/>
      <c r="B348" s="1020"/>
      <c r="C348" s="1544"/>
      <c r="D348" s="1102"/>
      <c r="E348" s="1540" t="s">
        <v>2134</v>
      </c>
      <c r="F348" s="1542"/>
      <c r="G348" s="1542"/>
      <c r="H348" s="1542"/>
      <c r="I348" s="1542"/>
      <c r="J348" s="1542"/>
      <c r="K348" s="1542"/>
      <c r="L348" s="1542"/>
      <c r="M348" s="1542"/>
      <c r="N348" s="1542"/>
      <c r="O348" s="1542"/>
      <c r="P348" s="1542"/>
      <c r="Q348" s="1542"/>
      <c r="R348" s="1542"/>
      <c r="S348" s="1542"/>
      <c r="T348" s="1542"/>
      <c r="U348" s="1542"/>
      <c r="V348" s="1542"/>
      <c r="W348" s="1542"/>
      <c r="X348" s="1542"/>
      <c r="Y348" s="1542"/>
      <c r="Z348" s="1542"/>
      <c r="AA348" s="1542"/>
      <c r="AB348" s="1542"/>
      <c r="AC348" s="923"/>
      <c r="AD348" s="923"/>
      <c r="AE348" s="1019"/>
      <c r="AF348" s="1019"/>
      <c r="AG348" s="1019"/>
      <c r="AH348" s="1019"/>
      <c r="AI348" s="1019"/>
      <c r="AJ348" s="1019"/>
      <c r="AK348" s="1019"/>
      <c r="AL348" s="1019"/>
      <c r="AM348" s="1022"/>
      <c r="AN348" s="996"/>
      <c r="AO348" s="1114" t="s">
        <v>725</v>
      </c>
      <c r="AP348" s="939">
        <v>7</v>
      </c>
    </row>
    <row r="349" spans="1:42" s="939" customFormat="1" ht="12.75" customHeight="1">
      <c r="A349" s="1056"/>
      <c r="B349" s="1020"/>
      <c r="C349" s="1544"/>
      <c r="D349" s="1102"/>
      <c r="E349" s="1540" t="s">
        <v>2136</v>
      </c>
      <c r="F349" s="1542"/>
      <c r="G349" s="1542"/>
      <c r="H349" s="1542"/>
      <c r="I349" s="1542"/>
      <c r="J349" s="1542"/>
      <c r="K349" s="1542"/>
      <c r="L349" s="1542"/>
      <c r="M349" s="1542"/>
      <c r="N349" s="1542"/>
      <c r="O349" s="1542"/>
      <c r="P349" s="1542"/>
      <c r="Q349" s="1542"/>
      <c r="R349" s="1542"/>
      <c r="S349" s="1542"/>
      <c r="T349" s="1542"/>
      <c r="U349" s="1542"/>
      <c r="V349" s="1542"/>
      <c r="W349" s="1542"/>
      <c r="X349" s="1542"/>
      <c r="Y349" s="1542"/>
      <c r="Z349" s="1542"/>
      <c r="AA349" s="1542"/>
      <c r="AB349" s="1542"/>
      <c r="AC349" s="923"/>
      <c r="AD349" s="923"/>
      <c r="AE349" s="1019"/>
      <c r="AF349" s="1019"/>
      <c r="AG349" s="1019"/>
      <c r="AH349" s="1019"/>
      <c r="AI349" s="1019"/>
      <c r="AJ349" s="1019"/>
      <c r="AK349" s="1019"/>
      <c r="AL349" s="1019"/>
      <c r="AM349" s="1022"/>
      <c r="AN349" s="996"/>
      <c r="AO349" s="1114" t="s">
        <v>542</v>
      </c>
      <c r="AP349" s="939">
        <v>6</v>
      </c>
    </row>
    <row r="350" spans="1:42" s="939" customFormat="1" ht="12.75" customHeight="1">
      <c r="A350" s="1056"/>
      <c r="B350" s="1020"/>
      <c r="C350" s="1544"/>
      <c r="D350" s="1102"/>
      <c r="E350" s="1540" t="s">
        <v>2135</v>
      </c>
      <c r="F350" s="1542"/>
      <c r="G350" s="1542"/>
      <c r="H350" s="1542"/>
      <c r="I350" s="1542"/>
      <c r="J350" s="1542"/>
      <c r="K350" s="1542"/>
      <c r="L350" s="1542"/>
      <c r="M350" s="1542"/>
      <c r="N350" s="1542"/>
      <c r="O350" s="1542"/>
      <c r="P350" s="1542"/>
      <c r="Q350" s="1542"/>
      <c r="R350" s="1542"/>
      <c r="S350" s="1542"/>
      <c r="T350" s="1542"/>
      <c r="U350" s="1542"/>
      <c r="V350" s="1542"/>
      <c r="W350" s="1542"/>
      <c r="X350" s="1542"/>
      <c r="Y350" s="1542"/>
      <c r="Z350" s="1542"/>
      <c r="AA350" s="1542"/>
      <c r="AB350" s="1542"/>
      <c r="AC350" s="923"/>
      <c r="AD350" s="923"/>
      <c r="AE350" s="1019"/>
      <c r="AF350" s="1019"/>
      <c r="AG350" s="1019"/>
      <c r="AH350" s="1019"/>
      <c r="AI350" s="1019"/>
      <c r="AJ350" s="1019"/>
      <c r="AK350" s="1019"/>
      <c r="AL350" s="1019"/>
      <c r="AM350" s="1022"/>
      <c r="AN350" s="996"/>
      <c r="AO350" s="1114" t="s">
        <v>284</v>
      </c>
      <c r="AP350" s="939">
        <v>5</v>
      </c>
    </row>
    <row r="351" spans="1:42" s="939" customFormat="1" ht="12.75" customHeight="1">
      <c r="A351" s="1056"/>
      <c r="B351" s="1020"/>
      <c r="C351" s="1544"/>
      <c r="D351" s="1102"/>
      <c r="E351" s="1545"/>
      <c r="F351" s="1546"/>
      <c r="G351" s="1546"/>
      <c r="H351" s="1546"/>
      <c r="I351" s="1031"/>
      <c r="J351" s="1031"/>
      <c r="K351" s="1031"/>
      <c r="L351" s="1031"/>
      <c r="M351" s="1031"/>
      <c r="N351" s="1031"/>
      <c r="O351" s="1031"/>
      <c r="P351" s="1031"/>
      <c r="Q351" s="1031"/>
      <c r="R351" s="1031"/>
      <c r="S351" s="1031"/>
      <c r="T351" s="1031"/>
      <c r="U351" s="1031"/>
      <c r="V351" s="1031"/>
      <c r="W351" s="1031"/>
      <c r="X351" s="1031"/>
      <c r="Y351" s="1031"/>
      <c r="Z351" s="1031"/>
      <c r="AA351" s="1031"/>
      <c r="AB351" s="1031"/>
      <c r="AC351" s="923"/>
      <c r="AD351" s="923"/>
      <c r="AE351" s="1031"/>
      <c r="AF351" s="923"/>
      <c r="AG351" s="923"/>
      <c r="AH351" s="923"/>
      <c r="AI351" s="923"/>
      <c r="AJ351" s="923"/>
      <c r="AK351" s="923"/>
      <c r="AL351" s="923"/>
      <c r="AM351" s="1022"/>
      <c r="AN351" s="996"/>
      <c r="AO351" s="1114" t="s">
        <v>1668</v>
      </c>
      <c r="AP351" s="939">
        <v>4</v>
      </c>
    </row>
    <row r="352" spans="1:42" s="939" customFormat="1" ht="12.75" customHeight="1">
      <c r="A352" s="1056"/>
      <c r="B352" s="1002"/>
      <c r="C352" s="1541"/>
      <c r="D352" s="1102" t="s">
        <v>284</v>
      </c>
      <c r="E352" s="1540" t="s">
        <v>2137</v>
      </c>
      <c r="F352" s="1542"/>
      <c r="G352" s="1542"/>
      <c r="H352" s="1542"/>
      <c r="I352" s="1542"/>
      <c r="J352" s="1542"/>
      <c r="K352" s="1542"/>
      <c r="L352" s="1542"/>
      <c r="M352" s="1542"/>
      <c r="N352" s="1542"/>
      <c r="O352" s="1542"/>
      <c r="P352" s="1542"/>
      <c r="Q352" s="1542"/>
      <c r="R352" s="1542"/>
      <c r="S352" s="1542"/>
      <c r="T352" s="1542"/>
      <c r="U352" s="1542"/>
      <c r="V352" s="1542"/>
      <c r="W352" s="1542"/>
      <c r="X352" s="1542"/>
      <c r="Y352" s="1542"/>
      <c r="Z352" s="1542"/>
      <c r="AA352" s="1542"/>
      <c r="AB352" s="1542"/>
      <c r="AC352" s="923"/>
      <c r="AD352" s="923"/>
      <c r="AE352" s="923"/>
      <c r="AF352" s="3055" t="s">
        <v>1641</v>
      </c>
      <c r="AG352" s="3055"/>
      <c r="AH352" s="3055"/>
      <c r="AI352" s="3055"/>
      <c r="AJ352" s="3055"/>
      <c r="AK352" s="3055"/>
      <c r="AL352" s="3055"/>
      <c r="AM352" s="1022"/>
      <c r="AN352" s="996"/>
      <c r="AO352" s="1114" t="s">
        <v>1669</v>
      </c>
      <c r="AP352" s="939">
        <v>3</v>
      </c>
    </row>
    <row r="353" spans="1:53" s="939" customFormat="1" ht="12.75" customHeight="1">
      <c r="A353" s="1056"/>
      <c r="B353" s="1019"/>
      <c r="C353" s="1543"/>
      <c r="D353" s="1102"/>
      <c r="E353" s="1540" t="s">
        <v>2133</v>
      </c>
      <c r="F353" s="1542"/>
      <c r="G353" s="1542"/>
      <c r="H353" s="1542"/>
      <c r="I353" s="1542"/>
      <c r="J353" s="1542"/>
      <c r="K353" s="1542"/>
      <c r="L353" s="1542"/>
      <c r="M353" s="1542"/>
      <c r="N353" s="1542"/>
      <c r="O353" s="1542"/>
      <c r="P353" s="1542"/>
      <c r="Q353" s="1542"/>
      <c r="R353" s="1542"/>
      <c r="S353" s="1542"/>
      <c r="T353" s="1542"/>
      <c r="U353" s="1542"/>
      <c r="V353" s="1542"/>
      <c r="W353" s="1542"/>
      <c r="X353" s="1542"/>
      <c r="Y353" s="1542"/>
      <c r="Z353" s="1542"/>
      <c r="AA353" s="1542"/>
      <c r="AB353" s="1542"/>
      <c r="AC353" s="923"/>
      <c r="AD353" s="923"/>
      <c r="AE353" s="1019"/>
      <c r="AF353" s="1019"/>
      <c r="AG353" s="1019"/>
      <c r="AH353" s="1019"/>
      <c r="AI353" s="1019"/>
      <c r="AJ353" s="1019"/>
      <c r="AK353" s="1019"/>
      <c r="AL353" s="1019"/>
      <c r="AM353" s="1022"/>
      <c r="AN353" s="996"/>
    </row>
    <row r="354" spans="1:53" s="939" customFormat="1" ht="12.75" customHeight="1">
      <c r="A354" s="1056"/>
      <c r="B354" s="1019"/>
      <c r="C354" s="1543"/>
      <c r="D354" s="1102"/>
      <c r="E354" s="1540" t="s">
        <v>2134</v>
      </c>
      <c r="F354" s="1542"/>
      <c r="G354" s="1542"/>
      <c r="H354" s="1542"/>
      <c r="I354" s="1542"/>
      <c r="J354" s="1542"/>
      <c r="K354" s="1542"/>
      <c r="L354" s="1542"/>
      <c r="M354" s="1542"/>
      <c r="N354" s="1542"/>
      <c r="O354" s="1542"/>
      <c r="P354" s="1542"/>
      <c r="Q354" s="1542"/>
      <c r="R354" s="1542"/>
      <c r="S354" s="1542"/>
      <c r="T354" s="1542"/>
      <c r="U354" s="1542"/>
      <c r="V354" s="1542"/>
      <c r="W354" s="1542"/>
      <c r="X354" s="1542"/>
      <c r="Y354" s="1542"/>
      <c r="Z354" s="1542"/>
      <c r="AA354" s="1542"/>
      <c r="AB354" s="1542"/>
      <c r="AC354" s="923"/>
      <c r="AD354" s="923"/>
      <c r="AE354" s="1019"/>
      <c r="AF354" s="1019"/>
      <c r="AG354" s="1019"/>
      <c r="AH354" s="1019"/>
      <c r="AI354" s="1019"/>
      <c r="AJ354" s="1019"/>
      <c r="AK354" s="1019"/>
      <c r="AL354" s="1019"/>
      <c r="AM354" s="1022"/>
      <c r="AN354" s="996"/>
    </row>
    <row r="355" spans="1:53" s="939" customFormat="1" ht="12.75" customHeight="1">
      <c r="A355" s="1056"/>
      <c r="B355" s="1019"/>
      <c r="C355" s="1543"/>
      <c r="D355" s="1102"/>
      <c r="E355" s="1540" t="s">
        <v>2136</v>
      </c>
      <c r="F355" s="1542"/>
      <c r="G355" s="1542"/>
      <c r="H355" s="1542"/>
      <c r="I355" s="1542"/>
      <c r="J355" s="1542"/>
      <c r="K355" s="1542"/>
      <c r="L355" s="1542"/>
      <c r="M355" s="1542"/>
      <c r="N355" s="1542"/>
      <c r="O355" s="1542"/>
      <c r="P355" s="1542"/>
      <c r="Q355" s="1542"/>
      <c r="R355" s="1542"/>
      <c r="S355" s="1542"/>
      <c r="T355" s="1542"/>
      <c r="U355" s="1542"/>
      <c r="V355" s="1542"/>
      <c r="W355" s="1542"/>
      <c r="X355" s="1542"/>
      <c r="Y355" s="1542"/>
      <c r="Z355" s="1542"/>
      <c r="AA355" s="1542"/>
      <c r="AB355" s="1542"/>
      <c r="AC355" s="923"/>
      <c r="AD355" s="923"/>
      <c r="AE355" s="1019"/>
      <c r="AF355" s="1019"/>
      <c r="AG355" s="1019"/>
      <c r="AH355" s="1019"/>
      <c r="AI355" s="1019"/>
      <c r="AJ355" s="1019"/>
      <c r="AK355" s="1019"/>
      <c r="AL355" s="1019"/>
      <c r="AM355" s="1022"/>
      <c r="AN355" s="996"/>
    </row>
    <row r="356" spans="1:53" s="939" customFormat="1" ht="12.75" customHeight="1">
      <c r="A356" s="1056"/>
      <c r="B356" s="1019"/>
      <c r="C356" s="1543"/>
      <c r="D356" s="1102"/>
      <c r="E356" s="1540" t="s">
        <v>2135</v>
      </c>
      <c r="F356" s="1542"/>
      <c r="G356" s="1542"/>
      <c r="H356" s="1542"/>
      <c r="I356" s="1542"/>
      <c r="J356" s="1542"/>
      <c r="K356" s="1542"/>
      <c r="L356" s="1542"/>
      <c r="M356" s="1542"/>
      <c r="N356" s="1542"/>
      <c r="O356" s="1542"/>
      <c r="P356" s="1542"/>
      <c r="Q356" s="1542"/>
      <c r="R356" s="1542"/>
      <c r="S356" s="1542"/>
      <c r="T356" s="1542"/>
      <c r="U356" s="1542"/>
      <c r="V356" s="1542"/>
      <c r="W356" s="1542"/>
      <c r="X356" s="1542"/>
      <c r="Y356" s="1542"/>
      <c r="Z356" s="1542"/>
      <c r="AA356" s="1542"/>
      <c r="AB356" s="1542"/>
      <c r="AC356" s="923"/>
      <c r="AD356" s="923"/>
      <c r="AE356" s="1019"/>
      <c r="AF356" s="1019"/>
      <c r="AG356" s="1019"/>
      <c r="AH356" s="1019"/>
      <c r="AI356" s="1019"/>
      <c r="AJ356" s="1019"/>
      <c r="AK356" s="1019"/>
      <c r="AL356" s="1019"/>
      <c r="AM356" s="1022"/>
      <c r="AN356" s="996"/>
    </row>
    <row r="357" spans="1:53" s="939" customFormat="1" ht="12.75" customHeight="1">
      <c r="A357" s="51"/>
      <c r="B357" s="51"/>
      <c r="C357" s="1058"/>
      <c r="D357" s="1102"/>
      <c r="E357" s="1117"/>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923"/>
      <c r="AD357" s="923"/>
      <c r="AE357" s="51"/>
      <c r="AF357" s="923"/>
      <c r="AG357" s="923"/>
      <c r="AH357" s="923"/>
      <c r="AI357" s="923"/>
      <c r="AJ357" s="923"/>
      <c r="AK357" s="923"/>
      <c r="AL357" s="923"/>
      <c r="AM357" s="51"/>
      <c r="AN357" s="996"/>
    </row>
    <row r="358" spans="1:53" s="939" customFormat="1" ht="12.75" customHeight="1">
      <c r="A358" s="1056"/>
      <c r="B358" s="1002"/>
      <c r="C358" s="1541"/>
      <c r="D358" s="1102" t="s">
        <v>1668</v>
      </c>
      <c r="E358" s="1540" t="s">
        <v>2138</v>
      </c>
      <c r="F358" s="1542"/>
      <c r="G358" s="1542"/>
      <c r="H358" s="1542"/>
      <c r="I358" s="1542"/>
      <c r="J358" s="1542"/>
      <c r="K358" s="1542"/>
      <c r="L358" s="1542"/>
      <c r="M358" s="1542"/>
      <c r="N358" s="1542"/>
      <c r="O358" s="1542"/>
      <c r="P358" s="1542"/>
      <c r="Q358" s="1542"/>
      <c r="R358" s="1542"/>
      <c r="S358" s="1542"/>
      <c r="T358" s="1542"/>
      <c r="U358" s="1542"/>
      <c r="V358" s="1542"/>
      <c r="W358" s="1542"/>
      <c r="X358" s="1542"/>
      <c r="Y358" s="1542"/>
      <c r="Z358" s="1542"/>
      <c r="AA358" s="1542"/>
      <c r="AB358" s="1542"/>
      <c r="AC358" s="923"/>
      <c r="AD358" s="923"/>
      <c r="AE358" s="923"/>
      <c r="AF358" s="3055" t="s">
        <v>1670</v>
      </c>
      <c r="AG358" s="3055"/>
      <c r="AH358" s="3055"/>
      <c r="AI358" s="3055"/>
      <c r="AJ358" s="3055"/>
      <c r="AK358" s="3055"/>
      <c r="AL358" s="3055"/>
      <c r="AM358" s="1022"/>
      <c r="AN358" s="996"/>
      <c r="AO358" s="939" t="str">
        <f>X395</f>
        <v>N/A</v>
      </c>
    </row>
    <row r="359" spans="1:53" s="939" customFormat="1" ht="12.75" customHeight="1">
      <c r="A359" s="1056"/>
      <c r="B359" s="1019"/>
      <c r="C359" s="1543"/>
      <c r="D359" s="1102"/>
      <c r="E359" s="1540" t="s">
        <v>2139</v>
      </c>
      <c r="F359" s="1542"/>
      <c r="G359" s="1542"/>
      <c r="H359" s="1542"/>
      <c r="I359" s="1542"/>
      <c r="J359" s="1542"/>
      <c r="K359" s="1542"/>
      <c r="L359" s="1542"/>
      <c r="M359" s="1542"/>
      <c r="N359" s="1542"/>
      <c r="O359" s="1542"/>
      <c r="P359" s="1542"/>
      <c r="Q359" s="1542"/>
      <c r="R359" s="1542"/>
      <c r="S359" s="1542"/>
      <c r="T359" s="1542"/>
      <c r="U359" s="1542"/>
      <c r="V359" s="1542"/>
      <c r="W359" s="1542"/>
      <c r="X359" s="1542"/>
      <c r="Y359" s="1542"/>
      <c r="Z359" s="1542"/>
      <c r="AA359" s="1542"/>
      <c r="AB359" s="1542"/>
      <c r="AC359" s="51"/>
      <c r="AD359" s="51"/>
      <c r="AE359" s="1019"/>
      <c r="AF359" s="1019"/>
      <c r="AG359" s="1019"/>
      <c r="AH359" s="1019"/>
      <c r="AI359" s="1019"/>
      <c r="AJ359" s="1019"/>
      <c r="AK359" s="1019"/>
      <c r="AL359" s="1019"/>
      <c r="AM359" s="1022"/>
      <c r="AN359" s="996"/>
      <c r="AU359" s="986"/>
      <c r="AV359" s="986"/>
      <c r="AW359" s="986"/>
      <c r="AX359" s="986"/>
      <c r="AY359" s="986"/>
      <c r="AZ359" s="986"/>
      <c r="BA359" s="986"/>
    </row>
    <row r="360" spans="1:53" s="939" customFormat="1" ht="12.75" customHeight="1">
      <c r="A360" s="1056"/>
      <c r="B360" s="1020"/>
      <c r="C360" s="1544"/>
      <c r="D360" s="1102"/>
      <c r="E360" s="1540" t="s">
        <v>2140</v>
      </c>
      <c r="F360" s="1542"/>
      <c r="G360" s="1542"/>
      <c r="H360" s="1542"/>
      <c r="I360" s="1542"/>
      <c r="J360" s="1542"/>
      <c r="K360" s="1542"/>
      <c r="L360" s="1542"/>
      <c r="M360" s="1542"/>
      <c r="N360" s="1542"/>
      <c r="O360" s="1542"/>
      <c r="P360" s="1542"/>
      <c r="Q360" s="1542"/>
      <c r="R360" s="1542"/>
      <c r="S360" s="1542"/>
      <c r="T360" s="1542"/>
      <c r="U360" s="1542"/>
      <c r="V360" s="1542"/>
      <c r="W360" s="1542"/>
      <c r="X360" s="1542"/>
      <c r="Y360" s="1542"/>
      <c r="Z360" s="1542"/>
      <c r="AA360" s="1542"/>
      <c r="AB360" s="1542"/>
      <c r="AC360" s="923"/>
      <c r="AD360" s="923"/>
      <c r="AE360" s="1019"/>
      <c r="AF360" s="1019"/>
      <c r="AG360" s="1019"/>
      <c r="AH360" s="1019"/>
      <c r="AI360" s="1019"/>
      <c r="AJ360" s="1019"/>
      <c r="AK360" s="1019"/>
      <c r="AL360" s="1019"/>
      <c r="AM360" s="1022"/>
      <c r="AN360" s="996"/>
    </row>
    <row r="361" spans="1:53" s="939" customFormat="1" ht="12.75" customHeight="1">
      <c r="A361" s="1056"/>
      <c r="B361" s="1020"/>
      <c r="C361" s="1544"/>
      <c r="D361" s="1102"/>
      <c r="E361" s="1540"/>
      <c r="F361" s="1542"/>
      <c r="G361" s="1542"/>
      <c r="H361" s="1542"/>
      <c r="I361" s="1542"/>
      <c r="J361" s="1542"/>
      <c r="K361" s="1542"/>
      <c r="L361" s="1542"/>
      <c r="M361" s="1542"/>
      <c r="N361" s="1542"/>
      <c r="O361" s="1542"/>
      <c r="P361" s="1542"/>
      <c r="Q361" s="1542"/>
      <c r="R361" s="1542"/>
      <c r="S361" s="1542"/>
      <c r="T361" s="1542"/>
      <c r="U361" s="1542"/>
      <c r="V361" s="1542"/>
      <c r="W361" s="1542"/>
      <c r="X361" s="1542"/>
      <c r="Y361" s="1542"/>
      <c r="Z361" s="1542"/>
      <c r="AA361" s="1542"/>
      <c r="AB361" s="1542"/>
      <c r="AC361" s="923"/>
      <c r="AD361" s="923"/>
      <c r="AE361" s="1019"/>
      <c r="AF361" s="1019"/>
      <c r="AG361" s="1019"/>
      <c r="AH361" s="1019"/>
      <c r="AI361" s="1019"/>
      <c r="AJ361" s="1019"/>
      <c r="AK361" s="1019"/>
      <c r="AL361" s="1019"/>
      <c r="AM361" s="1022"/>
      <c r="AN361" s="996"/>
    </row>
    <row r="362" spans="1:53" s="939" customFormat="1" ht="12.75" customHeight="1">
      <c r="A362" s="1056"/>
      <c r="B362" s="1020"/>
      <c r="C362" s="1544"/>
      <c r="D362" s="1102"/>
      <c r="E362" s="923" t="s">
        <v>2311</v>
      </c>
      <c r="O362" s="3122" t="s">
        <v>1381</v>
      </c>
      <c r="P362" s="3122"/>
      <c r="Q362" s="3122"/>
      <c r="R362" s="3122"/>
      <c r="S362" s="3122"/>
      <c r="T362" s="3122"/>
      <c r="U362" s="3122"/>
      <c r="V362" s="3122"/>
      <c r="W362" s="3122"/>
      <c r="X362" s="3122"/>
      <c r="Y362" s="3122"/>
      <c r="Z362" s="3122"/>
      <c r="AA362" s="3122"/>
      <c r="AB362" s="3122"/>
      <c r="AH362" s="1019"/>
      <c r="AI362" s="1019"/>
      <c r="AJ362" s="1019"/>
      <c r="AK362" s="1019"/>
      <c r="AL362" s="1019"/>
      <c r="AM362" s="1022"/>
      <c r="AN362" s="996"/>
    </row>
    <row r="363" spans="1:53" s="939" customFormat="1" ht="12.75" customHeight="1">
      <c r="A363" s="1056"/>
      <c r="B363" s="1020"/>
      <c r="C363" s="1544"/>
      <c r="D363" s="1102"/>
      <c r="E363" s="1540"/>
      <c r="F363" s="1542"/>
      <c r="G363" s="1542"/>
      <c r="H363" s="1542"/>
      <c r="I363" s="1542"/>
      <c r="J363" s="1542"/>
      <c r="K363" s="1542"/>
      <c r="L363" s="1542"/>
      <c r="M363" s="1542"/>
      <c r="N363" s="1542"/>
      <c r="O363" s="1542"/>
      <c r="P363" s="1542"/>
      <c r="Q363" s="1542"/>
      <c r="R363" s="1542"/>
      <c r="S363" s="1542"/>
      <c r="T363" s="1542"/>
      <c r="U363" s="1542"/>
      <c r="V363" s="1542"/>
      <c r="W363" s="1542"/>
      <c r="X363" s="1542"/>
      <c r="Y363" s="1542"/>
      <c r="Z363" s="1542"/>
      <c r="AA363" s="1542"/>
      <c r="AB363" s="1542"/>
      <c r="AC363" s="923"/>
      <c r="AD363" s="923"/>
      <c r="AE363" s="1019"/>
      <c r="AF363" s="1019"/>
      <c r="AG363" s="1019"/>
      <c r="AH363" s="1019"/>
      <c r="AI363" s="1019"/>
      <c r="AJ363" s="1019"/>
      <c r="AK363" s="1019"/>
      <c r="AL363" s="1019"/>
      <c r="AM363" s="1022"/>
      <c r="AN363" s="996"/>
    </row>
    <row r="364" spans="1:53" s="998" customFormat="1" ht="12.75" customHeight="1">
      <c r="A364" s="1056"/>
      <c r="B364" s="1002"/>
      <c r="C364" s="1541"/>
      <c r="D364" s="1102" t="s">
        <v>1669</v>
      </c>
      <c r="E364" s="1540" t="s">
        <v>2142</v>
      </c>
      <c r="F364" s="1542"/>
      <c r="G364" s="1542"/>
      <c r="H364" s="1542"/>
      <c r="I364" s="1542"/>
      <c r="J364" s="1542"/>
      <c r="K364" s="1542"/>
      <c r="L364" s="1542"/>
      <c r="M364" s="1542"/>
      <c r="N364" s="1542"/>
      <c r="O364" s="1542"/>
      <c r="P364" s="1542"/>
      <c r="Q364" s="1542"/>
      <c r="R364" s="1542"/>
      <c r="S364" s="1542"/>
      <c r="T364" s="1542"/>
      <c r="U364" s="1542"/>
      <c r="V364" s="1542"/>
      <c r="W364" s="1542"/>
      <c r="X364" s="1542"/>
      <c r="Y364" s="1542"/>
      <c r="Z364" s="1542"/>
      <c r="AA364" s="1542"/>
      <c r="AB364" s="1542"/>
      <c r="AC364" s="923"/>
      <c r="AD364" s="923"/>
      <c r="AE364" s="926"/>
      <c r="AF364" s="3055" t="s">
        <v>1615</v>
      </c>
      <c r="AG364" s="3055"/>
      <c r="AH364" s="3055"/>
      <c r="AI364" s="3055"/>
      <c r="AJ364" s="3055"/>
      <c r="AK364" s="3055"/>
      <c r="AL364" s="3055"/>
      <c r="AM364" s="1022"/>
      <c r="AN364" s="997"/>
    </row>
    <row r="365" spans="1:53" s="939" customFormat="1" ht="12.75" customHeight="1">
      <c r="A365" s="1056"/>
      <c r="B365" s="1002"/>
      <c r="C365" s="1541"/>
      <c r="D365" s="1102"/>
      <c r="E365" s="1540" t="s">
        <v>2141</v>
      </c>
      <c r="F365" s="1542"/>
      <c r="G365" s="1542"/>
      <c r="H365" s="1542"/>
      <c r="I365" s="1542"/>
      <c r="J365" s="1542"/>
      <c r="K365" s="1542"/>
      <c r="L365" s="1542"/>
      <c r="M365" s="1542"/>
      <c r="N365" s="1542"/>
      <c r="O365" s="1542"/>
      <c r="P365" s="1542"/>
      <c r="Q365" s="1542"/>
      <c r="R365" s="1542"/>
      <c r="S365" s="1542"/>
      <c r="T365" s="1542"/>
      <c r="U365" s="1542"/>
      <c r="V365" s="1542"/>
      <c r="W365" s="1542"/>
      <c r="X365" s="1542"/>
      <c r="Y365" s="1542"/>
      <c r="Z365" s="1542"/>
      <c r="AA365" s="1542"/>
      <c r="AB365" s="1542"/>
      <c r="AC365" s="923"/>
      <c r="AD365" s="923"/>
      <c r="AE365" s="1500"/>
      <c r="AF365" s="923"/>
      <c r="AG365" s="923"/>
      <c r="AH365" s="923"/>
      <c r="AI365" s="923"/>
      <c r="AJ365" s="923"/>
      <c r="AK365" s="923"/>
      <c r="AL365" s="923"/>
      <c r="AM365" s="1022"/>
      <c r="AN365" s="996"/>
    </row>
    <row r="366" spans="1:53" s="939" customFormat="1" ht="12.75" customHeight="1">
      <c r="A366" s="1056"/>
      <c r="B366" s="1019"/>
      <c r="C366" s="1543"/>
      <c r="D366" s="1019"/>
      <c r="E366" s="1031"/>
      <c r="F366" s="1547"/>
      <c r="G366" s="1547"/>
      <c r="H366" s="1547"/>
      <c r="I366" s="1547"/>
      <c r="J366" s="1547"/>
      <c r="K366" s="1547"/>
      <c r="L366" s="1547"/>
      <c r="M366" s="1547"/>
      <c r="N366" s="1547"/>
      <c r="O366" s="1547"/>
      <c r="P366" s="1547"/>
      <c r="Q366" s="1547"/>
      <c r="R366" s="1547"/>
      <c r="S366" s="1547"/>
      <c r="T366" s="1547"/>
      <c r="U366" s="1547"/>
      <c r="V366" s="1547"/>
      <c r="W366" s="1547"/>
      <c r="X366" s="1547"/>
      <c r="Y366" s="1547"/>
      <c r="Z366" s="1547"/>
      <c r="AA366" s="1547"/>
      <c r="AB366" s="1547"/>
      <c r="AC366" s="1019"/>
      <c r="AD366" s="1019"/>
      <c r="AE366" s="1019"/>
      <c r="AF366" s="1019"/>
      <c r="AG366" s="1019"/>
      <c r="AH366" s="1019"/>
      <c r="AI366" s="1019"/>
      <c r="AJ366" s="923"/>
      <c r="AK366" s="1002"/>
      <c r="AL366" s="1002"/>
      <c r="AM366" s="1022"/>
      <c r="AN366" s="996"/>
      <c r="AO366" s="939" t="s">
        <v>626</v>
      </c>
      <c r="AP366" s="1116">
        <v>0</v>
      </c>
      <c r="AT366" s="939" t="s">
        <v>626</v>
      </c>
      <c r="AU366" s="1116">
        <v>0</v>
      </c>
    </row>
    <row r="367" spans="1:53" s="939" customFormat="1" ht="12.75" customHeight="1">
      <c r="A367" s="1056"/>
      <c r="B367" s="1019"/>
      <c r="C367" s="1543"/>
      <c r="D367" s="1019" t="s">
        <v>1671</v>
      </c>
      <c r="E367" s="1547"/>
      <c r="F367" s="1547"/>
      <c r="G367" s="1547"/>
      <c r="H367" s="3119" t="s">
        <v>284</v>
      </c>
      <c r="I367" s="3119"/>
      <c r="J367" s="1547"/>
      <c r="K367" s="1547"/>
      <c r="L367" s="1547"/>
      <c r="M367" s="1547"/>
      <c r="N367" s="923"/>
      <c r="O367" s="923"/>
      <c r="P367" s="923"/>
      <c r="Q367" s="923"/>
      <c r="R367" s="923"/>
      <c r="S367" s="923"/>
      <c r="T367" s="923"/>
      <c r="U367" s="923"/>
      <c r="V367" s="923"/>
      <c r="W367" s="923"/>
      <c r="X367" s="923"/>
      <c r="Y367" s="923"/>
      <c r="Z367" s="923"/>
      <c r="AA367" s="923"/>
      <c r="AB367" s="923"/>
      <c r="AC367" s="923"/>
      <c r="AD367" s="923"/>
      <c r="AE367" s="923"/>
      <c r="AF367" s="923"/>
      <c r="AG367" s="923"/>
      <c r="AH367" s="923"/>
      <c r="AI367" s="923"/>
      <c r="AJ367" s="923"/>
      <c r="AK367" s="923"/>
      <c r="AL367" s="923"/>
      <c r="AN367" s="996"/>
      <c r="AO367" s="1114" t="s">
        <v>725</v>
      </c>
      <c r="AP367" s="939">
        <v>3</v>
      </c>
      <c r="AT367" s="1114" t="s">
        <v>725</v>
      </c>
      <c r="AU367" s="939">
        <v>3</v>
      </c>
    </row>
    <row r="368" spans="1:53" s="939" customFormat="1" ht="12.75" customHeight="1">
      <c r="A368" s="1056"/>
      <c r="B368" s="1019"/>
      <c r="C368" s="1543"/>
      <c r="D368" s="1019"/>
      <c r="E368" s="1547"/>
      <c r="F368" s="1547"/>
      <c r="G368" s="1547"/>
      <c r="H368" s="1547"/>
      <c r="I368" s="1547"/>
      <c r="J368" s="1547"/>
      <c r="K368" s="1547"/>
      <c r="L368" s="1547"/>
      <c r="M368" s="1547"/>
      <c r="N368" s="923"/>
      <c r="O368" s="923"/>
      <c r="P368" s="923"/>
      <c r="Q368" s="923"/>
      <c r="R368" s="923"/>
      <c r="S368" s="923"/>
      <c r="T368" s="923"/>
      <c r="U368" s="923"/>
      <c r="V368" s="923"/>
      <c r="W368" s="923"/>
      <c r="X368" s="923"/>
      <c r="Y368" s="923"/>
      <c r="Z368" s="923"/>
      <c r="AA368" s="923"/>
      <c r="AB368" s="923"/>
      <c r="AC368" s="923"/>
      <c r="AD368" s="923"/>
      <c r="AE368" s="923"/>
      <c r="AF368" s="923"/>
      <c r="AG368" s="923"/>
      <c r="AH368" s="923"/>
      <c r="AI368" s="923"/>
      <c r="AJ368" s="923"/>
      <c r="AK368" s="923"/>
      <c r="AL368" s="923"/>
      <c r="AN368" s="996"/>
      <c r="AO368" s="1114" t="s">
        <v>542</v>
      </c>
      <c r="AP368" s="939">
        <v>2</v>
      </c>
      <c r="AT368" s="1114" t="s">
        <v>542</v>
      </c>
      <c r="AU368" s="939">
        <v>2</v>
      </c>
    </row>
    <row r="369" spans="1:46" s="939" customFormat="1" ht="12.75" customHeight="1">
      <c r="A369" s="1056"/>
      <c r="B369" s="1019"/>
      <c r="C369" s="1543"/>
      <c r="D369" s="1019"/>
      <c r="E369" s="1547"/>
      <c r="F369" s="1547"/>
      <c r="G369" s="1547"/>
      <c r="H369" s="1547"/>
      <c r="I369" s="1547"/>
      <c r="J369" s="1547"/>
      <c r="K369" s="1547"/>
      <c r="L369" s="1547"/>
      <c r="M369" s="1547"/>
      <c r="N369" s="923"/>
      <c r="O369" s="923"/>
      <c r="P369" s="923"/>
      <c r="Q369" s="923"/>
      <c r="R369" s="923"/>
      <c r="S369" s="923"/>
      <c r="T369" s="923"/>
      <c r="U369" s="923"/>
      <c r="V369" s="923"/>
      <c r="W369" s="923"/>
      <c r="X369" s="923"/>
      <c r="Y369" s="923"/>
      <c r="Z369" s="923"/>
      <c r="AA369" s="923"/>
      <c r="AB369" s="923"/>
      <c r="AC369" s="923"/>
      <c r="AD369" s="923"/>
      <c r="AE369" s="923"/>
      <c r="AF369" s="923"/>
      <c r="AG369" s="923"/>
      <c r="AH369" s="923"/>
      <c r="AI369" s="923"/>
      <c r="AJ369" s="923"/>
      <c r="AK369" s="923"/>
      <c r="AL369" s="923"/>
      <c r="AN369" s="996"/>
      <c r="AO369" s="1114"/>
      <c r="AT369" s="1114"/>
    </row>
    <row r="370" spans="1:46" s="939" customFormat="1" ht="12.75" customHeight="1">
      <c r="A370" s="1056"/>
      <c r="B370" s="1019"/>
      <c r="C370" s="1543"/>
      <c r="D370" s="1019" t="s">
        <v>2143</v>
      </c>
      <c r="E370" s="1547"/>
      <c r="F370" s="1547"/>
      <c r="G370" s="1547"/>
      <c r="H370" s="1547"/>
      <c r="I370" s="1547"/>
      <c r="J370" s="1547"/>
      <c r="K370" s="1547"/>
      <c r="L370" s="1547"/>
      <c r="M370" s="1547"/>
      <c r="N370" s="923"/>
      <c r="O370" s="923"/>
      <c r="P370" s="923"/>
      <c r="Q370" s="923"/>
      <c r="R370" s="923"/>
      <c r="S370" s="923"/>
      <c r="T370" s="923"/>
      <c r="U370" s="923"/>
      <c r="V370" s="923"/>
      <c r="W370" s="923"/>
      <c r="X370" s="923"/>
      <c r="Y370" s="923"/>
      <c r="Z370" s="923"/>
      <c r="AA370" s="923"/>
      <c r="AB370" s="923"/>
      <c r="AC370" s="923"/>
      <c r="AD370" s="923"/>
      <c r="AE370" s="923"/>
      <c r="AF370" s="923"/>
      <c r="AG370" s="923"/>
      <c r="AH370" s="923"/>
      <c r="AI370" s="923"/>
      <c r="AJ370" s="923"/>
      <c r="AK370" s="923"/>
      <c r="AL370" s="923"/>
      <c r="AN370" s="996"/>
    </row>
    <row r="371" spans="1:46" s="939" customFormat="1" ht="12.75" customHeight="1">
      <c r="A371" s="1056"/>
      <c r="B371" s="1019"/>
      <c r="C371" s="1543"/>
      <c r="D371" s="1019" t="s">
        <v>2144</v>
      </c>
      <c r="E371" s="1547"/>
      <c r="F371" s="1547"/>
      <c r="G371" s="1547"/>
      <c r="H371" s="1547"/>
      <c r="I371" s="1547"/>
      <c r="J371" s="1547"/>
      <c r="K371" s="1547"/>
      <c r="L371" s="1547"/>
      <c r="M371" s="1547"/>
      <c r="N371" s="923"/>
      <c r="O371" s="923"/>
      <c r="P371" s="923"/>
      <c r="Q371" s="923"/>
      <c r="R371" s="923"/>
      <c r="S371" s="923"/>
      <c r="T371" s="923"/>
      <c r="U371" s="923"/>
      <c r="V371" s="923"/>
      <c r="W371" s="923"/>
      <c r="X371" s="923"/>
      <c r="Y371" s="923"/>
      <c r="Z371" s="923"/>
      <c r="AA371" s="923"/>
      <c r="AB371" s="923"/>
      <c r="AC371" s="923"/>
      <c r="AD371" s="923"/>
      <c r="AE371" s="923"/>
      <c r="AF371" s="923"/>
      <c r="AG371" s="923"/>
      <c r="AH371" s="923"/>
      <c r="AI371" s="923"/>
      <c r="AJ371" s="923"/>
      <c r="AK371" s="923"/>
      <c r="AL371" s="923"/>
      <c r="AN371" s="996"/>
    </row>
    <row r="372" spans="1:46" s="939" customFormat="1" ht="12.75" customHeight="1">
      <c r="A372" s="1056"/>
      <c r="B372" s="1019"/>
      <c r="C372" s="1543"/>
      <c r="D372" s="1019" t="s">
        <v>2145</v>
      </c>
      <c r="E372" s="1547"/>
      <c r="F372" s="1547"/>
      <c r="G372" s="1547"/>
      <c r="H372" s="1547"/>
      <c r="I372" s="1547"/>
      <c r="J372" s="1547"/>
      <c r="K372" s="1547"/>
      <c r="L372" s="1547"/>
      <c r="M372" s="1547"/>
      <c r="N372" s="923"/>
      <c r="O372" s="923"/>
      <c r="P372" s="923"/>
      <c r="Q372" s="923"/>
      <c r="R372" s="923"/>
      <c r="S372" s="923"/>
      <c r="T372" s="923"/>
      <c r="U372" s="923"/>
      <c r="V372" s="923"/>
      <c r="W372" s="923"/>
      <c r="X372" s="923"/>
      <c r="Y372" s="923"/>
      <c r="Z372" s="923"/>
      <c r="AA372" s="923"/>
      <c r="AB372" s="923"/>
      <c r="AC372" s="923"/>
      <c r="AD372" s="923"/>
      <c r="AE372" s="923"/>
      <c r="AF372" s="923"/>
      <c r="AG372" s="923"/>
      <c r="AH372" s="923"/>
      <c r="AI372" s="923"/>
      <c r="AJ372" s="923"/>
      <c r="AK372" s="923"/>
      <c r="AL372" s="923"/>
      <c r="AN372" s="996"/>
    </row>
    <row r="373" spans="1:46" s="939" customFormat="1" ht="12.75" customHeight="1">
      <c r="A373" s="1056"/>
      <c r="B373" s="1019"/>
      <c r="C373" s="1543"/>
      <c r="D373" s="1012" t="s">
        <v>2146</v>
      </c>
      <c r="E373" s="1547"/>
      <c r="F373" s="1547"/>
      <c r="G373" s="1547"/>
      <c r="H373" s="1547"/>
      <c r="I373" s="1547"/>
      <c r="J373" s="1547"/>
      <c r="K373" s="1547"/>
      <c r="L373" s="1547"/>
      <c r="M373" s="1547"/>
      <c r="N373" s="923"/>
      <c r="O373" s="923"/>
      <c r="P373" s="923"/>
      <c r="Q373" s="923"/>
      <c r="R373" s="923"/>
      <c r="S373" s="923"/>
      <c r="T373" s="923"/>
      <c r="U373" s="923"/>
      <c r="V373" s="923"/>
      <c r="W373" s="923"/>
      <c r="X373" s="923"/>
      <c r="Y373" s="923"/>
      <c r="Z373" s="923"/>
      <c r="AA373" s="923"/>
      <c r="AB373" s="923"/>
      <c r="AC373" s="923"/>
      <c r="AD373" s="923"/>
      <c r="AE373" s="923"/>
      <c r="AF373" s="923"/>
      <c r="AG373" s="923"/>
      <c r="AH373" s="923"/>
      <c r="AI373" s="923"/>
      <c r="AJ373" s="923"/>
      <c r="AK373" s="923"/>
      <c r="AL373" s="923"/>
      <c r="AN373" s="996"/>
    </row>
    <row r="374" spans="1:46" s="939" customFormat="1" ht="12.75" customHeight="1">
      <c r="A374" s="1056"/>
      <c r="B374" s="1019"/>
      <c r="C374" s="1543"/>
      <c r="D374" s="1019"/>
      <c r="E374" s="1019"/>
      <c r="F374" s="923"/>
      <c r="G374" s="923"/>
      <c r="H374" s="923"/>
      <c r="I374" s="923"/>
      <c r="J374" s="923"/>
      <c r="K374" s="923"/>
      <c r="L374" s="923"/>
      <c r="M374" s="923"/>
      <c r="N374" s="923"/>
      <c r="O374" s="923"/>
      <c r="P374" s="923"/>
      <c r="Q374" s="923"/>
      <c r="R374" s="923"/>
      <c r="S374" s="923"/>
      <c r="T374" s="923"/>
      <c r="U374" s="923"/>
      <c r="V374" s="923"/>
      <c r="W374" s="923"/>
      <c r="X374" s="923"/>
      <c r="Y374" s="923"/>
      <c r="Z374" s="923"/>
      <c r="AA374" s="923"/>
      <c r="AB374" s="923"/>
      <c r="AC374" s="923"/>
      <c r="AD374" s="923"/>
      <c r="AE374" s="923"/>
      <c r="AF374" s="923"/>
      <c r="AG374" s="923"/>
      <c r="AH374" s="923"/>
      <c r="AI374" s="923"/>
      <c r="AJ374" s="923"/>
      <c r="AK374" s="923"/>
      <c r="AL374" s="923"/>
      <c r="AN374" s="996"/>
      <c r="AO374" s="939" t="s">
        <v>626</v>
      </c>
      <c r="AP374" s="1116">
        <v>0</v>
      </c>
    </row>
    <row r="375" spans="1:46" s="939" customFormat="1" ht="12.75" customHeight="1">
      <c r="A375" s="1056"/>
      <c r="B375" s="1019"/>
      <c r="C375" s="1543"/>
      <c r="D375" s="1019"/>
      <c r="E375" s="1019" t="s">
        <v>1671</v>
      </c>
      <c r="F375" s="1547"/>
      <c r="G375" s="1547"/>
      <c r="I375" s="3121" t="s">
        <v>626</v>
      </c>
      <c r="J375" s="3121"/>
      <c r="K375" s="3121"/>
      <c r="L375" s="3121"/>
      <c r="M375" s="3121"/>
      <c r="N375" s="3121"/>
      <c r="O375" s="3121"/>
      <c r="P375" s="3121"/>
      <c r="Q375" s="3121"/>
      <c r="R375" s="3121"/>
      <c r="S375" s="3121"/>
      <c r="T375" s="3121"/>
      <c r="U375" s="3121"/>
      <c r="V375" s="3121"/>
      <c r="W375" s="3121"/>
      <c r="X375" s="3121"/>
      <c r="Y375" s="3121"/>
      <c r="Z375" s="3121"/>
      <c r="AA375" s="3121"/>
      <c r="AB375" s="3121"/>
      <c r="AC375" s="3121"/>
      <c r="AD375" s="3121"/>
      <c r="AE375" s="3121"/>
      <c r="AF375" s="923"/>
      <c r="AG375" s="923"/>
      <c r="AH375" s="923"/>
      <c r="AI375" s="923"/>
      <c r="AJ375" s="923"/>
      <c r="AK375" s="923"/>
      <c r="AL375" s="923"/>
      <c r="AN375" s="996"/>
      <c r="AO375" s="939" t="s">
        <v>1672</v>
      </c>
      <c r="AP375" s="939">
        <v>3</v>
      </c>
    </row>
    <row r="376" spans="1:46" s="998" customFormat="1" ht="12.75" customHeight="1">
      <c r="A376" s="1056"/>
      <c r="B376" s="926"/>
      <c r="C376" s="926"/>
      <c r="D376" s="1019"/>
      <c r="E376" s="926"/>
      <c r="F376" s="1074"/>
      <c r="G376" s="1074"/>
      <c r="H376" s="1074"/>
      <c r="I376" s="1074"/>
      <c r="J376" s="1074"/>
      <c r="K376" s="1074"/>
      <c r="L376" s="1074"/>
      <c r="M376" s="1074"/>
      <c r="N376" s="1074"/>
      <c r="O376" s="1074"/>
      <c r="P376" s="1074"/>
      <c r="Q376" s="1074"/>
      <c r="R376" s="1074"/>
      <c r="S376" s="1074"/>
      <c r="T376" s="1074"/>
      <c r="U376" s="1074"/>
      <c r="V376" s="1074"/>
      <c r="W376" s="1074"/>
      <c r="X376" s="1074"/>
      <c r="Y376" s="1074"/>
      <c r="Z376" s="1074"/>
      <c r="AA376" s="1074"/>
      <c r="AB376" s="1074"/>
      <c r="AC376" s="1074"/>
      <c r="AD376" s="1074"/>
      <c r="AE376" s="1074"/>
      <c r="AF376" s="1548"/>
      <c r="AG376" s="1548"/>
      <c r="AH376" s="1548"/>
      <c r="AI376" s="1548"/>
      <c r="AJ376" s="1548"/>
      <c r="AK376" s="1548"/>
      <c r="AL376" s="1548"/>
      <c r="AM376" s="939"/>
      <c r="AN376" s="997"/>
      <c r="AO376" s="939" t="s">
        <v>1673</v>
      </c>
      <c r="AP376" s="939">
        <v>2</v>
      </c>
    </row>
    <row r="377" spans="1:46" s="939" customFormat="1" ht="12.75" customHeight="1">
      <c r="A377" s="1056"/>
      <c r="B377" s="3073" t="s">
        <v>626</v>
      </c>
      <c r="C377" s="3073"/>
      <c r="D377" s="1548"/>
      <c r="E377" s="3100" t="s">
        <v>1674</v>
      </c>
      <c r="F377" s="3100"/>
      <c r="G377" s="3100"/>
      <c r="H377" s="3100"/>
      <c r="I377" s="3100"/>
      <c r="J377" s="3100"/>
      <c r="K377" s="3100"/>
      <c r="L377" s="3100"/>
      <c r="M377" s="3100"/>
      <c r="N377" s="3100"/>
      <c r="O377" s="3100"/>
      <c r="P377" s="3100"/>
      <c r="Q377" s="3100"/>
      <c r="R377" s="3100"/>
      <c r="S377" s="3100"/>
      <c r="T377" s="3100"/>
      <c r="U377" s="3100"/>
      <c r="V377" s="3100"/>
      <c r="W377" s="3100"/>
      <c r="X377" s="3100"/>
      <c r="Y377" s="3100"/>
      <c r="Z377" s="3100"/>
      <c r="AA377" s="3100"/>
      <c r="AB377" s="3100"/>
      <c r="AC377" s="3100"/>
      <c r="AD377" s="3100"/>
      <c r="AE377" s="3100"/>
      <c r="AF377" s="3100"/>
      <c r="AG377" s="3100"/>
      <c r="AH377" s="1548"/>
      <c r="AI377" s="1548"/>
      <c r="AJ377" s="1548"/>
      <c r="AK377" s="1548"/>
      <c r="AL377" s="1548"/>
      <c r="AN377" s="996"/>
    </row>
    <row r="378" spans="1:46" s="939" customFormat="1" ht="12.75" customHeight="1">
      <c r="A378" s="1056"/>
      <c r="B378" s="1019"/>
      <c r="C378" s="1543"/>
      <c r="D378" s="1548"/>
      <c r="E378" s="3100"/>
      <c r="F378" s="3100"/>
      <c r="G378" s="3100"/>
      <c r="H378" s="3100"/>
      <c r="I378" s="3100"/>
      <c r="J378" s="3100"/>
      <c r="K378" s="3100"/>
      <c r="L378" s="3100"/>
      <c r="M378" s="3100"/>
      <c r="N378" s="3100"/>
      <c r="O378" s="3100"/>
      <c r="P378" s="3100"/>
      <c r="Q378" s="3100"/>
      <c r="R378" s="3100"/>
      <c r="S378" s="3100"/>
      <c r="T378" s="3100"/>
      <c r="U378" s="3100"/>
      <c r="V378" s="3100"/>
      <c r="W378" s="3100"/>
      <c r="X378" s="3100"/>
      <c r="Y378" s="3100"/>
      <c r="Z378" s="3100"/>
      <c r="AA378" s="3100"/>
      <c r="AB378" s="3100"/>
      <c r="AC378" s="3100"/>
      <c r="AD378" s="3100"/>
      <c r="AE378" s="3100"/>
      <c r="AF378" s="3100"/>
      <c r="AG378" s="3100"/>
      <c r="AH378" s="1548"/>
      <c r="AI378" s="1548"/>
      <c r="AJ378" s="1548"/>
      <c r="AK378" s="1548"/>
      <c r="AL378" s="1548"/>
      <c r="AN378" s="996"/>
    </row>
    <row r="379" spans="1:46" s="939" customFormat="1" ht="12.75" customHeight="1">
      <c r="A379" s="1056"/>
      <c r="B379" s="1019"/>
      <c r="C379" s="1543"/>
      <c r="D379" s="1548"/>
      <c r="E379" s="3100"/>
      <c r="F379" s="3100"/>
      <c r="G379" s="3100"/>
      <c r="H379" s="3100"/>
      <c r="I379" s="3100"/>
      <c r="J379" s="3100"/>
      <c r="K379" s="3100"/>
      <c r="L379" s="3100"/>
      <c r="M379" s="3100"/>
      <c r="N379" s="3100"/>
      <c r="O379" s="3100"/>
      <c r="P379" s="3100"/>
      <c r="Q379" s="3100"/>
      <c r="R379" s="3100"/>
      <c r="S379" s="3100"/>
      <c r="T379" s="3100"/>
      <c r="U379" s="3100"/>
      <c r="V379" s="3100"/>
      <c r="W379" s="3100"/>
      <c r="X379" s="3100"/>
      <c r="Y379" s="3100"/>
      <c r="Z379" s="3100"/>
      <c r="AA379" s="3100"/>
      <c r="AB379" s="3100"/>
      <c r="AC379" s="3100"/>
      <c r="AD379" s="3100"/>
      <c r="AE379" s="3100"/>
      <c r="AF379" s="3100"/>
      <c r="AG379" s="3100"/>
      <c r="AH379" s="1548"/>
      <c r="AI379" s="1548"/>
      <c r="AJ379" s="1548"/>
      <c r="AK379" s="1548"/>
      <c r="AL379" s="1548"/>
      <c r="AN379" s="996"/>
    </row>
    <row r="380" spans="1:46" s="939" customFormat="1" ht="12.75" customHeight="1">
      <c r="A380" s="1056"/>
      <c r="B380" s="1019"/>
      <c r="C380" s="1543"/>
      <c r="D380" s="1550"/>
      <c r="E380" s="3100"/>
      <c r="F380" s="3100"/>
      <c r="G380" s="3100"/>
      <c r="H380" s="3100"/>
      <c r="I380" s="3100"/>
      <c r="J380" s="3100"/>
      <c r="K380" s="3100"/>
      <c r="L380" s="3100"/>
      <c r="M380" s="3100"/>
      <c r="N380" s="3100"/>
      <c r="O380" s="3100"/>
      <c r="P380" s="3100"/>
      <c r="Q380" s="3100"/>
      <c r="R380" s="3100"/>
      <c r="S380" s="3100"/>
      <c r="T380" s="3100"/>
      <c r="U380" s="3100"/>
      <c r="V380" s="3100"/>
      <c r="W380" s="3100"/>
      <c r="X380" s="3100"/>
      <c r="Y380" s="3100"/>
      <c r="Z380" s="3100"/>
      <c r="AA380" s="3100"/>
      <c r="AB380" s="3100"/>
      <c r="AC380" s="3100"/>
      <c r="AD380" s="3100"/>
      <c r="AE380" s="3100"/>
      <c r="AF380" s="3100"/>
      <c r="AG380" s="3100"/>
      <c r="AH380" s="1550"/>
      <c r="AI380" s="1550"/>
      <c r="AJ380" s="1550"/>
      <c r="AK380" s="1550"/>
      <c r="AL380" s="1550"/>
      <c r="AN380" s="996"/>
    </row>
    <row r="381" spans="1:46" s="939" customFormat="1" ht="12.75" customHeight="1">
      <c r="A381" s="1056"/>
      <c r="B381" s="1019"/>
      <c r="C381" s="1543"/>
      <c r="D381" s="1549"/>
      <c r="E381" s="1573"/>
      <c r="F381" s="1573"/>
      <c r="G381" s="1573"/>
      <c r="H381" s="1573"/>
      <c r="I381" s="1573"/>
      <c r="J381" s="1573"/>
      <c r="K381" s="1573"/>
      <c r="L381" s="1573"/>
      <c r="M381" s="1573"/>
      <c r="N381" s="1573"/>
      <c r="O381" s="1573"/>
      <c r="P381" s="1573"/>
      <c r="Q381" s="1573"/>
      <c r="R381" s="1573"/>
      <c r="S381" s="1573"/>
      <c r="T381" s="1573"/>
      <c r="U381" s="1573"/>
      <c r="V381" s="1573"/>
      <c r="W381" s="1573"/>
      <c r="X381" s="1573"/>
      <c r="Y381" s="1573"/>
      <c r="Z381" s="1573"/>
      <c r="AA381" s="1573"/>
      <c r="AB381" s="1573"/>
      <c r="AC381" s="1573"/>
      <c r="AD381" s="1573"/>
      <c r="AE381" s="1573"/>
      <c r="AF381" s="1573"/>
      <c r="AG381" s="1573"/>
      <c r="AH381" s="1549"/>
      <c r="AI381" s="1549"/>
      <c r="AJ381" s="1549"/>
      <c r="AK381" s="1549"/>
      <c r="AL381" s="1550"/>
      <c r="AN381" s="996"/>
    </row>
    <row r="382" spans="1:46" s="939" customFormat="1" ht="12.75" customHeight="1">
      <c r="A382" s="1067"/>
      <c r="B382" s="1015"/>
      <c r="C382" s="1551"/>
      <c r="D382" s="1015"/>
      <c r="E382" s="1552"/>
      <c r="F382" s="1552"/>
      <c r="G382" s="1552"/>
      <c r="H382" s="1552"/>
      <c r="I382" s="1552"/>
      <c r="J382" s="1552"/>
      <c r="K382" s="1552"/>
      <c r="L382" s="1552"/>
      <c r="M382" s="1552"/>
      <c r="N382" s="1552"/>
      <c r="O382" s="1552"/>
      <c r="P382" s="1552"/>
      <c r="Q382" s="1552"/>
      <c r="R382" s="1552"/>
      <c r="S382" s="1552"/>
      <c r="T382" s="1552"/>
      <c r="U382" s="1552"/>
      <c r="V382" s="1552"/>
      <c r="W382" s="1552"/>
      <c r="X382" s="1552"/>
      <c r="Y382" s="1552"/>
      <c r="Z382" s="1552"/>
      <c r="AA382" s="1552"/>
      <c r="AB382" s="1015"/>
      <c r="AC382" s="1015"/>
      <c r="AD382" s="1015"/>
      <c r="AE382" s="1015"/>
      <c r="AF382" s="1015"/>
      <c r="AG382" s="1015"/>
      <c r="AH382" s="1015"/>
      <c r="AI382" s="955" t="s">
        <v>1675</v>
      </c>
      <c r="AJ382" s="3079">
        <f>VLOOKUP($H$367,$AO$347:$AP$352,2,FALSE)+VLOOKUP($I$375,$AO$374:$AP$376,2,FALSE)</f>
        <v>5</v>
      </c>
      <c r="AK382" s="3081"/>
      <c r="AL382" s="1001"/>
      <c r="AM382" s="1118"/>
      <c r="AN382" s="996"/>
    </row>
    <row r="383" spans="1:46" s="939" customFormat="1" ht="12.75" customHeight="1">
      <c r="A383" s="1056"/>
      <c r="B383" s="1019"/>
      <c r="C383" s="1543"/>
      <c r="D383" s="1019"/>
      <c r="E383" s="1547"/>
      <c r="F383" s="1547"/>
      <c r="G383" s="1547"/>
      <c r="H383" s="1547"/>
      <c r="I383" s="1547"/>
      <c r="J383" s="1547"/>
      <c r="K383" s="1547"/>
      <c r="L383" s="1547"/>
      <c r="M383" s="1547"/>
      <c r="N383" s="1547"/>
      <c r="O383" s="1547"/>
      <c r="P383" s="1547"/>
      <c r="Q383" s="1547"/>
      <c r="R383" s="1547"/>
      <c r="S383" s="1547"/>
      <c r="T383" s="1547"/>
      <c r="U383" s="1547"/>
      <c r="V383" s="1547"/>
      <c r="W383" s="1547"/>
      <c r="X383" s="1547"/>
      <c r="Y383" s="1547"/>
      <c r="Z383" s="1547"/>
      <c r="AA383" s="1547"/>
      <c r="AB383" s="1547"/>
      <c r="AC383" s="1019"/>
      <c r="AD383" s="1019"/>
      <c r="AE383" s="1547"/>
      <c r="AF383" s="1547"/>
      <c r="AG383" s="1547"/>
      <c r="AH383" s="1547"/>
      <c r="AI383" s="1547"/>
      <c r="AJ383" s="1547"/>
      <c r="AK383" s="1547"/>
      <c r="AL383" s="1547"/>
      <c r="AM383" s="1118"/>
      <c r="AN383" s="996"/>
    </row>
    <row r="384" spans="1:46" s="939" customFormat="1" ht="12.75" customHeight="1">
      <c r="A384" s="1056"/>
      <c r="B384" s="1019"/>
      <c r="C384" s="982" t="s">
        <v>1676</v>
      </c>
      <c r="D384" s="1008"/>
      <c r="E384" s="1547"/>
      <c r="F384" s="1547"/>
      <c r="G384" s="1547"/>
      <c r="H384" s="1547"/>
      <c r="I384" s="1547"/>
      <c r="J384" s="1547"/>
      <c r="K384" s="1547"/>
      <c r="L384" s="1547"/>
      <c r="M384" s="1547"/>
      <c r="N384" s="1547"/>
      <c r="O384" s="1547"/>
      <c r="P384" s="1547"/>
      <c r="Q384" s="1547"/>
      <c r="R384" s="1547"/>
      <c r="S384" s="1547"/>
      <c r="T384" s="1547"/>
      <c r="U384" s="1547"/>
      <c r="V384" s="1547"/>
      <c r="W384" s="1547"/>
      <c r="X384" s="1547"/>
      <c r="Y384" s="1547"/>
      <c r="Z384" s="1547"/>
      <c r="AA384" s="1547"/>
      <c r="AB384" s="1547"/>
      <c r="AC384" s="1019"/>
      <c r="AD384" s="1019"/>
      <c r="AE384" s="1019"/>
      <c r="AF384" s="1019"/>
      <c r="AG384" s="1019"/>
      <c r="AH384" s="987"/>
      <c r="AI384" s="1019"/>
      <c r="AJ384" s="1019"/>
      <c r="AK384" s="1019"/>
      <c r="AL384" s="1019"/>
      <c r="AM384" s="1056"/>
      <c r="AN384" s="996"/>
    </row>
    <row r="385" spans="1:42" s="939" customFormat="1" ht="12.75" customHeight="1">
      <c r="A385" s="1056"/>
      <c r="B385" s="1020"/>
      <c r="C385" s="923"/>
      <c r="D385" s="1546"/>
      <c r="E385" s="1547"/>
      <c r="F385" s="1547"/>
      <c r="G385" s="1547"/>
      <c r="H385" s="1547"/>
      <c r="I385" s="1547"/>
      <c r="J385" s="1547"/>
      <c r="K385" s="1547"/>
      <c r="L385" s="1547"/>
      <c r="M385" s="1547"/>
      <c r="N385" s="1547"/>
      <c r="O385" s="1547"/>
      <c r="P385" s="1547"/>
      <c r="Q385" s="1547"/>
      <c r="R385" s="1547"/>
      <c r="S385" s="1547"/>
      <c r="T385" s="1547"/>
      <c r="U385" s="1547"/>
      <c r="V385" s="1547"/>
      <c r="W385" s="1547"/>
      <c r="X385" s="1547"/>
      <c r="Y385" s="1547"/>
      <c r="Z385" s="1547"/>
      <c r="AA385" s="1547"/>
      <c r="AB385" s="1547"/>
      <c r="AC385" s="1019"/>
      <c r="AD385" s="1019"/>
      <c r="AE385" s="923"/>
      <c r="AF385" s="923"/>
      <c r="AG385" s="923"/>
      <c r="AH385" s="923"/>
      <c r="AI385" s="923"/>
      <c r="AJ385" s="923"/>
      <c r="AK385" s="923"/>
      <c r="AL385" s="923"/>
      <c r="AM385" s="1022"/>
      <c r="AN385" s="996"/>
    </row>
    <row r="386" spans="1:42" s="989" customFormat="1" ht="12.75" customHeight="1">
      <c r="A386" s="1056"/>
      <c r="B386" s="923"/>
      <c r="C386" s="923"/>
      <c r="D386" s="1102" t="s">
        <v>725</v>
      </c>
      <c r="E386" s="3120" t="s">
        <v>2122</v>
      </c>
      <c r="F386" s="3120"/>
      <c r="G386" s="3120"/>
      <c r="H386" s="3120"/>
      <c r="I386" s="3120"/>
      <c r="J386" s="3120"/>
      <c r="K386" s="3120"/>
      <c r="L386" s="3120"/>
      <c r="M386" s="3120"/>
      <c r="N386" s="3120"/>
      <c r="O386" s="3120"/>
      <c r="P386" s="3120"/>
      <c r="Q386" s="3120"/>
      <c r="R386" s="3120"/>
      <c r="S386" s="3120"/>
      <c r="T386" s="3120"/>
      <c r="U386" s="3120"/>
      <c r="V386" s="3120"/>
      <c r="W386" s="3120"/>
      <c r="X386" s="3120"/>
      <c r="Y386" s="3120"/>
      <c r="Z386" s="3120"/>
      <c r="AA386" s="3120"/>
      <c r="AB386" s="3120"/>
      <c r="AC386" s="3120"/>
      <c r="AD386" s="3120"/>
      <c r="AE386" s="928"/>
      <c r="AF386" s="3055" t="s">
        <v>1615</v>
      </c>
      <c r="AG386" s="3055"/>
      <c r="AH386" s="3055"/>
      <c r="AI386" s="3055"/>
      <c r="AJ386" s="3055"/>
      <c r="AK386" s="3055"/>
      <c r="AL386" s="3055"/>
      <c r="AM386" s="1022"/>
      <c r="AN386" s="1121"/>
    </row>
    <row r="387" spans="1:42" s="939" customFormat="1" ht="12.75" customHeight="1">
      <c r="A387" s="1122"/>
      <c r="B387" s="1019"/>
      <c r="C387" s="1543"/>
      <c r="D387" s="1102"/>
      <c r="E387" s="3120"/>
      <c r="F387" s="3120"/>
      <c r="G387" s="3120"/>
      <c r="H387" s="3120"/>
      <c r="I387" s="3120"/>
      <c r="J387" s="3120"/>
      <c r="K387" s="3120"/>
      <c r="L387" s="3120"/>
      <c r="M387" s="3120"/>
      <c r="N387" s="3120"/>
      <c r="O387" s="3120"/>
      <c r="P387" s="3120"/>
      <c r="Q387" s="3120"/>
      <c r="R387" s="3120"/>
      <c r="S387" s="3120"/>
      <c r="T387" s="3120"/>
      <c r="U387" s="3120"/>
      <c r="V387" s="3120"/>
      <c r="W387" s="3120"/>
      <c r="X387" s="3120"/>
      <c r="Y387" s="3120"/>
      <c r="Z387" s="3120"/>
      <c r="AA387" s="3120"/>
      <c r="AB387" s="3120"/>
      <c r="AC387" s="3120"/>
      <c r="AD387" s="3120"/>
      <c r="AE387" s="1002"/>
      <c r="AF387" s="1002"/>
      <c r="AG387" s="1002"/>
      <c r="AH387" s="1002"/>
      <c r="AI387" s="1002"/>
      <c r="AJ387" s="1002"/>
      <c r="AK387" s="1002"/>
      <c r="AL387" s="1002"/>
      <c r="AM387" s="1022"/>
      <c r="AN387" s="996"/>
    </row>
    <row r="388" spans="1:42" s="939" customFormat="1" ht="12.75" customHeight="1">
      <c r="A388" s="1056"/>
      <c r="B388" s="1019"/>
      <c r="C388" s="1544"/>
      <c r="D388" s="1102"/>
      <c r="E388" s="3120"/>
      <c r="F388" s="3120"/>
      <c r="G388" s="3120"/>
      <c r="H388" s="3120"/>
      <c r="I388" s="3120"/>
      <c r="J388" s="3120"/>
      <c r="K388" s="3120"/>
      <c r="L388" s="3120"/>
      <c r="M388" s="3120"/>
      <c r="N388" s="3120"/>
      <c r="O388" s="3120"/>
      <c r="P388" s="3120"/>
      <c r="Q388" s="3120"/>
      <c r="R388" s="3120"/>
      <c r="S388" s="3120"/>
      <c r="T388" s="3120"/>
      <c r="U388" s="3120"/>
      <c r="V388" s="3120"/>
      <c r="W388" s="3120"/>
      <c r="X388" s="3120"/>
      <c r="Y388" s="3120"/>
      <c r="Z388" s="3120"/>
      <c r="AA388" s="3120"/>
      <c r="AB388" s="3120"/>
      <c r="AC388" s="3120"/>
      <c r="AD388" s="3120"/>
      <c r="AE388" s="1002"/>
      <c r="AF388" s="1002"/>
      <c r="AG388" s="1002"/>
      <c r="AH388" s="1002"/>
      <c r="AI388" s="1002"/>
      <c r="AJ388" s="1002"/>
      <c r="AK388" s="1002"/>
      <c r="AL388" s="1002"/>
      <c r="AM388" s="1022"/>
      <c r="AN388" s="996"/>
    </row>
    <row r="389" spans="1:42" s="939" customFormat="1" ht="12.75" customHeight="1">
      <c r="A389" s="1056"/>
      <c r="B389" s="1019"/>
      <c r="C389" s="1544"/>
      <c r="D389" s="1102"/>
      <c r="E389" s="3120"/>
      <c r="F389" s="3120"/>
      <c r="G389" s="3120"/>
      <c r="H389" s="3120"/>
      <c r="I389" s="3120"/>
      <c r="J389" s="3120"/>
      <c r="K389" s="3120"/>
      <c r="L389" s="3120"/>
      <c r="M389" s="3120"/>
      <c r="N389" s="3120"/>
      <c r="O389" s="3120"/>
      <c r="P389" s="3120"/>
      <c r="Q389" s="3120"/>
      <c r="R389" s="3120"/>
      <c r="S389" s="3120"/>
      <c r="T389" s="3120"/>
      <c r="U389" s="3120"/>
      <c r="V389" s="3120"/>
      <c r="W389" s="3120"/>
      <c r="X389" s="3120"/>
      <c r="Y389" s="3120"/>
      <c r="Z389" s="3120"/>
      <c r="AA389" s="3120"/>
      <c r="AB389" s="3120"/>
      <c r="AC389" s="3120"/>
      <c r="AD389" s="3120"/>
      <c r="AE389" s="1002"/>
      <c r="AF389" s="1002"/>
      <c r="AG389" s="1002"/>
      <c r="AH389" s="1002"/>
      <c r="AI389" s="1002"/>
      <c r="AJ389" s="1002"/>
      <c r="AK389" s="1002"/>
      <c r="AL389" s="1002"/>
      <c r="AM389" s="1022"/>
      <c r="AN389" s="996"/>
    </row>
    <row r="390" spans="1:42" s="939" customFormat="1" ht="12.75" customHeight="1">
      <c r="A390" s="1056"/>
      <c r="B390" s="1019"/>
      <c r="C390" s="1544"/>
      <c r="D390" s="1102"/>
      <c r="E390" s="3120"/>
      <c r="F390" s="3120"/>
      <c r="G390" s="3120"/>
      <c r="H390" s="3120"/>
      <c r="I390" s="3120"/>
      <c r="J390" s="3120"/>
      <c r="K390" s="3120"/>
      <c r="L390" s="3120"/>
      <c r="M390" s="3120"/>
      <c r="N390" s="3120"/>
      <c r="O390" s="3120"/>
      <c r="P390" s="3120"/>
      <c r="Q390" s="3120"/>
      <c r="R390" s="3120"/>
      <c r="S390" s="3120"/>
      <c r="T390" s="3120"/>
      <c r="U390" s="3120"/>
      <c r="V390" s="3120"/>
      <c r="W390" s="3120"/>
      <c r="X390" s="3120"/>
      <c r="Y390" s="3120"/>
      <c r="Z390" s="3120"/>
      <c r="AA390" s="3120"/>
      <c r="AB390" s="3120"/>
      <c r="AC390" s="3120"/>
      <c r="AD390" s="3120"/>
      <c r="AE390" s="1002"/>
      <c r="AF390" s="1002"/>
      <c r="AG390" s="1002"/>
      <c r="AH390" s="1002"/>
      <c r="AI390" s="1002"/>
      <c r="AJ390" s="1002"/>
      <c r="AK390" s="1002"/>
      <c r="AL390" s="1002"/>
      <c r="AM390" s="1022"/>
      <c r="AN390" s="996"/>
    </row>
    <row r="391" spans="1:42" s="939" customFormat="1" ht="12.75" customHeight="1">
      <c r="A391" s="1056"/>
      <c r="B391" s="1019"/>
      <c r="C391" s="1544"/>
      <c r="D391" s="1102"/>
      <c r="E391" s="3120"/>
      <c r="F391" s="3120"/>
      <c r="G391" s="3120"/>
      <c r="H391" s="3120"/>
      <c r="I391" s="3120"/>
      <c r="J391" s="3120"/>
      <c r="K391" s="3120"/>
      <c r="L391" s="3120"/>
      <c r="M391" s="3120"/>
      <c r="N391" s="3120"/>
      <c r="O391" s="3120"/>
      <c r="P391" s="3120"/>
      <c r="Q391" s="3120"/>
      <c r="R391" s="3120"/>
      <c r="S391" s="3120"/>
      <c r="T391" s="3120"/>
      <c r="U391" s="3120"/>
      <c r="V391" s="3120"/>
      <c r="W391" s="3120"/>
      <c r="X391" s="3120"/>
      <c r="Y391" s="3120"/>
      <c r="Z391" s="3120"/>
      <c r="AA391" s="3120"/>
      <c r="AB391" s="3120"/>
      <c r="AC391" s="3120"/>
      <c r="AD391" s="3120"/>
      <c r="AE391" s="1002"/>
      <c r="AF391" s="1002"/>
      <c r="AG391" s="1002"/>
      <c r="AH391" s="1002"/>
      <c r="AI391" s="1002"/>
      <c r="AJ391" s="1002"/>
      <c r="AK391" s="1002"/>
      <c r="AL391" s="1002"/>
      <c r="AM391" s="1022"/>
      <c r="AN391" s="996"/>
    </row>
    <row r="392" spans="1:42" s="939" customFormat="1" ht="12.75" customHeight="1">
      <c r="A392" s="1115"/>
      <c r="B392" s="1031"/>
      <c r="C392" s="1553"/>
      <c r="D392" s="1102"/>
      <c r="E392" s="3120"/>
      <c r="F392" s="3120"/>
      <c r="G392" s="3120"/>
      <c r="H392" s="3120"/>
      <c r="I392" s="3120"/>
      <c r="J392" s="3120"/>
      <c r="K392" s="3120"/>
      <c r="L392" s="3120"/>
      <c r="M392" s="3120"/>
      <c r="N392" s="3120"/>
      <c r="O392" s="3120"/>
      <c r="P392" s="3120"/>
      <c r="Q392" s="3120"/>
      <c r="R392" s="3120"/>
      <c r="S392" s="3120"/>
      <c r="T392" s="3120"/>
      <c r="U392" s="3120"/>
      <c r="V392" s="3120"/>
      <c r="W392" s="3120"/>
      <c r="X392" s="3120"/>
      <c r="Y392" s="3120"/>
      <c r="Z392" s="3120"/>
      <c r="AA392" s="3120"/>
      <c r="AB392" s="3120"/>
      <c r="AC392" s="3120"/>
      <c r="AD392" s="3120"/>
      <c r="AE392" s="1031"/>
      <c r="AF392" s="1031"/>
      <c r="AG392" s="1031"/>
      <c r="AH392" s="1031"/>
      <c r="AI392" s="1031"/>
      <c r="AJ392" s="1031"/>
      <c r="AK392" s="1002"/>
      <c r="AL392" s="1002"/>
      <c r="AM392" s="1022"/>
      <c r="AN392" s="996"/>
    </row>
    <row r="393" spans="1:42" s="939" customFormat="1" ht="12.75" customHeight="1">
      <c r="A393" s="1056"/>
      <c r="B393" s="1031"/>
      <c r="C393" s="1553"/>
      <c r="D393" s="1102"/>
      <c r="E393" s="3120"/>
      <c r="F393" s="3120"/>
      <c r="G393" s="3120"/>
      <c r="H393" s="3120"/>
      <c r="I393" s="3120"/>
      <c r="J393" s="3120"/>
      <c r="K393" s="3120"/>
      <c r="L393" s="3120"/>
      <c r="M393" s="3120"/>
      <c r="N393" s="3120"/>
      <c r="O393" s="3120"/>
      <c r="P393" s="3120"/>
      <c r="Q393" s="3120"/>
      <c r="R393" s="3120"/>
      <c r="S393" s="3120"/>
      <c r="T393" s="3120"/>
      <c r="U393" s="3120"/>
      <c r="V393" s="3120"/>
      <c r="W393" s="3120"/>
      <c r="X393" s="3120"/>
      <c r="Y393" s="3120"/>
      <c r="Z393" s="3120"/>
      <c r="AA393" s="3120"/>
      <c r="AB393" s="3120"/>
      <c r="AC393" s="3120"/>
      <c r="AD393" s="3120"/>
      <c r="AE393" s="1031"/>
      <c r="AF393" s="1031"/>
      <c r="AG393" s="1031"/>
      <c r="AH393" s="1031"/>
      <c r="AI393" s="1031"/>
      <c r="AJ393" s="1031"/>
      <c r="AK393" s="1002"/>
      <c r="AL393" s="1002"/>
      <c r="AM393" s="1022"/>
      <c r="AN393" s="996"/>
    </row>
    <row r="394" spans="1:42" s="939" customFormat="1" ht="12" customHeight="1">
      <c r="A394" s="1056"/>
      <c r="B394" s="1031"/>
      <c r="C394" s="1553"/>
      <c r="D394" s="1102"/>
      <c r="E394" s="1572"/>
      <c r="F394" s="1572"/>
      <c r="G394" s="1572"/>
      <c r="H394" s="1572"/>
      <c r="I394" s="1572"/>
      <c r="J394" s="1572"/>
      <c r="K394" s="1572"/>
      <c r="L394" s="1572"/>
      <c r="M394" s="1572"/>
      <c r="N394" s="1572"/>
      <c r="O394" s="1572"/>
      <c r="P394" s="1572"/>
      <c r="Q394" s="1572"/>
      <c r="R394" s="1572"/>
      <c r="S394" s="1572"/>
      <c r="T394" s="1572"/>
      <c r="U394" s="1572"/>
      <c r="V394" s="1572"/>
      <c r="W394" s="1572"/>
      <c r="X394" s="1572"/>
      <c r="Y394" s="1572"/>
      <c r="Z394" s="1572"/>
      <c r="AA394" s="1572"/>
      <c r="AB394" s="1572"/>
      <c r="AC394" s="1572"/>
      <c r="AD394" s="1572"/>
      <c r="AE394" s="1031"/>
      <c r="AF394" s="1031"/>
      <c r="AG394" s="1031"/>
      <c r="AH394" s="1031"/>
      <c r="AI394" s="1031"/>
      <c r="AJ394" s="1031"/>
      <c r="AK394" s="1002"/>
      <c r="AL394" s="1002"/>
      <c r="AM394" s="1022"/>
      <c r="AN394" s="996"/>
      <c r="AO394" s="998" t="s">
        <v>626</v>
      </c>
      <c r="AP394" s="1123">
        <v>0</v>
      </c>
    </row>
    <row r="395" spans="1:42" s="939" customFormat="1" ht="12.75" customHeight="1">
      <c r="A395" s="1056"/>
      <c r="B395" s="1031"/>
      <c r="C395" s="1541"/>
      <c r="D395" s="1102"/>
      <c r="E395" s="1031" t="s">
        <v>1677</v>
      </c>
      <c r="F395" s="1554"/>
      <c r="G395" s="1554"/>
      <c r="H395" s="1554"/>
      <c r="I395" s="1554"/>
      <c r="J395" s="1554"/>
      <c r="K395" s="1554"/>
      <c r="L395" s="1554"/>
      <c r="M395" s="1554"/>
      <c r="N395" s="1554"/>
      <c r="O395" s="1554"/>
      <c r="P395" s="1554"/>
      <c r="Q395" s="1554"/>
      <c r="R395" s="1554"/>
      <c r="U395" s="1554"/>
      <c r="V395" s="1554"/>
      <c r="W395" s="1554"/>
      <c r="X395" s="3073" t="s">
        <v>626</v>
      </c>
      <c r="Y395" s="3073"/>
      <c r="Z395" s="1554"/>
      <c r="AA395" s="1554"/>
      <c r="AB395" s="1554"/>
      <c r="AC395" s="1554"/>
      <c r="AD395" s="1554"/>
      <c r="AE395" s="923"/>
      <c r="AF395" s="1031"/>
      <c r="AG395" s="1031"/>
      <c r="AH395" s="1031"/>
      <c r="AI395" s="1031"/>
      <c r="AJ395" s="1031"/>
      <c r="AK395" s="1002"/>
      <c r="AL395" s="1002"/>
      <c r="AM395" s="1022"/>
      <c r="AN395" s="996"/>
      <c r="AO395" s="1114" t="s">
        <v>725</v>
      </c>
      <c r="AP395" s="939">
        <v>5</v>
      </c>
    </row>
    <row r="396" spans="1:42" s="939" customFormat="1" ht="12.75" customHeight="1">
      <c r="A396" s="1056"/>
      <c r="B396" s="1031"/>
      <c r="C396" s="1553"/>
      <c r="D396" s="923"/>
      <c r="E396" s="923"/>
      <c r="F396" s="923"/>
      <c r="G396" s="923"/>
      <c r="H396" s="923"/>
      <c r="I396" s="923"/>
      <c r="J396" s="923"/>
      <c r="K396" s="923"/>
      <c r="L396" s="923"/>
      <c r="M396" s="923"/>
      <c r="N396" s="923"/>
      <c r="O396" s="923"/>
      <c r="P396" s="923"/>
      <c r="Q396" s="923"/>
      <c r="R396" s="923"/>
      <c r="S396" s="923"/>
      <c r="T396" s="923"/>
      <c r="U396" s="923"/>
      <c r="V396" s="923"/>
      <c r="W396" s="1031"/>
      <c r="X396" s="1031"/>
      <c r="Y396" s="1031"/>
      <c r="Z396" s="1031"/>
      <c r="AA396" s="1031"/>
      <c r="AB396" s="1031"/>
      <c r="AC396" s="923"/>
      <c r="AD396" s="923"/>
      <c r="AE396" s="923"/>
      <c r="AF396" s="923"/>
      <c r="AG396" s="923"/>
      <c r="AH396" s="923"/>
      <c r="AI396" s="923"/>
      <c r="AJ396" s="923"/>
      <c r="AK396" s="923"/>
      <c r="AL396" s="923"/>
      <c r="AM396" s="1022"/>
      <c r="AN396" s="996"/>
      <c r="AO396" s="1114" t="s">
        <v>542</v>
      </c>
      <c r="AP396" s="1124">
        <v>4</v>
      </c>
    </row>
    <row r="397" spans="1:42" s="939" customFormat="1" ht="12.75" customHeight="1">
      <c r="A397" s="1056"/>
      <c r="B397" s="1002"/>
      <c r="C397" s="1541"/>
      <c r="D397" s="1102" t="s">
        <v>542</v>
      </c>
      <c r="E397" s="944" t="s">
        <v>1678</v>
      </c>
      <c r="F397" s="1555"/>
      <c r="G397" s="1555"/>
      <c r="H397" s="1555"/>
      <c r="I397" s="1555"/>
      <c r="J397" s="1555"/>
      <c r="K397" s="1555"/>
      <c r="L397" s="1555"/>
      <c r="M397" s="1555"/>
      <c r="N397" s="1555"/>
      <c r="O397" s="1555"/>
      <c r="P397" s="1555"/>
      <c r="Q397" s="1555"/>
      <c r="R397" s="1555"/>
      <c r="S397" s="1555"/>
      <c r="T397" s="1555"/>
      <c r="U397" s="923"/>
      <c r="V397" s="923"/>
      <c r="W397" s="1555"/>
      <c r="X397" s="1555"/>
      <c r="Y397" s="1555"/>
      <c r="Z397" s="1555"/>
      <c r="AA397" s="1555"/>
      <c r="AB397" s="1555"/>
      <c r="AC397" s="923"/>
      <c r="AD397" s="923"/>
      <c r="AE397" s="923"/>
      <c r="AF397" s="3055" t="s">
        <v>1679</v>
      </c>
      <c r="AG397" s="3055"/>
      <c r="AH397" s="3055"/>
      <c r="AI397" s="3055"/>
      <c r="AJ397" s="3055"/>
      <c r="AK397" s="3055"/>
      <c r="AL397" s="3055"/>
      <c r="AM397" s="1022"/>
      <c r="AN397" s="996"/>
      <c r="AO397" s="1114" t="s">
        <v>284</v>
      </c>
      <c r="AP397" s="939">
        <v>3</v>
      </c>
    </row>
    <row r="398" spans="1:42" s="998" customFormat="1" ht="12.75" customHeight="1">
      <c r="A398" s="1056"/>
      <c r="B398" s="1002"/>
      <c r="C398" s="1541"/>
      <c r="D398" s="1019"/>
      <c r="E398" s="926"/>
      <c r="F398" s="1555"/>
      <c r="G398" s="1555"/>
      <c r="H398" s="1555"/>
      <c r="I398" s="1555"/>
      <c r="J398" s="1555"/>
      <c r="K398" s="1555"/>
      <c r="L398" s="1555"/>
      <c r="M398" s="1555"/>
      <c r="N398" s="1555"/>
      <c r="O398" s="1555"/>
      <c r="P398" s="1555"/>
      <c r="Q398" s="1555"/>
      <c r="R398" s="1555"/>
      <c r="S398" s="1555"/>
      <c r="T398" s="1555"/>
      <c r="U398" s="923"/>
      <c r="V398" s="926"/>
      <c r="W398" s="926"/>
      <c r="X398" s="1555"/>
      <c r="Y398" s="1555"/>
      <c r="Z398" s="1555"/>
      <c r="AA398" s="1555"/>
      <c r="AB398" s="1555"/>
      <c r="AC398" s="923"/>
      <c r="AD398" s="923"/>
      <c r="AE398" s="923"/>
      <c r="AF398" s="923"/>
      <c r="AG398" s="923"/>
      <c r="AH398" s="923"/>
      <c r="AI398" s="923"/>
      <c r="AJ398" s="923"/>
      <c r="AK398" s="1002"/>
      <c r="AL398" s="1002"/>
      <c r="AM398" s="1022"/>
      <c r="AN398" s="997"/>
      <c r="AO398" s="1114" t="s">
        <v>1668</v>
      </c>
      <c r="AP398" s="1124">
        <v>4</v>
      </c>
    </row>
    <row r="399" spans="1:42" s="939" customFormat="1" ht="12.75" customHeight="1">
      <c r="A399" s="1056"/>
      <c r="B399" s="1002"/>
      <c r="C399" s="1541"/>
      <c r="D399" s="1019" t="s">
        <v>1671</v>
      </c>
      <c r="E399" s="1547"/>
      <c r="F399" s="1547"/>
      <c r="G399" s="1547"/>
      <c r="H399" s="3119" t="s">
        <v>725</v>
      </c>
      <c r="I399" s="3119"/>
      <c r="J399" s="1555"/>
      <c r="K399" s="1555"/>
      <c r="L399" s="1555"/>
      <c r="M399" s="1555"/>
      <c r="N399" s="1555"/>
      <c r="O399" s="1555"/>
      <c r="P399" s="1555"/>
      <c r="Q399" s="1555"/>
      <c r="R399" s="1555"/>
      <c r="S399" s="1555"/>
      <c r="T399" s="1555"/>
      <c r="U399" s="1547"/>
      <c r="V399" s="1547"/>
      <c r="W399" s="1547"/>
      <c r="X399" s="923"/>
      <c r="Y399" s="923"/>
      <c r="Z399" s="923"/>
      <c r="AA399" s="923"/>
      <c r="AB399" s="923"/>
      <c r="AC399" s="923"/>
      <c r="AD399" s="923"/>
      <c r="AE399" s="923"/>
      <c r="AF399" s="923"/>
      <c r="AG399" s="923"/>
      <c r="AH399" s="923"/>
      <c r="AI399" s="923"/>
      <c r="AJ399" s="923"/>
      <c r="AK399" s="923"/>
      <c r="AL399" s="923"/>
      <c r="AN399" s="996"/>
      <c r="AO399" s="1114" t="s">
        <v>1669</v>
      </c>
      <c r="AP399" s="939">
        <v>3</v>
      </c>
    </row>
    <row r="400" spans="1:42" s="939" customFormat="1" ht="12.75" customHeight="1">
      <c r="A400" s="1056"/>
      <c r="B400" s="1002"/>
      <c r="C400" s="1541"/>
      <c r="D400" s="923"/>
      <c r="E400" s="1547"/>
      <c r="F400" s="1555"/>
      <c r="G400" s="1555"/>
      <c r="H400" s="1555"/>
      <c r="I400" s="1556"/>
      <c r="J400" s="1555"/>
      <c r="K400" s="1555"/>
      <c r="L400" s="1555"/>
      <c r="M400" s="1555"/>
      <c r="N400" s="1555"/>
      <c r="O400" s="1555"/>
      <c r="P400" s="1555"/>
      <c r="Q400" s="1555"/>
      <c r="R400" s="923"/>
      <c r="S400" s="923"/>
      <c r="T400" s="1555"/>
      <c r="U400" s="1547"/>
      <c r="V400" s="1547"/>
      <c r="W400" s="1547"/>
      <c r="X400" s="1547"/>
      <c r="Y400" s="1547"/>
      <c r="Z400" s="1547"/>
      <c r="AA400" s="1547"/>
      <c r="AB400" s="1547"/>
      <c r="AC400" s="1019"/>
      <c r="AD400" s="1019"/>
      <c r="AE400" s="1019"/>
      <c r="AF400" s="1019"/>
      <c r="AG400" s="1019"/>
      <c r="AH400" s="1019"/>
      <c r="AI400" s="1555"/>
      <c r="AJ400" s="1555"/>
      <c r="AK400" s="1555"/>
      <c r="AL400" s="1555"/>
      <c r="AM400" s="1125"/>
      <c r="AN400" s="996"/>
      <c r="AO400" s="1114" t="s">
        <v>1680</v>
      </c>
      <c r="AP400" s="939">
        <v>2</v>
      </c>
    </row>
    <row r="401" spans="1:42" s="939" customFormat="1" ht="12.75" customHeight="1">
      <c r="A401" s="1067"/>
      <c r="B401" s="1005"/>
      <c r="C401" s="1557"/>
      <c r="D401" s="1015"/>
      <c r="E401" s="1552"/>
      <c r="F401" s="1552"/>
      <c r="G401" s="1558"/>
      <c r="H401" s="1558"/>
      <c r="I401" s="1558"/>
      <c r="J401" s="1558"/>
      <c r="K401" s="1558"/>
      <c r="L401" s="1558"/>
      <c r="M401" s="1558"/>
      <c r="N401" s="1558"/>
      <c r="O401" s="1558"/>
      <c r="P401" s="1558"/>
      <c r="Q401" s="1558"/>
      <c r="R401" s="1558"/>
      <c r="S401" s="1558"/>
      <c r="T401" s="1552"/>
      <c r="U401" s="1552"/>
      <c r="V401" s="1552"/>
      <c r="W401" s="1552"/>
      <c r="X401" s="1552"/>
      <c r="Y401" s="1552"/>
      <c r="Z401" s="1552"/>
      <c r="AA401" s="1552"/>
      <c r="AB401" s="1015"/>
      <c r="AC401" s="1015"/>
      <c r="AD401" s="1015"/>
      <c r="AE401" s="1015"/>
      <c r="AF401" s="1015"/>
      <c r="AG401" s="1015"/>
      <c r="AH401" s="1015"/>
      <c r="AI401" s="955" t="s">
        <v>1681</v>
      </c>
      <c r="AJ401" s="3079">
        <f>VLOOKUP($H$399,$AO$366:$AP$368,2,FALSE)</f>
        <v>3</v>
      </c>
      <c r="AK401" s="3081"/>
      <c r="AL401" s="1001"/>
      <c r="AM401" s="998"/>
      <c r="AN401" s="996"/>
      <c r="AO401" s="1114" t="s">
        <v>1682</v>
      </c>
      <c r="AP401" s="939">
        <v>1</v>
      </c>
    </row>
    <row r="402" spans="1:42" s="939" customFormat="1" ht="12.75" customHeight="1">
      <c r="A402" s="1056"/>
      <c r="B402" s="1002"/>
      <c r="C402" s="1541"/>
      <c r="D402" s="1019"/>
      <c r="E402" s="1547"/>
      <c r="F402" s="1547"/>
      <c r="G402" s="1547"/>
      <c r="H402" s="1019"/>
      <c r="I402" s="1019"/>
      <c r="J402" s="1555"/>
      <c r="K402" s="1555"/>
      <c r="L402" s="1555"/>
      <c r="M402" s="1555"/>
      <c r="N402" s="1555"/>
      <c r="O402" s="1555"/>
      <c r="P402" s="1555"/>
      <c r="Q402" s="1555"/>
      <c r="R402" s="1555"/>
      <c r="S402" s="1555"/>
      <c r="T402" s="1555"/>
      <c r="U402" s="1547"/>
      <c r="V402" s="1547"/>
      <c r="W402" s="1547"/>
      <c r="X402" s="1547"/>
      <c r="Y402" s="1547"/>
      <c r="Z402" s="1547"/>
      <c r="AA402" s="1547"/>
      <c r="AB402" s="1547"/>
      <c r="AC402" s="1019"/>
      <c r="AD402" s="1019"/>
      <c r="AE402" s="1019"/>
      <c r="AF402" s="1019"/>
      <c r="AG402" s="1019"/>
      <c r="AH402" s="1019"/>
      <c r="AI402" s="1019"/>
      <c r="AJ402" s="1498"/>
      <c r="AK402" s="1019"/>
      <c r="AL402" s="1019"/>
      <c r="AM402" s="1056"/>
      <c r="AN402" s="996"/>
    </row>
    <row r="403" spans="1:42" s="939" customFormat="1" ht="12.75" customHeight="1">
      <c r="A403" s="1056"/>
      <c r="B403" s="1002"/>
      <c r="C403" s="982" t="s">
        <v>1683</v>
      </c>
      <c r="D403" s="1019"/>
      <c r="E403" s="1547"/>
      <c r="F403" s="1555"/>
      <c r="G403" s="1555"/>
      <c r="H403" s="1555"/>
      <c r="I403" s="1555"/>
      <c r="J403" s="1555"/>
      <c r="K403" s="1555"/>
      <c r="L403" s="1555"/>
      <c r="M403" s="1555"/>
      <c r="N403" s="1555"/>
      <c r="O403" s="1555"/>
      <c r="P403" s="1555"/>
      <c r="Q403" s="1555"/>
      <c r="R403" s="1555"/>
      <c r="S403" s="1555"/>
      <c r="T403" s="1555"/>
      <c r="U403" s="987"/>
      <c r="V403" s="987"/>
      <c r="W403" s="1555"/>
      <c r="X403" s="1555"/>
      <c r="Y403" s="1555"/>
      <c r="Z403" s="1555"/>
      <c r="AA403" s="1555"/>
      <c r="AB403" s="1555"/>
      <c r="AC403" s="1500"/>
      <c r="AD403" s="1500"/>
      <c r="AE403" s="1500"/>
      <c r="AF403" s="1500"/>
      <c r="AG403" s="1500"/>
      <c r="AH403" s="1500"/>
      <c r="AI403" s="1500"/>
      <c r="AJ403" s="987"/>
      <c r="AK403" s="1002"/>
      <c r="AL403" s="1002"/>
      <c r="AM403" s="1022"/>
      <c r="AN403" s="996"/>
    </row>
    <row r="404" spans="1:42" s="939" customFormat="1" ht="12.75" customHeight="1">
      <c r="A404" s="1115"/>
      <c r="B404" s="1019"/>
      <c r="C404" s="1543"/>
      <c r="D404" s="1019"/>
      <c r="E404" s="1555"/>
      <c r="F404" s="1555"/>
      <c r="G404" s="1555"/>
      <c r="H404" s="1555"/>
      <c r="I404" s="1555"/>
      <c r="J404" s="1555"/>
      <c r="K404" s="1555"/>
      <c r="L404" s="1555"/>
      <c r="M404" s="1555"/>
      <c r="N404" s="1555"/>
      <c r="O404" s="1555"/>
      <c r="P404" s="1555"/>
      <c r="Q404" s="1555"/>
      <c r="R404" s="1555"/>
      <c r="S404" s="1555"/>
      <c r="T404" s="1555"/>
      <c r="U404" s="1555"/>
      <c r="V404" s="1555"/>
      <c r="W404" s="1555"/>
      <c r="X404" s="1555"/>
      <c r="Y404" s="1555"/>
      <c r="Z404" s="1555"/>
      <c r="AA404" s="1555"/>
      <c r="AB404" s="1555"/>
      <c r="AC404" s="1019"/>
      <c r="AD404" s="1019"/>
      <c r="AE404" s="923"/>
      <c r="AF404" s="923"/>
      <c r="AG404" s="923"/>
      <c r="AH404" s="923"/>
      <c r="AI404" s="923"/>
      <c r="AJ404" s="923"/>
      <c r="AK404" s="923"/>
      <c r="AL404" s="1002"/>
      <c r="AM404" s="1022"/>
      <c r="AN404" s="996"/>
    </row>
    <row r="405" spans="1:42" s="939" customFormat="1" ht="12.75" customHeight="1">
      <c r="A405" s="1056"/>
      <c r="B405" s="923"/>
      <c r="C405" s="923"/>
      <c r="D405" s="1102" t="s">
        <v>725</v>
      </c>
      <c r="E405" s="1031" t="s">
        <v>1684</v>
      </c>
      <c r="F405" s="1555"/>
      <c r="G405" s="1555"/>
      <c r="H405" s="1555"/>
      <c r="I405" s="1555"/>
      <c r="J405" s="1555"/>
      <c r="K405" s="1555"/>
      <c r="L405" s="1555"/>
      <c r="M405" s="1555"/>
      <c r="N405" s="1555"/>
      <c r="O405" s="1555"/>
      <c r="P405" s="1555"/>
      <c r="Q405" s="1555"/>
      <c r="R405" s="1555"/>
      <c r="S405" s="1555"/>
      <c r="T405" s="1555"/>
      <c r="U405" s="1555"/>
      <c r="V405" s="1555"/>
      <c r="W405" s="1555"/>
      <c r="X405" s="1555"/>
      <c r="Y405" s="1555"/>
      <c r="Z405" s="1555"/>
      <c r="AA405" s="1555"/>
      <c r="AB405" s="1555"/>
      <c r="AC405" s="923"/>
      <c r="AD405" s="923"/>
      <c r="AE405" s="923"/>
      <c r="AF405" s="3055" t="s">
        <v>1615</v>
      </c>
      <c r="AG405" s="3055"/>
      <c r="AH405" s="3055"/>
      <c r="AI405" s="3055"/>
      <c r="AJ405" s="3055"/>
      <c r="AK405" s="3055"/>
      <c r="AL405" s="3055"/>
      <c r="AM405" s="1022"/>
      <c r="AN405" s="996"/>
    </row>
    <row r="406" spans="1:42" s="939" customFormat="1" ht="12.75" customHeight="1">
      <c r="A406" s="1056"/>
      <c r="B406" s="923"/>
      <c r="C406" s="923"/>
      <c r="D406" s="1102"/>
      <c r="E406" s="1031" t="s">
        <v>1685</v>
      </c>
      <c r="F406" s="1555"/>
      <c r="G406" s="1555"/>
      <c r="H406" s="1555"/>
      <c r="I406" s="1555"/>
      <c r="J406" s="1555"/>
      <c r="K406" s="1555"/>
      <c r="L406" s="1555"/>
      <c r="M406" s="1555"/>
      <c r="N406" s="1555"/>
      <c r="O406" s="1555"/>
      <c r="P406" s="1555"/>
      <c r="Q406" s="1555"/>
      <c r="R406" s="1555"/>
      <c r="S406" s="1555"/>
      <c r="T406" s="1555"/>
      <c r="U406" s="1555"/>
      <c r="V406" s="1555"/>
      <c r="W406" s="1555"/>
      <c r="X406" s="1555"/>
      <c r="Y406" s="1555"/>
      <c r="Z406" s="1555"/>
      <c r="AA406" s="1555"/>
      <c r="AB406" s="1555"/>
      <c r="AC406" s="923"/>
      <c r="AD406" s="923"/>
      <c r="AE406" s="1500"/>
      <c r="AF406" s="1500"/>
      <c r="AG406" s="1500"/>
      <c r="AH406" s="1500"/>
      <c r="AI406" s="1500"/>
      <c r="AJ406" s="1500"/>
      <c r="AK406" s="1500"/>
      <c r="AL406" s="1500"/>
      <c r="AM406" s="1022"/>
      <c r="AN406" s="996"/>
    </row>
    <row r="407" spans="1:42" s="939" customFormat="1" ht="12.75" customHeight="1">
      <c r="A407" s="1056"/>
      <c r="B407" s="1031"/>
      <c r="C407" s="1553"/>
      <c r="D407" s="1102"/>
      <c r="E407" s="1031"/>
      <c r="F407" s="1031"/>
      <c r="G407" s="1031"/>
      <c r="H407" s="1031"/>
      <c r="I407" s="1031"/>
      <c r="J407" s="1031"/>
      <c r="K407" s="1031"/>
      <c r="L407" s="1031"/>
      <c r="M407" s="1031"/>
      <c r="N407" s="1031"/>
      <c r="O407" s="1031"/>
      <c r="P407" s="1031"/>
      <c r="Q407" s="1031"/>
      <c r="R407" s="1031"/>
      <c r="S407" s="1031"/>
      <c r="T407" s="1031"/>
      <c r="U407" s="1031"/>
      <c r="V407" s="1031"/>
      <c r="W407" s="1031"/>
      <c r="X407" s="1031"/>
      <c r="Y407" s="1031"/>
      <c r="Z407" s="1031"/>
      <c r="AA407" s="1031"/>
      <c r="AB407" s="1031"/>
      <c r="AC407" s="923"/>
      <c r="AD407" s="923"/>
      <c r="AE407" s="1031"/>
      <c r="AF407" s="923"/>
      <c r="AG407" s="923"/>
      <c r="AH407" s="923"/>
      <c r="AI407" s="923"/>
      <c r="AJ407" s="923"/>
      <c r="AK407" s="923"/>
      <c r="AL407" s="923"/>
      <c r="AM407" s="1022"/>
      <c r="AN407" s="996"/>
    </row>
    <row r="408" spans="1:42" s="939" customFormat="1" ht="12.75" customHeight="1">
      <c r="A408" s="1056"/>
      <c r="B408" s="1002"/>
      <c r="C408" s="1541"/>
      <c r="D408" s="1102" t="s">
        <v>542</v>
      </c>
      <c r="E408" s="1031" t="s">
        <v>1686</v>
      </c>
      <c r="F408" s="1031"/>
      <c r="G408" s="1031"/>
      <c r="H408" s="1031"/>
      <c r="I408" s="1031"/>
      <c r="J408" s="1031"/>
      <c r="K408" s="1031"/>
      <c r="L408" s="1031"/>
      <c r="M408" s="1031"/>
      <c r="N408" s="1031"/>
      <c r="O408" s="1031"/>
      <c r="P408" s="1031"/>
      <c r="Q408" s="1031"/>
      <c r="R408" s="1031"/>
      <c r="S408" s="1031"/>
      <c r="T408" s="1031"/>
      <c r="U408" s="1031"/>
      <c r="V408" s="1031"/>
      <c r="W408" s="1031"/>
      <c r="X408" s="1031"/>
      <c r="Y408" s="1031"/>
      <c r="Z408" s="1031"/>
      <c r="AA408" s="1031"/>
      <c r="AB408" s="1031"/>
      <c r="AC408" s="923"/>
      <c r="AD408" s="923"/>
      <c r="AE408" s="923"/>
      <c r="AF408" s="3055" t="s">
        <v>1679</v>
      </c>
      <c r="AG408" s="3055"/>
      <c r="AH408" s="3055"/>
      <c r="AI408" s="3055"/>
      <c r="AJ408" s="3055"/>
      <c r="AK408" s="3055"/>
      <c r="AL408" s="3055"/>
      <c r="AM408" s="1022"/>
      <c r="AN408" s="996"/>
    </row>
    <row r="409" spans="1:42" s="939" customFormat="1" ht="12.75" customHeight="1">
      <c r="A409" s="1056"/>
      <c r="B409" s="1002"/>
      <c r="C409" s="1541"/>
      <c r="D409" s="1102"/>
      <c r="E409" s="1031" t="s">
        <v>1687</v>
      </c>
      <c r="F409" s="1031"/>
      <c r="G409" s="1031"/>
      <c r="H409" s="1031"/>
      <c r="I409" s="1031"/>
      <c r="J409" s="1031"/>
      <c r="K409" s="1031"/>
      <c r="L409" s="1031"/>
      <c r="M409" s="1031"/>
      <c r="N409" s="1031"/>
      <c r="O409" s="1031"/>
      <c r="P409" s="1031"/>
      <c r="Q409" s="1031"/>
      <c r="R409" s="1031"/>
      <c r="S409" s="1031"/>
      <c r="T409" s="1031"/>
      <c r="U409" s="1031"/>
      <c r="V409" s="1031"/>
      <c r="W409" s="1031"/>
      <c r="X409" s="1031"/>
      <c r="Y409" s="1031"/>
      <c r="Z409" s="1031"/>
      <c r="AA409" s="1031"/>
      <c r="AB409" s="1031"/>
      <c r="AC409" s="923"/>
      <c r="AD409" s="923"/>
      <c r="AE409" s="1500"/>
      <c r="AF409" s="1500"/>
      <c r="AG409" s="1500"/>
      <c r="AH409" s="1500"/>
      <c r="AI409" s="1500"/>
      <c r="AJ409" s="1500"/>
      <c r="AK409" s="1500"/>
      <c r="AL409" s="1500"/>
      <c r="AM409" s="1022"/>
      <c r="AN409" s="996"/>
    </row>
    <row r="410" spans="1:42" s="998" customFormat="1" ht="12.75" customHeight="1">
      <c r="A410" s="1056"/>
      <c r="B410" s="1002"/>
      <c r="C410" s="1541"/>
      <c r="D410" s="1019"/>
      <c r="E410" s="1031"/>
      <c r="F410" s="1031"/>
      <c r="G410" s="1031"/>
      <c r="H410" s="1031"/>
      <c r="I410" s="1031"/>
      <c r="J410" s="1031"/>
      <c r="K410" s="1031"/>
      <c r="L410" s="1031"/>
      <c r="M410" s="1031"/>
      <c r="N410" s="1031"/>
      <c r="O410" s="1031"/>
      <c r="P410" s="1031"/>
      <c r="Q410" s="1031"/>
      <c r="R410" s="1031"/>
      <c r="S410" s="1031"/>
      <c r="T410" s="1031"/>
      <c r="U410" s="1031"/>
      <c r="V410" s="1031"/>
      <c r="W410" s="1031"/>
      <c r="X410" s="1031"/>
      <c r="Y410" s="1031"/>
      <c r="Z410" s="1031"/>
      <c r="AA410" s="1031"/>
      <c r="AB410" s="1031"/>
      <c r="AC410" s="923"/>
      <c r="AD410" s="923"/>
      <c r="AE410" s="923"/>
      <c r="AF410" s="923"/>
      <c r="AG410" s="923"/>
      <c r="AH410" s="923"/>
      <c r="AI410" s="923"/>
      <c r="AJ410" s="923"/>
      <c r="AK410" s="1002"/>
      <c r="AL410" s="1002"/>
      <c r="AM410" s="1022"/>
      <c r="AN410" s="997"/>
      <c r="AP410" s="1124"/>
    </row>
    <row r="411" spans="1:42" s="939" customFormat="1" ht="12.75" customHeight="1">
      <c r="A411" s="1056"/>
      <c r="B411" s="1002"/>
      <c r="C411" s="1541"/>
      <c r="D411" s="1019" t="s">
        <v>1671</v>
      </c>
      <c r="E411" s="1547"/>
      <c r="F411" s="1547"/>
      <c r="G411" s="1547"/>
      <c r="H411" s="3119" t="s">
        <v>626</v>
      </c>
      <c r="I411" s="3119"/>
      <c r="J411" s="1031"/>
      <c r="K411" s="1031"/>
      <c r="L411" s="1031"/>
      <c r="M411" s="1031"/>
      <c r="N411" s="1031"/>
      <c r="O411" s="1031"/>
      <c r="P411" s="1031"/>
      <c r="Q411" s="1031"/>
      <c r="R411" s="1031"/>
      <c r="S411" s="1031"/>
      <c r="T411" s="1031"/>
      <c r="U411" s="1031"/>
      <c r="V411" s="1031"/>
      <c r="W411" s="923"/>
      <c r="X411" s="923"/>
      <c r="Y411" s="923"/>
      <c r="Z411" s="923"/>
      <c r="AA411" s="923"/>
      <c r="AB411" s="923"/>
      <c r="AC411" s="923"/>
      <c r="AD411" s="923"/>
      <c r="AE411" s="923"/>
      <c r="AF411" s="923"/>
      <c r="AG411" s="923"/>
      <c r="AH411" s="923"/>
      <c r="AI411" s="923"/>
      <c r="AJ411" s="923"/>
      <c r="AK411" s="923"/>
      <c r="AL411" s="923"/>
      <c r="AN411" s="996"/>
    </row>
    <row r="412" spans="1:42" s="939" customFormat="1" ht="12.75" customHeight="1">
      <c r="A412" s="1056"/>
      <c r="B412" s="1002"/>
      <c r="C412" s="1541"/>
      <c r="D412" s="1019"/>
      <c r="E412" s="1547"/>
      <c r="F412" s="1547"/>
      <c r="G412" s="1031"/>
      <c r="H412" s="1031"/>
      <c r="I412" s="1031"/>
      <c r="J412" s="1031"/>
      <c r="K412" s="1031"/>
      <c r="L412" s="1031"/>
      <c r="M412" s="1031"/>
      <c r="N412" s="1031"/>
      <c r="O412" s="1031"/>
      <c r="P412" s="1031"/>
      <c r="Q412" s="1031"/>
      <c r="R412" s="1031"/>
      <c r="S412" s="1031"/>
      <c r="T412" s="1031"/>
      <c r="U412" s="1031"/>
      <c r="V412" s="1031"/>
      <c r="W412" s="1031"/>
      <c r="X412" s="1031"/>
      <c r="Y412" s="1031"/>
      <c r="Z412" s="1547"/>
      <c r="AA412" s="1547"/>
      <c r="AB412" s="1547"/>
      <c r="AC412" s="923"/>
      <c r="AD412" s="923"/>
      <c r="AE412" s="923"/>
      <c r="AF412" s="923"/>
      <c r="AG412" s="923"/>
      <c r="AH412" s="923"/>
      <c r="AI412" s="923"/>
      <c r="AJ412" s="1031"/>
      <c r="AK412" s="1031"/>
      <c r="AL412" s="1031"/>
      <c r="AM412" s="940"/>
      <c r="AN412" s="996"/>
    </row>
    <row r="413" spans="1:42" s="998" customFormat="1" ht="12.75" customHeight="1">
      <c r="A413" s="1067"/>
      <c r="B413" s="1005"/>
      <c r="C413" s="1557"/>
      <c r="D413" s="1015"/>
      <c r="E413" s="1552"/>
      <c r="F413" s="1552"/>
      <c r="G413" s="1104"/>
      <c r="H413" s="1104"/>
      <c r="I413" s="1104"/>
      <c r="J413" s="1104"/>
      <c r="K413" s="1104"/>
      <c r="L413" s="1104"/>
      <c r="M413" s="1104"/>
      <c r="N413" s="1104"/>
      <c r="O413" s="1104"/>
      <c r="P413" s="1104"/>
      <c r="Q413" s="1104"/>
      <c r="R413" s="1104"/>
      <c r="S413" s="1104"/>
      <c r="T413" s="1104"/>
      <c r="U413" s="1104"/>
      <c r="V413" s="1104"/>
      <c r="W413" s="1104"/>
      <c r="X413" s="1104"/>
      <c r="Y413" s="1552"/>
      <c r="Z413" s="1552"/>
      <c r="AA413" s="1552"/>
      <c r="AB413" s="1015"/>
      <c r="AC413" s="1015"/>
      <c r="AD413" s="1015"/>
      <c r="AE413" s="1015"/>
      <c r="AF413" s="1015"/>
      <c r="AG413" s="1015"/>
      <c r="AH413" s="1015"/>
      <c r="AI413" s="955" t="s">
        <v>1688</v>
      </c>
      <c r="AJ413" s="3079">
        <f>VLOOKUP(H411,AT366:AU368,2,FALSE)</f>
        <v>0</v>
      </c>
      <c r="AK413" s="3081"/>
      <c r="AL413" s="1001"/>
      <c r="AN413" s="997"/>
      <c r="AO413" s="998" t="s">
        <v>626</v>
      </c>
      <c r="AP413" s="1123">
        <v>0</v>
      </c>
    </row>
    <row r="414" spans="1:42" s="939" customFormat="1" ht="12.75" customHeight="1">
      <c r="A414" s="1056"/>
      <c r="B414" s="1002"/>
      <c r="C414" s="1541"/>
      <c r="D414" s="923"/>
      <c r="E414" s="923"/>
      <c r="F414" s="923"/>
      <c r="G414" s="923"/>
      <c r="H414" s="923"/>
      <c r="I414" s="923"/>
      <c r="J414" s="923"/>
      <c r="K414" s="923"/>
      <c r="L414" s="923"/>
      <c r="M414" s="923"/>
      <c r="N414" s="923"/>
      <c r="O414" s="923"/>
      <c r="P414" s="923"/>
      <c r="Q414" s="923"/>
      <c r="R414" s="923"/>
      <c r="S414" s="923"/>
      <c r="T414" s="923"/>
      <c r="U414" s="923"/>
      <c r="V414" s="923"/>
      <c r="W414" s="923"/>
      <c r="X414" s="923"/>
      <c r="Y414" s="923"/>
      <c r="Z414" s="923"/>
      <c r="AA414" s="923"/>
      <c r="AB414" s="923"/>
      <c r="AC414" s="923"/>
      <c r="AD414" s="923"/>
      <c r="AE414" s="923"/>
      <c r="AF414" s="923"/>
      <c r="AG414" s="923"/>
      <c r="AH414" s="923"/>
      <c r="AI414" s="923"/>
      <c r="AJ414" s="923"/>
      <c r="AK414" s="923"/>
      <c r="AL414" s="923"/>
      <c r="AN414" s="996"/>
      <c r="AO414" s="1114" t="s">
        <v>725</v>
      </c>
      <c r="AP414" s="939">
        <v>3</v>
      </c>
    </row>
    <row r="415" spans="1:42" s="939" customFormat="1" ht="12.75" customHeight="1">
      <c r="B415" s="923"/>
      <c r="C415" s="982" t="s">
        <v>1689</v>
      </c>
      <c r="D415" s="923"/>
      <c r="E415" s="923"/>
      <c r="F415" s="923"/>
      <c r="G415" s="923"/>
      <c r="H415" s="923"/>
      <c r="I415" s="923"/>
      <c r="J415" s="923"/>
      <c r="K415" s="923"/>
      <c r="L415" s="923"/>
      <c r="M415" s="923"/>
      <c r="N415" s="923"/>
      <c r="O415" s="923"/>
      <c r="P415" s="923"/>
      <c r="Q415" s="923"/>
      <c r="R415" s="923"/>
      <c r="S415" s="923"/>
      <c r="T415" s="923"/>
      <c r="U415" s="923"/>
      <c r="V415" s="923"/>
      <c r="W415" s="923"/>
      <c r="X415" s="923"/>
      <c r="Y415" s="923"/>
      <c r="Z415" s="923"/>
      <c r="AA415" s="923"/>
      <c r="AB415" s="923"/>
      <c r="AC415" s="923"/>
      <c r="AD415" s="923"/>
      <c r="AE415" s="923"/>
      <c r="AF415" s="923"/>
      <c r="AG415" s="923"/>
      <c r="AH415" s="923"/>
      <c r="AI415" s="923"/>
      <c r="AJ415" s="923"/>
      <c r="AK415" s="923"/>
      <c r="AL415" s="923"/>
      <c r="AN415" s="996"/>
      <c r="AO415" s="1114" t="s">
        <v>542</v>
      </c>
      <c r="AP415" s="939">
        <v>2</v>
      </c>
    </row>
    <row r="416" spans="1:42" s="939" customFormat="1" ht="12.75" customHeight="1">
      <c r="B416" s="923"/>
      <c r="C416" s="982"/>
      <c r="D416" s="1126" t="s">
        <v>1690</v>
      </c>
      <c r="E416" s="923"/>
      <c r="F416" s="923"/>
      <c r="G416" s="923"/>
      <c r="H416" s="923"/>
      <c r="I416" s="923"/>
      <c r="J416" s="923"/>
      <c r="K416" s="923"/>
      <c r="L416" s="923"/>
      <c r="M416" s="923"/>
      <c r="N416" s="923"/>
      <c r="O416" s="923"/>
      <c r="P416" s="923"/>
      <c r="Q416" s="923"/>
      <c r="R416" s="923"/>
      <c r="S416" s="923"/>
      <c r="T416" s="923"/>
      <c r="U416" s="923"/>
      <c r="V416" s="923"/>
      <c r="W416" s="923"/>
      <c r="X416" s="923"/>
      <c r="Y416" s="923"/>
      <c r="Z416" s="923"/>
      <c r="AA416" s="923"/>
      <c r="AB416" s="923"/>
      <c r="AC416" s="923"/>
      <c r="AD416" s="923"/>
      <c r="AE416" s="923"/>
      <c r="AF416" s="923"/>
      <c r="AG416" s="923"/>
      <c r="AH416" s="923"/>
      <c r="AI416" s="923"/>
      <c r="AJ416" s="923"/>
      <c r="AK416" s="923"/>
      <c r="AL416" s="923"/>
      <c r="AN416" s="996"/>
    </row>
    <row r="417" spans="1:42" s="939" customFormat="1" ht="12.75" customHeight="1">
      <c r="B417" s="923"/>
      <c r="C417" s="982"/>
      <c r="D417" s="923"/>
      <c r="E417" s="923"/>
      <c r="F417" s="923"/>
      <c r="G417" s="923"/>
      <c r="H417" s="923"/>
      <c r="I417" s="923"/>
      <c r="J417" s="923"/>
      <c r="K417" s="923"/>
      <c r="L417" s="923"/>
      <c r="M417" s="923"/>
      <c r="N417" s="923"/>
      <c r="O417" s="923"/>
      <c r="P417" s="923"/>
      <c r="Q417" s="923"/>
      <c r="R417" s="923"/>
      <c r="S417" s="923"/>
      <c r="T417" s="923"/>
      <c r="U417" s="923"/>
      <c r="V417" s="923"/>
      <c r="W417" s="923"/>
      <c r="X417" s="923"/>
      <c r="Y417" s="923"/>
      <c r="Z417" s="923"/>
      <c r="AA417" s="923"/>
      <c r="AB417" s="923"/>
      <c r="AC417" s="923"/>
      <c r="AD417" s="923"/>
      <c r="AE417" s="923"/>
      <c r="AF417" s="923"/>
      <c r="AG417" s="923"/>
      <c r="AH417" s="923"/>
      <c r="AI417" s="923"/>
      <c r="AJ417" s="923"/>
      <c r="AK417" s="923"/>
      <c r="AL417" s="923"/>
      <c r="AN417" s="996"/>
    </row>
    <row r="418" spans="1:42" s="939" customFormat="1" ht="12.75" customHeight="1">
      <c r="B418" s="923"/>
      <c r="C418" s="982"/>
      <c r="D418" s="1102" t="s">
        <v>725</v>
      </c>
      <c r="E418" s="3100" t="s">
        <v>1691</v>
      </c>
      <c r="F418" s="3100"/>
      <c r="G418" s="3100"/>
      <c r="H418" s="3100"/>
      <c r="I418" s="3100"/>
      <c r="J418" s="3100"/>
      <c r="K418" s="3100"/>
      <c r="L418" s="3100"/>
      <c r="M418" s="3100"/>
      <c r="N418" s="3100"/>
      <c r="O418" s="3100"/>
      <c r="P418" s="3100"/>
      <c r="Q418" s="3100"/>
      <c r="R418" s="3100"/>
      <c r="S418" s="3100"/>
      <c r="T418" s="3100"/>
      <c r="U418" s="3100"/>
      <c r="V418" s="3100"/>
      <c r="W418" s="3100"/>
      <c r="X418" s="3100"/>
      <c r="Y418" s="3100"/>
      <c r="Z418" s="3100"/>
      <c r="AA418" s="3100"/>
      <c r="AB418" s="3100"/>
      <c r="AC418" s="3100"/>
      <c r="AD418" s="923"/>
      <c r="AE418" s="923"/>
      <c r="AF418" s="3055" t="s">
        <v>1641</v>
      </c>
      <c r="AG418" s="3055"/>
      <c r="AH418" s="3055"/>
      <c r="AI418" s="3055"/>
      <c r="AJ418" s="3055"/>
      <c r="AK418" s="3055"/>
      <c r="AL418" s="3055"/>
      <c r="AN418" s="996"/>
    </row>
    <row r="419" spans="1:42" s="939" customFormat="1" ht="12.75" customHeight="1">
      <c r="B419" s="923"/>
      <c r="C419" s="982"/>
      <c r="D419" s="923"/>
      <c r="E419" s="3100"/>
      <c r="F419" s="3100"/>
      <c r="G419" s="3100"/>
      <c r="H419" s="3100"/>
      <c r="I419" s="3100"/>
      <c r="J419" s="3100"/>
      <c r="K419" s="3100"/>
      <c r="L419" s="3100"/>
      <c r="M419" s="3100"/>
      <c r="N419" s="3100"/>
      <c r="O419" s="3100"/>
      <c r="P419" s="3100"/>
      <c r="Q419" s="3100"/>
      <c r="R419" s="3100"/>
      <c r="S419" s="3100"/>
      <c r="T419" s="3100"/>
      <c r="U419" s="3100"/>
      <c r="V419" s="3100"/>
      <c r="W419" s="3100"/>
      <c r="X419" s="3100"/>
      <c r="Y419" s="3100"/>
      <c r="Z419" s="3100"/>
      <c r="AA419" s="3100"/>
      <c r="AB419" s="3100"/>
      <c r="AC419" s="3100"/>
      <c r="AD419" s="923"/>
      <c r="AE419" s="923"/>
      <c r="AF419" s="923"/>
      <c r="AG419" s="923"/>
      <c r="AH419" s="923"/>
      <c r="AI419" s="923"/>
      <c r="AJ419" s="923"/>
      <c r="AK419" s="923"/>
      <c r="AL419" s="923"/>
      <c r="AN419" s="996"/>
    </row>
    <row r="420" spans="1:42" s="939" customFormat="1" ht="12.75" customHeight="1">
      <c r="B420" s="923"/>
      <c r="C420" s="982"/>
      <c r="D420" s="1102"/>
      <c r="E420" s="3100"/>
      <c r="F420" s="3100"/>
      <c r="G420" s="3100"/>
      <c r="H420" s="3100"/>
      <c r="I420" s="3100"/>
      <c r="J420" s="3100"/>
      <c r="K420" s="3100"/>
      <c r="L420" s="3100"/>
      <c r="M420" s="3100"/>
      <c r="N420" s="3100"/>
      <c r="O420" s="3100"/>
      <c r="P420" s="3100"/>
      <c r="Q420" s="3100"/>
      <c r="R420" s="3100"/>
      <c r="S420" s="3100"/>
      <c r="T420" s="3100"/>
      <c r="U420" s="3100"/>
      <c r="V420" s="3100"/>
      <c r="W420" s="3100"/>
      <c r="X420" s="3100"/>
      <c r="Y420" s="3100"/>
      <c r="Z420" s="3100"/>
      <c r="AA420" s="3100"/>
      <c r="AB420" s="3100"/>
      <c r="AC420" s="3100"/>
      <c r="AD420" s="923"/>
      <c r="AE420" s="923"/>
      <c r="AF420" s="923"/>
      <c r="AG420" s="923"/>
      <c r="AH420" s="923"/>
      <c r="AI420" s="923"/>
      <c r="AJ420" s="923"/>
      <c r="AK420" s="923"/>
      <c r="AL420" s="923"/>
      <c r="AN420" s="996"/>
    </row>
    <row r="421" spans="1:42" s="939" customFormat="1" ht="15" customHeight="1">
      <c r="B421" s="923"/>
      <c r="C421" s="982"/>
      <c r="D421" s="923"/>
      <c r="E421" s="1559"/>
      <c r="F421" s="1559"/>
      <c r="G421" s="1559"/>
      <c r="H421" s="1559"/>
      <c r="I421" s="1559"/>
      <c r="J421" s="1559"/>
      <c r="K421" s="1559"/>
      <c r="L421" s="1559"/>
      <c r="M421" s="1559"/>
      <c r="N421" s="1559"/>
      <c r="O421" s="1559"/>
      <c r="P421" s="1559"/>
      <c r="Q421" s="1559"/>
      <c r="R421" s="1559"/>
      <c r="S421" s="1559"/>
      <c r="T421" s="1559"/>
      <c r="U421" s="1559"/>
      <c r="V421" s="1559"/>
      <c r="W421" s="1559"/>
      <c r="X421" s="1559"/>
      <c r="Y421" s="1559"/>
      <c r="Z421" s="1559"/>
      <c r="AA421" s="1559"/>
      <c r="AB421" s="1559"/>
      <c r="AC421" s="923"/>
      <c r="AD421" s="923"/>
      <c r="AE421" s="923"/>
      <c r="AF421" s="923"/>
      <c r="AG421" s="923"/>
      <c r="AH421" s="923"/>
      <c r="AI421" s="923"/>
      <c r="AJ421" s="923"/>
      <c r="AK421" s="923"/>
      <c r="AL421" s="923"/>
      <c r="AN421" s="996"/>
    </row>
    <row r="422" spans="1:42" s="939" customFormat="1" ht="12.75" customHeight="1">
      <c r="B422" s="923"/>
      <c r="C422" s="982"/>
      <c r="D422" s="1102" t="s">
        <v>542</v>
      </c>
      <c r="E422" s="3100" t="s">
        <v>1692</v>
      </c>
      <c r="F422" s="3100"/>
      <c r="G422" s="3100"/>
      <c r="H422" s="3100"/>
      <c r="I422" s="3100"/>
      <c r="J422" s="3100"/>
      <c r="K422" s="3100"/>
      <c r="L422" s="3100"/>
      <c r="M422" s="3100"/>
      <c r="N422" s="3100"/>
      <c r="O422" s="3100"/>
      <c r="P422" s="3100"/>
      <c r="Q422" s="3100"/>
      <c r="R422" s="3100"/>
      <c r="S422" s="3100"/>
      <c r="T422" s="3100"/>
      <c r="U422" s="3100"/>
      <c r="V422" s="3100"/>
      <c r="W422" s="3100"/>
      <c r="X422" s="3100"/>
      <c r="Y422" s="3100"/>
      <c r="Z422" s="3100"/>
      <c r="AA422" s="3100"/>
      <c r="AB422" s="3100"/>
      <c r="AC422" s="3100"/>
      <c r="AD422" s="923"/>
      <c r="AE422" s="923"/>
      <c r="AF422" s="3055" t="s">
        <v>1670</v>
      </c>
      <c r="AG422" s="3055"/>
      <c r="AH422" s="3055"/>
      <c r="AI422" s="3055"/>
      <c r="AJ422" s="3055"/>
      <c r="AK422" s="3055"/>
      <c r="AL422" s="3055"/>
      <c r="AN422" s="996"/>
    </row>
    <row r="423" spans="1:42" s="939" customFormat="1" ht="12.75" customHeight="1">
      <c r="B423" s="923"/>
      <c r="C423" s="982"/>
      <c r="D423" s="923"/>
      <c r="E423" s="3100"/>
      <c r="F423" s="3100"/>
      <c r="G423" s="3100"/>
      <c r="H423" s="3100"/>
      <c r="I423" s="3100"/>
      <c r="J423" s="3100"/>
      <c r="K423" s="3100"/>
      <c r="L423" s="3100"/>
      <c r="M423" s="3100"/>
      <c r="N423" s="3100"/>
      <c r="O423" s="3100"/>
      <c r="P423" s="3100"/>
      <c r="Q423" s="3100"/>
      <c r="R423" s="3100"/>
      <c r="S423" s="3100"/>
      <c r="T423" s="3100"/>
      <c r="U423" s="3100"/>
      <c r="V423" s="3100"/>
      <c r="W423" s="3100"/>
      <c r="X423" s="3100"/>
      <c r="Y423" s="3100"/>
      <c r="Z423" s="3100"/>
      <c r="AA423" s="3100"/>
      <c r="AB423" s="3100"/>
      <c r="AC423" s="3100"/>
      <c r="AD423" s="923"/>
      <c r="AE423" s="923"/>
      <c r="AF423" s="923"/>
      <c r="AG423" s="923"/>
      <c r="AH423" s="923"/>
      <c r="AI423" s="923"/>
      <c r="AJ423" s="923"/>
      <c r="AK423" s="923"/>
      <c r="AL423" s="923"/>
      <c r="AN423" s="996"/>
    </row>
    <row r="424" spans="1:42" s="939" customFormat="1" ht="15" customHeight="1">
      <c r="B424" s="923"/>
      <c r="C424" s="982"/>
      <c r="D424" s="1102"/>
      <c r="E424" s="3100"/>
      <c r="F424" s="3100"/>
      <c r="G424" s="3100"/>
      <c r="H424" s="3100"/>
      <c r="I424" s="3100"/>
      <c r="J424" s="3100"/>
      <c r="K424" s="3100"/>
      <c r="L424" s="3100"/>
      <c r="M424" s="3100"/>
      <c r="N424" s="3100"/>
      <c r="O424" s="3100"/>
      <c r="P424" s="3100"/>
      <c r="Q424" s="3100"/>
      <c r="R424" s="3100"/>
      <c r="S424" s="3100"/>
      <c r="T424" s="3100"/>
      <c r="U424" s="3100"/>
      <c r="V424" s="3100"/>
      <c r="W424" s="3100"/>
      <c r="X424" s="3100"/>
      <c r="Y424" s="3100"/>
      <c r="Z424" s="3100"/>
      <c r="AA424" s="3100"/>
      <c r="AB424" s="3100"/>
      <c r="AC424" s="3100"/>
      <c r="AD424" s="923"/>
      <c r="AE424" s="923"/>
      <c r="AF424" s="923"/>
      <c r="AG424" s="923"/>
      <c r="AH424" s="923"/>
      <c r="AI424" s="923"/>
      <c r="AJ424" s="923"/>
      <c r="AK424" s="923"/>
      <c r="AL424" s="923"/>
      <c r="AN424" s="996"/>
    </row>
    <row r="425" spans="1:42" s="998" customFormat="1" ht="12.75" customHeight="1">
      <c r="A425" s="939"/>
      <c r="B425" s="923"/>
      <c r="C425" s="982"/>
      <c r="D425" s="923"/>
      <c r="E425" s="1559"/>
      <c r="F425" s="1559"/>
      <c r="G425" s="1559"/>
      <c r="H425" s="1559"/>
      <c r="I425" s="1559"/>
      <c r="J425" s="1559"/>
      <c r="K425" s="1559"/>
      <c r="L425" s="1559"/>
      <c r="M425" s="1559"/>
      <c r="N425" s="1559"/>
      <c r="O425" s="1559"/>
      <c r="P425" s="1559"/>
      <c r="Q425" s="1559"/>
      <c r="R425" s="1559"/>
      <c r="S425" s="1559"/>
      <c r="T425" s="1559"/>
      <c r="U425" s="1559"/>
      <c r="V425" s="1559"/>
      <c r="W425" s="1559"/>
      <c r="X425" s="1559"/>
      <c r="Y425" s="1559"/>
      <c r="Z425" s="1559"/>
      <c r="AA425" s="1559"/>
      <c r="AB425" s="1559"/>
      <c r="AC425" s="923"/>
      <c r="AD425" s="923"/>
      <c r="AE425" s="923"/>
      <c r="AF425" s="926"/>
      <c r="AG425" s="926"/>
      <c r="AH425" s="926"/>
      <c r="AI425" s="926"/>
      <c r="AJ425" s="926"/>
      <c r="AK425" s="926"/>
      <c r="AL425" s="926"/>
      <c r="AM425" s="939"/>
      <c r="AN425" s="997"/>
    </row>
    <row r="426" spans="1:42" s="939" customFormat="1" ht="12.75" customHeight="1">
      <c r="B426" s="923"/>
      <c r="C426" s="982"/>
      <c r="D426" s="1102" t="s">
        <v>284</v>
      </c>
      <c r="E426" s="3100" t="s">
        <v>1693</v>
      </c>
      <c r="F426" s="3100"/>
      <c r="G426" s="3100"/>
      <c r="H426" s="3100"/>
      <c r="I426" s="3100"/>
      <c r="J426" s="3100"/>
      <c r="K426" s="3100"/>
      <c r="L426" s="3100"/>
      <c r="M426" s="3100"/>
      <c r="N426" s="3100"/>
      <c r="O426" s="3100"/>
      <c r="P426" s="3100"/>
      <c r="Q426" s="3100"/>
      <c r="R426" s="3100"/>
      <c r="S426" s="3100"/>
      <c r="T426" s="3100"/>
      <c r="U426" s="3100"/>
      <c r="V426" s="3100"/>
      <c r="W426" s="3100"/>
      <c r="X426" s="3100"/>
      <c r="Y426" s="3100"/>
      <c r="Z426" s="3100"/>
      <c r="AA426" s="3100"/>
      <c r="AB426" s="3100"/>
      <c r="AC426" s="3100"/>
      <c r="AD426" s="923"/>
      <c r="AE426" s="923"/>
      <c r="AF426" s="3055" t="s">
        <v>1615</v>
      </c>
      <c r="AG426" s="3055"/>
      <c r="AH426" s="3055"/>
      <c r="AI426" s="3055"/>
      <c r="AJ426" s="3055"/>
      <c r="AK426" s="3055"/>
      <c r="AL426" s="3055"/>
      <c r="AN426" s="996"/>
    </row>
    <row r="427" spans="1:42" s="939" customFormat="1" ht="12.75" customHeight="1">
      <c r="A427" s="1056"/>
      <c r="B427" s="1019"/>
      <c r="C427" s="1544"/>
      <c r="D427" s="923"/>
      <c r="E427" s="3100"/>
      <c r="F427" s="3100"/>
      <c r="G427" s="3100"/>
      <c r="H427" s="3100"/>
      <c r="I427" s="3100"/>
      <c r="J427" s="3100"/>
      <c r="K427" s="3100"/>
      <c r="L427" s="3100"/>
      <c r="M427" s="3100"/>
      <c r="N427" s="3100"/>
      <c r="O427" s="3100"/>
      <c r="P427" s="3100"/>
      <c r="Q427" s="3100"/>
      <c r="R427" s="3100"/>
      <c r="S427" s="3100"/>
      <c r="T427" s="3100"/>
      <c r="U427" s="3100"/>
      <c r="V427" s="3100"/>
      <c r="W427" s="3100"/>
      <c r="X427" s="3100"/>
      <c r="Y427" s="3100"/>
      <c r="Z427" s="3100"/>
      <c r="AA427" s="3100"/>
      <c r="AB427" s="3100"/>
      <c r="AC427" s="3100"/>
      <c r="AD427" s="923"/>
      <c r="AE427" s="3055"/>
      <c r="AF427" s="3055"/>
      <c r="AG427" s="3055"/>
      <c r="AH427" s="3055"/>
      <c r="AI427" s="3055"/>
      <c r="AJ427" s="3055"/>
      <c r="AK427" s="3055"/>
      <c r="AL427" s="1500"/>
      <c r="AM427" s="1022"/>
      <c r="AN427" s="996"/>
      <c r="AO427" s="939" t="s">
        <v>626</v>
      </c>
      <c r="AP427" s="1116">
        <v>0</v>
      </c>
    </row>
    <row r="428" spans="1:42" s="939" customFormat="1" ht="12.75" customHeight="1">
      <c r="A428" s="1122"/>
      <c r="B428" s="923"/>
      <c r="C428" s="923"/>
      <c r="D428" s="1102"/>
      <c r="E428" s="3100"/>
      <c r="F428" s="3100"/>
      <c r="G428" s="3100"/>
      <c r="H428" s="3100"/>
      <c r="I428" s="3100"/>
      <c r="J428" s="3100"/>
      <c r="K428" s="3100"/>
      <c r="L428" s="3100"/>
      <c r="M428" s="3100"/>
      <c r="N428" s="3100"/>
      <c r="O428" s="3100"/>
      <c r="P428" s="3100"/>
      <c r="Q428" s="3100"/>
      <c r="R428" s="3100"/>
      <c r="S428" s="3100"/>
      <c r="T428" s="3100"/>
      <c r="U428" s="3100"/>
      <c r="V428" s="3100"/>
      <c r="W428" s="3100"/>
      <c r="X428" s="3100"/>
      <c r="Y428" s="3100"/>
      <c r="Z428" s="3100"/>
      <c r="AA428" s="3100"/>
      <c r="AB428" s="3100"/>
      <c r="AC428" s="3100"/>
      <c r="AD428" s="923"/>
      <c r="AE428" s="923"/>
      <c r="AF428" s="923"/>
      <c r="AG428" s="1002"/>
      <c r="AH428" s="1002"/>
      <c r="AI428" s="1002"/>
      <c r="AJ428" s="1002"/>
      <c r="AK428" s="1002"/>
      <c r="AL428" s="1002"/>
      <c r="AM428" s="1022"/>
      <c r="AN428" s="996"/>
      <c r="AO428" s="1114" t="s">
        <v>725</v>
      </c>
      <c r="AP428" s="939">
        <v>3</v>
      </c>
    </row>
    <row r="429" spans="1:42" s="939" customFormat="1" ht="12.75" customHeight="1">
      <c r="A429" s="1056"/>
      <c r="B429" s="1019"/>
      <c r="C429" s="1544"/>
      <c r="D429" s="1102"/>
      <c r="E429" s="965"/>
      <c r="F429" s="965"/>
      <c r="G429" s="965"/>
      <c r="H429" s="965"/>
      <c r="I429" s="965"/>
      <c r="J429" s="965"/>
      <c r="K429" s="965"/>
      <c r="L429" s="965"/>
      <c r="M429" s="965"/>
      <c r="N429" s="965"/>
      <c r="O429" s="965"/>
      <c r="P429" s="965"/>
      <c r="Q429" s="965"/>
      <c r="R429" s="965"/>
      <c r="S429" s="965"/>
      <c r="T429" s="965"/>
      <c r="U429" s="965"/>
      <c r="V429" s="965"/>
      <c r="W429" s="965"/>
      <c r="X429" s="965"/>
      <c r="Y429" s="965"/>
      <c r="Z429" s="965"/>
      <c r="AA429" s="965"/>
      <c r="AB429" s="965"/>
      <c r="AC429" s="923"/>
      <c r="AD429" s="923"/>
      <c r="AE429" s="1002"/>
      <c r="AF429" s="923"/>
      <c r="AG429" s="923"/>
      <c r="AH429" s="923"/>
      <c r="AI429" s="923"/>
      <c r="AJ429" s="923"/>
      <c r="AK429" s="923"/>
      <c r="AL429" s="923"/>
      <c r="AN429" s="996"/>
      <c r="AO429" s="1114" t="s">
        <v>542</v>
      </c>
      <c r="AP429" s="939">
        <v>2</v>
      </c>
    </row>
    <row r="430" spans="1:42" s="939" customFormat="1" ht="12.75" customHeight="1">
      <c r="A430" s="1111"/>
      <c r="B430" s="1019"/>
      <c r="C430" s="1560"/>
      <c r="D430" s="1102" t="s">
        <v>1668</v>
      </c>
      <c r="E430" s="3100" t="s">
        <v>1694</v>
      </c>
      <c r="F430" s="3100"/>
      <c r="G430" s="3100"/>
      <c r="H430" s="3100"/>
      <c r="I430" s="3100"/>
      <c r="J430" s="3100"/>
      <c r="K430" s="3100"/>
      <c r="L430" s="3100"/>
      <c r="M430" s="3100"/>
      <c r="N430" s="3100"/>
      <c r="O430" s="3100"/>
      <c r="P430" s="3100"/>
      <c r="Q430" s="3100"/>
      <c r="R430" s="3100"/>
      <c r="S430" s="3100"/>
      <c r="T430" s="3100"/>
      <c r="U430" s="3100"/>
      <c r="V430" s="3100"/>
      <c r="W430" s="3100"/>
      <c r="X430" s="3100"/>
      <c r="Y430" s="3100"/>
      <c r="Z430" s="3100"/>
      <c r="AA430" s="3100"/>
      <c r="AB430" s="3100"/>
      <c r="AC430" s="3100"/>
      <c r="AD430" s="923"/>
      <c r="AE430" s="923"/>
      <c r="AF430" s="3055" t="s">
        <v>1670</v>
      </c>
      <c r="AG430" s="3055"/>
      <c r="AH430" s="3055"/>
      <c r="AI430" s="3055"/>
      <c r="AJ430" s="3055"/>
      <c r="AK430" s="3055"/>
      <c r="AL430" s="3055"/>
      <c r="AN430" s="996"/>
    </row>
    <row r="431" spans="1:42" s="939" customFormat="1" ht="12.75" customHeight="1">
      <c r="A431" s="1111"/>
      <c r="B431" s="1019"/>
      <c r="C431" s="1560"/>
      <c r="D431" s="1102"/>
      <c r="E431" s="3100"/>
      <c r="F431" s="3100"/>
      <c r="G431" s="3100"/>
      <c r="H431" s="3100"/>
      <c r="I431" s="3100"/>
      <c r="J431" s="3100"/>
      <c r="K431" s="3100"/>
      <c r="L431" s="3100"/>
      <c r="M431" s="3100"/>
      <c r="N431" s="3100"/>
      <c r="O431" s="3100"/>
      <c r="P431" s="3100"/>
      <c r="Q431" s="3100"/>
      <c r="R431" s="3100"/>
      <c r="S431" s="3100"/>
      <c r="T431" s="3100"/>
      <c r="U431" s="3100"/>
      <c r="V431" s="3100"/>
      <c r="W431" s="3100"/>
      <c r="X431" s="3100"/>
      <c r="Y431" s="3100"/>
      <c r="Z431" s="3100"/>
      <c r="AA431" s="3100"/>
      <c r="AB431" s="3100"/>
      <c r="AC431" s="3100"/>
      <c r="AD431" s="923"/>
      <c r="AE431" s="1500"/>
      <c r="AF431" s="1500"/>
      <c r="AG431" s="1500"/>
      <c r="AH431" s="1500"/>
      <c r="AI431" s="1500"/>
      <c r="AJ431" s="1500"/>
      <c r="AK431" s="1500"/>
      <c r="AL431" s="1500"/>
      <c r="AM431" s="1061"/>
      <c r="AN431" s="996"/>
    </row>
    <row r="432" spans="1:42" s="939" customFormat="1" ht="12.75" customHeight="1">
      <c r="A432" s="1111"/>
      <c r="B432" s="1019"/>
      <c r="C432" s="1560"/>
      <c r="D432" s="1102"/>
      <c r="E432" s="3100"/>
      <c r="F432" s="3100"/>
      <c r="G432" s="3100"/>
      <c r="H432" s="3100"/>
      <c r="I432" s="3100"/>
      <c r="J432" s="3100"/>
      <c r="K432" s="3100"/>
      <c r="L432" s="3100"/>
      <c r="M432" s="3100"/>
      <c r="N432" s="3100"/>
      <c r="O432" s="3100"/>
      <c r="P432" s="3100"/>
      <c r="Q432" s="3100"/>
      <c r="R432" s="3100"/>
      <c r="S432" s="3100"/>
      <c r="T432" s="3100"/>
      <c r="U432" s="3100"/>
      <c r="V432" s="3100"/>
      <c r="W432" s="3100"/>
      <c r="X432" s="3100"/>
      <c r="Y432" s="3100"/>
      <c r="Z432" s="3100"/>
      <c r="AA432" s="3100"/>
      <c r="AB432" s="3100"/>
      <c r="AC432" s="3100"/>
      <c r="AD432" s="923"/>
      <c r="AE432" s="1500"/>
      <c r="AF432" s="1500"/>
      <c r="AG432" s="1500"/>
      <c r="AH432" s="1500"/>
      <c r="AI432" s="1500"/>
      <c r="AJ432" s="1500"/>
      <c r="AK432" s="1500"/>
      <c r="AL432" s="1500"/>
      <c r="AM432" s="1061"/>
      <c r="AN432" s="996"/>
    </row>
    <row r="433" spans="1:42" s="939" customFormat="1" ht="12.75" customHeight="1">
      <c r="A433" s="1056"/>
      <c r="B433" s="1002"/>
      <c r="C433" s="1541"/>
      <c r="D433" s="1102"/>
      <c r="E433" s="1074"/>
      <c r="F433" s="1074"/>
      <c r="G433" s="1074"/>
      <c r="H433" s="1074"/>
      <c r="I433" s="1074"/>
      <c r="J433" s="1074"/>
      <c r="K433" s="1074"/>
      <c r="L433" s="1074"/>
      <c r="M433" s="1074"/>
      <c r="N433" s="1074"/>
      <c r="O433" s="1074"/>
      <c r="P433" s="1074"/>
      <c r="Q433" s="1074"/>
      <c r="R433" s="1074"/>
      <c r="S433" s="1074"/>
      <c r="T433" s="1074"/>
      <c r="U433" s="1074"/>
      <c r="V433" s="1074"/>
      <c r="W433" s="1074"/>
      <c r="X433" s="1074"/>
      <c r="Y433" s="1074"/>
      <c r="Z433" s="1074"/>
      <c r="AA433" s="1074"/>
      <c r="AB433" s="1074"/>
      <c r="AC433" s="928"/>
      <c r="AD433" s="928"/>
      <c r="AE433" s="923"/>
      <c r="AF433" s="923"/>
      <c r="AG433" s="923"/>
      <c r="AH433" s="923"/>
      <c r="AI433" s="923"/>
      <c r="AJ433" s="923"/>
      <c r="AK433" s="923"/>
      <c r="AL433" s="1500"/>
      <c r="AM433" s="1061"/>
      <c r="AN433" s="996"/>
    </row>
    <row r="434" spans="1:42" s="939" customFormat="1" ht="12.75" customHeight="1">
      <c r="A434" s="1056"/>
      <c r="B434" s="1019"/>
      <c r="C434" s="1544"/>
      <c r="D434" s="1102" t="s">
        <v>1669</v>
      </c>
      <c r="E434" s="3100" t="s">
        <v>1695</v>
      </c>
      <c r="F434" s="3100"/>
      <c r="G434" s="3100"/>
      <c r="H434" s="3100"/>
      <c r="I434" s="3100"/>
      <c r="J434" s="3100"/>
      <c r="K434" s="3100"/>
      <c r="L434" s="3100"/>
      <c r="M434" s="3100"/>
      <c r="N434" s="3100"/>
      <c r="O434" s="3100"/>
      <c r="P434" s="3100"/>
      <c r="Q434" s="3100"/>
      <c r="R434" s="3100"/>
      <c r="S434" s="3100"/>
      <c r="T434" s="3100"/>
      <c r="U434" s="3100"/>
      <c r="V434" s="3100"/>
      <c r="W434" s="3100"/>
      <c r="X434" s="3100"/>
      <c r="Y434" s="3100"/>
      <c r="Z434" s="3100"/>
      <c r="AA434" s="3100"/>
      <c r="AB434" s="3100"/>
      <c r="AC434" s="3100"/>
      <c r="AD434" s="923"/>
      <c r="AE434" s="923"/>
      <c r="AF434" s="3055" t="s">
        <v>1615</v>
      </c>
      <c r="AG434" s="3055"/>
      <c r="AH434" s="3055"/>
      <c r="AI434" s="3055"/>
      <c r="AJ434" s="3055"/>
      <c r="AK434" s="3055"/>
      <c r="AL434" s="3055"/>
      <c r="AM434" s="1061"/>
      <c r="AN434" s="996"/>
    </row>
    <row r="435" spans="1:42" s="939" customFormat="1" ht="12.75" customHeight="1">
      <c r="A435" s="1056"/>
      <c r="B435" s="1019"/>
      <c r="C435" s="1544"/>
      <c r="D435" s="1102"/>
      <c r="E435" s="3100"/>
      <c r="F435" s="3100"/>
      <c r="G435" s="3100"/>
      <c r="H435" s="3100"/>
      <c r="I435" s="3100"/>
      <c r="J435" s="3100"/>
      <c r="K435" s="3100"/>
      <c r="L435" s="3100"/>
      <c r="M435" s="3100"/>
      <c r="N435" s="3100"/>
      <c r="O435" s="3100"/>
      <c r="P435" s="3100"/>
      <c r="Q435" s="3100"/>
      <c r="R435" s="3100"/>
      <c r="S435" s="3100"/>
      <c r="T435" s="3100"/>
      <c r="U435" s="3100"/>
      <c r="V435" s="3100"/>
      <c r="W435" s="3100"/>
      <c r="X435" s="3100"/>
      <c r="Y435" s="3100"/>
      <c r="Z435" s="3100"/>
      <c r="AA435" s="3100"/>
      <c r="AB435" s="3100"/>
      <c r="AC435" s="3100"/>
      <c r="AD435" s="923"/>
      <c r="AE435" s="1002"/>
      <c r="AF435" s="1002"/>
      <c r="AG435" s="923"/>
      <c r="AH435" s="1002"/>
      <c r="AI435" s="1002"/>
      <c r="AJ435" s="1002"/>
      <c r="AK435" s="1002"/>
      <c r="AL435" s="1002"/>
      <c r="AM435" s="1061"/>
      <c r="AN435" s="996"/>
    </row>
    <row r="436" spans="1:42" s="939" customFormat="1" ht="12.75" customHeight="1">
      <c r="A436" s="1056"/>
      <c r="B436" s="1019"/>
      <c r="C436" s="1544"/>
      <c r="D436" s="1102"/>
      <c r="E436" s="3100"/>
      <c r="F436" s="3100"/>
      <c r="G436" s="3100"/>
      <c r="H436" s="3100"/>
      <c r="I436" s="3100"/>
      <c r="J436" s="3100"/>
      <c r="K436" s="3100"/>
      <c r="L436" s="3100"/>
      <c r="M436" s="3100"/>
      <c r="N436" s="3100"/>
      <c r="O436" s="3100"/>
      <c r="P436" s="3100"/>
      <c r="Q436" s="3100"/>
      <c r="R436" s="3100"/>
      <c r="S436" s="3100"/>
      <c r="T436" s="3100"/>
      <c r="U436" s="3100"/>
      <c r="V436" s="3100"/>
      <c r="W436" s="3100"/>
      <c r="X436" s="3100"/>
      <c r="Y436" s="3100"/>
      <c r="Z436" s="3100"/>
      <c r="AA436" s="3100"/>
      <c r="AB436" s="3100"/>
      <c r="AC436" s="3100"/>
      <c r="AD436" s="923"/>
      <c r="AE436" s="1002"/>
      <c r="AF436" s="1002"/>
      <c r="AG436" s="923"/>
      <c r="AH436" s="1002"/>
      <c r="AI436" s="1002"/>
      <c r="AJ436" s="1002"/>
      <c r="AK436" s="1002"/>
      <c r="AL436" s="1002"/>
      <c r="AM436" s="1061"/>
      <c r="AN436" s="996"/>
    </row>
    <row r="437" spans="1:42" s="998" customFormat="1" ht="12.75" customHeight="1">
      <c r="A437" s="1056"/>
      <c r="B437" s="923"/>
      <c r="C437" s="1561"/>
      <c r="D437" s="1102"/>
      <c r="E437" s="923"/>
      <c r="F437" s="923"/>
      <c r="G437" s="923"/>
      <c r="H437" s="923"/>
      <c r="I437" s="923"/>
      <c r="J437" s="923"/>
      <c r="K437" s="923"/>
      <c r="L437" s="923"/>
      <c r="M437" s="923"/>
      <c r="N437" s="923"/>
      <c r="O437" s="923"/>
      <c r="P437" s="923"/>
      <c r="Q437" s="923"/>
      <c r="R437" s="923"/>
      <c r="S437" s="923"/>
      <c r="T437" s="923"/>
      <c r="U437" s="923"/>
      <c r="V437" s="923"/>
      <c r="W437" s="923"/>
      <c r="X437" s="923"/>
      <c r="Y437" s="923"/>
      <c r="Z437" s="923"/>
      <c r="AA437" s="923"/>
      <c r="AB437" s="923"/>
      <c r="AC437" s="923"/>
      <c r="AD437" s="923"/>
      <c r="AE437" s="923"/>
      <c r="AF437" s="926"/>
      <c r="AG437" s="926"/>
      <c r="AH437" s="926"/>
      <c r="AI437" s="926"/>
      <c r="AJ437" s="926"/>
      <c r="AK437" s="926"/>
      <c r="AL437" s="926"/>
      <c r="AM437" s="1061"/>
      <c r="AN437" s="997"/>
    </row>
    <row r="438" spans="1:42" s="939" customFormat="1" ht="12.75" customHeight="1">
      <c r="A438" s="1122"/>
      <c r="B438" s="1002"/>
      <c r="C438" s="1541"/>
      <c r="D438" s="1102" t="s">
        <v>1680</v>
      </c>
      <c r="E438" s="3100" t="s">
        <v>1696</v>
      </c>
      <c r="F438" s="3100"/>
      <c r="G438" s="3100"/>
      <c r="H438" s="3100"/>
      <c r="I438" s="3100"/>
      <c r="J438" s="3100"/>
      <c r="K438" s="3100"/>
      <c r="L438" s="3100"/>
      <c r="M438" s="3100"/>
      <c r="N438" s="3100"/>
      <c r="O438" s="3100"/>
      <c r="P438" s="3100"/>
      <c r="Q438" s="3100"/>
      <c r="R438" s="3100"/>
      <c r="S438" s="3100"/>
      <c r="T438" s="3100"/>
      <c r="U438" s="3100"/>
      <c r="V438" s="3100"/>
      <c r="W438" s="3100"/>
      <c r="X438" s="3100"/>
      <c r="Y438" s="3100"/>
      <c r="Z438" s="3100"/>
      <c r="AA438" s="3100"/>
      <c r="AB438" s="3100"/>
      <c r="AC438" s="3100"/>
      <c r="AD438" s="923"/>
      <c r="AE438" s="923"/>
      <c r="AF438" s="3055" t="s">
        <v>1679</v>
      </c>
      <c r="AG438" s="3055"/>
      <c r="AH438" s="3055"/>
      <c r="AI438" s="3055"/>
      <c r="AJ438" s="3055"/>
      <c r="AK438" s="3055"/>
      <c r="AL438" s="3055"/>
      <c r="AM438" s="1061"/>
      <c r="AN438" s="996"/>
    </row>
    <row r="439" spans="1:42" s="939" customFormat="1" ht="12.75" customHeight="1">
      <c r="A439" s="1503"/>
      <c r="B439" s="1002"/>
      <c r="C439" s="1541"/>
      <c r="D439" s="1102"/>
      <c r="E439" s="3100"/>
      <c r="F439" s="3100"/>
      <c r="G439" s="3100"/>
      <c r="H439" s="3100"/>
      <c r="I439" s="3100"/>
      <c r="J439" s="3100"/>
      <c r="K439" s="3100"/>
      <c r="L439" s="3100"/>
      <c r="M439" s="3100"/>
      <c r="N439" s="3100"/>
      <c r="O439" s="3100"/>
      <c r="P439" s="3100"/>
      <c r="Q439" s="3100"/>
      <c r="R439" s="3100"/>
      <c r="S439" s="3100"/>
      <c r="T439" s="3100"/>
      <c r="U439" s="3100"/>
      <c r="V439" s="3100"/>
      <c r="W439" s="3100"/>
      <c r="X439" s="3100"/>
      <c r="Y439" s="3100"/>
      <c r="Z439" s="3100"/>
      <c r="AA439" s="3100"/>
      <c r="AB439" s="3100"/>
      <c r="AC439" s="3100"/>
      <c r="AD439" s="923"/>
      <c r="AE439" s="923"/>
      <c r="AF439" s="1500"/>
      <c r="AG439" s="1500"/>
      <c r="AH439" s="1500"/>
      <c r="AI439" s="1500"/>
      <c r="AJ439" s="1500"/>
      <c r="AK439" s="1500"/>
      <c r="AL439" s="1500"/>
      <c r="AM439" s="1061"/>
      <c r="AN439" s="996"/>
    </row>
    <row r="440" spans="1:42" s="939" customFormat="1" ht="12.75" customHeight="1">
      <c r="A440" s="1122"/>
      <c r="B440" s="1002"/>
      <c r="C440" s="1541"/>
      <c r="D440" s="1102"/>
      <c r="E440" s="3100"/>
      <c r="F440" s="3100"/>
      <c r="G440" s="3100"/>
      <c r="H440" s="3100"/>
      <c r="I440" s="3100"/>
      <c r="J440" s="3100"/>
      <c r="K440" s="3100"/>
      <c r="L440" s="3100"/>
      <c r="M440" s="3100"/>
      <c r="N440" s="3100"/>
      <c r="O440" s="3100"/>
      <c r="P440" s="3100"/>
      <c r="Q440" s="3100"/>
      <c r="R440" s="3100"/>
      <c r="S440" s="3100"/>
      <c r="T440" s="3100"/>
      <c r="U440" s="3100"/>
      <c r="V440" s="3100"/>
      <c r="W440" s="3100"/>
      <c r="X440" s="3100"/>
      <c r="Y440" s="3100"/>
      <c r="Z440" s="3100"/>
      <c r="AA440" s="3100"/>
      <c r="AB440" s="3100"/>
      <c r="AC440" s="3100"/>
      <c r="AD440" s="923"/>
      <c r="AE440" s="1500"/>
      <c r="AF440" s="1500"/>
      <c r="AG440" s="1500"/>
      <c r="AH440" s="1500"/>
      <c r="AI440" s="1500"/>
      <c r="AJ440" s="1500"/>
      <c r="AK440" s="1500"/>
      <c r="AL440" s="1500"/>
      <c r="AM440" s="1061"/>
      <c r="AN440" s="996"/>
    </row>
    <row r="441" spans="1:42" s="939" customFormat="1" ht="12.75" customHeight="1">
      <c r="A441" s="1122"/>
      <c r="B441" s="1002"/>
      <c r="C441" s="1541"/>
      <c r="D441" s="1102"/>
      <c r="E441" s="1074"/>
      <c r="F441" s="1074"/>
      <c r="G441" s="1074"/>
      <c r="H441" s="1074"/>
      <c r="I441" s="1074"/>
      <c r="J441" s="1074"/>
      <c r="K441" s="1074"/>
      <c r="L441" s="1074"/>
      <c r="M441" s="1074"/>
      <c r="N441" s="1074"/>
      <c r="O441" s="1074"/>
      <c r="P441" s="1074"/>
      <c r="Q441" s="1074"/>
      <c r="R441" s="1074"/>
      <c r="S441" s="1074"/>
      <c r="T441" s="1074"/>
      <c r="U441" s="1074"/>
      <c r="V441" s="1074"/>
      <c r="W441" s="1074"/>
      <c r="X441" s="1074"/>
      <c r="Y441" s="1074"/>
      <c r="Z441" s="1074"/>
      <c r="AA441" s="1074"/>
      <c r="AB441" s="1074"/>
      <c r="AC441" s="1074"/>
      <c r="AD441" s="923"/>
      <c r="AE441" s="1500"/>
      <c r="AF441" s="923"/>
      <c r="AG441" s="923"/>
      <c r="AH441" s="923"/>
      <c r="AI441" s="923"/>
      <c r="AJ441" s="923"/>
      <c r="AK441" s="923"/>
      <c r="AL441" s="923"/>
      <c r="AM441" s="1061"/>
      <c r="AN441" s="996"/>
      <c r="AO441" s="939" t="s">
        <v>626</v>
      </c>
      <c r="AP441" s="1127">
        <v>0</v>
      </c>
    </row>
    <row r="442" spans="1:42" s="939" customFormat="1" ht="12.75" customHeight="1">
      <c r="A442" s="1122"/>
      <c r="B442" s="1002"/>
      <c r="C442" s="1541"/>
      <c r="D442" s="1102" t="s">
        <v>1682</v>
      </c>
      <c r="E442" s="3100" t="s">
        <v>1697</v>
      </c>
      <c r="F442" s="3100"/>
      <c r="G442" s="3100"/>
      <c r="H442" s="3100"/>
      <c r="I442" s="3100"/>
      <c r="J442" s="3100"/>
      <c r="K442" s="3100"/>
      <c r="L442" s="3100"/>
      <c r="M442" s="3100"/>
      <c r="N442" s="3100"/>
      <c r="O442" s="3100"/>
      <c r="P442" s="3100"/>
      <c r="Q442" s="3100"/>
      <c r="R442" s="3100"/>
      <c r="S442" s="3100"/>
      <c r="T442" s="3100"/>
      <c r="U442" s="3100"/>
      <c r="V442" s="3100"/>
      <c r="W442" s="3100"/>
      <c r="X442" s="3100"/>
      <c r="Y442" s="3100"/>
      <c r="Z442" s="3100"/>
      <c r="AA442" s="3100"/>
      <c r="AB442" s="3100"/>
      <c r="AC442" s="3100"/>
      <c r="AD442" s="923"/>
      <c r="AE442" s="923"/>
      <c r="AF442" s="3055" t="s">
        <v>1698</v>
      </c>
      <c r="AG442" s="3055"/>
      <c r="AH442" s="3055"/>
      <c r="AI442" s="3055"/>
      <c r="AJ442" s="3055"/>
      <c r="AK442" s="3055"/>
      <c r="AL442" s="3055"/>
      <c r="AM442" s="1061"/>
      <c r="AN442" s="996"/>
      <c r="AO442" s="1114" t="s">
        <v>725</v>
      </c>
      <c r="AP442" s="939">
        <v>3</v>
      </c>
    </row>
    <row r="443" spans="1:42" s="939" customFormat="1" ht="12.75" customHeight="1">
      <c r="A443" s="1503"/>
      <c r="B443" s="1002"/>
      <c r="C443" s="1541"/>
      <c r="D443" s="1102"/>
      <c r="E443" s="3100"/>
      <c r="F443" s="3100"/>
      <c r="G443" s="3100"/>
      <c r="H443" s="3100"/>
      <c r="I443" s="3100"/>
      <c r="J443" s="3100"/>
      <c r="K443" s="3100"/>
      <c r="L443" s="3100"/>
      <c r="M443" s="3100"/>
      <c r="N443" s="3100"/>
      <c r="O443" s="3100"/>
      <c r="P443" s="3100"/>
      <c r="Q443" s="3100"/>
      <c r="R443" s="3100"/>
      <c r="S443" s="3100"/>
      <c r="T443" s="3100"/>
      <c r="U443" s="3100"/>
      <c r="V443" s="3100"/>
      <c r="W443" s="3100"/>
      <c r="X443" s="3100"/>
      <c r="Y443" s="3100"/>
      <c r="Z443" s="3100"/>
      <c r="AA443" s="3100"/>
      <c r="AB443" s="3100"/>
      <c r="AC443" s="3100"/>
      <c r="AD443" s="923"/>
      <c r="AE443" s="923"/>
      <c r="AF443" s="1500"/>
      <c r="AG443" s="1500"/>
      <c r="AH443" s="1500"/>
      <c r="AI443" s="1500"/>
      <c r="AJ443" s="1500"/>
      <c r="AK443" s="1500"/>
      <c r="AL443" s="1500"/>
      <c r="AM443" s="1061"/>
      <c r="AN443" s="996"/>
      <c r="AO443" s="1114" t="s">
        <v>542</v>
      </c>
      <c r="AP443" s="939">
        <v>2</v>
      </c>
    </row>
    <row r="444" spans="1:42" s="939" customFormat="1" ht="12.75" customHeight="1">
      <c r="A444" s="1122"/>
      <c r="B444" s="1002"/>
      <c r="C444" s="1541"/>
      <c r="D444" s="1102"/>
      <c r="E444" s="3100"/>
      <c r="F444" s="3100"/>
      <c r="G444" s="3100"/>
      <c r="H444" s="3100"/>
      <c r="I444" s="3100"/>
      <c r="J444" s="3100"/>
      <c r="K444" s="3100"/>
      <c r="L444" s="3100"/>
      <c r="M444" s="3100"/>
      <c r="N444" s="3100"/>
      <c r="O444" s="3100"/>
      <c r="P444" s="3100"/>
      <c r="Q444" s="3100"/>
      <c r="R444" s="3100"/>
      <c r="S444" s="3100"/>
      <c r="T444" s="3100"/>
      <c r="U444" s="3100"/>
      <c r="V444" s="3100"/>
      <c r="W444" s="3100"/>
      <c r="X444" s="3100"/>
      <c r="Y444" s="3100"/>
      <c r="Z444" s="3100"/>
      <c r="AA444" s="3100"/>
      <c r="AB444" s="3100"/>
      <c r="AC444" s="3100"/>
      <c r="AD444" s="923"/>
      <c r="AE444" s="1500"/>
      <c r="AF444" s="1500"/>
      <c r="AG444" s="1500"/>
      <c r="AH444" s="1500"/>
      <c r="AI444" s="1500"/>
      <c r="AJ444" s="1500"/>
      <c r="AK444" s="1500"/>
      <c r="AL444" s="1500"/>
      <c r="AM444" s="1061"/>
      <c r="AN444" s="996"/>
    </row>
    <row r="445" spans="1:42" s="939" customFormat="1" ht="12.75" customHeight="1">
      <c r="A445" s="1111"/>
      <c r="B445" s="1019"/>
      <c r="C445" s="1560"/>
      <c r="D445" s="1102"/>
      <c r="E445" s="1501"/>
      <c r="F445" s="1501"/>
      <c r="G445" s="1501"/>
      <c r="H445" s="1501"/>
      <c r="I445" s="1501"/>
      <c r="J445" s="1501"/>
      <c r="K445" s="1501"/>
      <c r="L445" s="1501"/>
      <c r="M445" s="1501"/>
      <c r="N445" s="1501"/>
      <c r="O445" s="1501"/>
      <c r="P445" s="1501"/>
      <c r="Q445" s="1501"/>
      <c r="R445" s="1501"/>
      <c r="S445" s="1501"/>
      <c r="T445" s="1501"/>
      <c r="U445" s="1501"/>
      <c r="V445" s="1501"/>
      <c r="W445" s="1501"/>
      <c r="X445" s="1501"/>
      <c r="Y445" s="1501"/>
      <c r="Z445" s="1501"/>
      <c r="AA445" s="1501"/>
      <c r="AB445" s="1501"/>
      <c r="AC445" s="1501"/>
      <c r="AD445" s="923"/>
      <c r="AE445" s="1500"/>
      <c r="AF445" s="1500"/>
      <c r="AG445" s="1500"/>
      <c r="AH445" s="1500"/>
      <c r="AI445" s="1500"/>
      <c r="AJ445" s="1500"/>
      <c r="AK445" s="1500"/>
      <c r="AL445" s="1500"/>
      <c r="AM445" s="1061"/>
      <c r="AN445" s="996"/>
    </row>
    <row r="446" spans="1:42" s="939" customFormat="1" ht="12.75" customHeight="1">
      <c r="A446" s="1122"/>
      <c r="B446" s="1002"/>
      <c r="C446" s="1541"/>
      <c r="D446" s="1019" t="s">
        <v>1671</v>
      </c>
      <c r="E446" s="1547"/>
      <c r="F446" s="1547"/>
      <c r="G446" s="1547"/>
      <c r="H446" s="3119" t="s">
        <v>542</v>
      </c>
      <c r="I446" s="3119"/>
      <c r="J446" s="1031"/>
      <c r="K446" s="1031"/>
      <c r="L446" s="923"/>
      <c r="M446" s="923"/>
      <c r="N446" s="923"/>
      <c r="O446" s="923"/>
      <c r="P446" s="923"/>
      <c r="Q446" s="923"/>
      <c r="R446" s="923"/>
      <c r="S446" s="923"/>
      <c r="T446" s="923"/>
      <c r="U446" s="923"/>
      <c r="V446" s="923"/>
      <c r="W446" s="923"/>
      <c r="X446" s="923"/>
      <c r="Y446" s="923"/>
      <c r="Z446" s="923"/>
      <c r="AA446" s="923"/>
      <c r="AB446" s="923"/>
      <c r="AC446" s="923"/>
      <c r="AD446" s="923"/>
      <c r="AE446" s="923"/>
      <c r="AF446" s="923"/>
      <c r="AG446" s="923"/>
      <c r="AH446" s="923"/>
      <c r="AI446" s="923"/>
      <c r="AJ446" s="923"/>
      <c r="AK446" s="923"/>
      <c r="AL446" s="923"/>
      <c r="AN446" s="996"/>
    </row>
    <row r="447" spans="1:42" s="939" customFormat="1" ht="12.75" customHeight="1">
      <c r="A447" s="1122"/>
      <c r="B447" s="1002"/>
      <c r="C447" s="1541"/>
      <c r="D447" s="1019"/>
      <c r="E447" s="1547"/>
      <c r="F447" s="1547"/>
      <c r="G447" s="1031"/>
      <c r="H447" s="1031"/>
      <c r="I447" s="1031"/>
      <c r="J447" s="1031"/>
      <c r="K447" s="1031"/>
      <c r="L447" s="1031"/>
      <c r="M447" s="1031"/>
      <c r="N447" s="1031"/>
      <c r="O447" s="1031"/>
      <c r="P447" s="1031"/>
      <c r="Q447" s="1031"/>
      <c r="R447" s="1031"/>
      <c r="S447" s="1031"/>
      <c r="T447" s="1031"/>
      <c r="U447" s="1031"/>
      <c r="V447" s="1031"/>
      <c r="W447" s="1031"/>
      <c r="X447" s="1031"/>
      <c r="Y447" s="1031"/>
      <c r="Z447" s="1547"/>
      <c r="AA447" s="1547"/>
      <c r="AB447" s="1547"/>
      <c r="AC447" s="1019"/>
      <c r="AD447" s="1019"/>
      <c r="AE447" s="1019"/>
      <c r="AF447" s="1019"/>
      <c r="AG447" s="1031"/>
      <c r="AH447" s="1031"/>
      <c r="AI447" s="1031"/>
      <c r="AJ447" s="1031"/>
      <c r="AK447" s="1031"/>
      <c r="AL447" s="1031"/>
      <c r="AM447" s="940"/>
      <c r="AN447" s="996"/>
    </row>
    <row r="448" spans="1:42" s="939" customFormat="1" ht="12.75" customHeight="1">
      <c r="A448" s="1128"/>
      <c r="B448" s="1005"/>
      <c r="C448" s="1557"/>
      <c r="D448" s="1015"/>
      <c r="E448" s="1552"/>
      <c r="F448" s="1104"/>
      <c r="G448" s="1104"/>
      <c r="H448" s="1104"/>
      <c r="I448" s="1104"/>
      <c r="J448" s="1104"/>
      <c r="K448" s="1104"/>
      <c r="L448" s="1104"/>
      <c r="M448" s="1104"/>
      <c r="N448" s="1104"/>
      <c r="O448" s="1104"/>
      <c r="P448" s="1104"/>
      <c r="Q448" s="1104"/>
      <c r="R448" s="1104"/>
      <c r="S448" s="1104"/>
      <c r="T448" s="1104"/>
      <c r="U448" s="1104"/>
      <c r="V448" s="1104"/>
      <c r="W448" s="1104"/>
      <c r="X448" s="1104"/>
      <c r="Y448" s="1552"/>
      <c r="Z448" s="1552"/>
      <c r="AA448" s="1552"/>
      <c r="AB448" s="1015"/>
      <c r="AC448" s="1015"/>
      <c r="AD448" s="1015"/>
      <c r="AE448" s="1015"/>
      <c r="AF448" s="1015"/>
      <c r="AG448" s="1015"/>
      <c r="AH448" s="1015"/>
      <c r="AI448" s="955" t="s">
        <v>1699</v>
      </c>
      <c r="AJ448" s="3079">
        <f>VLOOKUP($H$446,$AO$394:$AP$401,2,FALSE)</f>
        <v>4</v>
      </c>
      <c r="AK448" s="3081"/>
      <c r="AL448" s="1001"/>
      <c r="AM448" s="998"/>
      <c r="AN448" s="996"/>
    </row>
    <row r="449" spans="1:42" s="939" customFormat="1" ht="12.75" customHeight="1">
      <c r="A449" s="1122"/>
      <c r="B449" s="1002"/>
      <c r="C449" s="1541"/>
      <c r="D449" s="1019"/>
      <c r="E449" s="1031"/>
      <c r="F449" s="1031"/>
      <c r="G449" s="1031"/>
      <c r="H449" s="1031"/>
      <c r="I449" s="1031"/>
      <c r="J449" s="1031"/>
      <c r="K449" s="1031"/>
      <c r="L449" s="1031"/>
      <c r="M449" s="1031"/>
      <c r="N449" s="1031"/>
      <c r="O449" s="1031"/>
      <c r="P449" s="1031"/>
      <c r="Q449" s="1031"/>
      <c r="R449" s="1031"/>
      <c r="S449" s="1031"/>
      <c r="T449" s="1031"/>
      <c r="U449" s="1031"/>
      <c r="V449" s="1031"/>
      <c r="W449" s="1031"/>
      <c r="X449" s="1031"/>
      <c r="Y449" s="1031"/>
      <c r="Z449" s="1031"/>
      <c r="AA449" s="1031"/>
      <c r="AB449" s="1031"/>
      <c r="AC449" s="1031"/>
      <c r="AD449" s="1502"/>
      <c r="AE449" s="1002"/>
      <c r="AF449" s="1002"/>
      <c r="AG449" s="1002"/>
      <c r="AH449" s="1002"/>
      <c r="AI449" s="1002"/>
      <c r="AJ449" s="987"/>
      <c r="AK449" s="1019"/>
      <c r="AL449" s="1019"/>
      <c r="AM449" s="1056"/>
      <c r="AN449" s="996"/>
    </row>
    <row r="450" spans="1:42" s="939" customFormat="1" ht="12.75" customHeight="1">
      <c r="A450" s="1122"/>
      <c r="B450" s="923"/>
      <c r="C450" s="982" t="s">
        <v>1700</v>
      </c>
      <c r="D450" s="1562"/>
      <c r="E450" s="1031"/>
      <c r="F450" s="1031"/>
      <c r="G450" s="1031"/>
      <c r="H450" s="1031"/>
      <c r="I450" s="1031"/>
      <c r="J450" s="1031"/>
      <c r="K450" s="1031"/>
      <c r="L450" s="1031"/>
      <c r="M450" s="1031"/>
      <c r="N450" s="1031"/>
      <c r="O450" s="1031"/>
      <c r="P450" s="1031"/>
      <c r="Q450" s="1031"/>
      <c r="R450" s="1031"/>
      <c r="S450" s="1031"/>
      <c r="T450" s="1031"/>
      <c r="U450" s="1031"/>
      <c r="V450" s="1031"/>
      <c r="W450" s="1031"/>
      <c r="X450" s="1031"/>
      <c r="Y450" s="1031"/>
      <c r="Z450" s="1031"/>
      <c r="AA450" s="1031"/>
      <c r="AB450" s="1031"/>
      <c r="AC450" s="1031"/>
      <c r="AD450" s="1502"/>
      <c r="AE450" s="1002"/>
      <c r="AF450" s="1002"/>
      <c r="AG450" s="1002"/>
      <c r="AH450" s="1002"/>
      <c r="AI450" s="1002"/>
      <c r="AJ450" s="987"/>
      <c r="AK450" s="1019"/>
      <c r="AL450" s="1019"/>
      <c r="AM450" s="1056"/>
      <c r="AN450" s="996"/>
    </row>
    <row r="451" spans="1:42" s="939" customFormat="1" ht="12.75" customHeight="1">
      <c r="A451" s="1122"/>
      <c r="B451" s="987"/>
      <c r="C451" s="1563"/>
      <c r="D451" s="1019"/>
      <c r="E451" s="1019"/>
      <c r="F451" s="1019"/>
      <c r="G451" s="1002"/>
      <c r="H451" s="1002"/>
      <c r="I451" s="1002"/>
      <c r="J451" s="1002"/>
      <c r="K451" s="1002"/>
      <c r="L451" s="1002"/>
      <c r="M451" s="1002"/>
      <c r="N451" s="1002"/>
      <c r="O451" s="1002"/>
      <c r="P451" s="1002"/>
      <c r="Q451" s="1002"/>
      <c r="R451" s="1002"/>
      <c r="S451" s="1002"/>
      <c r="T451" s="1002"/>
      <c r="U451" s="1002"/>
      <c r="V451" s="1002"/>
      <c r="W451" s="1002"/>
      <c r="X451" s="1002"/>
      <c r="Y451" s="1002"/>
      <c r="Z451" s="1002"/>
      <c r="AA451" s="1002"/>
      <c r="AB451" s="1002"/>
      <c r="AC451" s="1002"/>
      <c r="AD451" s="1002"/>
      <c r="AE451" s="1002"/>
      <c r="AF451" s="1002"/>
      <c r="AG451" s="1002"/>
      <c r="AH451" s="1002"/>
      <c r="AI451" s="1002"/>
      <c r="AJ451" s="923"/>
      <c r="AK451" s="1002"/>
      <c r="AL451" s="1002"/>
      <c r="AM451" s="1022"/>
      <c r="AN451" s="996"/>
    </row>
    <row r="452" spans="1:42" s="998" customFormat="1" ht="12.75" customHeight="1">
      <c r="A452" s="1056"/>
      <c r="B452" s="923"/>
      <c r="C452" s="1541"/>
      <c r="D452" s="1102" t="s">
        <v>725</v>
      </c>
      <c r="E452" s="3100" t="s">
        <v>2118</v>
      </c>
      <c r="F452" s="3100"/>
      <c r="G452" s="3100"/>
      <c r="H452" s="3100"/>
      <c r="I452" s="3100"/>
      <c r="J452" s="3100"/>
      <c r="K452" s="3100"/>
      <c r="L452" s="3100"/>
      <c r="M452" s="3100"/>
      <c r="N452" s="3100"/>
      <c r="O452" s="3100"/>
      <c r="P452" s="3100"/>
      <c r="Q452" s="3100"/>
      <c r="R452" s="3100"/>
      <c r="S452" s="3100"/>
      <c r="T452" s="3100"/>
      <c r="U452" s="3100"/>
      <c r="V452" s="3100"/>
      <c r="W452" s="3100"/>
      <c r="X452" s="3100"/>
      <c r="Y452" s="3100"/>
      <c r="Z452" s="3100"/>
      <c r="AA452" s="3100"/>
      <c r="AB452" s="3100"/>
      <c r="AC452" s="923"/>
      <c r="AD452" s="923"/>
      <c r="AE452" s="926"/>
      <c r="AF452" s="3055" t="s">
        <v>1615</v>
      </c>
      <c r="AG452" s="3055"/>
      <c r="AH452" s="3055"/>
      <c r="AI452" s="3055"/>
      <c r="AJ452" s="3055"/>
      <c r="AK452" s="3055"/>
      <c r="AL452" s="3055"/>
      <c r="AM452" s="1022"/>
      <c r="AN452" s="997"/>
    </row>
    <row r="453" spans="1:42" s="998" customFormat="1" ht="12.75" customHeight="1">
      <c r="A453" s="1056"/>
      <c r="B453" s="1019"/>
      <c r="C453" s="1553"/>
      <c r="D453" s="1102"/>
      <c r="E453" s="3100"/>
      <c r="F453" s="3100"/>
      <c r="G453" s="3100"/>
      <c r="H453" s="3100"/>
      <c r="I453" s="3100"/>
      <c r="J453" s="3100"/>
      <c r="K453" s="3100"/>
      <c r="L453" s="3100"/>
      <c r="M453" s="3100"/>
      <c r="N453" s="3100"/>
      <c r="O453" s="3100"/>
      <c r="P453" s="3100"/>
      <c r="Q453" s="3100"/>
      <c r="R453" s="3100"/>
      <c r="S453" s="3100"/>
      <c r="T453" s="3100"/>
      <c r="U453" s="3100"/>
      <c r="V453" s="3100"/>
      <c r="W453" s="3100"/>
      <c r="X453" s="3100"/>
      <c r="Y453" s="3100"/>
      <c r="Z453" s="3100"/>
      <c r="AA453" s="3100"/>
      <c r="AB453" s="3100"/>
      <c r="AC453" s="923"/>
      <c r="AD453" s="923"/>
      <c r="AE453" s="1031"/>
      <c r="AF453" s="926"/>
      <c r="AG453" s="926"/>
      <c r="AH453" s="926"/>
      <c r="AI453" s="926"/>
      <c r="AJ453" s="926"/>
      <c r="AK453" s="926"/>
      <c r="AL453" s="926"/>
      <c r="AM453" s="1022"/>
      <c r="AN453" s="997"/>
      <c r="AO453" s="3123"/>
      <c r="AP453" s="3123"/>
    </row>
    <row r="454" spans="1:42" s="998" customFormat="1" ht="12.75" customHeight="1">
      <c r="A454" s="1056"/>
      <c r="B454" s="1019"/>
      <c r="C454" s="1553"/>
      <c r="D454" s="1102"/>
      <c r="E454" s="3100"/>
      <c r="F454" s="3100"/>
      <c r="G454" s="3100"/>
      <c r="H454" s="3100"/>
      <c r="I454" s="3100"/>
      <c r="J454" s="3100"/>
      <c r="K454" s="3100"/>
      <c r="L454" s="3100"/>
      <c r="M454" s="3100"/>
      <c r="N454" s="3100"/>
      <c r="O454" s="3100"/>
      <c r="P454" s="3100"/>
      <c r="Q454" s="3100"/>
      <c r="R454" s="3100"/>
      <c r="S454" s="3100"/>
      <c r="T454" s="3100"/>
      <c r="U454" s="3100"/>
      <c r="V454" s="3100"/>
      <c r="W454" s="3100"/>
      <c r="X454" s="3100"/>
      <c r="Y454" s="3100"/>
      <c r="Z454" s="3100"/>
      <c r="AA454" s="3100"/>
      <c r="AB454" s="3100"/>
      <c r="AC454" s="923"/>
      <c r="AD454" s="923"/>
      <c r="AE454" s="1031"/>
      <c r="AF454" s="1031"/>
      <c r="AG454" s="1031"/>
      <c r="AH454" s="1031"/>
      <c r="AI454" s="1031"/>
      <c r="AJ454" s="1031"/>
      <c r="AK454" s="1031"/>
      <c r="AL454" s="1031"/>
      <c r="AM454" s="1022"/>
      <c r="AN454" s="997"/>
    </row>
    <row r="455" spans="1:42" s="939" customFormat="1" ht="12.75" customHeight="1">
      <c r="A455" s="1056"/>
      <c r="B455" s="1019"/>
      <c r="C455" s="1553"/>
      <c r="D455" s="1102"/>
      <c r="E455" s="3100"/>
      <c r="F455" s="3100"/>
      <c r="G455" s="3100"/>
      <c r="H455" s="3100"/>
      <c r="I455" s="3100"/>
      <c r="J455" s="3100"/>
      <c r="K455" s="3100"/>
      <c r="L455" s="3100"/>
      <c r="M455" s="3100"/>
      <c r="N455" s="3100"/>
      <c r="O455" s="3100"/>
      <c r="P455" s="3100"/>
      <c r="Q455" s="3100"/>
      <c r="R455" s="3100"/>
      <c r="S455" s="3100"/>
      <c r="T455" s="3100"/>
      <c r="U455" s="3100"/>
      <c r="V455" s="3100"/>
      <c r="W455" s="3100"/>
      <c r="X455" s="3100"/>
      <c r="Y455" s="3100"/>
      <c r="Z455" s="3100"/>
      <c r="AA455" s="3100"/>
      <c r="AB455" s="3100"/>
      <c r="AC455" s="923"/>
      <c r="AD455" s="923"/>
      <c r="AE455" s="1031"/>
      <c r="AF455" s="1031"/>
      <c r="AG455" s="1031"/>
      <c r="AH455" s="1031"/>
      <c r="AI455" s="1031"/>
      <c r="AJ455" s="1031"/>
      <c r="AK455" s="1031"/>
      <c r="AL455" s="1031"/>
      <c r="AM455" s="1022"/>
      <c r="AN455" s="996"/>
      <c r="AO455" s="939" t="s">
        <v>626</v>
      </c>
      <c r="AP455" s="1116">
        <v>0</v>
      </c>
    </row>
    <row r="456" spans="1:42" s="939" customFormat="1" ht="12.75" customHeight="1">
      <c r="A456" s="1056"/>
      <c r="B456" s="1019"/>
      <c r="C456" s="1553"/>
      <c r="D456" s="1102"/>
      <c r="E456" s="965"/>
      <c r="F456" s="965"/>
      <c r="G456" s="965"/>
      <c r="H456" s="965"/>
      <c r="I456" s="965"/>
      <c r="J456" s="965"/>
      <c r="K456" s="965"/>
      <c r="L456" s="965"/>
      <c r="M456" s="965"/>
      <c r="N456" s="965"/>
      <c r="O456" s="965"/>
      <c r="P456" s="965"/>
      <c r="Q456" s="965"/>
      <c r="R456" s="965"/>
      <c r="S456" s="965"/>
      <c r="T456" s="965"/>
      <c r="U456" s="965"/>
      <c r="V456" s="965"/>
      <c r="W456" s="965"/>
      <c r="X456" s="965"/>
      <c r="Y456" s="965"/>
      <c r="Z456" s="965"/>
      <c r="AA456" s="965"/>
      <c r="AB456" s="965"/>
      <c r="AC456" s="923"/>
      <c r="AD456" s="923"/>
      <c r="AE456" s="1031"/>
      <c r="AF456" s="1031"/>
      <c r="AG456" s="1031"/>
      <c r="AH456" s="1031"/>
      <c r="AI456" s="1031"/>
      <c r="AJ456" s="1031"/>
      <c r="AK456" s="1031"/>
      <c r="AL456" s="1031"/>
      <c r="AM456" s="1022"/>
      <c r="AN456" s="996"/>
      <c r="AO456" s="1114" t="s">
        <v>725</v>
      </c>
      <c r="AP456" s="939">
        <v>2</v>
      </c>
    </row>
    <row r="457" spans="1:42" s="939" customFormat="1" ht="12.75" customHeight="1">
      <c r="A457" s="1056"/>
      <c r="B457" s="1002"/>
      <c r="C457" s="1541"/>
      <c r="D457" s="1102" t="s">
        <v>542</v>
      </c>
      <c r="E457" s="3100" t="s">
        <v>2120</v>
      </c>
      <c r="F457" s="3100"/>
      <c r="G457" s="3100"/>
      <c r="H457" s="3100"/>
      <c r="I457" s="3100"/>
      <c r="J457" s="3100"/>
      <c r="K457" s="3100"/>
      <c r="L457" s="3100"/>
      <c r="M457" s="3100"/>
      <c r="N457" s="3100"/>
      <c r="O457" s="3100"/>
      <c r="P457" s="3100"/>
      <c r="Q457" s="3100"/>
      <c r="R457" s="3100"/>
      <c r="S457" s="3100"/>
      <c r="T457" s="3100"/>
      <c r="U457" s="3100"/>
      <c r="V457" s="3100"/>
      <c r="W457" s="3100"/>
      <c r="X457" s="3100"/>
      <c r="Y457" s="3100"/>
      <c r="Z457" s="3100"/>
      <c r="AA457" s="3100"/>
      <c r="AB457" s="3100"/>
      <c r="AC457" s="923"/>
      <c r="AD457" s="923"/>
      <c r="AE457" s="923"/>
      <c r="AF457" s="3055" t="s">
        <v>1679</v>
      </c>
      <c r="AG457" s="3055"/>
      <c r="AH457" s="3055"/>
      <c r="AI457" s="3055"/>
      <c r="AJ457" s="3055"/>
      <c r="AK457" s="3055"/>
      <c r="AL457" s="3055"/>
      <c r="AM457" s="1022"/>
      <c r="AN457" s="996"/>
      <c r="AO457" s="1114" t="s">
        <v>542</v>
      </c>
      <c r="AP457" s="939">
        <v>1</v>
      </c>
    </row>
    <row r="458" spans="1:42" s="939" customFormat="1" ht="12" customHeight="1">
      <c r="A458" s="1022"/>
      <c r="B458" s="923"/>
      <c r="C458" s="1561"/>
      <c r="D458" s="923"/>
      <c r="E458" s="3100"/>
      <c r="F458" s="3100"/>
      <c r="G458" s="3100"/>
      <c r="H458" s="3100"/>
      <c r="I458" s="3100"/>
      <c r="J458" s="3100"/>
      <c r="K458" s="3100"/>
      <c r="L458" s="3100"/>
      <c r="M458" s="3100"/>
      <c r="N458" s="3100"/>
      <c r="O458" s="3100"/>
      <c r="P458" s="3100"/>
      <c r="Q458" s="3100"/>
      <c r="R458" s="3100"/>
      <c r="S458" s="3100"/>
      <c r="T458" s="3100"/>
      <c r="U458" s="3100"/>
      <c r="V458" s="3100"/>
      <c r="W458" s="3100"/>
      <c r="X458" s="3100"/>
      <c r="Y458" s="3100"/>
      <c r="Z458" s="3100"/>
      <c r="AA458" s="3100"/>
      <c r="AB458" s="3100"/>
      <c r="AC458" s="923"/>
      <c r="AD458" s="923"/>
      <c r="AE458" s="1031"/>
      <c r="AF458" s="923"/>
      <c r="AG458" s="923"/>
      <c r="AH458" s="923"/>
      <c r="AI458" s="923"/>
      <c r="AJ458" s="923"/>
      <c r="AK458" s="923"/>
      <c r="AL458" s="923"/>
      <c r="AM458" s="1022"/>
      <c r="AN458" s="996"/>
    </row>
    <row r="459" spans="1:42" s="939" customFormat="1" ht="12" customHeight="1">
      <c r="A459" s="1022"/>
      <c r="B459" s="923"/>
      <c r="C459" s="1561"/>
      <c r="D459" s="923"/>
      <c r="E459" s="3100"/>
      <c r="F459" s="3100"/>
      <c r="G459" s="3100"/>
      <c r="H459" s="3100"/>
      <c r="I459" s="3100"/>
      <c r="J459" s="3100"/>
      <c r="K459" s="3100"/>
      <c r="L459" s="3100"/>
      <c r="M459" s="3100"/>
      <c r="N459" s="3100"/>
      <c r="O459" s="3100"/>
      <c r="P459" s="3100"/>
      <c r="Q459" s="3100"/>
      <c r="R459" s="3100"/>
      <c r="S459" s="3100"/>
      <c r="T459" s="3100"/>
      <c r="U459" s="3100"/>
      <c r="V459" s="3100"/>
      <c r="W459" s="3100"/>
      <c r="X459" s="3100"/>
      <c r="Y459" s="3100"/>
      <c r="Z459" s="3100"/>
      <c r="AA459" s="3100"/>
      <c r="AB459" s="3100"/>
      <c r="AC459" s="923"/>
      <c r="AD459" s="923"/>
      <c r="AE459" s="1031"/>
      <c r="AF459" s="923"/>
      <c r="AG459" s="923"/>
      <c r="AH459" s="923"/>
      <c r="AI459" s="923"/>
      <c r="AJ459" s="923"/>
      <c r="AK459" s="923"/>
      <c r="AL459" s="923"/>
      <c r="AM459" s="1022"/>
      <c r="AN459" s="996"/>
    </row>
    <row r="460" spans="1:42" s="1130" customFormat="1" ht="12" customHeight="1">
      <c r="A460" s="1022"/>
      <c r="B460" s="923"/>
      <c r="C460" s="1561"/>
      <c r="D460" s="923"/>
      <c r="E460" s="3100"/>
      <c r="F460" s="3100"/>
      <c r="G460" s="3100"/>
      <c r="H460" s="3100"/>
      <c r="I460" s="3100"/>
      <c r="J460" s="3100"/>
      <c r="K460" s="3100"/>
      <c r="L460" s="3100"/>
      <c r="M460" s="3100"/>
      <c r="N460" s="3100"/>
      <c r="O460" s="3100"/>
      <c r="P460" s="3100"/>
      <c r="Q460" s="3100"/>
      <c r="R460" s="3100"/>
      <c r="S460" s="3100"/>
      <c r="T460" s="3100"/>
      <c r="U460" s="3100"/>
      <c r="V460" s="3100"/>
      <c r="W460" s="3100"/>
      <c r="X460" s="3100"/>
      <c r="Y460" s="3100"/>
      <c r="Z460" s="3100"/>
      <c r="AA460" s="3100"/>
      <c r="AB460" s="3100"/>
      <c r="AC460" s="923"/>
      <c r="AD460" s="923"/>
      <c r="AE460" s="1031"/>
      <c r="AF460" s="1031"/>
      <c r="AG460" s="1031"/>
      <c r="AH460" s="1031"/>
      <c r="AI460" s="1031"/>
      <c r="AJ460" s="923"/>
      <c r="AK460" s="1002"/>
      <c r="AL460" s="1002"/>
      <c r="AM460" s="1022"/>
      <c r="AN460" s="1129"/>
    </row>
    <row r="461" spans="1:42" s="1130" customFormat="1" ht="12" customHeight="1">
      <c r="A461" s="1022"/>
      <c r="B461" s="923"/>
      <c r="C461" s="1561"/>
      <c r="D461" s="923"/>
      <c r="E461" s="1501"/>
      <c r="F461" s="1501"/>
      <c r="G461" s="1501"/>
      <c r="H461" s="1501"/>
      <c r="I461" s="1501"/>
      <c r="J461" s="1501"/>
      <c r="K461" s="1501"/>
      <c r="L461" s="1501"/>
      <c r="M461" s="1501"/>
      <c r="N461" s="1501"/>
      <c r="O461" s="1501"/>
      <c r="P461" s="1501"/>
      <c r="Q461" s="1501"/>
      <c r="R461" s="1501"/>
      <c r="S461" s="1501"/>
      <c r="T461" s="1501"/>
      <c r="U461" s="1501"/>
      <c r="V461" s="1501"/>
      <c r="W461" s="1501"/>
      <c r="X461" s="1501"/>
      <c r="Y461" s="1501"/>
      <c r="Z461" s="1501"/>
      <c r="AA461" s="1501"/>
      <c r="AB461" s="1501"/>
      <c r="AC461" s="923"/>
      <c r="AD461" s="923"/>
      <c r="AE461" s="1031"/>
      <c r="AF461" s="1031"/>
      <c r="AG461" s="1031"/>
      <c r="AH461" s="1031"/>
      <c r="AI461" s="1031"/>
      <c r="AJ461" s="923"/>
      <c r="AK461" s="1002"/>
      <c r="AL461" s="1002"/>
      <c r="AM461" s="1022"/>
      <c r="AN461" s="1129"/>
    </row>
    <row r="462" spans="1:42" s="1130" customFormat="1" ht="12.75" customHeight="1">
      <c r="A462" s="1022"/>
      <c r="B462" s="923"/>
      <c r="C462" s="1561"/>
      <c r="D462" s="923"/>
      <c r="E462" s="3100" t="s">
        <v>2119</v>
      </c>
      <c r="F462" s="3100"/>
      <c r="G462" s="3100"/>
      <c r="H462" s="3100"/>
      <c r="I462" s="3100"/>
      <c r="J462" s="3100"/>
      <c r="K462" s="3100"/>
      <c r="L462" s="3100"/>
      <c r="M462" s="3100"/>
      <c r="N462" s="3100"/>
      <c r="O462" s="3100"/>
      <c r="P462" s="3100"/>
      <c r="Q462" s="3100"/>
      <c r="R462" s="3100"/>
      <c r="S462" s="3100"/>
      <c r="T462" s="3100"/>
      <c r="U462" s="3100"/>
      <c r="V462" s="3100"/>
      <c r="W462" s="3100"/>
      <c r="X462" s="3100"/>
      <c r="Y462" s="3100"/>
      <c r="Z462" s="3100"/>
      <c r="AA462" s="3100"/>
      <c r="AB462" s="3100"/>
      <c r="AC462" s="923"/>
      <c r="AD462" s="923"/>
      <c r="AE462" s="1031"/>
      <c r="AF462" s="1031"/>
      <c r="AG462" s="1031"/>
      <c r="AH462" s="1031"/>
      <c r="AI462" s="1031"/>
      <c r="AJ462" s="923"/>
      <c r="AK462" s="1002"/>
      <c r="AL462" s="1002"/>
      <c r="AM462" s="1022"/>
      <c r="AN462" s="1129"/>
    </row>
    <row r="463" spans="1:42" s="1130" customFormat="1" ht="12.75" customHeight="1">
      <c r="A463" s="1022"/>
      <c r="B463" s="923"/>
      <c r="C463" s="1561"/>
      <c r="D463" s="923"/>
      <c r="E463" s="3100"/>
      <c r="F463" s="3100"/>
      <c r="G463" s="3100"/>
      <c r="H463" s="3100"/>
      <c r="I463" s="3100"/>
      <c r="J463" s="3100"/>
      <c r="K463" s="3100"/>
      <c r="L463" s="3100"/>
      <c r="M463" s="3100"/>
      <c r="N463" s="3100"/>
      <c r="O463" s="3100"/>
      <c r="P463" s="3100"/>
      <c r="Q463" s="3100"/>
      <c r="R463" s="3100"/>
      <c r="S463" s="3100"/>
      <c r="T463" s="3100"/>
      <c r="U463" s="3100"/>
      <c r="V463" s="3100"/>
      <c r="W463" s="3100"/>
      <c r="X463" s="3100"/>
      <c r="Y463" s="3100"/>
      <c r="Z463" s="3100"/>
      <c r="AA463" s="3100"/>
      <c r="AB463" s="3100"/>
      <c r="AC463" s="923"/>
      <c r="AD463" s="923"/>
      <c r="AE463" s="1031"/>
      <c r="AF463" s="1031"/>
      <c r="AG463" s="1031"/>
      <c r="AH463" s="1031"/>
      <c r="AI463" s="1031"/>
      <c r="AJ463" s="923"/>
      <c r="AK463" s="1002"/>
      <c r="AL463" s="1002"/>
      <c r="AM463" s="1022"/>
      <c r="AN463" s="1129"/>
    </row>
    <row r="464" spans="1:42" s="1130" customFormat="1" ht="12.75" customHeight="1">
      <c r="A464" s="1022"/>
      <c r="B464" s="923"/>
      <c r="C464" s="1561"/>
      <c r="D464" s="923"/>
      <c r="E464" s="3100"/>
      <c r="F464" s="3100"/>
      <c r="G464" s="3100"/>
      <c r="H464" s="3100"/>
      <c r="I464" s="3100"/>
      <c r="J464" s="3100"/>
      <c r="K464" s="3100"/>
      <c r="L464" s="3100"/>
      <c r="M464" s="3100"/>
      <c r="N464" s="3100"/>
      <c r="O464" s="3100"/>
      <c r="P464" s="3100"/>
      <c r="Q464" s="3100"/>
      <c r="R464" s="3100"/>
      <c r="S464" s="3100"/>
      <c r="T464" s="3100"/>
      <c r="U464" s="3100"/>
      <c r="V464" s="3100"/>
      <c r="W464" s="3100"/>
      <c r="X464" s="3100"/>
      <c r="Y464" s="3100"/>
      <c r="Z464" s="3100"/>
      <c r="AA464" s="3100"/>
      <c r="AB464" s="3100"/>
      <c r="AC464" s="923"/>
      <c r="AD464" s="923"/>
      <c r="AE464" s="1031"/>
      <c r="AF464" s="1031"/>
      <c r="AG464" s="1031"/>
      <c r="AH464" s="1031"/>
      <c r="AI464" s="1031"/>
      <c r="AJ464" s="923"/>
      <c r="AK464" s="1002"/>
      <c r="AL464" s="1002"/>
      <c r="AM464" s="1022"/>
      <c r="AN464" s="1129"/>
    </row>
    <row r="465" spans="1:43" s="1130" customFormat="1" ht="12.75" customHeight="1">
      <c r="A465" s="1022"/>
      <c r="B465" s="923"/>
      <c r="C465" s="1561"/>
      <c r="D465" s="923"/>
      <c r="E465" s="1501"/>
      <c r="F465" s="1501"/>
      <c r="G465" s="1501"/>
      <c r="H465" s="1501"/>
      <c r="I465" s="1501"/>
      <c r="J465" s="1501"/>
      <c r="K465" s="1501"/>
      <c r="L465" s="1501"/>
      <c r="M465" s="1501"/>
      <c r="N465" s="1501"/>
      <c r="O465" s="1501"/>
      <c r="P465" s="1501"/>
      <c r="Q465" s="1501"/>
      <c r="R465" s="1501"/>
      <c r="S465" s="1501"/>
      <c r="T465" s="1501"/>
      <c r="U465" s="1501"/>
      <c r="V465" s="1501"/>
      <c r="W465" s="1501"/>
      <c r="X465" s="1501"/>
      <c r="Y465" s="1501"/>
      <c r="Z465" s="1501"/>
      <c r="AA465" s="1501"/>
      <c r="AB465" s="1501"/>
      <c r="AC465" s="923"/>
      <c r="AD465" s="923"/>
      <c r="AE465" s="1031"/>
      <c r="AF465" s="1031"/>
      <c r="AG465" s="1031"/>
      <c r="AH465" s="1031"/>
      <c r="AI465" s="1031"/>
      <c r="AJ465" s="923"/>
      <c r="AK465" s="1002"/>
      <c r="AL465" s="1002"/>
      <c r="AM465" s="1022"/>
      <c r="AN465" s="1129"/>
    </row>
    <row r="466" spans="1:43" s="1130" customFormat="1" ht="12.75" customHeight="1">
      <c r="A466" s="1022"/>
      <c r="B466" s="923"/>
      <c r="C466" s="1561"/>
      <c r="D466" s="1019" t="s">
        <v>1671</v>
      </c>
      <c r="E466" s="1547"/>
      <c r="F466" s="1547"/>
      <c r="G466" s="1547"/>
      <c r="H466" s="3119" t="s">
        <v>626</v>
      </c>
      <c r="I466" s="3119"/>
      <c r="J466" s="1501"/>
      <c r="K466" s="1501"/>
      <c r="L466" s="1501"/>
      <c r="M466" s="1501"/>
      <c r="N466" s="1501"/>
      <c r="O466" s="1501"/>
      <c r="P466" s="1501"/>
      <c r="Q466" s="1501"/>
      <c r="R466" s="1501"/>
      <c r="S466" s="1501"/>
      <c r="T466" s="1501"/>
      <c r="U466" s="1501"/>
      <c r="V466" s="1501"/>
      <c r="W466" s="1501"/>
      <c r="X466" s="1501"/>
      <c r="Y466" s="1501"/>
      <c r="Z466" s="1501"/>
      <c r="AA466" s="1501"/>
      <c r="AB466" s="1501"/>
      <c r="AC466" s="923"/>
      <c r="AD466" s="923"/>
      <c r="AE466" s="1031"/>
      <c r="AF466" s="1031"/>
      <c r="AG466" s="1031"/>
      <c r="AH466" s="1031"/>
      <c r="AI466" s="1031"/>
      <c r="AJ466" s="923"/>
      <c r="AK466" s="1002"/>
      <c r="AL466" s="1002"/>
      <c r="AM466" s="1022"/>
      <c r="AN466" s="1129"/>
      <c r="AP466" s="1130" t="s">
        <v>1701</v>
      </c>
    </row>
    <row r="467" spans="1:43" s="1130" customFormat="1">
      <c r="A467" s="1022"/>
      <c r="B467" s="923"/>
      <c r="C467" s="1561"/>
      <c r="D467" s="923"/>
      <c r="E467" s="1501"/>
      <c r="F467" s="1501"/>
      <c r="G467" s="1501"/>
      <c r="H467" s="1501"/>
      <c r="I467" s="1501"/>
      <c r="J467" s="1501"/>
      <c r="K467" s="1501"/>
      <c r="L467" s="1501"/>
      <c r="M467" s="1501"/>
      <c r="N467" s="1501"/>
      <c r="O467" s="1501"/>
      <c r="P467" s="1501"/>
      <c r="Q467" s="1501"/>
      <c r="R467" s="1501"/>
      <c r="S467" s="1501"/>
      <c r="T467" s="1501"/>
      <c r="U467" s="1501"/>
      <c r="V467" s="1501"/>
      <c r="W467" s="1501"/>
      <c r="X467" s="1501"/>
      <c r="Y467" s="1501"/>
      <c r="Z467" s="1501"/>
      <c r="AA467" s="1501"/>
      <c r="AB467" s="1501"/>
      <c r="AC467" s="923"/>
      <c r="AD467" s="923"/>
      <c r="AE467" s="1031"/>
      <c r="AF467" s="1031"/>
      <c r="AG467" s="1031"/>
      <c r="AH467" s="1031"/>
      <c r="AI467" s="1031"/>
      <c r="AJ467" s="923"/>
      <c r="AK467" s="1002"/>
      <c r="AL467" s="1002"/>
      <c r="AM467" s="1022"/>
      <c r="AN467" s="1129"/>
      <c r="AP467" s="1130" t="s">
        <v>1676</v>
      </c>
    </row>
    <row r="468" spans="1:43" s="1130" customFormat="1" ht="12.75" customHeight="1">
      <c r="A468" s="1013"/>
      <c r="B468" s="1005"/>
      <c r="C468" s="1557"/>
      <c r="D468" s="1005"/>
      <c r="E468" s="1005"/>
      <c r="F468" s="1005"/>
      <c r="G468" s="1005"/>
      <c r="H468" s="1005"/>
      <c r="I468" s="1005"/>
      <c r="J468" s="1564"/>
      <c r="K468" s="1564"/>
      <c r="L468" s="1104"/>
      <c r="M468" s="1104"/>
      <c r="N468" s="1104"/>
      <c r="O468" s="1104"/>
      <c r="P468" s="1104"/>
      <c r="Q468" s="1104"/>
      <c r="R468" s="1104"/>
      <c r="S468" s="1104"/>
      <c r="T468" s="1104"/>
      <c r="U468" s="1104"/>
      <c r="V468" s="1104"/>
      <c r="W468" s="1104"/>
      <c r="X468" s="1104"/>
      <c r="Y468" s="1552"/>
      <c r="Z468" s="1552"/>
      <c r="AA468" s="1552"/>
      <c r="AB468" s="1015"/>
      <c r="AC468" s="1015"/>
      <c r="AD468" s="1015"/>
      <c r="AE468" s="1015"/>
      <c r="AF468" s="1015"/>
      <c r="AG468" s="1015"/>
      <c r="AH468" s="1015"/>
      <c r="AI468" s="955" t="s">
        <v>1702</v>
      </c>
      <c r="AJ468" s="3079">
        <f>VLOOKUP($H$466,$AO$413:$AP$415,2,FALSE)</f>
        <v>0</v>
      </c>
      <c r="AK468" s="3081"/>
      <c r="AL468" s="1001"/>
      <c r="AM468" s="998"/>
      <c r="AN468" s="1129"/>
      <c r="AP468" s="1130" t="s">
        <v>1683</v>
      </c>
    </row>
    <row r="469" spans="1:43" s="1130" customFormat="1">
      <c r="A469" s="1022"/>
      <c r="B469" s="923"/>
      <c r="C469" s="923"/>
      <c r="D469" s="923"/>
      <c r="E469" s="923"/>
      <c r="F469" s="923"/>
      <c r="G469" s="923"/>
      <c r="H469" s="923"/>
      <c r="I469" s="923"/>
      <c r="J469" s="923"/>
      <c r="K469" s="923"/>
      <c r="L469" s="923"/>
      <c r="M469" s="923"/>
      <c r="N469" s="923"/>
      <c r="O469" s="923"/>
      <c r="P469" s="923"/>
      <c r="Q469" s="923"/>
      <c r="R469" s="923"/>
      <c r="S469" s="923"/>
      <c r="T469" s="923"/>
      <c r="U469" s="923"/>
      <c r="V469" s="923"/>
      <c r="W469" s="923"/>
      <c r="X469" s="923"/>
      <c r="Y469" s="923"/>
      <c r="Z469" s="923"/>
      <c r="AA469" s="923"/>
      <c r="AB469" s="923"/>
      <c r="AC469" s="923"/>
      <c r="AD469" s="923"/>
      <c r="AE469" s="1031"/>
      <c r="AF469" s="1031"/>
      <c r="AG469" s="1031"/>
      <c r="AH469" s="1031"/>
      <c r="AI469" s="1031"/>
      <c r="AJ469" s="923"/>
      <c r="AK469" s="1002"/>
      <c r="AL469" s="1002"/>
      <c r="AM469" s="1022"/>
      <c r="AN469" s="1129"/>
      <c r="AP469" s="1130" t="s">
        <v>1703</v>
      </c>
    </row>
    <row r="470" spans="1:43" s="1130" customFormat="1" ht="12.75" customHeight="1">
      <c r="A470" s="1022"/>
      <c r="B470" s="923"/>
      <c r="C470" s="982" t="s">
        <v>1704</v>
      </c>
      <c r="D470" s="1167"/>
      <c r="E470" s="923"/>
      <c r="F470" s="923"/>
      <c r="G470" s="923"/>
      <c r="H470" s="923"/>
      <c r="I470" s="923"/>
      <c r="J470" s="923"/>
      <c r="K470" s="923"/>
      <c r="L470" s="923"/>
      <c r="M470" s="923"/>
      <c r="N470" s="923"/>
      <c r="O470" s="923"/>
      <c r="P470" s="923"/>
      <c r="Q470" s="923"/>
      <c r="R470" s="923"/>
      <c r="S470" s="923"/>
      <c r="T470" s="923"/>
      <c r="U470" s="923"/>
      <c r="V470" s="923"/>
      <c r="W470" s="923"/>
      <c r="X470" s="923"/>
      <c r="Y470" s="923"/>
      <c r="Z470" s="923"/>
      <c r="AA470" s="923"/>
      <c r="AB470" s="923"/>
      <c r="AC470" s="923"/>
      <c r="AD470" s="923"/>
      <c r="AE470" s="1031"/>
      <c r="AF470" s="1031"/>
      <c r="AG470" s="1031"/>
      <c r="AH470" s="1031"/>
      <c r="AI470" s="1031"/>
      <c r="AJ470" s="923"/>
      <c r="AK470" s="1002"/>
      <c r="AL470" s="1002"/>
      <c r="AM470" s="1022"/>
      <c r="AN470" s="1129"/>
      <c r="AP470" s="1130" t="s">
        <v>1705</v>
      </c>
    </row>
    <row r="471" spans="1:43" s="1130" customFormat="1" ht="12.75" customHeight="1">
      <c r="A471" s="1022"/>
      <c r="B471" s="923"/>
      <c r="C471" s="1561"/>
      <c r="D471" s="923"/>
      <c r="E471" s="923"/>
      <c r="F471" s="923"/>
      <c r="G471" s="923"/>
      <c r="H471" s="923"/>
      <c r="I471" s="923"/>
      <c r="J471" s="923"/>
      <c r="K471" s="923"/>
      <c r="L471" s="923"/>
      <c r="M471" s="923"/>
      <c r="N471" s="923"/>
      <c r="O471" s="923"/>
      <c r="P471" s="923"/>
      <c r="Q471" s="923"/>
      <c r="R471" s="923"/>
      <c r="S471" s="923"/>
      <c r="T471" s="923"/>
      <c r="U471" s="923"/>
      <c r="V471" s="923"/>
      <c r="W471" s="923"/>
      <c r="X471" s="923"/>
      <c r="Y471" s="923"/>
      <c r="Z471" s="923"/>
      <c r="AA471" s="923"/>
      <c r="AB471" s="923"/>
      <c r="AC471" s="923"/>
      <c r="AD471" s="923"/>
      <c r="AE471" s="1031"/>
      <c r="AF471" s="1031"/>
      <c r="AG471" s="1031"/>
      <c r="AH471" s="1031"/>
      <c r="AI471" s="1031"/>
      <c r="AJ471" s="923"/>
      <c r="AK471" s="1002"/>
      <c r="AL471" s="1002"/>
      <c r="AM471" s="1022"/>
      <c r="AN471" s="1129"/>
      <c r="AP471" s="1130" t="s">
        <v>1706</v>
      </c>
    </row>
    <row r="472" spans="1:43" s="1130" customFormat="1" ht="12.75" customHeight="1">
      <c r="A472" s="1115"/>
      <c r="B472" s="923"/>
      <c r="C472" s="1541"/>
      <c r="D472" s="1102" t="s">
        <v>725</v>
      </c>
      <c r="E472" s="3124" t="s">
        <v>2123</v>
      </c>
      <c r="F472" s="3124"/>
      <c r="G472" s="3124"/>
      <c r="H472" s="3124"/>
      <c r="I472" s="3124"/>
      <c r="J472" s="3124"/>
      <c r="K472" s="3124"/>
      <c r="L472" s="3124"/>
      <c r="M472" s="3124"/>
      <c r="N472" s="3124"/>
      <c r="O472" s="3124"/>
      <c r="P472" s="3124"/>
      <c r="Q472" s="3124"/>
      <c r="R472" s="3124"/>
      <c r="S472" s="3124"/>
      <c r="T472" s="3124"/>
      <c r="U472" s="3124"/>
      <c r="V472" s="3124"/>
      <c r="W472" s="3124"/>
      <c r="X472" s="3124"/>
      <c r="Y472" s="3124"/>
      <c r="Z472" s="3124"/>
      <c r="AA472" s="3124"/>
      <c r="AB472" s="3124"/>
      <c r="AC472" s="923"/>
      <c r="AD472" s="923"/>
      <c r="AE472" s="923"/>
      <c r="AF472" s="3055" t="s">
        <v>1615</v>
      </c>
      <c r="AG472" s="3055"/>
      <c r="AH472" s="3055"/>
      <c r="AI472" s="3055"/>
      <c r="AJ472" s="3055"/>
      <c r="AK472" s="3055"/>
      <c r="AL472" s="3055"/>
      <c r="AM472" s="1022"/>
      <c r="AN472" s="1129"/>
      <c r="AP472" s="1131" t="s">
        <v>1707</v>
      </c>
    </row>
    <row r="473" spans="1:43" s="1130" customFormat="1" ht="11.85" customHeight="1">
      <c r="A473" s="1056"/>
      <c r="B473" s="1019"/>
      <c r="C473" s="1543"/>
      <c r="D473" s="1102"/>
      <c r="E473" s="3124"/>
      <c r="F473" s="3124"/>
      <c r="G473" s="3124"/>
      <c r="H473" s="3124"/>
      <c r="I473" s="3124"/>
      <c r="J473" s="3124"/>
      <c r="K473" s="3124"/>
      <c r="L473" s="3124"/>
      <c r="M473" s="3124"/>
      <c r="N473" s="3124"/>
      <c r="O473" s="3124"/>
      <c r="P473" s="3124"/>
      <c r="Q473" s="3124"/>
      <c r="R473" s="3124"/>
      <c r="S473" s="3124"/>
      <c r="T473" s="3124"/>
      <c r="U473" s="3124"/>
      <c r="V473" s="3124"/>
      <c r="W473" s="3124"/>
      <c r="X473" s="3124"/>
      <c r="Y473" s="3124"/>
      <c r="Z473" s="3124"/>
      <c r="AA473" s="3124"/>
      <c r="AB473" s="3124"/>
      <c r="AC473" s="923"/>
      <c r="AD473" s="923"/>
      <c r="AE473" s="1019"/>
      <c r="AF473" s="923"/>
      <c r="AG473" s="923"/>
      <c r="AH473" s="923"/>
      <c r="AI473" s="923"/>
      <c r="AJ473" s="923"/>
      <c r="AK473" s="923"/>
      <c r="AL473" s="923"/>
      <c r="AM473" s="1022"/>
      <c r="AN473" s="1129"/>
      <c r="AP473" s="1131" t="s">
        <v>1708</v>
      </c>
    </row>
    <row r="474" spans="1:43" s="1130" customFormat="1" ht="13.9" customHeight="1">
      <c r="A474" s="1056"/>
      <c r="B474" s="1020"/>
      <c r="C474" s="1544"/>
      <c r="D474" s="1102"/>
      <c r="E474" s="3124"/>
      <c r="F474" s="3124"/>
      <c r="G474" s="3124"/>
      <c r="H474" s="3124"/>
      <c r="I474" s="3124"/>
      <c r="J474" s="3124"/>
      <c r="K474" s="3124"/>
      <c r="L474" s="3124"/>
      <c r="M474" s="3124"/>
      <c r="N474" s="3124"/>
      <c r="O474" s="3124"/>
      <c r="P474" s="3124"/>
      <c r="Q474" s="3124"/>
      <c r="R474" s="3124"/>
      <c r="S474" s="3124"/>
      <c r="T474" s="3124"/>
      <c r="U474" s="3124"/>
      <c r="V474" s="3124"/>
      <c r="W474" s="3124"/>
      <c r="X474" s="3124"/>
      <c r="Y474" s="3124"/>
      <c r="Z474" s="3124"/>
      <c r="AA474" s="3124"/>
      <c r="AB474" s="3124"/>
      <c r="AC474" s="923"/>
      <c r="AD474" s="923"/>
      <c r="AE474" s="1031"/>
      <c r="AF474" s="923"/>
      <c r="AG474" s="923"/>
      <c r="AH474" s="923"/>
      <c r="AI474" s="923"/>
      <c r="AJ474" s="923"/>
      <c r="AK474" s="923"/>
      <c r="AL474" s="923"/>
      <c r="AM474" s="1022"/>
      <c r="AN474" s="1129"/>
      <c r="AP474" s="1131" t="s">
        <v>1709</v>
      </c>
    </row>
    <row r="475" spans="1:43" s="1130" customFormat="1" ht="13.9" customHeight="1">
      <c r="A475" s="1056"/>
      <c r="B475" s="1020"/>
      <c r="C475" s="1544"/>
      <c r="D475" s="1102"/>
      <c r="E475" s="1547"/>
      <c r="F475" s="1547"/>
      <c r="G475" s="1547"/>
      <c r="H475" s="1547"/>
      <c r="I475" s="1547"/>
      <c r="J475" s="1547"/>
      <c r="K475" s="1547"/>
      <c r="L475" s="1547"/>
      <c r="M475" s="1547"/>
      <c r="N475" s="1547"/>
      <c r="O475" s="1547"/>
      <c r="P475" s="1547"/>
      <c r="Q475" s="1547"/>
      <c r="R475" s="1547"/>
      <c r="S475" s="1547"/>
      <c r="T475" s="1547"/>
      <c r="U475" s="1547"/>
      <c r="V475" s="1547"/>
      <c r="W475" s="1547"/>
      <c r="X475" s="1547"/>
      <c r="Y475" s="1547"/>
      <c r="Z475" s="1547"/>
      <c r="AA475" s="1547"/>
      <c r="AB475" s="1547"/>
      <c r="AC475" s="923"/>
      <c r="AD475" s="923"/>
      <c r="AE475" s="1031"/>
      <c r="AF475" s="923"/>
      <c r="AG475" s="923"/>
      <c r="AH475" s="923"/>
      <c r="AI475" s="923"/>
      <c r="AJ475" s="923"/>
      <c r="AK475" s="923"/>
      <c r="AL475" s="923"/>
      <c r="AM475" s="1022"/>
      <c r="AN475" s="1129"/>
      <c r="AP475" s="1133" t="s">
        <v>1711</v>
      </c>
    </row>
    <row r="476" spans="1:43" s="1130" customFormat="1" ht="13.9" customHeight="1">
      <c r="A476" s="1056"/>
      <c r="B476" s="1002"/>
      <c r="C476" s="1541"/>
      <c r="D476" s="1102" t="s">
        <v>542</v>
      </c>
      <c r="E476" s="3125" t="s">
        <v>1710</v>
      </c>
      <c r="F476" s="3125"/>
      <c r="G476" s="3125"/>
      <c r="H476" s="3125"/>
      <c r="I476" s="3125"/>
      <c r="J476" s="3125"/>
      <c r="K476" s="3125"/>
      <c r="L476" s="3125"/>
      <c r="M476" s="3125"/>
      <c r="N476" s="3125"/>
      <c r="O476" s="3125"/>
      <c r="P476" s="3125"/>
      <c r="Q476" s="3125"/>
      <c r="R476" s="3125"/>
      <c r="S476" s="3125"/>
      <c r="T476" s="3125"/>
      <c r="U476" s="3125"/>
      <c r="V476" s="3125"/>
      <c r="W476" s="3125"/>
      <c r="X476" s="3125"/>
      <c r="Y476" s="3125"/>
      <c r="Z476" s="3125"/>
      <c r="AA476" s="3125"/>
      <c r="AB476" s="3125"/>
      <c r="AC476" s="923"/>
      <c r="AD476" s="923"/>
      <c r="AE476" s="923"/>
      <c r="AF476" s="3055" t="s">
        <v>1679</v>
      </c>
      <c r="AG476" s="3055"/>
      <c r="AH476" s="3055"/>
      <c r="AI476" s="3055"/>
      <c r="AJ476" s="3055"/>
      <c r="AK476" s="3055"/>
      <c r="AL476" s="3055"/>
      <c r="AM476" s="1022"/>
      <c r="AN476" s="1132"/>
    </row>
    <row r="477" spans="1:43" s="1130" customFormat="1" ht="12.75" customHeight="1">
      <c r="A477" s="1056"/>
      <c r="B477" s="1019"/>
      <c r="C477" s="1543"/>
      <c r="D477" s="1019"/>
      <c r="E477" s="3125"/>
      <c r="F477" s="3125"/>
      <c r="G477" s="3125"/>
      <c r="H477" s="3125"/>
      <c r="I477" s="3125"/>
      <c r="J477" s="3125"/>
      <c r="K477" s="3125"/>
      <c r="L477" s="3125"/>
      <c r="M477" s="3125"/>
      <c r="N477" s="3125"/>
      <c r="O477" s="3125"/>
      <c r="P477" s="3125"/>
      <c r="Q477" s="3125"/>
      <c r="R477" s="3125"/>
      <c r="S477" s="3125"/>
      <c r="T477" s="3125"/>
      <c r="U477" s="3125"/>
      <c r="V477" s="3125"/>
      <c r="W477" s="3125"/>
      <c r="X477" s="3125"/>
      <c r="Y477" s="3125"/>
      <c r="Z477" s="3125"/>
      <c r="AA477" s="3125"/>
      <c r="AB477" s="3125"/>
      <c r="AC477" s="1019"/>
      <c r="AD477" s="1019"/>
      <c r="AE477" s="1019"/>
      <c r="AF477" s="1019"/>
      <c r="AG477" s="1019"/>
      <c r="AH477" s="1019"/>
      <c r="AI477" s="1019"/>
      <c r="AJ477" s="923"/>
      <c r="AK477" s="1002"/>
      <c r="AL477" s="1002"/>
      <c r="AM477" s="1022"/>
      <c r="AN477" s="1129"/>
      <c r="AP477" s="939" t="s">
        <v>626</v>
      </c>
      <c r="AQ477" s="1116">
        <v>0</v>
      </c>
    </row>
    <row r="478" spans="1:43" s="1130" customFormat="1" ht="13.9" customHeight="1">
      <c r="A478" s="1056"/>
      <c r="B478" s="1019"/>
      <c r="C478" s="1543"/>
      <c r="D478" s="1019"/>
      <c r="E478" s="3125"/>
      <c r="F478" s="3125"/>
      <c r="G478" s="3125"/>
      <c r="H478" s="3125"/>
      <c r="I478" s="3125"/>
      <c r="J478" s="3125"/>
      <c r="K478" s="3125"/>
      <c r="L478" s="3125"/>
      <c r="M478" s="3125"/>
      <c r="N478" s="3125"/>
      <c r="O478" s="3125"/>
      <c r="P478" s="3125"/>
      <c r="Q478" s="3125"/>
      <c r="R478" s="3125"/>
      <c r="S478" s="3125"/>
      <c r="T478" s="3125"/>
      <c r="U478" s="3125"/>
      <c r="V478" s="3125"/>
      <c r="W478" s="3125"/>
      <c r="X478" s="3125"/>
      <c r="Y478" s="3125"/>
      <c r="Z478" s="3125"/>
      <c r="AA478" s="3125"/>
      <c r="AB478" s="3125"/>
      <c r="AC478" s="1019"/>
      <c r="AD478" s="1019"/>
      <c r="AE478" s="1019"/>
      <c r="AF478" s="1019"/>
      <c r="AG478" s="1019"/>
      <c r="AH478" s="1019"/>
      <c r="AI478" s="1019"/>
      <c r="AJ478" s="923"/>
      <c r="AK478" s="1002"/>
      <c r="AL478" s="1002"/>
      <c r="AM478" s="1022"/>
      <c r="AN478" s="1129"/>
      <c r="AP478" s="1114" t="s">
        <v>725</v>
      </c>
      <c r="AQ478" s="939">
        <v>2</v>
      </c>
    </row>
    <row r="479" spans="1:43" s="1130" customFormat="1" ht="13.9" customHeight="1">
      <c r="A479" s="1056"/>
      <c r="B479" s="1019"/>
      <c r="C479" s="1543"/>
      <c r="D479" s="1019"/>
      <c r="E479" s="1565"/>
      <c r="F479" s="1565"/>
      <c r="G479" s="1565"/>
      <c r="H479" s="1565"/>
      <c r="I479" s="1565"/>
      <c r="J479" s="1565"/>
      <c r="K479" s="1565"/>
      <c r="L479" s="1565"/>
      <c r="M479" s="1565"/>
      <c r="N479" s="1565"/>
      <c r="O479" s="1565"/>
      <c r="P479" s="1565"/>
      <c r="Q479" s="1565"/>
      <c r="R479" s="1565"/>
      <c r="S479" s="1565"/>
      <c r="T479" s="1565"/>
      <c r="U479" s="1565"/>
      <c r="V479" s="1565"/>
      <c r="W479" s="1565"/>
      <c r="X479" s="1565"/>
      <c r="Y479" s="1565"/>
      <c r="Z479" s="1565"/>
      <c r="AA479" s="1565"/>
      <c r="AB479" s="1565"/>
      <c r="AC479" s="1019"/>
      <c r="AD479" s="1019"/>
      <c r="AE479" s="1019"/>
      <c r="AF479" s="1019"/>
      <c r="AG479" s="1019"/>
      <c r="AH479" s="1019"/>
      <c r="AI479" s="1019"/>
      <c r="AJ479" s="923"/>
      <c r="AK479" s="1002"/>
      <c r="AL479" s="1002"/>
      <c r="AM479" s="1022"/>
      <c r="AN479" s="1129"/>
      <c r="AP479" s="1114" t="s">
        <v>542</v>
      </c>
      <c r="AQ479" s="939">
        <v>3</v>
      </c>
    </row>
    <row r="480" spans="1:43" s="1130" customFormat="1" ht="13.9" customHeight="1">
      <c r="A480" s="1056"/>
      <c r="B480" s="1019"/>
      <c r="C480" s="1543"/>
      <c r="D480" s="1019" t="s">
        <v>1671</v>
      </c>
      <c r="E480" s="1547"/>
      <c r="F480" s="1547"/>
      <c r="G480" s="1547"/>
      <c r="H480" s="3119" t="s">
        <v>626</v>
      </c>
      <c r="I480" s="3119"/>
      <c r="J480" s="1565"/>
      <c r="K480" s="1565"/>
      <c r="L480" s="1565"/>
      <c r="M480" s="1565"/>
      <c r="N480" s="1565"/>
      <c r="O480" s="1565"/>
      <c r="P480" s="1565"/>
      <c r="Q480" s="1565"/>
      <c r="R480" s="1565"/>
      <c r="S480" s="1565"/>
      <c r="T480" s="1565"/>
      <c r="U480" s="1565"/>
      <c r="V480" s="1565"/>
      <c r="W480" s="1565"/>
      <c r="X480" s="1565"/>
      <c r="Y480" s="1565"/>
      <c r="Z480" s="1565"/>
      <c r="AA480" s="1565"/>
      <c r="AB480" s="1565"/>
      <c r="AC480" s="1019"/>
      <c r="AD480" s="1019"/>
      <c r="AE480" s="1019"/>
      <c r="AF480" s="1019"/>
      <c r="AG480" s="1019"/>
      <c r="AH480" s="1019"/>
      <c r="AI480" s="1019"/>
      <c r="AJ480" s="923"/>
      <c r="AK480" s="1002"/>
      <c r="AL480" s="1002"/>
      <c r="AM480" s="1022"/>
      <c r="AN480" s="1129"/>
    </row>
    <row r="481" spans="1:81" s="1131" customFormat="1" ht="14.25" customHeight="1">
      <c r="A481" s="1056"/>
      <c r="B481" s="1019"/>
      <c r="C481" s="1543"/>
      <c r="D481" s="1019"/>
      <c r="E481" s="1565"/>
      <c r="F481" s="1565"/>
      <c r="G481" s="1565"/>
      <c r="H481" s="1565"/>
      <c r="I481" s="1565"/>
      <c r="J481" s="1565"/>
      <c r="K481" s="1565"/>
      <c r="L481" s="1565"/>
      <c r="M481" s="1565"/>
      <c r="N481" s="1565"/>
      <c r="O481" s="1565"/>
      <c r="P481" s="1565"/>
      <c r="Q481" s="1565"/>
      <c r="R481" s="1565"/>
      <c r="S481" s="1565"/>
      <c r="T481" s="1565"/>
      <c r="U481" s="1565"/>
      <c r="V481" s="1565"/>
      <c r="W481" s="1565"/>
      <c r="X481" s="1565"/>
      <c r="Y481" s="1565"/>
      <c r="Z481" s="1565"/>
      <c r="AA481" s="1565"/>
      <c r="AB481" s="1565"/>
      <c r="AC481" s="1019"/>
      <c r="AD481" s="1019"/>
      <c r="AE481" s="1019"/>
      <c r="AF481" s="1019"/>
      <c r="AG481" s="1019"/>
      <c r="AH481" s="1019"/>
      <c r="AI481" s="1019"/>
      <c r="AJ481" s="923"/>
      <c r="AK481" s="1002"/>
      <c r="AL481" s="1002"/>
      <c r="AM481" s="1022"/>
      <c r="AN481" s="1134"/>
    </row>
    <row r="482" spans="1:81" s="1131" customFormat="1" ht="12.75" customHeight="1">
      <c r="A482" s="1067"/>
      <c r="B482" s="1015"/>
      <c r="C482" s="1551"/>
      <c r="D482" s="1005"/>
      <c r="E482" s="1005"/>
      <c r="F482" s="1005"/>
      <c r="G482" s="1005"/>
      <c r="H482" s="1005"/>
      <c r="I482" s="1005"/>
      <c r="J482" s="1566"/>
      <c r="K482" s="1566"/>
      <c r="L482" s="1566"/>
      <c r="M482" s="1566"/>
      <c r="N482" s="1566"/>
      <c r="O482" s="1566"/>
      <c r="P482" s="1566"/>
      <c r="Q482" s="1566"/>
      <c r="R482" s="1566"/>
      <c r="S482" s="1566"/>
      <c r="T482" s="1566"/>
      <c r="U482" s="1104"/>
      <c r="V482" s="1104"/>
      <c r="W482" s="1104"/>
      <c r="X482" s="1104"/>
      <c r="Y482" s="1552"/>
      <c r="Z482" s="1552"/>
      <c r="AA482" s="1552"/>
      <c r="AB482" s="1015"/>
      <c r="AC482" s="1015"/>
      <c r="AD482" s="1015"/>
      <c r="AE482" s="1015"/>
      <c r="AF482" s="1015"/>
      <c r="AG482" s="1015"/>
      <c r="AH482" s="1015"/>
      <c r="AI482" s="955" t="s">
        <v>1712</v>
      </c>
      <c r="AJ482" s="3079">
        <f>VLOOKUP($H$480,$AO$413:$AP$415,2,FALSE)</f>
        <v>0</v>
      </c>
      <c r="AK482" s="3081"/>
      <c r="AL482" s="1001"/>
      <c r="AM482" s="998"/>
      <c r="AN482" s="1134"/>
      <c r="AP482" s="3079"/>
      <c r="AQ482" s="3081"/>
    </row>
    <row r="483" spans="1:81" s="1130" customFormat="1">
      <c r="A483" s="1056"/>
      <c r="B483" s="1020"/>
      <c r="C483" s="1544"/>
      <c r="D483" s="1546"/>
      <c r="E483" s="1031"/>
      <c r="F483" s="1031"/>
      <c r="G483" s="1031"/>
      <c r="H483" s="1031"/>
      <c r="I483" s="1031"/>
      <c r="J483" s="1031"/>
      <c r="K483" s="1031"/>
      <c r="L483" s="1031"/>
      <c r="M483" s="1031"/>
      <c r="N483" s="1031"/>
      <c r="O483" s="1031"/>
      <c r="P483" s="1031"/>
      <c r="Q483" s="1031"/>
      <c r="R483" s="1031"/>
      <c r="S483" s="1031"/>
      <c r="T483" s="1031"/>
      <c r="U483" s="1031"/>
      <c r="V483" s="1031"/>
      <c r="W483" s="1031"/>
      <c r="X483" s="1031"/>
      <c r="Y483" s="1031"/>
      <c r="Z483" s="1031"/>
      <c r="AA483" s="1031"/>
      <c r="AB483" s="1031"/>
      <c r="AC483" s="1019"/>
      <c r="AD483" s="1019"/>
      <c r="AE483" s="1019"/>
      <c r="AF483" s="1019"/>
      <c r="AG483" s="1019"/>
      <c r="AH483" s="1019"/>
      <c r="AI483" s="1019"/>
      <c r="AJ483" s="987"/>
      <c r="AK483" s="1019"/>
      <c r="AL483" s="1019"/>
      <c r="AM483" s="1056"/>
      <c r="AN483" s="1129"/>
      <c r="AT483" s="51"/>
      <c r="AU483" s="51"/>
      <c r="AV483" s="51"/>
      <c r="AW483" s="51"/>
      <c r="AX483" s="51"/>
      <c r="AY483" s="51"/>
      <c r="AZ483" s="51"/>
    </row>
    <row r="484" spans="1:81" s="1130" customFormat="1">
      <c r="A484" s="1056"/>
      <c r="B484" s="923"/>
      <c r="C484" s="982" t="s">
        <v>1713</v>
      </c>
      <c r="D484" s="1567"/>
      <c r="E484" s="1031"/>
      <c r="F484" s="1031"/>
      <c r="G484" s="1031"/>
      <c r="H484" s="1031"/>
      <c r="I484" s="1031"/>
      <c r="J484" s="1031"/>
      <c r="K484" s="1031"/>
      <c r="L484" s="1031"/>
      <c r="M484" s="1031"/>
      <c r="N484" s="1031"/>
      <c r="O484" s="1031"/>
      <c r="P484" s="1031"/>
      <c r="Q484" s="1031"/>
      <c r="R484" s="1031"/>
      <c r="S484" s="1031"/>
      <c r="T484" s="1031"/>
      <c r="U484" s="1031"/>
      <c r="V484" s="1031"/>
      <c r="W484" s="1031"/>
      <c r="X484" s="1031"/>
      <c r="Y484" s="1031"/>
      <c r="Z484" s="1031"/>
      <c r="AA484" s="1031"/>
      <c r="AB484" s="1031"/>
      <c r="AC484" s="1019"/>
      <c r="AD484" s="1019"/>
      <c r="AE484" s="1019"/>
      <c r="AF484" s="1019"/>
      <c r="AG484" s="1019"/>
      <c r="AH484" s="1019"/>
      <c r="AI484" s="1019"/>
      <c r="AJ484" s="987"/>
      <c r="AK484" s="1019"/>
      <c r="AL484" s="1019"/>
      <c r="AM484" s="1056"/>
      <c r="AN484" s="1129"/>
      <c r="AT484" s="51"/>
      <c r="AU484" s="51"/>
      <c r="AV484" s="51"/>
      <c r="AW484" s="51"/>
      <c r="AX484" s="51"/>
      <c r="AY484" s="51"/>
      <c r="AZ484" s="51"/>
    </row>
    <row r="485" spans="1:81" s="1130" customFormat="1">
      <c r="A485" s="1056"/>
      <c r="B485" s="1020"/>
      <c r="C485" s="1544"/>
      <c r="D485" s="1546"/>
      <c r="E485" s="1031"/>
      <c r="F485" s="1031"/>
      <c r="G485" s="1031"/>
      <c r="H485" s="1031"/>
      <c r="I485" s="1031"/>
      <c r="J485" s="1031"/>
      <c r="K485" s="1031"/>
      <c r="L485" s="1031"/>
      <c r="M485" s="1031"/>
      <c r="N485" s="1031"/>
      <c r="O485" s="1031"/>
      <c r="P485" s="1031"/>
      <c r="Q485" s="1031"/>
      <c r="R485" s="1031"/>
      <c r="S485" s="1031"/>
      <c r="T485" s="1031"/>
      <c r="U485" s="1031"/>
      <c r="V485" s="1031"/>
      <c r="W485" s="1031"/>
      <c r="X485" s="1031"/>
      <c r="Y485" s="1031"/>
      <c r="Z485" s="1031"/>
      <c r="AA485" s="1031"/>
      <c r="AB485" s="1031"/>
      <c r="AC485" s="1019"/>
      <c r="AD485" s="1019"/>
      <c r="AE485" s="1019"/>
      <c r="AF485" s="1019"/>
      <c r="AG485" s="1019"/>
      <c r="AH485" s="1019"/>
      <c r="AI485" s="1019"/>
      <c r="AJ485" s="987"/>
      <c r="AK485" s="1002"/>
      <c r="AL485" s="1002"/>
      <c r="AM485" s="1022"/>
      <c r="AN485" s="1129"/>
      <c r="AT485" s="51"/>
      <c r="AU485" s="51"/>
      <c r="AV485" s="51"/>
      <c r="AW485" s="51"/>
      <c r="AX485" s="51"/>
      <c r="AY485" s="51"/>
      <c r="AZ485" s="51"/>
    </row>
    <row r="486" spans="1:81" s="1130" customFormat="1">
      <c r="A486" s="1056"/>
      <c r="B486" s="923"/>
      <c r="C486" s="1541"/>
      <c r="D486" s="1102" t="s">
        <v>725</v>
      </c>
      <c r="E486" s="3100" t="s">
        <v>2124</v>
      </c>
      <c r="F486" s="3100"/>
      <c r="G486" s="3100"/>
      <c r="H486" s="3100"/>
      <c r="I486" s="3100"/>
      <c r="J486" s="3100"/>
      <c r="K486" s="3100"/>
      <c r="L486" s="3100"/>
      <c r="M486" s="3100"/>
      <c r="N486" s="3100"/>
      <c r="O486" s="3100"/>
      <c r="P486" s="3100"/>
      <c r="Q486" s="3100"/>
      <c r="R486" s="3100"/>
      <c r="S486" s="3100"/>
      <c r="T486" s="3100"/>
      <c r="U486" s="3100"/>
      <c r="V486" s="3100"/>
      <c r="W486" s="3100"/>
      <c r="X486" s="3100"/>
      <c r="Y486" s="3100"/>
      <c r="Z486" s="3100"/>
      <c r="AA486" s="3100"/>
      <c r="AB486" s="3100"/>
      <c r="AC486" s="923"/>
      <c r="AD486" s="923"/>
      <c r="AE486" s="923"/>
      <c r="AF486" s="3055" t="s">
        <v>1615</v>
      </c>
      <c r="AG486" s="3055"/>
      <c r="AH486" s="3055"/>
      <c r="AI486" s="3055"/>
      <c r="AJ486" s="3055"/>
      <c r="AK486" s="3055"/>
      <c r="AL486" s="3055"/>
      <c r="AM486" s="1022"/>
      <c r="AN486" s="1129"/>
      <c r="AT486" s="51"/>
      <c r="AU486" s="51"/>
      <c r="AV486" s="51"/>
      <c r="AW486" s="51"/>
      <c r="AX486" s="51"/>
      <c r="AY486" s="51"/>
      <c r="AZ486" s="51"/>
    </row>
    <row r="487" spans="1:81" s="1130" customFormat="1">
      <c r="A487" s="1056"/>
      <c r="B487" s="1019"/>
      <c r="C487" s="1543"/>
      <c r="D487" s="1102"/>
      <c r="E487" s="3100"/>
      <c r="F487" s="3100"/>
      <c r="G487" s="3100"/>
      <c r="H487" s="3100"/>
      <c r="I487" s="3100"/>
      <c r="J487" s="3100"/>
      <c r="K487" s="3100"/>
      <c r="L487" s="3100"/>
      <c r="M487" s="3100"/>
      <c r="N487" s="3100"/>
      <c r="O487" s="3100"/>
      <c r="P487" s="3100"/>
      <c r="Q487" s="3100"/>
      <c r="R487" s="3100"/>
      <c r="S487" s="3100"/>
      <c r="T487" s="3100"/>
      <c r="U487" s="3100"/>
      <c r="V487" s="3100"/>
      <c r="W487" s="3100"/>
      <c r="X487" s="3100"/>
      <c r="Y487" s="3100"/>
      <c r="Z487" s="3100"/>
      <c r="AA487" s="3100"/>
      <c r="AB487" s="3100"/>
      <c r="AC487" s="923"/>
      <c r="AD487" s="923"/>
      <c r="AE487" s="1019"/>
      <c r="AF487" s="1019"/>
      <c r="AG487" s="1019"/>
      <c r="AH487" s="1019"/>
      <c r="AI487" s="1019"/>
      <c r="AJ487" s="1019"/>
      <c r="AK487" s="1019"/>
      <c r="AL487" s="1019"/>
      <c r="AM487" s="1022"/>
      <c r="AN487" s="1129"/>
      <c r="AT487" s="51"/>
      <c r="AU487" s="51"/>
      <c r="AV487" s="51"/>
      <c r="AW487" s="51"/>
      <c r="AX487" s="51"/>
      <c r="AY487" s="51"/>
      <c r="AZ487" s="51"/>
    </row>
    <row r="488" spans="1:81" s="1130" customFormat="1">
      <c r="A488" s="1056"/>
      <c r="B488" s="1020"/>
      <c r="C488" s="1544"/>
      <c r="D488" s="1102"/>
      <c r="E488" s="1031"/>
      <c r="F488" s="1031"/>
      <c r="G488" s="1031"/>
      <c r="H488" s="1031"/>
      <c r="I488" s="1031"/>
      <c r="J488" s="1031"/>
      <c r="K488" s="1031"/>
      <c r="L488" s="1031"/>
      <c r="M488" s="1031"/>
      <c r="N488" s="1031"/>
      <c r="O488" s="1031"/>
      <c r="P488" s="1031"/>
      <c r="Q488" s="1031"/>
      <c r="R488" s="1031"/>
      <c r="S488" s="1031"/>
      <c r="T488" s="1031"/>
      <c r="U488" s="1031"/>
      <c r="V488" s="1031"/>
      <c r="W488" s="1031"/>
      <c r="X488" s="1031"/>
      <c r="Y488" s="1031"/>
      <c r="Z488" s="1031"/>
      <c r="AA488" s="1031"/>
      <c r="AB488" s="1031"/>
      <c r="AC488" s="923"/>
      <c r="AD488" s="923"/>
      <c r="AE488" s="1019"/>
      <c r="AF488" s="1019"/>
      <c r="AG488" s="1019"/>
      <c r="AH488" s="1019"/>
      <c r="AI488" s="1019"/>
      <c r="AJ488" s="1019"/>
      <c r="AK488" s="1019"/>
      <c r="AL488" s="1019"/>
      <c r="AM488" s="1022"/>
      <c r="AN488" s="1129"/>
      <c r="AT488" s="51"/>
      <c r="AU488" s="51"/>
      <c r="AV488" s="51"/>
      <c r="AW488" s="51"/>
      <c r="AX488" s="51"/>
      <c r="AY488" s="51"/>
      <c r="AZ488" s="51"/>
    </row>
    <row r="489" spans="1:81" s="1130" customFormat="1" ht="12.75" customHeight="1">
      <c r="A489" s="1056"/>
      <c r="B489" s="1002"/>
      <c r="C489" s="1541"/>
      <c r="D489" s="1102" t="s">
        <v>542</v>
      </c>
      <c r="E489" s="3100" t="s">
        <v>1714</v>
      </c>
      <c r="F489" s="3100"/>
      <c r="G489" s="3100"/>
      <c r="H489" s="3100"/>
      <c r="I489" s="3100"/>
      <c r="J489" s="3100"/>
      <c r="K489" s="3100"/>
      <c r="L489" s="3100"/>
      <c r="M489" s="3100"/>
      <c r="N489" s="3100"/>
      <c r="O489" s="3100"/>
      <c r="P489" s="3100"/>
      <c r="Q489" s="3100"/>
      <c r="R489" s="3100"/>
      <c r="S489" s="3100"/>
      <c r="T489" s="3100"/>
      <c r="U489" s="3100"/>
      <c r="V489" s="3100"/>
      <c r="W489" s="3100"/>
      <c r="X489" s="3100"/>
      <c r="Y489" s="3100"/>
      <c r="Z489" s="3100"/>
      <c r="AA489" s="3100"/>
      <c r="AB489" s="3100"/>
      <c r="AC489" s="923"/>
      <c r="AD489" s="923"/>
      <c r="AE489" s="923"/>
      <c r="AF489" s="3055" t="s">
        <v>1679</v>
      </c>
      <c r="AG489" s="3055"/>
      <c r="AH489" s="3055"/>
      <c r="AI489" s="3055"/>
      <c r="AJ489" s="3055"/>
      <c r="AK489" s="3055"/>
      <c r="AL489" s="3055"/>
      <c r="AM489" s="1022"/>
      <c r="AN489" s="1129"/>
      <c r="AT489" s="51"/>
      <c r="AU489" s="51"/>
      <c r="AV489" s="51"/>
      <c r="AW489" s="51"/>
      <c r="AX489" s="51"/>
      <c r="AY489" s="51"/>
      <c r="AZ489" s="51"/>
    </row>
    <row r="490" spans="1:81" s="1130" customFormat="1">
      <c r="A490" s="1056"/>
      <c r="B490" s="1019"/>
      <c r="C490" s="1543"/>
      <c r="D490" s="1019"/>
      <c r="E490" s="3100"/>
      <c r="F490" s="3100"/>
      <c r="G490" s="3100"/>
      <c r="H490" s="3100"/>
      <c r="I490" s="3100"/>
      <c r="J490" s="3100"/>
      <c r="K490" s="3100"/>
      <c r="L490" s="3100"/>
      <c r="M490" s="3100"/>
      <c r="N490" s="3100"/>
      <c r="O490" s="3100"/>
      <c r="P490" s="3100"/>
      <c r="Q490" s="3100"/>
      <c r="R490" s="3100"/>
      <c r="S490" s="3100"/>
      <c r="T490" s="3100"/>
      <c r="U490" s="3100"/>
      <c r="V490" s="3100"/>
      <c r="W490" s="3100"/>
      <c r="X490" s="3100"/>
      <c r="Y490" s="3100"/>
      <c r="Z490" s="3100"/>
      <c r="AA490" s="3100"/>
      <c r="AB490" s="3100"/>
      <c r="AC490" s="1019"/>
      <c r="AD490" s="1019"/>
      <c r="AE490" s="1019"/>
      <c r="AF490" s="1019"/>
      <c r="AG490" s="1019"/>
      <c r="AH490" s="1019"/>
      <c r="AI490" s="1019"/>
      <c r="AJ490" s="923"/>
      <c r="AK490" s="1002"/>
      <c r="AL490" s="1002"/>
      <c r="AM490" s="1022"/>
      <c r="AN490" s="1129"/>
      <c r="AT490" s="51"/>
      <c r="AU490" s="51"/>
      <c r="AV490" s="51"/>
      <c r="AW490" s="51"/>
      <c r="AX490" s="51"/>
      <c r="AY490" s="51"/>
      <c r="AZ490" s="51"/>
    </row>
    <row r="491" spans="1:81" s="1130" customFormat="1">
      <c r="A491" s="1056"/>
      <c r="B491" s="1019"/>
      <c r="C491" s="1543"/>
      <c r="D491" s="1019"/>
      <c r="E491" s="1501"/>
      <c r="F491" s="1501"/>
      <c r="G491" s="1501"/>
      <c r="H491" s="1501"/>
      <c r="I491" s="1501"/>
      <c r="J491" s="1501"/>
      <c r="K491" s="1501"/>
      <c r="L491" s="1501"/>
      <c r="M491" s="1501"/>
      <c r="N491" s="1501"/>
      <c r="O491" s="1501"/>
      <c r="P491" s="1501"/>
      <c r="Q491" s="1501"/>
      <c r="R491" s="1501"/>
      <c r="S491" s="1501"/>
      <c r="T491" s="1501"/>
      <c r="U491" s="1501"/>
      <c r="V491" s="1501"/>
      <c r="W491" s="1501"/>
      <c r="X491" s="1501"/>
      <c r="Y491" s="1501"/>
      <c r="Z491" s="1501"/>
      <c r="AA491" s="1501"/>
      <c r="AB491" s="1501"/>
      <c r="AC491" s="1019"/>
      <c r="AD491" s="1019"/>
      <c r="AE491" s="1019"/>
      <c r="AF491" s="1019"/>
      <c r="AG491" s="1019"/>
      <c r="AH491" s="1019"/>
      <c r="AI491" s="1019"/>
      <c r="AJ491" s="923"/>
      <c r="AK491" s="1002"/>
      <c r="AL491" s="1002"/>
      <c r="AM491" s="1022"/>
      <c r="AN491" s="1129"/>
      <c r="AT491" s="51"/>
      <c r="AU491" s="51"/>
      <c r="AV491" s="51"/>
      <c r="AW491" s="51"/>
      <c r="AX491" s="51"/>
      <c r="AY491" s="51"/>
      <c r="AZ491" s="51"/>
    </row>
    <row r="492" spans="1:81" s="1130" customFormat="1" ht="12.75" customHeight="1">
      <c r="A492" s="1056"/>
      <c r="B492" s="1019"/>
      <c r="C492" s="1543"/>
      <c r="D492" s="1019" t="s">
        <v>1671</v>
      </c>
      <c r="E492" s="1547"/>
      <c r="F492" s="1547"/>
      <c r="G492" s="1547"/>
      <c r="H492" s="3119" t="s">
        <v>626</v>
      </c>
      <c r="I492" s="3119"/>
      <c r="J492" s="1501"/>
      <c r="K492" s="1501"/>
      <c r="L492" s="1501"/>
      <c r="M492" s="1501"/>
      <c r="N492" s="1501"/>
      <c r="O492" s="1501"/>
      <c r="P492" s="1501"/>
      <c r="Q492" s="1501"/>
      <c r="R492" s="1501"/>
      <c r="S492" s="1501"/>
      <c r="T492" s="1501"/>
      <c r="U492" s="1501"/>
      <c r="V492" s="1501"/>
      <c r="W492" s="1501"/>
      <c r="X492" s="1501"/>
      <c r="Y492" s="1501"/>
      <c r="Z492" s="1501"/>
      <c r="AA492" s="1501"/>
      <c r="AB492" s="1501"/>
      <c r="AC492" s="1019"/>
      <c r="AD492" s="1019"/>
      <c r="AE492" s="1019"/>
      <c r="AF492" s="1019"/>
      <c r="AG492" s="1019"/>
      <c r="AH492" s="1019"/>
      <c r="AI492" s="1019"/>
      <c r="AJ492" s="923"/>
      <c r="AK492" s="1002"/>
      <c r="AL492" s="1002"/>
      <c r="AM492" s="1022"/>
      <c r="AN492" s="1129"/>
      <c r="AT492" s="51"/>
      <c r="AU492" s="51"/>
      <c r="AV492" s="51"/>
      <c r="AW492" s="51"/>
      <c r="AX492" s="51"/>
      <c r="AY492" s="51"/>
      <c r="AZ492" s="51"/>
    </row>
    <row r="493" spans="1:81" s="1130" customFormat="1">
      <c r="A493" s="1056"/>
      <c r="B493" s="1019"/>
      <c r="C493" s="1543"/>
      <c r="D493" s="1019"/>
      <c r="E493" s="1501"/>
      <c r="F493" s="1501"/>
      <c r="G493" s="1501"/>
      <c r="H493" s="1501"/>
      <c r="I493" s="1501"/>
      <c r="J493" s="1501"/>
      <c r="K493" s="1501"/>
      <c r="L493" s="1501"/>
      <c r="M493" s="1501"/>
      <c r="N493" s="1501"/>
      <c r="O493" s="1501"/>
      <c r="P493" s="1501"/>
      <c r="Q493" s="1501"/>
      <c r="R493" s="1501"/>
      <c r="S493" s="1501"/>
      <c r="T493" s="1501"/>
      <c r="U493" s="1501"/>
      <c r="V493" s="1501"/>
      <c r="W493" s="1501"/>
      <c r="X493" s="1501"/>
      <c r="Y493" s="1501"/>
      <c r="Z493" s="1501"/>
      <c r="AA493" s="1501"/>
      <c r="AB493" s="1501"/>
      <c r="AC493" s="1019"/>
      <c r="AD493" s="1019"/>
      <c r="AE493" s="1019"/>
      <c r="AF493" s="1019"/>
      <c r="AG493" s="1019"/>
      <c r="AH493" s="1019"/>
      <c r="AI493" s="1019"/>
      <c r="AJ493" s="923"/>
      <c r="AK493" s="1002"/>
      <c r="AL493" s="1002"/>
      <c r="AM493" s="1022"/>
      <c r="AN493" s="1129"/>
      <c r="AS493" s="51"/>
      <c r="AT493" s="51"/>
      <c r="AU493" s="51"/>
      <c r="AV493" s="51"/>
      <c r="AW493" s="51"/>
      <c r="AX493" s="51"/>
      <c r="AY493" s="51"/>
      <c r="AZ493" s="51"/>
      <c r="BA493" s="51"/>
      <c r="BB493" s="51"/>
      <c r="BC493" s="51"/>
      <c r="BD493" s="54"/>
      <c r="BE493" s="54"/>
      <c r="BF493" s="54"/>
      <c r="BG493" s="54"/>
      <c r="BH493" s="54"/>
      <c r="BI493" s="51"/>
      <c r="BJ493" s="51"/>
      <c r="BK493" s="51"/>
      <c r="BL493" s="51"/>
      <c r="BM493" s="51"/>
      <c r="BN493" s="51"/>
      <c r="BO493" s="51"/>
      <c r="BP493" s="51"/>
      <c r="BQ493" s="51"/>
      <c r="BR493" s="51"/>
      <c r="BS493" s="51"/>
      <c r="BT493" s="51"/>
      <c r="BU493" s="51"/>
      <c r="BV493" s="51"/>
      <c r="BW493" s="51"/>
      <c r="BX493" s="51"/>
      <c r="BY493" s="51"/>
      <c r="BZ493" s="51"/>
      <c r="CA493" s="51"/>
      <c r="CB493" s="51"/>
      <c r="CC493" s="51"/>
    </row>
    <row r="494" spans="1:81" s="1130" customFormat="1">
      <c r="A494" s="1067"/>
      <c r="B494" s="1015"/>
      <c r="C494" s="1551"/>
      <c r="D494" s="1015"/>
      <c r="E494" s="1564"/>
      <c r="F494" s="1564"/>
      <c r="G494" s="1564"/>
      <c r="H494" s="1564"/>
      <c r="I494" s="1564"/>
      <c r="J494" s="1564"/>
      <c r="K494" s="1564"/>
      <c r="L494" s="1564"/>
      <c r="M494" s="1564"/>
      <c r="N494" s="1564"/>
      <c r="O494" s="1564"/>
      <c r="P494" s="1564"/>
      <c r="Q494" s="1564"/>
      <c r="R494" s="1564"/>
      <c r="S494" s="1564"/>
      <c r="T494" s="1564"/>
      <c r="U494" s="1564"/>
      <c r="V494" s="1104"/>
      <c r="W494" s="1104"/>
      <c r="X494" s="1104"/>
      <c r="Y494" s="1552"/>
      <c r="Z494" s="1552"/>
      <c r="AA494" s="1552"/>
      <c r="AB494" s="1015"/>
      <c r="AC494" s="1015"/>
      <c r="AD494" s="1015"/>
      <c r="AE494" s="1015"/>
      <c r="AF494" s="1015"/>
      <c r="AG494" s="1015"/>
      <c r="AH494" s="1015"/>
      <c r="AI494" s="955" t="s">
        <v>1715</v>
      </c>
      <c r="AJ494" s="3079">
        <f>VLOOKUP($H$492,$AO$427:$AP$429,2,FALSE)</f>
        <v>0</v>
      </c>
      <c r="AK494" s="3081"/>
      <c r="AL494" s="1001"/>
      <c r="AM494" s="998"/>
      <c r="AN494" s="1129"/>
      <c r="AS494" s="51"/>
      <c r="AT494" s="51"/>
      <c r="AU494" s="51"/>
      <c r="AV494" s="51"/>
      <c r="AW494" s="51"/>
      <c r="AX494" s="51"/>
      <c r="AY494" s="51"/>
      <c r="AZ494" s="51"/>
      <c r="BA494" s="51"/>
      <c r="BB494" s="51"/>
      <c r="BC494" s="51"/>
      <c r="BD494" s="54"/>
      <c r="BE494" s="54"/>
      <c r="BF494" s="54"/>
      <c r="BG494" s="54"/>
      <c r="BH494" s="54"/>
      <c r="BI494" s="51"/>
      <c r="BJ494" s="51"/>
      <c r="BK494" s="51"/>
      <c r="BL494" s="51"/>
      <c r="BM494" s="51"/>
      <c r="BN494" s="51"/>
      <c r="BO494" s="51"/>
      <c r="BP494" s="51"/>
      <c r="BQ494" s="51"/>
      <c r="BR494" s="51"/>
      <c r="BS494" s="51"/>
      <c r="BT494" s="51"/>
      <c r="BU494" s="51"/>
      <c r="BV494" s="51"/>
      <c r="BW494" s="51"/>
      <c r="BX494" s="51"/>
      <c r="BY494" s="51"/>
      <c r="BZ494" s="51"/>
      <c r="CA494" s="51"/>
      <c r="CB494" s="51"/>
      <c r="CC494" s="51"/>
    </row>
    <row r="495" spans="1:81" s="1130" customFormat="1" ht="12.75" customHeight="1">
      <c r="A495" s="1056"/>
      <c r="B495" s="1019"/>
      <c r="C495" s="1543"/>
      <c r="D495" s="923"/>
      <c r="E495" s="923"/>
      <c r="F495" s="923"/>
      <c r="G495" s="923"/>
      <c r="H495" s="923"/>
      <c r="I495" s="923"/>
      <c r="J495" s="1501"/>
      <c r="K495" s="1501"/>
      <c r="L495" s="1501"/>
      <c r="M495" s="1501"/>
      <c r="N495" s="923"/>
      <c r="O495" s="923"/>
      <c r="P495" s="923"/>
      <c r="Q495" s="923"/>
      <c r="R495" s="923"/>
      <c r="S495" s="923"/>
      <c r="T495" s="923"/>
      <c r="U495" s="923"/>
      <c r="V495" s="923"/>
      <c r="W495" s="923"/>
      <c r="X495" s="923"/>
      <c r="Y495" s="923"/>
      <c r="Z495" s="923"/>
      <c r="AA495" s="923"/>
      <c r="AB495" s="923"/>
      <c r="AC495" s="923"/>
      <c r="AD495" s="923"/>
      <c r="AE495" s="923"/>
      <c r="AF495" s="923"/>
      <c r="AG495" s="923"/>
      <c r="AH495" s="923"/>
      <c r="AI495" s="923"/>
      <c r="AJ495" s="923"/>
      <c r="AK495" s="923"/>
      <c r="AL495" s="923"/>
      <c r="AM495" s="939"/>
      <c r="AN495" s="1129"/>
      <c r="AS495" s="51"/>
      <c r="AT495" s="51"/>
      <c r="AU495" s="51"/>
      <c r="AV495" s="51"/>
      <c r="AW495" s="51"/>
      <c r="AX495" s="51"/>
      <c r="AY495" s="51"/>
      <c r="AZ495" s="51"/>
      <c r="BA495" s="51"/>
      <c r="BB495" s="51"/>
      <c r="BC495" s="51"/>
      <c r="BD495" s="54"/>
      <c r="BE495" s="54"/>
      <c r="BF495" s="54"/>
      <c r="BG495" s="54"/>
      <c r="BH495" s="54"/>
      <c r="BI495" s="51"/>
      <c r="BJ495" s="51"/>
      <c r="BK495" s="51"/>
      <c r="BL495" s="51"/>
      <c r="BM495" s="51"/>
      <c r="BN495" s="51"/>
      <c r="BO495" s="51"/>
      <c r="BP495" s="51"/>
      <c r="BQ495" s="51"/>
      <c r="BR495" s="51"/>
      <c r="BS495" s="51"/>
      <c r="BT495" s="51"/>
      <c r="BU495" s="51"/>
      <c r="BV495" s="51"/>
      <c r="BW495" s="51"/>
      <c r="BX495" s="51"/>
      <c r="BY495" s="51"/>
      <c r="BZ495" s="51"/>
      <c r="CA495" s="51"/>
      <c r="CB495" s="51"/>
      <c r="CC495" s="51"/>
    </row>
    <row r="496" spans="1:81" s="1130" customFormat="1" ht="12.75" customHeight="1">
      <c r="A496" s="939"/>
      <c r="B496" s="923"/>
      <c r="C496" s="982" t="s">
        <v>1716</v>
      </c>
      <c r="D496" s="923"/>
      <c r="E496" s="923"/>
      <c r="F496" s="923"/>
      <c r="G496" s="923"/>
      <c r="H496" s="923"/>
      <c r="I496" s="923"/>
      <c r="J496" s="923"/>
      <c r="K496" s="923"/>
      <c r="L496" s="923"/>
      <c r="M496" s="923"/>
      <c r="N496" s="923"/>
      <c r="O496" s="923"/>
      <c r="P496" s="923"/>
      <c r="Q496" s="923"/>
      <c r="R496" s="923"/>
      <c r="S496" s="923"/>
      <c r="T496" s="923"/>
      <c r="U496" s="923"/>
      <c r="V496" s="923"/>
      <c r="W496" s="923"/>
      <c r="X496" s="923"/>
      <c r="Y496" s="923"/>
      <c r="Z496" s="923"/>
      <c r="AA496" s="923"/>
      <c r="AB496" s="923"/>
      <c r="AC496" s="923"/>
      <c r="AD496" s="923"/>
      <c r="AE496" s="923"/>
      <c r="AF496" s="923"/>
      <c r="AG496" s="923"/>
      <c r="AH496" s="923"/>
      <c r="AI496" s="923"/>
      <c r="AJ496" s="923"/>
      <c r="AK496" s="923"/>
      <c r="AL496" s="923"/>
      <c r="AM496" s="939"/>
      <c r="AN496" s="1129"/>
      <c r="AS496" s="51"/>
      <c r="AT496" s="51"/>
      <c r="AU496" s="51"/>
      <c r="AV496" s="51"/>
      <c r="AW496" s="51"/>
      <c r="AX496" s="51"/>
      <c r="AY496" s="51"/>
      <c r="AZ496" s="51"/>
      <c r="BA496" s="51"/>
      <c r="BB496" s="51"/>
      <c r="BC496" s="51"/>
      <c r="BD496" s="54"/>
      <c r="BE496" s="54"/>
      <c r="BF496" s="54"/>
      <c r="BG496" s="54"/>
      <c r="BH496" s="54"/>
      <c r="BI496" s="51"/>
      <c r="BJ496" s="51"/>
      <c r="BK496" s="51"/>
      <c r="BL496" s="51"/>
      <c r="BM496" s="51"/>
      <c r="BN496" s="51"/>
      <c r="BO496" s="51"/>
      <c r="BP496" s="51"/>
      <c r="BQ496" s="51"/>
      <c r="BR496" s="51"/>
      <c r="BS496" s="51"/>
      <c r="BT496" s="51"/>
      <c r="BU496" s="51"/>
      <c r="BV496" s="51"/>
      <c r="BW496" s="51"/>
      <c r="BX496" s="51"/>
      <c r="BY496" s="51"/>
      <c r="BZ496" s="51"/>
      <c r="CA496" s="51"/>
      <c r="CB496" s="51"/>
      <c r="CC496" s="51"/>
    </row>
    <row r="497" spans="1:81" s="1130" customFormat="1">
      <c r="A497" s="1056"/>
      <c r="B497" s="1020"/>
      <c r="C497" s="1568"/>
      <c r="D497" s="1020"/>
      <c r="E497" s="1020"/>
      <c r="F497" s="1019"/>
      <c r="G497" s="1019"/>
      <c r="H497" s="1020"/>
      <c r="I497" s="1020"/>
      <c r="J497" s="1020"/>
      <c r="K497" s="1020"/>
      <c r="L497" s="1020"/>
      <c r="M497" s="1020"/>
      <c r="N497" s="1020"/>
      <c r="O497" s="1020"/>
      <c r="P497" s="1020"/>
      <c r="Q497" s="1020"/>
      <c r="R497" s="1020"/>
      <c r="S497" s="1020"/>
      <c r="T497" s="1019"/>
      <c r="U497" s="1019"/>
      <c r="V497" s="1019"/>
      <c r="W497" s="1019"/>
      <c r="X497" s="1001"/>
      <c r="Y497" s="1001"/>
      <c r="Z497" s="1001"/>
      <c r="AA497" s="1001"/>
      <c r="AB497" s="1001"/>
      <c r="AC497" s="1019"/>
      <c r="AD497" s="1019"/>
      <c r="AE497" s="1019"/>
      <c r="AF497" s="1019"/>
      <c r="AG497" s="1019"/>
      <c r="AH497" s="1019"/>
      <c r="AI497" s="1019"/>
      <c r="AJ497" s="923"/>
      <c r="AK497" s="1002"/>
      <c r="AL497" s="1002"/>
      <c r="AM497" s="1022"/>
      <c r="AN497" s="1129"/>
      <c r="AS497" s="51"/>
      <c r="AT497" s="51"/>
      <c r="AU497" s="51"/>
      <c r="AV497" s="51"/>
      <c r="AW497" s="51"/>
      <c r="AX497" s="51"/>
      <c r="AY497" s="51"/>
      <c r="AZ497" s="51"/>
      <c r="BA497" s="51"/>
      <c r="BB497" s="51"/>
      <c r="BC497" s="51"/>
      <c r="BD497" s="54"/>
      <c r="BE497" s="54"/>
      <c r="BF497" s="54"/>
      <c r="BG497" s="54"/>
      <c r="BH497" s="54"/>
      <c r="BI497" s="51"/>
      <c r="BJ497" s="51"/>
      <c r="BK497" s="51"/>
      <c r="BL497" s="51"/>
      <c r="BM497" s="51"/>
      <c r="BN497" s="51"/>
      <c r="BO497" s="51"/>
      <c r="BP497" s="51"/>
      <c r="BQ497" s="51"/>
      <c r="BR497" s="51"/>
      <c r="BS497" s="51"/>
      <c r="BT497" s="51"/>
      <c r="BU497" s="51"/>
      <c r="BV497" s="51"/>
      <c r="BW497" s="51"/>
      <c r="BX497" s="51"/>
      <c r="BY497" s="51"/>
      <c r="BZ497" s="51"/>
      <c r="CA497" s="51"/>
      <c r="CB497" s="51"/>
      <c r="CC497" s="51"/>
    </row>
    <row r="498" spans="1:81" s="1130" customFormat="1">
      <c r="A498" s="1056"/>
      <c r="B498" s="923"/>
      <c r="C498" s="1541"/>
      <c r="D498" s="1102" t="s">
        <v>725</v>
      </c>
      <c r="E498" s="3100" t="s">
        <v>1717</v>
      </c>
      <c r="F498" s="3100"/>
      <c r="G498" s="3100"/>
      <c r="H498" s="3100"/>
      <c r="I498" s="3100"/>
      <c r="J498" s="3100"/>
      <c r="K498" s="3100"/>
      <c r="L498" s="3100"/>
      <c r="M498" s="3100"/>
      <c r="N498" s="3100"/>
      <c r="O498" s="3100"/>
      <c r="P498" s="3100"/>
      <c r="Q498" s="3100"/>
      <c r="R498" s="3100"/>
      <c r="S498" s="3100"/>
      <c r="T498" s="3100"/>
      <c r="U498" s="3100"/>
      <c r="V498" s="3100"/>
      <c r="W498" s="3100"/>
      <c r="X498" s="3100"/>
      <c r="Y498" s="3100"/>
      <c r="Z498" s="3100"/>
      <c r="AA498" s="3100"/>
      <c r="AB498" s="3100"/>
      <c r="AC498" s="923"/>
      <c r="AD498" s="923"/>
      <c r="AE498" s="923"/>
      <c r="AF498" s="3055" t="s">
        <v>1615</v>
      </c>
      <c r="AG498" s="3055"/>
      <c r="AH498" s="3055"/>
      <c r="AI498" s="3055"/>
      <c r="AJ498" s="3055"/>
      <c r="AK498" s="3055"/>
      <c r="AL498" s="3055"/>
      <c r="AM498" s="1022"/>
      <c r="AN498" s="1129"/>
      <c r="AT498" s="51"/>
      <c r="AU498" s="51"/>
      <c r="AV498" s="51"/>
      <c r="AW498" s="51"/>
      <c r="AX498" s="51"/>
      <c r="AY498" s="51"/>
      <c r="AZ498" s="51"/>
    </row>
    <row r="499" spans="1:81" s="1130" customFormat="1">
      <c r="A499" s="1056"/>
      <c r="B499" s="923"/>
      <c r="C499" s="1541"/>
      <c r="D499" s="1102"/>
      <c r="E499" s="3100"/>
      <c r="F499" s="3100"/>
      <c r="G499" s="3100"/>
      <c r="H499" s="3100"/>
      <c r="I499" s="3100"/>
      <c r="J499" s="3100"/>
      <c r="K499" s="3100"/>
      <c r="L499" s="3100"/>
      <c r="M499" s="3100"/>
      <c r="N499" s="3100"/>
      <c r="O499" s="3100"/>
      <c r="P499" s="3100"/>
      <c r="Q499" s="3100"/>
      <c r="R499" s="3100"/>
      <c r="S499" s="3100"/>
      <c r="T499" s="3100"/>
      <c r="U499" s="3100"/>
      <c r="V499" s="3100"/>
      <c r="W499" s="3100"/>
      <c r="X499" s="3100"/>
      <c r="Y499" s="3100"/>
      <c r="Z499" s="3100"/>
      <c r="AA499" s="3100"/>
      <c r="AB499" s="3100"/>
      <c r="AC499" s="923"/>
      <c r="AD499" s="923"/>
      <c r="AE499" s="923"/>
      <c r="AF499" s="1500"/>
      <c r="AG499" s="1500"/>
      <c r="AH499" s="1500"/>
      <c r="AI499" s="1500"/>
      <c r="AJ499" s="1500"/>
      <c r="AK499" s="1500"/>
      <c r="AL499" s="1500"/>
      <c r="AM499" s="1022"/>
      <c r="AN499" s="1129"/>
      <c r="AT499" s="51"/>
      <c r="AU499" s="51"/>
      <c r="AV499" s="51"/>
      <c r="AW499" s="51"/>
      <c r="AX499" s="51"/>
      <c r="AY499" s="51"/>
      <c r="AZ499" s="51"/>
    </row>
    <row r="500" spans="1:81" s="1130" customFormat="1">
      <c r="A500" s="1056"/>
      <c r="B500" s="1019"/>
      <c r="C500" s="1543"/>
      <c r="D500" s="1102"/>
      <c r="E500" s="3100"/>
      <c r="F500" s="3100"/>
      <c r="G500" s="3100"/>
      <c r="H500" s="3100"/>
      <c r="I500" s="3100"/>
      <c r="J500" s="3100"/>
      <c r="K500" s="3100"/>
      <c r="L500" s="3100"/>
      <c r="M500" s="3100"/>
      <c r="N500" s="3100"/>
      <c r="O500" s="3100"/>
      <c r="P500" s="3100"/>
      <c r="Q500" s="3100"/>
      <c r="R500" s="3100"/>
      <c r="S500" s="3100"/>
      <c r="T500" s="3100"/>
      <c r="U500" s="3100"/>
      <c r="V500" s="3100"/>
      <c r="W500" s="3100"/>
      <c r="X500" s="3100"/>
      <c r="Y500" s="3100"/>
      <c r="Z500" s="3100"/>
      <c r="AA500" s="3100"/>
      <c r="AB500" s="3100"/>
      <c r="AC500" s="923"/>
      <c r="AD500" s="923"/>
      <c r="AE500" s="923"/>
      <c r="AF500" s="923"/>
      <c r="AG500" s="923"/>
      <c r="AH500" s="923"/>
      <c r="AI500" s="923"/>
      <c r="AJ500" s="923"/>
      <c r="AK500" s="923"/>
      <c r="AL500" s="1002"/>
      <c r="AM500" s="1022"/>
      <c r="AN500" s="1129"/>
    </row>
    <row r="501" spans="1:81" s="1131" customFormat="1" ht="12.75" customHeight="1">
      <c r="A501" s="1056"/>
      <c r="B501" s="1019"/>
      <c r="C501" s="1543"/>
      <c r="D501" s="1102"/>
      <c r="E501" s="3100"/>
      <c r="F501" s="3100"/>
      <c r="G501" s="3100"/>
      <c r="H501" s="3100"/>
      <c r="I501" s="3100"/>
      <c r="J501" s="3100"/>
      <c r="K501" s="3100"/>
      <c r="L501" s="3100"/>
      <c r="M501" s="3100"/>
      <c r="N501" s="3100"/>
      <c r="O501" s="3100"/>
      <c r="P501" s="3100"/>
      <c r="Q501" s="3100"/>
      <c r="R501" s="3100"/>
      <c r="S501" s="3100"/>
      <c r="T501" s="3100"/>
      <c r="U501" s="3100"/>
      <c r="V501" s="3100"/>
      <c r="W501" s="3100"/>
      <c r="X501" s="3100"/>
      <c r="Y501" s="3100"/>
      <c r="Z501" s="3100"/>
      <c r="AA501" s="3100"/>
      <c r="AB501" s="3100"/>
      <c r="AC501" s="923"/>
      <c r="AD501" s="923"/>
      <c r="AE501" s="1019"/>
      <c r="AF501" s="1019"/>
      <c r="AG501" s="1002"/>
      <c r="AH501" s="1002"/>
      <c r="AI501" s="1002"/>
      <c r="AJ501" s="1002"/>
      <c r="AK501" s="1002"/>
      <c r="AL501" s="1002"/>
      <c r="AM501" s="1022"/>
      <c r="AN501" s="1135"/>
      <c r="AO501" s="56"/>
    </row>
    <row r="502" spans="1:81" s="1130" customFormat="1">
      <c r="A502" s="1122"/>
      <c r="B502" s="1001"/>
      <c r="C502" s="1544"/>
      <c r="D502" s="1102"/>
      <c r="E502" s="1569"/>
      <c r="F502" s="1569"/>
      <c r="G502" s="1569"/>
      <c r="H502" s="1569"/>
      <c r="I502" s="1569"/>
      <c r="J502" s="1569"/>
      <c r="K502" s="1569"/>
      <c r="L502" s="1569"/>
      <c r="M502" s="1569"/>
      <c r="N502" s="1569"/>
      <c r="O502" s="1569"/>
      <c r="P502" s="1569"/>
      <c r="Q502" s="1569"/>
      <c r="R502" s="1569"/>
      <c r="S502" s="1569"/>
      <c r="T502" s="1569"/>
      <c r="U502" s="1569"/>
      <c r="V502" s="1569"/>
      <c r="W502" s="1569"/>
      <c r="X502" s="1569"/>
      <c r="Y502" s="1569"/>
      <c r="Z502" s="1569"/>
      <c r="AA502" s="1569"/>
      <c r="AB502" s="1569"/>
      <c r="AC502" s="923"/>
      <c r="AD502" s="923"/>
      <c r="AE502" s="1002"/>
      <c r="AF502" s="923"/>
      <c r="AG502" s="923"/>
      <c r="AH502" s="923"/>
      <c r="AI502" s="923"/>
      <c r="AJ502" s="923"/>
      <c r="AK502" s="923"/>
      <c r="AL502" s="923"/>
      <c r="AM502" s="1022"/>
      <c r="AN502" s="1129"/>
      <c r="AO502" s="126"/>
      <c r="AP502" s="51"/>
    </row>
    <row r="503" spans="1:81" s="1130" customFormat="1">
      <c r="A503" s="1056"/>
      <c r="B503" s="1002"/>
      <c r="C503" s="1541"/>
      <c r="D503" s="1102" t="s">
        <v>542</v>
      </c>
      <c r="E503" s="3100" t="s">
        <v>1718</v>
      </c>
      <c r="F503" s="3100"/>
      <c r="G503" s="3100"/>
      <c r="H503" s="3100"/>
      <c r="I503" s="3100"/>
      <c r="J503" s="3100"/>
      <c r="K503" s="3100"/>
      <c r="L503" s="3100"/>
      <c r="M503" s="3100"/>
      <c r="N503" s="3100"/>
      <c r="O503" s="3100"/>
      <c r="P503" s="3100"/>
      <c r="Q503" s="3100"/>
      <c r="R503" s="3100"/>
      <c r="S503" s="3100"/>
      <c r="T503" s="3100"/>
      <c r="U503" s="3100"/>
      <c r="V503" s="3100"/>
      <c r="W503" s="3100"/>
      <c r="X503" s="3100"/>
      <c r="Y503" s="3100"/>
      <c r="Z503" s="3100"/>
      <c r="AA503" s="3100"/>
      <c r="AB503" s="965"/>
      <c r="AC503" s="923"/>
      <c r="AD503" s="923"/>
      <c r="AE503" s="923"/>
      <c r="AF503" s="3055" t="s">
        <v>1679</v>
      </c>
      <c r="AG503" s="3055"/>
      <c r="AH503" s="3055"/>
      <c r="AI503" s="3055"/>
      <c r="AJ503" s="3055"/>
      <c r="AK503" s="3055"/>
      <c r="AL503" s="3055"/>
      <c r="AM503" s="1022"/>
      <c r="AN503" s="1129"/>
      <c r="AO503" s="126"/>
      <c r="AP503" s="51"/>
    </row>
    <row r="504" spans="1:81" s="1130" customFormat="1">
      <c r="A504" s="1056"/>
      <c r="B504" s="1002"/>
      <c r="C504" s="1541"/>
      <c r="D504" s="1102"/>
      <c r="E504" s="3100"/>
      <c r="F504" s="3100"/>
      <c r="G504" s="3100"/>
      <c r="H504" s="3100"/>
      <c r="I504" s="3100"/>
      <c r="J504" s="3100"/>
      <c r="K504" s="3100"/>
      <c r="L504" s="3100"/>
      <c r="M504" s="3100"/>
      <c r="N504" s="3100"/>
      <c r="O504" s="3100"/>
      <c r="P504" s="3100"/>
      <c r="Q504" s="3100"/>
      <c r="R504" s="3100"/>
      <c r="S504" s="3100"/>
      <c r="T504" s="3100"/>
      <c r="U504" s="3100"/>
      <c r="V504" s="3100"/>
      <c r="W504" s="3100"/>
      <c r="X504" s="3100"/>
      <c r="Y504" s="3100"/>
      <c r="Z504" s="3100"/>
      <c r="AA504" s="3100"/>
      <c r="AB504" s="965"/>
      <c r="AC504" s="923"/>
      <c r="AD504" s="923"/>
      <c r="AE504" s="923"/>
      <c r="AF504" s="1500"/>
      <c r="AG504" s="1500"/>
      <c r="AH504" s="1500"/>
      <c r="AI504" s="1500"/>
      <c r="AJ504" s="1500"/>
      <c r="AK504" s="1500"/>
      <c r="AL504" s="1500"/>
      <c r="AM504" s="1022"/>
      <c r="AN504" s="1129"/>
      <c r="AO504" s="126"/>
      <c r="AP504" s="51"/>
    </row>
    <row r="505" spans="1:81" s="1130" customFormat="1">
      <c r="A505" s="1056"/>
      <c r="B505" s="1002"/>
      <c r="C505" s="1541"/>
      <c r="D505" s="1019"/>
      <c r="E505" s="3100"/>
      <c r="F505" s="3100"/>
      <c r="G505" s="3100"/>
      <c r="H505" s="3100"/>
      <c r="I505" s="3100"/>
      <c r="J505" s="3100"/>
      <c r="K505" s="3100"/>
      <c r="L505" s="3100"/>
      <c r="M505" s="3100"/>
      <c r="N505" s="3100"/>
      <c r="O505" s="3100"/>
      <c r="P505" s="3100"/>
      <c r="Q505" s="3100"/>
      <c r="R505" s="3100"/>
      <c r="S505" s="3100"/>
      <c r="T505" s="3100"/>
      <c r="U505" s="3100"/>
      <c r="V505" s="3100"/>
      <c r="W505" s="3100"/>
      <c r="X505" s="3100"/>
      <c r="Y505" s="3100"/>
      <c r="Z505" s="3100"/>
      <c r="AA505" s="3100"/>
      <c r="AB505" s="965"/>
      <c r="AC505" s="1500"/>
      <c r="AD505" s="1500"/>
      <c r="AE505" s="1500"/>
      <c r="AF505" s="1500"/>
      <c r="AG505" s="1500"/>
      <c r="AH505" s="1500"/>
      <c r="AI505" s="1500"/>
      <c r="AJ505" s="923"/>
      <c r="AK505" s="1002"/>
      <c r="AL505" s="1002"/>
      <c r="AM505" s="1022"/>
      <c r="AN505" s="1129"/>
      <c r="AO505" s="126"/>
      <c r="AP505" s="51"/>
    </row>
    <row r="506" spans="1:81" s="1130" customFormat="1">
      <c r="A506" s="1056"/>
      <c r="B506" s="1002"/>
      <c r="C506" s="1541"/>
      <c r="D506" s="1019"/>
      <c r="E506" s="3100"/>
      <c r="F506" s="3100"/>
      <c r="G506" s="3100"/>
      <c r="H506" s="3100"/>
      <c r="I506" s="3100"/>
      <c r="J506" s="3100"/>
      <c r="K506" s="3100"/>
      <c r="L506" s="3100"/>
      <c r="M506" s="3100"/>
      <c r="N506" s="3100"/>
      <c r="O506" s="3100"/>
      <c r="P506" s="3100"/>
      <c r="Q506" s="3100"/>
      <c r="R506" s="3100"/>
      <c r="S506" s="3100"/>
      <c r="T506" s="3100"/>
      <c r="U506" s="3100"/>
      <c r="V506" s="3100"/>
      <c r="W506" s="3100"/>
      <c r="X506" s="3100"/>
      <c r="Y506" s="3100"/>
      <c r="Z506" s="3100"/>
      <c r="AA506" s="3100"/>
      <c r="AB506" s="965"/>
      <c r="AC506" s="1500"/>
      <c r="AD506" s="1500"/>
      <c r="AE506" s="1500"/>
      <c r="AF506" s="1500"/>
      <c r="AG506" s="1500"/>
      <c r="AH506" s="1500"/>
      <c r="AI506" s="1500"/>
      <c r="AJ506" s="923"/>
      <c r="AK506" s="1002"/>
      <c r="AL506" s="1002"/>
      <c r="AM506" s="1022"/>
      <c r="AN506" s="1129"/>
      <c r="AO506" s="126"/>
      <c r="AP506" s="51"/>
    </row>
    <row r="507" spans="1:81" s="1130" customFormat="1">
      <c r="A507" s="1056"/>
      <c r="B507" s="1002"/>
      <c r="C507" s="1541"/>
      <c r="D507" s="1019"/>
      <c r="E507" s="1074"/>
      <c r="F507" s="1074"/>
      <c r="G507" s="1074"/>
      <c r="H507" s="1074"/>
      <c r="I507" s="1074"/>
      <c r="J507" s="1074"/>
      <c r="K507" s="1074"/>
      <c r="L507" s="1074"/>
      <c r="M507" s="1074"/>
      <c r="N507" s="1074"/>
      <c r="O507" s="1074"/>
      <c r="P507" s="1074"/>
      <c r="Q507" s="1074"/>
      <c r="R507" s="1074"/>
      <c r="S507" s="1074"/>
      <c r="T507" s="1074"/>
      <c r="U507" s="1074"/>
      <c r="V507" s="1074"/>
      <c r="W507" s="1074"/>
      <c r="X507" s="1074"/>
      <c r="Y507" s="1074"/>
      <c r="Z507" s="1074"/>
      <c r="AA507" s="1074"/>
      <c r="AB507" s="1074"/>
      <c r="AC507" s="1500"/>
      <c r="AD507" s="1500"/>
      <c r="AE507" s="1500"/>
      <c r="AF507" s="1500"/>
      <c r="AG507" s="1500"/>
      <c r="AH507" s="1500"/>
      <c r="AI507" s="1500"/>
      <c r="AJ507" s="923"/>
      <c r="AK507" s="1002"/>
      <c r="AL507" s="1002"/>
      <c r="AM507" s="1022"/>
      <c r="AN507" s="1129"/>
    </row>
    <row r="508" spans="1:81" s="1130" customFormat="1" ht="12.75" customHeight="1">
      <c r="A508" s="1056"/>
      <c r="B508" s="1002"/>
      <c r="C508" s="1541"/>
      <c r="D508" s="1019" t="s">
        <v>1671</v>
      </c>
      <c r="E508" s="1547"/>
      <c r="F508" s="1547"/>
      <c r="G508" s="1547"/>
      <c r="H508" s="3119" t="s">
        <v>725</v>
      </c>
      <c r="I508" s="3119"/>
      <c r="J508" s="1074"/>
      <c r="K508" s="1074"/>
      <c r="L508" s="1074"/>
      <c r="M508" s="1074"/>
      <c r="N508" s="1074"/>
      <c r="O508" s="1074"/>
      <c r="P508" s="1074"/>
      <c r="Q508" s="1074"/>
      <c r="R508" s="1074"/>
      <c r="S508" s="1074"/>
      <c r="T508" s="1074"/>
      <c r="U508" s="1074"/>
      <c r="V508" s="1074"/>
      <c r="W508" s="1074"/>
      <c r="X508" s="1074"/>
      <c r="Y508" s="1074"/>
      <c r="Z508" s="1074"/>
      <c r="AA508" s="1074"/>
      <c r="AB508" s="1074"/>
      <c r="AC508" s="1500"/>
      <c r="AD508" s="1500"/>
      <c r="AE508" s="1500"/>
      <c r="AF508" s="1500"/>
      <c r="AG508" s="1500"/>
      <c r="AH508" s="1500"/>
      <c r="AI508" s="1500"/>
      <c r="AJ508" s="923"/>
      <c r="AK508" s="1002"/>
      <c r="AL508" s="1002"/>
      <c r="AM508" s="1022"/>
      <c r="AN508" s="1129"/>
    </row>
    <row r="509" spans="1:81" s="1130" customFormat="1" ht="12.75" customHeight="1">
      <c r="A509" s="1056"/>
      <c r="B509" s="1002"/>
      <c r="C509" s="1541"/>
      <c r="D509" s="1019"/>
      <c r="E509" s="1074"/>
      <c r="F509" s="1074"/>
      <c r="G509" s="1074"/>
      <c r="H509" s="1074"/>
      <c r="I509" s="1074"/>
      <c r="J509" s="1074"/>
      <c r="K509" s="1074"/>
      <c r="L509" s="1074"/>
      <c r="M509" s="1074"/>
      <c r="N509" s="1074"/>
      <c r="O509" s="1074"/>
      <c r="P509" s="1074"/>
      <c r="Q509" s="1074"/>
      <c r="R509" s="1074"/>
      <c r="S509" s="1074"/>
      <c r="T509" s="1074"/>
      <c r="U509" s="1074"/>
      <c r="V509" s="1074"/>
      <c r="W509" s="1074"/>
      <c r="X509" s="1074"/>
      <c r="Y509" s="1074"/>
      <c r="Z509" s="1074"/>
      <c r="AA509" s="1074"/>
      <c r="AB509" s="1074"/>
      <c r="AC509" s="1500"/>
      <c r="AD509" s="1500"/>
      <c r="AE509" s="1500"/>
      <c r="AF509" s="1500"/>
      <c r="AG509" s="1500"/>
      <c r="AH509" s="1500"/>
      <c r="AI509" s="1500"/>
      <c r="AJ509" s="923"/>
      <c r="AK509" s="1002"/>
      <c r="AL509" s="1002"/>
      <c r="AM509" s="1022"/>
      <c r="AN509" s="921"/>
      <c r="AO509" s="126"/>
      <c r="AP509" s="51"/>
      <c r="AQ509" s="51"/>
      <c r="AR509" s="51"/>
      <c r="AS509" s="51"/>
      <c r="AT509" s="51"/>
      <c r="AU509" s="51"/>
      <c r="AV509" s="51"/>
      <c r="AW509" s="51"/>
      <c r="AX509" s="51"/>
      <c r="AY509" s="51"/>
      <c r="AZ509" s="51"/>
      <c r="BA509" s="51"/>
      <c r="BB509" s="51"/>
      <c r="BC509" s="51"/>
      <c r="BD509" s="54"/>
      <c r="BE509" s="54"/>
      <c r="BF509" s="54"/>
      <c r="BG509" s="54"/>
      <c r="BH509" s="54"/>
      <c r="BI509" s="51"/>
      <c r="BJ509" s="51"/>
      <c r="BK509" s="51"/>
      <c r="BL509" s="51"/>
      <c r="BM509" s="51"/>
      <c r="BN509" s="51"/>
      <c r="BO509" s="51"/>
      <c r="BP509" s="51"/>
      <c r="BQ509" s="51"/>
      <c r="BR509" s="51"/>
      <c r="BS509" s="51"/>
      <c r="BT509" s="51"/>
      <c r="BU509" s="51"/>
      <c r="BV509" s="51"/>
    </row>
    <row r="510" spans="1:81" s="1130" customFormat="1">
      <c r="A510" s="1067"/>
      <c r="B510" s="1005"/>
      <c r="C510" s="1557"/>
      <c r="D510" s="1015"/>
      <c r="E510" s="1570"/>
      <c r="F510" s="1570"/>
      <c r="G510" s="1570"/>
      <c r="H510" s="1570"/>
      <c r="I510" s="1570"/>
      <c r="J510" s="1570"/>
      <c r="K510" s="1570"/>
      <c r="L510" s="1570"/>
      <c r="M510" s="1570"/>
      <c r="N510" s="1570"/>
      <c r="O510" s="1570"/>
      <c r="P510" s="1570"/>
      <c r="Q510" s="1570"/>
      <c r="R510" s="1570"/>
      <c r="S510" s="1570"/>
      <c r="T510" s="1570"/>
      <c r="U510" s="1570"/>
      <c r="V510" s="1570"/>
      <c r="W510" s="1570"/>
      <c r="X510" s="1570"/>
      <c r="Y510" s="1570"/>
      <c r="Z510" s="1570"/>
      <c r="AA510" s="1570"/>
      <c r="AB510" s="1136"/>
      <c r="AC510" s="1136"/>
      <c r="AD510" s="1136"/>
      <c r="AE510" s="1136"/>
      <c r="AF510" s="1136"/>
      <c r="AG510" s="1136"/>
      <c r="AH510" s="1015"/>
      <c r="AI510" s="955" t="s">
        <v>1719</v>
      </c>
      <c r="AJ510" s="3079">
        <f>VLOOKUP($H$508,$AO$441:$AP$443,2,FALSE)</f>
        <v>3</v>
      </c>
      <c r="AK510" s="3081"/>
      <c r="AL510" s="1001"/>
      <c r="AM510" s="998"/>
      <c r="AN510" s="921"/>
      <c r="AO510" s="126"/>
      <c r="AP510" s="51"/>
      <c r="AQ510" s="51"/>
      <c r="AR510" s="51"/>
      <c r="AS510" s="51"/>
      <c r="AT510" s="51"/>
      <c r="AU510" s="51"/>
      <c r="AV510" s="51"/>
      <c r="AW510" s="51"/>
      <c r="AX510" s="51"/>
      <c r="AY510" s="51"/>
      <c r="AZ510" s="51"/>
      <c r="BA510" s="51"/>
      <c r="BB510" s="51"/>
      <c r="BC510" s="51"/>
      <c r="BD510" s="54"/>
      <c r="BE510" s="54"/>
      <c r="BF510" s="54"/>
      <c r="BG510" s="54"/>
      <c r="BH510" s="54"/>
      <c r="BI510" s="51"/>
      <c r="BJ510" s="51"/>
      <c r="BK510" s="51"/>
      <c r="BL510" s="51"/>
      <c r="BM510" s="51"/>
      <c r="BN510" s="51"/>
      <c r="BO510" s="51"/>
      <c r="BP510" s="51"/>
      <c r="BQ510" s="51"/>
      <c r="BR510" s="51"/>
      <c r="BS510" s="51"/>
      <c r="BT510" s="51"/>
      <c r="BU510" s="51"/>
      <c r="BV510" s="51"/>
    </row>
    <row r="511" spans="1:81" s="1130" customFormat="1" ht="12.75" customHeight="1">
      <c r="A511" s="1115"/>
      <c r="B511" s="1019"/>
      <c r="C511" s="1543"/>
      <c r="D511" s="923"/>
      <c r="E511" s="923"/>
      <c r="F511" s="923"/>
      <c r="G511" s="923"/>
      <c r="H511" s="923"/>
      <c r="I511" s="923"/>
      <c r="J511" s="1074"/>
      <c r="K511" s="1074"/>
      <c r="L511" s="1501"/>
      <c r="M511" s="1501"/>
      <c r="N511" s="1501"/>
      <c r="O511" s="1501"/>
      <c r="P511" s="1501"/>
      <c r="Q511" s="1501"/>
      <c r="R511" s="1501"/>
      <c r="S511" s="1501"/>
      <c r="T511" s="1501"/>
      <c r="U511" s="1501"/>
      <c r="V511" s="1031"/>
      <c r="W511" s="1031"/>
      <c r="X511" s="1031"/>
      <c r="Y511" s="1031"/>
      <c r="Z511" s="1547"/>
      <c r="AA511" s="1547"/>
      <c r="AB511" s="1547"/>
      <c r="AC511" s="1019"/>
      <c r="AD511" s="1019"/>
      <c r="AE511" s="1019"/>
      <c r="AF511" s="1019"/>
      <c r="AG511" s="1019"/>
      <c r="AH511" s="1019"/>
      <c r="AI511" s="923"/>
      <c r="AJ511" s="923"/>
      <c r="AK511" s="923"/>
      <c r="AL511" s="923"/>
      <c r="AM511" s="939"/>
      <c r="AN511" s="921"/>
      <c r="AO511" s="126"/>
      <c r="AP511" s="51"/>
      <c r="AQ511" s="51"/>
      <c r="AR511" s="51"/>
      <c r="AS511" s="51"/>
      <c r="AT511" s="51"/>
      <c r="AU511" s="51"/>
      <c r="AV511" s="51"/>
      <c r="AW511" s="51"/>
      <c r="AX511" s="51"/>
      <c r="AY511" s="51"/>
      <c r="AZ511" s="51"/>
      <c r="BA511" s="51"/>
      <c r="BB511" s="51"/>
      <c r="BC511" s="51"/>
      <c r="BD511" s="54"/>
      <c r="BE511" s="54"/>
      <c r="BF511" s="54"/>
      <c r="BG511" s="54"/>
      <c r="BH511" s="54"/>
      <c r="BI511" s="51"/>
      <c r="BJ511" s="51"/>
      <c r="BK511" s="51"/>
      <c r="BL511" s="51"/>
      <c r="BM511" s="51"/>
      <c r="BN511" s="51"/>
      <c r="BO511" s="51"/>
      <c r="BP511" s="51"/>
      <c r="BQ511" s="51"/>
      <c r="BR511" s="51"/>
      <c r="BS511" s="51"/>
      <c r="BT511" s="51"/>
      <c r="BU511" s="51"/>
      <c r="BV511" s="51"/>
    </row>
    <row r="512" spans="1:81" s="1130" customFormat="1">
      <c r="A512" s="939"/>
      <c r="B512" s="923"/>
      <c r="C512" s="982" t="s">
        <v>1709</v>
      </c>
      <c r="D512" s="1031"/>
      <c r="E512" s="923"/>
      <c r="F512" s="923"/>
      <c r="G512" s="923"/>
      <c r="H512" s="923"/>
      <c r="I512" s="923"/>
      <c r="J512" s="923"/>
      <c r="K512" s="923"/>
      <c r="L512" s="923"/>
      <c r="M512" s="923"/>
      <c r="N512" s="923"/>
      <c r="O512" s="923"/>
      <c r="P512" s="923"/>
      <c r="Q512" s="923"/>
      <c r="R512" s="923"/>
      <c r="S512" s="923"/>
      <c r="T512" s="923"/>
      <c r="U512" s="923"/>
      <c r="V512" s="923"/>
      <c r="W512" s="923"/>
      <c r="X512" s="923"/>
      <c r="Y512" s="923"/>
      <c r="Z512" s="923"/>
      <c r="AA512" s="923"/>
      <c r="AB512" s="923"/>
      <c r="AC512" s="923"/>
      <c r="AD512" s="923"/>
      <c r="AE512" s="923"/>
      <c r="AF512" s="923"/>
      <c r="AG512" s="923"/>
      <c r="AH512" s="923"/>
      <c r="AI512" s="923"/>
      <c r="AJ512" s="923"/>
      <c r="AK512" s="923"/>
      <c r="AL512" s="923"/>
      <c r="AM512" s="939"/>
      <c r="AN512" s="921"/>
      <c r="AO512" s="126"/>
      <c r="AP512" s="51"/>
      <c r="AQ512" s="51"/>
      <c r="AR512" s="51"/>
      <c r="AS512" s="51"/>
      <c r="AT512" s="51"/>
      <c r="AU512" s="51"/>
      <c r="AV512" s="51"/>
      <c r="AW512" s="51"/>
      <c r="AX512" s="51"/>
      <c r="AY512" s="51"/>
      <c r="AZ512" s="51"/>
      <c r="BA512" s="51"/>
      <c r="BB512" s="51"/>
      <c r="BC512" s="51"/>
      <c r="BD512" s="54"/>
      <c r="BE512" s="54"/>
      <c r="BF512" s="54"/>
      <c r="BG512" s="54"/>
      <c r="BH512" s="54"/>
      <c r="BI512" s="51"/>
      <c r="BJ512" s="51"/>
      <c r="BK512" s="51"/>
      <c r="BL512" s="51"/>
      <c r="BM512" s="51"/>
      <c r="BN512" s="51"/>
      <c r="BO512" s="51"/>
      <c r="BP512" s="51"/>
      <c r="BQ512" s="51"/>
      <c r="BR512" s="51"/>
      <c r="BS512" s="51"/>
      <c r="BT512" s="51"/>
      <c r="BU512" s="51"/>
      <c r="BV512" s="51"/>
    </row>
    <row r="513" spans="1:74" s="1130" customFormat="1">
      <c r="A513" s="1056"/>
      <c r="B513" s="1031"/>
      <c r="C513" s="923"/>
      <c r="D513" s="923"/>
      <c r="E513" s="1031"/>
      <c r="F513" s="1031"/>
      <c r="G513" s="1031"/>
      <c r="H513" s="1031"/>
      <c r="I513" s="1031"/>
      <c r="J513" s="1031"/>
      <c r="K513" s="1031"/>
      <c r="L513" s="1031"/>
      <c r="M513" s="1031"/>
      <c r="N513" s="1031"/>
      <c r="O513" s="1031"/>
      <c r="P513" s="1031"/>
      <c r="Q513" s="1031"/>
      <c r="R513" s="1031"/>
      <c r="S513" s="1031"/>
      <c r="T513" s="1031"/>
      <c r="U513" s="1031"/>
      <c r="V513" s="1031"/>
      <c r="W513" s="1031"/>
      <c r="X513" s="1031"/>
      <c r="Y513" s="1031"/>
      <c r="Z513" s="1031"/>
      <c r="AA513" s="1031"/>
      <c r="AB513" s="1031"/>
      <c r="AC513" s="1031"/>
      <c r="AD513" s="1031"/>
      <c r="AE513" s="1031"/>
      <c r="AF513" s="1031"/>
      <c r="AG513" s="1031"/>
      <c r="AH513" s="1031"/>
      <c r="AI513" s="1002"/>
      <c r="AJ513" s="923"/>
      <c r="AK513" s="1002"/>
      <c r="AL513" s="1002"/>
      <c r="AM513" s="1022"/>
      <c r="AN513" s="921"/>
      <c r="AO513" s="126"/>
      <c r="AP513" s="51"/>
      <c r="AQ513" s="51"/>
      <c r="AR513" s="51"/>
      <c r="AS513" s="51"/>
      <c r="AT513" s="51"/>
      <c r="AU513" s="51"/>
      <c r="AV513" s="51"/>
      <c r="AW513" s="51"/>
      <c r="AX513" s="51"/>
      <c r="AY513" s="51"/>
      <c r="AZ513" s="51"/>
      <c r="BA513" s="51"/>
      <c r="BB513" s="51"/>
      <c r="BC513" s="51"/>
      <c r="BD513" s="54"/>
      <c r="BE513" s="54"/>
      <c r="BF513" s="54"/>
      <c r="BG513" s="54"/>
      <c r="BH513" s="54"/>
      <c r="BI513" s="51"/>
      <c r="BJ513" s="51"/>
      <c r="BK513" s="51"/>
      <c r="BL513" s="51"/>
      <c r="BM513" s="51"/>
      <c r="BN513" s="51"/>
      <c r="BO513" s="51"/>
      <c r="BP513" s="51"/>
      <c r="BQ513" s="51"/>
      <c r="BR513" s="51"/>
      <c r="BS513" s="51"/>
      <c r="BT513" s="51"/>
      <c r="BU513" s="51"/>
      <c r="BV513" s="51"/>
    </row>
    <row r="514" spans="1:74" s="1130" customFormat="1">
      <c r="A514" s="1056"/>
      <c r="B514" s="923"/>
      <c r="C514" s="1541"/>
      <c r="D514" s="1102" t="s">
        <v>725</v>
      </c>
      <c r="E514" s="3100" t="s">
        <v>1720</v>
      </c>
      <c r="F514" s="3100"/>
      <c r="G514" s="3100"/>
      <c r="H514" s="3100"/>
      <c r="I514" s="3100"/>
      <c r="J514" s="3100"/>
      <c r="K514" s="3100"/>
      <c r="L514" s="3100"/>
      <c r="M514" s="3100"/>
      <c r="N514" s="3100"/>
      <c r="O514" s="3100"/>
      <c r="P514" s="3100"/>
      <c r="Q514" s="3100"/>
      <c r="R514" s="3100"/>
      <c r="S514" s="3100"/>
      <c r="T514" s="3100"/>
      <c r="U514" s="3100"/>
      <c r="V514" s="3100"/>
      <c r="W514" s="3100"/>
      <c r="X514" s="3100"/>
      <c r="Y514" s="3100"/>
      <c r="Z514" s="3100"/>
      <c r="AA514" s="3100"/>
      <c r="AB514" s="3100"/>
      <c r="AC514" s="923"/>
      <c r="AD514" s="923"/>
      <c r="AE514" s="923"/>
      <c r="AF514" s="3055" t="s">
        <v>1679</v>
      </c>
      <c r="AG514" s="3055"/>
      <c r="AH514" s="3055"/>
      <c r="AI514" s="3055"/>
      <c r="AJ514" s="3055"/>
      <c r="AK514" s="3055"/>
      <c r="AL514" s="3055"/>
      <c r="AM514" s="1022"/>
      <c r="AN514" s="921"/>
      <c r="AO514" s="126"/>
      <c r="AP514" s="51"/>
      <c r="AQ514" s="51"/>
      <c r="AR514" s="51"/>
      <c r="AS514" s="51"/>
      <c r="AT514" s="51"/>
      <c r="AU514" s="51"/>
      <c r="AV514" s="51"/>
      <c r="AW514" s="51"/>
      <c r="AX514" s="51"/>
      <c r="AY514" s="51"/>
      <c r="AZ514" s="51"/>
      <c r="BA514" s="51"/>
      <c r="BB514" s="51"/>
      <c r="BC514" s="51"/>
      <c r="BD514" s="54"/>
      <c r="BE514" s="54"/>
      <c r="BF514" s="54"/>
      <c r="BG514" s="54"/>
      <c r="BH514" s="54"/>
      <c r="BI514" s="51"/>
      <c r="BJ514" s="51"/>
      <c r="BK514" s="51"/>
      <c r="BL514" s="51"/>
      <c r="BM514" s="51"/>
      <c r="BN514" s="51"/>
      <c r="BO514" s="51"/>
      <c r="BP514" s="51"/>
      <c r="BQ514" s="51"/>
      <c r="BR514" s="51"/>
      <c r="BS514" s="51"/>
      <c r="BT514" s="51"/>
      <c r="BU514" s="51"/>
      <c r="BV514" s="51"/>
    </row>
    <row r="515" spans="1:74" s="1130" customFormat="1">
      <c r="A515" s="1056"/>
      <c r="B515" s="1019"/>
      <c r="C515" s="1543"/>
      <c r="D515" s="1102"/>
      <c r="E515" s="3100"/>
      <c r="F515" s="3100"/>
      <c r="G515" s="3100"/>
      <c r="H515" s="3100"/>
      <c r="I515" s="3100"/>
      <c r="J515" s="3100"/>
      <c r="K515" s="3100"/>
      <c r="L515" s="3100"/>
      <c r="M515" s="3100"/>
      <c r="N515" s="3100"/>
      <c r="O515" s="3100"/>
      <c r="P515" s="3100"/>
      <c r="Q515" s="3100"/>
      <c r="R515" s="3100"/>
      <c r="S515" s="3100"/>
      <c r="T515" s="3100"/>
      <c r="U515" s="3100"/>
      <c r="V515" s="3100"/>
      <c r="W515" s="3100"/>
      <c r="X515" s="3100"/>
      <c r="Y515" s="3100"/>
      <c r="Z515" s="3100"/>
      <c r="AA515" s="3100"/>
      <c r="AB515" s="3100"/>
      <c r="AC515" s="923"/>
      <c r="AD515" s="923"/>
      <c r="AE515" s="923"/>
      <c r="AF515" s="923"/>
      <c r="AG515" s="923"/>
      <c r="AH515" s="923"/>
      <c r="AI515" s="923"/>
      <c r="AJ515" s="923"/>
      <c r="AK515" s="923"/>
      <c r="AL515" s="1002"/>
      <c r="AM515" s="1022"/>
      <c r="AN515" s="921"/>
      <c r="AO515" s="126"/>
      <c r="AP515" s="51"/>
      <c r="AQ515" s="51"/>
      <c r="AR515" s="51"/>
      <c r="AS515" s="51"/>
      <c r="AT515" s="51"/>
      <c r="AU515" s="51"/>
      <c r="AV515" s="51"/>
      <c r="AW515" s="51"/>
      <c r="AX515" s="51"/>
      <c r="AY515" s="51"/>
      <c r="AZ515" s="51"/>
      <c r="BA515" s="51"/>
      <c r="BB515" s="51"/>
      <c r="BC515" s="51"/>
      <c r="BD515" s="54"/>
      <c r="BE515" s="54"/>
      <c r="BF515" s="54"/>
      <c r="BG515" s="54"/>
      <c r="BH515" s="54"/>
      <c r="BI515" s="51"/>
      <c r="BJ515" s="51"/>
      <c r="BK515" s="51"/>
      <c r="BL515" s="51"/>
      <c r="BM515" s="51"/>
      <c r="BN515" s="51"/>
      <c r="BO515" s="51"/>
      <c r="BP515" s="51"/>
      <c r="BQ515" s="51"/>
      <c r="BR515" s="51"/>
      <c r="BS515" s="51"/>
      <c r="BT515" s="51"/>
      <c r="BU515" s="51"/>
      <c r="BV515" s="51"/>
    </row>
    <row r="516" spans="1:74" s="1130" customFormat="1">
      <c r="A516" s="1056"/>
      <c r="B516" s="1031"/>
      <c r="C516" s="1553"/>
      <c r="D516" s="1102"/>
      <c r="E516" s="1031"/>
      <c r="F516" s="1031"/>
      <c r="G516" s="1031"/>
      <c r="H516" s="1031"/>
      <c r="I516" s="1031"/>
      <c r="J516" s="1031"/>
      <c r="K516" s="1031"/>
      <c r="L516" s="1031"/>
      <c r="M516" s="1031"/>
      <c r="N516" s="1031"/>
      <c r="O516" s="1031"/>
      <c r="P516" s="1031"/>
      <c r="Q516" s="1031"/>
      <c r="R516" s="1031"/>
      <c r="S516" s="1031"/>
      <c r="T516" s="1031"/>
      <c r="U516" s="1031"/>
      <c r="V516" s="1031"/>
      <c r="W516" s="1031"/>
      <c r="X516" s="1031"/>
      <c r="Y516" s="1031"/>
      <c r="Z516" s="1031"/>
      <c r="AA516" s="1031"/>
      <c r="AB516" s="1031"/>
      <c r="AC516" s="923"/>
      <c r="AD516" s="923"/>
      <c r="AE516" s="1031"/>
      <c r="AF516" s="1031"/>
      <c r="AG516" s="1031"/>
      <c r="AH516" s="1031"/>
      <c r="AI516" s="1031"/>
      <c r="AJ516" s="1031"/>
      <c r="AK516" s="1002"/>
      <c r="AL516" s="1002"/>
      <c r="AM516" s="1022"/>
      <c r="AN516" s="921"/>
      <c r="AO516" s="126"/>
      <c r="AP516" s="51"/>
      <c r="AQ516" s="51"/>
      <c r="AR516" s="51"/>
      <c r="AS516" s="51"/>
      <c r="AT516" s="51"/>
      <c r="AU516" s="51"/>
      <c r="AV516" s="51"/>
      <c r="AW516" s="51"/>
      <c r="AX516" s="51"/>
      <c r="AY516" s="51"/>
      <c r="AZ516" s="51"/>
      <c r="BA516" s="51"/>
      <c r="BB516" s="51"/>
      <c r="BC516" s="51"/>
      <c r="BD516" s="54"/>
      <c r="BE516" s="54"/>
      <c r="BF516" s="54"/>
      <c r="BG516" s="54"/>
      <c r="BH516" s="54"/>
      <c r="BI516" s="51"/>
      <c r="BJ516" s="51"/>
      <c r="BK516" s="51"/>
      <c r="BL516" s="51"/>
      <c r="BM516" s="51"/>
      <c r="BN516" s="51"/>
      <c r="BO516" s="51"/>
      <c r="BP516" s="51"/>
      <c r="BQ516" s="51"/>
      <c r="BR516" s="51"/>
      <c r="BS516" s="51"/>
      <c r="BT516" s="51"/>
      <c r="BU516" s="51"/>
      <c r="BV516" s="51"/>
    </row>
    <row r="517" spans="1:74" s="1130" customFormat="1">
      <c r="A517" s="1115"/>
      <c r="B517" s="1002"/>
      <c r="C517" s="1541"/>
      <c r="D517" s="1102" t="s">
        <v>542</v>
      </c>
      <c r="E517" s="3100" t="s">
        <v>1721</v>
      </c>
      <c r="F517" s="3100"/>
      <c r="G517" s="3100"/>
      <c r="H517" s="3100"/>
      <c r="I517" s="3100"/>
      <c r="J517" s="3100"/>
      <c r="K517" s="3100"/>
      <c r="L517" s="3100"/>
      <c r="M517" s="3100"/>
      <c r="N517" s="3100"/>
      <c r="O517" s="3100"/>
      <c r="P517" s="3100"/>
      <c r="Q517" s="3100"/>
      <c r="R517" s="3100"/>
      <c r="S517" s="3100"/>
      <c r="T517" s="3100"/>
      <c r="U517" s="3100"/>
      <c r="V517" s="3100"/>
      <c r="W517" s="3100"/>
      <c r="X517" s="3100"/>
      <c r="Y517" s="3100"/>
      <c r="Z517" s="3100"/>
      <c r="AA517" s="3100"/>
      <c r="AB517" s="3100"/>
      <c r="AC517" s="923"/>
      <c r="AD517" s="923"/>
      <c r="AE517" s="923"/>
      <c r="AF517" s="3055" t="s">
        <v>1698</v>
      </c>
      <c r="AG517" s="3055"/>
      <c r="AH517" s="3055"/>
      <c r="AI517" s="3055"/>
      <c r="AJ517" s="3055"/>
      <c r="AK517" s="3055"/>
      <c r="AL517" s="3055"/>
      <c r="AM517" s="1022"/>
      <c r="AN517" s="921"/>
      <c r="AO517" s="126"/>
      <c r="AP517" s="51"/>
      <c r="AQ517" s="51"/>
      <c r="AR517" s="51"/>
      <c r="AS517" s="51"/>
      <c r="AT517" s="51"/>
      <c r="AU517" s="51"/>
      <c r="AV517" s="51"/>
      <c r="AW517" s="51"/>
      <c r="AX517" s="51"/>
      <c r="AY517" s="51"/>
      <c r="AZ517" s="51"/>
      <c r="BA517" s="51"/>
      <c r="BB517" s="51"/>
      <c r="BC517" s="51"/>
      <c r="BD517" s="54"/>
      <c r="BE517" s="54"/>
      <c r="BF517" s="54"/>
      <c r="BG517" s="54"/>
      <c r="BH517" s="54"/>
      <c r="BI517" s="51"/>
      <c r="BJ517" s="51"/>
      <c r="BK517" s="51"/>
      <c r="BL517" s="51"/>
      <c r="BM517" s="51"/>
      <c r="BN517" s="51"/>
      <c r="BO517" s="51"/>
      <c r="BP517" s="51"/>
      <c r="BQ517" s="51"/>
      <c r="BR517" s="51"/>
      <c r="BS517" s="51"/>
      <c r="BT517" s="51"/>
      <c r="BU517" s="51"/>
      <c r="BV517" s="51"/>
    </row>
    <row r="518" spans="1:74" s="1130" customFormat="1" ht="12.75" customHeight="1">
      <c r="A518" s="1115"/>
      <c r="B518" s="1002"/>
      <c r="C518" s="1541"/>
      <c r="D518" s="1102"/>
      <c r="E518" s="3100"/>
      <c r="F518" s="3100"/>
      <c r="G518" s="3100"/>
      <c r="H518" s="3100"/>
      <c r="I518" s="3100"/>
      <c r="J518" s="3100"/>
      <c r="K518" s="3100"/>
      <c r="L518" s="3100"/>
      <c r="M518" s="3100"/>
      <c r="N518" s="3100"/>
      <c r="O518" s="3100"/>
      <c r="P518" s="3100"/>
      <c r="Q518" s="3100"/>
      <c r="R518" s="3100"/>
      <c r="S518" s="3100"/>
      <c r="T518" s="3100"/>
      <c r="U518" s="3100"/>
      <c r="V518" s="3100"/>
      <c r="W518" s="3100"/>
      <c r="X518" s="3100"/>
      <c r="Y518" s="3100"/>
      <c r="Z518" s="3100"/>
      <c r="AA518" s="3100"/>
      <c r="AB518" s="3100"/>
      <c r="AC518" s="923"/>
      <c r="AD518" s="923"/>
      <c r="AE518" s="1500"/>
      <c r="AF518" s="923"/>
      <c r="AG518" s="923"/>
      <c r="AH518" s="923"/>
      <c r="AI518" s="923"/>
      <c r="AJ518" s="923"/>
      <c r="AK518" s="923"/>
      <c r="AL518" s="923"/>
      <c r="AM518" s="1022"/>
      <c r="AN518" s="921"/>
      <c r="AO518" s="126"/>
      <c r="AP518" s="51"/>
      <c r="AQ518" s="51"/>
      <c r="AR518" s="51"/>
      <c r="AS518" s="51"/>
      <c r="AT518" s="51"/>
      <c r="AU518" s="51"/>
      <c r="AV518" s="51"/>
      <c r="AW518" s="51"/>
      <c r="AX518" s="51"/>
      <c r="AY518" s="51"/>
      <c r="AZ518" s="51"/>
      <c r="BA518" s="51"/>
      <c r="BB518" s="51"/>
      <c r="BC518" s="51"/>
      <c r="BD518" s="54"/>
      <c r="BE518" s="54"/>
      <c r="BF518" s="54"/>
      <c r="BG518" s="54"/>
      <c r="BH518" s="54"/>
      <c r="BI518" s="51"/>
      <c r="BJ518" s="51"/>
      <c r="BK518" s="51"/>
      <c r="BL518" s="51"/>
      <c r="BM518" s="51"/>
      <c r="BN518" s="51"/>
      <c r="BO518" s="51"/>
      <c r="BP518" s="51"/>
      <c r="BQ518" s="51"/>
      <c r="BR518" s="51"/>
      <c r="BS518" s="51"/>
      <c r="BT518" s="51"/>
      <c r="BU518" s="51"/>
      <c r="BV518" s="51"/>
    </row>
    <row r="519" spans="1:74" s="1130" customFormat="1">
      <c r="A519" s="1056"/>
      <c r="B519" s="1019"/>
      <c r="C519" s="1543"/>
      <c r="D519" s="1019"/>
      <c r="E519" s="1501"/>
      <c r="F519" s="1501"/>
      <c r="G519" s="1501"/>
      <c r="H519" s="1501"/>
      <c r="I519" s="1501"/>
      <c r="J519" s="1501"/>
      <c r="K519" s="1501"/>
      <c r="L519" s="1501"/>
      <c r="M519" s="1501"/>
      <c r="N519" s="1501"/>
      <c r="O519" s="1501"/>
      <c r="P519" s="1501"/>
      <c r="Q519" s="1501"/>
      <c r="R519" s="1501"/>
      <c r="S519" s="1501"/>
      <c r="T519" s="1501"/>
      <c r="U519" s="1501"/>
      <c r="V519" s="1501"/>
      <c r="W519" s="1501"/>
      <c r="X519" s="1501"/>
      <c r="Y519" s="1501"/>
      <c r="Z519" s="1501"/>
      <c r="AA519" s="1501"/>
      <c r="AB519" s="1501"/>
      <c r="AC519" s="1019"/>
      <c r="AD519" s="1019"/>
      <c r="AE519" s="1031"/>
      <c r="AF519" s="1031"/>
      <c r="AG519" s="1031"/>
      <c r="AH519" s="1031"/>
      <c r="AI519" s="1002"/>
      <c r="AJ519" s="923"/>
      <c r="AK519" s="1002"/>
      <c r="AL519" s="1002"/>
      <c r="AM519" s="1022"/>
      <c r="AN519" s="921"/>
      <c r="AO519" s="126"/>
      <c r="AP519" s="51"/>
      <c r="AQ519" s="51"/>
      <c r="AR519" s="51"/>
      <c r="AS519" s="51"/>
      <c r="AT519" s="51"/>
      <c r="AU519" s="51"/>
      <c r="AV519" s="51"/>
      <c r="AW519" s="51"/>
      <c r="AX519" s="51"/>
      <c r="AY519" s="51"/>
      <c r="AZ519" s="51"/>
      <c r="BA519" s="51"/>
      <c r="BB519" s="51"/>
      <c r="BC519" s="51"/>
      <c r="BD519" s="54"/>
      <c r="BE519" s="54"/>
      <c r="BF519" s="54"/>
      <c r="BG519" s="54"/>
      <c r="BH519" s="54"/>
      <c r="BI519" s="51"/>
      <c r="BJ519" s="51"/>
      <c r="BK519" s="51"/>
      <c r="BL519" s="51"/>
      <c r="BM519" s="51"/>
      <c r="BN519" s="51"/>
      <c r="BO519" s="51"/>
      <c r="BP519" s="51"/>
      <c r="BQ519" s="51"/>
      <c r="BR519" s="51"/>
      <c r="BS519" s="51"/>
      <c r="BT519" s="51"/>
      <c r="BU519" s="51"/>
      <c r="BV519" s="51"/>
    </row>
    <row r="520" spans="1:74" s="1130" customFormat="1" ht="12.75" customHeight="1">
      <c r="A520" s="1056"/>
      <c r="B520" s="1019"/>
      <c r="C520" s="923"/>
      <c r="D520" s="1019" t="s">
        <v>1671</v>
      </c>
      <c r="E520" s="1547"/>
      <c r="F520" s="1547"/>
      <c r="G520" s="1547"/>
      <c r="H520" s="3119" t="s">
        <v>725</v>
      </c>
      <c r="I520" s="3119"/>
      <c r="J520" s="1501"/>
      <c r="K520" s="1501"/>
      <c r="L520" s="1501"/>
      <c r="M520" s="1501"/>
      <c r="N520" s="1501"/>
      <c r="O520" s="1501"/>
      <c r="P520" s="1501"/>
      <c r="Q520" s="923"/>
      <c r="R520" s="923"/>
      <c r="S520" s="923"/>
      <c r="T520" s="923"/>
      <c r="U520" s="923"/>
      <c r="V520" s="923"/>
      <c r="W520" s="1501"/>
      <c r="X520" s="1501"/>
      <c r="Y520" s="1501"/>
      <c r="Z520" s="1501"/>
      <c r="AA520" s="1501"/>
      <c r="AB520" s="1501"/>
      <c r="AC520" s="1019"/>
      <c r="AD520" s="1019"/>
      <c r="AE520" s="1031"/>
      <c r="AF520" s="1031"/>
      <c r="AG520" s="1031"/>
      <c r="AH520" s="1031"/>
      <c r="AI520" s="1002"/>
      <c r="AJ520" s="923"/>
      <c r="AK520" s="1002"/>
      <c r="AL520" s="1002"/>
      <c r="AM520" s="1022"/>
      <c r="AN520" s="921"/>
      <c r="AO520" s="126"/>
      <c r="AP520" s="51"/>
      <c r="AQ520" s="51"/>
      <c r="AR520" s="51"/>
      <c r="AS520" s="51"/>
      <c r="AT520" s="51"/>
      <c r="AU520" s="51"/>
      <c r="AV520" s="51"/>
      <c r="AW520" s="51"/>
      <c r="AX520" s="51"/>
      <c r="AY520" s="51"/>
      <c r="AZ520" s="51"/>
      <c r="BA520" s="51"/>
      <c r="BB520" s="51"/>
      <c r="BC520" s="51"/>
      <c r="BD520" s="54"/>
      <c r="BE520" s="54"/>
      <c r="BF520" s="54"/>
      <c r="BG520" s="54"/>
      <c r="BH520" s="54"/>
      <c r="BI520" s="51"/>
      <c r="BJ520" s="51"/>
      <c r="BK520" s="51"/>
      <c r="BL520" s="51"/>
      <c r="BM520" s="51"/>
      <c r="BN520" s="51"/>
      <c r="BO520" s="51"/>
      <c r="BP520" s="51"/>
      <c r="BQ520" s="51"/>
      <c r="BR520" s="51"/>
      <c r="BS520" s="51"/>
      <c r="BT520" s="51"/>
      <c r="BU520" s="51"/>
      <c r="BV520" s="51"/>
    </row>
    <row r="521" spans="1:74" s="1130" customFormat="1" ht="12.75" customHeight="1">
      <c r="A521" s="1056"/>
      <c r="B521" s="1031"/>
      <c r="C521" s="1553"/>
      <c r="D521" s="1031"/>
      <c r="E521" s="1031"/>
      <c r="F521" s="1031"/>
      <c r="G521" s="1031"/>
      <c r="H521" s="1031"/>
      <c r="I521" s="1031"/>
      <c r="J521" s="1031"/>
      <c r="K521" s="1031"/>
      <c r="L521" s="1031"/>
      <c r="M521" s="1031"/>
      <c r="N521" s="1031"/>
      <c r="O521" s="1031"/>
      <c r="P521" s="1031"/>
      <c r="Q521" s="1031"/>
      <c r="R521" s="1031"/>
      <c r="S521" s="1031"/>
      <c r="T521" s="1031"/>
      <c r="U521" s="1031"/>
      <c r="V521" s="1031"/>
      <c r="W521" s="1031"/>
      <c r="X521" s="1031"/>
      <c r="Y521" s="1031"/>
      <c r="Z521" s="1031"/>
      <c r="AA521" s="1031"/>
      <c r="AB521" s="1031"/>
      <c r="AC521" s="1031"/>
      <c r="AD521" s="1031"/>
      <c r="AE521" s="1031"/>
      <c r="AF521" s="1031"/>
      <c r="AG521" s="1031"/>
      <c r="AH521" s="1031"/>
      <c r="AI521" s="1002"/>
      <c r="AJ521" s="923"/>
      <c r="AK521" s="1002"/>
      <c r="AL521" s="1002"/>
      <c r="AM521" s="1022"/>
      <c r="AN521" s="921"/>
      <c r="AO521" s="126"/>
      <c r="AP521" s="51"/>
      <c r="AQ521" s="51"/>
      <c r="AR521" s="51"/>
      <c r="AS521" s="51"/>
      <c r="AT521" s="51"/>
      <c r="AU521" s="51"/>
      <c r="AV521" s="51"/>
      <c r="AW521" s="51"/>
      <c r="AX521" s="51"/>
      <c r="AY521" s="51"/>
      <c r="AZ521" s="51"/>
      <c r="BA521" s="51"/>
      <c r="BB521" s="51"/>
      <c r="BC521" s="51"/>
      <c r="BD521" s="54"/>
      <c r="BE521" s="54"/>
      <c r="BF521" s="54"/>
      <c r="BG521" s="54"/>
      <c r="BH521" s="54"/>
      <c r="BI521" s="51"/>
      <c r="BJ521" s="51"/>
      <c r="BK521" s="51"/>
      <c r="BL521" s="51"/>
      <c r="BM521" s="51"/>
      <c r="BN521" s="51"/>
      <c r="BO521" s="51"/>
      <c r="BP521" s="51"/>
      <c r="BQ521" s="51"/>
      <c r="BR521" s="51"/>
      <c r="BS521" s="51"/>
      <c r="BT521" s="51"/>
      <c r="BU521" s="51"/>
      <c r="BV521" s="51"/>
    </row>
    <row r="522" spans="1:74" s="1130" customFormat="1" ht="13.9" customHeight="1">
      <c r="A522" s="1067"/>
      <c r="B522" s="1104"/>
      <c r="C522" s="1571"/>
      <c r="D522" s="1104"/>
      <c r="E522" s="1104"/>
      <c r="F522" s="1104"/>
      <c r="G522" s="1104"/>
      <c r="H522" s="1104"/>
      <c r="I522" s="1104"/>
      <c r="J522" s="1104"/>
      <c r="K522" s="1104"/>
      <c r="L522" s="1104"/>
      <c r="M522" s="1104"/>
      <c r="N522" s="1104"/>
      <c r="O522" s="1104"/>
      <c r="P522" s="1104"/>
      <c r="Q522" s="1104"/>
      <c r="R522" s="1104"/>
      <c r="S522" s="1104"/>
      <c r="T522" s="1104"/>
      <c r="U522" s="1104"/>
      <c r="V522" s="1104"/>
      <c r="W522" s="1104"/>
      <c r="X522" s="1104"/>
      <c r="Y522" s="1104"/>
      <c r="Z522" s="1104"/>
      <c r="AA522" s="1104"/>
      <c r="AB522" s="1104"/>
      <c r="AC522" s="1104"/>
      <c r="AD522" s="1104"/>
      <c r="AE522" s="1104"/>
      <c r="AF522" s="1104"/>
      <c r="AG522" s="1104"/>
      <c r="AH522" s="1015"/>
      <c r="AI522" s="955" t="s">
        <v>1722</v>
      </c>
      <c r="AJ522" s="3079">
        <f>VLOOKUP($H$520,$AO$455:$AP$457,2,FALSE)</f>
        <v>2</v>
      </c>
      <c r="AK522" s="3081"/>
      <c r="AL522" s="1001"/>
      <c r="AM522" s="998"/>
      <c r="AN522" s="921"/>
      <c r="AO522" s="126"/>
      <c r="AP522" s="51"/>
      <c r="AQ522" s="51"/>
      <c r="AR522" s="51"/>
      <c r="AS522" s="51"/>
      <c r="AT522" s="51"/>
      <c r="AU522" s="51"/>
      <c r="AV522" s="51"/>
      <c r="AW522" s="51"/>
      <c r="AX522" s="51"/>
      <c r="AY522" s="51"/>
      <c r="AZ522" s="51"/>
      <c r="BA522" s="51"/>
      <c r="BB522" s="51"/>
      <c r="BC522" s="51"/>
      <c r="BD522" s="54"/>
      <c r="BE522" s="54"/>
      <c r="BF522" s="54"/>
      <c r="BG522" s="54"/>
      <c r="BH522" s="54"/>
      <c r="BI522" s="51"/>
      <c r="BJ522" s="51"/>
      <c r="BK522" s="51"/>
      <c r="BL522" s="51"/>
      <c r="BM522" s="51"/>
      <c r="BN522" s="51"/>
      <c r="BO522" s="51"/>
      <c r="BP522" s="51"/>
      <c r="BQ522" s="51"/>
      <c r="BR522" s="51"/>
      <c r="BS522" s="51"/>
      <c r="BT522" s="51"/>
      <c r="BU522" s="51"/>
      <c r="BV522" s="51"/>
    </row>
    <row r="523" spans="1:74" s="1130" customFormat="1">
      <c r="A523" s="1056"/>
      <c r="B523" s="1031"/>
      <c r="C523" s="1553"/>
      <c r="D523" s="1031"/>
      <c r="E523" s="1031"/>
      <c r="F523" s="1031"/>
      <c r="G523" s="1031"/>
      <c r="H523" s="1031"/>
      <c r="I523" s="1031"/>
      <c r="J523" s="1031"/>
      <c r="K523" s="1031"/>
      <c r="L523" s="1031"/>
      <c r="M523" s="1031"/>
      <c r="N523" s="1031"/>
      <c r="O523" s="1031"/>
      <c r="P523" s="1031"/>
      <c r="Q523" s="1031"/>
      <c r="R523" s="1031"/>
      <c r="S523" s="1031"/>
      <c r="T523" s="1031"/>
      <c r="U523" s="1031"/>
      <c r="V523" s="1031"/>
      <c r="W523" s="1031"/>
      <c r="X523" s="1031"/>
      <c r="Y523" s="1031"/>
      <c r="Z523" s="1031"/>
      <c r="AA523" s="1031"/>
      <c r="AB523" s="1031"/>
      <c r="AC523" s="1031"/>
      <c r="AD523" s="1031"/>
      <c r="AE523" s="1031"/>
      <c r="AF523" s="1031"/>
      <c r="AG523" s="1031"/>
      <c r="AH523" s="1019"/>
      <c r="AI523" s="1499"/>
      <c r="AJ523" s="1001"/>
      <c r="AK523" s="1001"/>
      <c r="AL523" s="1001"/>
      <c r="AM523" s="998"/>
      <c r="AN523" s="921"/>
      <c r="AO523" s="126"/>
      <c r="AP523" s="51"/>
      <c r="AQ523" s="51"/>
      <c r="AR523" s="51"/>
      <c r="AS523" s="51"/>
      <c r="AT523" s="51"/>
      <c r="AU523" s="51"/>
      <c r="AV523" s="51"/>
      <c r="AW523" s="51"/>
      <c r="AX523" s="51"/>
      <c r="AY523" s="51"/>
      <c r="AZ523" s="51"/>
      <c r="BA523" s="51"/>
      <c r="BB523" s="51"/>
      <c r="BC523" s="51"/>
      <c r="BD523" s="54"/>
      <c r="BE523" s="54"/>
      <c r="BF523" s="54"/>
      <c r="BG523" s="54"/>
      <c r="BH523" s="54"/>
      <c r="BI523" s="51"/>
      <c r="BJ523" s="51"/>
      <c r="BK523" s="51"/>
      <c r="BL523" s="51"/>
      <c r="BM523" s="51"/>
      <c r="BN523" s="51"/>
      <c r="BO523" s="51"/>
      <c r="BP523" s="51"/>
      <c r="BQ523" s="51"/>
      <c r="BR523" s="51"/>
      <c r="BS523" s="51"/>
      <c r="BT523" s="51"/>
      <c r="BU523" s="51"/>
      <c r="BV523" s="51"/>
    </row>
    <row r="524" spans="1:74" s="1130" customFormat="1">
      <c r="A524" s="1056"/>
      <c r="B524" s="1031"/>
      <c r="C524" s="982" t="s">
        <v>1711</v>
      </c>
      <c r="D524" s="1031"/>
      <c r="E524" s="1031"/>
      <c r="F524" s="1031"/>
      <c r="G524" s="1031"/>
      <c r="H524" s="1031"/>
      <c r="I524" s="1031"/>
      <c r="J524" s="1031"/>
      <c r="K524" s="1031"/>
      <c r="L524" s="1031"/>
      <c r="M524" s="1031"/>
      <c r="N524" s="1031"/>
      <c r="O524" s="1031"/>
      <c r="P524" s="1031"/>
      <c r="Q524" s="1031"/>
      <c r="R524" s="1031"/>
      <c r="S524" s="1031"/>
      <c r="T524" s="1031"/>
      <c r="U524" s="1031"/>
      <c r="V524" s="1031"/>
      <c r="W524" s="1031"/>
      <c r="X524" s="1031"/>
      <c r="Y524" s="1031"/>
      <c r="Z524" s="1031"/>
      <c r="AA524" s="1031"/>
      <c r="AB524" s="1031"/>
      <c r="AC524" s="1031"/>
      <c r="AD524" s="1031"/>
      <c r="AE524" s="1031"/>
      <c r="AF524" s="1031"/>
      <c r="AG524" s="1031"/>
      <c r="AH524" s="1019"/>
      <c r="AI524" s="1499"/>
      <c r="AJ524" s="1001"/>
      <c r="AK524" s="1001"/>
      <c r="AL524" s="1001"/>
      <c r="AM524" s="998"/>
      <c r="AN524" s="921"/>
      <c r="AO524" s="126"/>
      <c r="AP524" s="51"/>
      <c r="AQ524" s="51"/>
      <c r="AR524" s="51"/>
      <c r="AS524" s="51"/>
      <c r="AT524" s="51"/>
      <c r="AU524" s="51"/>
      <c r="AV524" s="51"/>
      <c r="AW524" s="51"/>
      <c r="AX524" s="51"/>
      <c r="AY524" s="51"/>
      <c r="AZ524" s="51"/>
      <c r="BA524" s="51"/>
      <c r="BB524" s="51"/>
      <c r="BC524" s="51"/>
      <c r="BD524" s="54"/>
      <c r="BE524" s="54"/>
      <c r="BF524" s="54"/>
      <c r="BG524" s="54"/>
      <c r="BH524" s="54"/>
      <c r="BI524" s="51"/>
      <c r="BJ524" s="51"/>
      <c r="BK524" s="51"/>
      <c r="BL524" s="51"/>
      <c r="BM524" s="51"/>
      <c r="BN524" s="51"/>
      <c r="BO524" s="51"/>
      <c r="BP524" s="51"/>
      <c r="BQ524" s="51"/>
      <c r="BR524" s="51"/>
      <c r="BS524" s="51"/>
      <c r="BT524" s="51"/>
      <c r="BU524" s="51"/>
      <c r="BV524" s="51"/>
    </row>
    <row r="525" spans="1:74" s="1130" customFormat="1">
      <c r="A525" s="1056"/>
      <c r="B525" s="1031"/>
      <c r="C525" s="1553"/>
      <c r="D525" s="1031"/>
      <c r="E525" s="1031"/>
      <c r="F525" s="1031"/>
      <c r="G525" s="1031"/>
      <c r="H525" s="1031"/>
      <c r="I525" s="1031"/>
      <c r="J525" s="1031"/>
      <c r="K525" s="1031"/>
      <c r="L525" s="1031"/>
      <c r="M525" s="1031"/>
      <c r="N525" s="1031"/>
      <c r="O525" s="1031"/>
      <c r="P525" s="1031"/>
      <c r="Q525" s="1031"/>
      <c r="R525" s="1031"/>
      <c r="S525" s="1031"/>
      <c r="T525" s="1031"/>
      <c r="U525" s="1031"/>
      <c r="V525" s="1031"/>
      <c r="W525" s="1031"/>
      <c r="X525" s="1031"/>
      <c r="Y525" s="1031"/>
      <c r="Z525" s="1031"/>
      <c r="AA525" s="1031"/>
      <c r="AB525" s="1031"/>
      <c r="AC525" s="1031"/>
      <c r="AD525" s="1031"/>
      <c r="AE525" s="1031"/>
      <c r="AF525" s="1031"/>
      <c r="AG525" s="1031"/>
      <c r="AH525" s="1019"/>
      <c r="AI525" s="1499"/>
      <c r="AJ525" s="1001"/>
      <c r="AK525" s="1001"/>
      <c r="AL525" s="1001"/>
      <c r="AM525" s="998"/>
      <c r="AN525" s="1129"/>
    </row>
    <row r="526" spans="1:74" s="1130" customFormat="1" ht="13.7" customHeight="1">
      <c r="A526" s="1056"/>
      <c r="B526" s="1031"/>
      <c r="C526" s="1553"/>
      <c r="D526" s="1102" t="s">
        <v>725</v>
      </c>
      <c r="E526" s="3100" t="s">
        <v>2117</v>
      </c>
      <c r="F526" s="3100"/>
      <c r="G526" s="3100"/>
      <c r="H526" s="3100"/>
      <c r="I526" s="3100"/>
      <c r="J526" s="3100"/>
      <c r="K526" s="3100"/>
      <c r="L526" s="3100"/>
      <c r="M526" s="3100"/>
      <c r="N526" s="3100"/>
      <c r="O526" s="3100"/>
      <c r="P526" s="3100"/>
      <c r="Q526" s="3100"/>
      <c r="R526" s="3100"/>
      <c r="S526" s="3100"/>
      <c r="T526" s="3100"/>
      <c r="U526" s="3100"/>
      <c r="V526" s="3100"/>
      <c r="W526" s="3100"/>
      <c r="X526" s="3100"/>
      <c r="Y526" s="3100"/>
      <c r="Z526" s="3100"/>
      <c r="AA526" s="3100"/>
      <c r="AB526" s="3100"/>
      <c r="AC526" s="3100"/>
      <c r="AD526" s="3100"/>
      <c r="AE526" s="923"/>
      <c r="AF526" s="3055" t="s">
        <v>1679</v>
      </c>
      <c r="AG526" s="3055"/>
      <c r="AH526" s="3055"/>
      <c r="AI526" s="3055"/>
      <c r="AJ526" s="3055"/>
      <c r="AK526" s="3055"/>
      <c r="AL526" s="3055"/>
      <c r="AM526" s="1027"/>
      <c r="AN526" s="1129"/>
    </row>
    <row r="527" spans="1:74" s="1130" customFormat="1" ht="13.7" customHeight="1">
      <c r="A527" s="1056"/>
      <c r="B527" s="1031"/>
      <c r="C527" s="1553"/>
      <c r="D527" s="1102"/>
      <c r="E527" s="3100"/>
      <c r="F527" s="3100"/>
      <c r="G527" s="3100"/>
      <c r="H527" s="3100"/>
      <c r="I527" s="3100"/>
      <c r="J527" s="3100"/>
      <c r="K527" s="3100"/>
      <c r="L527" s="3100"/>
      <c r="M527" s="3100"/>
      <c r="N527" s="3100"/>
      <c r="O527" s="3100"/>
      <c r="P527" s="3100"/>
      <c r="Q527" s="3100"/>
      <c r="R527" s="3100"/>
      <c r="S527" s="3100"/>
      <c r="T527" s="3100"/>
      <c r="U527" s="3100"/>
      <c r="V527" s="3100"/>
      <c r="W527" s="3100"/>
      <c r="X527" s="3100"/>
      <c r="Y527" s="3100"/>
      <c r="Z527" s="3100"/>
      <c r="AA527" s="3100"/>
      <c r="AB527" s="3100"/>
      <c r="AC527" s="3100"/>
      <c r="AD527" s="3100"/>
      <c r="AE527" s="923"/>
      <c r="AF527" s="1500"/>
      <c r="AG527" s="1500"/>
      <c r="AH527" s="1500"/>
      <c r="AI527" s="1500"/>
      <c r="AJ527" s="1500"/>
      <c r="AK527" s="1500"/>
      <c r="AL527" s="1500"/>
      <c r="AM527" s="1027"/>
      <c r="AN527" s="1129"/>
    </row>
    <row r="528" spans="1:74" s="1130" customFormat="1">
      <c r="A528" s="1056"/>
      <c r="B528" s="1031"/>
      <c r="C528" s="1553"/>
      <c r="D528" s="1102"/>
      <c r="E528" s="3100"/>
      <c r="F528" s="3100"/>
      <c r="G528" s="3100"/>
      <c r="H528" s="3100"/>
      <c r="I528" s="3100"/>
      <c r="J528" s="3100"/>
      <c r="K528" s="3100"/>
      <c r="L528" s="3100"/>
      <c r="M528" s="3100"/>
      <c r="N528" s="3100"/>
      <c r="O528" s="3100"/>
      <c r="P528" s="3100"/>
      <c r="Q528" s="3100"/>
      <c r="R528" s="3100"/>
      <c r="S528" s="3100"/>
      <c r="T528" s="3100"/>
      <c r="U528" s="3100"/>
      <c r="V528" s="3100"/>
      <c r="W528" s="3100"/>
      <c r="X528" s="3100"/>
      <c r="Y528" s="3100"/>
      <c r="Z528" s="3100"/>
      <c r="AA528" s="3100"/>
      <c r="AB528" s="3100"/>
      <c r="AC528" s="3100"/>
      <c r="AD528" s="3100"/>
      <c r="AE528" s="923"/>
      <c r="AF528" s="923"/>
      <c r="AG528" s="923"/>
      <c r="AH528" s="923"/>
      <c r="AI528" s="923"/>
      <c r="AJ528" s="923"/>
      <c r="AK528" s="923"/>
      <c r="AL528" s="1500"/>
      <c r="AM528" s="1027"/>
      <c r="AN528" s="921"/>
      <c r="AO528" s="126"/>
      <c r="AP528" s="51"/>
      <c r="AQ528" s="51"/>
      <c r="AR528" s="51"/>
      <c r="AS528" s="51"/>
      <c r="AT528" s="51"/>
      <c r="AU528" s="51"/>
      <c r="AV528" s="51"/>
      <c r="AW528" s="51"/>
      <c r="AX528" s="51"/>
      <c r="AY528" s="51"/>
      <c r="AZ528" s="51"/>
      <c r="BA528" s="51"/>
      <c r="BB528" s="51"/>
      <c r="BC528" s="51"/>
      <c r="BD528" s="54"/>
      <c r="BE528" s="54"/>
      <c r="BF528" s="54"/>
      <c r="BG528" s="54"/>
      <c r="BH528" s="54"/>
      <c r="BI528" s="51"/>
      <c r="BJ528" s="51"/>
      <c r="BK528" s="51"/>
      <c r="BL528" s="51"/>
      <c r="BM528" s="51"/>
      <c r="BN528" s="51"/>
      <c r="BO528" s="51"/>
      <c r="BP528" s="51"/>
      <c r="BQ528" s="51"/>
      <c r="BR528" s="51"/>
      <c r="BS528" s="51"/>
      <c r="BT528" s="51"/>
      <c r="BU528" s="51"/>
    </row>
    <row r="529" spans="1:81" s="1130" customFormat="1" ht="18.600000000000001" customHeight="1">
      <c r="A529" s="1056"/>
      <c r="B529" s="1031"/>
      <c r="C529" s="1553"/>
      <c r="D529" s="1102"/>
      <c r="E529" s="3100"/>
      <c r="F529" s="3100"/>
      <c r="G529" s="3100"/>
      <c r="H529" s="3100"/>
      <c r="I529" s="3100"/>
      <c r="J529" s="3100"/>
      <c r="K529" s="3100"/>
      <c r="L529" s="3100"/>
      <c r="M529" s="3100"/>
      <c r="N529" s="3100"/>
      <c r="O529" s="3100"/>
      <c r="P529" s="3100"/>
      <c r="Q529" s="3100"/>
      <c r="R529" s="3100"/>
      <c r="S529" s="3100"/>
      <c r="T529" s="3100"/>
      <c r="U529" s="3100"/>
      <c r="V529" s="3100"/>
      <c r="W529" s="3100"/>
      <c r="X529" s="3100"/>
      <c r="Y529" s="3100"/>
      <c r="Z529" s="3100"/>
      <c r="AA529" s="3100"/>
      <c r="AB529" s="3100"/>
      <c r="AC529" s="3100"/>
      <c r="AD529" s="3100"/>
      <c r="AE529" s="1500"/>
      <c r="AF529" s="1500"/>
      <c r="AG529" s="1500"/>
      <c r="AH529" s="1500"/>
      <c r="AI529" s="1500"/>
      <c r="AJ529" s="1500"/>
      <c r="AK529" s="1500"/>
      <c r="AL529" s="1500"/>
      <c r="AM529" s="1027"/>
      <c r="AN529" s="921"/>
      <c r="AO529" s="126"/>
      <c r="AP529" s="51"/>
      <c r="AQ529" s="51"/>
      <c r="AR529" s="51"/>
      <c r="AS529" s="51"/>
      <c r="AT529" s="51"/>
      <c r="AU529" s="51"/>
      <c r="AV529" s="51"/>
      <c r="AW529" s="51"/>
      <c r="AX529" s="51"/>
      <c r="AY529" s="51"/>
      <c r="AZ529" s="51"/>
      <c r="BA529" s="51"/>
      <c r="BB529" s="51"/>
      <c r="BC529" s="51"/>
      <c r="BD529" s="54"/>
      <c r="BE529" s="54"/>
      <c r="BF529" s="54"/>
      <c r="BG529" s="54"/>
      <c r="BH529" s="54"/>
      <c r="BI529" s="51"/>
      <c r="BJ529" s="51"/>
      <c r="BK529" s="51"/>
      <c r="BL529" s="51"/>
      <c r="BM529" s="51"/>
      <c r="BN529" s="51"/>
      <c r="BO529" s="51"/>
      <c r="BP529" s="51"/>
      <c r="BQ529" s="51"/>
      <c r="BR529" s="51"/>
      <c r="BS529" s="51"/>
      <c r="BT529" s="51"/>
      <c r="BU529" s="51"/>
    </row>
    <row r="530" spans="1:81" s="939" customFormat="1" ht="12.75" customHeight="1">
      <c r="A530" s="1056"/>
      <c r="B530" s="1031"/>
      <c r="C530" s="1553"/>
      <c r="D530" s="1102"/>
      <c r="E530" s="1497"/>
      <c r="F530" s="1497"/>
      <c r="G530" s="1497"/>
      <c r="H530" s="1497"/>
      <c r="I530" s="1497"/>
      <c r="J530" s="1497"/>
      <c r="K530" s="1497"/>
      <c r="L530" s="1497"/>
      <c r="M530" s="1497"/>
      <c r="N530" s="1497"/>
      <c r="O530" s="1497"/>
      <c r="P530" s="1497"/>
      <c r="Q530" s="1497"/>
      <c r="R530" s="1497"/>
      <c r="S530" s="1497"/>
      <c r="T530" s="1497"/>
      <c r="U530" s="1497"/>
      <c r="V530" s="1497"/>
      <c r="W530" s="1497"/>
      <c r="X530" s="1497"/>
      <c r="Y530" s="1497"/>
      <c r="Z530" s="1497"/>
      <c r="AA530" s="1497"/>
      <c r="AB530" s="1497"/>
      <c r="AC530" s="1497"/>
      <c r="AD530" s="1497"/>
      <c r="AE530" s="1500"/>
      <c r="AF530" s="923"/>
      <c r="AG530" s="923"/>
      <c r="AH530" s="923"/>
      <c r="AI530" s="923"/>
      <c r="AJ530" s="923"/>
      <c r="AK530" s="923"/>
      <c r="AL530" s="923"/>
      <c r="AM530" s="1027"/>
      <c r="AN530" s="996"/>
    </row>
    <row r="531" spans="1:81" s="939" customFormat="1" ht="12.75" customHeight="1">
      <c r="A531" s="1056"/>
      <c r="B531" s="1031"/>
      <c r="C531" s="1553"/>
      <c r="D531" s="1102" t="s">
        <v>542</v>
      </c>
      <c r="E531" s="3127" t="s">
        <v>2125</v>
      </c>
      <c r="F531" s="3127"/>
      <c r="G531" s="3127"/>
      <c r="H531" s="3127"/>
      <c r="I531" s="3127"/>
      <c r="J531" s="3127"/>
      <c r="K531" s="3127"/>
      <c r="L531" s="3127"/>
      <c r="M531" s="3127"/>
      <c r="N531" s="3127"/>
      <c r="O531" s="3127"/>
      <c r="P531" s="3127"/>
      <c r="Q531" s="3127"/>
      <c r="R531" s="3127"/>
      <c r="S531" s="3127"/>
      <c r="T531" s="3127"/>
      <c r="U531" s="3127"/>
      <c r="V531" s="3127"/>
      <c r="W531" s="3127"/>
      <c r="X531" s="3127"/>
      <c r="Y531" s="3127"/>
      <c r="Z531" s="3127"/>
      <c r="AA531" s="3127"/>
      <c r="AB531" s="3127"/>
      <c r="AC531" s="3127"/>
      <c r="AD531" s="3127"/>
      <c r="AE531" s="923"/>
      <c r="AF531" s="3055" t="s">
        <v>1615</v>
      </c>
      <c r="AG531" s="3055"/>
      <c r="AH531" s="3055"/>
      <c r="AI531" s="3055"/>
      <c r="AJ531" s="3055"/>
      <c r="AK531" s="3055"/>
      <c r="AL531" s="3055"/>
      <c r="AM531" s="1027"/>
      <c r="AN531" s="996"/>
    </row>
    <row r="532" spans="1:81" s="939" customFormat="1" ht="12.75" customHeight="1">
      <c r="A532" s="1056"/>
      <c r="B532" s="1031"/>
      <c r="C532" s="1553"/>
      <c r="D532" s="1102"/>
      <c r="E532" s="3127"/>
      <c r="F532" s="3127"/>
      <c r="G532" s="3127"/>
      <c r="H532" s="3127"/>
      <c r="I532" s="3127"/>
      <c r="J532" s="3127"/>
      <c r="K532" s="3127"/>
      <c r="L532" s="3127"/>
      <c r="M532" s="3127"/>
      <c r="N532" s="3127"/>
      <c r="O532" s="3127"/>
      <c r="P532" s="3127"/>
      <c r="Q532" s="3127"/>
      <c r="R532" s="3127"/>
      <c r="S532" s="3127"/>
      <c r="T532" s="3127"/>
      <c r="U532" s="3127"/>
      <c r="V532" s="3127"/>
      <c r="W532" s="3127"/>
      <c r="X532" s="3127"/>
      <c r="Y532" s="3127"/>
      <c r="Z532" s="3127"/>
      <c r="AA532" s="3127"/>
      <c r="AB532" s="3127"/>
      <c r="AC532" s="3127"/>
      <c r="AD532" s="3127"/>
      <c r="AE532" s="1500"/>
      <c r="AF532" s="1500"/>
      <c r="AG532" s="1500"/>
      <c r="AH532" s="1500"/>
      <c r="AI532" s="1500"/>
      <c r="AJ532" s="1500"/>
      <c r="AK532" s="1500"/>
      <c r="AL532" s="1500"/>
      <c r="AM532" s="1027"/>
      <c r="AN532" s="996"/>
    </row>
    <row r="533" spans="1:81" s="939" customFormat="1" ht="12.75" customHeight="1">
      <c r="A533" s="1056"/>
      <c r="B533" s="1031"/>
      <c r="C533" s="1553"/>
      <c r="D533" s="1102"/>
      <c r="E533" s="3127"/>
      <c r="F533" s="3127"/>
      <c r="G533" s="3127"/>
      <c r="H533" s="3127"/>
      <c r="I533" s="3127"/>
      <c r="J533" s="3127"/>
      <c r="K533" s="3127"/>
      <c r="L533" s="3127"/>
      <c r="M533" s="3127"/>
      <c r="N533" s="3127"/>
      <c r="O533" s="3127"/>
      <c r="P533" s="3127"/>
      <c r="Q533" s="3127"/>
      <c r="R533" s="3127"/>
      <c r="S533" s="3127"/>
      <c r="T533" s="3127"/>
      <c r="U533" s="3127"/>
      <c r="V533" s="3127"/>
      <c r="W533" s="3127"/>
      <c r="X533" s="3127"/>
      <c r="Y533" s="3127"/>
      <c r="Z533" s="3127"/>
      <c r="AA533" s="3127"/>
      <c r="AB533" s="3127"/>
      <c r="AC533" s="3127"/>
      <c r="AD533" s="3127"/>
      <c r="AE533" s="1500"/>
      <c r="AF533" s="1500"/>
      <c r="AG533" s="1500"/>
      <c r="AH533" s="1500"/>
      <c r="AI533" s="1500"/>
      <c r="AJ533" s="1500"/>
      <c r="AK533" s="1500"/>
      <c r="AL533" s="1500"/>
      <c r="AM533" s="1027"/>
      <c r="AN533" s="996"/>
    </row>
    <row r="534" spans="1:81" s="939" customFormat="1" ht="12.75" customHeight="1">
      <c r="A534" s="1056"/>
      <c r="B534" s="1031"/>
      <c r="C534" s="1553"/>
      <c r="D534" s="1102"/>
      <c r="E534" s="3127"/>
      <c r="F534" s="3127"/>
      <c r="G534" s="3127"/>
      <c r="H534" s="3127"/>
      <c r="I534" s="3127"/>
      <c r="J534" s="3127"/>
      <c r="K534" s="3127"/>
      <c r="L534" s="3127"/>
      <c r="M534" s="3127"/>
      <c r="N534" s="3127"/>
      <c r="O534" s="3127"/>
      <c r="P534" s="3127"/>
      <c r="Q534" s="3127"/>
      <c r="R534" s="3127"/>
      <c r="S534" s="3127"/>
      <c r="T534" s="3127"/>
      <c r="U534" s="3127"/>
      <c r="V534" s="3127"/>
      <c r="W534" s="3127"/>
      <c r="X534" s="3127"/>
      <c r="Y534" s="3127"/>
      <c r="Z534" s="3127"/>
      <c r="AA534" s="3127"/>
      <c r="AB534" s="3127"/>
      <c r="AC534" s="3127"/>
      <c r="AD534" s="3127"/>
      <c r="AE534" s="1500"/>
      <c r="AF534" s="1500"/>
      <c r="AG534" s="1500"/>
      <c r="AH534" s="1500"/>
      <c r="AI534" s="1500"/>
      <c r="AJ534" s="1500"/>
      <c r="AK534" s="1500"/>
      <c r="AL534" s="1500"/>
      <c r="AM534" s="1027"/>
      <c r="AN534" s="996"/>
    </row>
    <row r="535" spans="1:81" s="939" customFormat="1" ht="12.75" customHeight="1">
      <c r="A535" s="1130"/>
      <c r="B535" s="923"/>
      <c r="C535" s="923"/>
      <c r="D535" s="923"/>
      <c r="E535" s="923"/>
      <c r="F535" s="923"/>
      <c r="G535" s="923"/>
      <c r="H535" s="923"/>
      <c r="I535" s="923"/>
      <c r="J535" s="923"/>
      <c r="K535" s="923"/>
      <c r="L535" s="923"/>
      <c r="M535" s="923"/>
      <c r="N535" s="923"/>
      <c r="O535" s="923"/>
      <c r="P535" s="923"/>
      <c r="Q535" s="923"/>
      <c r="R535" s="923"/>
      <c r="S535" s="923"/>
      <c r="T535" s="923"/>
      <c r="U535" s="923"/>
      <c r="V535" s="923"/>
      <c r="W535" s="923"/>
      <c r="X535" s="923"/>
      <c r="Y535" s="923"/>
      <c r="Z535" s="923"/>
      <c r="AA535" s="923"/>
      <c r="AB535" s="923"/>
      <c r="AC535" s="923"/>
      <c r="AD535" s="923"/>
      <c r="AE535" s="923"/>
      <c r="AF535" s="923"/>
      <c r="AG535" s="923"/>
      <c r="AH535" s="923"/>
      <c r="AI535" s="923"/>
      <c r="AJ535" s="923"/>
      <c r="AK535" s="923"/>
      <c r="AL535" s="923"/>
      <c r="AM535" s="1130"/>
      <c r="AN535" s="996"/>
    </row>
    <row r="536" spans="1:81" s="939" customFormat="1" ht="12.75" customHeight="1">
      <c r="A536" s="1056"/>
      <c r="B536" s="1031"/>
      <c r="C536" s="1553"/>
      <c r="D536" s="1019" t="s">
        <v>1671</v>
      </c>
      <c r="E536" s="1547"/>
      <c r="F536" s="1547"/>
      <c r="G536" s="1547"/>
      <c r="H536" s="3119" t="s">
        <v>626</v>
      </c>
      <c r="I536" s="3119"/>
      <c r="J536" s="1501"/>
      <c r="K536" s="1501"/>
      <c r="L536" s="1501"/>
      <c r="M536" s="1501"/>
      <c r="N536" s="1501"/>
      <c r="O536" s="1501"/>
      <c r="P536" s="1501"/>
      <c r="Q536" s="1501"/>
      <c r="R536" s="1501"/>
      <c r="S536" s="1501"/>
      <c r="T536" s="1501"/>
      <c r="U536" s="1501"/>
      <c r="V536" s="1501"/>
      <c r="W536" s="1501"/>
      <c r="X536" s="1501"/>
      <c r="Y536" s="1501"/>
      <c r="Z536" s="1501"/>
      <c r="AA536" s="1501"/>
      <c r="AB536" s="1501"/>
      <c r="AC536" s="1501"/>
      <c r="AD536" s="1501"/>
      <c r="AE536" s="1501"/>
      <c r="AF536" s="1501"/>
      <c r="AG536" s="1031"/>
      <c r="AH536" s="1019"/>
      <c r="AI536" s="1499"/>
      <c r="AJ536" s="1001"/>
      <c r="AK536" s="1001"/>
      <c r="AL536" s="1001"/>
      <c r="AM536" s="998"/>
      <c r="AN536" s="996"/>
    </row>
    <row r="537" spans="1:81" s="939" customFormat="1" ht="12.75" customHeight="1">
      <c r="A537" s="1056"/>
      <c r="B537" s="1031"/>
      <c r="C537" s="1553"/>
      <c r="D537" s="1031"/>
      <c r="E537" s="1031"/>
      <c r="F537" s="1031"/>
      <c r="G537" s="1031"/>
      <c r="H537" s="1031"/>
      <c r="I537" s="1031"/>
      <c r="J537" s="1031"/>
      <c r="K537" s="1031"/>
      <c r="L537" s="1031"/>
      <c r="M537" s="1031"/>
      <c r="N537" s="1031"/>
      <c r="O537" s="1031"/>
      <c r="P537" s="1031"/>
      <c r="Q537" s="1031"/>
      <c r="R537" s="1031"/>
      <c r="S537" s="1031"/>
      <c r="T537" s="1031"/>
      <c r="U537" s="1031"/>
      <c r="V537" s="1031"/>
      <c r="W537" s="1031"/>
      <c r="X537" s="1031"/>
      <c r="Y537" s="1031"/>
      <c r="Z537" s="1031"/>
      <c r="AA537" s="1031"/>
      <c r="AB537" s="1031"/>
      <c r="AC537" s="1031"/>
      <c r="AD537" s="1031"/>
      <c r="AE537" s="1031"/>
      <c r="AF537" s="1031"/>
      <c r="AG537" s="1031"/>
      <c r="AH537" s="1019"/>
      <c r="AI537" s="1499"/>
      <c r="AJ537" s="1001"/>
      <c r="AK537" s="1001"/>
      <c r="AL537" s="1001"/>
      <c r="AM537" s="998"/>
      <c r="AN537" s="996"/>
    </row>
    <row r="538" spans="1:81" s="939" customFormat="1" ht="12.75" customHeight="1">
      <c r="A538" s="1067"/>
      <c r="B538" s="1104"/>
      <c r="C538" s="1571"/>
      <c r="D538" s="1104"/>
      <c r="E538" s="1104"/>
      <c r="F538" s="1104"/>
      <c r="G538" s="1104"/>
      <c r="H538" s="1104"/>
      <c r="I538" s="1104"/>
      <c r="J538" s="1104"/>
      <c r="K538" s="1104"/>
      <c r="L538" s="1104"/>
      <c r="M538" s="1104"/>
      <c r="N538" s="1104"/>
      <c r="O538" s="1104"/>
      <c r="P538" s="1104"/>
      <c r="Q538" s="1104"/>
      <c r="R538" s="1104"/>
      <c r="S538" s="1104"/>
      <c r="T538" s="1104"/>
      <c r="U538" s="1104"/>
      <c r="V538" s="1104"/>
      <c r="W538" s="1104"/>
      <c r="X538" s="1104"/>
      <c r="Y538" s="1104"/>
      <c r="Z538" s="1104"/>
      <c r="AA538" s="1104"/>
      <c r="AB538" s="1104"/>
      <c r="AC538" s="1104"/>
      <c r="AD538" s="1104"/>
      <c r="AE538" s="1104"/>
      <c r="AF538" s="1104"/>
      <c r="AG538" s="1104"/>
      <c r="AH538" s="1015"/>
      <c r="AI538" s="955" t="s">
        <v>1723</v>
      </c>
      <c r="AJ538" s="3079">
        <f>VLOOKUP($H$536,$AP$477:$AQ$479,2,FALSE)</f>
        <v>0</v>
      </c>
      <c r="AK538" s="3081"/>
      <c r="AL538" s="1001"/>
      <c r="AM538" s="998"/>
      <c r="AN538" s="996"/>
    </row>
    <row r="539" spans="1:81" s="1130" customFormat="1">
      <c r="A539" s="1056"/>
      <c r="B539" s="1031"/>
      <c r="C539" s="1553"/>
      <c r="D539" s="1031"/>
      <c r="E539" s="1031"/>
      <c r="F539" s="1031"/>
      <c r="G539" s="1031"/>
      <c r="H539" s="1031"/>
      <c r="I539" s="1031"/>
      <c r="J539" s="1031"/>
      <c r="K539" s="1031"/>
      <c r="L539" s="1031"/>
      <c r="M539" s="1031"/>
      <c r="N539" s="1031"/>
      <c r="O539" s="1031"/>
      <c r="P539" s="1031"/>
      <c r="Q539" s="1031"/>
      <c r="R539" s="1031"/>
      <c r="S539" s="1031"/>
      <c r="T539" s="1031"/>
      <c r="U539" s="1031"/>
      <c r="V539" s="1031"/>
      <c r="W539" s="1031"/>
      <c r="X539" s="1031"/>
      <c r="Y539" s="1031"/>
      <c r="Z539" s="1031"/>
      <c r="AA539" s="1031"/>
      <c r="AB539" s="1031"/>
      <c r="AC539" s="1031"/>
      <c r="AD539" s="1031"/>
      <c r="AE539" s="1031"/>
      <c r="AF539" s="1031"/>
      <c r="AG539" s="1031"/>
      <c r="AH539" s="1019"/>
      <c r="AI539" s="1499"/>
      <c r="AJ539" s="1001"/>
      <c r="AK539" s="1001"/>
      <c r="AL539" s="1001"/>
      <c r="AM539" s="998"/>
      <c r="AN539" s="1129"/>
      <c r="AS539" s="1139"/>
      <c r="AT539" s="1139"/>
      <c r="AU539" s="1139"/>
      <c r="AV539" s="1139"/>
      <c r="AW539" s="1139"/>
      <c r="AX539" s="1139"/>
      <c r="AY539" s="1139"/>
      <c r="AZ539" s="1139"/>
      <c r="BA539" s="1139"/>
      <c r="BB539" s="1139"/>
      <c r="BC539" s="1139"/>
      <c r="BD539" s="1140"/>
      <c r="BE539" s="1140"/>
      <c r="BF539" s="1140"/>
      <c r="BG539" s="1140"/>
      <c r="BH539" s="1140"/>
      <c r="BI539" s="1139"/>
      <c r="BJ539" s="1139"/>
      <c r="BK539" s="1139"/>
      <c r="BL539" s="1139"/>
      <c r="BM539" s="1139"/>
      <c r="BN539" s="1139"/>
      <c r="BO539" s="1139"/>
      <c r="BP539" s="1139"/>
      <c r="BQ539" s="1139"/>
      <c r="BR539" s="1139"/>
      <c r="BS539" s="1139"/>
      <c r="BT539" s="1139"/>
      <c r="BU539" s="1139"/>
      <c r="BV539" s="1139"/>
      <c r="BW539" s="1139"/>
      <c r="BX539" s="1139"/>
      <c r="BY539" s="1139"/>
      <c r="BZ539" s="1139"/>
      <c r="CA539" s="1139"/>
      <c r="CB539" s="1139"/>
      <c r="CC539" s="1139"/>
    </row>
    <row r="540" spans="1:81" s="1130" customFormat="1">
      <c r="A540" s="1056"/>
      <c r="B540" s="1031"/>
      <c r="C540" s="982" t="s">
        <v>1724</v>
      </c>
      <c r="D540" s="1031"/>
      <c r="E540" s="1031"/>
      <c r="F540" s="1031"/>
      <c r="G540" s="1031"/>
      <c r="H540" s="1031"/>
      <c r="I540" s="1031"/>
      <c r="J540" s="1031"/>
      <c r="K540" s="1031"/>
      <c r="L540" s="1031"/>
      <c r="M540" s="1031"/>
      <c r="N540" s="1031"/>
      <c r="O540" s="1031"/>
      <c r="P540" s="1031"/>
      <c r="Q540" s="1031"/>
      <c r="R540" s="1031"/>
      <c r="S540" s="1031"/>
      <c r="T540" s="1031"/>
      <c r="U540" s="1031"/>
      <c r="V540" s="1031"/>
      <c r="W540" s="1031"/>
      <c r="X540" s="1031"/>
      <c r="Y540" s="1031"/>
      <c r="Z540" s="1031"/>
      <c r="AA540" s="1031"/>
      <c r="AB540" s="1031"/>
      <c r="AC540" s="1031"/>
      <c r="AD540" s="1031"/>
      <c r="AE540" s="1031"/>
      <c r="AF540" s="1031"/>
      <c r="AG540" s="1031"/>
      <c r="AH540" s="1019"/>
      <c r="AI540" s="1499"/>
      <c r="AJ540" s="1001"/>
      <c r="AK540" s="1001"/>
      <c r="AL540" s="1001"/>
      <c r="AM540" s="998"/>
      <c r="AN540" s="1129"/>
      <c r="AO540" s="1131"/>
      <c r="AT540" s="1139"/>
      <c r="AU540" s="1139"/>
      <c r="AV540" s="1139"/>
      <c r="AW540" s="1139"/>
      <c r="AX540" s="1139"/>
      <c r="AY540" s="1139"/>
      <c r="AZ540" s="1139"/>
    </row>
    <row r="541" spans="1:81" s="1130" customFormat="1">
      <c r="A541" s="1056"/>
      <c r="B541" s="1031"/>
      <c r="C541" s="1553"/>
      <c r="D541" s="1031"/>
      <c r="E541" s="1031"/>
      <c r="F541" s="1031"/>
      <c r="G541" s="1031"/>
      <c r="H541" s="1031"/>
      <c r="I541" s="1031"/>
      <c r="J541" s="1031"/>
      <c r="K541" s="1031"/>
      <c r="L541" s="1031"/>
      <c r="M541" s="1031"/>
      <c r="N541" s="1031"/>
      <c r="O541" s="1031"/>
      <c r="P541" s="1031"/>
      <c r="Q541" s="1031"/>
      <c r="R541" s="1031"/>
      <c r="S541" s="1031"/>
      <c r="T541" s="1031"/>
      <c r="U541" s="1031"/>
      <c r="V541" s="1031"/>
      <c r="W541" s="1031"/>
      <c r="X541" s="1031"/>
      <c r="Y541" s="1031"/>
      <c r="Z541" s="1031"/>
      <c r="AA541" s="1031"/>
      <c r="AB541" s="1031"/>
      <c r="AC541" s="1031"/>
      <c r="AD541" s="1031"/>
      <c r="AE541" s="923"/>
      <c r="AF541" s="923"/>
      <c r="AG541" s="923"/>
      <c r="AH541" s="923"/>
      <c r="AI541" s="923"/>
      <c r="AJ541" s="923"/>
      <c r="AK541" s="923"/>
      <c r="AL541" s="1001"/>
      <c r="AM541" s="998"/>
      <c r="AN541" s="1129"/>
      <c r="AO541" s="939" t="s">
        <v>626</v>
      </c>
      <c r="AP541" s="1141">
        <v>0</v>
      </c>
      <c r="AS541" s="1139"/>
      <c r="AT541" s="1139"/>
      <c r="AU541" s="1139"/>
      <c r="AV541" s="1139"/>
      <c r="AW541" s="1139"/>
      <c r="AX541" s="1139"/>
      <c r="AY541" s="1139"/>
      <c r="AZ541" s="1139"/>
      <c r="BA541" s="1139"/>
      <c r="BB541" s="1139"/>
      <c r="BC541" s="1139"/>
      <c r="BD541" s="1140"/>
      <c r="BE541" s="1140"/>
      <c r="BF541" s="1140"/>
      <c r="BG541" s="1140"/>
      <c r="BH541" s="1140"/>
      <c r="BI541" s="1139"/>
      <c r="BJ541" s="1139"/>
      <c r="BK541" s="1139"/>
      <c r="BL541" s="1139"/>
      <c r="BM541" s="1139"/>
      <c r="BN541" s="1139"/>
      <c r="BO541" s="1139"/>
      <c r="BP541" s="1139"/>
      <c r="BQ541" s="1139"/>
      <c r="BR541" s="1139"/>
      <c r="BS541" s="1139"/>
      <c r="BT541" s="1139"/>
      <c r="BU541" s="1139"/>
      <c r="BV541" s="1139"/>
      <c r="BW541" s="1139"/>
      <c r="BX541" s="1139"/>
      <c r="BY541" s="1139"/>
      <c r="BZ541" s="1139"/>
      <c r="CA541" s="1139"/>
      <c r="CB541" s="1139"/>
      <c r="CC541" s="1139"/>
    </row>
    <row r="542" spans="1:81" s="1130" customFormat="1" ht="13.7" customHeight="1">
      <c r="A542" s="1056"/>
      <c r="B542" s="1031"/>
      <c r="C542" s="1553"/>
      <c r="D542" s="1102" t="s">
        <v>725</v>
      </c>
      <c r="E542" s="3100" t="s">
        <v>2116</v>
      </c>
      <c r="F542" s="3100"/>
      <c r="G542" s="3100"/>
      <c r="H542" s="3100"/>
      <c r="I542" s="3100"/>
      <c r="J542" s="3100"/>
      <c r="K542" s="3100"/>
      <c r="L542" s="3100"/>
      <c r="M542" s="3100"/>
      <c r="N542" s="3100"/>
      <c r="O542" s="3100"/>
      <c r="P542" s="3100"/>
      <c r="Q542" s="3100"/>
      <c r="R542" s="3100"/>
      <c r="S542" s="3100"/>
      <c r="T542" s="3100"/>
      <c r="U542" s="3100"/>
      <c r="V542" s="3100"/>
      <c r="W542" s="3100"/>
      <c r="X542" s="3100"/>
      <c r="Y542" s="3100"/>
      <c r="Z542" s="3100"/>
      <c r="AA542" s="3100"/>
      <c r="AB542" s="3100"/>
      <c r="AC542" s="3100"/>
      <c r="AD542" s="3100"/>
      <c r="AE542" s="923"/>
      <c r="AF542" s="3055" t="s">
        <v>1725</v>
      </c>
      <c r="AG542" s="3055"/>
      <c r="AH542" s="3055"/>
      <c r="AI542" s="3055"/>
      <c r="AJ542" s="3055"/>
      <c r="AK542" s="3055"/>
      <c r="AL542" s="3055"/>
      <c r="AM542" s="1027"/>
      <c r="AN542" s="1129"/>
      <c r="AO542" s="1114" t="s">
        <v>578</v>
      </c>
      <c r="AP542" s="939">
        <v>8</v>
      </c>
      <c r="AT542" s="1139"/>
      <c r="AU542" s="1139"/>
      <c r="AV542" s="1139"/>
      <c r="AW542" s="1139"/>
      <c r="AX542" s="1139"/>
      <c r="AY542" s="1139"/>
      <c r="AZ542" s="1139"/>
    </row>
    <row r="543" spans="1:81" s="1130" customFormat="1" ht="13.7" customHeight="1">
      <c r="A543" s="1056"/>
      <c r="B543" s="1031"/>
      <c r="C543" s="1553"/>
      <c r="D543" s="1102"/>
      <c r="E543" s="3100"/>
      <c r="F543" s="3100"/>
      <c r="G543" s="3100"/>
      <c r="H543" s="3100"/>
      <c r="I543" s="3100"/>
      <c r="J543" s="3100"/>
      <c r="K543" s="3100"/>
      <c r="L543" s="3100"/>
      <c r="M543" s="3100"/>
      <c r="N543" s="3100"/>
      <c r="O543" s="3100"/>
      <c r="P543" s="3100"/>
      <c r="Q543" s="3100"/>
      <c r="R543" s="3100"/>
      <c r="S543" s="3100"/>
      <c r="T543" s="3100"/>
      <c r="U543" s="3100"/>
      <c r="V543" s="3100"/>
      <c r="W543" s="3100"/>
      <c r="X543" s="3100"/>
      <c r="Y543" s="3100"/>
      <c r="Z543" s="3100"/>
      <c r="AA543" s="3100"/>
      <c r="AB543" s="3100"/>
      <c r="AC543" s="3100"/>
      <c r="AD543" s="3100"/>
      <c r="AE543" s="923"/>
      <c r="AF543" s="1500"/>
      <c r="AG543" s="1500"/>
      <c r="AH543" s="1500"/>
      <c r="AI543" s="1500"/>
      <c r="AJ543" s="1500"/>
      <c r="AK543" s="1500"/>
      <c r="AL543" s="1500"/>
      <c r="AM543" s="1027"/>
      <c r="AN543" s="1129"/>
      <c r="AO543" s="1114"/>
      <c r="AP543" s="939"/>
      <c r="AT543" s="1139"/>
      <c r="AU543" s="1139"/>
      <c r="AV543" s="1139"/>
      <c r="AW543" s="1139"/>
      <c r="AX543" s="1139"/>
      <c r="AY543" s="1139"/>
      <c r="AZ543" s="1139"/>
    </row>
    <row r="544" spans="1:81" s="1130" customFormat="1">
      <c r="A544" s="1056"/>
      <c r="B544" s="1031"/>
      <c r="C544" s="1553"/>
      <c r="D544" s="1102"/>
      <c r="E544" s="3100"/>
      <c r="F544" s="3100"/>
      <c r="G544" s="3100"/>
      <c r="H544" s="3100"/>
      <c r="I544" s="3100"/>
      <c r="J544" s="3100"/>
      <c r="K544" s="3100"/>
      <c r="L544" s="3100"/>
      <c r="M544" s="3100"/>
      <c r="N544" s="3100"/>
      <c r="O544" s="3100"/>
      <c r="P544" s="3100"/>
      <c r="Q544" s="3100"/>
      <c r="R544" s="3100"/>
      <c r="S544" s="3100"/>
      <c r="T544" s="3100"/>
      <c r="U544" s="3100"/>
      <c r="V544" s="3100"/>
      <c r="W544" s="3100"/>
      <c r="X544" s="3100"/>
      <c r="Y544" s="3100"/>
      <c r="Z544" s="3100"/>
      <c r="AA544" s="3100"/>
      <c r="AB544" s="3100"/>
      <c r="AC544" s="3100"/>
      <c r="AD544" s="3100"/>
      <c r="AE544" s="1500"/>
      <c r="AF544" s="1500"/>
      <c r="AG544" s="1500"/>
      <c r="AH544" s="1500"/>
      <c r="AI544" s="1500"/>
      <c r="AJ544" s="1500"/>
      <c r="AK544" s="1500"/>
      <c r="AL544" s="1500"/>
      <c r="AM544" s="1027"/>
      <c r="AN544" s="1129"/>
      <c r="AO544" s="1114"/>
      <c r="AP544" s="939"/>
      <c r="AT544" s="1139"/>
      <c r="AU544" s="1139"/>
      <c r="AV544" s="1139"/>
      <c r="AW544" s="1139"/>
      <c r="AX544" s="1139"/>
      <c r="AY544" s="1139"/>
      <c r="AZ544" s="1139"/>
    </row>
    <row r="545" spans="1:81" s="1130" customFormat="1">
      <c r="A545" s="1056"/>
      <c r="B545" s="1031"/>
      <c r="C545" s="1553"/>
      <c r="D545" s="1102"/>
      <c r="E545" s="3100"/>
      <c r="F545" s="3100"/>
      <c r="G545" s="3100"/>
      <c r="H545" s="3100"/>
      <c r="I545" s="3100"/>
      <c r="J545" s="3100"/>
      <c r="K545" s="3100"/>
      <c r="L545" s="3100"/>
      <c r="M545" s="3100"/>
      <c r="N545" s="3100"/>
      <c r="O545" s="3100"/>
      <c r="P545" s="3100"/>
      <c r="Q545" s="3100"/>
      <c r="R545" s="3100"/>
      <c r="S545" s="3100"/>
      <c r="T545" s="3100"/>
      <c r="U545" s="3100"/>
      <c r="V545" s="3100"/>
      <c r="W545" s="3100"/>
      <c r="X545" s="3100"/>
      <c r="Y545" s="3100"/>
      <c r="Z545" s="3100"/>
      <c r="AA545" s="3100"/>
      <c r="AB545" s="3100"/>
      <c r="AC545" s="3100"/>
      <c r="AD545" s="3100"/>
      <c r="AE545" s="1500"/>
      <c r="AF545" s="1500"/>
      <c r="AG545" s="1500"/>
      <c r="AH545" s="1500"/>
      <c r="AI545" s="1500"/>
      <c r="AJ545" s="1500"/>
      <c r="AK545" s="1500"/>
      <c r="AL545" s="1500"/>
      <c r="AM545" s="1027"/>
      <c r="AN545" s="1129"/>
      <c r="AO545" s="1142"/>
      <c r="AT545" s="1139"/>
      <c r="AU545" s="1139"/>
      <c r="AV545" s="1139"/>
      <c r="AW545" s="1139"/>
      <c r="AX545" s="1139"/>
      <c r="AY545" s="1139"/>
      <c r="AZ545" s="1139"/>
    </row>
    <row r="546" spans="1:81" s="1130" customFormat="1">
      <c r="A546" s="1056"/>
      <c r="B546" s="1031"/>
      <c r="C546" s="1553"/>
      <c r="D546" s="1102"/>
      <c r="E546" s="1501"/>
      <c r="F546" s="1501"/>
      <c r="G546" s="1501"/>
      <c r="H546" s="1501"/>
      <c r="I546" s="1501"/>
      <c r="J546" s="1501"/>
      <c r="K546" s="1501"/>
      <c r="L546" s="1501"/>
      <c r="M546" s="1501"/>
      <c r="N546" s="1501"/>
      <c r="O546" s="1501"/>
      <c r="P546" s="1501"/>
      <c r="Q546" s="1501"/>
      <c r="R546" s="1501"/>
      <c r="S546" s="1501"/>
      <c r="T546" s="1501"/>
      <c r="U546" s="1501"/>
      <c r="V546" s="1501"/>
      <c r="W546" s="1501"/>
      <c r="X546" s="1501"/>
      <c r="Y546" s="1501"/>
      <c r="Z546" s="1501"/>
      <c r="AA546" s="1501"/>
      <c r="AB546" s="1501"/>
      <c r="AC546" s="1501"/>
      <c r="AD546" s="1501"/>
      <c r="AE546" s="1500"/>
      <c r="AF546" s="1500"/>
      <c r="AG546" s="1500"/>
      <c r="AH546" s="1500"/>
      <c r="AI546" s="1500"/>
      <c r="AJ546" s="1500"/>
      <c r="AK546" s="1500"/>
      <c r="AL546" s="1500"/>
      <c r="AM546" s="1027"/>
      <c r="AN546" s="1129"/>
      <c r="AO546" s="1142"/>
      <c r="AT546" s="1139"/>
      <c r="AU546" s="1139"/>
      <c r="AV546" s="1139"/>
      <c r="AW546" s="1139"/>
      <c r="AX546" s="1139"/>
      <c r="AY546" s="1139"/>
      <c r="AZ546" s="1139"/>
    </row>
    <row r="547" spans="1:81" s="1130" customFormat="1">
      <c r="A547" s="1056"/>
      <c r="B547" s="1031"/>
      <c r="C547" s="1553"/>
      <c r="D547" s="1019" t="s">
        <v>1671</v>
      </c>
      <c r="E547" s="1547"/>
      <c r="F547" s="1547"/>
      <c r="G547" s="1547"/>
      <c r="H547" s="3119" t="s">
        <v>626</v>
      </c>
      <c r="I547" s="3119"/>
      <c r="J547" s="1031"/>
      <c r="K547" s="1031"/>
      <c r="L547" s="1031"/>
      <c r="M547" s="1031"/>
      <c r="N547" s="1031"/>
      <c r="O547" s="1031"/>
      <c r="P547" s="1031"/>
      <c r="Q547" s="1031"/>
      <c r="R547" s="1031"/>
      <c r="S547" s="1031"/>
      <c r="T547" s="1031"/>
      <c r="U547" s="1031"/>
      <c r="V547" s="1031"/>
      <c r="W547" s="1031"/>
      <c r="X547" s="1031"/>
      <c r="Y547" s="1031"/>
      <c r="Z547" s="1031"/>
      <c r="AA547" s="1031"/>
      <c r="AB547" s="1031"/>
      <c r="AC547" s="1031"/>
      <c r="AD547" s="1031"/>
      <c r="AE547" s="1031"/>
      <c r="AF547" s="1031"/>
      <c r="AG547" s="1031"/>
      <c r="AH547" s="1019"/>
      <c r="AI547" s="1499"/>
      <c r="AJ547" s="1001"/>
      <c r="AK547" s="1001"/>
      <c r="AL547" s="1001"/>
      <c r="AM547" s="998"/>
      <c r="AN547" s="1129"/>
      <c r="AS547" s="1139"/>
      <c r="AT547" s="1139"/>
      <c r="AU547" s="1139"/>
      <c r="AV547" s="1139"/>
      <c r="AW547" s="1139"/>
      <c r="AX547" s="1139"/>
      <c r="AY547" s="1139"/>
      <c r="AZ547" s="1139"/>
      <c r="BA547" s="1139"/>
      <c r="BB547" s="1139"/>
      <c r="BC547" s="1139"/>
      <c r="BD547" s="1140"/>
      <c r="BE547" s="1140"/>
      <c r="BF547" s="1140"/>
      <c r="BG547" s="1140"/>
      <c r="BH547" s="1140"/>
      <c r="BI547" s="1139"/>
      <c r="BJ547" s="1139"/>
      <c r="BK547" s="1139"/>
      <c r="BL547" s="1139"/>
      <c r="BM547" s="1139"/>
      <c r="BN547" s="1139"/>
      <c r="BO547" s="1139"/>
      <c r="BP547" s="1139"/>
      <c r="BQ547" s="1139"/>
      <c r="BR547" s="1139"/>
      <c r="BS547" s="1139"/>
      <c r="BT547" s="1139"/>
      <c r="BU547" s="1139"/>
      <c r="BV547" s="1139"/>
      <c r="BW547" s="1139"/>
      <c r="BX547" s="1139"/>
      <c r="BY547" s="1139"/>
      <c r="BZ547" s="1139"/>
      <c r="CA547" s="1139"/>
      <c r="CB547" s="1139"/>
      <c r="CC547" s="1139"/>
    </row>
    <row r="548" spans="1:81" s="1130" customFormat="1">
      <c r="A548" s="1056"/>
      <c r="B548" s="1031"/>
      <c r="C548" s="1137"/>
      <c r="D548" s="940"/>
      <c r="E548" s="940"/>
      <c r="F548" s="940"/>
      <c r="G548" s="940"/>
      <c r="H548" s="940"/>
      <c r="I548" s="940"/>
      <c r="J548" s="940"/>
      <c r="K548" s="940"/>
      <c r="L548" s="940"/>
      <c r="M548" s="940"/>
      <c r="N548" s="940"/>
      <c r="O548" s="940"/>
      <c r="P548" s="940"/>
      <c r="Q548" s="940"/>
      <c r="R548" s="940"/>
      <c r="S548" s="940"/>
      <c r="T548" s="940"/>
      <c r="U548" s="940"/>
      <c r="V548" s="940"/>
      <c r="W548" s="940"/>
      <c r="X548" s="940"/>
      <c r="Y548" s="940"/>
      <c r="Z548" s="940"/>
      <c r="AA548" s="940"/>
      <c r="AB548" s="940"/>
      <c r="AC548" s="940"/>
      <c r="AD548" s="1031"/>
      <c r="AE548" s="940"/>
      <c r="AF548" s="940"/>
      <c r="AG548" s="940"/>
      <c r="AH548" s="940"/>
      <c r="AI548" s="1022"/>
      <c r="AJ548" s="998"/>
      <c r="AK548" s="1022"/>
      <c r="AL548" s="1022"/>
      <c r="AM548" s="1022"/>
      <c r="AN548" s="1129"/>
      <c r="AT548" s="1139"/>
      <c r="AU548" s="1139"/>
      <c r="AV548" s="1139"/>
      <c r="AW548" s="1139"/>
      <c r="AX548" s="1139"/>
      <c r="AY548" s="1139"/>
      <c r="AZ548" s="1139"/>
    </row>
    <row r="549" spans="1:81" s="1130" customFormat="1">
      <c r="A549" s="1067"/>
      <c r="B549" s="1104"/>
      <c r="C549" s="1138"/>
      <c r="D549" s="1103"/>
      <c r="E549" s="1103"/>
      <c r="F549" s="1103"/>
      <c r="G549" s="1103"/>
      <c r="H549" s="1103"/>
      <c r="I549" s="1103"/>
      <c r="J549" s="1103"/>
      <c r="K549" s="1103"/>
      <c r="L549" s="1103"/>
      <c r="M549" s="1103"/>
      <c r="N549" s="1103"/>
      <c r="O549" s="1103"/>
      <c r="P549" s="1103"/>
      <c r="Q549" s="1103"/>
      <c r="R549" s="1103"/>
      <c r="S549" s="1103"/>
      <c r="T549" s="1103"/>
      <c r="U549" s="1103"/>
      <c r="V549" s="1103"/>
      <c r="W549" s="1103"/>
      <c r="X549" s="1103"/>
      <c r="Y549" s="1103"/>
      <c r="Z549" s="1103"/>
      <c r="AA549" s="1103"/>
      <c r="AB549" s="1103"/>
      <c r="AC549" s="1104"/>
      <c r="AD549" s="1103"/>
      <c r="AE549" s="1103"/>
      <c r="AF549" s="1103"/>
      <c r="AG549" s="1103"/>
      <c r="AH549" s="954"/>
      <c r="AI549" s="955" t="s">
        <v>1726</v>
      </c>
      <c r="AJ549" s="3079">
        <f>VLOOKUP($H$547,$AO$541:$AP$542,2,FALSE)</f>
        <v>0</v>
      </c>
      <c r="AK549" s="3081"/>
      <c r="AL549" s="1001"/>
      <c r="AM549" s="998"/>
      <c r="AN549" s="1129"/>
      <c r="AS549" s="1139"/>
      <c r="AT549" s="1139"/>
      <c r="AU549" s="1139"/>
      <c r="AV549" s="1139"/>
      <c r="AW549" s="1139"/>
      <c r="AX549" s="1139"/>
      <c r="AY549" s="1139"/>
      <c r="AZ549" s="1139"/>
      <c r="BA549" s="1139"/>
      <c r="BB549" s="1139"/>
      <c r="BC549" s="1139"/>
      <c r="BD549" s="1140"/>
      <c r="BE549" s="1140"/>
      <c r="BF549" s="1140"/>
      <c r="BG549" s="1140"/>
      <c r="BH549" s="1140"/>
      <c r="BI549" s="1139"/>
      <c r="BJ549" s="1139"/>
      <c r="BK549" s="1139"/>
      <c r="BL549" s="1139"/>
      <c r="BM549" s="1139"/>
      <c r="BN549" s="1139"/>
      <c r="BO549" s="1139"/>
      <c r="BP549" s="1139"/>
      <c r="BQ549" s="1139"/>
      <c r="BR549" s="1139"/>
      <c r="BS549" s="1139"/>
      <c r="BT549" s="1139"/>
      <c r="BU549" s="1139"/>
      <c r="BV549" s="1139"/>
      <c r="BW549" s="1139"/>
      <c r="BX549" s="1139"/>
      <c r="BY549" s="1139"/>
      <c r="BZ549" s="1139"/>
      <c r="CA549" s="1139"/>
      <c r="CB549" s="1139"/>
      <c r="CC549" s="1139"/>
    </row>
    <row r="550" spans="1:81" s="939" customFormat="1" ht="12.75" customHeight="1">
      <c r="A550" s="1056"/>
      <c r="B550" s="1031"/>
      <c r="C550" s="1137"/>
      <c r="D550" s="940"/>
      <c r="E550" s="940"/>
      <c r="F550" s="940"/>
      <c r="G550" s="940"/>
      <c r="H550" s="940"/>
      <c r="I550" s="940"/>
      <c r="J550" s="940"/>
      <c r="K550" s="940"/>
      <c r="L550" s="940"/>
      <c r="M550" s="940"/>
      <c r="N550" s="940"/>
      <c r="O550" s="940"/>
      <c r="P550" s="940"/>
      <c r="Q550" s="940"/>
      <c r="R550" s="940"/>
      <c r="S550" s="940"/>
      <c r="T550" s="940"/>
      <c r="U550" s="940"/>
      <c r="V550" s="940"/>
      <c r="W550" s="940"/>
      <c r="X550" s="940"/>
      <c r="Y550" s="940"/>
      <c r="Z550" s="940"/>
      <c r="AA550" s="940"/>
      <c r="AB550" s="940"/>
      <c r="AC550" s="940"/>
      <c r="AD550" s="1031"/>
      <c r="AE550" s="940"/>
      <c r="AF550" s="940"/>
      <c r="AG550" s="940"/>
      <c r="AH550" s="940"/>
      <c r="AI550" s="1022"/>
      <c r="AJ550" s="998"/>
      <c r="AK550" s="1022"/>
      <c r="AL550" s="1022"/>
      <c r="AM550" s="1022"/>
      <c r="AN550" s="996"/>
    </row>
    <row r="551" spans="1:81" s="939" customFormat="1" ht="12.75" customHeight="1">
      <c r="A551" s="1013"/>
      <c r="B551" s="1103"/>
      <c r="C551" s="1103"/>
      <c r="D551" s="1103"/>
      <c r="E551" s="1103"/>
      <c r="F551" s="1103"/>
      <c r="G551" s="1103"/>
      <c r="H551" s="1103"/>
      <c r="I551" s="1103"/>
      <c r="J551" s="1103"/>
      <c r="K551" s="1103"/>
      <c r="L551" s="1103"/>
      <c r="M551" s="1103"/>
      <c r="N551" s="1103"/>
      <c r="O551" s="1103"/>
      <c r="P551" s="1103"/>
      <c r="Q551" s="1103"/>
      <c r="R551" s="1103"/>
      <c r="S551" s="1103"/>
      <c r="T551" s="1103"/>
      <c r="U551" s="1103"/>
      <c r="V551" s="1103"/>
      <c r="W551" s="1103"/>
      <c r="X551" s="1103"/>
      <c r="Y551" s="1103"/>
      <c r="Z551" s="1103"/>
      <c r="AA551" s="1103"/>
      <c r="AB551" s="1103"/>
      <c r="AC551" s="1104"/>
      <c r="AD551" s="1103"/>
      <c r="AE551" s="1014"/>
      <c r="AF551" s="1014"/>
      <c r="AG551" s="1014"/>
      <c r="AH551" s="1014"/>
      <c r="AI551" s="955"/>
      <c r="AJ551" s="955" t="s">
        <v>1727</v>
      </c>
      <c r="AK551" s="3079">
        <f>IF(($AJ$382+$AJ$401+$AJ$413+$AJ$448+$AJ$468+$AJ$482+$AJ$494+$AJ$510+$AJ$522+$AJ$538+AJ549)&gt;10,10,($AJ$382+$AJ$401+$AJ$413+$AJ$448+$AJ$468+$AJ$482+$AJ$494+$AJ$510+$AJ$522+$AJ$538+AJ549))</f>
        <v>10</v>
      </c>
      <c r="AL551" s="3080"/>
      <c r="AM551" s="3081"/>
      <c r="AN551" s="996"/>
    </row>
    <row r="552" spans="1:81" s="939" customFormat="1" ht="12.75" customHeight="1">
      <c r="A552" s="1022"/>
      <c r="B552" s="940"/>
      <c r="C552" s="940"/>
      <c r="D552" s="940"/>
      <c r="E552" s="940"/>
      <c r="F552" s="940"/>
      <c r="G552" s="940"/>
      <c r="H552" s="940"/>
      <c r="I552" s="940"/>
      <c r="J552" s="940"/>
      <c r="K552" s="940"/>
      <c r="L552" s="940"/>
      <c r="M552" s="940"/>
      <c r="N552" s="940"/>
      <c r="O552" s="940"/>
      <c r="P552" s="940"/>
      <c r="Q552" s="940"/>
      <c r="R552" s="940"/>
      <c r="S552" s="940"/>
      <c r="T552" s="940"/>
      <c r="U552" s="940"/>
      <c r="V552" s="940"/>
      <c r="W552" s="940"/>
      <c r="X552" s="940"/>
      <c r="Y552" s="940"/>
      <c r="Z552" s="940"/>
      <c r="AA552" s="940"/>
      <c r="AB552" s="940"/>
      <c r="AC552" s="1031"/>
      <c r="AD552" s="940"/>
      <c r="AE552" s="1022"/>
      <c r="AF552" s="1022"/>
      <c r="AG552" s="1022"/>
      <c r="AH552" s="1022"/>
      <c r="AI552" s="1033"/>
      <c r="AJ552" s="1033"/>
      <c r="AK552" s="1001"/>
      <c r="AL552" s="1001"/>
      <c r="AM552" s="1001"/>
      <c r="AN552" s="996"/>
    </row>
    <row r="553" spans="1:81" s="939" customFormat="1" ht="12.75" customHeight="1">
      <c r="A553" s="1013"/>
      <c r="B553" s="1103"/>
      <c r="C553" s="1103"/>
      <c r="D553" s="1103"/>
      <c r="E553" s="1103"/>
      <c r="F553" s="1103"/>
      <c r="G553" s="1103"/>
      <c r="H553" s="1103"/>
      <c r="I553" s="1103"/>
      <c r="J553" s="1103"/>
      <c r="K553" s="1103"/>
      <c r="L553" s="1103"/>
      <c r="M553" s="1103"/>
      <c r="N553" s="1103"/>
      <c r="O553" s="1103"/>
      <c r="P553" s="1103"/>
      <c r="Q553" s="1103"/>
      <c r="R553" s="1103"/>
      <c r="S553" s="1103"/>
      <c r="T553" s="1103"/>
      <c r="U553" s="1103"/>
      <c r="V553" s="1103"/>
      <c r="W553" s="1103"/>
      <c r="X553" s="1103"/>
      <c r="Y553" s="1103"/>
      <c r="Z553" s="1103"/>
      <c r="AA553" s="1103"/>
      <c r="AB553" s="1103"/>
      <c r="AC553" s="1104"/>
      <c r="AD553" s="1103"/>
      <c r="AE553" s="1014"/>
      <c r="AF553" s="1014"/>
      <c r="AG553" s="1014"/>
      <c r="AH553" s="1014"/>
      <c r="AI553" s="955"/>
      <c r="AJ553" s="955" t="s">
        <v>1728</v>
      </c>
      <c r="AK553" s="3079">
        <f>IF((AK320+AK551)&gt;20,20,(AK320+AK551))</f>
        <v>19</v>
      </c>
      <c r="AL553" s="3080"/>
      <c r="AM553" s="3081"/>
      <c r="AN553" s="996"/>
    </row>
    <row r="554" spans="1:81" s="939" customFormat="1" ht="12.75" customHeight="1" thickBot="1">
      <c r="A554" s="1038"/>
      <c r="B554" s="1038"/>
      <c r="C554" s="1038"/>
      <c r="D554" s="1038"/>
      <c r="E554" s="1040"/>
      <c r="F554" s="1040"/>
      <c r="G554" s="1040"/>
      <c r="H554" s="1040"/>
      <c r="I554" s="1040"/>
      <c r="J554" s="1040"/>
      <c r="K554" s="1040"/>
      <c r="L554" s="1040"/>
      <c r="M554" s="1040"/>
      <c r="N554" s="1040"/>
      <c r="O554" s="1040"/>
      <c r="P554" s="1040"/>
      <c r="Q554" s="1040"/>
      <c r="R554" s="1040"/>
      <c r="S554" s="1040"/>
      <c r="T554" s="1040"/>
      <c r="U554" s="1040"/>
      <c r="V554" s="1040"/>
      <c r="W554" s="1040"/>
      <c r="X554" s="1040"/>
      <c r="Y554" s="1040"/>
      <c r="Z554" s="1040"/>
      <c r="AA554" s="1040"/>
      <c r="AB554" s="1040"/>
      <c r="AC554" s="1040"/>
      <c r="AD554" s="1040"/>
      <c r="AE554" s="1040"/>
      <c r="AF554" s="1040"/>
      <c r="AG554" s="1040"/>
      <c r="AH554" s="1040"/>
      <c r="AI554" s="1040"/>
      <c r="AJ554" s="1040"/>
      <c r="AK554" s="1040"/>
      <c r="AL554" s="1040"/>
      <c r="AM554" s="1040"/>
      <c r="AN554" s="996"/>
    </row>
    <row r="555" spans="1:81" s="939" customFormat="1" ht="12.75" customHeight="1" thickTop="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996"/>
    </row>
    <row r="556" spans="1:81" s="939" customFormat="1" ht="12.75" customHeight="1">
      <c r="A556" s="1008" t="s">
        <v>1729</v>
      </c>
      <c r="B556" s="1008" t="s">
        <v>908</v>
      </c>
      <c r="C556" s="1019"/>
      <c r="D556" s="1056"/>
      <c r="E556" s="1056"/>
      <c r="F556" s="1022"/>
      <c r="G556" s="1022"/>
      <c r="H556" s="1022"/>
      <c r="I556" s="1022"/>
      <c r="J556" s="1022"/>
      <c r="K556" s="1022"/>
      <c r="L556" s="1022"/>
      <c r="M556" s="1022"/>
      <c r="N556" s="1022"/>
      <c r="O556" s="1022"/>
      <c r="P556" s="1022"/>
      <c r="Q556" s="1022"/>
      <c r="R556" s="1022"/>
      <c r="S556" s="1022"/>
      <c r="T556" s="1022"/>
      <c r="U556" s="1022"/>
      <c r="V556" s="1022"/>
      <c r="W556" s="1022"/>
      <c r="X556" s="1022"/>
      <c r="Y556" s="1022"/>
      <c r="Z556" s="1022"/>
      <c r="AA556" s="1022"/>
      <c r="AB556" s="1022"/>
      <c r="AC556" s="982"/>
      <c r="AD556" s="1022"/>
      <c r="AE556" s="3069" t="s">
        <v>1577</v>
      </c>
      <c r="AF556" s="3069"/>
      <c r="AG556" s="3069"/>
      <c r="AH556" s="3069"/>
      <c r="AI556" s="3069"/>
      <c r="AJ556" s="3069"/>
      <c r="AK556" s="3069"/>
      <c r="AL556" s="1008"/>
      <c r="AM556" s="1008"/>
      <c r="AN556" s="1143"/>
    </row>
    <row r="557" spans="1:81" s="939" customFormat="1" ht="12.75" customHeight="1">
      <c r="A557" s="1008"/>
      <c r="B557" s="1008"/>
      <c r="C557" s="1019"/>
      <c r="D557" s="1056"/>
      <c r="E557" s="1056"/>
      <c r="F557" s="1022"/>
      <c r="G557" s="1022"/>
      <c r="H557" s="1022"/>
      <c r="I557" s="1022"/>
      <c r="J557" s="1022"/>
      <c r="K557" s="1022"/>
      <c r="L557" s="1022"/>
      <c r="M557" s="1022"/>
      <c r="N557" s="1022"/>
      <c r="O557" s="1022"/>
      <c r="P557" s="1022"/>
      <c r="Q557" s="1022"/>
      <c r="R557" s="1022"/>
      <c r="S557" s="1022"/>
      <c r="T557" s="1022"/>
      <c r="U557" s="1022"/>
      <c r="V557" s="1022"/>
      <c r="W557" s="1022"/>
      <c r="X557" s="1022"/>
      <c r="Y557" s="1022"/>
      <c r="Z557" s="1022"/>
      <c r="AA557" s="1022"/>
      <c r="AB557" s="1022"/>
      <c r="AC557" s="982"/>
      <c r="AD557" s="1022"/>
      <c r="AE557" s="1033"/>
      <c r="AF557" s="1033"/>
      <c r="AG557" s="1033"/>
      <c r="AH557" s="1033"/>
      <c r="AI557" s="1033"/>
      <c r="AJ557" s="1033"/>
      <c r="AK557" s="1033"/>
      <c r="AL557" s="1008"/>
      <c r="AM557" s="1008"/>
      <c r="AN557" s="1143"/>
    </row>
    <row r="558" spans="1:81" s="939" customFormat="1" ht="12.75" customHeight="1">
      <c r="A558" s="1023"/>
      <c r="B558" s="1024"/>
      <c r="C558" s="3126" t="s">
        <v>1730</v>
      </c>
      <c r="D558" s="3126"/>
      <c r="E558" s="3126"/>
      <c r="F558" s="3126"/>
      <c r="G558" s="3126"/>
      <c r="H558" s="3126"/>
      <c r="I558" s="3126"/>
      <c r="J558" s="3126"/>
      <c r="K558" s="3126"/>
      <c r="L558" s="3126"/>
      <c r="M558" s="3126"/>
      <c r="N558" s="3126"/>
      <c r="O558" s="3126"/>
      <c r="P558" s="3126"/>
      <c r="Q558" s="3126"/>
      <c r="R558" s="3126"/>
      <c r="S558" s="3126"/>
      <c r="T558" s="3126"/>
      <c r="U558" s="3126"/>
      <c r="V558" s="3126"/>
      <c r="W558" s="3126"/>
      <c r="X558" s="3126"/>
      <c r="Y558" s="3126"/>
      <c r="Z558" s="3126"/>
      <c r="AA558" s="3126"/>
      <c r="AB558" s="3126"/>
      <c r="AC558" s="3126"/>
      <c r="AD558" s="3126"/>
      <c r="AE558" s="3126"/>
      <c r="AF558" s="3126"/>
      <c r="AG558" s="3126"/>
      <c r="AH558" s="3126"/>
      <c r="AI558" s="3126"/>
      <c r="AJ558" s="3126"/>
      <c r="AK558" s="1023"/>
      <c r="AL558" s="1023"/>
      <c r="AM558" s="1023"/>
      <c r="AN558" s="996"/>
    </row>
    <row r="559" spans="1:81" s="939" customFormat="1" ht="12.75" customHeight="1">
      <c r="A559" s="1023"/>
      <c r="B559" s="1024"/>
      <c r="C559" s="3126"/>
      <c r="D559" s="3126"/>
      <c r="E559" s="3126"/>
      <c r="F559" s="3126"/>
      <c r="G559" s="3126"/>
      <c r="H559" s="3126"/>
      <c r="I559" s="3126"/>
      <c r="J559" s="3126"/>
      <c r="K559" s="3126"/>
      <c r="L559" s="3126"/>
      <c r="M559" s="3126"/>
      <c r="N559" s="3126"/>
      <c r="O559" s="3126"/>
      <c r="P559" s="3126"/>
      <c r="Q559" s="3126"/>
      <c r="R559" s="3126"/>
      <c r="S559" s="3126"/>
      <c r="T559" s="3126"/>
      <c r="U559" s="3126"/>
      <c r="V559" s="3126"/>
      <c r="W559" s="3126"/>
      <c r="X559" s="3126"/>
      <c r="Y559" s="3126"/>
      <c r="Z559" s="3126"/>
      <c r="AA559" s="3126"/>
      <c r="AB559" s="3126"/>
      <c r="AC559" s="3126"/>
      <c r="AD559" s="3126"/>
      <c r="AE559" s="3126"/>
      <c r="AF559" s="3126"/>
      <c r="AG559" s="3126"/>
      <c r="AH559" s="3126"/>
      <c r="AI559" s="3126"/>
      <c r="AJ559" s="3126"/>
      <c r="AK559" s="1023"/>
      <c r="AL559" s="1023"/>
      <c r="AM559" s="1023"/>
      <c r="AN559" s="996"/>
    </row>
    <row r="560" spans="1:81" s="939" customFormat="1" ht="12.75" customHeight="1">
      <c r="A560" s="1023"/>
      <c r="B560" s="1024"/>
      <c r="C560" s="3126"/>
      <c r="D560" s="3126"/>
      <c r="E560" s="3126"/>
      <c r="F560" s="3126"/>
      <c r="G560" s="3126"/>
      <c r="H560" s="3126"/>
      <c r="I560" s="3126"/>
      <c r="J560" s="3126"/>
      <c r="K560" s="3126"/>
      <c r="L560" s="3126"/>
      <c r="M560" s="3126"/>
      <c r="N560" s="3126"/>
      <c r="O560" s="3126"/>
      <c r="P560" s="3126"/>
      <c r="Q560" s="3126"/>
      <c r="R560" s="3126"/>
      <c r="S560" s="3126"/>
      <c r="T560" s="3126"/>
      <c r="U560" s="3126"/>
      <c r="V560" s="3126"/>
      <c r="W560" s="3126"/>
      <c r="X560" s="3126"/>
      <c r="Y560" s="3126"/>
      <c r="Z560" s="3126"/>
      <c r="AA560" s="3126"/>
      <c r="AB560" s="3126"/>
      <c r="AC560" s="3126"/>
      <c r="AD560" s="3126"/>
      <c r="AE560" s="3126"/>
      <c r="AF560" s="3126"/>
      <c r="AG560" s="3126"/>
      <c r="AH560" s="3126"/>
      <c r="AI560" s="3126"/>
      <c r="AJ560" s="3126"/>
      <c r="AK560" s="1023"/>
      <c r="AL560" s="1023"/>
      <c r="AM560" s="1023"/>
      <c r="AN560" s="996"/>
      <c r="AQ560" s="1131"/>
      <c r="AR560" s="998"/>
    </row>
    <row r="561" spans="1:46" s="939" customFormat="1" ht="12.75" customHeight="1">
      <c r="A561" s="1023"/>
      <c r="B561" s="1114"/>
      <c r="C561" s="3126"/>
      <c r="D561" s="3126"/>
      <c r="E561" s="3126"/>
      <c r="F561" s="3126"/>
      <c r="G561" s="3126"/>
      <c r="H561" s="3126"/>
      <c r="I561" s="3126"/>
      <c r="J561" s="3126"/>
      <c r="K561" s="3126"/>
      <c r="L561" s="3126"/>
      <c r="M561" s="3126"/>
      <c r="N561" s="3126"/>
      <c r="O561" s="3126"/>
      <c r="P561" s="3126"/>
      <c r="Q561" s="3126"/>
      <c r="R561" s="3126"/>
      <c r="S561" s="3126"/>
      <c r="T561" s="3126"/>
      <c r="U561" s="3126"/>
      <c r="V561" s="3126"/>
      <c r="W561" s="3126"/>
      <c r="X561" s="3126"/>
      <c r="Y561" s="3126"/>
      <c r="Z561" s="3126"/>
      <c r="AA561" s="3126"/>
      <c r="AB561" s="3126"/>
      <c r="AC561" s="3126"/>
      <c r="AD561" s="3126"/>
      <c r="AE561" s="3126"/>
      <c r="AF561" s="3126"/>
      <c r="AG561" s="3126"/>
      <c r="AH561" s="3126"/>
      <c r="AI561" s="3126"/>
      <c r="AJ561" s="3126"/>
      <c r="AK561" s="1023"/>
      <c r="AL561" s="1023"/>
      <c r="AM561" s="1023"/>
      <c r="AN561" s="996"/>
      <c r="AQ561" s="1131"/>
      <c r="AR561" s="998"/>
    </row>
    <row r="562" spans="1:46" s="939" customFormat="1" ht="12.4" customHeight="1">
      <c r="A562" s="1023"/>
      <c r="B562" s="1114"/>
      <c r="C562" s="3126"/>
      <c r="D562" s="3126"/>
      <c r="E562" s="3126"/>
      <c r="F562" s="3126"/>
      <c r="G562" s="3126"/>
      <c r="H562" s="3126"/>
      <c r="I562" s="3126"/>
      <c r="J562" s="3126"/>
      <c r="K562" s="3126"/>
      <c r="L562" s="3126"/>
      <c r="M562" s="3126"/>
      <c r="N562" s="3126"/>
      <c r="O562" s="3126"/>
      <c r="P562" s="3126"/>
      <c r="Q562" s="3126"/>
      <c r="R562" s="3126"/>
      <c r="S562" s="3126"/>
      <c r="T562" s="3126"/>
      <c r="U562" s="3126"/>
      <c r="V562" s="3126"/>
      <c r="W562" s="3126"/>
      <c r="X562" s="3126"/>
      <c r="Y562" s="3126"/>
      <c r="Z562" s="3126"/>
      <c r="AA562" s="3126"/>
      <c r="AB562" s="3126"/>
      <c r="AC562" s="3126"/>
      <c r="AD562" s="3126"/>
      <c r="AE562" s="3126"/>
      <c r="AF562" s="3126"/>
      <c r="AG562" s="3126"/>
      <c r="AH562" s="3126"/>
      <c r="AI562" s="3126"/>
      <c r="AJ562" s="3126"/>
      <c r="AK562" s="1023"/>
      <c r="AL562" s="1023"/>
      <c r="AM562" s="1023"/>
      <c r="AN562" s="996"/>
      <c r="AQ562" s="1131"/>
      <c r="AR562" s="1131"/>
    </row>
    <row r="563" spans="1:46" s="939" customFormat="1" ht="24.95" customHeight="1">
      <c r="A563" s="1023"/>
      <c r="B563" s="1114"/>
      <c r="C563" s="3126" t="s">
        <v>1731</v>
      </c>
      <c r="D563" s="3126"/>
      <c r="E563" s="3126"/>
      <c r="F563" s="3126"/>
      <c r="G563" s="3126"/>
      <c r="H563" s="3126"/>
      <c r="I563" s="3126"/>
      <c r="J563" s="3126"/>
      <c r="K563" s="3126"/>
      <c r="L563" s="3126"/>
      <c r="M563" s="3126"/>
      <c r="N563" s="3126"/>
      <c r="O563" s="3126"/>
      <c r="P563" s="3126"/>
      <c r="Q563" s="3126"/>
      <c r="R563" s="3126"/>
      <c r="S563" s="3126"/>
      <c r="T563" s="3126"/>
      <c r="U563" s="3126"/>
      <c r="V563" s="3126"/>
      <c r="W563" s="3126"/>
      <c r="X563" s="3126"/>
      <c r="Y563" s="3126"/>
      <c r="Z563" s="3126"/>
      <c r="AA563" s="3126"/>
      <c r="AB563" s="3126"/>
      <c r="AC563" s="3126"/>
      <c r="AD563" s="3126"/>
      <c r="AE563" s="3126"/>
      <c r="AF563" s="3126"/>
      <c r="AG563" s="3126"/>
      <c r="AH563" s="3126"/>
      <c r="AI563" s="3126"/>
      <c r="AJ563" s="3126"/>
      <c r="AK563" s="1023"/>
      <c r="AL563" s="1023"/>
      <c r="AM563" s="1023"/>
      <c r="AN563" s="996"/>
      <c r="AQ563" s="1131"/>
      <c r="AR563" s="1131"/>
    </row>
    <row r="564" spans="1:46" s="939" customFormat="1" ht="12.4" customHeight="1">
      <c r="A564" s="1023"/>
      <c r="B564" s="1114"/>
      <c r="C564" s="1145"/>
      <c r="D564" s="1145"/>
      <c r="E564" s="1145"/>
      <c r="F564" s="1145"/>
      <c r="G564" s="1145"/>
      <c r="H564" s="1145"/>
      <c r="I564" s="1145"/>
      <c r="J564" s="1145"/>
      <c r="K564" s="1145"/>
      <c r="L564" s="1145"/>
      <c r="M564" s="1145"/>
      <c r="N564" s="1145"/>
      <c r="O564" s="1145"/>
      <c r="P564" s="1145"/>
      <c r="Q564" s="1145"/>
      <c r="R564" s="1145"/>
      <c r="S564" s="1145"/>
      <c r="T564" s="1145"/>
      <c r="U564" s="1145"/>
      <c r="V564" s="1145"/>
      <c r="W564" s="1145"/>
      <c r="X564" s="1145"/>
      <c r="Y564" s="1145"/>
      <c r="Z564" s="1145"/>
      <c r="AA564" s="1145"/>
      <c r="AB564" s="1145"/>
      <c r="AC564" s="1145"/>
      <c r="AD564" s="1145"/>
      <c r="AE564" s="1145"/>
      <c r="AF564" s="1145"/>
      <c r="AG564" s="1145"/>
      <c r="AH564" s="1145"/>
      <c r="AI564" s="1145"/>
      <c r="AJ564" s="1145"/>
      <c r="AK564" s="1023"/>
      <c r="AL564" s="1023"/>
      <c r="AM564" s="1023"/>
      <c r="AN564" s="996"/>
      <c r="AQ564" s="1131"/>
      <c r="AR564" s="1131"/>
    </row>
    <row r="565" spans="1:46" s="939" customFormat="1" ht="12.75" customHeight="1">
      <c r="A565" s="1023"/>
      <c r="B565" s="1114"/>
      <c r="C565" s="3126" t="s">
        <v>2308</v>
      </c>
      <c r="D565" s="3126"/>
      <c r="E565" s="3126"/>
      <c r="F565" s="3126"/>
      <c r="G565" s="3126"/>
      <c r="H565" s="3126"/>
      <c r="I565" s="3126"/>
      <c r="J565" s="3126"/>
      <c r="K565" s="3126"/>
      <c r="L565" s="3126"/>
      <c r="M565" s="3126"/>
      <c r="N565" s="3126"/>
      <c r="O565" s="3126"/>
      <c r="P565" s="3126"/>
      <c r="Q565" s="3126"/>
      <c r="R565" s="3126"/>
      <c r="S565" s="3126"/>
      <c r="T565" s="3126"/>
      <c r="U565" s="3126"/>
      <c r="V565" s="3126"/>
      <c r="W565" s="3126"/>
      <c r="X565" s="3126"/>
      <c r="Y565" s="3126"/>
      <c r="Z565" s="3126"/>
      <c r="AA565" s="3126"/>
      <c r="AB565" s="3126"/>
      <c r="AC565" s="3126"/>
      <c r="AD565" s="3126"/>
      <c r="AE565" s="3126"/>
      <c r="AF565" s="3126"/>
      <c r="AG565" s="3126"/>
      <c r="AH565" s="3126"/>
      <c r="AI565" s="3126"/>
      <c r="AJ565" s="3126"/>
      <c r="AK565" s="1023"/>
      <c r="AL565" s="1023"/>
      <c r="AM565" s="1023"/>
      <c r="AN565" s="996"/>
      <c r="AQ565" s="1131"/>
      <c r="AR565" s="1131"/>
    </row>
    <row r="566" spans="1:46" s="939" customFormat="1" ht="30" customHeight="1">
      <c r="A566" s="1023"/>
      <c r="B566" s="1114"/>
      <c r="C566" s="3126"/>
      <c r="D566" s="3126"/>
      <c r="E566" s="3126"/>
      <c r="F566" s="3126"/>
      <c r="G566" s="3126"/>
      <c r="H566" s="3126"/>
      <c r="I566" s="3126"/>
      <c r="J566" s="3126"/>
      <c r="K566" s="3126"/>
      <c r="L566" s="3126"/>
      <c r="M566" s="3126"/>
      <c r="N566" s="3126"/>
      <c r="O566" s="3126"/>
      <c r="P566" s="3126"/>
      <c r="Q566" s="3126"/>
      <c r="R566" s="3126"/>
      <c r="S566" s="3126"/>
      <c r="T566" s="3126"/>
      <c r="U566" s="3126"/>
      <c r="V566" s="3126"/>
      <c r="W566" s="3126"/>
      <c r="X566" s="3126"/>
      <c r="Y566" s="3126"/>
      <c r="Z566" s="3126"/>
      <c r="AA566" s="3126"/>
      <c r="AB566" s="3126"/>
      <c r="AC566" s="3126"/>
      <c r="AD566" s="3126"/>
      <c r="AE566" s="3126"/>
      <c r="AF566" s="3126"/>
      <c r="AG566" s="3126"/>
      <c r="AH566" s="3126"/>
      <c r="AI566" s="3126"/>
      <c r="AJ566" s="3126"/>
      <c r="AK566" s="1023"/>
      <c r="AL566" s="1023"/>
      <c r="AM566" s="1023"/>
      <c r="AN566" s="996"/>
      <c r="AQ566" s="998"/>
      <c r="AR566" s="1131"/>
    </row>
    <row r="567" spans="1:46" s="939" customFormat="1" ht="12.75" customHeight="1">
      <c r="A567" s="1023"/>
      <c r="B567" s="1114"/>
      <c r="C567" s="3126"/>
      <c r="D567" s="3126"/>
      <c r="E567" s="3126"/>
      <c r="F567" s="3126"/>
      <c r="G567" s="3126"/>
      <c r="H567" s="3126"/>
      <c r="I567" s="3126"/>
      <c r="J567" s="3126"/>
      <c r="K567" s="3126"/>
      <c r="L567" s="3126"/>
      <c r="M567" s="3126"/>
      <c r="N567" s="3126"/>
      <c r="O567" s="3126"/>
      <c r="P567" s="3126"/>
      <c r="Q567" s="3126"/>
      <c r="R567" s="3126"/>
      <c r="S567" s="3126"/>
      <c r="T567" s="3126"/>
      <c r="U567" s="3126"/>
      <c r="V567" s="3126"/>
      <c r="W567" s="3126"/>
      <c r="X567" s="3126"/>
      <c r="Y567" s="3126"/>
      <c r="Z567" s="3126"/>
      <c r="AA567" s="3126"/>
      <c r="AB567" s="3126"/>
      <c r="AC567" s="3126"/>
      <c r="AD567" s="3126"/>
      <c r="AE567" s="3126"/>
      <c r="AF567" s="3126"/>
      <c r="AG567" s="3126"/>
      <c r="AH567" s="3126"/>
      <c r="AI567" s="3126"/>
      <c r="AJ567" s="3126"/>
      <c r="AK567" s="1023"/>
      <c r="AL567" s="1023"/>
      <c r="AM567" s="1023"/>
      <c r="AN567" s="996"/>
      <c r="AQ567" s="998"/>
      <c r="AR567" s="1131"/>
    </row>
    <row r="568" spans="1:46" s="939" customFormat="1" ht="12.75" customHeight="1">
      <c r="A568" s="1023"/>
      <c r="B568" s="1114"/>
      <c r="C568" s="3126" t="s">
        <v>1732</v>
      </c>
      <c r="D568" s="3126"/>
      <c r="E568" s="3126"/>
      <c r="F568" s="3126"/>
      <c r="G568" s="3126"/>
      <c r="H568" s="3126"/>
      <c r="I568" s="3126"/>
      <c r="J568" s="3126"/>
      <c r="K568" s="3126"/>
      <c r="L568" s="3126"/>
      <c r="M568" s="3126"/>
      <c r="N568" s="3126"/>
      <c r="O568" s="3126"/>
      <c r="P568" s="3126"/>
      <c r="Q568" s="3126"/>
      <c r="R568" s="3126"/>
      <c r="S568" s="3126"/>
      <c r="T568" s="3126"/>
      <c r="U568" s="3126"/>
      <c r="V568" s="3126"/>
      <c r="W568" s="3126"/>
      <c r="X568" s="3126"/>
      <c r="Y568" s="3126"/>
      <c r="Z568" s="3126"/>
      <c r="AA568" s="3126"/>
      <c r="AB568" s="3126"/>
      <c r="AC568" s="3126"/>
      <c r="AD568" s="3126"/>
      <c r="AE568" s="3126"/>
      <c r="AF568" s="3126"/>
      <c r="AG568" s="3126"/>
      <c r="AH568" s="3126"/>
      <c r="AI568" s="3126"/>
      <c r="AJ568" s="3126"/>
      <c r="AK568" s="1023"/>
      <c r="AL568" s="1023"/>
      <c r="AM568" s="1023"/>
      <c r="AN568" s="996"/>
      <c r="AQ568" s="1131"/>
      <c r="AR568" s="1131"/>
    </row>
    <row r="569" spans="1:46" s="939" customFormat="1" ht="12.75" customHeight="1">
      <c r="A569" s="1023"/>
      <c r="B569" s="1114"/>
      <c r="C569" s="3126"/>
      <c r="D569" s="3126"/>
      <c r="E569" s="3126"/>
      <c r="F569" s="3126"/>
      <c r="G569" s="3126"/>
      <c r="H569" s="3126"/>
      <c r="I569" s="3126"/>
      <c r="J569" s="3126"/>
      <c r="K569" s="3126"/>
      <c r="L569" s="3126"/>
      <c r="M569" s="3126"/>
      <c r="N569" s="3126"/>
      <c r="O569" s="3126"/>
      <c r="P569" s="3126"/>
      <c r="Q569" s="3126"/>
      <c r="R569" s="3126"/>
      <c r="S569" s="3126"/>
      <c r="T569" s="3126"/>
      <c r="U569" s="3126"/>
      <c r="V569" s="3126"/>
      <c r="W569" s="3126"/>
      <c r="X569" s="3126"/>
      <c r="Y569" s="3126"/>
      <c r="Z569" s="3126"/>
      <c r="AA569" s="3126"/>
      <c r="AB569" s="3126"/>
      <c r="AC569" s="3126"/>
      <c r="AD569" s="3126"/>
      <c r="AE569" s="3126"/>
      <c r="AF569" s="3126"/>
      <c r="AG569" s="3126"/>
      <c r="AH569" s="3126"/>
      <c r="AI569" s="3126"/>
      <c r="AJ569" s="3126"/>
      <c r="AK569" s="1023"/>
      <c r="AL569" s="1023"/>
      <c r="AM569" s="1023"/>
      <c r="AN569" s="996"/>
      <c r="AQ569" s="1131"/>
      <c r="AR569" s="1131"/>
    </row>
    <row r="570" spans="1:46" s="939" customFormat="1" ht="13.15" customHeight="1">
      <c r="A570" s="1023"/>
      <c r="B570" s="1114"/>
      <c r="C570" s="3126"/>
      <c r="D570" s="3126"/>
      <c r="E570" s="3126"/>
      <c r="F570" s="3126"/>
      <c r="G570" s="3126"/>
      <c r="H570" s="3126"/>
      <c r="I570" s="3126"/>
      <c r="J570" s="3126"/>
      <c r="K570" s="3126"/>
      <c r="L570" s="3126"/>
      <c r="M570" s="3126"/>
      <c r="N570" s="3126"/>
      <c r="O570" s="3126"/>
      <c r="P570" s="3126"/>
      <c r="Q570" s="3126"/>
      <c r="R570" s="3126"/>
      <c r="S570" s="3126"/>
      <c r="T570" s="3126"/>
      <c r="U570" s="3126"/>
      <c r="V570" s="3126"/>
      <c r="W570" s="3126"/>
      <c r="X570" s="3126"/>
      <c r="Y570" s="3126"/>
      <c r="Z570" s="3126"/>
      <c r="AA570" s="3126"/>
      <c r="AB570" s="3126"/>
      <c r="AC570" s="3126"/>
      <c r="AD570" s="3126"/>
      <c r="AE570" s="3126"/>
      <c r="AF570" s="3126"/>
      <c r="AG570" s="3126"/>
      <c r="AH570" s="3126"/>
      <c r="AI570" s="3126"/>
      <c r="AJ570" s="3126"/>
      <c r="AK570" s="1023"/>
      <c r="AL570" s="1023"/>
      <c r="AM570" s="1023"/>
      <c r="AN570" s="996"/>
      <c r="AQ570" s="1131"/>
      <c r="AR570" s="1131"/>
    </row>
    <row r="571" spans="1:46" s="939" customFormat="1" ht="12.75" customHeight="1">
      <c r="A571" s="1023"/>
      <c r="B571" s="1114"/>
      <c r="C571" s="3126"/>
      <c r="D571" s="3126"/>
      <c r="E571" s="3126"/>
      <c r="F571" s="3126"/>
      <c r="G571" s="3126"/>
      <c r="H571" s="3126"/>
      <c r="I571" s="3126"/>
      <c r="J571" s="3126"/>
      <c r="K571" s="3126"/>
      <c r="L571" s="3126"/>
      <c r="M571" s="3126"/>
      <c r="N571" s="3126"/>
      <c r="O571" s="3126"/>
      <c r="P571" s="3126"/>
      <c r="Q571" s="3126"/>
      <c r="R571" s="3126"/>
      <c r="S571" s="3126"/>
      <c r="T571" s="3126"/>
      <c r="U571" s="3126"/>
      <c r="V571" s="3126"/>
      <c r="W571" s="3126"/>
      <c r="X571" s="3126"/>
      <c r="Y571" s="3126"/>
      <c r="Z571" s="3126"/>
      <c r="AA571" s="3126"/>
      <c r="AB571" s="3126"/>
      <c r="AC571" s="3126"/>
      <c r="AD571" s="3126"/>
      <c r="AE571" s="3126"/>
      <c r="AF571" s="3126"/>
      <c r="AG571" s="3126"/>
      <c r="AH571" s="3126"/>
      <c r="AI571" s="3126"/>
      <c r="AJ571" s="3126"/>
      <c r="AK571" s="1023"/>
      <c r="AL571" s="1023"/>
      <c r="AM571" s="1023"/>
      <c r="AN571" s="996"/>
      <c r="AO571" s="1146"/>
      <c r="AP571" s="1146"/>
      <c r="AQ571" s="1131"/>
      <c r="AR571" s="998"/>
    </row>
    <row r="572" spans="1:46" s="939" customFormat="1" ht="11.85" customHeight="1">
      <c r="A572" s="1023"/>
      <c r="B572" s="1114"/>
      <c r="C572" s="3126"/>
      <c r="D572" s="3126"/>
      <c r="E572" s="3126"/>
      <c r="F572" s="3126"/>
      <c r="G572" s="3126"/>
      <c r="H572" s="3126"/>
      <c r="I572" s="3126"/>
      <c r="J572" s="3126"/>
      <c r="K572" s="3126"/>
      <c r="L572" s="3126"/>
      <c r="M572" s="3126"/>
      <c r="N572" s="3126"/>
      <c r="O572" s="3126"/>
      <c r="P572" s="3126"/>
      <c r="Q572" s="3126"/>
      <c r="R572" s="3126"/>
      <c r="S572" s="3126"/>
      <c r="T572" s="3126"/>
      <c r="U572" s="3126"/>
      <c r="V572" s="3126"/>
      <c r="W572" s="3126"/>
      <c r="X572" s="3126"/>
      <c r="Y572" s="3126"/>
      <c r="Z572" s="3126"/>
      <c r="AA572" s="3126"/>
      <c r="AB572" s="3126"/>
      <c r="AC572" s="3126"/>
      <c r="AD572" s="3126"/>
      <c r="AE572" s="3126"/>
      <c r="AF572" s="3126"/>
      <c r="AG572" s="3126"/>
      <c r="AH572" s="3126"/>
      <c r="AI572" s="3126"/>
      <c r="AJ572" s="3126"/>
      <c r="AK572" s="1023"/>
      <c r="AL572" s="1023"/>
      <c r="AM572" s="1023"/>
      <c r="AN572" s="996"/>
      <c r="AO572" s="1147" t="s">
        <v>117</v>
      </c>
      <c r="AP572" s="1148">
        <f>IF(C596="Yes",5,0)</f>
        <v>0</v>
      </c>
      <c r="AQ572" s="998"/>
      <c r="AR572" s="998"/>
      <c r="AS572" s="928" t="s">
        <v>1733</v>
      </c>
    </row>
    <row r="573" spans="1:46" s="939" customFormat="1" ht="12.75" customHeight="1">
      <c r="A573" s="1023"/>
      <c r="B573" s="1114"/>
      <c r="C573" s="3126"/>
      <c r="D573" s="3126"/>
      <c r="E573" s="3126"/>
      <c r="F573" s="3126"/>
      <c r="G573" s="3126"/>
      <c r="H573" s="3126"/>
      <c r="I573" s="3126"/>
      <c r="J573" s="3126"/>
      <c r="K573" s="3126"/>
      <c r="L573" s="3126"/>
      <c r="M573" s="3126"/>
      <c r="N573" s="3126"/>
      <c r="O573" s="3126"/>
      <c r="P573" s="3126"/>
      <c r="Q573" s="3126"/>
      <c r="R573" s="3126"/>
      <c r="S573" s="3126"/>
      <c r="T573" s="3126"/>
      <c r="U573" s="3126"/>
      <c r="V573" s="3126"/>
      <c r="W573" s="3126"/>
      <c r="X573" s="3126"/>
      <c r="Y573" s="3126"/>
      <c r="Z573" s="3126"/>
      <c r="AA573" s="3126"/>
      <c r="AB573" s="3126"/>
      <c r="AC573" s="3126"/>
      <c r="AD573" s="3126"/>
      <c r="AE573" s="3126"/>
      <c r="AF573" s="3126"/>
      <c r="AG573" s="3126"/>
      <c r="AH573" s="3126"/>
      <c r="AI573" s="3126"/>
      <c r="AJ573" s="3126"/>
      <c r="AK573" s="1023"/>
      <c r="AL573" s="1023"/>
      <c r="AM573" s="1023"/>
      <c r="AN573" s="996"/>
      <c r="AO573" s="1147" t="s">
        <v>118</v>
      </c>
      <c r="AP573" s="1148">
        <f>IF(C604="Yes",5,0)</f>
        <v>0</v>
      </c>
      <c r="AQ573" s="998"/>
      <c r="AR573" s="998"/>
      <c r="AS573" s="3133">
        <f>IF(Application!D210="Non-Targeted",(SUM(AQ581+AQ590)),AS577)</f>
        <v>10</v>
      </c>
      <c r="AT573" s="3133"/>
    </row>
    <row r="574" spans="1:46" s="939" customFormat="1" ht="12.75" customHeight="1">
      <c r="A574" s="1023"/>
      <c r="B574" s="1114"/>
      <c r="C574" s="3126"/>
      <c r="D574" s="3126"/>
      <c r="E574" s="3126"/>
      <c r="F574" s="3126"/>
      <c r="G574" s="3126"/>
      <c r="H574" s="3126"/>
      <c r="I574" s="3126"/>
      <c r="J574" s="3126"/>
      <c r="K574" s="3126"/>
      <c r="L574" s="3126"/>
      <c r="M574" s="3126"/>
      <c r="N574" s="3126"/>
      <c r="O574" s="3126"/>
      <c r="P574" s="3126"/>
      <c r="Q574" s="3126"/>
      <c r="R574" s="3126"/>
      <c r="S574" s="3126"/>
      <c r="T574" s="3126"/>
      <c r="U574" s="3126"/>
      <c r="V574" s="3126"/>
      <c r="W574" s="3126"/>
      <c r="X574" s="3126"/>
      <c r="Y574" s="3126"/>
      <c r="Z574" s="3126"/>
      <c r="AA574" s="3126"/>
      <c r="AB574" s="3126"/>
      <c r="AC574" s="3126"/>
      <c r="AD574" s="3126"/>
      <c r="AE574" s="3126"/>
      <c r="AF574" s="3126"/>
      <c r="AG574" s="3126"/>
      <c r="AH574" s="3126"/>
      <c r="AI574" s="3126"/>
      <c r="AJ574" s="3126"/>
      <c r="AK574" s="1023"/>
      <c r="AL574" s="1023"/>
      <c r="AM574" s="1023"/>
      <c r="AN574" s="996"/>
      <c r="AO574" s="1147" t="s">
        <v>124</v>
      </c>
      <c r="AP574" s="1148">
        <f>IF(C612="Yes",7,0)</f>
        <v>0</v>
      </c>
      <c r="AS574" s="928" t="s">
        <v>1734</v>
      </c>
    </row>
    <row r="575" spans="1:46" s="939" customFormat="1" ht="12.75" customHeight="1">
      <c r="A575" s="1023"/>
      <c r="B575" s="1114"/>
      <c r="C575" s="3126"/>
      <c r="D575" s="3126"/>
      <c r="E575" s="3126"/>
      <c r="F575" s="3126"/>
      <c r="G575" s="3126"/>
      <c r="H575" s="3126"/>
      <c r="I575" s="3126"/>
      <c r="J575" s="3126"/>
      <c r="K575" s="3126"/>
      <c r="L575" s="3126"/>
      <c r="M575" s="3126"/>
      <c r="N575" s="3126"/>
      <c r="O575" s="3126"/>
      <c r="P575" s="3126"/>
      <c r="Q575" s="3126"/>
      <c r="R575" s="3126"/>
      <c r="S575" s="3126"/>
      <c r="T575" s="3126"/>
      <c r="U575" s="3126"/>
      <c r="V575" s="3126"/>
      <c r="W575" s="3126"/>
      <c r="X575" s="3126"/>
      <c r="Y575" s="3126"/>
      <c r="Z575" s="3126"/>
      <c r="AA575" s="3126"/>
      <c r="AB575" s="3126"/>
      <c r="AC575" s="3126"/>
      <c r="AD575" s="3126"/>
      <c r="AE575" s="3126"/>
      <c r="AF575" s="3126"/>
      <c r="AG575" s="3126"/>
      <c r="AH575" s="3126"/>
      <c r="AI575" s="3126"/>
      <c r="AJ575" s="3126"/>
      <c r="AK575" s="1023"/>
      <c r="AL575" s="1023"/>
      <c r="AM575" s="1023"/>
      <c r="AN575" s="996"/>
      <c r="AO575" s="996"/>
      <c r="AP575" s="1148">
        <f>IF(C614="Yes",5,0)</f>
        <v>5</v>
      </c>
      <c r="AS575" s="3133">
        <f>IF(AND(AQ581&gt;0,AQ590&gt;0),(AQ581+AQ590)/2,0)</f>
        <v>0</v>
      </c>
      <c r="AT575" s="3133"/>
    </row>
    <row r="576" spans="1:46" s="939" customFormat="1" ht="12.75" customHeight="1">
      <c r="A576" s="1023"/>
      <c r="B576" s="1114"/>
      <c r="C576" s="3126"/>
      <c r="D576" s="3126"/>
      <c r="E576" s="3126"/>
      <c r="F576" s="3126"/>
      <c r="G576" s="3126"/>
      <c r="H576" s="3126"/>
      <c r="I576" s="3126"/>
      <c r="J576" s="3126"/>
      <c r="K576" s="3126"/>
      <c r="L576" s="3126"/>
      <c r="M576" s="3126"/>
      <c r="N576" s="3126"/>
      <c r="O576" s="3126"/>
      <c r="P576" s="3126"/>
      <c r="Q576" s="3126"/>
      <c r="R576" s="3126"/>
      <c r="S576" s="3126"/>
      <c r="T576" s="3126"/>
      <c r="U576" s="3126"/>
      <c r="V576" s="3126"/>
      <c r="W576" s="3126"/>
      <c r="X576" s="3126"/>
      <c r="Y576" s="3126"/>
      <c r="Z576" s="3126"/>
      <c r="AA576" s="3126"/>
      <c r="AB576" s="3126"/>
      <c r="AC576" s="3126"/>
      <c r="AD576" s="3126"/>
      <c r="AE576" s="3126"/>
      <c r="AF576" s="3126"/>
      <c r="AG576" s="3126"/>
      <c r="AH576" s="3126"/>
      <c r="AI576" s="3126"/>
      <c r="AJ576" s="3126"/>
      <c r="AK576" s="1023"/>
      <c r="AL576" s="1023"/>
      <c r="AM576" s="1023"/>
      <c r="AN576" s="996"/>
      <c r="AO576" s="1147" t="s">
        <v>616</v>
      </c>
      <c r="AP576" s="1148">
        <f>IF(C622="Yes",5,0)</f>
        <v>0</v>
      </c>
      <c r="AQ576" s="998"/>
      <c r="AR576" s="998"/>
      <c r="AS576" s="928" t="s">
        <v>2330</v>
      </c>
    </row>
    <row r="577" spans="1:81" s="939" customFormat="1" ht="12.75" customHeight="1">
      <c r="A577" s="1023"/>
      <c r="B577" s="1114"/>
      <c r="C577" s="3134" t="s">
        <v>1735</v>
      </c>
      <c r="D577" s="3134"/>
      <c r="E577" s="3134"/>
      <c r="F577" s="3134"/>
      <c r="G577" s="3134"/>
      <c r="H577" s="3134"/>
      <c r="I577" s="3134"/>
      <c r="J577" s="3134"/>
      <c r="K577" s="3134"/>
      <c r="L577" s="3134"/>
      <c r="M577" s="3134"/>
      <c r="N577" s="3134"/>
      <c r="O577" s="3134"/>
      <c r="P577" s="3134"/>
      <c r="Q577" s="3134"/>
      <c r="R577" s="3134"/>
      <c r="S577" s="3134"/>
      <c r="T577" s="3134"/>
      <c r="U577" s="3134"/>
      <c r="V577" s="3134"/>
      <c r="W577" s="3134"/>
      <c r="X577" s="3134"/>
      <c r="Y577" s="3134"/>
      <c r="Z577" s="3134"/>
      <c r="AA577" s="3134"/>
      <c r="AB577" s="3134"/>
      <c r="AC577" s="3134"/>
      <c r="AD577" s="3134"/>
      <c r="AE577" s="3134"/>
      <c r="AF577" s="3134"/>
      <c r="AG577" s="3134"/>
      <c r="AH577" s="3134"/>
      <c r="AI577" s="3134"/>
      <c r="AJ577" s="3134"/>
      <c r="AK577" s="1023"/>
      <c r="AL577" s="1023"/>
      <c r="AM577" s="1023"/>
      <c r="AN577" s="996"/>
      <c r="AO577" s="996"/>
      <c r="AP577" s="1148">
        <f>IF(C624="Yes",3,0)</f>
        <v>0</v>
      </c>
      <c r="AS577" s="3133">
        <f>IF(AQ581=0,AQ590,AQ581)</f>
        <v>10</v>
      </c>
      <c r="AT577" s="3133"/>
    </row>
    <row r="578" spans="1:81" s="939" customFormat="1" ht="12.75" customHeight="1">
      <c r="A578" s="1023"/>
      <c r="B578" s="1114"/>
      <c r="C578" s="3134"/>
      <c r="D578" s="3134"/>
      <c r="E578" s="3134"/>
      <c r="F578" s="3134"/>
      <c r="G578" s="3134"/>
      <c r="H578" s="3134"/>
      <c r="I578" s="3134"/>
      <c r="J578" s="3134"/>
      <c r="K578" s="3134"/>
      <c r="L578" s="3134"/>
      <c r="M578" s="3134"/>
      <c r="N578" s="3134"/>
      <c r="O578" s="3134"/>
      <c r="P578" s="3134"/>
      <c r="Q578" s="3134"/>
      <c r="R578" s="3134"/>
      <c r="S578" s="3134"/>
      <c r="T578" s="3134"/>
      <c r="U578" s="3134"/>
      <c r="V578" s="3134"/>
      <c r="W578" s="3134"/>
      <c r="X578" s="3134"/>
      <c r="Y578" s="3134"/>
      <c r="Z578" s="3134"/>
      <c r="AA578" s="3134"/>
      <c r="AB578" s="3134"/>
      <c r="AC578" s="3134"/>
      <c r="AD578" s="3134"/>
      <c r="AE578" s="3134"/>
      <c r="AF578" s="3134"/>
      <c r="AG578" s="3134"/>
      <c r="AH578" s="3134"/>
      <c r="AI578" s="3134"/>
      <c r="AJ578" s="3134"/>
      <c r="AK578" s="1023"/>
      <c r="AL578" s="1023"/>
      <c r="AM578" s="1023"/>
      <c r="AN578" s="996"/>
      <c r="AO578" s="1147" t="s">
        <v>821</v>
      </c>
      <c r="AP578" s="1148">
        <f>IF(C627="Yes",5,0)</f>
        <v>0</v>
      </c>
    </row>
    <row r="579" spans="1:81" s="939" customFormat="1" ht="12.75" customHeight="1">
      <c r="A579" s="1023"/>
      <c r="B579" s="1114"/>
      <c r="C579" s="3134"/>
      <c r="D579" s="3134"/>
      <c r="E579" s="3134"/>
      <c r="F579" s="3134"/>
      <c r="G579" s="3134"/>
      <c r="H579" s="3134"/>
      <c r="I579" s="3134"/>
      <c r="J579" s="3134"/>
      <c r="K579" s="3134"/>
      <c r="L579" s="3134"/>
      <c r="M579" s="3134"/>
      <c r="N579" s="3134"/>
      <c r="O579" s="3134"/>
      <c r="P579" s="3134"/>
      <c r="Q579" s="3134"/>
      <c r="R579" s="3134"/>
      <c r="S579" s="3134"/>
      <c r="T579" s="3134"/>
      <c r="U579" s="3134"/>
      <c r="V579" s="3134"/>
      <c r="W579" s="3134"/>
      <c r="X579" s="3134"/>
      <c r="Y579" s="3134"/>
      <c r="Z579" s="3134"/>
      <c r="AA579" s="3134"/>
      <c r="AB579" s="3134"/>
      <c r="AC579" s="3134"/>
      <c r="AD579" s="3134"/>
      <c r="AE579" s="3134"/>
      <c r="AF579" s="3134"/>
      <c r="AG579" s="3134"/>
      <c r="AH579" s="3134"/>
      <c r="AI579" s="3134"/>
      <c r="AJ579" s="3134"/>
      <c r="AK579" s="1023"/>
      <c r="AL579" s="1023"/>
      <c r="AM579" s="1023"/>
      <c r="AN579" s="996"/>
      <c r="AO579" s="1147" t="s">
        <v>619</v>
      </c>
      <c r="AP579" s="1148">
        <f>IF(C636="Yes",5,0)</f>
        <v>5</v>
      </c>
    </row>
    <row r="580" spans="1:81" s="939" customFormat="1" ht="11.85" customHeight="1">
      <c r="A580" s="1023"/>
      <c r="B580" s="1114"/>
      <c r="C580" s="3134"/>
      <c r="D580" s="3134"/>
      <c r="E580" s="3134"/>
      <c r="F580" s="3134"/>
      <c r="G580" s="3134"/>
      <c r="H580" s="3134"/>
      <c r="I580" s="3134"/>
      <c r="J580" s="3134"/>
      <c r="K580" s="3134"/>
      <c r="L580" s="3134"/>
      <c r="M580" s="3134"/>
      <c r="N580" s="3134"/>
      <c r="O580" s="3134"/>
      <c r="P580" s="3134"/>
      <c r="Q580" s="3134"/>
      <c r="R580" s="3134"/>
      <c r="S580" s="3134"/>
      <c r="T580" s="3134"/>
      <c r="U580" s="3134"/>
      <c r="V580" s="3134"/>
      <c r="W580" s="3134"/>
      <c r="X580" s="3134"/>
      <c r="Y580" s="3134"/>
      <c r="Z580" s="3134"/>
      <c r="AA580" s="3134"/>
      <c r="AB580" s="3134"/>
      <c r="AC580" s="3134"/>
      <c r="AD580" s="3134"/>
      <c r="AE580" s="3134"/>
      <c r="AF580" s="3134"/>
      <c r="AG580" s="3134"/>
      <c r="AH580" s="3134"/>
      <c r="AI580" s="3134"/>
      <c r="AJ580" s="3134"/>
      <c r="AK580" s="1023"/>
      <c r="AL580" s="1023"/>
      <c r="AM580" s="1023"/>
      <c r="AN580" s="996"/>
      <c r="AO580" s="1149"/>
      <c r="AP580" s="1150">
        <f>IF(C638="Yes",3,0)</f>
        <v>0</v>
      </c>
    </row>
    <row r="581" spans="1:81" s="939" customFormat="1" ht="12.4" customHeight="1">
      <c r="A581" s="1023"/>
      <c r="B581" s="1114"/>
      <c r="C581" s="3134"/>
      <c r="D581" s="3134"/>
      <c r="E581" s="3134"/>
      <c r="F581" s="3134"/>
      <c r="G581" s="3134"/>
      <c r="H581" s="3134"/>
      <c r="I581" s="3134"/>
      <c r="J581" s="3134"/>
      <c r="K581" s="3134"/>
      <c r="L581" s="3134"/>
      <c r="M581" s="3134"/>
      <c r="N581" s="3134"/>
      <c r="O581" s="3134"/>
      <c r="P581" s="3134"/>
      <c r="Q581" s="3134"/>
      <c r="R581" s="3134"/>
      <c r="S581" s="3134"/>
      <c r="T581" s="3134"/>
      <c r="U581" s="3134"/>
      <c r="V581" s="3134"/>
      <c r="W581" s="3134"/>
      <c r="X581" s="3134"/>
      <c r="Y581" s="3134"/>
      <c r="Z581" s="3134"/>
      <c r="AA581" s="3134"/>
      <c r="AB581" s="3134"/>
      <c r="AC581" s="3134"/>
      <c r="AD581" s="3134"/>
      <c r="AE581" s="3134"/>
      <c r="AF581" s="3134"/>
      <c r="AG581" s="3134"/>
      <c r="AH581" s="3134"/>
      <c r="AI581" s="3134"/>
      <c r="AJ581" s="3134"/>
      <c r="AK581" s="1023"/>
      <c r="AL581" s="1023"/>
      <c r="AM581" s="1023"/>
      <c r="AN581" s="996"/>
      <c r="AO581" s="1151" t="s">
        <v>233</v>
      </c>
      <c r="AP581" s="1152">
        <f>SUM(AP572:AP580)</f>
        <v>10</v>
      </c>
      <c r="AQ581" s="3135">
        <f>IF(AP581&gt;0,AP581,0)</f>
        <v>10</v>
      </c>
      <c r="AR581" s="3135"/>
    </row>
    <row r="582" spans="1:81" s="939" customFormat="1" ht="12.75" customHeight="1">
      <c r="A582" s="1023"/>
      <c r="B582" s="1114"/>
      <c r="C582" s="3134"/>
      <c r="D582" s="3134"/>
      <c r="E582" s="3134"/>
      <c r="F582" s="3134"/>
      <c r="G582" s="3134"/>
      <c r="H582" s="3134"/>
      <c r="I582" s="3134"/>
      <c r="J582" s="3134"/>
      <c r="K582" s="3134"/>
      <c r="L582" s="3134"/>
      <c r="M582" s="3134"/>
      <c r="N582" s="3134"/>
      <c r="O582" s="3134"/>
      <c r="P582" s="3134"/>
      <c r="Q582" s="3134"/>
      <c r="R582" s="3134"/>
      <c r="S582" s="3134"/>
      <c r="T582" s="3134"/>
      <c r="U582" s="3134"/>
      <c r="V582" s="3134"/>
      <c r="W582" s="3134"/>
      <c r="X582" s="3134"/>
      <c r="Y582" s="3134"/>
      <c r="Z582" s="3134"/>
      <c r="AA582" s="3134"/>
      <c r="AB582" s="3134"/>
      <c r="AC582" s="3134"/>
      <c r="AD582" s="3134"/>
      <c r="AE582" s="3134"/>
      <c r="AF582" s="3134"/>
      <c r="AG582" s="3134"/>
      <c r="AH582" s="3134"/>
      <c r="AI582" s="3134"/>
      <c r="AJ582" s="3134"/>
      <c r="AK582" s="1023"/>
      <c r="AL582" s="1023"/>
      <c r="AM582" s="1023"/>
      <c r="AN582" s="996"/>
      <c r="AO582" s="1021"/>
      <c r="AP582" s="1153"/>
    </row>
    <row r="583" spans="1:81" s="939" customFormat="1" ht="12.75" customHeight="1">
      <c r="A583" s="1023"/>
      <c r="B583" s="1114"/>
      <c r="C583" s="1144"/>
      <c r="D583" s="1144"/>
      <c r="E583" s="1144"/>
      <c r="F583" s="1144"/>
      <c r="G583" s="1144"/>
      <c r="H583" s="1144"/>
      <c r="I583" s="1144"/>
      <c r="J583" s="1144"/>
      <c r="K583" s="1144"/>
      <c r="L583" s="1144"/>
      <c r="M583" s="1144"/>
      <c r="N583" s="1144"/>
      <c r="O583" s="1144"/>
      <c r="P583" s="1144"/>
      <c r="Q583" s="1144"/>
      <c r="R583" s="1144"/>
      <c r="S583" s="1144"/>
      <c r="T583" s="1144"/>
      <c r="U583" s="1144"/>
      <c r="V583" s="1144"/>
      <c r="W583" s="1144"/>
      <c r="X583" s="1144"/>
      <c r="Y583" s="1144"/>
      <c r="Z583" s="1144"/>
      <c r="AA583" s="1144"/>
      <c r="AB583" s="1144"/>
      <c r="AC583" s="1144"/>
      <c r="AD583" s="1144"/>
      <c r="AE583" s="1144"/>
      <c r="AF583" s="1144"/>
      <c r="AG583" s="1144"/>
      <c r="AH583" s="1144"/>
      <c r="AI583" s="1144"/>
      <c r="AJ583" s="1144"/>
      <c r="AK583" s="1023"/>
      <c r="AL583" s="1023"/>
      <c r="AM583" s="1023"/>
      <c r="AN583" s="996"/>
      <c r="AO583" s="1147" t="s">
        <v>487</v>
      </c>
      <c r="AP583" s="1148">
        <f>IF(C645="Yes",5,0)</f>
        <v>0</v>
      </c>
    </row>
    <row r="584" spans="1:81" s="939" customFormat="1" ht="12.75" customHeight="1">
      <c r="A584" s="1023"/>
      <c r="B584" s="1114"/>
      <c r="C584" s="3126" t="s">
        <v>1736</v>
      </c>
      <c r="D584" s="3126"/>
      <c r="E584" s="3126"/>
      <c r="F584" s="3126"/>
      <c r="G584" s="3126"/>
      <c r="H584" s="3126"/>
      <c r="I584" s="3126"/>
      <c r="J584" s="3126"/>
      <c r="K584" s="3126"/>
      <c r="L584" s="3126"/>
      <c r="M584" s="3126"/>
      <c r="N584" s="3126"/>
      <c r="O584" s="3126"/>
      <c r="P584" s="3126"/>
      <c r="Q584" s="3126"/>
      <c r="R584" s="3126"/>
      <c r="S584" s="3126"/>
      <c r="T584" s="3126"/>
      <c r="U584" s="3126"/>
      <c r="V584" s="3126"/>
      <c r="W584" s="3126"/>
      <c r="X584" s="3126"/>
      <c r="Y584" s="3126"/>
      <c r="Z584" s="3126"/>
      <c r="AA584" s="3126"/>
      <c r="AB584" s="3126"/>
      <c r="AC584" s="3126"/>
      <c r="AD584" s="3126"/>
      <c r="AE584" s="3126"/>
      <c r="AF584" s="3126"/>
      <c r="AG584" s="3126"/>
      <c r="AH584" s="3126"/>
      <c r="AI584" s="3126"/>
      <c r="AJ584" s="3126"/>
      <c r="AK584" s="1023"/>
      <c r="AL584" s="1023"/>
      <c r="AM584" s="1023"/>
      <c r="AN584" s="996"/>
      <c r="AO584" s="1147" t="s">
        <v>488</v>
      </c>
      <c r="AP584" s="1148">
        <f>IF(C657="Yes",5,0)</f>
        <v>0</v>
      </c>
    </row>
    <row r="585" spans="1:81" s="939" customFormat="1" ht="12.75" customHeight="1">
      <c r="A585" s="1023"/>
      <c r="B585" s="1114"/>
      <c r="C585" s="3126"/>
      <c r="D585" s="3126"/>
      <c r="E585" s="3126"/>
      <c r="F585" s="3126"/>
      <c r="G585" s="3126"/>
      <c r="H585" s="3126"/>
      <c r="I585" s="3126"/>
      <c r="J585" s="3126"/>
      <c r="K585" s="3126"/>
      <c r="L585" s="3126"/>
      <c r="M585" s="3126"/>
      <c r="N585" s="3126"/>
      <c r="O585" s="3126"/>
      <c r="P585" s="3126"/>
      <c r="Q585" s="3126"/>
      <c r="R585" s="3126"/>
      <c r="S585" s="3126"/>
      <c r="T585" s="3126"/>
      <c r="U585" s="3126"/>
      <c r="V585" s="3126"/>
      <c r="W585" s="3126"/>
      <c r="X585" s="3126"/>
      <c r="Y585" s="3126"/>
      <c r="Z585" s="3126"/>
      <c r="AA585" s="3126"/>
      <c r="AB585" s="3126"/>
      <c r="AC585" s="3126"/>
      <c r="AD585" s="3126"/>
      <c r="AE585" s="3126"/>
      <c r="AF585" s="3126"/>
      <c r="AG585" s="3126"/>
      <c r="AH585" s="3126"/>
      <c r="AI585" s="3126"/>
      <c r="AJ585" s="3126"/>
      <c r="AK585" s="1023"/>
      <c r="AL585" s="1023"/>
      <c r="AM585" s="1023"/>
      <c r="AN585" s="996"/>
      <c r="AO585" s="1147" t="s">
        <v>494</v>
      </c>
      <c r="AP585" s="1148">
        <f>IF(C664="Yes",5,0)</f>
        <v>0</v>
      </c>
    </row>
    <row r="586" spans="1:81" s="939" customFormat="1" ht="68.099999999999994" customHeight="1">
      <c r="A586" s="1023"/>
      <c r="B586" s="1114"/>
      <c r="C586" s="3126"/>
      <c r="D586" s="3126"/>
      <c r="E586" s="3126"/>
      <c r="F586" s="3126"/>
      <c r="G586" s="3126"/>
      <c r="H586" s="3126"/>
      <c r="I586" s="3126"/>
      <c r="J586" s="3126"/>
      <c r="K586" s="3126"/>
      <c r="L586" s="3126"/>
      <c r="M586" s="3126"/>
      <c r="N586" s="3126"/>
      <c r="O586" s="3126"/>
      <c r="P586" s="3126"/>
      <c r="Q586" s="3126"/>
      <c r="R586" s="3126"/>
      <c r="S586" s="3126"/>
      <c r="T586" s="3126"/>
      <c r="U586" s="3126"/>
      <c r="V586" s="3126"/>
      <c r="W586" s="3126"/>
      <c r="X586" s="3126"/>
      <c r="Y586" s="3126"/>
      <c r="Z586" s="3126"/>
      <c r="AA586" s="3126"/>
      <c r="AB586" s="3126"/>
      <c r="AC586" s="3126"/>
      <c r="AD586" s="3126"/>
      <c r="AE586" s="3126"/>
      <c r="AF586" s="3126"/>
      <c r="AG586" s="3126"/>
      <c r="AH586" s="3126"/>
      <c r="AI586" s="3126"/>
      <c r="AJ586" s="3126"/>
      <c r="AK586" s="1023"/>
      <c r="AL586" s="1023"/>
      <c r="AM586" s="1023"/>
      <c r="AN586" s="996"/>
      <c r="AO586" s="1147" t="s">
        <v>681</v>
      </c>
      <c r="AP586" s="1154">
        <f>IF(C668="Yes",5,0)</f>
        <v>0</v>
      </c>
      <c r="AQ586" s="998"/>
      <c r="AR586" s="998"/>
    </row>
    <row r="587" spans="1:81" s="939" customFormat="1" ht="12.4" customHeight="1">
      <c r="A587" s="1023"/>
      <c r="B587" s="1114"/>
      <c r="C587" s="1155" t="s">
        <v>1737</v>
      </c>
      <c r="AF587" s="1023"/>
      <c r="AG587" s="1023"/>
      <c r="AH587" s="1023"/>
      <c r="AI587" s="1023"/>
      <c r="AJ587" s="1023"/>
      <c r="AK587" s="1023"/>
      <c r="AL587" s="1023"/>
      <c r="AM587" s="1023"/>
      <c r="AN587" s="996"/>
      <c r="AO587" s="1147" t="s">
        <v>372</v>
      </c>
      <c r="AP587" s="1148">
        <f>IF(C672="Yes",5,0)</f>
        <v>0</v>
      </c>
    </row>
    <row r="588" spans="1:81" s="939" customFormat="1" ht="12.75" customHeight="1">
      <c r="A588" s="1023"/>
      <c r="B588" s="1114"/>
      <c r="C588" s="1156" t="s">
        <v>1738</v>
      </c>
      <c r="D588" s="1157"/>
      <c r="E588" s="1157"/>
      <c r="F588" s="1157"/>
      <c r="G588" s="1157"/>
      <c r="H588" s="1157"/>
      <c r="I588" s="1157"/>
      <c r="J588" s="1157"/>
      <c r="K588" s="1157"/>
      <c r="L588" s="1157"/>
      <c r="M588" s="1106"/>
      <c r="N588" s="1106"/>
      <c r="O588" s="1158"/>
      <c r="P588" s="1157"/>
      <c r="Q588" s="1157"/>
      <c r="R588" s="1106"/>
      <c r="S588" s="1106"/>
      <c r="T588" s="1157"/>
      <c r="U588" s="3235">
        <f>Application!CS663-U589</f>
        <v>278</v>
      </c>
      <c r="V588" s="3235"/>
      <c r="W588" s="3235"/>
      <c r="X588" s="1157"/>
      <c r="Y588" s="1157"/>
      <c r="Z588" s="1157"/>
      <c r="AA588" s="1159"/>
      <c r="AB588" s="1160"/>
      <c r="AC588" s="1160"/>
      <c r="AD588" s="1160"/>
      <c r="AE588" s="1023"/>
      <c r="AF588" s="1023"/>
      <c r="AG588" s="1023"/>
      <c r="AH588" s="1023"/>
      <c r="AI588" s="1023"/>
      <c r="AJ588" s="1023"/>
      <c r="AK588" s="1023"/>
      <c r="AL588" s="1023"/>
      <c r="AM588" s="1023"/>
      <c r="AN588" s="996"/>
      <c r="AO588" s="1147" t="s">
        <v>373</v>
      </c>
      <c r="AP588" s="1148">
        <f>IF(C681="Yes",5,0)</f>
        <v>0</v>
      </c>
    </row>
    <row r="589" spans="1:81" s="939" customFormat="1" ht="12.75" customHeight="1">
      <c r="A589" s="1023"/>
      <c r="B589" s="1114"/>
      <c r="C589" s="1161" t="s">
        <v>1739</v>
      </c>
      <c r="D589" s="1162"/>
      <c r="E589" s="1162"/>
      <c r="F589" s="1162"/>
      <c r="G589" s="1162"/>
      <c r="H589" s="1162"/>
      <c r="I589" s="1162"/>
      <c r="J589" s="1162"/>
      <c r="K589" s="1162"/>
      <c r="L589" s="1162"/>
      <c r="M589" s="1146"/>
      <c r="N589" s="1146"/>
      <c r="O589" s="1162"/>
      <c r="P589" s="1162"/>
      <c r="Q589" s="1162"/>
      <c r="R589" s="1162"/>
      <c r="S589" s="1162"/>
      <c r="T589" s="1162"/>
      <c r="U589" s="3236" t="str">
        <f>Application!AG756</f>
        <v>0</v>
      </c>
      <c r="V589" s="3236"/>
      <c r="W589" s="3236"/>
      <c r="X589" s="1162"/>
      <c r="Y589" s="1162"/>
      <c r="Z589" s="1162"/>
      <c r="AA589" s="1163"/>
      <c r="AB589" s="1155"/>
      <c r="AC589" s="1164"/>
      <c r="AD589" s="1164"/>
      <c r="AE589" s="1023"/>
      <c r="AF589" s="1023"/>
      <c r="AG589" s="1023"/>
      <c r="AH589" s="1023"/>
      <c r="AI589" s="1023"/>
      <c r="AJ589" s="1023"/>
      <c r="AK589" s="1023"/>
      <c r="AL589" s="1023"/>
      <c r="AM589" s="1023"/>
      <c r="AN589" s="996"/>
      <c r="AO589" s="1149"/>
      <c r="AP589" s="1150"/>
    </row>
    <row r="590" spans="1:81" s="939" customFormat="1" ht="12.75" customHeight="1">
      <c r="A590" s="1023"/>
      <c r="B590" s="1114"/>
      <c r="C590" s="1212"/>
      <c r="D590" s="1574"/>
      <c r="E590" s="1574"/>
      <c r="F590" s="1574"/>
      <c r="G590" s="1574"/>
      <c r="H590" s="1574"/>
      <c r="I590" s="1574"/>
      <c r="J590" s="1574"/>
      <c r="K590" s="1574"/>
      <c r="L590" s="1574"/>
      <c r="M590" s="1021"/>
      <c r="N590" s="1021"/>
      <c r="O590" s="1574"/>
      <c r="P590" s="1574"/>
      <c r="Q590" s="1574"/>
      <c r="R590" s="1574"/>
      <c r="S590" s="1574"/>
      <c r="T590" s="1574"/>
      <c r="U590" s="1575"/>
      <c r="V590" s="1575"/>
      <c r="W590" s="1575"/>
      <c r="X590" s="1574"/>
      <c r="Y590" s="1574"/>
      <c r="Z590" s="1574"/>
      <c r="AA590" s="1574"/>
      <c r="AB590" s="1155"/>
      <c r="AC590" s="1164"/>
      <c r="AD590" s="1164"/>
      <c r="AE590" s="1023"/>
      <c r="AF590" s="1023"/>
      <c r="AG590" s="1023"/>
      <c r="AH590" s="1023"/>
      <c r="AI590" s="1023"/>
      <c r="AJ590" s="1023"/>
      <c r="AK590" s="1023"/>
      <c r="AL590" s="1023"/>
      <c r="AM590" s="1023"/>
      <c r="AN590" s="996"/>
      <c r="AO590" s="1165" t="s">
        <v>233</v>
      </c>
      <c r="AP590" s="1166">
        <f>SUM(AP583:AP588)</f>
        <v>0</v>
      </c>
      <c r="AQ590" s="3135">
        <f>IF(AP590&gt;0,AP590,0)</f>
        <v>0</v>
      </c>
      <c r="AR590" s="3135"/>
    </row>
    <row r="591" spans="1:81" s="939" customFormat="1" ht="12.75" customHeight="1">
      <c r="A591" s="1023"/>
      <c r="B591" s="51"/>
      <c r="C591" s="1167" t="s">
        <v>1740</v>
      </c>
      <c r="D591" s="1023"/>
      <c r="E591" s="1023"/>
      <c r="F591" s="1023"/>
      <c r="G591" s="1023"/>
      <c r="H591" s="1023"/>
      <c r="I591" s="1023"/>
      <c r="J591" s="1023"/>
      <c r="K591" s="1023"/>
      <c r="L591" s="1023"/>
      <c r="M591" s="1023"/>
      <c r="N591" s="1023"/>
      <c r="O591" s="1023"/>
      <c r="P591" s="1023"/>
      <c r="Q591" s="1023"/>
      <c r="R591" s="1023"/>
      <c r="S591" s="1023"/>
      <c r="T591" s="1023"/>
      <c r="U591" s="1023"/>
      <c r="V591" s="1023"/>
      <c r="W591" s="1023"/>
      <c r="X591" s="1023"/>
      <c r="Y591" s="1023"/>
      <c r="Z591" s="1023"/>
      <c r="AA591" s="1023"/>
      <c r="AB591" s="1023"/>
      <c r="AC591" s="1023"/>
      <c r="AD591" s="1023"/>
      <c r="AE591" s="1023"/>
      <c r="AF591" s="1023"/>
      <c r="AG591" s="1023"/>
      <c r="AH591" s="1023"/>
      <c r="AI591" s="1023"/>
      <c r="AJ591" s="1023"/>
      <c r="AK591" s="1023"/>
      <c r="AL591" s="1023"/>
      <c r="AM591" s="1023"/>
      <c r="AN591" s="996"/>
      <c r="AO591" s="1021"/>
      <c r="AP591" s="1021"/>
      <c r="BS591" s="126"/>
      <c r="BT591" s="126"/>
      <c r="BU591" s="51"/>
      <c r="BV591" s="51"/>
      <c r="BW591" s="51"/>
    </row>
    <row r="592" spans="1:81" s="939" customFormat="1" ht="12.75" customHeight="1">
      <c r="A592" s="923"/>
      <c r="B592" s="51"/>
      <c r="C592" s="1168"/>
      <c r="D592" s="1169"/>
      <c r="E592" s="1170" t="s">
        <v>1578</v>
      </c>
      <c r="F592" s="3131" t="s">
        <v>1741</v>
      </c>
      <c r="G592" s="3131"/>
      <c r="H592" s="3131"/>
      <c r="I592" s="3131"/>
      <c r="J592" s="3131"/>
      <c r="K592" s="3131"/>
      <c r="L592" s="3131"/>
      <c r="M592" s="3131"/>
      <c r="N592" s="3131"/>
      <c r="O592" s="3131"/>
      <c r="P592" s="3131"/>
      <c r="Q592" s="3131"/>
      <c r="R592" s="3131"/>
      <c r="S592" s="3131"/>
      <c r="T592" s="3131"/>
      <c r="U592" s="3131"/>
      <c r="V592" s="3131"/>
      <c r="W592" s="3131"/>
      <c r="X592" s="3131"/>
      <c r="Y592" s="3131"/>
      <c r="Z592" s="3131"/>
      <c r="AA592" s="3131"/>
      <c r="AB592" s="3131"/>
      <c r="AC592" s="3131"/>
      <c r="AD592" s="3131"/>
      <c r="AE592" s="3131"/>
      <c r="AF592" s="3131"/>
      <c r="AG592" s="1171"/>
      <c r="AH592" s="1171"/>
      <c r="AI592" s="1171"/>
      <c r="AJ592" s="1171"/>
      <c r="AK592" s="1171"/>
      <c r="AL592" s="1172"/>
      <c r="AM592" s="1130"/>
      <c r="AN592" s="996"/>
      <c r="AO592" s="1021"/>
      <c r="AP592" s="1153"/>
      <c r="BS592" s="126"/>
      <c r="BT592" s="126"/>
      <c r="BU592" s="51"/>
      <c r="BV592" s="51"/>
      <c r="BW592" s="51"/>
      <c r="BX592" s="51"/>
      <c r="BY592" s="51"/>
      <c r="BZ592" s="51"/>
      <c r="CA592" s="51"/>
      <c r="CB592" s="51"/>
      <c r="CC592" s="51"/>
    </row>
    <row r="593" spans="1:81" s="939" customFormat="1" ht="12.75" customHeight="1">
      <c r="A593" s="923"/>
      <c r="B593" s="51"/>
      <c r="C593" s="1173"/>
      <c r="D593" s="987"/>
      <c r="E593" s="1174"/>
      <c r="F593" s="3132"/>
      <c r="G593" s="3132"/>
      <c r="H593" s="3132"/>
      <c r="I593" s="3132"/>
      <c r="J593" s="3132"/>
      <c r="K593" s="3132"/>
      <c r="L593" s="3132"/>
      <c r="M593" s="3132"/>
      <c r="N593" s="3132"/>
      <c r="O593" s="3132"/>
      <c r="P593" s="3132"/>
      <c r="Q593" s="3132"/>
      <c r="R593" s="3132"/>
      <c r="S593" s="3132"/>
      <c r="T593" s="3132"/>
      <c r="U593" s="3132"/>
      <c r="V593" s="3132"/>
      <c r="W593" s="3132"/>
      <c r="X593" s="3132"/>
      <c r="Y593" s="3132"/>
      <c r="Z593" s="3132"/>
      <c r="AA593" s="3132"/>
      <c r="AB593" s="3132"/>
      <c r="AC593" s="3132"/>
      <c r="AD593" s="3132"/>
      <c r="AE593" s="3132"/>
      <c r="AF593" s="3132"/>
      <c r="AG593" s="1175"/>
      <c r="AH593" s="1175"/>
      <c r="AI593" s="1175"/>
      <c r="AJ593" s="1175"/>
      <c r="AK593" s="1175"/>
      <c r="AL593" s="1504"/>
      <c r="AM593" s="1130"/>
      <c r="AN593" s="996"/>
      <c r="AO593" s="1021"/>
      <c r="AP593" s="1153"/>
      <c r="BS593" s="126"/>
      <c r="BT593" s="126"/>
      <c r="BU593" s="51"/>
      <c r="BV593" s="51"/>
      <c r="BW593" s="51"/>
      <c r="BX593" s="51"/>
      <c r="BY593" s="51"/>
      <c r="BZ593" s="51"/>
      <c r="CA593" s="51"/>
      <c r="CB593" s="51"/>
      <c r="CC593" s="51"/>
    </row>
    <row r="594" spans="1:81" s="939" customFormat="1" ht="12.75" customHeight="1">
      <c r="A594" s="923"/>
      <c r="B594" s="51"/>
      <c r="C594" s="1173"/>
      <c r="D594" s="987"/>
      <c r="E594" s="1174"/>
      <c r="F594" s="3132"/>
      <c r="G594" s="3132"/>
      <c r="H594" s="3132"/>
      <c r="I594" s="3132"/>
      <c r="J594" s="3132"/>
      <c r="K594" s="3132"/>
      <c r="L594" s="3132"/>
      <c r="M594" s="3132"/>
      <c r="N594" s="3132"/>
      <c r="O594" s="3132"/>
      <c r="P594" s="3132"/>
      <c r="Q594" s="3132"/>
      <c r="R594" s="3132"/>
      <c r="S594" s="3132"/>
      <c r="T594" s="3132"/>
      <c r="U594" s="3132"/>
      <c r="V594" s="3132"/>
      <c r="W594" s="3132"/>
      <c r="X594" s="3132"/>
      <c r="Y594" s="3132"/>
      <c r="Z594" s="3132"/>
      <c r="AA594" s="3132"/>
      <c r="AB594" s="3132"/>
      <c r="AC594" s="3132"/>
      <c r="AD594" s="3132"/>
      <c r="AE594" s="3132"/>
      <c r="AF594" s="3132"/>
      <c r="AG594" s="1175"/>
      <c r="AH594" s="1175"/>
      <c r="AI594" s="1175"/>
      <c r="AJ594" s="1175"/>
      <c r="AK594" s="1175"/>
      <c r="AL594" s="1504"/>
      <c r="AM594" s="1130"/>
      <c r="AN594" s="996"/>
      <c r="AO594" s="1021"/>
      <c r="AP594" s="1021"/>
      <c r="BS594" s="126"/>
      <c r="BT594" s="126"/>
      <c r="BU594" s="51"/>
      <c r="BV594" s="51"/>
      <c r="BW594" s="51"/>
      <c r="BX594" s="51"/>
      <c r="BY594" s="51"/>
      <c r="BZ594" s="51"/>
      <c r="CA594" s="51"/>
      <c r="CB594" s="51"/>
      <c r="CC594" s="51"/>
    </row>
    <row r="595" spans="1:81" s="939" customFormat="1" ht="12.75" customHeight="1">
      <c r="A595" s="923"/>
      <c r="B595" s="51"/>
      <c r="C595" s="1173"/>
      <c r="D595" s="987"/>
      <c r="E595" s="1174"/>
      <c r="F595" s="3132"/>
      <c r="G595" s="3132"/>
      <c r="H595" s="3132"/>
      <c r="I595" s="3132"/>
      <c r="J595" s="3132"/>
      <c r="K595" s="3132"/>
      <c r="L595" s="3132"/>
      <c r="M595" s="3132"/>
      <c r="N595" s="3132"/>
      <c r="O595" s="3132"/>
      <c r="P595" s="3132"/>
      <c r="Q595" s="3132"/>
      <c r="R595" s="3132"/>
      <c r="S595" s="3132"/>
      <c r="T595" s="3132"/>
      <c r="U595" s="3132"/>
      <c r="V595" s="3132"/>
      <c r="W595" s="3132"/>
      <c r="X595" s="3132"/>
      <c r="Y595" s="3132"/>
      <c r="Z595" s="3132"/>
      <c r="AA595" s="3132"/>
      <c r="AB595" s="3132"/>
      <c r="AC595" s="3132"/>
      <c r="AD595" s="3132"/>
      <c r="AE595" s="3132"/>
      <c r="AF595" s="3132"/>
      <c r="AG595" s="1175"/>
      <c r="AH595" s="1175"/>
      <c r="AI595" s="1175"/>
      <c r="AJ595" s="1175"/>
      <c r="AK595" s="1175"/>
      <c r="AL595" s="1504"/>
      <c r="AM595" s="1130"/>
      <c r="AN595" s="996"/>
      <c r="AO595" s="1021"/>
      <c r="AP595" s="1021"/>
      <c r="BS595" s="126"/>
      <c r="BT595" s="126"/>
      <c r="BU595" s="51"/>
      <c r="BV595" s="51"/>
      <c r="BW595" s="51"/>
      <c r="BX595" s="51"/>
      <c r="BY595" s="51"/>
      <c r="BZ595" s="51"/>
      <c r="CA595" s="51"/>
      <c r="CB595" s="51"/>
      <c r="CC595" s="51"/>
    </row>
    <row r="596" spans="1:81" s="939" customFormat="1" ht="12.75" customHeight="1">
      <c r="A596" s="923"/>
      <c r="B596" s="51"/>
      <c r="C596" s="3128" t="s">
        <v>626</v>
      </c>
      <c r="D596" s="3076"/>
      <c r="E596" s="1174"/>
      <c r="F596" s="1177" t="s">
        <v>1742</v>
      </c>
      <c r="G596" s="1178"/>
      <c r="H596" s="1178"/>
      <c r="I596" s="1178"/>
      <c r="J596" s="1178"/>
      <c r="K596" s="1178"/>
      <c r="L596" s="1178"/>
      <c r="M596" s="1178"/>
      <c r="N596" s="1178"/>
      <c r="O596" s="1178"/>
      <c r="P596" s="1178"/>
      <c r="Q596" s="1178"/>
      <c r="R596" s="1178"/>
      <c r="S596" s="1178"/>
      <c r="T596" s="1178"/>
      <c r="U596" s="1178"/>
      <c r="V596" s="1178"/>
      <c r="W596" s="1178"/>
      <c r="X596" s="1178"/>
      <c r="Y596" s="1178"/>
      <c r="Z596" s="1178"/>
      <c r="AA596" s="1178"/>
      <c r="AB596" s="1178"/>
      <c r="AC596" s="1178"/>
      <c r="AD596" s="1178"/>
      <c r="AE596" s="1021"/>
      <c r="AF596" s="3129" t="s">
        <v>1743</v>
      </c>
      <c r="AG596" s="3129"/>
      <c r="AH596" s="3129"/>
      <c r="AI596" s="3129"/>
      <c r="AJ596" s="3129"/>
      <c r="AK596" s="3129"/>
      <c r="AL596" s="3130"/>
      <c r="AM596" s="1179"/>
      <c r="BS596" s="126"/>
      <c r="BT596" s="126"/>
      <c r="BU596" s="51"/>
      <c r="BV596" s="51"/>
      <c r="BW596" s="51"/>
      <c r="BX596" s="51"/>
      <c r="BY596" s="51"/>
      <c r="BZ596" s="51"/>
      <c r="CA596" s="51"/>
      <c r="CB596" s="51"/>
      <c r="CC596" s="51"/>
    </row>
    <row r="597" spans="1:81" s="939" customFormat="1" ht="12.75" customHeight="1">
      <c r="A597" s="923"/>
      <c r="B597" s="56"/>
      <c r="C597" s="1232"/>
      <c r="D597" s="1180"/>
      <c r="E597" s="1181"/>
      <c r="F597" s="1182"/>
      <c r="G597" s="1183"/>
      <c r="H597" s="1183"/>
      <c r="I597" s="1183"/>
      <c r="J597" s="1183"/>
      <c r="K597" s="1183"/>
      <c r="L597" s="1183"/>
      <c r="M597" s="1183"/>
      <c r="N597" s="1183"/>
      <c r="O597" s="1183"/>
      <c r="P597" s="1183"/>
      <c r="Q597" s="1183"/>
      <c r="R597" s="1183"/>
      <c r="S597" s="1183"/>
      <c r="T597" s="1183"/>
      <c r="U597" s="1183"/>
      <c r="V597" s="1183"/>
      <c r="W597" s="1183"/>
      <c r="X597" s="1183"/>
      <c r="Y597" s="1183"/>
      <c r="Z597" s="1183"/>
      <c r="AA597" s="1183"/>
      <c r="AB597" s="1183"/>
      <c r="AC597" s="1183"/>
      <c r="AD597" s="1183"/>
      <c r="AE597" s="1184"/>
      <c r="AF597" s="1184"/>
      <c r="AG597" s="1184"/>
      <c r="AH597" s="1184"/>
      <c r="AI597" s="1184"/>
      <c r="AJ597" s="1184"/>
      <c r="AK597" s="1184"/>
      <c r="AL597" s="1233"/>
      <c r="AM597" s="1186"/>
      <c r="AN597" s="996"/>
      <c r="CC597" s="51"/>
    </row>
    <row r="598" spans="1:81" s="939" customFormat="1" ht="12.75" customHeight="1">
      <c r="A598" s="923"/>
      <c r="B598" s="51"/>
      <c r="C598" s="1187"/>
      <c r="D598" s="1187"/>
      <c r="E598" s="1174"/>
      <c r="F598" s="1119"/>
      <c r="G598" s="1119"/>
      <c r="H598" s="1119"/>
      <c r="I598" s="1119"/>
      <c r="J598" s="1119"/>
      <c r="K598" s="1119"/>
      <c r="L598" s="1119"/>
      <c r="M598" s="1119"/>
      <c r="N598" s="1119"/>
      <c r="O598" s="1119"/>
      <c r="P598" s="1119"/>
      <c r="Q598" s="1119"/>
      <c r="R598" s="1119"/>
      <c r="S598" s="1119"/>
      <c r="T598" s="1119"/>
      <c r="U598" s="1119"/>
      <c r="V598" s="1119"/>
      <c r="W598" s="1119"/>
      <c r="X598" s="1119"/>
      <c r="Y598" s="1119"/>
      <c r="Z598" s="1119"/>
      <c r="AA598" s="1119"/>
      <c r="AB598" s="1119"/>
      <c r="AC598" s="1119"/>
      <c r="AD598" s="1119"/>
      <c r="AE598" s="981"/>
      <c r="AF598" s="981"/>
      <c r="AG598" s="981"/>
      <c r="AH598" s="981"/>
      <c r="AI598" s="981"/>
      <c r="AJ598" s="981"/>
      <c r="AK598" s="981"/>
      <c r="AL598" s="981"/>
      <c r="AM598" s="1130"/>
      <c r="AN598" s="996"/>
      <c r="BS598" s="126"/>
      <c r="BT598" s="126"/>
      <c r="BU598" s="51"/>
      <c r="BV598" s="51"/>
      <c r="BW598" s="51"/>
      <c r="BX598" s="51"/>
      <c r="BY598" s="51"/>
      <c r="BZ598" s="51"/>
      <c r="CA598" s="51"/>
      <c r="CB598" s="51"/>
      <c r="CC598" s="51"/>
    </row>
    <row r="599" spans="1:81" s="939" customFormat="1" ht="12.75" customHeight="1">
      <c r="A599" s="923"/>
      <c r="B599" s="51"/>
      <c r="C599" s="1168"/>
      <c r="D599" s="1169"/>
      <c r="E599" s="1170" t="s">
        <v>1580</v>
      </c>
      <c r="F599" s="3131" t="s">
        <v>1744</v>
      </c>
      <c r="G599" s="3131"/>
      <c r="H599" s="3131"/>
      <c r="I599" s="3131"/>
      <c r="J599" s="3131"/>
      <c r="K599" s="3131"/>
      <c r="L599" s="3131"/>
      <c r="M599" s="3131"/>
      <c r="N599" s="3131"/>
      <c r="O599" s="3131"/>
      <c r="P599" s="3131"/>
      <c r="Q599" s="3131"/>
      <c r="R599" s="3131"/>
      <c r="S599" s="3131"/>
      <c r="T599" s="3131"/>
      <c r="U599" s="3131"/>
      <c r="V599" s="3131"/>
      <c r="W599" s="3131"/>
      <c r="X599" s="3131"/>
      <c r="Y599" s="3131"/>
      <c r="Z599" s="3131"/>
      <c r="AA599" s="3131"/>
      <c r="AB599" s="3131"/>
      <c r="AC599" s="3131"/>
      <c r="AD599" s="3131"/>
      <c r="AE599" s="3131"/>
      <c r="AF599" s="3131"/>
      <c r="AG599" s="1171"/>
      <c r="AH599" s="1171"/>
      <c r="AI599" s="1171"/>
      <c r="AJ599" s="1171"/>
      <c r="AK599" s="1171"/>
      <c r="AL599" s="1172"/>
      <c r="AM599" s="1130"/>
      <c r="AN599" s="996"/>
      <c r="BS599" s="126"/>
      <c r="BT599" s="126"/>
      <c r="BU599" s="51"/>
      <c r="BV599" s="51"/>
      <c r="BW599" s="51"/>
      <c r="BX599" s="51"/>
      <c r="BY599" s="51"/>
      <c r="BZ599" s="51"/>
      <c r="CA599" s="51"/>
      <c r="CB599" s="51"/>
      <c r="CC599" s="51"/>
    </row>
    <row r="600" spans="1:81" s="939" customFormat="1" ht="12.75" customHeight="1">
      <c r="A600" s="923"/>
      <c r="B600" s="51"/>
      <c r="C600" s="1188"/>
      <c r="D600" s="112"/>
      <c r="E600" s="1142"/>
      <c r="F600" s="3132"/>
      <c r="G600" s="3132"/>
      <c r="H600" s="3132"/>
      <c r="I600" s="3132"/>
      <c r="J600" s="3132"/>
      <c r="K600" s="3132"/>
      <c r="L600" s="3132"/>
      <c r="M600" s="3132"/>
      <c r="N600" s="3132"/>
      <c r="O600" s="3132"/>
      <c r="P600" s="3132"/>
      <c r="Q600" s="3132"/>
      <c r="R600" s="3132"/>
      <c r="S600" s="3132"/>
      <c r="T600" s="3132"/>
      <c r="U600" s="3132"/>
      <c r="V600" s="3132"/>
      <c r="W600" s="3132"/>
      <c r="X600" s="3132"/>
      <c r="Y600" s="3132"/>
      <c r="Z600" s="3132"/>
      <c r="AA600" s="3132"/>
      <c r="AB600" s="3132"/>
      <c r="AC600" s="3132"/>
      <c r="AD600" s="3132"/>
      <c r="AE600" s="3132"/>
      <c r="AF600" s="3132"/>
      <c r="AG600" s="1175"/>
      <c r="AH600" s="1175"/>
      <c r="AI600" s="1175"/>
      <c r="AJ600" s="1175"/>
      <c r="AK600" s="1175"/>
      <c r="AL600" s="1504"/>
      <c r="AM600" s="1130"/>
      <c r="AN600" s="996"/>
      <c r="BS600" s="126"/>
      <c r="BT600" s="126"/>
      <c r="BU600" s="51"/>
      <c r="BV600" s="51"/>
      <c r="BW600" s="51"/>
      <c r="BX600" s="51"/>
      <c r="BY600" s="51"/>
      <c r="BZ600" s="51"/>
      <c r="CA600" s="51"/>
      <c r="CB600" s="51"/>
      <c r="CC600" s="51"/>
    </row>
    <row r="601" spans="1:81" s="939" customFormat="1" ht="12.75" customHeight="1">
      <c r="A601" s="923"/>
      <c r="B601" s="51"/>
      <c r="C601" s="1188"/>
      <c r="D601" s="112"/>
      <c r="E601" s="1142"/>
      <c r="F601" s="3132"/>
      <c r="G601" s="3132"/>
      <c r="H601" s="3132"/>
      <c r="I601" s="3132"/>
      <c r="J601" s="3132"/>
      <c r="K601" s="3132"/>
      <c r="L601" s="3132"/>
      <c r="M601" s="3132"/>
      <c r="N601" s="3132"/>
      <c r="O601" s="3132"/>
      <c r="P601" s="3132"/>
      <c r="Q601" s="3132"/>
      <c r="R601" s="3132"/>
      <c r="S601" s="3132"/>
      <c r="T601" s="3132"/>
      <c r="U601" s="3132"/>
      <c r="V601" s="3132"/>
      <c r="W601" s="3132"/>
      <c r="X601" s="3132"/>
      <c r="Y601" s="3132"/>
      <c r="Z601" s="3132"/>
      <c r="AA601" s="3132"/>
      <c r="AB601" s="3132"/>
      <c r="AC601" s="3132"/>
      <c r="AD601" s="3132"/>
      <c r="AE601" s="3132"/>
      <c r="AF601" s="3132"/>
      <c r="AG601" s="1175"/>
      <c r="AH601" s="1175"/>
      <c r="AI601" s="1175"/>
      <c r="AJ601" s="1175"/>
      <c r="AK601" s="1175"/>
      <c r="AL601" s="1504"/>
      <c r="AM601" s="1130"/>
      <c r="AN601" s="996"/>
      <c r="BS601" s="126"/>
      <c r="BT601" s="126"/>
      <c r="BU601" s="51"/>
      <c r="BV601" s="51"/>
      <c r="BW601" s="51"/>
      <c r="BX601" s="51"/>
      <c r="BY601" s="51"/>
      <c r="BZ601" s="51"/>
      <c r="CA601" s="51"/>
      <c r="CB601" s="51"/>
      <c r="CC601" s="51"/>
    </row>
    <row r="602" spans="1:81" s="939" customFormat="1" ht="12.75" customHeight="1">
      <c r="A602" s="923"/>
      <c r="B602" s="51"/>
      <c r="C602" s="1188"/>
      <c r="D602" s="112"/>
      <c r="E602" s="1142"/>
      <c r="F602" s="3132"/>
      <c r="G602" s="3132"/>
      <c r="H602" s="3132"/>
      <c r="I602" s="3132"/>
      <c r="J602" s="3132"/>
      <c r="K602" s="3132"/>
      <c r="L602" s="3132"/>
      <c r="M602" s="3132"/>
      <c r="N602" s="3132"/>
      <c r="O602" s="3132"/>
      <c r="P602" s="3132"/>
      <c r="Q602" s="3132"/>
      <c r="R602" s="3132"/>
      <c r="S602" s="3132"/>
      <c r="T602" s="3132"/>
      <c r="U602" s="3132"/>
      <c r="V602" s="3132"/>
      <c r="W602" s="3132"/>
      <c r="X602" s="3132"/>
      <c r="Y602" s="3132"/>
      <c r="Z602" s="3132"/>
      <c r="AA602" s="3132"/>
      <c r="AB602" s="3132"/>
      <c r="AC602" s="3132"/>
      <c r="AD602" s="3132"/>
      <c r="AE602" s="3132"/>
      <c r="AF602" s="3132"/>
      <c r="AG602" s="1175"/>
      <c r="AH602" s="1175"/>
      <c r="AI602" s="1175"/>
      <c r="AJ602" s="1175"/>
      <c r="AK602" s="1175"/>
      <c r="AL602" s="1504"/>
      <c r="AM602" s="1130"/>
      <c r="AN602" s="996"/>
      <c r="BS602" s="126"/>
      <c r="BT602" s="126"/>
      <c r="BU602" s="51"/>
      <c r="BV602" s="51"/>
      <c r="BW602" s="51"/>
      <c r="BX602" s="51"/>
      <c r="BY602" s="51"/>
      <c r="BZ602" s="51"/>
      <c r="CA602" s="51"/>
      <c r="CB602" s="51"/>
      <c r="CC602" s="51"/>
    </row>
    <row r="603" spans="1:81" s="939" customFormat="1" ht="12.75" customHeight="1">
      <c r="A603" s="923"/>
      <c r="B603" s="51"/>
      <c r="C603" s="1188"/>
      <c r="D603" s="112"/>
      <c r="E603" s="1142"/>
      <c r="F603" s="3132"/>
      <c r="G603" s="3132"/>
      <c r="H603" s="3132"/>
      <c r="I603" s="3132"/>
      <c r="J603" s="3132"/>
      <c r="K603" s="3132"/>
      <c r="L603" s="3132"/>
      <c r="M603" s="3132"/>
      <c r="N603" s="3132"/>
      <c r="O603" s="3132"/>
      <c r="P603" s="3132"/>
      <c r="Q603" s="3132"/>
      <c r="R603" s="3132"/>
      <c r="S603" s="3132"/>
      <c r="T603" s="3132"/>
      <c r="U603" s="3132"/>
      <c r="V603" s="3132"/>
      <c r="W603" s="3132"/>
      <c r="X603" s="3132"/>
      <c r="Y603" s="3132"/>
      <c r="Z603" s="3132"/>
      <c r="AA603" s="3132"/>
      <c r="AB603" s="3132"/>
      <c r="AC603" s="3132"/>
      <c r="AD603" s="3132"/>
      <c r="AE603" s="3132"/>
      <c r="AF603" s="3132"/>
      <c r="AG603" s="1021"/>
      <c r="AH603" s="1021"/>
      <c r="AI603" s="1021"/>
      <c r="AJ603" s="1021"/>
      <c r="AK603" s="1021"/>
      <c r="AL603" s="1189"/>
      <c r="AN603" s="996"/>
      <c r="BS603" s="126"/>
      <c r="BT603" s="126"/>
      <c r="BU603" s="51"/>
      <c r="BV603" s="51"/>
      <c r="BW603" s="51"/>
      <c r="BX603" s="51"/>
      <c r="BY603" s="51"/>
      <c r="BZ603" s="51"/>
      <c r="CA603" s="51"/>
      <c r="CB603" s="51"/>
      <c r="CC603" s="51"/>
    </row>
    <row r="604" spans="1:81" s="939" customFormat="1" ht="12.75" customHeight="1">
      <c r="A604" s="987"/>
      <c r="B604" s="112"/>
      <c r="C604" s="3128" t="s">
        <v>626</v>
      </c>
      <c r="D604" s="3076"/>
      <c r="E604" s="1142"/>
      <c r="F604" s="1177" t="s">
        <v>1745</v>
      </c>
      <c r="G604" s="1178"/>
      <c r="H604" s="1178"/>
      <c r="I604" s="1178"/>
      <c r="J604" s="1178"/>
      <c r="K604" s="1178"/>
      <c r="L604" s="1178"/>
      <c r="M604" s="1178"/>
      <c r="N604" s="1178"/>
      <c r="O604" s="1178"/>
      <c r="P604" s="1178"/>
      <c r="Q604" s="1178"/>
      <c r="R604" s="1178"/>
      <c r="S604" s="1178"/>
      <c r="T604" s="1178"/>
      <c r="U604" s="1178"/>
      <c r="V604" s="1178"/>
      <c r="W604" s="1178"/>
      <c r="X604" s="1178"/>
      <c r="Y604" s="1178"/>
      <c r="Z604" s="1178"/>
      <c r="AA604" s="1178"/>
      <c r="AB604" s="1178"/>
      <c r="AC604" s="1178"/>
      <c r="AD604" s="1178"/>
      <c r="AE604" s="1021"/>
      <c r="AF604" s="3129" t="s">
        <v>1743</v>
      </c>
      <c r="AG604" s="3129"/>
      <c r="AH604" s="3129"/>
      <c r="AI604" s="3129"/>
      <c r="AJ604" s="3129"/>
      <c r="AK604" s="3129"/>
      <c r="AL604" s="3130"/>
      <c r="AM604" s="1186"/>
      <c r="AN604" s="996"/>
      <c r="BS604" s="126"/>
      <c r="BT604" s="126"/>
      <c r="BU604" s="51"/>
      <c r="BV604" s="51"/>
      <c r="BW604" s="51"/>
      <c r="BX604" s="51"/>
      <c r="BY604" s="51"/>
      <c r="BZ604" s="51"/>
      <c r="CA604" s="51"/>
      <c r="CB604" s="51"/>
      <c r="CC604" s="51"/>
    </row>
    <row r="605" spans="1:81" s="939" customFormat="1" ht="12.75" customHeight="1">
      <c r="A605" s="987"/>
      <c r="B605" s="112"/>
      <c r="C605" s="1198"/>
      <c r="D605" s="1190"/>
      <c r="E605" s="1191"/>
      <c r="F605" s="1192"/>
      <c r="G605" s="1193"/>
      <c r="H605" s="1193"/>
      <c r="I605" s="1193"/>
      <c r="J605" s="1193"/>
      <c r="K605" s="1193"/>
      <c r="L605" s="1193"/>
      <c r="M605" s="1193"/>
      <c r="N605" s="1193"/>
      <c r="O605" s="1193"/>
      <c r="P605" s="1193"/>
      <c r="Q605" s="1193"/>
      <c r="R605" s="1193"/>
      <c r="S605" s="1193"/>
      <c r="T605" s="1193"/>
      <c r="U605" s="1193"/>
      <c r="V605" s="1193"/>
      <c r="W605" s="1193"/>
      <c r="X605" s="1193"/>
      <c r="Y605" s="1193"/>
      <c r="Z605" s="1193"/>
      <c r="AA605" s="1193"/>
      <c r="AB605" s="1193"/>
      <c r="AC605" s="1193"/>
      <c r="AD605" s="1193"/>
      <c r="AE605" s="1194"/>
      <c r="AF605" s="973"/>
      <c r="AG605" s="1194"/>
      <c r="AH605" s="1184"/>
      <c r="AI605" s="1184"/>
      <c r="AJ605" s="1184"/>
      <c r="AK605" s="1184"/>
      <c r="AL605" s="1200"/>
      <c r="AM605" s="1186"/>
      <c r="AN605" s="996"/>
      <c r="BS605" s="126"/>
      <c r="BT605" s="126"/>
      <c r="BU605" s="51"/>
      <c r="BV605" s="51"/>
      <c r="BW605" s="51"/>
      <c r="BX605" s="51"/>
      <c r="BY605" s="51"/>
      <c r="BZ605" s="51"/>
      <c r="CA605" s="51"/>
      <c r="CB605" s="51"/>
      <c r="CC605" s="51"/>
    </row>
    <row r="606" spans="1:81" s="939" customFormat="1" ht="12.75" customHeight="1">
      <c r="A606" s="923"/>
      <c r="B606" s="51"/>
      <c r="C606" s="51"/>
      <c r="D606" s="51"/>
      <c r="E606" s="1142"/>
      <c r="F606" s="1119"/>
      <c r="G606" s="1119"/>
      <c r="H606" s="1119"/>
      <c r="I606" s="1119"/>
      <c r="J606" s="1119"/>
      <c r="K606" s="1119"/>
      <c r="L606" s="1119"/>
      <c r="M606" s="1119"/>
      <c r="N606" s="1119"/>
      <c r="O606" s="1119"/>
      <c r="P606" s="1119"/>
      <c r="Q606" s="1119"/>
      <c r="R606" s="1119"/>
      <c r="S606" s="1119"/>
      <c r="T606" s="1119"/>
      <c r="U606" s="1119"/>
      <c r="V606" s="1119"/>
      <c r="W606" s="1119"/>
      <c r="X606" s="1119"/>
      <c r="Y606" s="1119"/>
      <c r="Z606" s="1119"/>
      <c r="AA606" s="1119"/>
      <c r="AB606" s="1119"/>
      <c r="AC606" s="1119"/>
      <c r="AD606" s="1119"/>
      <c r="AE606" s="923"/>
      <c r="AF606" s="928"/>
      <c r="AG606" s="923"/>
      <c r="AM606" s="1130"/>
      <c r="AN606" s="996"/>
      <c r="BS606" s="126"/>
      <c r="BT606" s="126"/>
      <c r="BU606" s="51"/>
      <c r="BV606" s="51"/>
      <c r="BW606" s="51"/>
      <c r="BX606" s="51"/>
      <c r="BY606" s="51"/>
      <c r="BZ606" s="51"/>
      <c r="CA606" s="51"/>
      <c r="CB606" s="51"/>
      <c r="CC606" s="51"/>
    </row>
    <row r="607" spans="1:81" s="939" customFormat="1" ht="12.75" customHeight="1">
      <c r="A607" s="923"/>
      <c r="B607" s="51"/>
      <c r="C607" s="1168"/>
      <c r="D607" s="1169"/>
      <c r="E607" s="1170" t="s">
        <v>1583</v>
      </c>
      <c r="F607" s="3131" t="s">
        <v>1746</v>
      </c>
      <c r="G607" s="3131"/>
      <c r="H607" s="3131"/>
      <c r="I607" s="3131"/>
      <c r="J607" s="3131"/>
      <c r="K607" s="3131"/>
      <c r="L607" s="3131"/>
      <c r="M607" s="3131"/>
      <c r="N607" s="3131"/>
      <c r="O607" s="3131"/>
      <c r="P607" s="3131"/>
      <c r="Q607" s="3131"/>
      <c r="R607" s="3131"/>
      <c r="S607" s="3131"/>
      <c r="T607" s="3131"/>
      <c r="U607" s="3131"/>
      <c r="V607" s="3131"/>
      <c r="W607" s="3131"/>
      <c r="X607" s="3131"/>
      <c r="Y607" s="3131"/>
      <c r="Z607" s="3131"/>
      <c r="AA607" s="3131"/>
      <c r="AB607" s="3131"/>
      <c r="AC607" s="3131"/>
      <c r="AD607" s="3131"/>
      <c r="AE607" s="3131"/>
      <c r="AF607" s="3131"/>
      <c r="AG607" s="1171"/>
      <c r="AH607" s="1171"/>
      <c r="AI607" s="1171"/>
      <c r="AJ607" s="1171"/>
      <c r="AK607" s="1171"/>
      <c r="AL607" s="1172"/>
      <c r="AM607" s="1130"/>
      <c r="AN607" s="996"/>
      <c r="BS607" s="1130"/>
      <c r="BT607" s="1130"/>
      <c r="BU607" s="1130"/>
      <c r="BV607" s="1130"/>
      <c r="BW607" s="1130"/>
      <c r="BX607" s="1130"/>
      <c r="BY607" s="1130"/>
      <c r="BZ607" s="1130"/>
      <c r="CA607" s="1130"/>
      <c r="CB607" s="1130"/>
      <c r="CC607" s="1130"/>
    </row>
    <row r="608" spans="1:81" s="939" customFormat="1" ht="12.75" customHeight="1">
      <c r="A608" s="923"/>
      <c r="B608" s="51"/>
      <c r="C608" s="1188"/>
      <c r="D608" s="112"/>
      <c r="E608" s="1142"/>
      <c r="F608" s="3132"/>
      <c r="G608" s="3132"/>
      <c r="H608" s="3132"/>
      <c r="I608" s="3132"/>
      <c r="J608" s="3132"/>
      <c r="K608" s="3132"/>
      <c r="L608" s="3132"/>
      <c r="M608" s="3132"/>
      <c r="N608" s="3132"/>
      <c r="O608" s="3132"/>
      <c r="P608" s="3132"/>
      <c r="Q608" s="3132"/>
      <c r="R608" s="3132"/>
      <c r="S608" s="3132"/>
      <c r="T608" s="3132"/>
      <c r="U608" s="3132"/>
      <c r="V608" s="3132"/>
      <c r="W608" s="3132"/>
      <c r="X608" s="3132"/>
      <c r="Y608" s="3132"/>
      <c r="Z608" s="3132"/>
      <c r="AA608" s="3132"/>
      <c r="AB608" s="3132"/>
      <c r="AC608" s="3132"/>
      <c r="AD608" s="3132"/>
      <c r="AE608" s="3132"/>
      <c r="AF608" s="3132"/>
      <c r="AG608" s="1175"/>
      <c r="AH608" s="1175"/>
      <c r="AI608" s="1175"/>
      <c r="AJ608" s="1175"/>
      <c r="AK608" s="1175"/>
      <c r="AL608" s="1176"/>
      <c r="AM608" s="1130"/>
      <c r="AN608" s="996"/>
      <c r="BS608" s="1130"/>
      <c r="BT608" s="1130"/>
      <c r="BU608" s="1130"/>
      <c r="BV608" s="1130"/>
      <c r="BW608" s="1130"/>
      <c r="BX608" s="1130"/>
      <c r="BY608" s="1130"/>
      <c r="BZ608" s="1130"/>
      <c r="CA608" s="1130"/>
      <c r="CB608" s="1130"/>
      <c r="CC608" s="1130"/>
    </row>
    <row r="609" spans="1:81" s="939" customFormat="1" ht="12.75" customHeight="1">
      <c r="A609" s="923"/>
      <c r="B609" s="51"/>
      <c r="C609" s="1188"/>
      <c r="D609" s="112"/>
      <c r="E609" s="1142"/>
      <c r="F609" s="3132"/>
      <c r="G609" s="3132"/>
      <c r="H609" s="3132"/>
      <c r="I609" s="3132"/>
      <c r="J609" s="3132"/>
      <c r="K609" s="3132"/>
      <c r="L609" s="3132"/>
      <c r="M609" s="3132"/>
      <c r="N609" s="3132"/>
      <c r="O609" s="3132"/>
      <c r="P609" s="3132"/>
      <c r="Q609" s="3132"/>
      <c r="R609" s="3132"/>
      <c r="S609" s="3132"/>
      <c r="T609" s="3132"/>
      <c r="U609" s="3132"/>
      <c r="V609" s="3132"/>
      <c r="W609" s="3132"/>
      <c r="X609" s="3132"/>
      <c r="Y609" s="3132"/>
      <c r="Z609" s="3132"/>
      <c r="AA609" s="3132"/>
      <c r="AB609" s="3132"/>
      <c r="AC609" s="3132"/>
      <c r="AD609" s="3132"/>
      <c r="AE609" s="3132"/>
      <c r="AF609" s="3132"/>
      <c r="AG609" s="1175"/>
      <c r="AH609" s="1175"/>
      <c r="AI609" s="1175"/>
      <c r="AJ609" s="1175"/>
      <c r="AK609" s="1175"/>
      <c r="AL609" s="1176"/>
      <c r="AM609" s="1130"/>
      <c r="AN609" s="996"/>
      <c r="BS609" s="1130"/>
      <c r="BT609" s="1130"/>
      <c r="BU609" s="1130"/>
      <c r="BV609" s="1130"/>
      <c r="BW609" s="1130"/>
      <c r="BX609" s="1130"/>
      <c r="BY609" s="1130"/>
      <c r="BZ609" s="1130"/>
      <c r="CA609" s="1130"/>
      <c r="CB609" s="1130"/>
      <c r="CC609" s="1130"/>
    </row>
    <row r="610" spans="1:81" s="939" customFormat="1" ht="12.75" customHeight="1">
      <c r="A610" s="923"/>
      <c r="B610" s="51"/>
      <c r="C610" s="1188"/>
      <c r="D610" s="112"/>
      <c r="E610" s="1142"/>
      <c r="F610" s="3132"/>
      <c r="G610" s="3132"/>
      <c r="H610" s="3132"/>
      <c r="I610" s="3132"/>
      <c r="J610" s="3132"/>
      <c r="K610" s="3132"/>
      <c r="L610" s="3132"/>
      <c r="M610" s="3132"/>
      <c r="N610" s="3132"/>
      <c r="O610" s="3132"/>
      <c r="P610" s="3132"/>
      <c r="Q610" s="3132"/>
      <c r="R610" s="3132"/>
      <c r="S610" s="3132"/>
      <c r="T610" s="3132"/>
      <c r="U610" s="3132"/>
      <c r="V610" s="3132"/>
      <c r="W610" s="3132"/>
      <c r="X610" s="3132"/>
      <c r="Y610" s="3132"/>
      <c r="Z610" s="3132"/>
      <c r="AA610" s="3132"/>
      <c r="AB610" s="3132"/>
      <c r="AC610" s="3132"/>
      <c r="AD610" s="3132"/>
      <c r="AE610" s="3132"/>
      <c r="AF610" s="3132"/>
      <c r="AG610" s="1175"/>
      <c r="AH610" s="1175"/>
      <c r="AI610" s="1175"/>
      <c r="AJ610" s="1175"/>
      <c r="AK610" s="1175"/>
      <c r="AL610" s="1176"/>
      <c r="AM610" s="1130"/>
      <c r="AN610" s="996"/>
      <c r="BS610" s="1130"/>
      <c r="BT610" s="1130"/>
      <c r="BU610" s="1130"/>
      <c r="BV610" s="1130"/>
      <c r="BW610" s="1130"/>
      <c r="BX610" s="1130"/>
      <c r="BY610" s="1130"/>
      <c r="BZ610" s="1130"/>
      <c r="CA610" s="1130"/>
      <c r="CB610" s="1130"/>
      <c r="CC610" s="1130"/>
    </row>
    <row r="611" spans="1:81" s="939" customFormat="1" ht="12.75" customHeight="1">
      <c r="A611" s="923"/>
      <c r="B611" s="51"/>
      <c r="C611" s="1188"/>
      <c r="D611" s="112"/>
      <c r="E611" s="1142"/>
      <c r="F611" s="3132"/>
      <c r="G611" s="3132"/>
      <c r="H611" s="3132"/>
      <c r="I611" s="3132"/>
      <c r="J611" s="3132"/>
      <c r="K611" s="3132"/>
      <c r="L611" s="3132"/>
      <c r="M611" s="3132"/>
      <c r="N611" s="3132"/>
      <c r="O611" s="3132"/>
      <c r="P611" s="3132"/>
      <c r="Q611" s="3132"/>
      <c r="R611" s="3132"/>
      <c r="S611" s="3132"/>
      <c r="T611" s="3132"/>
      <c r="U611" s="3132"/>
      <c r="V611" s="3132"/>
      <c r="W611" s="3132"/>
      <c r="X611" s="3132"/>
      <c r="Y611" s="3132"/>
      <c r="Z611" s="3132"/>
      <c r="AA611" s="3132"/>
      <c r="AB611" s="3132"/>
      <c r="AC611" s="3132"/>
      <c r="AD611" s="3132"/>
      <c r="AE611" s="3132"/>
      <c r="AF611" s="3132"/>
      <c r="AG611" s="1175"/>
      <c r="AH611" s="1175"/>
      <c r="AI611" s="1175"/>
      <c r="AJ611" s="1175"/>
      <c r="AK611" s="1175"/>
      <c r="AL611" s="1176"/>
      <c r="AM611" s="1130"/>
      <c r="AN611" s="996"/>
      <c r="BS611" s="1130"/>
      <c r="BT611" s="1130"/>
      <c r="BU611" s="1130"/>
      <c r="BV611" s="1130"/>
      <c r="BW611" s="1130"/>
      <c r="BX611" s="1130"/>
      <c r="BY611" s="1130"/>
      <c r="BZ611" s="1130"/>
      <c r="CA611" s="1130"/>
      <c r="CB611" s="1130"/>
      <c r="CC611" s="1130"/>
    </row>
    <row r="612" spans="1:81" s="939" customFormat="1" ht="12.75" customHeight="1">
      <c r="A612" s="923"/>
      <c r="B612" s="51"/>
      <c r="C612" s="3128" t="s">
        <v>626</v>
      </c>
      <c r="D612" s="3076"/>
      <c r="E612" s="1142"/>
      <c r="F612" s="1177" t="s">
        <v>1747</v>
      </c>
      <c r="G612" s="1178"/>
      <c r="H612" s="1178"/>
      <c r="I612" s="1178"/>
      <c r="J612" s="1178"/>
      <c r="K612" s="1178"/>
      <c r="L612" s="1178"/>
      <c r="M612" s="1178"/>
      <c r="N612" s="1178"/>
      <c r="O612" s="1178"/>
      <c r="P612" s="1178"/>
      <c r="Q612" s="1178"/>
      <c r="R612" s="1178"/>
      <c r="S612" s="1178"/>
      <c r="T612" s="1178"/>
      <c r="U612" s="1178"/>
      <c r="V612" s="1178"/>
      <c r="W612" s="1178"/>
      <c r="X612" s="1178"/>
      <c r="Y612" s="1178"/>
      <c r="Z612" s="1178"/>
      <c r="AA612" s="1178"/>
      <c r="AB612" s="1178"/>
      <c r="AC612" s="1178"/>
      <c r="AD612" s="1178"/>
      <c r="AE612" s="1021"/>
      <c r="AF612" s="3129" t="s">
        <v>1748</v>
      </c>
      <c r="AG612" s="3129"/>
      <c r="AH612" s="3129"/>
      <c r="AI612" s="3129"/>
      <c r="AJ612" s="3129"/>
      <c r="AK612" s="3129"/>
      <c r="AL612" s="3130"/>
      <c r="AM612" s="1179"/>
      <c r="BS612" s="1130"/>
      <c r="BT612" s="1130"/>
      <c r="BU612" s="1130"/>
      <c r="BV612" s="1130"/>
      <c r="BW612" s="1130"/>
      <c r="BX612" s="1130"/>
      <c r="BY612" s="1130"/>
      <c r="BZ612" s="1130"/>
      <c r="CA612" s="1130"/>
      <c r="CB612" s="1130"/>
      <c r="CC612" s="1130"/>
    </row>
    <row r="613" spans="1:81" s="939" customFormat="1" ht="12.75" customHeight="1">
      <c r="A613" s="923"/>
      <c r="B613" s="51"/>
      <c r="C613" s="1188"/>
      <c r="D613" s="112"/>
      <c r="E613" s="1142"/>
      <c r="F613" s="1195"/>
      <c r="G613" s="1195"/>
      <c r="H613" s="1195"/>
      <c r="I613" s="1195"/>
      <c r="J613" s="1195"/>
      <c r="K613" s="1195"/>
      <c r="L613" s="1195"/>
      <c r="M613" s="1195"/>
      <c r="N613" s="1195"/>
      <c r="O613" s="1195"/>
      <c r="P613" s="1195"/>
      <c r="Q613" s="1195"/>
      <c r="R613" s="1195"/>
      <c r="S613" s="1195"/>
      <c r="T613" s="1195"/>
      <c r="U613" s="1195"/>
      <c r="V613" s="1195"/>
      <c r="W613" s="1195"/>
      <c r="X613" s="1195"/>
      <c r="Y613" s="1195"/>
      <c r="Z613" s="1195"/>
      <c r="AA613" s="1195"/>
      <c r="AB613" s="1195"/>
      <c r="AC613" s="1195"/>
      <c r="AD613" s="1195"/>
      <c r="AE613" s="1021"/>
      <c r="AF613" s="1021"/>
      <c r="AG613" s="1021"/>
      <c r="AH613" s="1021"/>
      <c r="AI613" s="1021"/>
      <c r="AJ613" s="1021"/>
      <c r="AK613" s="1021"/>
      <c r="AL613" s="1189"/>
      <c r="AM613" s="1130"/>
      <c r="AN613" s="996"/>
      <c r="BS613" s="1130"/>
      <c r="BT613" s="1130"/>
      <c r="BU613" s="1130"/>
      <c r="BV613" s="1130"/>
      <c r="BW613" s="1130"/>
      <c r="BX613" s="1130"/>
      <c r="BY613" s="1130"/>
      <c r="BZ613" s="1130"/>
      <c r="CA613" s="1130"/>
      <c r="CB613" s="1130"/>
      <c r="CC613" s="1130"/>
    </row>
    <row r="614" spans="1:81" s="939" customFormat="1" ht="12.75" customHeight="1">
      <c r="A614" s="923"/>
      <c r="B614" s="51"/>
      <c r="C614" s="3128" t="s">
        <v>578</v>
      </c>
      <c r="D614" s="3076"/>
      <c r="E614" s="1142"/>
      <c r="F614" s="1196" t="s">
        <v>1749</v>
      </c>
      <c r="G614" s="1195"/>
      <c r="H614" s="1195"/>
      <c r="I614" s="1195"/>
      <c r="J614" s="1195"/>
      <c r="K614" s="1195"/>
      <c r="L614" s="1195"/>
      <c r="M614" s="1195"/>
      <c r="N614" s="1195"/>
      <c r="O614" s="1195"/>
      <c r="P614" s="1195"/>
      <c r="Q614" s="1195"/>
      <c r="R614" s="1195"/>
      <c r="S614" s="1195"/>
      <c r="T614" s="1195"/>
      <c r="U614" s="1195"/>
      <c r="V614" s="1195"/>
      <c r="W614" s="1195"/>
      <c r="X614" s="1195"/>
      <c r="Y614" s="1195"/>
      <c r="Z614" s="1195"/>
      <c r="AA614" s="1195"/>
      <c r="AB614" s="1195"/>
      <c r="AC614" s="1195"/>
      <c r="AD614" s="1195"/>
      <c r="AE614" s="1021"/>
      <c r="AF614" s="3129" t="s">
        <v>1743</v>
      </c>
      <c r="AG614" s="3129"/>
      <c r="AH614" s="3129"/>
      <c r="AI614" s="3129"/>
      <c r="AJ614" s="3129"/>
      <c r="AK614" s="3129"/>
      <c r="AL614" s="3130"/>
      <c r="AM614" s="1130"/>
      <c r="AN614" s="996"/>
      <c r="BS614" s="1130"/>
      <c r="BT614" s="1130"/>
      <c r="BU614" s="1130"/>
    </row>
    <row r="615" spans="1:81" s="939" customFormat="1" ht="12.75" customHeight="1">
      <c r="A615" s="923"/>
      <c r="B615" s="51"/>
      <c r="C615" s="1197"/>
      <c r="D615" s="1021"/>
      <c r="E615" s="1142"/>
      <c r="F615" s="1021"/>
      <c r="G615" s="1195"/>
      <c r="H615" s="1195"/>
      <c r="I615" s="1195"/>
      <c r="J615" s="1195"/>
      <c r="K615" s="1195"/>
      <c r="L615" s="1195"/>
      <c r="M615" s="1195"/>
      <c r="N615" s="1195"/>
      <c r="O615" s="1195"/>
      <c r="P615" s="1195"/>
      <c r="Q615" s="1195"/>
      <c r="R615" s="1195"/>
      <c r="S615" s="1195"/>
      <c r="T615" s="1195"/>
      <c r="U615" s="1195"/>
      <c r="V615" s="1195"/>
      <c r="W615" s="1195"/>
      <c r="X615" s="1195"/>
      <c r="Y615" s="1195"/>
      <c r="Z615" s="1195"/>
      <c r="AA615" s="1195"/>
      <c r="AB615" s="1195"/>
      <c r="AC615" s="1195"/>
      <c r="AD615" s="1195"/>
      <c r="AE615" s="1021"/>
      <c r="AF615" s="1021"/>
      <c r="AG615" s="1021"/>
      <c r="AH615" s="1021"/>
      <c r="AI615" s="1021"/>
      <c r="AJ615" s="1021"/>
      <c r="AK615" s="1021"/>
      <c r="AL615" s="1189"/>
      <c r="AM615" s="1130"/>
      <c r="AN615" s="996"/>
      <c r="BS615" s="1130"/>
      <c r="BT615" s="1130"/>
      <c r="BU615" s="1130"/>
    </row>
    <row r="616" spans="1:81" s="939" customFormat="1" ht="12.75" customHeight="1">
      <c r="A616" s="923"/>
      <c r="B616" s="51"/>
      <c r="C616" s="1198"/>
      <c r="D616" s="1190"/>
      <c r="E616" s="1191"/>
      <c r="F616" s="1199" t="s">
        <v>1750</v>
      </c>
      <c r="G616" s="1192"/>
      <c r="H616" s="1192"/>
      <c r="I616" s="1192"/>
      <c r="J616" s="1192"/>
      <c r="K616" s="1192"/>
      <c r="L616" s="1192"/>
      <c r="M616" s="1192"/>
      <c r="N616" s="1192"/>
      <c r="O616" s="1192"/>
      <c r="P616" s="1192"/>
      <c r="Q616" s="1192"/>
      <c r="R616" s="1192"/>
      <c r="S616" s="1192"/>
      <c r="T616" s="1192"/>
      <c r="U616" s="1192"/>
      <c r="V616" s="1192"/>
      <c r="W616" s="1192"/>
      <c r="X616" s="1192"/>
      <c r="Y616" s="1192"/>
      <c r="Z616" s="1192"/>
      <c r="AA616" s="1192"/>
      <c r="AB616" s="1192"/>
      <c r="AC616" s="1192"/>
      <c r="AD616" s="1192"/>
      <c r="AE616" s="1194"/>
      <c r="AF616" s="973"/>
      <c r="AG616" s="1194"/>
      <c r="AH616" s="1184"/>
      <c r="AI616" s="1184"/>
      <c r="AJ616" s="1184"/>
      <c r="AK616" s="1184"/>
      <c r="AL616" s="1200"/>
      <c r="AM616" s="1130"/>
      <c r="AN616" s="996"/>
      <c r="BS616" s="1130"/>
      <c r="BT616" s="1130"/>
      <c r="BU616" s="1130"/>
    </row>
    <row r="617" spans="1:81" s="939" customFormat="1" ht="12.75" customHeight="1">
      <c r="A617" s="923"/>
      <c r="B617" s="51"/>
      <c r="C617" s="51"/>
      <c r="D617" s="51"/>
      <c r="E617" s="1142"/>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923"/>
      <c r="AF617" s="928"/>
      <c r="AG617" s="923"/>
      <c r="AM617" s="1130"/>
      <c r="AN617" s="996"/>
      <c r="BS617" s="1130"/>
      <c r="BT617" s="1130"/>
      <c r="BU617" s="1130"/>
    </row>
    <row r="618" spans="1:81" s="939" customFormat="1" ht="12.75" customHeight="1">
      <c r="A618" s="923"/>
      <c r="B618" s="51"/>
      <c r="C618" s="1168"/>
      <c r="D618" s="1169"/>
      <c r="E618" s="1170" t="s">
        <v>1751</v>
      </c>
      <c r="F618" s="3131" t="s">
        <v>1752</v>
      </c>
      <c r="G618" s="3131"/>
      <c r="H618" s="3131"/>
      <c r="I618" s="3131"/>
      <c r="J618" s="3131"/>
      <c r="K618" s="3131"/>
      <c r="L618" s="3131"/>
      <c r="M618" s="3131"/>
      <c r="N618" s="3131"/>
      <c r="O618" s="3131"/>
      <c r="P618" s="3131"/>
      <c r="Q618" s="3131"/>
      <c r="R618" s="3131"/>
      <c r="S618" s="3131"/>
      <c r="T618" s="3131"/>
      <c r="U618" s="3131"/>
      <c r="V618" s="3131"/>
      <c r="W618" s="3131"/>
      <c r="X618" s="3131"/>
      <c r="Y618" s="3131"/>
      <c r="Z618" s="3131"/>
      <c r="AA618" s="3131"/>
      <c r="AB618" s="3131"/>
      <c r="AC618" s="3131"/>
      <c r="AD618" s="3131"/>
      <c r="AE618" s="3131"/>
      <c r="AF618" s="3131"/>
      <c r="AG618" s="1171"/>
      <c r="AH618" s="1171"/>
      <c r="AI618" s="1171"/>
      <c r="AJ618" s="1171"/>
      <c r="AK618" s="1171"/>
      <c r="AL618" s="1172"/>
      <c r="AM618" s="1130"/>
      <c r="AN618" s="996"/>
      <c r="BS618" s="1130"/>
      <c r="BT618" s="1130"/>
      <c r="BU618" s="1130"/>
      <c r="BV618" s="1130"/>
      <c r="BW618" s="1130"/>
      <c r="BX618" s="1130"/>
      <c r="BY618" s="1130"/>
      <c r="BZ618" s="1130"/>
      <c r="CA618" s="1130"/>
      <c r="CB618" s="1130"/>
      <c r="CC618" s="1130"/>
    </row>
    <row r="619" spans="1:81" s="939" customFormat="1" ht="12.75" customHeight="1">
      <c r="A619" s="923"/>
      <c r="B619" s="51"/>
      <c r="C619" s="1188"/>
      <c r="D619" s="112"/>
      <c r="E619" s="1142"/>
      <c r="F619" s="3132"/>
      <c r="G619" s="3132"/>
      <c r="H619" s="3132"/>
      <c r="I619" s="3132"/>
      <c r="J619" s="3132"/>
      <c r="K619" s="3132"/>
      <c r="L619" s="3132"/>
      <c r="M619" s="3132"/>
      <c r="N619" s="3132"/>
      <c r="O619" s="3132"/>
      <c r="P619" s="3132"/>
      <c r="Q619" s="3132"/>
      <c r="R619" s="3132"/>
      <c r="S619" s="3132"/>
      <c r="T619" s="3132"/>
      <c r="U619" s="3132"/>
      <c r="V619" s="3132"/>
      <c r="W619" s="3132"/>
      <c r="X619" s="3132"/>
      <c r="Y619" s="3132"/>
      <c r="Z619" s="3132"/>
      <c r="AA619" s="3132"/>
      <c r="AB619" s="3132"/>
      <c r="AC619" s="3132"/>
      <c r="AD619" s="3132"/>
      <c r="AE619" s="3132"/>
      <c r="AF619" s="3132"/>
      <c r="AG619" s="1175"/>
      <c r="AH619" s="1175"/>
      <c r="AI619" s="1175"/>
      <c r="AJ619" s="1175"/>
      <c r="AK619" s="1175"/>
      <c r="AL619" s="1176"/>
      <c r="AM619" s="1130"/>
      <c r="AN619" s="996"/>
      <c r="BS619" s="1130"/>
      <c r="BT619" s="1130"/>
      <c r="BU619" s="1130"/>
      <c r="BV619" s="1130"/>
      <c r="BW619" s="1130"/>
      <c r="BX619" s="1130"/>
      <c r="BY619" s="1130"/>
      <c r="BZ619" s="1130"/>
      <c r="CA619" s="1130"/>
      <c r="CB619" s="1130"/>
      <c r="CC619" s="1130"/>
    </row>
    <row r="620" spans="1:81">
      <c r="A620" s="923"/>
      <c r="C620" s="1188"/>
      <c r="D620" s="112"/>
      <c r="E620" s="1142"/>
      <c r="F620" s="3132"/>
      <c r="G620" s="3132"/>
      <c r="H620" s="3132"/>
      <c r="I620" s="3132"/>
      <c r="J620" s="3132"/>
      <c r="K620" s="3132"/>
      <c r="L620" s="3132"/>
      <c r="M620" s="3132"/>
      <c r="N620" s="3132"/>
      <c r="O620" s="3132"/>
      <c r="P620" s="3132"/>
      <c r="Q620" s="3132"/>
      <c r="R620" s="3132"/>
      <c r="S620" s="3132"/>
      <c r="T620" s="3132"/>
      <c r="U620" s="3132"/>
      <c r="V620" s="3132"/>
      <c r="W620" s="3132"/>
      <c r="X620" s="3132"/>
      <c r="Y620" s="3132"/>
      <c r="Z620" s="3132"/>
      <c r="AA620" s="3132"/>
      <c r="AB620" s="3132"/>
      <c r="AC620" s="3132"/>
      <c r="AD620" s="3132"/>
      <c r="AE620" s="3132"/>
      <c r="AF620" s="3132"/>
      <c r="AG620" s="1175"/>
      <c r="AH620" s="1175"/>
      <c r="AI620" s="1175"/>
      <c r="AJ620" s="1175"/>
      <c r="AK620" s="1175"/>
      <c r="AL620" s="1176"/>
      <c r="AM620" s="1130"/>
      <c r="BS620" s="1130"/>
      <c r="BT620" s="1130"/>
      <c r="BU620" s="1130"/>
      <c r="BV620" s="1130"/>
      <c r="BW620" s="1130"/>
      <c r="BX620" s="1130"/>
      <c r="BY620" s="1130"/>
      <c r="BZ620" s="1130"/>
      <c r="CA620" s="1130"/>
      <c r="CB620" s="1130"/>
      <c r="CC620" s="1130"/>
    </row>
    <row r="621" spans="1:81" s="939" customFormat="1" ht="12.75" customHeight="1">
      <c r="A621" s="923"/>
      <c r="B621" s="51"/>
      <c r="C621" s="1188"/>
      <c r="D621" s="112"/>
      <c r="E621" s="1142"/>
      <c r="F621" s="3132"/>
      <c r="G621" s="3132"/>
      <c r="H621" s="3132"/>
      <c r="I621" s="3132"/>
      <c r="J621" s="3132"/>
      <c r="K621" s="3132"/>
      <c r="L621" s="3132"/>
      <c r="M621" s="3132"/>
      <c r="N621" s="3132"/>
      <c r="O621" s="3132"/>
      <c r="P621" s="3132"/>
      <c r="Q621" s="3132"/>
      <c r="R621" s="3132"/>
      <c r="S621" s="3132"/>
      <c r="T621" s="3132"/>
      <c r="U621" s="3132"/>
      <c r="V621" s="3132"/>
      <c r="W621" s="3132"/>
      <c r="X621" s="3132"/>
      <c r="Y621" s="3132"/>
      <c r="Z621" s="3132"/>
      <c r="AA621" s="3132"/>
      <c r="AB621" s="3132"/>
      <c r="AC621" s="3132"/>
      <c r="AD621" s="3132"/>
      <c r="AE621" s="3132"/>
      <c r="AF621" s="3132"/>
      <c r="AG621" s="1175"/>
      <c r="AH621" s="1175"/>
      <c r="AI621" s="1175"/>
      <c r="AJ621" s="1175"/>
      <c r="AK621" s="1175"/>
      <c r="AL621" s="1176"/>
      <c r="AM621" s="1130"/>
      <c r="AN621" s="996"/>
      <c r="BS621" s="1130"/>
      <c r="BT621" s="1130"/>
      <c r="BY621" s="1130"/>
      <c r="BZ621" s="1130"/>
      <c r="CA621" s="1130"/>
      <c r="CB621" s="1130"/>
      <c r="CC621" s="1130"/>
    </row>
    <row r="622" spans="1:81" s="939" customFormat="1" ht="12.75" customHeight="1">
      <c r="A622" s="923"/>
      <c r="B622" s="51"/>
      <c r="C622" s="3128" t="s">
        <v>626</v>
      </c>
      <c r="D622" s="3076"/>
      <c r="E622" s="1142"/>
      <c r="F622" s="1177" t="s">
        <v>1753</v>
      </c>
      <c r="G622" s="1178"/>
      <c r="H622" s="1178"/>
      <c r="I622" s="1178"/>
      <c r="J622" s="1178"/>
      <c r="K622" s="1178"/>
      <c r="L622" s="1178"/>
      <c r="M622" s="1178"/>
      <c r="N622" s="1178"/>
      <c r="O622" s="1178"/>
      <c r="P622" s="1178"/>
      <c r="Q622" s="1178"/>
      <c r="R622" s="1178"/>
      <c r="S622" s="1178"/>
      <c r="T622" s="1178"/>
      <c r="U622" s="1178"/>
      <c r="V622" s="1178"/>
      <c r="W622" s="1178"/>
      <c r="X622" s="1178"/>
      <c r="Y622" s="1178"/>
      <c r="Z622" s="1178"/>
      <c r="AA622" s="1178"/>
      <c r="AB622" s="1178"/>
      <c r="AC622" s="1178"/>
      <c r="AD622" s="1178"/>
      <c r="AE622" s="1021"/>
      <c r="AF622" s="3129" t="s">
        <v>1743</v>
      </c>
      <c r="AG622" s="3129"/>
      <c r="AH622" s="3129"/>
      <c r="AI622" s="3129"/>
      <c r="AJ622" s="3129"/>
      <c r="AK622" s="3129"/>
      <c r="AL622" s="3130"/>
      <c r="AM622" s="1130"/>
      <c r="AN622" s="996"/>
      <c r="BS622" s="1130"/>
      <c r="BT622" s="1130"/>
      <c r="BY622" s="1130"/>
      <c r="BZ622" s="1130"/>
      <c r="CA622" s="1130"/>
      <c r="CB622" s="1130"/>
      <c r="CC622" s="1130"/>
    </row>
    <row r="623" spans="1:81" s="939" customFormat="1" ht="12.75" customHeight="1">
      <c r="A623" s="923"/>
      <c r="B623" s="51"/>
      <c r="C623" s="1188"/>
      <c r="D623" s="112"/>
      <c r="E623" s="1142"/>
      <c r="F623" s="1021"/>
      <c r="G623" s="1178"/>
      <c r="H623" s="1178"/>
      <c r="I623" s="1178"/>
      <c r="J623" s="1178"/>
      <c r="K623" s="1178"/>
      <c r="L623" s="1178"/>
      <c r="M623" s="1178"/>
      <c r="N623" s="1178"/>
      <c r="O623" s="1178"/>
      <c r="P623" s="1178"/>
      <c r="Q623" s="1178"/>
      <c r="R623" s="1178"/>
      <c r="S623" s="1178"/>
      <c r="T623" s="1178"/>
      <c r="U623" s="1178"/>
      <c r="V623" s="1178"/>
      <c r="W623" s="1178"/>
      <c r="X623" s="1178"/>
      <c r="Y623" s="1178"/>
      <c r="Z623" s="1178"/>
      <c r="AA623" s="1178"/>
      <c r="AB623" s="1178"/>
      <c r="AC623" s="1178"/>
      <c r="AD623" s="1178"/>
      <c r="AE623" s="1021"/>
      <c r="AF623" s="1021"/>
      <c r="AG623" s="1021"/>
      <c r="AH623" s="1021"/>
      <c r="AI623" s="1021"/>
      <c r="AJ623" s="1021"/>
      <c r="AK623" s="1021"/>
      <c r="AL623" s="1189"/>
      <c r="AM623" s="1130"/>
      <c r="AN623" s="996"/>
      <c r="BS623" s="1130"/>
      <c r="BT623" s="1130"/>
      <c r="BY623" s="1130"/>
      <c r="BZ623" s="1130"/>
      <c r="CA623" s="1130"/>
      <c r="CB623" s="1130"/>
      <c r="CC623" s="1130"/>
    </row>
    <row r="624" spans="1:81" s="939" customFormat="1" ht="12.75" customHeight="1">
      <c r="A624" s="923"/>
      <c r="B624" s="51"/>
      <c r="C624" s="3128" t="s">
        <v>626</v>
      </c>
      <c r="D624" s="3076"/>
      <c r="E624" s="1174"/>
      <c r="F624" s="1177" t="s">
        <v>1754</v>
      </c>
      <c r="G624" s="1178"/>
      <c r="H624" s="1178"/>
      <c r="I624" s="1178"/>
      <c r="J624" s="1178"/>
      <c r="K624" s="1178"/>
      <c r="L624" s="1178"/>
      <c r="M624" s="1178"/>
      <c r="N624" s="1178"/>
      <c r="O624" s="1178"/>
      <c r="P624" s="1178"/>
      <c r="Q624" s="1178"/>
      <c r="R624" s="1178"/>
      <c r="S624" s="1178"/>
      <c r="T624" s="1178"/>
      <c r="U624" s="1178"/>
      <c r="V624" s="1178"/>
      <c r="W624" s="1178"/>
      <c r="X624" s="1178"/>
      <c r="Y624" s="1178"/>
      <c r="Z624" s="1178"/>
      <c r="AA624" s="1178"/>
      <c r="AB624" s="1178"/>
      <c r="AC624" s="1178"/>
      <c r="AD624" s="1178"/>
      <c r="AE624" s="1021"/>
      <c r="AF624" s="3129" t="s">
        <v>1755</v>
      </c>
      <c r="AG624" s="3129"/>
      <c r="AH624" s="3129"/>
      <c r="AI624" s="3129"/>
      <c r="AJ624" s="3129"/>
      <c r="AK624" s="3129"/>
      <c r="AL624" s="3130"/>
      <c r="AM624" s="1130"/>
      <c r="AN624" s="996"/>
      <c r="AO624" s="1021"/>
      <c r="AP624" s="1021"/>
      <c r="BS624" s="1130"/>
      <c r="BT624" s="1130"/>
      <c r="BY624" s="1130"/>
      <c r="BZ624" s="1130"/>
      <c r="CA624" s="1130"/>
      <c r="CB624" s="1130"/>
      <c r="CC624" s="1130"/>
    </row>
    <row r="625" spans="1:81" s="939" customFormat="1" ht="12.75" customHeight="1">
      <c r="A625" s="923"/>
      <c r="B625" s="51"/>
      <c r="C625" s="1201"/>
      <c r="D625" s="1184"/>
      <c r="E625" s="1181"/>
      <c r="F625" s="1184"/>
      <c r="G625" s="1183"/>
      <c r="H625" s="1183"/>
      <c r="I625" s="1183"/>
      <c r="J625" s="1183"/>
      <c r="K625" s="1183"/>
      <c r="L625" s="1183"/>
      <c r="M625" s="1183"/>
      <c r="N625" s="1183"/>
      <c r="O625" s="1183"/>
      <c r="P625" s="1183"/>
      <c r="Q625" s="1183"/>
      <c r="R625" s="1183"/>
      <c r="S625" s="1183"/>
      <c r="T625" s="1183"/>
      <c r="U625" s="1183"/>
      <c r="V625" s="1183"/>
      <c r="W625" s="1183"/>
      <c r="X625" s="1183"/>
      <c r="Y625" s="1183"/>
      <c r="Z625" s="1183"/>
      <c r="AA625" s="1183"/>
      <c r="AB625" s="1183"/>
      <c r="AC625" s="1183"/>
      <c r="AD625" s="1183"/>
      <c r="AE625" s="1184"/>
      <c r="AF625" s="1184"/>
      <c r="AG625" s="1184"/>
      <c r="AH625" s="1184"/>
      <c r="AI625" s="1184"/>
      <c r="AJ625" s="1184"/>
      <c r="AK625" s="1184"/>
      <c r="AL625" s="1200"/>
      <c r="AM625" s="1130"/>
      <c r="AN625" s="996"/>
      <c r="BS625" s="1130"/>
      <c r="BT625" s="1130"/>
      <c r="BY625" s="1130"/>
      <c r="BZ625" s="1130"/>
      <c r="CA625" s="1130"/>
      <c r="CB625" s="1130"/>
      <c r="CC625" s="1130"/>
    </row>
    <row r="626" spans="1:81" s="939" customFormat="1" ht="12.75" customHeight="1">
      <c r="A626" s="923"/>
      <c r="B626" s="51"/>
      <c r="C626" s="51"/>
      <c r="D626" s="51"/>
      <c r="E626" s="1142"/>
      <c r="G626" s="1202"/>
      <c r="H626" s="1202"/>
      <c r="I626" s="1202"/>
      <c r="J626" s="1202"/>
      <c r="K626" s="1202"/>
      <c r="L626" s="1202"/>
      <c r="M626" s="1202"/>
      <c r="N626" s="1202"/>
      <c r="O626" s="1202"/>
      <c r="P626" s="1202"/>
      <c r="Q626" s="1202"/>
      <c r="R626" s="1202"/>
      <c r="S626" s="1202"/>
      <c r="T626" s="1202"/>
      <c r="U626" s="1202"/>
      <c r="V626" s="1202"/>
      <c r="W626" s="1202"/>
      <c r="X626" s="1202"/>
      <c r="Y626" s="1202"/>
      <c r="Z626" s="1202"/>
      <c r="AA626" s="1202"/>
      <c r="AB626" s="1202"/>
      <c r="AC626" s="1202"/>
      <c r="AD626" s="1202"/>
      <c r="AE626" s="923"/>
      <c r="AF626" s="928"/>
      <c r="AG626" s="923"/>
      <c r="AM626" s="1130"/>
      <c r="AN626" s="996"/>
      <c r="BS626" s="1130"/>
      <c r="BT626" s="1130"/>
      <c r="BY626" s="1130"/>
      <c r="BZ626" s="1130"/>
      <c r="CA626" s="1130"/>
      <c r="CB626" s="1130"/>
      <c r="CC626" s="1130"/>
    </row>
    <row r="627" spans="1:81" s="939" customFormat="1" ht="12.75" customHeight="1">
      <c r="A627" s="923"/>
      <c r="B627" s="51"/>
      <c r="C627" s="3128" t="s">
        <v>626</v>
      </c>
      <c r="D627" s="3076"/>
      <c r="E627" s="1170" t="s">
        <v>1756</v>
      </c>
      <c r="F627" s="3131" t="s">
        <v>1757</v>
      </c>
      <c r="G627" s="3131"/>
      <c r="H627" s="3131"/>
      <c r="I627" s="3131"/>
      <c r="J627" s="3131"/>
      <c r="K627" s="3131"/>
      <c r="L627" s="3131"/>
      <c r="M627" s="3131"/>
      <c r="N627" s="3131"/>
      <c r="O627" s="3131"/>
      <c r="P627" s="3131"/>
      <c r="Q627" s="3131"/>
      <c r="R627" s="3131"/>
      <c r="S627" s="3131"/>
      <c r="T627" s="3131"/>
      <c r="U627" s="3131"/>
      <c r="V627" s="3131"/>
      <c r="W627" s="3131"/>
      <c r="X627" s="3131"/>
      <c r="Y627" s="3131"/>
      <c r="Z627" s="3131"/>
      <c r="AA627" s="3131"/>
      <c r="AB627" s="3131"/>
      <c r="AC627" s="3131"/>
      <c r="AD627" s="3131"/>
      <c r="AE627" s="3131"/>
      <c r="AF627" s="1203"/>
      <c r="AG627" s="1204"/>
      <c r="AH627" s="1169"/>
      <c r="AI627" s="1169"/>
      <c r="AJ627" s="1169"/>
      <c r="AK627" s="1169"/>
      <c r="AL627" s="1205"/>
      <c r="AM627" s="1130"/>
      <c r="AN627" s="996"/>
      <c r="BS627" s="1130"/>
      <c r="BT627" s="1130"/>
      <c r="BY627" s="1130"/>
      <c r="BZ627" s="1130"/>
      <c r="CA627" s="1130"/>
      <c r="CB627" s="1130"/>
      <c r="CC627" s="1130"/>
    </row>
    <row r="628" spans="1:81" s="939" customFormat="1" ht="12.75" customHeight="1">
      <c r="A628" s="923"/>
      <c r="B628" s="51"/>
      <c r="C628" s="1197"/>
      <c r="D628" s="1021"/>
      <c r="E628" s="1021"/>
      <c r="F628" s="3132"/>
      <c r="G628" s="3132"/>
      <c r="H628" s="3132"/>
      <c r="I628" s="3132"/>
      <c r="J628" s="3132"/>
      <c r="K628" s="3132"/>
      <c r="L628" s="3132"/>
      <c r="M628" s="3132"/>
      <c r="N628" s="3132"/>
      <c r="O628" s="3132"/>
      <c r="P628" s="3132"/>
      <c r="Q628" s="3132"/>
      <c r="R628" s="3132"/>
      <c r="S628" s="3132"/>
      <c r="T628" s="3132"/>
      <c r="U628" s="3132"/>
      <c r="V628" s="3132"/>
      <c r="W628" s="3132"/>
      <c r="X628" s="3132"/>
      <c r="Y628" s="3132"/>
      <c r="Z628" s="3132"/>
      <c r="AA628" s="3132"/>
      <c r="AB628" s="3132"/>
      <c r="AC628" s="3132"/>
      <c r="AD628" s="3132"/>
      <c r="AE628" s="3132"/>
      <c r="AF628" s="3137" t="s">
        <v>1743</v>
      </c>
      <c r="AG628" s="3137"/>
      <c r="AH628" s="3137"/>
      <c r="AI628" s="3137"/>
      <c r="AJ628" s="3137"/>
      <c r="AK628" s="3137"/>
      <c r="AL628" s="3138"/>
      <c r="AM628" s="1130"/>
      <c r="AN628" s="996"/>
      <c r="BS628" s="1130"/>
      <c r="BT628" s="1130"/>
      <c r="BY628" s="1130"/>
      <c r="BZ628" s="1130"/>
      <c r="CA628" s="1130"/>
      <c r="CB628" s="1130"/>
      <c r="CC628" s="1130"/>
    </row>
    <row r="629" spans="1:81" s="939" customFormat="1" ht="12.75" customHeight="1">
      <c r="A629" s="923"/>
      <c r="B629" s="51"/>
      <c r="C629" s="1188"/>
      <c r="D629" s="112"/>
      <c r="E629" s="1142"/>
      <c r="F629" s="3132"/>
      <c r="G629" s="3132"/>
      <c r="H629" s="3132"/>
      <c r="I629" s="3132"/>
      <c r="J629" s="3132"/>
      <c r="K629" s="3132"/>
      <c r="L629" s="3132"/>
      <c r="M629" s="3132"/>
      <c r="N629" s="3132"/>
      <c r="O629" s="3132"/>
      <c r="P629" s="3132"/>
      <c r="Q629" s="3132"/>
      <c r="R629" s="3132"/>
      <c r="S629" s="3132"/>
      <c r="T629" s="3132"/>
      <c r="U629" s="3132"/>
      <c r="V629" s="3132"/>
      <c r="W629" s="3132"/>
      <c r="X629" s="3132"/>
      <c r="Y629" s="3132"/>
      <c r="Z629" s="3132"/>
      <c r="AA629" s="3132"/>
      <c r="AB629" s="3132"/>
      <c r="AC629" s="3132"/>
      <c r="AD629" s="3132"/>
      <c r="AE629" s="3132"/>
      <c r="AF629" s="1021"/>
      <c r="AG629" s="1021"/>
      <c r="AH629" s="1021"/>
      <c r="AI629" s="1021"/>
      <c r="AJ629" s="1021"/>
      <c r="AK629" s="1021"/>
      <c r="AL629" s="1189"/>
      <c r="AM629" s="1130"/>
      <c r="AN629" s="996"/>
      <c r="BS629" s="1130"/>
      <c r="BT629" s="1130"/>
      <c r="BU629" s="1130"/>
      <c r="BV629" s="1130"/>
      <c r="BW629" s="1130"/>
      <c r="BX629" s="1130"/>
      <c r="BY629" s="1130"/>
      <c r="BZ629" s="1130"/>
      <c r="CA629" s="1130"/>
      <c r="CB629" s="1130"/>
      <c r="CC629" s="1130"/>
    </row>
    <row r="630" spans="1:81" s="939" customFormat="1" ht="12.75" customHeight="1">
      <c r="A630" s="923"/>
      <c r="B630" s="51"/>
      <c r="C630" s="1198"/>
      <c r="D630" s="1190"/>
      <c r="E630" s="1191"/>
      <c r="F630" s="3136"/>
      <c r="G630" s="3136"/>
      <c r="H630" s="3136"/>
      <c r="I630" s="3136"/>
      <c r="J630" s="3136"/>
      <c r="K630" s="3136"/>
      <c r="L630" s="3136"/>
      <c r="M630" s="3136"/>
      <c r="N630" s="3136"/>
      <c r="O630" s="3136"/>
      <c r="P630" s="3136"/>
      <c r="Q630" s="3136"/>
      <c r="R630" s="3136"/>
      <c r="S630" s="3136"/>
      <c r="T630" s="3136"/>
      <c r="U630" s="3136"/>
      <c r="V630" s="3136"/>
      <c r="W630" s="3136"/>
      <c r="X630" s="3136"/>
      <c r="Y630" s="3136"/>
      <c r="Z630" s="3136"/>
      <c r="AA630" s="3136"/>
      <c r="AB630" s="3136"/>
      <c r="AC630" s="3136"/>
      <c r="AD630" s="3136"/>
      <c r="AE630" s="3136"/>
      <c r="AF630" s="973"/>
      <c r="AG630" s="1194"/>
      <c r="AH630" s="1184"/>
      <c r="AI630" s="1184"/>
      <c r="AJ630" s="1184"/>
      <c r="AK630" s="1184"/>
      <c r="AL630" s="1200"/>
      <c r="AM630" s="1130"/>
      <c r="AN630" s="996"/>
    </row>
    <row r="631" spans="1:81">
      <c r="A631" s="923"/>
      <c r="E631" s="1142"/>
      <c r="F631" s="1202"/>
      <c r="G631" s="1202"/>
      <c r="H631" s="1202"/>
      <c r="I631" s="1202"/>
      <c r="J631" s="1202"/>
      <c r="K631" s="1202"/>
      <c r="L631" s="1202"/>
      <c r="M631" s="1202"/>
      <c r="N631" s="1202"/>
      <c r="O631" s="1202"/>
      <c r="P631" s="1202"/>
      <c r="Q631" s="1202"/>
      <c r="R631" s="1202"/>
      <c r="S631" s="1202"/>
      <c r="T631" s="1202"/>
      <c r="U631" s="1202"/>
      <c r="V631" s="1202"/>
      <c r="W631" s="1202"/>
      <c r="X631" s="1202"/>
      <c r="Y631" s="1202"/>
      <c r="Z631" s="1202"/>
      <c r="AA631" s="1202"/>
      <c r="AB631" s="1202"/>
      <c r="AC631" s="1202"/>
      <c r="AD631" s="1202"/>
      <c r="AE631" s="923"/>
      <c r="AF631" s="928"/>
      <c r="AG631" s="923"/>
      <c r="AH631" s="939"/>
      <c r="AI631" s="939"/>
      <c r="AJ631" s="939"/>
      <c r="AK631" s="939"/>
      <c r="AL631" s="939"/>
      <c r="AM631" s="1130"/>
    </row>
    <row r="632" spans="1:81" ht="12.75" customHeight="1">
      <c r="A632" s="923"/>
      <c r="C632" s="1206"/>
      <c r="D632" s="1207"/>
      <c r="E632" s="1170" t="s">
        <v>1758</v>
      </c>
      <c r="F632" s="3139" t="s">
        <v>1759</v>
      </c>
      <c r="G632" s="3139"/>
      <c r="H632" s="3139"/>
      <c r="I632" s="3139"/>
      <c r="J632" s="3139"/>
      <c r="K632" s="3139"/>
      <c r="L632" s="3139"/>
      <c r="M632" s="3139"/>
      <c r="N632" s="3139"/>
      <c r="O632" s="3139"/>
      <c r="P632" s="3139"/>
      <c r="Q632" s="3139"/>
      <c r="R632" s="3139"/>
      <c r="S632" s="3139"/>
      <c r="T632" s="3139"/>
      <c r="U632" s="3139"/>
      <c r="V632" s="3139"/>
      <c r="W632" s="3139"/>
      <c r="X632" s="3139"/>
      <c r="Y632" s="3139"/>
      <c r="Z632" s="3139"/>
      <c r="AA632" s="3139"/>
      <c r="AB632" s="3139"/>
      <c r="AC632" s="3139"/>
      <c r="AD632" s="3139"/>
      <c r="AE632" s="3139"/>
      <c r="AF632" s="1207"/>
      <c r="AG632" s="1207"/>
      <c r="AH632" s="1207"/>
      <c r="AI632" s="1207"/>
      <c r="AJ632" s="1207"/>
      <c r="AK632" s="1207"/>
      <c r="AL632" s="1208"/>
      <c r="AM632" s="1130"/>
    </row>
    <row r="633" spans="1:81">
      <c r="A633" s="923"/>
      <c r="C633" s="1188"/>
      <c r="D633" s="112"/>
      <c r="E633" s="1142"/>
      <c r="F633" s="3140"/>
      <c r="G633" s="3140"/>
      <c r="H633" s="3140"/>
      <c r="I633" s="3140"/>
      <c r="J633" s="3140"/>
      <c r="K633" s="3140"/>
      <c r="L633" s="3140"/>
      <c r="M633" s="3140"/>
      <c r="N633" s="3140"/>
      <c r="O633" s="3140"/>
      <c r="P633" s="3140"/>
      <c r="Q633" s="3140"/>
      <c r="R633" s="3140"/>
      <c r="S633" s="3140"/>
      <c r="T633" s="3140"/>
      <c r="U633" s="3140"/>
      <c r="V633" s="3140"/>
      <c r="W633" s="3140"/>
      <c r="X633" s="3140"/>
      <c r="Y633" s="3140"/>
      <c r="Z633" s="3140"/>
      <c r="AA633" s="3140"/>
      <c r="AB633" s="3140"/>
      <c r="AC633" s="3140"/>
      <c r="AD633" s="3140"/>
      <c r="AE633" s="3140"/>
      <c r="AF633" s="1209"/>
      <c r="AG633" s="987"/>
      <c r="AH633" s="1021"/>
      <c r="AI633" s="1021"/>
      <c r="AJ633" s="1021"/>
      <c r="AK633" s="1021"/>
      <c r="AL633" s="1189"/>
      <c r="AM633" s="1130"/>
    </row>
    <row r="634" spans="1:81" s="939" customFormat="1" ht="12.75" customHeight="1">
      <c r="A634" s="923"/>
      <c r="B634" s="51"/>
      <c r="C634" s="1188"/>
      <c r="D634" s="112"/>
      <c r="E634" s="1142"/>
      <c r="F634" s="3140"/>
      <c r="G634" s="3140"/>
      <c r="H634" s="3140"/>
      <c r="I634" s="3140"/>
      <c r="J634" s="3140"/>
      <c r="K634" s="3140"/>
      <c r="L634" s="3140"/>
      <c r="M634" s="3140"/>
      <c r="N634" s="3140"/>
      <c r="O634" s="3140"/>
      <c r="P634" s="3140"/>
      <c r="Q634" s="3140"/>
      <c r="R634" s="3140"/>
      <c r="S634" s="3140"/>
      <c r="T634" s="3140"/>
      <c r="U634" s="3140"/>
      <c r="V634" s="3140"/>
      <c r="W634" s="3140"/>
      <c r="X634" s="3140"/>
      <c r="Y634" s="3140"/>
      <c r="Z634" s="3140"/>
      <c r="AA634" s="3140"/>
      <c r="AB634" s="3140"/>
      <c r="AC634" s="3140"/>
      <c r="AD634" s="3140"/>
      <c r="AE634" s="3140"/>
      <c r="AF634" s="1021"/>
      <c r="AG634" s="1021"/>
      <c r="AH634" s="1021"/>
      <c r="AI634" s="1021"/>
      <c r="AJ634" s="1021"/>
      <c r="AK634" s="1021"/>
      <c r="AL634" s="1189"/>
      <c r="AM634" s="1130"/>
      <c r="AN634" s="996"/>
    </row>
    <row r="635" spans="1:81" s="939" customFormat="1" ht="12.75" customHeight="1">
      <c r="A635" s="923"/>
      <c r="B635" s="51"/>
      <c r="C635" s="1197"/>
      <c r="D635" s="1021"/>
      <c r="E635" s="1021"/>
      <c r="F635" s="3140"/>
      <c r="G635" s="3140"/>
      <c r="H635" s="3140"/>
      <c r="I635" s="3140"/>
      <c r="J635" s="3140"/>
      <c r="K635" s="3140"/>
      <c r="L635" s="3140"/>
      <c r="M635" s="3140"/>
      <c r="N635" s="3140"/>
      <c r="O635" s="3140"/>
      <c r="P635" s="3140"/>
      <c r="Q635" s="3140"/>
      <c r="R635" s="3140"/>
      <c r="S635" s="3140"/>
      <c r="T635" s="3140"/>
      <c r="U635" s="3140"/>
      <c r="V635" s="3140"/>
      <c r="W635" s="3140"/>
      <c r="X635" s="3140"/>
      <c r="Y635" s="3140"/>
      <c r="Z635" s="3140"/>
      <c r="AA635" s="3140"/>
      <c r="AB635" s="3140"/>
      <c r="AC635" s="3140"/>
      <c r="AD635" s="3140"/>
      <c r="AE635" s="3140"/>
      <c r="AF635" s="1021"/>
      <c r="AG635" s="1021"/>
      <c r="AH635" s="1021"/>
      <c r="AI635" s="1021"/>
      <c r="AJ635" s="1021"/>
      <c r="AK635" s="1021"/>
      <c r="AL635" s="1189"/>
      <c r="AM635" s="1130"/>
      <c r="AN635" s="996"/>
    </row>
    <row r="636" spans="1:81" s="939" customFormat="1" ht="12.75" customHeight="1">
      <c r="A636" s="923"/>
      <c r="B636" s="51"/>
      <c r="C636" s="3128" t="s">
        <v>578</v>
      </c>
      <c r="D636" s="3076"/>
      <c r="E636" s="1142"/>
      <c r="F636" s="1210" t="s">
        <v>1760</v>
      </c>
      <c r="G636" s="1211"/>
      <c r="H636" s="1211"/>
      <c r="I636" s="1211"/>
      <c r="J636" s="1211"/>
      <c r="K636" s="1211"/>
      <c r="L636" s="1211"/>
      <c r="M636" s="1211"/>
      <c r="N636" s="1211"/>
      <c r="O636" s="1211"/>
      <c r="P636" s="1211"/>
      <c r="Q636" s="1211"/>
      <c r="R636" s="1211"/>
      <c r="S636" s="1211"/>
      <c r="T636" s="1211"/>
      <c r="U636" s="1211"/>
      <c r="V636" s="1211"/>
      <c r="W636" s="1211"/>
      <c r="X636" s="1211"/>
      <c r="Y636" s="1211"/>
      <c r="Z636" s="1211"/>
      <c r="AA636" s="1211"/>
      <c r="AB636" s="1211"/>
      <c r="AC636" s="1211"/>
      <c r="AD636" s="1211"/>
      <c r="AE636" s="1021"/>
      <c r="AF636" s="3137" t="s">
        <v>1743</v>
      </c>
      <c r="AG636" s="3137"/>
      <c r="AH636" s="3137"/>
      <c r="AI636" s="3137"/>
      <c r="AJ636" s="3137"/>
      <c r="AK636" s="3137"/>
      <c r="AL636" s="3138"/>
      <c r="AM636" s="1130"/>
      <c r="AN636" s="996"/>
      <c r="AO636" s="1021"/>
      <c r="AP636" s="1021"/>
    </row>
    <row r="637" spans="1:81" s="939" customFormat="1" ht="12.75" customHeight="1">
      <c r="A637" s="923"/>
      <c r="B637" s="51"/>
      <c r="C637" s="1197"/>
      <c r="D637" s="1021"/>
      <c r="E637" s="1021"/>
      <c r="F637" s="1021"/>
      <c r="G637" s="1021"/>
      <c r="H637" s="1021"/>
      <c r="I637" s="1021"/>
      <c r="J637" s="1021"/>
      <c r="K637" s="1021"/>
      <c r="L637" s="1021"/>
      <c r="M637" s="1021"/>
      <c r="N637" s="1021"/>
      <c r="O637" s="1021"/>
      <c r="P637" s="1021"/>
      <c r="Q637" s="1021"/>
      <c r="R637" s="1021"/>
      <c r="S637" s="1021"/>
      <c r="T637" s="1021"/>
      <c r="U637" s="1021"/>
      <c r="V637" s="1021"/>
      <c r="W637" s="1021"/>
      <c r="X637" s="1021"/>
      <c r="Y637" s="1021"/>
      <c r="Z637" s="1021"/>
      <c r="AA637" s="1021"/>
      <c r="AB637" s="1021"/>
      <c r="AC637" s="1021"/>
      <c r="AD637" s="1021"/>
      <c r="AE637" s="1021"/>
      <c r="AF637" s="1021"/>
      <c r="AG637" s="1021"/>
      <c r="AH637" s="1021"/>
      <c r="AI637" s="1021"/>
      <c r="AJ637" s="1021"/>
      <c r="AK637" s="1021"/>
      <c r="AL637" s="1189"/>
      <c r="AM637" s="1130"/>
      <c r="AN637" s="996"/>
      <c r="AO637" s="1021"/>
      <c r="AP637" s="1021"/>
    </row>
    <row r="638" spans="1:81" s="939" customFormat="1" ht="12.75" customHeight="1">
      <c r="A638" s="923"/>
      <c r="B638" s="51"/>
      <c r="C638" s="3128" t="s">
        <v>626</v>
      </c>
      <c r="D638" s="3076"/>
      <c r="E638" s="1174"/>
      <c r="F638" s="1210" t="s">
        <v>1761</v>
      </c>
      <c r="G638" s="1211"/>
      <c r="H638" s="1211"/>
      <c r="I638" s="1211"/>
      <c r="J638" s="1211"/>
      <c r="K638" s="1211"/>
      <c r="L638" s="1211"/>
      <c r="M638" s="1211"/>
      <c r="N638" s="1211"/>
      <c r="O638" s="1211"/>
      <c r="P638" s="1211"/>
      <c r="Q638" s="1211"/>
      <c r="R638" s="1211"/>
      <c r="S638" s="1211"/>
      <c r="T638" s="1211"/>
      <c r="U638" s="1211"/>
      <c r="V638" s="1211"/>
      <c r="W638" s="1211"/>
      <c r="X638" s="1211"/>
      <c r="Y638" s="1211"/>
      <c r="Z638" s="1211"/>
      <c r="AA638" s="1211"/>
      <c r="AB638" s="1211"/>
      <c r="AC638" s="1211"/>
      <c r="AD638" s="1211"/>
      <c r="AE638" s="1021"/>
      <c r="AF638" s="3137" t="s">
        <v>1755</v>
      </c>
      <c r="AG638" s="3137"/>
      <c r="AH638" s="3137"/>
      <c r="AI638" s="3137"/>
      <c r="AJ638" s="3137"/>
      <c r="AK638" s="3137"/>
      <c r="AL638" s="3138"/>
      <c r="AM638" s="1130"/>
      <c r="AN638" s="996"/>
      <c r="AO638" s="1212"/>
      <c r="AP638" s="1212"/>
      <c r="BC638" s="51"/>
    </row>
    <row r="639" spans="1:81" s="939" customFormat="1" ht="12.75" customHeight="1">
      <c r="A639" s="923"/>
      <c r="B639" s="51"/>
      <c r="C639" s="1190"/>
      <c r="D639" s="1190"/>
      <c r="E639" s="1191"/>
      <c r="F639" s="1213"/>
      <c r="G639" s="1214"/>
      <c r="H639" s="1214"/>
      <c r="I639" s="1214"/>
      <c r="J639" s="1214"/>
      <c r="K639" s="1214"/>
      <c r="L639" s="1214"/>
      <c r="M639" s="1214"/>
      <c r="N639" s="1214"/>
      <c r="O639" s="1214"/>
      <c r="P639" s="1214"/>
      <c r="Q639" s="1214"/>
      <c r="R639" s="1214"/>
      <c r="S639" s="1214"/>
      <c r="T639" s="1214"/>
      <c r="U639" s="1214"/>
      <c r="V639" s="1214"/>
      <c r="W639" s="1214"/>
      <c r="X639" s="1214"/>
      <c r="Y639" s="1214"/>
      <c r="Z639" s="1214"/>
      <c r="AA639" s="1214"/>
      <c r="AB639" s="1214"/>
      <c r="AC639" s="1214"/>
      <c r="AD639" s="1214"/>
      <c r="AE639" s="1194"/>
      <c r="AF639" s="973"/>
      <c r="AG639" s="1194"/>
      <c r="AH639" s="1184"/>
      <c r="AI639" s="1184"/>
      <c r="AJ639" s="1184"/>
      <c r="AK639" s="1184"/>
      <c r="AL639" s="1215"/>
      <c r="AM639" s="1130"/>
      <c r="AN639" s="996"/>
      <c r="AO639" s="1021"/>
      <c r="AP639" s="1021"/>
    </row>
    <row r="640" spans="1:81" s="939" customFormat="1" ht="12.75" customHeight="1">
      <c r="A640" s="923"/>
      <c r="B640" s="51"/>
      <c r="C640" s="51"/>
      <c r="D640" s="51"/>
      <c r="E640" s="1142"/>
      <c r="F640" s="1216"/>
      <c r="G640" s="1217"/>
      <c r="H640" s="1217"/>
      <c r="I640" s="1217"/>
      <c r="J640" s="1217"/>
      <c r="K640" s="1217"/>
      <c r="L640" s="1217"/>
      <c r="M640" s="1217"/>
      <c r="N640" s="1217"/>
      <c r="O640" s="1217"/>
      <c r="P640" s="1217"/>
      <c r="Q640" s="1217"/>
      <c r="R640" s="1217"/>
      <c r="S640" s="1217"/>
      <c r="T640" s="1217"/>
      <c r="U640" s="1217"/>
      <c r="V640" s="1217"/>
      <c r="W640" s="1217"/>
      <c r="X640" s="1217"/>
      <c r="Y640" s="1217"/>
      <c r="Z640" s="1217"/>
      <c r="AA640" s="1217"/>
      <c r="AB640" s="1217"/>
      <c r="AC640" s="1217"/>
      <c r="AD640" s="1217"/>
      <c r="AE640" s="923"/>
      <c r="AF640" s="928"/>
      <c r="AG640" s="923"/>
      <c r="AM640" s="1130"/>
      <c r="AN640" s="996"/>
      <c r="AO640" s="1021"/>
      <c r="AP640" s="1021"/>
    </row>
    <row r="641" spans="1:60" s="939" customFormat="1" ht="12.75" customHeight="1">
      <c r="A641" s="923"/>
      <c r="B641" s="51"/>
      <c r="C641" s="1167" t="s">
        <v>1762</v>
      </c>
      <c r="D641" s="51"/>
      <c r="E641" s="1142"/>
      <c r="F641" s="1217"/>
      <c r="G641" s="1217"/>
      <c r="H641" s="1217"/>
      <c r="I641" s="1217"/>
      <c r="J641" s="1217"/>
      <c r="K641" s="1217"/>
      <c r="L641" s="1217"/>
      <c r="M641" s="1217"/>
      <c r="N641" s="1217"/>
      <c r="O641" s="1217"/>
      <c r="P641" s="1217"/>
      <c r="Q641" s="1217"/>
      <c r="R641" s="1217"/>
      <c r="S641" s="1217"/>
      <c r="T641" s="1217"/>
      <c r="U641" s="1217"/>
      <c r="V641" s="1217"/>
      <c r="W641" s="1217"/>
      <c r="X641" s="1217"/>
      <c r="Y641" s="1217"/>
      <c r="Z641" s="1217"/>
      <c r="AA641" s="1217"/>
      <c r="AB641" s="1217"/>
      <c r="AC641" s="1217"/>
      <c r="AD641" s="1217"/>
      <c r="AE641" s="923"/>
      <c r="AF641" s="928"/>
      <c r="AG641" s="923"/>
      <c r="AM641" s="1130"/>
      <c r="AN641" s="996"/>
      <c r="AO641" s="1021"/>
      <c r="AP641" s="1021"/>
    </row>
    <row r="642" spans="1:60" s="939" customFormat="1" ht="12.75" customHeight="1">
      <c r="A642" s="923"/>
      <c r="B642" s="51"/>
      <c r="C642" s="1168"/>
      <c r="D642" s="1169"/>
      <c r="E642" s="1170" t="s">
        <v>1763</v>
      </c>
      <c r="F642" s="3131" t="s">
        <v>1764</v>
      </c>
      <c r="G642" s="3131"/>
      <c r="H642" s="3131"/>
      <c r="I642" s="3131"/>
      <c r="J642" s="3131"/>
      <c r="K642" s="3131"/>
      <c r="L642" s="3131"/>
      <c r="M642" s="3131"/>
      <c r="N642" s="3131"/>
      <c r="O642" s="3131"/>
      <c r="P642" s="3131"/>
      <c r="Q642" s="3131"/>
      <c r="R642" s="3131"/>
      <c r="S642" s="3131"/>
      <c r="T642" s="3131"/>
      <c r="U642" s="3131"/>
      <c r="V642" s="3131"/>
      <c r="W642" s="3131"/>
      <c r="X642" s="3131"/>
      <c r="Y642" s="3131"/>
      <c r="Z642" s="3131"/>
      <c r="AA642" s="3131"/>
      <c r="AB642" s="3131"/>
      <c r="AC642" s="3131"/>
      <c r="AD642" s="3131"/>
      <c r="AE642" s="3131"/>
      <c r="AF642" s="1169"/>
      <c r="AG642" s="1169"/>
      <c r="AH642" s="1169"/>
      <c r="AI642" s="1169"/>
      <c r="AJ642" s="1169"/>
      <c r="AK642" s="1169"/>
      <c r="AL642" s="1205"/>
      <c r="AM642" s="1130"/>
      <c r="AN642" s="996"/>
      <c r="AO642" s="1021"/>
      <c r="AP642" s="1021"/>
    </row>
    <row r="643" spans="1:60" s="998" customFormat="1" ht="12.75" customHeight="1">
      <c r="A643" s="923"/>
      <c r="B643" s="51"/>
      <c r="C643" s="1188"/>
      <c r="D643" s="112"/>
      <c r="E643" s="1142"/>
      <c r="F643" s="3132"/>
      <c r="G643" s="3132"/>
      <c r="H643" s="3132"/>
      <c r="I643" s="3132"/>
      <c r="J643" s="3132"/>
      <c r="K643" s="3132"/>
      <c r="L643" s="3132"/>
      <c r="M643" s="3132"/>
      <c r="N643" s="3132"/>
      <c r="O643" s="3132"/>
      <c r="P643" s="3132"/>
      <c r="Q643" s="3132"/>
      <c r="R643" s="3132"/>
      <c r="S643" s="3132"/>
      <c r="T643" s="3132"/>
      <c r="U643" s="3132"/>
      <c r="V643" s="3132"/>
      <c r="W643" s="3132"/>
      <c r="X643" s="3132"/>
      <c r="Y643" s="3132"/>
      <c r="Z643" s="3132"/>
      <c r="AA643" s="3132"/>
      <c r="AB643" s="3132"/>
      <c r="AC643" s="3132"/>
      <c r="AD643" s="3132"/>
      <c r="AE643" s="3132"/>
      <c r="AF643" s="1209"/>
      <c r="AG643" s="987"/>
      <c r="AH643" s="1021"/>
      <c r="AI643" s="1021"/>
      <c r="AJ643" s="1021"/>
      <c r="AK643" s="1021"/>
      <c r="AL643" s="1189"/>
      <c r="AM643" s="1130"/>
      <c r="AN643" s="997"/>
      <c r="AO643" s="1021"/>
      <c r="AP643" s="1021"/>
    </row>
    <row r="644" spans="1:60" s="939" customFormat="1" ht="12.4" customHeight="1">
      <c r="A644" s="923"/>
      <c r="B644" s="51"/>
      <c r="C644" s="1188"/>
      <c r="D644" s="112"/>
      <c r="E644" s="1142"/>
      <c r="F644" s="3132"/>
      <c r="G644" s="3132"/>
      <c r="H644" s="3132"/>
      <c r="I644" s="3132"/>
      <c r="J644" s="3132"/>
      <c r="K644" s="3132"/>
      <c r="L644" s="3132"/>
      <c r="M644" s="3132"/>
      <c r="N644" s="3132"/>
      <c r="O644" s="3132"/>
      <c r="P644" s="3132"/>
      <c r="Q644" s="3132"/>
      <c r="R644" s="3132"/>
      <c r="S644" s="3132"/>
      <c r="T644" s="3132"/>
      <c r="U644" s="3132"/>
      <c r="V644" s="3132"/>
      <c r="W644" s="3132"/>
      <c r="X644" s="3132"/>
      <c r="Y644" s="3132"/>
      <c r="Z644" s="3132"/>
      <c r="AA644" s="3132"/>
      <c r="AB644" s="3132"/>
      <c r="AC644" s="3132"/>
      <c r="AD644" s="3132"/>
      <c r="AE644" s="3132"/>
      <c r="AF644" s="1021"/>
      <c r="AG644" s="1021"/>
      <c r="AH644" s="1021"/>
      <c r="AI644" s="1021"/>
      <c r="AJ644" s="1021"/>
      <c r="AK644" s="1021"/>
      <c r="AL644" s="1189"/>
      <c r="AM644" s="1130"/>
      <c r="AN644" s="996"/>
      <c r="AO644" s="1021"/>
      <c r="AP644" s="1021"/>
    </row>
    <row r="645" spans="1:60" s="939" customFormat="1" ht="12.75" customHeight="1">
      <c r="A645" s="923"/>
      <c r="B645" s="51"/>
      <c r="C645" s="3128" t="s">
        <v>626</v>
      </c>
      <c r="D645" s="3076"/>
      <c r="E645" s="1142"/>
      <c r="F645" s="1177" t="s">
        <v>1765</v>
      </c>
      <c r="G645" s="1218"/>
      <c r="H645" s="1218"/>
      <c r="I645" s="1218"/>
      <c r="J645" s="1218"/>
      <c r="K645" s="1218"/>
      <c r="L645" s="1218"/>
      <c r="M645" s="1218"/>
      <c r="N645" s="1218"/>
      <c r="O645" s="1218"/>
      <c r="P645" s="1218"/>
      <c r="Q645" s="1218"/>
      <c r="R645" s="1218"/>
      <c r="S645" s="1218"/>
      <c r="T645" s="1218"/>
      <c r="U645" s="1218"/>
      <c r="V645" s="1218"/>
      <c r="W645" s="1218"/>
      <c r="X645" s="1218"/>
      <c r="Y645" s="1218"/>
      <c r="Z645" s="1218"/>
      <c r="AA645" s="1218"/>
      <c r="AB645" s="1218"/>
      <c r="AC645" s="1218"/>
      <c r="AD645" s="1218"/>
      <c r="AE645" s="1021"/>
      <c r="AF645" s="3137" t="s">
        <v>1743</v>
      </c>
      <c r="AG645" s="3137"/>
      <c r="AH645" s="3137"/>
      <c r="AI645" s="3137"/>
      <c r="AJ645" s="3137"/>
      <c r="AK645" s="3137"/>
      <c r="AL645" s="3138"/>
      <c r="AM645" s="1130"/>
      <c r="AN645" s="996"/>
      <c r="AO645" s="1021"/>
      <c r="AP645" s="1021"/>
    </row>
    <row r="646" spans="1:60" s="939" customFormat="1" ht="12.75" customHeight="1">
      <c r="A646" s="923"/>
      <c r="B646" s="51"/>
      <c r="C646" s="1201"/>
      <c r="D646" s="1184"/>
      <c r="E646" s="1181"/>
      <c r="F646" s="1199"/>
      <c r="G646" s="1183"/>
      <c r="H646" s="1183"/>
      <c r="I646" s="1183"/>
      <c r="J646" s="1183"/>
      <c r="K646" s="1183"/>
      <c r="L646" s="1183"/>
      <c r="M646" s="1183"/>
      <c r="N646" s="1183"/>
      <c r="O646" s="1183"/>
      <c r="P646" s="1183"/>
      <c r="Q646" s="1183"/>
      <c r="R646" s="1183"/>
      <c r="S646" s="1183"/>
      <c r="T646" s="1183"/>
      <c r="U646" s="1183"/>
      <c r="V646" s="1183"/>
      <c r="W646" s="1183"/>
      <c r="X646" s="1183"/>
      <c r="Y646" s="1183"/>
      <c r="Z646" s="1183"/>
      <c r="AA646" s="1183"/>
      <c r="AB646" s="1183"/>
      <c r="AC646" s="1183"/>
      <c r="AD646" s="1183"/>
      <c r="AE646" s="1184"/>
      <c r="AF646" s="1184"/>
      <c r="AG646" s="1184"/>
      <c r="AH646" s="1184"/>
      <c r="AI646" s="1184"/>
      <c r="AJ646" s="1184"/>
      <c r="AK646" s="1184"/>
      <c r="AL646" s="1200"/>
      <c r="AM646" s="1130"/>
      <c r="AN646" s="996"/>
      <c r="AO646" s="1021"/>
      <c r="AP646" s="1021"/>
    </row>
    <row r="647" spans="1:60" s="939" customFormat="1" ht="12.75" customHeight="1">
      <c r="A647" s="923"/>
      <c r="B647" s="51"/>
      <c r="C647" s="1187"/>
      <c r="D647" s="1187"/>
      <c r="E647" s="1174"/>
      <c r="F647" s="1219"/>
      <c r="G647" s="1202"/>
      <c r="H647" s="1202"/>
      <c r="I647" s="1202"/>
      <c r="J647" s="1202"/>
      <c r="K647" s="1202"/>
      <c r="L647" s="1202"/>
      <c r="M647" s="1202"/>
      <c r="N647" s="1202"/>
      <c r="O647" s="1202"/>
      <c r="P647" s="1202"/>
      <c r="Q647" s="1202"/>
      <c r="R647" s="1202"/>
      <c r="S647" s="1202"/>
      <c r="T647" s="1202"/>
      <c r="U647" s="1202"/>
      <c r="V647" s="1202"/>
      <c r="W647" s="1202"/>
      <c r="X647" s="1202"/>
      <c r="Y647" s="1202"/>
      <c r="Z647" s="1202"/>
      <c r="AA647" s="1202"/>
      <c r="AB647" s="1202"/>
      <c r="AC647" s="1202"/>
      <c r="AD647" s="1202"/>
      <c r="AE647" s="923"/>
      <c r="AM647" s="1130"/>
      <c r="AN647" s="996"/>
      <c r="AO647" s="1021"/>
      <c r="AP647" s="1021"/>
    </row>
    <row r="648" spans="1:60" ht="13.15" customHeight="1">
      <c r="A648" s="923"/>
      <c r="C648" s="1206"/>
      <c r="D648" s="1207"/>
      <c r="E648" s="1170" t="s">
        <v>1766</v>
      </c>
      <c r="F648" s="3131" t="s">
        <v>1767</v>
      </c>
      <c r="G648" s="3131"/>
      <c r="H648" s="3131"/>
      <c r="I648" s="3131"/>
      <c r="J648" s="3131"/>
      <c r="K648" s="3131"/>
      <c r="L648" s="3131"/>
      <c r="M648" s="3131"/>
      <c r="N648" s="3131"/>
      <c r="O648" s="3131"/>
      <c r="P648" s="3131"/>
      <c r="Q648" s="3131"/>
      <c r="R648" s="3131"/>
      <c r="S648" s="3131"/>
      <c r="T648" s="3131"/>
      <c r="U648" s="3131"/>
      <c r="V648" s="3131"/>
      <c r="W648" s="3131"/>
      <c r="X648" s="3131"/>
      <c r="Y648" s="3131"/>
      <c r="Z648" s="3131"/>
      <c r="AA648" s="3131"/>
      <c r="AB648" s="3131"/>
      <c r="AC648" s="3131"/>
      <c r="AD648" s="3131"/>
      <c r="AE648" s="3131"/>
      <c r="AF648" s="1207"/>
      <c r="AG648" s="1207"/>
      <c r="AH648" s="1207"/>
      <c r="AI648" s="1207"/>
      <c r="AJ648" s="1207"/>
      <c r="AK648" s="1207"/>
      <c r="AL648" s="1208"/>
      <c r="AM648" s="1130"/>
      <c r="AO648" s="1021"/>
      <c r="AP648" s="1021"/>
      <c r="BD648" s="51"/>
      <c r="BE648" s="51"/>
      <c r="BF648" s="51"/>
      <c r="BG648" s="51"/>
      <c r="BH648" s="51"/>
    </row>
    <row r="649" spans="1:60">
      <c r="A649" s="923"/>
      <c r="C649" s="1188"/>
      <c r="D649" s="112"/>
      <c r="E649" s="1142"/>
      <c r="F649" s="3132"/>
      <c r="G649" s="3132"/>
      <c r="H649" s="3132"/>
      <c r="I649" s="3132"/>
      <c r="J649" s="3132"/>
      <c r="K649" s="3132"/>
      <c r="L649" s="3132"/>
      <c r="M649" s="3132"/>
      <c r="N649" s="3132"/>
      <c r="O649" s="3132"/>
      <c r="P649" s="3132"/>
      <c r="Q649" s="3132"/>
      <c r="R649" s="3132"/>
      <c r="S649" s="3132"/>
      <c r="T649" s="3132"/>
      <c r="U649" s="3132"/>
      <c r="V649" s="3132"/>
      <c r="W649" s="3132"/>
      <c r="X649" s="3132"/>
      <c r="Y649" s="3132"/>
      <c r="Z649" s="3132"/>
      <c r="AA649" s="3132"/>
      <c r="AB649" s="3132"/>
      <c r="AC649" s="3132"/>
      <c r="AD649" s="3132"/>
      <c r="AE649" s="3132"/>
      <c r="AF649" s="1220"/>
      <c r="AG649" s="1220"/>
      <c r="AH649" s="1220"/>
      <c r="AI649" s="1220"/>
      <c r="AJ649" s="1220"/>
      <c r="AK649" s="1220"/>
      <c r="AL649" s="1221"/>
      <c r="AM649" s="1130"/>
      <c r="AO649" s="1021"/>
      <c r="AP649" s="1021"/>
    </row>
    <row r="650" spans="1:60" s="939" customFormat="1" ht="12.75" customHeight="1">
      <c r="A650" s="923"/>
      <c r="B650" s="51"/>
      <c r="C650" s="1188"/>
      <c r="D650" s="112"/>
      <c r="E650" s="1142"/>
      <c r="F650" s="3132"/>
      <c r="G650" s="3132"/>
      <c r="H650" s="3132"/>
      <c r="I650" s="3132"/>
      <c r="J650" s="3132"/>
      <c r="K650" s="3132"/>
      <c r="L650" s="3132"/>
      <c r="M650" s="3132"/>
      <c r="N650" s="3132"/>
      <c r="O650" s="3132"/>
      <c r="P650" s="3132"/>
      <c r="Q650" s="3132"/>
      <c r="R650" s="3132"/>
      <c r="S650" s="3132"/>
      <c r="T650" s="3132"/>
      <c r="U650" s="3132"/>
      <c r="V650" s="3132"/>
      <c r="W650" s="3132"/>
      <c r="X650" s="3132"/>
      <c r="Y650" s="3132"/>
      <c r="Z650" s="3132"/>
      <c r="AA650" s="3132"/>
      <c r="AB650" s="3132"/>
      <c r="AC650" s="3132"/>
      <c r="AD650" s="3132"/>
      <c r="AE650" s="3132"/>
      <c r="AF650" s="1220"/>
      <c r="AG650" s="1220"/>
      <c r="AH650" s="1220"/>
      <c r="AI650" s="1220"/>
      <c r="AJ650" s="1220"/>
      <c r="AK650" s="1220"/>
      <c r="AL650" s="1221"/>
      <c r="AM650" s="1130"/>
      <c r="AN650" s="996"/>
      <c r="AO650" s="1021"/>
      <c r="AP650" s="1021"/>
    </row>
    <row r="651" spans="1:60" s="939" customFormat="1" ht="12.75" customHeight="1">
      <c r="A651" s="923"/>
      <c r="B651" s="51"/>
      <c r="C651" s="1222"/>
      <c r="D651" s="1187"/>
      <c r="E651" s="1174"/>
      <c r="F651" s="3132"/>
      <c r="G651" s="3132"/>
      <c r="H651" s="3132"/>
      <c r="I651" s="3132"/>
      <c r="J651" s="3132"/>
      <c r="K651" s="3132"/>
      <c r="L651" s="3132"/>
      <c r="M651" s="3132"/>
      <c r="N651" s="3132"/>
      <c r="O651" s="3132"/>
      <c r="P651" s="3132"/>
      <c r="Q651" s="3132"/>
      <c r="R651" s="3132"/>
      <c r="S651" s="3132"/>
      <c r="T651" s="3132"/>
      <c r="U651" s="3132"/>
      <c r="V651" s="3132"/>
      <c r="W651" s="3132"/>
      <c r="X651" s="3132"/>
      <c r="Y651" s="3132"/>
      <c r="Z651" s="3132"/>
      <c r="AA651" s="3132"/>
      <c r="AB651" s="3132"/>
      <c r="AC651" s="3132"/>
      <c r="AD651" s="3132"/>
      <c r="AE651" s="3132"/>
      <c r="AF651" s="1220"/>
      <c r="AG651" s="1220"/>
      <c r="AH651" s="1220"/>
      <c r="AI651" s="1220"/>
      <c r="AJ651" s="1220"/>
      <c r="AK651" s="1220"/>
      <c r="AL651" s="1221"/>
      <c r="AM651" s="1130"/>
      <c r="AN651" s="996"/>
      <c r="AO651" s="1223"/>
      <c r="AP651" s="112"/>
    </row>
    <row r="652" spans="1:60" s="939" customFormat="1" ht="12.75" customHeight="1">
      <c r="A652" s="923"/>
      <c r="B652" s="51"/>
      <c r="C652" s="1222"/>
      <c r="D652" s="1187"/>
      <c r="E652" s="1174"/>
      <c r="F652" s="3132"/>
      <c r="G652" s="3132"/>
      <c r="H652" s="3132"/>
      <c r="I652" s="3132"/>
      <c r="J652" s="3132"/>
      <c r="K652" s="3132"/>
      <c r="L652" s="3132"/>
      <c r="M652" s="3132"/>
      <c r="N652" s="3132"/>
      <c r="O652" s="3132"/>
      <c r="P652" s="3132"/>
      <c r="Q652" s="3132"/>
      <c r="R652" s="3132"/>
      <c r="S652" s="3132"/>
      <c r="T652" s="3132"/>
      <c r="U652" s="3132"/>
      <c r="V652" s="3132"/>
      <c r="W652" s="3132"/>
      <c r="X652" s="3132"/>
      <c r="Y652" s="3132"/>
      <c r="Z652" s="3132"/>
      <c r="AA652" s="3132"/>
      <c r="AB652" s="3132"/>
      <c r="AC652" s="3132"/>
      <c r="AD652" s="3132"/>
      <c r="AE652" s="3132"/>
      <c r="AF652" s="1220"/>
      <c r="AG652" s="1220"/>
      <c r="AH652" s="1220"/>
      <c r="AI652" s="1220"/>
      <c r="AJ652" s="1220"/>
      <c r="AK652" s="1220"/>
      <c r="AL652" s="1221"/>
      <c r="AM652" s="1130"/>
      <c r="AN652" s="996"/>
      <c r="AO652" s="1021"/>
      <c r="AP652" s="1021"/>
    </row>
    <row r="653" spans="1:60" s="939" customFormat="1" ht="12.75" customHeight="1">
      <c r="A653" s="923"/>
      <c r="B653" s="51"/>
      <c r="C653" s="1222"/>
      <c r="D653" s="1187"/>
      <c r="E653" s="1174"/>
      <c r="F653" s="3132"/>
      <c r="G653" s="3132"/>
      <c r="H653" s="3132"/>
      <c r="I653" s="3132"/>
      <c r="J653" s="3132"/>
      <c r="K653" s="3132"/>
      <c r="L653" s="3132"/>
      <c r="M653" s="3132"/>
      <c r="N653" s="3132"/>
      <c r="O653" s="3132"/>
      <c r="P653" s="3132"/>
      <c r="Q653" s="3132"/>
      <c r="R653" s="3132"/>
      <c r="S653" s="3132"/>
      <c r="T653" s="3132"/>
      <c r="U653" s="3132"/>
      <c r="V653" s="3132"/>
      <c r="W653" s="3132"/>
      <c r="X653" s="3132"/>
      <c r="Y653" s="3132"/>
      <c r="Z653" s="3132"/>
      <c r="AA653" s="3132"/>
      <c r="AB653" s="3132"/>
      <c r="AC653" s="3132"/>
      <c r="AD653" s="3132"/>
      <c r="AE653" s="3132"/>
      <c r="AF653" s="1220"/>
      <c r="AG653" s="1220"/>
      <c r="AH653" s="1220"/>
      <c r="AI653" s="1220"/>
      <c r="AJ653" s="1220"/>
      <c r="AK653" s="1220"/>
      <c r="AL653" s="1221"/>
      <c r="AM653" s="1130"/>
      <c r="AN653" s="996"/>
    </row>
    <row r="654" spans="1:60" s="939" customFormat="1" ht="12.75" customHeight="1">
      <c r="A654" s="923"/>
      <c r="B654" s="51"/>
      <c r="C654" s="1222"/>
      <c r="D654" s="1187"/>
      <c r="E654" s="1174"/>
      <c r="F654" s="3132"/>
      <c r="G654" s="3132"/>
      <c r="H654" s="3132"/>
      <c r="I654" s="3132"/>
      <c r="J654" s="3132"/>
      <c r="K654" s="3132"/>
      <c r="L654" s="3132"/>
      <c r="M654" s="3132"/>
      <c r="N654" s="3132"/>
      <c r="O654" s="3132"/>
      <c r="P654" s="3132"/>
      <c r="Q654" s="3132"/>
      <c r="R654" s="3132"/>
      <c r="S654" s="3132"/>
      <c r="T654" s="3132"/>
      <c r="U654" s="3132"/>
      <c r="V654" s="3132"/>
      <c r="W654" s="3132"/>
      <c r="X654" s="3132"/>
      <c r="Y654" s="3132"/>
      <c r="Z654" s="3132"/>
      <c r="AA654" s="3132"/>
      <c r="AB654" s="3132"/>
      <c r="AC654" s="3132"/>
      <c r="AD654" s="3132"/>
      <c r="AE654" s="3132"/>
      <c r="AF654" s="1220"/>
      <c r="AG654" s="1220"/>
      <c r="AH654" s="1220"/>
      <c r="AI654" s="1220"/>
      <c r="AJ654" s="1220"/>
      <c r="AK654" s="1220"/>
      <c r="AL654" s="1221"/>
      <c r="AM654" s="1130"/>
      <c r="AN654" s="996"/>
    </row>
    <row r="655" spans="1:60" s="939" customFormat="1" ht="12.75" customHeight="1">
      <c r="A655" s="923"/>
      <c r="B655" s="51"/>
      <c r="C655" s="1222"/>
      <c r="D655" s="1187"/>
      <c r="E655" s="1174"/>
      <c r="F655" s="3132"/>
      <c r="G655" s="3132"/>
      <c r="H655" s="3132"/>
      <c r="I655" s="3132"/>
      <c r="J655" s="3132"/>
      <c r="K655" s="3132"/>
      <c r="L655" s="3132"/>
      <c r="M655" s="3132"/>
      <c r="N655" s="3132"/>
      <c r="O655" s="3132"/>
      <c r="P655" s="3132"/>
      <c r="Q655" s="3132"/>
      <c r="R655" s="3132"/>
      <c r="S655" s="3132"/>
      <c r="T655" s="3132"/>
      <c r="U655" s="3132"/>
      <c r="V655" s="3132"/>
      <c r="W655" s="3132"/>
      <c r="X655" s="3132"/>
      <c r="Y655" s="3132"/>
      <c r="Z655" s="3132"/>
      <c r="AA655" s="3132"/>
      <c r="AB655" s="3132"/>
      <c r="AC655" s="3132"/>
      <c r="AD655" s="3132"/>
      <c r="AE655" s="3132"/>
      <c r="AF655" s="1220"/>
      <c r="AG655" s="1220"/>
      <c r="AH655" s="1220"/>
      <c r="AI655" s="1220"/>
      <c r="AJ655" s="1220"/>
      <c r="AK655" s="1220"/>
      <c r="AL655" s="1221"/>
      <c r="AM655" s="1130"/>
      <c r="AN655" s="996"/>
    </row>
    <row r="656" spans="1:60" s="939" customFormat="1" ht="17.25" customHeight="1">
      <c r="A656" s="923"/>
      <c r="B656" s="51"/>
      <c r="C656" s="1222"/>
      <c r="D656" s="1187"/>
      <c r="E656" s="1174"/>
      <c r="F656" s="3132"/>
      <c r="G656" s="3132"/>
      <c r="H656" s="3132"/>
      <c r="I656" s="3132"/>
      <c r="J656" s="3132"/>
      <c r="K656" s="3132"/>
      <c r="L656" s="3132"/>
      <c r="M656" s="3132"/>
      <c r="N656" s="3132"/>
      <c r="O656" s="3132"/>
      <c r="P656" s="3132"/>
      <c r="Q656" s="3132"/>
      <c r="R656" s="3132"/>
      <c r="S656" s="3132"/>
      <c r="T656" s="3132"/>
      <c r="U656" s="3132"/>
      <c r="V656" s="3132"/>
      <c r="W656" s="3132"/>
      <c r="X656" s="3132"/>
      <c r="Y656" s="3132"/>
      <c r="Z656" s="3132"/>
      <c r="AA656" s="3132"/>
      <c r="AB656" s="3132"/>
      <c r="AC656" s="3132"/>
      <c r="AD656" s="3132"/>
      <c r="AE656" s="3132"/>
      <c r="AF656" s="1021"/>
      <c r="AG656" s="1021"/>
      <c r="AH656" s="1021"/>
      <c r="AI656" s="1021"/>
      <c r="AJ656" s="1021"/>
      <c r="AK656" s="1021"/>
      <c r="AL656" s="1189"/>
      <c r="AM656" s="1130"/>
      <c r="AN656" s="996"/>
    </row>
    <row r="657" spans="1:54" s="939" customFormat="1" ht="12.75" customHeight="1">
      <c r="A657" s="923"/>
      <c r="B657" s="51"/>
      <c r="C657" s="3128" t="s">
        <v>626</v>
      </c>
      <c r="D657" s="3076"/>
      <c r="E657" s="1174"/>
      <c r="F657" s="1212" t="s">
        <v>1768</v>
      </c>
      <c r="G657" s="1224"/>
      <c r="H657" s="1224"/>
      <c r="I657" s="1224"/>
      <c r="J657" s="1224"/>
      <c r="K657" s="1224"/>
      <c r="L657" s="1224"/>
      <c r="M657" s="1224"/>
      <c r="N657" s="1224"/>
      <c r="O657" s="1224"/>
      <c r="P657" s="1224"/>
      <c r="Q657" s="1224"/>
      <c r="R657" s="1224"/>
      <c r="S657" s="1224"/>
      <c r="T657" s="1224"/>
      <c r="U657" s="1224"/>
      <c r="V657" s="1224"/>
      <c r="W657" s="1224"/>
      <c r="X657" s="1224"/>
      <c r="Y657" s="1224"/>
      <c r="Z657" s="1224"/>
      <c r="AA657" s="1224"/>
      <c r="AB657" s="1224"/>
      <c r="AC657" s="1224"/>
      <c r="AD657" s="1224"/>
      <c r="AE657" s="1021"/>
      <c r="AF657" s="3137" t="s">
        <v>1743</v>
      </c>
      <c r="AG657" s="3137"/>
      <c r="AH657" s="3137"/>
      <c r="AI657" s="3137"/>
      <c r="AJ657" s="3137"/>
      <c r="AK657" s="3137"/>
      <c r="AL657" s="3138"/>
      <c r="AM657" s="1130"/>
      <c r="AN657" s="996"/>
    </row>
    <row r="658" spans="1:54" s="939" customFormat="1" ht="12.75" customHeight="1">
      <c r="A658" s="923"/>
      <c r="B658" s="51"/>
      <c r="C658" s="1201"/>
      <c r="D658" s="1184"/>
      <c r="E658" s="1181"/>
      <c r="F658" s="1199"/>
      <c r="G658" s="1183"/>
      <c r="H658" s="1183"/>
      <c r="I658" s="1183"/>
      <c r="J658" s="1183"/>
      <c r="K658" s="1183"/>
      <c r="L658" s="1183"/>
      <c r="M658" s="1183"/>
      <c r="N658" s="1183"/>
      <c r="O658" s="1183"/>
      <c r="P658" s="1183"/>
      <c r="Q658" s="1183"/>
      <c r="R658" s="1183"/>
      <c r="S658" s="1183"/>
      <c r="T658" s="1183"/>
      <c r="U658" s="1183"/>
      <c r="V658" s="1183"/>
      <c r="W658" s="1183"/>
      <c r="X658" s="1183"/>
      <c r="Y658" s="1183"/>
      <c r="Z658" s="1183"/>
      <c r="AA658" s="1183"/>
      <c r="AB658" s="1183"/>
      <c r="AC658" s="1183"/>
      <c r="AD658" s="1183"/>
      <c r="AE658" s="1184"/>
      <c r="AF658" s="1184"/>
      <c r="AG658" s="1184"/>
      <c r="AH658" s="1184"/>
      <c r="AI658" s="1184"/>
      <c r="AJ658" s="1184"/>
      <c r="AK658" s="1184"/>
      <c r="AL658" s="1200"/>
      <c r="AM658" s="1130"/>
      <c r="AN658" s="996"/>
    </row>
    <row r="659" spans="1:54" s="939" customFormat="1" ht="12.75" customHeight="1">
      <c r="A659" s="923"/>
      <c r="B659" s="51"/>
      <c r="C659" s="1187"/>
      <c r="D659" s="1187"/>
      <c r="E659" s="1174"/>
      <c r="F659" s="1219"/>
      <c r="G659" s="1202"/>
      <c r="H659" s="1202"/>
      <c r="I659" s="1202"/>
      <c r="J659" s="1202"/>
      <c r="K659" s="1202"/>
      <c r="L659" s="1202"/>
      <c r="M659" s="1202"/>
      <c r="N659" s="1202"/>
      <c r="O659" s="1202"/>
      <c r="P659" s="1202"/>
      <c r="Q659" s="1202"/>
      <c r="R659" s="1202"/>
      <c r="S659" s="1202"/>
      <c r="T659" s="1202"/>
      <c r="U659" s="1202"/>
      <c r="V659" s="1202"/>
      <c r="W659" s="1202"/>
      <c r="X659" s="1202"/>
      <c r="Y659" s="1202"/>
      <c r="Z659" s="1202"/>
      <c r="AA659" s="1202"/>
      <c r="AB659" s="1202"/>
      <c r="AC659" s="1202"/>
      <c r="AD659" s="1202"/>
      <c r="AE659" s="981"/>
      <c r="AF659" s="981"/>
      <c r="AG659" s="981"/>
      <c r="AH659" s="981"/>
      <c r="AI659" s="981"/>
      <c r="AJ659" s="981"/>
      <c r="AK659" s="981"/>
      <c r="AL659" s="981"/>
      <c r="AM659" s="1130"/>
      <c r="AN659" s="996"/>
    </row>
    <row r="660" spans="1:54" s="939" customFormat="1" ht="12.75" customHeight="1">
      <c r="A660" s="923"/>
      <c r="B660" s="51"/>
      <c r="C660" s="1168"/>
      <c r="D660" s="1169"/>
      <c r="E660" s="1170" t="s">
        <v>1769</v>
      </c>
      <c r="F660" s="3131" t="s">
        <v>1770</v>
      </c>
      <c r="G660" s="3131"/>
      <c r="H660" s="3131"/>
      <c r="I660" s="3131"/>
      <c r="J660" s="3131"/>
      <c r="K660" s="3131"/>
      <c r="L660" s="3131"/>
      <c r="M660" s="3131"/>
      <c r="N660" s="3131"/>
      <c r="O660" s="3131"/>
      <c r="P660" s="3131"/>
      <c r="Q660" s="3131"/>
      <c r="R660" s="3131"/>
      <c r="S660" s="3131"/>
      <c r="T660" s="3131"/>
      <c r="U660" s="3131"/>
      <c r="V660" s="3131"/>
      <c r="W660" s="3131"/>
      <c r="X660" s="3131"/>
      <c r="Y660" s="3131"/>
      <c r="Z660" s="3131"/>
      <c r="AA660" s="3131"/>
      <c r="AB660" s="3131"/>
      <c r="AC660" s="3131"/>
      <c r="AD660" s="3131"/>
      <c r="AE660" s="3131"/>
      <c r="AF660" s="1169"/>
      <c r="AG660" s="1169"/>
      <c r="AH660" s="1169"/>
      <c r="AI660" s="1169"/>
      <c r="AJ660" s="1169"/>
      <c r="AK660" s="1169"/>
      <c r="AL660" s="1205"/>
      <c r="AM660" s="1130"/>
      <c r="AN660" s="996"/>
      <c r="AO660" s="939" t="s">
        <v>626</v>
      </c>
      <c r="AP660" s="1021">
        <v>0</v>
      </c>
      <c r="AQ660" s="1225"/>
      <c r="AR660" s="998"/>
      <c r="AS660" s="998"/>
      <c r="AT660" s="998"/>
      <c r="AU660" s="998"/>
      <c r="AV660" s="998"/>
      <c r="AW660" s="998"/>
      <c r="AX660" s="998"/>
      <c r="AY660" s="998"/>
      <c r="AZ660" s="998"/>
      <c r="BA660" s="998"/>
      <c r="BB660" s="998"/>
    </row>
    <row r="661" spans="1:54" s="939" customFormat="1" ht="12.75" customHeight="1">
      <c r="A661" s="923"/>
      <c r="B661" s="51"/>
      <c r="C661" s="1222"/>
      <c r="D661" s="1187"/>
      <c r="E661" s="1174"/>
      <c r="F661" s="3132"/>
      <c r="G661" s="3132"/>
      <c r="H661" s="3132"/>
      <c r="I661" s="3132"/>
      <c r="J661" s="3132"/>
      <c r="K661" s="3132"/>
      <c r="L661" s="3132"/>
      <c r="M661" s="3132"/>
      <c r="N661" s="3132"/>
      <c r="O661" s="3132"/>
      <c r="P661" s="3132"/>
      <c r="Q661" s="3132"/>
      <c r="R661" s="3132"/>
      <c r="S661" s="3132"/>
      <c r="T661" s="3132"/>
      <c r="U661" s="3132"/>
      <c r="V661" s="3132"/>
      <c r="W661" s="3132"/>
      <c r="X661" s="3132"/>
      <c r="Y661" s="3132"/>
      <c r="Z661" s="3132"/>
      <c r="AA661" s="3132"/>
      <c r="AB661" s="3132"/>
      <c r="AC661" s="3132"/>
      <c r="AD661" s="3132"/>
      <c r="AE661" s="3132"/>
      <c r="AF661" s="1226"/>
      <c r="AG661" s="1226"/>
      <c r="AH661" s="1226"/>
      <c r="AI661" s="1226"/>
      <c r="AJ661" s="1226"/>
      <c r="AK661" s="1226"/>
      <c r="AL661" s="1176"/>
      <c r="AM661" s="1130"/>
      <c r="AN661" s="996"/>
      <c r="AO661" s="939" t="s">
        <v>1771</v>
      </c>
      <c r="AP661" s="939">
        <v>5</v>
      </c>
      <c r="AQ661" s="1225"/>
    </row>
    <row r="662" spans="1:54" s="939" customFormat="1" ht="12.75" customHeight="1">
      <c r="A662" s="923"/>
      <c r="B662" s="51"/>
      <c r="C662" s="1222"/>
      <c r="D662" s="1187"/>
      <c r="E662" s="1174"/>
      <c r="F662" s="3132"/>
      <c r="G662" s="3132"/>
      <c r="H662" s="3132"/>
      <c r="I662" s="3132"/>
      <c r="J662" s="3132"/>
      <c r="K662" s="3132"/>
      <c r="L662" s="3132"/>
      <c r="M662" s="3132"/>
      <c r="N662" s="3132"/>
      <c r="O662" s="3132"/>
      <c r="P662" s="3132"/>
      <c r="Q662" s="3132"/>
      <c r="R662" s="3132"/>
      <c r="S662" s="3132"/>
      <c r="T662" s="3132"/>
      <c r="U662" s="3132"/>
      <c r="V662" s="3132"/>
      <c r="W662" s="3132"/>
      <c r="X662" s="3132"/>
      <c r="Y662" s="3132"/>
      <c r="Z662" s="3132"/>
      <c r="AA662" s="3132"/>
      <c r="AB662" s="3132"/>
      <c r="AC662" s="3132"/>
      <c r="AD662" s="3132"/>
      <c r="AE662" s="3132"/>
      <c r="AF662" s="1226"/>
      <c r="AG662" s="1226"/>
      <c r="AH662" s="1226"/>
      <c r="AI662" s="1226"/>
      <c r="AJ662" s="1226"/>
      <c r="AK662" s="1226"/>
      <c r="AL662" s="1176"/>
      <c r="AM662" s="1130"/>
      <c r="AN662" s="996"/>
      <c r="AO662" s="939" t="s">
        <v>1772</v>
      </c>
      <c r="AP662" s="939">
        <v>5</v>
      </c>
      <c r="AQ662" s="1227"/>
    </row>
    <row r="663" spans="1:54" s="939" customFormat="1" ht="12.75" customHeight="1">
      <c r="A663" s="923"/>
      <c r="B663" s="51"/>
      <c r="C663" s="1222"/>
      <c r="D663" s="1187"/>
      <c r="E663" s="1174"/>
      <c r="F663" s="3132"/>
      <c r="G663" s="3132"/>
      <c r="H663" s="3132"/>
      <c r="I663" s="3132"/>
      <c r="J663" s="3132"/>
      <c r="K663" s="3132"/>
      <c r="L663" s="3132"/>
      <c r="M663" s="3132"/>
      <c r="N663" s="3132"/>
      <c r="O663" s="3132"/>
      <c r="P663" s="3132"/>
      <c r="Q663" s="3132"/>
      <c r="R663" s="3132"/>
      <c r="S663" s="3132"/>
      <c r="T663" s="3132"/>
      <c r="U663" s="3132"/>
      <c r="V663" s="3132"/>
      <c r="W663" s="3132"/>
      <c r="X663" s="3132"/>
      <c r="Y663" s="3132"/>
      <c r="Z663" s="3132"/>
      <c r="AA663" s="3132"/>
      <c r="AB663" s="3132"/>
      <c r="AC663" s="3132"/>
      <c r="AD663" s="3132"/>
      <c r="AE663" s="3132"/>
      <c r="AF663" s="1021"/>
      <c r="AG663" s="1021"/>
      <c r="AH663" s="1021"/>
      <c r="AI663" s="1021"/>
      <c r="AJ663" s="1021"/>
      <c r="AK663" s="1021"/>
      <c r="AL663" s="1189"/>
      <c r="AM663" s="1130"/>
      <c r="AN663" s="996"/>
      <c r="AO663" s="939" t="s">
        <v>1773</v>
      </c>
      <c r="AP663" s="939">
        <v>5</v>
      </c>
      <c r="AQ663" s="1228"/>
    </row>
    <row r="664" spans="1:54" s="1021" customFormat="1" ht="12.75" customHeight="1">
      <c r="A664" s="923"/>
      <c r="B664" s="51"/>
      <c r="C664" s="3128" t="s">
        <v>626</v>
      </c>
      <c r="D664" s="3076"/>
      <c r="E664" s="1174"/>
      <c r="F664" s="1177" t="s">
        <v>1774</v>
      </c>
      <c r="G664" s="1178"/>
      <c r="H664" s="1178"/>
      <c r="I664" s="1178"/>
      <c r="J664" s="1178"/>
      <c r="K664" s="1178"/>
      <c r="L664" s="1178"/>
      <c r="M664" s="1178"/>
      <c r="N664" s="1178"/>
      <c r="O664" s="1178"/>
      <c r="P664" s="1178"/>
      <c r="Q664" s="1178"/>
      <c r="R664" s="1178"/>
      <c r="S664" s="1178"/>
      <c r="T664" s="1178"/>
      <c r="U664" s="1178"/>
      <c r="V664" s="1178"/>
      <c r="W664" s="1178"/>
      <c r="X664" s="1178"/>
      <c r="Y664" s="1178"/>
      <c r="Z664" s="1178"/>
      <c r="AA664" s="1178"/>
      <c r="AB664" s="1178"/>
      <c r="AC664" s="1178"/>
      <c r="AD664" s="1178"/>
      <c r="AF664" s="3137" t="s">
        <v>1743</v>
      </c>
      <c r="AG664" s="3137"/>
      <c r="AH664" s="3137"/>
      <c r="AI664" s="3137"/>
      <c r="AJ664" s="3137"/>
      <c r="AK664" s="3137"/>
      <c r="AL664" s="3138"/>
      <c r="AM664" s="1130"/>
      <c r="AN664" s="1229"/>
      <c r="AO664" s="939" t="s">
        <v>1775</v>
      </c>
      <c r="AP664" s="939">
        <v>5</v>
      </c>
      <c r="AQ664" s="939"/>
      <c r="AR664" s="939"/>
      <c r="AS664" s="939"/>
      <c r="AT664" s="939"/>
      <c r="AU664" s="939"/>
      <c r="AV664" s="939"/>
      <c r="AW664" s="939"/>
      <c r="AX664" s="939"/>
      <c r="AY664" s="939"/>
      <c r="AZ664" s="939"/>
      <c r="BA664" s="939"/>
      <c r="BB664" s="939"/>
    </row>
    <row r="665" spans="1:54" s="939" customFormat="1" ht="12.75" customHeight="1">
      <c r="A665" s="923"/>
      <c r="B665" s="51"/>
      <c r="C665" s="1222"/>
      <c r="D665" s="1187"/>
      <c r="E665" s="1174"/>
      <c r="F665" s="1177"/>
      <c r="G665" s="1178"/>
      <c r="H665" s="1178"/>
      <c r="I665" s="1178"/>
      <c r="J665" s="1178"/>
      <c r="K665" s="1178"/>
      <c r="L665" s="1178"/>
      <c r="M665" s="1178"/>
      <c r="N665" s="1178"/>
      <c r="O665" s="1178"/>
      <c r="P665" s="1178"/>
      <c r="Q665" s="1178"/>
      <c r="R665" s="1178"/>
      <c r="S665" s="1178"/>
      <c r="T665" s="1178"/>
      <c r="U665" s="1178"/>
      <c r="V665" s="1178"/>
      <c r="W665" s="1178"/>
      <c r="X665" s="1178"/>
      <c r="Y665" s="1178"/>
      <c r="Z665" s="1178"/>
      <c r="AA665" s="1178"/>
      <c r="AB665" s="1178"/>
      <c r="AC665" s="1178"/>
      <c r="AD665" s="1178"/>
      <c r="AE665" s="1226"/>
      <c r="AF665" s="1021"/>
      <c r="AG665" s="1021"/>
      <c r="AH665" s="1021"/>
      <c r="AI665" s="1021"/>
      <c r="AJ665" s="1021"/>
      <c r="AK665" s="1021"/>
      <c r="AL665" s="1189"/>
      <c r="AM665" s="1130"/>
      <c r="AN665" s="1229"/>
      <c r="AO665" s="939" t="s">
        <v>1776</v>
      </c>
      <c r="AP665" s="939">
        <v>5</v>
      </c>
    </row>
    <row r="666" spans="1:54" s="939" customFormat="1" ht="12.75" customHeight="1">
      <c r="A666" s="923"/>
      <c r="B666" s="51"/>
      <c r="C666" s="1198"/>
      <c r="D666" s="1190"/>
      <c r="E666" s="1191"/>
      <c r="F666" s="1184" t="s">
        <v>1750</v>
      </c>
      <c r="G666" s="1192"/>
      <c r="H666" s="1192"/>
      <c r="I666" s="1192"/>
      <c r="J666" s="1192"/>
      <c r="K666" s="1192"/>
      <c r="L666" s="1192"/>
      <c r="M666" s="1192"/>
      <c r="N666" s="1192"/>
      <c r="O666" s="1192"/>
      <c r="P666" s="1192"/>
      <c r="Q666" s="1192"/>
      <c r="R666" s="1192"/>
      <c r="S666" s="1192"/>
      <c r="T666" s="1192"/>
      <c r="U666" s="1192"/>
      <c r="V666" s="1192"/>
      <c r="W666" s="1192"/>
      <c r="X666" s="1192"/>
      <c r="Y666" s="1192"/>
      <c r="Z666" s="1192"/>
      <c r="AA666" s="1192"/>
      <c r="AB666" s="1192"/>
      <c r="AC666" s="1192"/>
      <c r="AD666" s="1192"/>
      <c r="AE666" s="1194"/>
      <c r="AF666" s="973"/>
      <c r="AG666" s="1194"/>
      <c r="AH666" s="1184"/>
      <c r="AI666" s="1184"/>
      <c r="AJ666" s="1184"/>
      <c r="AK666" s="1184"/>
      <c r="AL666" s="1200"/>
      <c r="AM666" s="1130"/>
      <c r="AN666" s="1229"/>
      <c r="AO666" s="939" t="s">
        <v>1777</v>
      </c>
      <c r="AP666" s="939">
        <v>5</v>
      </c>
    </row>
    <row r="667" spans="1:54" s="939" customFormat="1" ht="12.75" customHeight="1">
      <c r="A667" s="923"/>
      <c r="B667" s="51"/>
      <c r="C667" s="1187"/>
      <c r="D667" s="1187"/>
      <c r="E667" s="1174"/>
      <c r="F667" s="1219"/>
      <c r="G667" s="1202"/>
      <c r="H667" s="1202"/>
      <c r="I667" s="1202"/>
      <c r="J667" s="1202"/>
      <c r="K667" s="1202"/>
      <c r="L667" s="1202"/>
      <c r="M667" s="1202"/>
      <c r="N667" s="1202"/>
      <c r="O667" s="1202"/>
      <c r="P667" s="1202"/>
      <c r="Q667" s="1202"/>
      <c r="R667" s="1202"/>
      <c r="S667" s="1202"/>
      <c r="T667" s="1202"/>
      <c r="U667" s="1202"/>
      <c r="V667" s="1202"/>
      <c r="W667" s="1202"/>
      <c r="X667" s="1202"/>
      <c r="Y667" s="1202"/>
      <c r="Z667" s="1202"/>
      <c r="AA667" s="1202"/>
      <c r="AB667" s="1202"/>
      <c r="AC667" s="1202"/>
      <c r="AD667" s="1202"/>
      <c r="AE667" s="981"/>
      <c r="AM667" s="1130"/>
      <c r="AN667" s="1229"/>
      <c r="AO667" s="939" t="s">
        <v>1778</v>
      </c>
      <c r="AP667" s="939">
        <v>5</v>
      </c>
    </row>
    <row r="668" spans="1:54" s="998" customFormat="1" ht="12.75" customHeight="1">
      <c r="A668" s="923"/>
      <c r="B668" s="51"/>
      <c r="C668" s="3141" t="s">
        <v>626</v>
      </c>
      <c r="D668" s="3142"/>
      <c r="E668" s="1170" t="s">
        <v>1779</v>
      </c>
      <c r="F668" s="3131" t="s">
        <v>1780</v>
      </c>
      <c r="G668" s="3131"/>
      <c r="H668" s="3131"/>
      <c r="I668" s="3131"/>
      <c r="J668" s="3131"/>
      <c r="K668" s="3131"/>
      <c r="L668" s="3131"/>
      <c r="M668" s="3131"/>
      <c r="N668" s="3131"/>
      <c r="O668" s="3131"/>
      <c r="P668" s="3131"/>
      <c r="Q668" s="3131"/>
      <c r="R668" s="3131"/>
      <c r="S668" s="3131"/>
      <c r="T668" s="3131"/>
      <c r="U668" s="3131"/>
      <c r="V668" s="3131"/>
      <c r="W668" s="3131"/>
      <c r="X668" s="3131"/>
      <c r="Y668" s="3131"/>
      <c r="Z668" s="3131"/>
      <c r="AA668" s="3131"/>
      <c r="AB668" s="3131"/>
      <c r="AC668" s="3131"/>
      <c r="AD668" s="3131"/>
      <c r="AE668" s="3131"/>
      <c r="AF668" s="3143" t="s">
        <v>1743</v>
      </c>
      <c r="AG668" s="3143"/>
      <c r="AH668" s="3143"/>
      <c r="AI668" s="3143"/>
      <c r="AJ668" s="3143"/>
      <c r="AK668" s="3143"/>
      <c r="AL668" s="3144"/>
      <c r="AM668" s="1130"/>
      <c r="AN668" s="1229"/>
      <c r="AO668" s="939" t="s">
        <v>1781</v>
      </c>
      <c r="AP668" s="939">
        <v>1</v>
      </c>
      <c r="AQ668" s="939"/>
      <c r="AR668" s="939"/>
      <c r="AS668" s="939"/>
      <c r="AT668" s="939"/>
      <c r="AU668" s="939"/>
      <c r="AV668" s="939"/>
      <c r="AW668" s="939"/>
      <c r="AX668" s="939"/>
      <c r="AY668" s="939"/>
      <c r="AZ668" s="939"/>
      <c r="BA668" s="939"/>
      <c r="BB668" s="939"/>
    </row>
    <row r="669" spans="1:54" s="998" customFormat="1" ht="12.75" customHeight="1">
      <c r="A669" s="923"/>
      <c r="B669" s="51"/>
      <c r="C669" s="1222"/>
      <c r="D669" s="1187"/>
      <c r="E669" s="1174"/>
      <c r="F669" s="3132"/>
      <c r="G669" s="3132"/>
      <c r="H669" s="3132"/>
      <c r="I669" s="3132"/>
      <c r="J669" s="3132"/>
      <c r="K669" s="3132"/>
      <c r="L669" s="3132"/>
      <c r="M669" s="3132"/>
      <c r="N669" s="3132"/>
      <c r="O669" s="3132"/>
      <c r="P669" s="3132"/>
      <c r="Q669" s="3132"/>
      <c r="R669" s="3132"/>
      <c r="S669" s="3132"/>
      <c r="T669" s="3132"/>
      <c r="U669" s="3132"/>
      <c r="V669" s="3132"/>
      <c r="W669" s="3132"/>
      <c r="X669" s="3132"/>
      <c r="Y669" s="3132"/>
      <c r="Z669" s="3132"/>
      <c r="AA669" s="3132"/>
      <c r="AB669" s="3132"/>
      <c r="AC669" s="3132"/>
      <c r="AD669" s="3132"/>
      <c r="AE669" s="3132"/>
      <c r="AF669" s="1226"/>
      <c r="AG669" s="1226"/>
      <c r="AH669" s="1226"/>
      <c r="AI669" s="1226"/>
      <c r="AJ669" s="1226"/>
      <c r="AK669" s="1226"/>
      <c r="AL669" s="1176"/>
      <c r="AM669" s="1130"/>
      <c r="AN669" s="1230"/>
      <c r="AO669" s="939"/>
      <c r="AP669" s="939"/>
      <c r="AQ669" s="939"/>
      <c r="AR669" s="939"/>
      <c r="AS669" s="1231"/>
      <c r="AT669" s="939"/>
      <c r="AU669" s="939"/>
      <c r="AV669" s="939"/>
      <c r="AW669" s="1231" t="s">
        <v>1782</v>
      </c>
      <c r="AX669" s="939"/>
      <c r="AY669" s="939"/>
      <c r="AZ669" s="939"/>
      <c r="BA669" s="1231" t="s">
        <v>1783</v>
      </c>
      <c r="BB669" s="939"/>
    </row>
    <row r="670" spans="1:54" s="939" customFormat="1" ht="17.649999999999999" customHeight="1">
      <c r="A670" s="923"/>
      <c r="B670" s="51"/>
      <c r="C670" s="1232"/>
      <c r="D670" s="1180"/>
      <c r="E670" s="1181"/>
      <c r="F670" s="3136"/>
      <c r="G670" s="3136"/>
      <c r="H670" s="3136"/>
      <c r="I670" s="3136"/>
      <c r="J670" s="3136"/>
      <c r="K670" s="3136"/>
      <c r="L670" s="3136"/>
      <c r="M670" s="3136"/>
      <c r="N670" s="3136"/>
      <c r="O670" s="3136"/>
      <c r="P670" s="3136"/>
      <c r="Q670" s="3136"/>
      <c r="R670" s="3136"/>
      <c r="S670" s="3136"/>
      <c r="T670" s="3136"/>
      <c r="U670" s="3136"/>
      <c r="V670" s="3136"/>
      <c r="W670" s="3136"/>
      <c r="X670" s="3136"/>
      <c r="Y670" s="3136"/>
      <c r="Z670" s="3136"/>
      <c r="AA670" s="3136"/>
      <c r="AB670" s="3136"/>
      <c r="AC670" s="3136"/>
      <c r="AD670" s="3136"/>
      <c r="AE670" s="3136"/>
      <c r="AF670" s="1185"/>
      <c r="AG670" s="1185"/>
      <c r="AH670" s="1185"/>
      <c r="AI670" s="1185"/>
      <c r="AJ670" s="1185"/>
      <c r="AK670" s="1185"/>
      <c r="AL670" s="1233"/>
      <c r="AM670" s="1130"/>
      <c r="AN670" s="1234"/>
      <c r="AO670" s="939" t="s">
        <v>626</v>
      </c>
      <c r="AP670" s="1064">
        <v>0</v>
      </c>
      <c r="AR670" s="939" t="s">
        <v>626</v>
      </c>
      <c r="AS670" s="1064">
        <v>0</v>
      </c>
      <c r="AT670" s="1235"/>
      <c r="AW670" s="939" t="s">
        <v>626</v>
      </c>
      <c r="AX670" s="1235">
        <v>0</v>
      </c>
      <c r="BA670" s="939" t="s">
        <v>626</v>
      </c>
      <c r="BB670" s="1235">
        <v>0</v>
      </c>
    </row>
    <row r="671" spans="1:54" s="939" customFormat="1" ht="12.75" customHeight="1">
      <c r="A671" s="923"/>
      <c r="B671" s="51"/>
      <c r="C671" s="1187"/>
      <c r="D671" s="1187"/>
      <c r="E671" s="1174"/>
      <c r="F671" s="1219"/>
      <c r="G671" s="1202"/>
      <c r="H671" s="1202"/>
      <c r="I671" s="1202"/>
      <c r="J671" s="1202"/>
      <c r="K671" s="1202"/>
      <c r="L671" s="1202"/>
      <c r="M671" s="1202"/>
      <c r="N671" s="1202"/>
      <c r="O671" s="1202"/>
      <c r="P671" s="1202"/>
      <c r="Q671" s="1202"/>
      <c r="R671" s="1202"/>
      <c r="S671" s="1202"/>
      <c r="T671" s="1202"/>
      <c r="U671" s="1202"/>
      <c r="V671" s="1202"/>
      <c r="W671" s="1202"/>
      <c r="X671" s="1202"/>
      <c r="Y671" s="1202"/>
      <c r="Z671" s="1202"/>
      <c r="AA671" s="1202"/>
      <c r="AB671" s="1202"/>
      <c r="AC671" s="1202"/>
      <c r="AD671" s="1202"/>
      <c r="AE671" s="981"/>
      <c r="AM671" s="1130"/>
      <c r="AN671" s="1236"/>
      <c r="AO671" s="1237">
        <v>7.0000000000000007E-2</v>
      </c>
      <c r="AP671" s="1064">
        <v>3</v>
      </c>
      <c r="AR671" s="939" t="s">
        <v>1784</v>
      </c>
      <c r="AS671" s="1064">
        <v>3</v>
      </c>
      <c r="AT671" s="1235"/>
      <c r="AW671" s="1237">
        <v>0.4</v>
      </c>
      <c r="AX671" s="1235">
        <v>3</v>
      </c>
      <c r="BA671" s="1237">
        <v>0.4</v>
      </c>
      <c r="BB671" s="1235">
        <v>4</v>
      </c>
    </row>
    <row r="672" spans="1:54" s="939" customFormat="1" ht="12.75" customHeight="1">
      <c r="A672" s="923"/>
      <c r="B672" s="51"/>
      <c r="C672" s="3128" t="s">
        <v>626</v>
      </c>
      <c r="D672" s="3076"/>
      <c r="E672" s="1170" t="s">
        <v>1785</v>
      </c>
      <c r="F672" s="3131" t="s">
        <v>1786</v>
      </c>
      <c r="G672" s="3131"/>
      <c r="H672" s="3131"/>
      <c r="I672" s="3131"/>
      <c r="J672" s="3131"/>
      <c r="K672" s="3131"/>
      <c r="L672" s="3131"/>
      <c r="M672" s="3131"/>
      <c r="N672" s="3131"/>
      <c r="O672" s="3131"/>
      <c r="P672" s="3131"/>
      <c r="Q672" s="3131"/>
      <c r="R672" s="3131"/>
      <c r="S672" s="3131"/>
      <c r="T672" s="3131"/>
      <c r="U672" s="3131"/>
      <c r="V672" s="3131"/>
      <c r="W672" s="3131"/>
      <c r="X672" s="3131"/>
      <c r="Y672" s="3131"/>
      <c r="Z672" s="3131"/>
      <c r="AA672" s="3131"/>
      <c r="AB672" s="3131"/>
      <c r="AC672" s="3131"/>
      <c r="AD672" s="3131"/>
      <c r="AE672" s="3131"/>
      <c r="AF672" s="3143" t="s">
        <v>1743</v>
      </c>
      <c r="AG672" s="3143"/>
      <c r="AH672" s="3143"/>
      <c r="AI672" s="3143"/>
      <c r="AJ672" s="3143"/>
      <c r="AK672" s="3143"/>
      <c r="AL672" s="3144"/>
      <c r="AM672" s="1130"/>
      <c r="AN672" s="1236"/>
      <c r="AO672" s="1237">
        <v>0.12</v>
      </c>
      <c r="AP672" s="1064">
        <v>5</v>
      </c>
      <c r="AR672" s="939" t="s">
        <v>1787</v>
      </c>
      <c r="AS672" s="1064">
        <v>5</v>
      </c>
      <c r="AT672" s="1235"/>
      <c r="AW672" s="1237">
        <v>0.6</v>
      </c>
      <c r="AX672" s="1235">
        <v>4</v>
      </c>
      <c r="BA672" s="1237">
        <v>0.6</v>
      </c>
      <c r="BB672" s="1235">
        <v>5</v>
      </c>
    </row>
    <row r="673" spans="1:54" s="939" customFormat="1" ht="12.75" customHeight="1">
      <c r="A673" s="923"/>
      <c r="B673" s="51"/>
      <c r="C673" s="1188"/>
      <c r="D673" s="112"/>
      <c r="E673" s="1142"/>
      <c r="F673" s="3132"/>
      <c r="G673" s="3132"/>
      <c r="H673" s="3132"/>
      <c r="I673" s="3132"/>
      <c r="J673" s="3132"/>
      <c r="K673" s="3132"/>
      <c r="L673" s="3132"/>
      <c r="M673" s="3132"/>
      <c r="N673" s="3132"/>
      <c r="O673" s="3132"/>
      <c r="P673" s="3132"/>
      <c r="Q673" s="3132"/>
      <c r="R673" s="3132"/>
      <c r="S673" s="3132"/>
      <c r="T673" s="3132"/>
      <c r="U673" s="3132"/>
      <c r="V673" s="3132"/>
      <c r="W673" s="3132"/>
      <c r="X673" s="3132"/>
      <c r="Y673" s="3132"/>
      <c r="Z673" s="3132"/>
      <c r="AA673" s="3132"/>
      <c r="AB673" s="3132"/>
      <c r="AC673" s="3132"/>
      <c r="AD673" s="3132"/>
      <c r="AE673" s="3132"/>
      <c r="AF673" s="1209"/>
      <c r="AG673" s="987"/>
      <c r="AH673" s="1021"/>
      <c r="AI673" s="1021"/>
      <c r="AJ673" s="1021"/>
      <c r="AK673" s="1021"/>
      <c r="AL673" s="1189"/>
      <c r="AM673" s="1130"/>
      <c r="AN673" s="1236"/>
      <c r="AO673" s="1237"/>
      <c r="AP673" s="1235"/>
      <c r="AS673" s="1237"/>
      <c r="AT673" s="1235"/>
      <c r="AW673" s="1237">
        <v>0.8</v>
      </c>
      <c r="AX673" s="1235">
        <v>5</v>
      </c>
      <c r="BA673" s="1237"/>
      <c r="BB673" s="1235"/>
    </row>
    <row r="674" spans="1:54" s="939" customFormat="1" ht="12.75" customHeight="1">
      <c r="A674" s="923"/>
      <c r="B674" s="51"/>
      <c r="C674" s="1188"/>
      <c r="D674" s="112"/>
      <c r="E674" s="1142"/>
      <c r="F674" s="3132"/>
      <c r="G674" s="3132"/>
      <c r="H674" s="3132"/>
      <c r="I674" s="3132"/>
      <c r="J674" s="3132"/>
      <c r="K674" s="3132"/>
      <c r="L674" s="3132"/>
      <c r="M674" s="3132"/>
      <c r="N674" s="3132"/>
      <c r="O674" s="3132"/>
      <c r="P674" s="3132"/>
      <c r="Q674" s="3132"/>
      <c r="R674" s="3132"/>
      <c r="S674" s="3132"/>
      <c r="T674" s="3132"/>
      <c r="U674" s="3132"/>
      <c r="V674" s="3132"/>
      <c r="W674" s="3132"/>
      <c r="X674" s="3132"/>
      <c r="Y674" s="3132"/>
      <c r="Z674" s="3132"/>
      <c r="AA674" s="3132"/>
      <c r="AB674" s="3132"/>
      <c r="AC674" s="3132"/>
      <c r="AD674" s="3132"/>
      <c r="AE674" s="3132"/>
      <c r="AF674" s="1209"/>
      <c r="AG674" s="987"/>
      <c r="AH674" s="1021"/>
      <c r="AI674" s="1021"/>
      <c r="AJ674" s="1021"/>
      <c r="AK674" s="1021"/>
      <c r="AL674" s="1189"/>
      <c r="AM674" s="1130"/>
      <c r="AN674" s="1236"/>
      <c r="AO674" s="939" t="s">
        <v>626</v>
      </c>
      <c r="AP674" s="1064">
        <v>0</v>
      </c>
      <c r="AW674" s="1237"/>
      <c r="AX674" s="1235"/>
    </row>
    <row r="675" spans="1:54" s="939" customFormat="1" ht="12.75" customHeight="1">
      <c r="A675" s="923"/>
      <c r="B675" s="51"/>
      <c r="C675" s="1232"/>
      <c r="D675" s="1180"/>
      <c r="E675" s="1181"/>
      <c r="F675" s="3136"/>
      <c r="G675" s="3136"/>
      <c r="H675" s="3136"/>
      <c r="I675" s="3136"/>
      <c r="J675" s="3136"/>
      <c r="K675" s="3136"/>
      <c r="L675" s="3136"/>
      <c r="M675" s="3136"/>
      <c r="N675" s="3136"/>
      <c r="O675" s="3136"/>
      <c r="P675" s="3136"/>
      <c r="Q675" s="3136"/>
      <c r="R675" s="3136"/>
      <c r="S675" s="3136"/>
      <c r="T675" s="3136"/>
      <c r="U675" s="3136"/>
      <c r="V675" s="3136"/>
      <c r="W675" s="3136"/>
      <c r="X675" s="3136"/>
      <c r="Y675" s="3136"/>
      <c r="Z675" s="3136"/>
      <c r="AA675" s="3136"/>
      <c r="AB675" s="3136"/>
      <c r="AC675" s="3136"/>
      <c r="AD675" s="3136"/>
      <c r="AE675" s="3136"/>
      <c r="AF675" s="1185"/>
      <c r="AG675" s="1185"/>
      <c r="AH675" s="1185"/>
      <c r="AI675" s="1185"/>
      <c r="AJ675" s="1185"/>
      <c r="AK675" s="1185"/>
      <c r="AL675" s="1233"/>
      <c r="AM675" s="1130"/>
      <c r="AN675" s="996"/>
      <c r="AO675" s="1237">
        <v>0.09</v>
      </c>
      <c r="AP675" s="1064">
        <v>3</v>
      </c>
      <c r="AS675" s="1231"/>
    </row>
    <row r="676" spans="1:54" s="939" customFormat="1" ht="12.75" customHeight="1">
      <c r="A676" s="923"/>
      <c r="B676" s="51"/>
      <c r="C676" s="1021"/>
      <c r="D676" s="1021"/>
      <c r="E676" s="1021"/>
      <c r="F676" s="1021"/>
      <c r="G676" s="1211"/>
      <c r="H676" s="1211"/>
      <c r="I676" s="1211"/>
      <c r="J676" s="1211"/>
      <c r="K676" s="1211"/>
      <c r="L676" s="1211"/>
      <c r="M676" s="1211"/>
      <c r="N676" s="1211"/>
      <c r="O676" s="1211"/>
      <c r="P676" s="1211"/>
      <c r="Q676" s="1211"/>
      <c r="R676" s="1211"/>
      <c r="S676" s="1211"/>
      <c r="T676" s="1211"/>
      <c r="U676" s="1211"/>
      <c r="V676" s="1211"/>
      <c r="W676" s="1211"/>
      <c r="X676" s="1211"/>
      <c r="Y676" s="1211"/>
      <c r="Z676" s="1211"/>
      <c r="AA676" s="1211"/>
      <c r="AB676" s="1211"/>
      <c r="AC676" s="1211"/>
      <c r="AD676" s="1211"/>
      <c r="AE676" s="1021"/>
      <c r="AF676" s="1021"/>
      <c r="AG676" s="1021"/>
      <c r="AH676" s="1021"/>
      <c r="AI676" s="1021"/>
      <c r="AJ676" s="1021"/>
      <c r="AK676" s="1021"/>
      <c r="AL676" s="1021"/>
      <c r="AM676" s="1130"/>
      <c r="AN676" s="996"/>
      <c r="AO676" s="1237">
        <v>0.15</v>
      </c>
      <c r="AP676" s="1064">
        <v>5</v>
      </c>
    </row>
    <row r="677" spans="1:54" s="939" customFormat="1" ht="12.75" customHeight="1">
      <c r="A677" s="923"/>
      <c r="B677" s="51"/>
      <c r="C677" s="1238"/>
      <c r="D677" s="1239"/>
      <c r="E677" s="1170" t="s">
        <v>1788</v>
      </c>
      <c r="F677" s="3139" t="s">
        <v>1789</v>
      </c>
      <c r="G677" s="3139"/>
      <c r="H677" s="3139"/>
      <c r="I677" s="3139"/>
      <c r="J677" s="3139"/>
      <c r="K677" s="3139"/>
      <c r="L677" s="3139"/>
      <c r="M677" s="3139"/>
      <c r="N677" s="3139"/>
      <c r="O677" s="3139"/>
      <c r="P677" s="3139"/>
      <c r="Q677" s="3139"/>
      <c r="R677" s="3139"/>
      <c r="S677" s="3139"/>
      <c r="T677" s="3139"/>
      <c r="U677" s="3139"/>
      <c r="V677" s="3139"/>
      <c r="W677" s="3139"/>
      <c r="X677" s="3139"/>
      <c r="Y677" s="3139"/>
      <c r="Z677" s="3139"/>
      <c r="AA677" s="3139"/>
      <c r="AB677" s="3139"/>
      <c r="AC677" s="3139"/>
      <c r="AD677" s="3139"/>
      <c r="AE677" s="3139"/>
      <c r="AF677" s="3139"/>
      <c r="AG677" s="1204"/>
      <c r="AH677" s="1169"/>
      <c r="AI677" s="1169"/>
      <c r="AJ677" s="1169"/>
      <c r="AK677" s="1169"/>
      <c r="AL677" s="1205"/>
      <c r="AM677" s="1130"/>
      <c r="AN677" s="996"/>
    </row>
    <row r="678" spans="1:54" s="939" customFormat="1" ht="12.75" customHeight="1">
      <c r="A678" s="923"/>
      <c r="B678" s="51"/>
      <c r="C678" s="1188"/>
      <c r="D678" s="112"/>
      <c r="E678" s="1142"/>
      <c r="F678" s="3140"/>
      <c r="G678" s="3140"/>
      <c r="H678" s="3140"/>
      <c r="I678" s="3140"/>
      <c r="J678" s="3140"/>
      <c r="K678" s="3140"/>
      <c r="L678" s="3140"/>
      <c r="M678" s="3140"/>
      <c r="N678" s="3140"/>
      <c r="O678" s="3140"/>
      <c r="P678" s="3140"/>
      <c r="Q678" s="3140"/>
      <c r="R678" s="3140"/>
      <c r="S678" s="3140"/>
      <c r="T678" s="3140"/>
      <c r="U678" s="3140"/>
      <c r="V678" s="3140"/>
      <c r="W678" s="3140"/>
      <c r="X678" s="3140"/>
      <c r="Y678" s="3140"/>
      <c r="Z678" s="3140"/>
      <c r="AA678" s="3140"/>
      <c r="AB678" s="3140"/>
      <c r="AC678" s="3140"/>
      <c r="AD678" s="3140"/>
      <c r="AE678" s="3140"/>
      <c r="AF678" s="3140"/>
      <c r="AG678" s="1021"/>
      <c r="AH678" s="1021"/>
      <c r="AI678" s="1021"/>
      <c r="AJ678" s="1021"/>
      <c r="AK678" s="1021"/>
      <c r="AL678" s="1189"/>
      <c r="AM678" s="1130"/>
      <c r="AN678" s="996"/>
    </row>
    <row r="679" spans="1:54" s="939" customFormat="1" ht="12.75" customHeight="1">
      <c r="A679" s="923"/>
      <c r="B679" s="51"/>
      <c r="C679" s="1197"/>
      <c r="D679" s="1021"/>
      <c r="E679" s="1021"/>
      <c r="F679" s="3140"/>
      <c r="G679" s="3140"/>
      <c r="H679" s="3140"/>
      <c r="I679" s="3140"/>
      <c r="J679" s="3140"/>
      <c r="K679" s="3140"/>
      <c r="L679" s="3140"/>
      <c r="M679" s="3140"/>
      <c r="N679" s="3140"/>
      <c r="O679" s="3140"/>
      <c r="P679" s="3140"/>
      <c r="Q679" s="3140"/>
      <c r="R679" s="3140"/>
      <c r="S679" s="3140"/>
      <c r="T679" s="3140"/>
      <c r="U679" s="3140"/>
      <c r="V679" s="3140"/>
      <c r="W679" s="3140"/>
      <c r="X679" s="3140"/>
      <c r="Y679" s="3140"/>
      <c r="Z679" s="3140"/>
      <c r="AA679" s="3140"/>
      <c r="AB679" s="3140"/>
      <c r="AC679" s="3140"/>
      <c r="AD679" s="3140"/>
      <c r="AE679" s="3140"/>
      <c r="AF679" s="3140"/>
      <c r="AG679" s="1021"/>
      <c r="AH679" s="1021"/>
      <c r="AI679" s="1021"/>
      <c r="AJ679" s="1021"/>
      <c r="AK679" s="1021"/>
      <c r="AL679" s="1189"/>
      <c r="AM679" s="1130"/>
      <c r="AN679" s="996"/>
    </row>
    <row r="680" spans="1:54" s="939" customFormat="1" ht="12.75" customHeight="1">
      <c r="A680" s="923"/>
      <c r="B680" s="51"/>
      <c r="C680" s="1197"/>
      <c r="D680" s="1021"/>
      <c r="E680" s="1021"/>
      <c r="F680" s="3140"/>
      <c r="G680" s="3140"/>
      <c r="H680" s="3140"/>
      <c r="I680" s="3140"/>
      <c r="J680" s="3140"/>
      <c r="K680" s="3140"/>
      <c r="L680" s="3140"/>
      <c r="M680" s="3140"/>
      <c r="N680" s="3140"/>
      <c r="O680" s="3140"/>
      <c r="P680" s="3140"/>
      <c r="Q680" s="3140"/>
      <c r="R680" s="3140"/>
      <c r="S680" s="3140"/>
      <c r="T680" s="3140"/>
      <c r="U680" s="3140"/>
      <c r="V680" s="3140"/>
      <c r="W680" s="3140"/>
      <c r="X680" s="3140"/>
      <c r="Y680" s="3140"/>
      <c r="Z680" s="3140"/>
      <c r="AA680" s="3140"/>
      <c r="AB680" s="3140"/>
      <c r="AC680" s="3140"/>
      <c r="AD680" s="3140"/>
      <c r="AE680" s="3140"/>
      <c r="AF680" s="3140"/>
      <c r="AG680" s="1021"/>
      <c r="AH680" s="1021"/>
      <c r="AI680" s="1021"/>
      <c r="AJ680" s="1021"/>
      <c r="AK680" s="1021"/>
      <c r="AL680" s="1189"/>
      <c r="AM680" s="1130"/>
      <c r="AN680" s="996"/>
    </row>
    <row r="681" spans="1:54" s="939" customFormat="1" ht="12.75" customHeight="1">
      <c r="A681" s="923"/>
      <c r="B681" s="51"/>
      <c r="C681" s="3128" t="s">
        <v>626</v>
      </c>
      <c r="D681" s="3076"/>
      <c r="E681" s="1174"/>
      <c r="F681" s="1210" t="s">
        <v>1760</v>
      </c>
      <c r="G681" s="1211"/>
      <c r="H681" s="1211"/>
      <c r="I681" s="1211"/>
      <c r="J681" s="1211"/>
      <c r="K681" s="1211"/>
      <c r="L681" s="1211"/>
      <c r="M681" s="1211"/>
      <c r="N681" s="1211"/>
      <c r="O681" s="1211"/>
      <c r="P681" s="1211"/>
      <c r="Q681" s="1211"/>
      <c r="R681" s="1211"/>
      <c r="S681" s="1211"/>
      <c r="T681" s="1211"/>
      <c r="U681" s="1211"/>
      <c r="V681" s="1211"/>
      <c r="W681" s="1211"/>
      <c r="X681" s="1211"/>
      <c r="Y681" s="1211"/>
      <c r="Z681" s="1211"/>
      <c r="AA681" s="1211"/>
      <c r="AB681" s="1211"/>
      <c r="AC681" s="1211"/>
      <c r="AD681" s="1211"/>
      <c r="AE681" s="1021"/>
      <c r="AF681" s="3129" t="s">
        <v>1743</v>
      </c>
      <c r="AG681" s="3129"/>
      <c r="AH681" s="3129"/>
      <c r="AI681" s="3129"/>
      <c r="AJ681" s="3129"/>
      <c r="AK681" s="3129"/>
      <c r="AL681" s="3130"/>
      <c r="AM681" s="1130"/>
      <c r="AN681" s="996"/>
    </row>
    <row r="682" spans="1:54" s="939" customFormat="1" ht="12.75" customHeight="1">
      <c r="A682" s="923"/>
      <c r="B682" s="51"/>
      <c r="C682" s="1198"/>
      <c r="D682" s="1190"/>
      <c r="E682" s="1191"/>
      <c r="F682" s="1184"/>
      <c r="G682" s="1184"/>
      <c r="H682" s="1184"/>
      <c r="I682" s="1184"/>
      <c r="J682" s="1184"/>
      <c r="K682" s="1184"/>
      <c r="L682" s="1184"/>
      <c r="M682" s="1184"/>
      <c r="N682" s="1184"/>
      <c r="O682" s="1184"/>
      <c r="P682" s="1184"/>
      <c r="Q682" s="1184"/>
      <c r="R682" s="1184"/>
      <c r="S682" s="1184"/>
      <c r="T682" s="1184"/>
      <c r="U682" s="1184"/>
      <c r="V682" s="1184"/>
      <c r="W682" s="1184"/>
      <c r="X682" s="1184"/>
      <c r="Y682" s="1184"/>
      <c r="Z682" s="1184"/>
      <c r="AA682" s="1184"/>
      <c r="AB682" s="1184"/>
      <c r="AC682" s="1184"/>
      <c r="AD682" s="1184"/>
      <c r="AE682" s="1184"/>
      <c r="AF682" s="1184"/>
      <c r="AG682" s="1184"/>
      <c r="AH682" s="1184"/>
      <c r="AI682" s="1184"/>
      <c r="AJ682" s="1184"/>
      <c r="AK682" s="1184"/>
      <c r="AL682" s="1200"/>
      <c r="AN682" s="996"/>
    </row>
    <row r="683" spans="1:54" s="939" customFormat="1" ht="12.75" customHeight="1">
      <c r="A683" s="923"/>
      <c r="B683" s="51"/>
      <c r="C683" s="1712"/>
      <c r="D683" s="1252"/>
      <c r="E683" s="1022"/>
      <c r="F683" s="1713"/>
      <c r="G683" s="1065"/>
      <c r="H683" s="1065"/>
      <c r="I683" s="1065"/>
      <c r="J683" s="1065"/>
      <c r="K683" s="1065"/>
      <c r="L683" s="1065"/>
      <c r="M683" s="1065"/>
      <c r="N683" s="1065"/>
      <c r="O683" s="1065"/>
      <c r="P683" s="1065"/>
      <c r="Q683" s="1065"/>
      <c r="R683" s="1065"/>
      <c r="S683" s="1065"/>
      <c r="T683" s="1065"/>
      <c r="U683" s="1065"/>
      <c r="V683" s="1065"/>
      <c r="W683" s="1065"/>
      <c r="X683" s="1065"/>
      <c r="Y683" s="1065"/>
      <c r="Z683" s="1065"/>
      <c r="AA683" s="1065"/>
      <c r="AB683" s="1065"/>
      <c r="AC683" s="1065"/>
      <c r="AD683" s="1065"/>
      <c r="AE683" s="1022"/>
      <c r="AF683" s="1027"/>
      <c r="AG683" s="1027"/>
      <c r="AH683" s="1027"/>
      <c r="AI683" s="1027"/>
      <c r="AJ683" s="1027"/>
      <c r="AK683" s="1027"/>
      <c r="AL683" s="1027"/>
      <c r="AN683" s="996"/>
    </row>
    <row r="684" spans="1:54" s="939" customFormat="1" ht="12.75" customHeight="1">
      <c r="A684" s="1004"/>
      <c r="B684" s="1408" t="s">
        <v>1790</v>
      </c>
      <c r="C684" s="998"/>
      <c r="D684" s="1120"/>
      <c r="E684" s="1005"/>
      <c r="F684" s="1005"/>
      <c r="G684" s="1005"/>
      <c r="H684" s="1005"/>
      <c r="I684" s="1005"/>
      <c r="J684" s="1005"/>
      <c r="K684" s="1005"/>
      <c r="L684" s="1005"/>
      <c r="M684" s="1005"/>
      <c r="N684" s="1005"/>
      <c r="O684" s="1005"/>
      <c r="P684" s="1005"/>
      <c r="Q684" s="1005"/>
      <c r="R684" s="1005"/>
      <c r="S684" s="1005"/>
      <c r="T684" s="1005"/>
      <c r="U684" s="1005"/>
      <c r="V684" s="1005"/>
      <c r="W684" s="1005"/>
      <c r="X684" s="1005"/>
      <c r="Y684" s="1005"/>
      <c r="Z684" s="1005"/>
      <c r="AA684" s="1005"/>
      <c r="AB684" s="1005"/>
      <c r="AC684" s="1005"/>
      <c r="AD684" s="1005"/>
      <c r="AE684" s="1014"/>
      <c r="AF684" s="1014"/>
      <c r="AG684" s="1014"/>
      <c r="AH684" s="1014"/>
      <c r="AI684" s="955"/>
      <c r="AJ684" s="955" t="s">
        <v>1791</v>
      </c>
      <c r="AK684" s="3079">
        <f>IF(Application!D213="N/A",AS573,AS575)</f>
        <v>10</v>
      </c>
      <c r="AL684" s="3080"/>
      <c r="AM684" s="3081"/>
      <c r="AN684" s="996"/>
    </row>
    <row r="685" spans="1:54" s="939" customFormat="1" ht="12.75" customHeight="1" thickBot="1">
      <c r="A685" s="1240"/>
      <c r="B685" s="1240"/>
      <c r="C685" s="1240"/>
      <c r="D685" s="1240"/>
      <c r="E685" s="1240"/>
      <c r="F685" s="1240"/>
      <c r="G685" s="1240"/>
      <c r="H685" s="1240"/>
      <c r="I685" s="1240"/>
      <c r="J685" s="1240"/>
      <c r="K685" s="1240"/>
      <c r="L685" s="1240"/>
      <c r="M685" s="1240"/>
      <c r="N685" s="1240"/>
      <c r="O685" s="1240"/>
      <c r="P685" s="1240"/>
      <c r="Q685" s="1240"/>
      <c r="R685" s="1240"/>
      <c r="S685" s="1240"/>
      <c r="T685" s="1240"/>
      <c r="U685" s="1240"/>
      <c r="V685" s="1240"/>
      <c r="W685" s="1240"/>
      <c r="X685" s="1240"/>
      <c r="Y685" s="1240"/>
      <c r="Z685" s="1240"/>
      <c r="AA685" s="1240"/>
      <c r="AB685" s="1240"/>
      <c r="AC685" s="1240"/>
      <c r="AD685" s="1240"/>
      <c r="AE685" s="1240"/>
      <c r="AF685" s="1240"/>
      <c r="AG685" s="1240"/>
      <c r="AH685" s="1240"/>
      <c r="AI685" s="1240"/>
      <c r="AJ685" s="1240"/>
      <c r="AK685" s="1240"/>
      <c r="AL685" s="1240"/>
      <c r="AM685" s="1241"/>
      <c r="AN685" s="996"/>
    </row>
    <row r="686" spans="1:54" s="939" customFormat="1" ht="12.75" hidden="1" customHeight="1" thickTop="1">
      <c r="A686" s="124"/>
      <c r="B686" s="961"/>
      <c r="C686" s="962"/>
      <c r="D686" s="962"/>
      <c r="E686" s="962"/>
      <c r="F686" s="962"/>
      <c r="G686" s="962"/>
      <c r="H686" s="962"/>
      <c r="I686" s="1693"/>
      <c r="J686" s="1693"/>
      <c r="K686" s="1693"/>
      <c r="L686" s="1693"/>
      <c r="M686" s="1693"/>
      <c r="N686" s="1693"/>
      <c r="O686" s="1693"/>
      <c r="P686" s="1693"/>
      <c r="Q686" s="1693"/>
      <c r="R686" s="960"/>
      <c r="S686" s="928"/>
      <c r="T686" s="928"/>
      <c r="U686" s="928"/>
      <c r="V686" s="928"/>
      <c r="W686" s="928"/>
      <c r="X686" s="928"/>
      <c r="Y686" s="928"/>
      <c r="Z686" s="928"/>
      <c r="AA686" s="928"/>
      <c r="AB686" s="928"/>
      <c r="AC686" s="928"/>
      <c r="AD686" s="928"/>
      <c r="AE686" s="928"/>
      <c r="AF686" s="960"/>
      <c r="AG686" s="928"/>
      <c r="AH686" s="928"/>
      <c r="AI686" s="928"/>
      <c r="AJ686" s="928"/>
      <c r="AM686" s="51"/>
      <c r="AN686" s="996"/>
      <c r="AO686" s="939" t="s">
        <v>626</v>
      </c>
      <c r="AP686" s="1021">
        <v>0</v>
      </c>
    </row>
    <row r="687" spans="1:54" s="939" customFormat="1" ht="12.75" hidden="1" customHeight="1">
      <c r="A687" s="1008" t="s">
        <v>1792</v>
      </c>
      <c r="B687" s="1022"/>
      <c r="C687" s="1008"/>
      <c r="D687" s="1022"/>
      <c r="E687" s="995"/>
      <c r="F687" s="1022"/>
      <c r="G687" s="1022"/>
      <c r="H687" s="1022"/>
      <c r="I687" s="1022"/>
      <c r="J687" s="1022"/>
      <c r="K687" s="1022"/>
      <c r="L687" s="1022"/>
      <c r="M687" s="1022"/>
      <c r="N687" s="1022"/>
      <c r="O687" s="1022"/>
      <c r="P687" s="1022"/>
      <c r="Q687" s="1022"/>
      <c r="R687" s="1022"/>
      <c r="S687" s="1022"/>
      <c r="T687" s="1022"/>
      <c r="U687" s="1022"/>
      <c r="V687" s="1022"/>
      <c r="W687" s="1022"/>
      <c r="X687" s="1022"/>
      <c r="Y687" s="1022"/>
      <c r="Z687" s="1022"/>
      <c r="AA687" s="1022"/>
      <c r="AB687" s="1022"/>
      <c r="AE687" s="3195" t="s">
        <v>1793</v>
      </c>
      <c r="AF687" s="3195"/>
      <c r="AG687" s="3195"/>
      <c r="AH687" s="3195"/>
      <c r="AI687" s="3195"/>
      <c r="AJ687" s="3195"/>
      <c r="AK687" s="3195"/>
      <c r="AL687" s="1689"/>
      <c r="AM687" s="1022"/>
      <c r="AN687" s="996"/>
      <c r="AO687" s="939" t="s">
        <v>1771</v>
      </c>
      <c r="AP687" s="939">
        <v>5</v>
      </c>
      <c r="AQ687" s="1021"/>
      <c r="AR687" s="1021"/>
      <c r="AS687" s="1021"/>
      <c r="AT687" s="1021"/>
      <c r="AU687" s="1021"/>
      <c r="AV687" s="1021"/>
      <c r="AW687" s="1021"/>
    </row>
    <row r="688" spans="1:54" s="939" customFormat="1" ht="12.75" hidden="1" customHeight="1">
      <c r="A688" s="1008"/>
      <c r="B688" s="1002" t="s">
        <v>1794</v>
      </c>
      <c r="C688" s="1008"/>
      <c r="D688" s="1022"/>
      <c r="E688" s="995"/>
      <c r="F688" s="1022"/>
      <c r="G688" s="1022"/>
      <c r="H688" s="1022"/>
      <c r="I688" s="1022"/>
      <c r="J688" s="1022"/>
      <c r="K688" s="1022"/>
      <c r="L688" s="1022"/>
      <c r="M688" s="1022"/>
      <c r="N688" s="1022"/>
      <c r="O688" s="1022"/>
      <c r="P688" s="1022"/>
      <c r="Q688" s="1022"/>
      <c r="R688" s="1022"/>
      <c r="S688" s="1022"/>
      <c r="T688" s="1022"/>
      <c r="U688" s="1022"/>
      <c r="V688" s="1022"/>
      <c r="W688" s="1022"/>
      <c r="X688" s="1022"/>
      <c r="Y688" s="1022"/>
      <c r="Z688" s="1022"/>
      <c r="AA688" s="1022"/>
      <c r="AB688" s="1022"/>
      <c r="AE688" s="1689"/>
      <c r="AF688" s="1689"/>
      <c r="AG688" s="1689"/>
      <c r="AH688" s="1689"/>
      <c r="AI688" s="1689"/>
      <c r="AJ688" s="1689"/>
      <c r="AK688" s="1689"/>
      <c r="AL688" s="1689"/>
      <c r="AM688" s="1022"/>
      <c r="AN688" s="996"/>
      <c r="AO688" s="939" t="s">
        <v>1795</v>
      </c>
      <c r="AP688" s="939">
        <v>5</v>
      </c>
      <c r="AQ688" s="1021"/>
      <c r="AR688" s="1021"/>
      <c r="AS688" s="1021"/>
      <c r="AT688" s="1021"/>
      <c r="AU688" s="1021"/>
      <c r="AV688" s="1021"/>
      <c r="AW688" s="1021"/>
    </row>
    <row r="689" spans="1:50" s="939" customFormat="1" ht="12.75" hidden="1" customHeight="1">
      <c r="A689" s="1008"/>
      <c r="B689" s="982" t="s">
        <v>1796</v>
      </c>
      <c r="C689" s="1008"/>
      <c r="D689" s="1022"/>
      <c r="E689" s="995"/>
      <c r="F689" s="1022"/>
      <c r="G689" s="1022"/>
      <c r="H689" s="1022"/>
      <c r="I689" s="1022"/>
      <c r="J689" s="1022"/>
      <c r="K689" s="1022"/>
      <c r="L689" s="1022"/>
      <c r="M689" s="1022"/>
      <c r="N689" s="1022"/>
      <c r="O689" s="1022"/>
      <c r="P689" s="1022"/>
      <c r="Q689" s="1022"/>
      <c r="R689" s="1022"/>
      <c r="S689" s="1022"/>
      <c r="T689" s="1022"/>
      <c r="U689" s="1022"/>
      <c r="V689" s="1022"/>
      <c r="W689" s="1022"/>
      <c r="X689" s="1022"/>
      <c r="Y689" s="1022"/>
      <c r="Z689" s="1022"/>
      <c r="AA689" s="1022"/>
      <c r="AB689" s="1022"/>
      <c r="AE689" s="1689"/>
      <c r="AF689" s="1689"/>
      <c r="AG689" s="1689"/>
      <c r="AH689" s="1689"/>
      <c r="AI689" s="1689"/>
      <c r="AJ689" s="1689"/>
      <c r="AK689" s="1689"/>
      <c r="AL689" s="1689"/>
      <c r="AM689" s="1022"/>
      <c r="AN689" s="996"/>
      <c r="AO689" s="939" t="s">
        <v>1773</v>
      </c>
      <c r="AP689" s="939">
        <v>5</v>
      </c>
      <c r="AQ689" s="1175"/>
      <c r="AR689" s="1175"/>
      <c r="AS689" s="1231"/>
      <c r="AW689" s="1231"/>
    </row>
    <row r="690" spans="1:50" s="939" customFormat="1" ht="12.75" hidden="1" customHeight="1">
      <c r="A690" s="1008"/>
      <c r="B690" s="982" t="s">
        <v>1797</v>
      </c>
      <c r="C690" s="1008"/>
      <c r="D690" s="1022"/>
      <c r="E690" s="995"/>
      <c r="F690" s="1022"/>
      <c r="G690" s="1022"/>
      <c r="H690" s="1022"/>
      <c r="I690" s="1022"/>
      <c r="J690" s="1022"/>
      <c r="K690" s="1022"/>
      <c r="L690" s="1022"/>
      <c r="M690" s="1022"/>
      <c r="N690" s="1022"/>
      <c r="O690" s="1022"/>
      <c r="P690" s="1022"/>
      <c r="Q690" s="1022"/>
      <c r="R690" s="1022"/>
      <c r="S690" s="1022"/>
      <c r="T690" s="1022"/>
      <c r="U690" s="1022"/>
      <c r="V690" s="1022"/>
      <c r="W690" s="1022"/>
      <c r="X690" s="1022"/>
      <c r="Y690" s="1022"/>
      <c r="Z690" s="1022"/>
      <c r="AA690" s="1022"/>
      <c r="AB690" s="1022"/>
      <c r="AE690" s="1689"/>
      <c r="AF690" s="1689"/>
      <c r="AG690" s="1689"/>
      <c r="AH690" s="1689"/>
      <c r="AI690" s="1689"/>
      <c r="AJ690" s="1689"/>
      <c r="AK690" s="1689"/>
      <c r="AL690" s="1689"/>
      <c r="AM690" s="1022"/>
      <c r="AN690" s="996"/>
      <c r="AO690" s="939" t="s">
        <v>1775</v>
      </c>
      <c r="AP690" s="939">
        <v>5</v>
      </c>
      <c r="AQ690" s="1175"/>
      <c r="AR690" s="1175"/>
      <c r="AW690" s="1242"/>
    </row>
    <row r="691" spans="1:50" s="939" customFormat="1" ht="12.75" hidden="1" customHeight="1">
      <c r="A691" s="1008"/>
      <c r="B691" s="1022"/>
      <c r="C691" s="1008"/>
      <c r="D691" s="1022"/>
      <c r="E691" s="995"/>
      <c r="F691" s="1022"/>
      <c r="G691" s="1022"/>
      <c r="H691" s="1022"/>
      <c r="I691" s="1022"/>
      <c r="J691" s="1022"/>
      <c r="K691" s="1022"/>
      <c r="L691" s="1022"/>
      <c r="M691" s="1022"/>
      <c r="N691" s="1022"/>
      <c r="O691" s="1022"/>
      <c r="P691" s="1022"/>
      <c r="Q691" s="1022"/>
      <c r="R691" s="1022"/>
      <c r="S691" s="1022"/>
      <c r="T691" s="1022"/>
      <c r="U691" s="1022"/>
      <c r="V691" s="1022"/>
      <c r="W691" s="1022"/>
      <c r="X691" s="1022"/>
      <c r="Y691" s="1022"/>
      <c r="Z691" s="1022"/>
      <c r="AA691" s="1022"/>
      <c r="AB691" s="1022"/>
      <c r="AE691" s="1689"/>
      <c r="AF691" s="1689"/>
      <c r="AG691" s="1689"/>
      <c r="AH691" s="1689"/>
      <c r="AI691" s="1689"/>
      <c r="AJ691" s="1689"/>
      <c r="AK691" s="1689"/>
      <c r="AL691" s="1689"/>
      <c r="AM691" s="1022"/>
      <c r="AN691" s="996"/>
      <c r="AO691" s="939" t="s">
        <v>1776</v>
      </c>
      <c r="AP691" s="939">
        <v>5</v>
      </c>
      <c r="AQ691" s="1175"/>
      <c r="AR691" s="1175"/>
      <c r="AW691" s="1242"/>
    </row>
    <row r="692" spans="1:50" s="939" customFormat="1" ht="12.75" hidden="1" customHeight="1">
      <c r="A692" s="1008"/>
      <c r="B692" s="1022"/>
      <c r="C692" s="1243" t="s">
        <v>1798</v>
      </c>
      <c r="D692" s="1130"/>
      <c r="F692" s="1022"/>
      <c r="G692" s="1022"/>
      <c r="H692" s="1022"/>
      <c r="I692" s="1022"/>
      <c r="J692" s="1022"/>
      <c r="K692" s="1022"/>
      <c r="L692" s="1022"/>
      <c r="M692" s="1022"/>
      <c r="N692" s="1022"/>
      <c r="O692" s="1022"/>
      <c r="P692" s="1022"/>
      <c r="Q692" s="1022"/>
      <c r="R692" s="1022"/>
      <c r="S692" s="1022"/>
      <c r="T692" s="1022"/>
      <c r="U692" s="1022"/>
      <c r="V692" s="1022"/>
      <c r="W692" s="1022"/>
      <c r="X692" s="1022"/>
      <c r="Y692" s="1022"/>
      <c r="Z692" s="1022"/>
      <c r="AA692" s="1022"/>
      <c r="AB692" s="1022"/>
      <c r="AE692" s="1689"/>
      <c r="AF692" s="1689"/>
      <c r="AG692" s="995"/>
      <c r="AH692" s="995"/>
      <c r="AI692" s="995"/>
      <c r="AJ692" s="995"/>
      <c r="AK692" s="995"/>
      <c r="AL692" s="995"/>
      <c r="AM692" s="1022"/>
      <c r="AN692" s="996"/>
      <c r="AO692" s="939" t="s">
        <v>1777</v>
      </c>
      <c r="AP692" s="939">
        <v>5</v>
      </c>
      <c r="AW692" s="1242"/>
    </row>
    <row r="693" spans="1:50" s="939" customFormat="1" ht="12.75" hidden="1" customHeight="1">
      <c r="A693" s="1008"/>
      <c r="C693" s="3145" t="s">
        <v>626</v>
      </c>
      <c r="D693" s="3146"/>
      <c r="E693" s="1244" t="s">
        <v>540</v>
      </c>
      <c r="F693" s="3147" t="s">
        <v>1799</v>
      </c>
      <c r="G693" s="3147"/>
      <c r="H693" s="3147"/>
      <c r="I693" s="3147"/>
      <c r="J693" s="3147"/>
      <c r="K693" s="3147"/>
      <c r="L693" s="3147"/>
      <c r="M693" s="3147"/>
      <c r="N693" s="3147"/>
      <c r="O693" s="3147"/>
      <c r="P693" s="3147"/>
      <c r="Q693" s="3147"/>
      <c r="R693" s="3147"/>
      <c r="S693" s="3147"/>
      <c r="T693" s="3147"/>
      <c r="U693" s="3147"/>
      <c r="V693" s="3147"/>
      <c r="W693" s="3147"/>
      <c r="X693" s="3147"/>
      <c r="Y693" s="3147"/>
      <c r="Z693" s="3147"/>
      <c r="AA693" s="3147"/>
      <c r="AB693" s="3147"/>
      <c r="AC693" s="3147"/>
      <c r="AD693" s="3147"/>
      <c r="AE693" s="3147"/>
      <c r="AF693" s="1169"/>
      <c r="AG693" s="1169"/>
      <c r="AH693" s="1169"/>
      <c r="AI693" s="1169"/>
      <c r="AJ693" s="1169"/>
      <c r="AK693" s="1205"/>
      <c r="AL693" s="1021"/>
      <c r="AN693" s="996"/>
      <c r="AO693" s="939" t="s">
        <v>1800</v>
      </c>
      <c r="AP693" s="939">
        <v>5</v>
      </c>
      <c r="AS693" s="1237"/>
      <c r="AT693" s="1235"/>
      <c r="AW693" s="1242"/>
      <c r="AX693" s="1064"/>
    </row>
    <row r="694" spans="1:50" s="939" customFormat="1" ht="12.75" hidden="1" customHeight="1">
      <c r="A694" s="1056"/>
      <c r="C694" s="1245"/>
      <c r="D694" s="1021"/>
      <c r="E694" s="1246"/>
      <c r="F694" s="3148"/>
      <c r="G694" s="3148"/>
      <c r="H694" s="3148"/>
      <c r="I694" s="3148"/>
      <c r="J694" s="3148"/>
      <c r="K694" s="3148"/>
      <c r="L694" s="3148"/>
      <c r="M694" s="3148"/>
      <c r="N694" s="3148"/>
      <c r="O694" s="3148"/>
      <c r="P694" s="3148"/>
      <c r="Q694" s="3148"/>
      <c r="R694" s="3148"/>
      <c r="S694" s="3148"/>
      <c r="T694" s="3148"/>
      <c r="U694" s="3148"/>
      <c r="V694" s="3148"/>
      <c r="W694" s="3148"/>
      <c r="X694" s="3148"/>
      <c r="Y694" s="3148"/>
      <c r="Z694" s="3148"/>
      <c r="AA694" s="3148"/>
      <c r="AB694" s="3148"/>
      <c r="AC694" s="3148"/>
      <c r="AD694" s="3148"/>
      <c r="AE694" s="3148"/>
      <c r="AF694" s="1021"/>
      <c r="AG694" s="940"/>
      <c r="AH694" s="940"/>
      <c r="AI694" s="940"/>
      <c r="AJ694" s="940"/>
      <c r="AK694" s="1189"/>
      <c r="AL694" s="1021"/>
      <c r="AN694" s="996"/>
      <c r="AO694" s="939" t="s">
        <v>1781</v>
      </c>
      <c r="AP694" s="939">
        <v>1</v>
      </c>
    </row>
    <row r="695" spans="1:50" s="939" customFormat="1" ht="12.75" hidden="1" customHeight="1">
      <c r="A695" s="1056"/>
      <c r="C695" s="1247"/>
      <c r="D695" s="1184"/>
      <c r="E695" s="1248"/>
      <c r="F695" s="3149" t="s">
        <v>626</v>
      </c>
      <c r="G695" s="3149"/>
      <c r="H695" s="3149"/>
      <c r="I695" s="3149"/>
      <c r="J695" s="3149"/>
      <c r="K695" s="3149"/>
      <c r="L695" s="3149"/>
      <c r="M695" s="3149"/>
      <c r="N695" s="3149"/>
      <c r="O695" s="3149"/>
      <c r="P695" s="3149"/>
      <c r="Q695" s="3149"/>
      <c r="R695" s="3149"/>
      <c r="S695" s="3149"/>
      <c r="T695" s="3149"/>
      <c r="U695" s="3149"/>
      <c r="V695" s="3149"/>
      <c r="W695" s="3149"/>
      <c r="X695" s="3149"/>
      <c r="Y695" s="3149"/>
      <c r="Z695" s="3149"/>
      <c r="AA695" s="1249"/>
      <c r="AB695" s="1096"/>
      <c r="AC695" s="1096"/>
      <c r="AD695" s="1184"/>
      <c r="AE695" s="1184"/>
      <c r="AF695" s="1184"/>
      <c r="AG695" s="1250">
        <f>IF($C$693="Yes",(VLOOKUP($F$695,$AO$660:$AP$668,2,FALSE)),0)</f>
        <v>0</v>
      </c>
      <c r="AH695" s="1251" t="s">
        <v>1591</v>
      </c>
      <c r="AI695" s="1250"/>
      <c r="AJ695" s="1250"/>
      <c r="AK695" s="1200"/>
      <c r="AL695" s="1021"/>
      <c r="AN695" s="996"/>
      <c r="AS695" s="1231"/>
      <c r="AW695" s="1231"/>
    </row>
    <row r="696" spans="1:50" s="939" customFormat="1" ht="12.75" hidden="1" customHeight="1">
      <c r="A696" s="1056"/>
      <c r="C696" s="940"/>
      <c r="E696" s="1246"/>
      <c r="F696" s="985"/>
      <c r="G696" s="985"/>
      <c r="H696" s="985"/>
      <c r="I696" s="985"/>
      <c r="J696" s="985"/>
      <c r="K696" s="985"/>
      <c r="L696" s="985"/>
      <c r="M696" s="985"/>
      <c r="N696" s="985"/>
      <c r="O696" s="985"/>
      <c r="P696" s="985"/>
      <c r="Q696" s="985"/>
      <c r="R696" s="985"/>
      <c r="S696" s="985"/>
      <c r="T696" s="985"/>
      <c r="U696" s="985"/>
      <c r="V696" s="985"/>
      <c r="W696" s="985"/>
      <c r="X696" s="985"/>
      <c r="Y696" s="985"/>
      <c r="Z696" s="985"/>
      <c r="AA696" s="1252"/>
      <c r="AB696" s="940"/>
      <c r="AC696" s="940"/>
      <c r="AG696" s="940"/>
      <c r="AH696" s="940"/>
      <c r="AI696" s="940"/>
      <c r="AJ696" s="940"/>
      <c r="AN696" s="996"/>
      <c r="AO696" s="939" t="s">
        <v>626</v>
      </c>
      <c r="AP696" s="1064">
        <v>0</v>
      </c>
    </row>
    <row r="697" spans="1:50" s="939" customFormat="1" ht="12.75" hidden="1" customHeight="1">
      <c r="A697" s="1056"/>
      <c r="C697" s="3150" t="s">
        <v>578</v>
      </c>
      <c r="D697" s="3151"/>
      <c r="E697" s="1244" t="s">
        <v>798</v>
      </c>
      <c r="F697" s="1253" t="s">
        <v>1801</v>
      </c>
      <c r="G697" s="1083"/>
      <c r="H697" s="1083"/>
      <c r="I697" s="1083"/>
      <c r="J697" s="1083"/>
      <c r="K697" s="1083"/>
      <c r="L697" s="1083"/>
      <c r="M697" s="1083"/>
      <c r="N697" s="1083"/>
      <c r="O697" s="1083"/>
      <c r="P697" s="1083"/>
      <c r="Q697" s="1083"/>
      <c r="R697" s="1083"/>
      <c r="S697" s="1083"/>
      <c r="T697" s="1083"/>
      <c r="U697" s="1083"/>
      <c r="V697" s="1083"/>
      <c r="W697" s="1083"/>
      <c r="X697" s="1083"/>
      <c r="Y697" s="1083"/>
      <c r="Z697" s="1083"/>
      <c r="AA697" s="1083"/>
      <c r="AB697" s="1083"/>
      <c r="AC697" s="1083"/>
      <c r="AD697" s="1169"/>
      <c r="AE697" s="1169"/>
      <c r="AF697" s="1169"/>
      <c r="AG697" s="1083"/>
      <c r="AH697" s="1083"/>
      <c r="AI697" s="1083"/>
      <c r="AJ697" s="1083"/>
      <c r="AK697" s="1205"/>
      <c r="AL697" s="1021"/>
      <c r="AN697" s="996"/>
      <c r="AO697" s="1237">
        <v>0.15</v>
      </c>
      <c r="AP697" s="1064">
        <v>3</v>
      </c>
    </row>
    <row r="698" spans="1:50" s="939" customFormat="1" ht="12.75" hidden="1" customHeight="1">
      <c r="A698" s="1056"/>
      <c r="C698" s="1254" t="s">
        <v>1802</v>
      </c>
      <c r="D698" s="1021"/>
      <c r="E698" s="1021"/>
      <c r="F698" s="1255" t="s">
        <v>1803</v>
      </c>
      <c r="G698" s="940"/>
      <c r="H698" s="940"/>
      <c r="I698" s="940"/>
      <c r="J698" s="940"/>
      <c r="K698" s="940"/>
      <c r="L698" s="940"/>
      <c r="M698" s="940"/>
      <c r="N698" s="940"/>
      <c r="O698" s="940"/>
      <c r="P698" s="940"/>
      <c r="Q698" s="940"/>
      <c r="R698" s="940"/>
      <c r="S698" s="940"/>
      <c r="T698" s="940"/>
      <c r="U698" s="940"/>
      <c r="V698" s="940"/>
      <c r="W698" s="940"/>
      <c r="X698" s="940"/>
      <c r="Y698" s="940"/>
      <c r="Z698" s="940"/>
      <c r="AA698" s="940"/>
      <c r="AB698" s="940"/>
      <c r="AC698" s="1689"/>
      <c r="AD698" s="1021"/>
      <c r="AE698" s="1021"/>
      <c r="AF698" s="1021"/>
      <c r="AG698" s="1027"/>
      <c r="AH698" s="1027"/>
      <c r="AI698" s="1027"/>
      <c r="AJ698" s="1027"/>
      <c r="AK698" s="1189"/>
      <c r="AL698" s="1021"/>
      <c r="AN698" s="996"/>
      <c r="AO698" s="1237">
        <v>0.2</v>
      </c>
      <c r="AP698" s="1064">
        <v>5</v>
      </c>
    </row>
    <row r="699" spans="1:50" s="939" customFormat="1" ht="12.75" hidden="1" customHeight="1">
      <c r="A699" s="1056"/>
      <c r="C699" s="1691"/>
      <c r="D699" s="1692"/>
      <c r="E699" s="1256"/>
      <c r="F699" s="1255" t="s">
        <v>1804</v>
      </c>
      <c r="G699" s="1255"/>
      <c r="H699" s="1255"/>
      <c r="I699" s="1255"/>
      <c r="J699" s="1255"/>
      <c r="K699" s="1255"/>
      <c r="L699" s="1255"/>
      <c r="M699" s="1255"/>
      <c r="N699" s="1255"/>
      <c r="O699" s="1255"/>
      <c r="P699" s="1255"/>
      <c r="Q699" s="1255"/>
      <c r="R699" s="1255"/>
      <c r="S699" s="1255"/>
      <c r="T699" s="1255"/>
      <c r="U699" s="1255"/>
      <c r="V699" s="1255"/>
      <c r="W699" s="1255"/>
      <c r="X699" s="1255"/>
      <c r="Y699" s="1255"/>
      <c r="Z699" s="1255"/>
      <c r="AA699" s="1255"/>
      <c r="AB699" s="1255"/>
      <c r="AC699" s="1257"/>
      <c r="AD699" s="1258"/>
      <c r="AE699" s="1258"/>
      <c r="AF699" s="1258"/>
      <c r="AG699" s="1259"/>
      <c r="AH699" s="1027"/>
      <c r="AI699" s="1027"/>
      <c r="AJ699" s="1027"/>
      <c r="AK699" s="1189"/>
      <c r="AL699" s="1021"/>
      <c r="AN699" s="1121"/>
      <c r="AO699" s="1237"/>
      <c r="AP699" s="1235"/>
    </row>
    <row r="700" spans="1:50" s="989" customFormat="1" ht="12.75" hidden="1" customHeight="1">
      <c r="A700" s="1115"/>
      <c r="B700" s="939"/>
      <c r="C700" s="1245"/>
      <c r="D700" s="1021"/>
      <c r="E700" s="1246"/>
      <c r="F700" s="1260" t="s">
        <v>1805</v>
      </c>
      <c r="G700" s="1021"/>
      <c r="H700" s="1021"/>
      <c r="I700" s="1255"/>
      <c r="J700" s="1255"/>
      <c r="K700" s="1255"/>
      <c r="L700" s="1255"/>
      <c r="M700" s="1255"/>
      <c r="N700" s="1255"/>
      <c r="O700" s="1255"/>
      <c r="P700" s="1255"/>
      <c r="Q700" s="1255"/>
      <c r="R700" s="1255"/>
      <c r="S700" s="1255"/>
      <c r="T700" s="1255"/>
      <c r="U700" s="1255"/>
      <c r="V700" s="3157" t="s">
        <v>626</v>
      </c>
      <c r="W700" s="3157"/>
      <c r="X700" s="3157"/>
      <c r="Y700" s="1255"/>
      <c r="Z700" s="1255"/>
      <c r="AA700" s="1255"/>
      <c r="AB700" s="1255"/>
      <c r="AC700" s="1255"/>
      <c r="AD700" s="1258"/>
      <c r="AE700" s="1258"/>
      <c r="AF700" s="1258"/>
      <c r="AG700" s="1027">
        <f>IF(AND($C$697="Yes",$V$702="N/A",$V$707="N/A",$V$711="N/A",$V$713="N/A"),(VLOOKUP(V700,$AR$670:$AS$672,2,FALSE)),0)</f>
        <v>0</v>
      </c>
      <c r="AH700" s="1697" t="s">
        <v>1591</v>
      </c>
      <c r="AI700" s="940"/>
      <c r="AJ700" s="940"/>
      <c r="AK700" s="1189"/>
      <c r="AL700" s="1021"/>
      <c r="AM700" s="939"/>
      <c r="AN700" s="996"/>
    </row>
    <row r="701" spans="1:50" s="989" customFormat="1" ht="12.75" hidden="1" customHeight="1">
      <c r="A701" s="1115"/>
      <c r="B701" s="939"/>
      <c r="C701" s="1245"/>
      <c r="D701" s="1021"/>
      <c r="E701" s="1246"/>
      <c r="F701" s="1260"/>
      <c r="G701" s="1021"/>
      <c r="H701" s="1021"/>
      <c r="I701" s="1255"/>
      <c r="J701" s="1255"/>
      <c r="K701" s="1255"/>
      <c r="L701" s="1255"/>
      <c r="M701" s="1255"/>
      <c r="N701" s="1255"/>
      <c r="O701" s="1255"/>
      <c r="P701" s="1255"/>
      <c r="Q701" s="1255"/>
      <c r="R701" s="1255"/>
      <c r="S701" s="1255"/>
      <c r="T701" s="1255"/>
      <c r="U701" s="1255"/>
      <c r="V701" s="1255"/>
      <c r="W701" s="1255"/>
      <c r="X701" s="1255"/>
      <c r="Y701" s="1255"/>
      <c r="Z701" s="1255"/>
      <c r="AA701" s="1255"/>
      <c r="AB701" s="1255"/>
      <c r="AC701" s="1255"/>
      <c r="AD701" s="1258"/>
      <c r="AE701" s="1258"/>
      <c r="AF701" s="1258"/>
      <c r="AG701" s="1027"/>
      <c r="AH701" s="1697"/>
      <c r="AI701" s="940"/>
      <c r="AJ701" s="940"/>
      <c r="AK701" s="1189"/>
      <c r="AL701" s="1021"/>
      <c r="AM701" s="939"/>
      <c r="AN701" s="996"/>
    </row>
    <row r="702" spans="1:50" s="989" customFormat="1" ht="12.75" hidden="1" customHeight="1">
      <c r="A702" s="1115"/>
      <c r="B702" s="939"/>
      <c r="C702" s="1245"/>
      <c r="D702" s="1021"/>
      <c r="E702" s="1246"/>
      <c r="F702" s="1260" t="s">
        <v>1806</v>
      </c>
      <c r="G702" s="1021"/>
      <c r="H702" s="1021"/>
      <c r="I702" s="1255"/>
      <c r="J702" s="1255"/>
      <c r="K702" s="1255"/>
      <c r="L702" s="1255"/>
      <c r="M702" s="1255"/>
      <c r="N702" s="1255"/>
      <c r="O702" s="1255"/>
      <c r="P702" s="1255"/>
      <c r="Q702" s="1255"/>
      <c r="R702" s="1255"/>
      <c r="S702" s="1255"/>
      <c r="T702" s="1255"/>
      <c r="U702" s="1255"/>
      <c r="V702" s="3157" t="s">
        <v>626</v>
      </c>
      <c r="W702" s="3157"/>
      <c r="X702" s="3157"/>
      <c r="Y702" s="1255"/>
      <c r="Z702" s="1255"/>
      <c r="AA702" s="1255"/>
      <c r="AB702" s="1255"/>
      <c r="AC702" s="1255"/>
      <c r="AD702" s="1258"/>
      <c r="AE702" s="1258"/>
      <c r="AF702" s="1258"/>
      <c r="AG702" s="1027">
        <f>IF(AND($C$697="Yes",$V$700="N/A", $V$707="N/A",$V$711="N/A",$V$713="N/A"),(VLOOKUP(V702,$AO$670:$AP$672,2,FALSE)),0)</f>
        <v>0</v>
      </c>
      <c r="AH702" s="1697" t="s">
        <v>1591</v>
      </c>
      <c r="AI702" s="940"/>
      <c r="AJ702" s="940"/>
      <c r="AK702" s="1189"/>
      <c r="AL702" s="1021"/>
      <c r="AM702" s="939"/>
      <c r="AN702" s="996"/>
    </row>
    <row r="703" spans="1:50" s="939" customFormat="1" ht="12.75" hidden="1" customHeight="1">
      <c r="A703" s="1056"/>
      <c r="C703" s="1245"/>
      <c r="D703" s="1021"/>
      <c r="E703" s="1246"/>
      <c r="F703" s="1212"/>
      <c r="G703" s="1261"/>
      <c r="H703" s="1261"/>
      <c r="I703" s="1261"/>
      <c r="J703" s="1261"/>
      <c r="K703" s="1261"/>
      <c r="L703" s="1261"/>
      <c r="M703" s="1261"/>
      <c r="N703" s="1261"/>
      <c r="O703" s="1261"/>
      <c r="P703" s="1261"/>
      <c r="Q703" s="940"/>
      <c r="R703" s="940"/>
      <c r="S703" s="940"/>
      <c r="T703" s="940"/>
      <c r="U703" s="940"/>
      <c r="V703" s="940"/>
      <c r="W703" s="940"/>
      <c r="X703" s="940"/>
      <c r="Y703" s="940"/>
      <c r="Z703" s="940"/>
      <c r="AA703" s="940"/>
      <c r="AB703" s="940"/>
      <c r="AC703" s="940"/>
      <c r="AD703" s="1021"/>
      <c r="AE703" s="1021"/>
      <c r="AF703" s="1021"/>
      <c r="AG703" s="1212"/>
      <c r="AH703" s="1212"/>
      <c r="AI703" s="1212"/>
      <c r="AJ703" s="1212"/>
      <c r="AK703" s="1189"/>
      <c r="AL703" s="1021"/>
      <c r="AN703" s="996"/>
      <c r="AO703" s="939" t="s">
        <v>626</v>
      </c>
      <c r="AP703" s="939">
        <v>0</v>
      </c>
    </row>
    <row r="704" spans="1:50" s="939" customFormat="1" ht="12.75" hidden="1" customHeight="1">
      <c r="A704" s="1056"/>
      <c r="C704" s="1245"/>
      <c r="D704" s="1021"/>
      <c r="E704" s="1246"/>
      <c r="F704" s="1261" t="s">
        <v>1807</v>
      </c>
      <c r="G704" s="1021"/>
      <c r="H704" s="1021"/>
      <c r="I704" s="1246"/>
      <c r="J704" s="1246"/>
      <c r="K704" s="1246"/>
      <c r="L704" s="1246"/>
      <c r="M704" s="1246"/>
      <c r="N704" s="1246"/>
      <c r="O704" s="1246"/>
      <c r="P704" s="1246"/>
      <c r="Q704" s="940"/>
      <c r="R704" s="940"/>
      <c r="S704" s="940"/>
      <c r="T704" s="940"/>
      <c r="U704" s="940"/>
      <c r="V704" s="940"/>
      <c r="W704" s="940"/>
      <c r="X704" s="940"/>
      <c r="Y704" s="940"/>
      <c r="Z704" s="940"/>
      <c r="AA704" s="940"/>
      <c r="AB704" s="940"/>
      <c r="AC704" s="940"/>
      <c r="AD704" s="1021"/>
      <c r="AE704" s="1021"/>
      <c r="AF704" s="1021"/>
      <c r="AG704" s="1021"/>
      <c r="AH704" s="1021"/>
      <c r="AI704" s="1021"/>
      <c r="AJ704" s="940"/>
      <c r="AK704" s="1189"/>
      <c r="AL704" s="1021"/>
      <c r="AN704" s="996"/>
      <c r="AO704" s="939" t="s">
        <v>1808</v>
      </c>
      <c r="AP704" s="1064">
        <v>2</v>
      </c>
    </row>
    <row r="705" spans="1:81" s="939" customFormat="1" ht="12.75" hidden="1" customHeight="1">
      <c r="A705" s="1056"/>
      <c r="C705" s="1245"/>
      <c r="D705" s="1056"/>
      <c r="E705" s="1056"/>
      <c r="F705" s="1258" t="s">
        <v>1809</v>
      </c>
      <c r="G705" s="1056"/>
      <c r="H705" s="1056"/>
      <c r="I705" s="1056"/>
      <c r="J705" s="1056"/>
      <c r="K705" s="1056"/>
      <c r="L705" s="1056"/>
      <c r="M705" s="1246"/>
      <c r="N705" s="1246"/>
      <c r="O705" s="1246"/>
      <c r="P705" s="1246"/>
      <c r="Q705" s="940"/>
      <c r="R705" s="940"/>
      <c r="S705" s="940"/>
      <c r="T705" s="940"/>
      <c r="U705" s="940"/>
      <c r="V705" s="940"/>
      <c r="W705" s="940"/>
      <c r="X705" s="940"/>
      <c r="Y705" s="940"/>
      <c r="Z705" s="940"/>
      <c r="AA705" s="940"/>
      <c r="AB705" s="940"/>
      <c r="AC705" s="940"/>
      <c r="AD705" s="1021"/>
      <c r="AE705" s="1021"/>
      <c r="AF705" s="1021"/>
      <c r="AG705" s="1027"/>
      <c r="AH705" s="1697"/>
      <c r="AI705" s="940"/>
      <c r="AJ705" s="940"/>
      <c r="AK705" s="1189"/>
      <c r="AL705" s="1021"/>
      <c r="AN705" s="996"/>
      <c r="AO705" s="939" t="s">
        <v>1810</v>
      </c>
      <c r="AP705" s="939">
        <v>2</v>
      </c>
    </row>
    <row r="706" spans="1:81" s="989" customFormat="1" ht="12.75" hidden="1" customHeight="1">
      <c r="A706" s="1056"/>
      <c r="B706" s="939"/>
      <c r="C706" s="1197"/>
      <c r="D706" s="1252"/>
      <c r="E706" s="1252"/>
      <c r="F706" s="1258" t="s">
        <v>1811</v>
      </c>
      <c r="G706" s="1056"/>
      <c r="H706" s="1056"/>
      <c r="I706" s="1056"/>
      <c r="J706" s="1056"/>
      <c r="K706" s="1056"/>
      <c r="L706" s="1056"/>
      <c r="M706" s="1246"/>
      <c r="N706" s="1246"/>
      <c r="O706" s="1246"/>
      <c r="P706" s="1246"/>
      <c r="Q706" s="940"/>
      <c r="R706" s="940"/>
      <c r="S706" s="940"/>
      <c r="T706" s="940"/>
      <c r="U706" s="940"/>
      <c r="V706" s="940"/>
      <c r="W706" s="940"/>
      <c r="X706" s="940"/>
      <c r="Y706" s="940"/>
      <c r="Z706" s="940"/>
      <c r="AA706" s="940"/>
      <c r="AB706" s="940"/>
      <c r="AC706" s="940"/>
      <c r="AD706" s="1021"/>
      <c r="AE706" s="1021"/>
      <c r="AF706" s="1021"/>
      <c r="AG706" s="1027"/>
      <c r="AH706" s="1697"/>
      <c r="AI706" s="940"/>
      <c r="AJ706" s="940"/>
      <c r="AK706" s="1189"/>
      <c r="AL706" s="1021"/>
      <c r="AM706" s="939"/>
      <c r="AN706" s="1121"/>
      <c r="AO706" s="939" t="s">
        <v>1812</v>
      </c>
      <c r="AP706" s="939">
        <v>2</v>
      </c>
    </row>
    <row r="707" spans="1:81" s="939" customFormat="1" ht="12.75" hidden="1" customHeight="1">
      <c r="A707" s="1056"/>
      <c r="C707" s="1262"/>
      <c r="D707" s="1056"/>
      <c r="E707" s="1056"/>
      <c r="F707" s="1260" t="s">
        <v>1813</v>
      </c>
      <c r="G707" s="1056"/>
      <c r="H707" s="1056"/>
      <c r="I707" s="1056"/>
      <c r="J707" s="1056"/>
      <c r="K707" s="1056"/>
      <c r="L707" s="1056"/>
      <c r="M707" s="1246"/>
      <c r="N707" s="1246"/>
      <c r="O707" s="1246"/>
      <c r="P707" s="1246"/>
      <c r="Q707" s="940"/>
      <c r="R707" s="940"/>
      <c r="S707" s="940"/>
      <c r="T707" s="940"/>
      <c r="U707" s="940"/>
      <c r="V707" s="3157" t="s">
        <v>626</v>
      </c>
      <c r="W707" s="3157"/>
      <c r="X707" s="3157"/>
      <c r="Y707" s="940"/>
      <c r="Z707" s="940"/>
      <c r="AA707" s="940"/>
      <c r="AB707" s="940"/>
      <c r="AC707" s="940"/>
      <c r="AD707" s="1021"/>
      <c r="AE707" s="1021"/>
      <c r="AF707" s="1021"/>
      <c r="AG707" s="1027">
        <f>IF(AND($C$697="Yes",$V$700="N/A",$V$702="N/A", $V$711="N/A",$V$713="N/A"),(VLOOKUP($V$707,$AO$674:$AP$676,2,FALSE)),0)</f>
        <v>0</v>
      </c>
      <c r="AH707" s="1697" t="s">
        <v>1591</v>
      </c>
      <c r="AI707" s="940"/>
      <c r="AJ707" s="940"/>
      <c r="AK707" s="1189"/>
      <c r="AL707" s="1021"/>
      <c r="AN707" s="922"/>
    </row>
    <row r="708" spans="1:81" s="939" customFormat="1" ht="12.75" hidden="1" customHeight="1">
      <c r="A708" s="1056"/>
      <c r="C708" s="1245"/>
      <c r="D708" s="1056"/>
      <c r="E708" s="1056"/>
      <c r="F708" s="1021"/>
      <c r="G708" s="1021"/>
      <c r="H708" s="1021"/>
      <c r="I708" s="1056"/>
      <c r="J708" s="1056"/>
      <c r="K708" s="1056"/>
      <c r="L708" s="1056"/>
      <c r="M708" s="1246"/>
      <c r="N708" s="1246"/>
      <c r="O708" s="1246"/>
      <c r="P708" s="1246"/>
      <c r="Q708" s="940"/>
      <c r="R708" s="940"/>
      <c r="S708" s="940"/>
      <c r="T708" s="940"/>
      <c r="U708" s="940"/>
      <c r="V708" s="940"/>
      <c r="W708" s="940"/>
      <c r="X708" s="940"/>
      <c r="Y708" s="940"/>
      <c r="Z708" s="940"/>
      <c r="AA708" s="940"/>
      <c r="AB708" s="940"/>
      <c r="AC708" s="940"/>
      <c r="AD708" s="1021"/>
      <c r="AE708" s="1021"/>
      <c r="AF708" s="1021"/>
      <c r="AG708" s="1021"/>
      <c r="AH708" s="1021"/>
      <c r="AI708" s="1021"/>
      <c r="AJ708" s="940"/>
      <c r="AK708" s="1189"/>
      <c r="AL708" s="1021"/>
      <c r="AN708" s="1263"/>
    </row>
    <row r="709" spans="1:81" s="989" customFormat="1" ht="12.75" hidden="1" customHeight="1">
      <c r="A709" s="1056"/>
      <c r="B709" s="1022"/>
      <c r="C709" s="1264" t="s">
        <v>1814</v>
      </c>
      <c r="D709" s="1265"/>
      <c r="E709" s="1265"/>
      <c r="F709" s="1266" t="s">
        <v>1815</v>
      </c>
      <c r="G709" s="1169"/>
      <c r="H709" s="1169"/>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169"/>
      <c r="AE709" s="1169"/>
      <c r="AF709" s="1169"/>
      <c r="AG709" s="1169"/>
      <c r="AH709" s="1169"/>
      <c r="AI709" s="1169"/>
      <c r="AJ709" s="1265"/>
      <c r="AK709" s="1205"/>
      <c r="AL709" s="1021"/>
      <c r="AM709" s="939"/>
      <c r="AN709" s="983"/>
      <c r="AO709" s="939" t="s">
        <v>626</v>
      </c>
      <c r="AP709" s="939">
        <v>0</v>
      </c>
      <c r="AQ709" s="1209"/>
    </row>
    <row r="710" spans="1:81" s="989" customFormat="1" ht="12.75" hidden="1" customHeight="1">
      <c r="A710" s="1056"/>
      <c r="B710" s="1022"/>
      <c r="C710" s="1267"/>
      <c r="D710" s="3156"/>
      <c r="E710" s="3156"/>
      <c r="F710" s="1255" t="s">
        <v>1816</v>
      </c>
      <c r="G710" s="1212"/>
      <c r="H710" s="1212"/>
      <c r="I710" s="1021"/>
      <c r="J710" s="1021"/>
      <c r="K710" s="1021"/>
      <c r="L710" s="1021"/>
      <c r="M710" s="1021"/>
      <c r="N710" s="1021"/>
      <c r="O710" s="1021"/>
      <c r="P710" s="1021"/>
      <c r="Q710" s="1021"/>
      <c r="R710" s="1021"/>
      <c r="S710" s="1021"/>
      <c r="T710" s="1021"/>
      <c r="U710" s="1021"/>
      <c r="V710" s="1212"/>
      <c r="W710" s="1212"/>
      <c r="X710" s="1212"/>
      <c r="Y710" s="1021"/>
      <c r="Z710" s="1021"/>
      <c r="AA710" s="1021"/>
      <c r="AB710" s="1021"/>
      <c r="AC710" s="1021"/>
      <c r="AD710" s="1021"/>
      <c r="AE710" s="1021"/>
      <c r="AF710" s="1021"/>
      <c r="AG710" s="1212"/>
      <c r="AH710" s="1212"/>
      <c r="AI710" s="1212"/>
      <c r="AJ710" s="1212"/>
      <c r="AK710" s="1189"/>
      <c r="AL710" s="1021"/>
      <c r="AM710" s="939"/>
      <c r="AN710" s="983"/>
      <c r="AO710" s="939" t="s">
        <v>1817</v>
      </c>
      <c r="AP710" s="1064">
        <v>5</v>
      </c>
      <c r="AQ710" s="928"/>
    </row>
    <row r="711" spans="1:81" s="1130" customFormat="1" ht="12.75" hidden="1" customHeight="1">
      <c r="A711" s="1695"/>
      <c r="B711" s="1022"/>
      <c r="C711" s="1245"/>
      <c r="D711" s="1021"/>
      <c r="E711" s="1021"/>
      <c r="F711" s="1268" t="s">
        <v>1805</v>
      </c>
      <c r="G711" s="1021"/>
      <c r="H711" s="1021"/>
      <c r="I711" s="1021"/>
      <c r="J711" s="1021"/>
      <c r="K711" s="1021"/>
      <c r="L711" s="1021"/>
      <c r="M711" s="1021"/>
      <c r="N711" s="1021"/>
      <c r="O711" s="1021"/>
      <c r="P711" s="1021"/>
      <c r="Q711" s="1021"/>
      <c r="R711" s="1021"/>
      <c r="S711" s="1021"/>
      <c r="T711" s="1021"/>
      <c r="U711" s="1021"/>
      <c r="V711" s="3157" t="s">
        <v>626</v>
      </c>
      <c r="W711" s="3157"/>
      <c r="X711" s="3157"/>
      <c r="Y711" s="1021"/>
      <c r="Z711" s="1021"/>
      <c r="AA711" s="1021"/>
      <c r="AB711" s="1021"/>
      <c r="AC711" s="1021"/>
      <c r="AD711" s="1021"/>
      <c r="AE711" s="1021"/>
      <c r="AF711" s="1021"/>
      <c r="AG711" s="1027">
        <f>IF(AND($C$697="Yes",$V$700="N/A",V702="N/A",$V$707="N/A",$V$713="N/A"),(VLOOKUP($V$711,$AW$670:$AX$673,2,FALSE)),0)</f>
        <v>0</v>
      </c>
      <c r="AH711" s="1697" t="s">
        <v>1591</v>
      </c>
      <c r="AI711" s="940"/>
      <c r="AJ711" s="1021"/>
      <c r="AK711" s="1189"/>
      <c r="AL711" s="1021"/>
      <c r="AM711" s="939"/>
      <c r="AN711" s="1129"/>
      <c r="AO711" s="939" t="s">
        <v>1818</v>
      </c>
      <c r="AP711" s="939">
        <v>5</v>
      </c>
      <c r="AS711" s="939"/>
      <c r="AT711" s="939"/>
      <c r="AU711" s="939"/>
      <c r="AV711" s="939"/>
      <c r="AW711" s="939"/>
      <c r="AX711" s="939"/>
      <c r="AY711" s="939"/>
      <c r="AZ711" s="939"/>
      <c r="BA711" s="939"/>
      <c r="BB711" s="939"/>
      <c r="BO711" s="939"/>
      <c r="BP711" s="939"/>
      <c r="BQ711" s="939"/>
      <c r="BR711" s="939"/>
      <c r="BS711" s="939"/>
      <c r="BT711" s="939"/>
      <c r="BU711" s="939"/>
      <c r="BV711" s="939"/>
      <c r="BW711" s="939"/>
      <c r="BX711" s="939"/>
      <c r="BY711" s="939"/>
      <c r="BZ711" s="939"/>
      <c r="CA711" s="939"/>
      <c r="CB711" s="939"/>
      <c r="CC711" s="939"/>
    </row>
    <row r="712" spans="1:81" s="1130" customFormat="1" ht="12.75" hidden="1" customHeight="1">
      <c r="A712" s="1695"/>
      <c r="B712" s="1022"/>
      <c r="C712" s="1245"/>
      <c r="D712" s="1021"/>
      <c r="E712" s="1021"/>
      <c r="F712" s="960"/>
      <c r="G712" s="960"/>
      <c r="H712" s="960"/>
      <c r="I712" s="1021"/>
      <c r="J712" s="1021"/>
      <c r="K712" s="1021"/>
      <c r="L712" s="1021"/>
      <c r="M712" s="1021"/>
      <c r="N712" s="1021"/>
      <c r="O712" s="1021"/>
      <c r="P712" s="1021"/>
      <c r="Q712" s="1021"/>
      <c r="R712" s="1021"/>
      <c r="S712" s="1021"/>
      <c r="T712" s="1021"/>
      <c r="U712" s="1021"/>
      <c r="V712" s="1021"/>
      <c r="W712" s="1021"/>
      <c r="X712" s="1021"/>
      <c r="Y712" s="1021"/>
      <c r="Z712" s="1021"/>
      <c r="AA712" s="1021"/>
      <c r="AB712" s="1021"/>
      <c r="AC712" s="1021"/>
      <c r="AD712" s="1021"/>
      <c r="AE712" s="1021"/>
      <c r="AF712" s="1021"/>
      <c r="AG712" s="960"/>
      <c r="AH712" s="960"/>
      <c r="AI712" s="960"/>
      <c r="AJ712" s="960"/>
      <c r="AK712" s="1189"/>
      <c r="AL712" s="1021"/>
      <c r="AM712" s="939"/>
      <c r="AN712" s="1129"/>
      <c r="AO712" s="939" t="s">
        <v>1819</v>
      </c>
      <c r="AP712" s="939">
        <v>5</v>
      </c>
      <c r="AS712" s="939"/>
      <c r="AT712" s="939"/>
      <c r="AU712" s="939"/>
      <c r="AV712" s="939"/>
      <c r="AW712" s="939"/>
      <c r="AX712" s="939"/>
      <c r="AY712" s="939"/>
      <c r="AZ712" s="939"/>
      <c r="BA712" s="939"/>
      <c r="BB712" s="939"/>
      <c r="BC712" s="939"/>
      <c r="BD712" s="939"/>
      <c r="BE712" s="939"/>
      <c r="BF712" s="939"/>
      <c r="BG712" s="939"/>
      <c r="BH712" s="939"/>
      <c r="BI712" s="939"/>
      <c r="BJ712" s="939"/>
      <c r="BK712" s="939"/>
      <c r="BL712" s="939"/>
      <c r="BM712" s="939"/>
      <c r="BN712" s="939"/>
      <c r="BO712" s="939"/>
      <c r="BP712" s="939"/>
      <c r="BQ712" s="939"/>
      <c r="BR712" s="939"/>
      <c r="BS712" s="939"/>
      <c r="BT712" s="939"/>
      <c r="BU712" s="939"/>
      <c r="BV712" s="939"/>
      <c r="BW712" s="939"/>
      <c r="BX712" s="939"/>
      <c r="BY712" s="939"/>
      <c r="BZ712" s="939"/>
      <c r="CA712" s="939"/>
      <c r="CB712" s="939"/>
      <c r="CC712" s="939"/>
    </row>
    <row r="713" spans="1:81" s="928" customFormat="1" ht="12.75" hidden="1" customHeight="1">
      <c r="A713" s="1695"/>
      <c r="B713" s="1022"/>
      <c r="C713" s="1247"/>
      <c r="D713" s="1184"/>
      <c r="E713" s="1184"/>
      <c r="F713" s="1260" t="s">
        <v>1806</v>
      </c>
      <c r="G713" s="1269"/>
      <c r="H713" s="1269"/>
      <c r="I713" s="1184"/>
      <c r="J713" s="1184"/>
      <c r="K713" s="1184"/>
      <c r="L713" s="1184"/>
      <c r="M713" s="1184"/>
      <c r="N713" s="1184"/>
      <c r="O713" s="1184"/>
      <c r="P713" s="1184"/>
      <c r="Q713" s="1184"/>
      <c r="R713" s="1184"/>
      <c r="S713" s="1184"/>
      <c r="T713" s="1184"/>
      <c r="U713" s="1184"/>
      <c r="V713" s="3157" t="s">
        <v>626</v>
      </c>
      <c r="W713" s="3157"/>
      <c r="X713" s="3157"/>
      <c r="Y713" s="1184"/>
      <c r="Z713" s="1184"/>
      <c r="AA713" s="1184"/>
      <c r="AB713" s="1184"/>
      <c r="AC713" s="1184"/>
      <c r="AD713" s="1184"/>
      <c r="AE713" s="1184"/>
      <c r="AF713" s="1184"/>
      <c r="AG713" s="1270">
        <f>IF(AND($C$697="Yes",$V$700="N/A",$V$702="N/A",$V$707="N/A",$V$711="N/A"),(VLOOKUP($V$713,$BA$670:$BB$672,2,FALSE)),0)</f>
        <v>0</v>
      </c>
      <c r="AH713" s="1251" t="s">
        <v>1591</v>
      </c>
      <c r="AI713" s="1184"/>
      <c r="AJ713" s="1184"/>
      <c r="AK713" s="1200"/>
      <c r="AL713" s="1021"/>
      <c r="AM713" s="939"/>
      <c r="AN713" s="1271"/>
      <c r="AP713" s="989"/>
      <c r="AQ713" s="989"/>
      <c r="AR713" s="989"/>
      <c r="AS713" s="989"/>
      <c r="AT713" s="989"/>
      <c r="AU713" s="989"/>
      <c r="AV713" s="989"/>
      <c r="AW713" s="989"/>
      <c r="AX713" s="989"/>
      <c r="AY713" s="989"/>
      <c r="AZ713" s="989"/>
      <c r="BA713" s="989"/>
      <c r="BB713" s="989"/>
      <c r="BC713" s="989"/>
      <c r="BE713" s="989"/>
      <c r="BF713" s="989"/>
      <c r="BG713" s="989"/>
      <c r="BH713" s="989"/>
      <c r="BI713" s="989"/>
      <c r="BJ713" s="989"/>
      <c r="BK713" s="989"/>
      <c r="BL713" s="989"/>
      <c r="BM713" s="989"/>
      <c r="BN713" s="989"/>
      <c r="BO713" s="989"/>
      <c r="BP713" s="989"/>
      <c r="BQ713" s="989"/>
      <c r="BR713" s="989"/>
    </row>
    <row r="714" spans="1:81" s="928" customFormat="1" ht="12.75" hidden="1" customHeight="1">
      <c r="A714" s="1695"/>
      <c r="B714" s="1022"/>
      <c r="C714" s="940"/>
      <c r="D714" s="939"/>
      <c r="E714" s="1246"/>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939"/>
      <c r="AN714" s="1271"/>
      <c r="AO714" s="1272"/>
      <c r="AP714" s="1022"/>
      <c r="AQ714" s="1022"/>
      <c r="AR714" s="1022"/>
      <c r="AS714" s="1022"/>
      <c r="AT714" s="1022"/>
      <c r="AU714" s="1273"/>
      <c r="AV714" s="1273"/>
      <c r="AW714" s="1273"/>
      <c r="AX714" s="1273"/>
      <c r="AY714" s="1273"/>
      <c r="AZ714" s="1273"/>
      <c r="BA714" s="1273"/>
      <c r="BB714" s="1061"/>
      <c r="BC714" s="1061"/>
      <c r="BD714" s="982"/>
      <c r="BE714" s="1022"/>
      <c r="BF714" s="1022"/>
      <c r="BG714" s="1022"/>
      <c r="BH714" s="1022"/>
      <c r="BI714" s="1022"/>
      <c r="BJ714" s="1273"/>
      <c r="BK714" s="1273"/>
      <c r="BL714" s="1273"/>
      <c r="BM714" s="1273"/>
      <c r="BN714" s="1273"/>
      <c r="BO714" s="1273"/>
      <c r="BP714" s="1273"/>
      <c r="BQ714" s="1061"/>
      <c r="BR714" s="1022"/>
      <c r="BS714" s="982"/>
      <c r="BT714" s="982"/>
      <c r="BU714" s="982"/>
      <c r="BV714" s="982"/>
      <c r="BW714" s="982"/>
      <c r="BX714" s="982"/>
      <c r="BY714" s="982"/>
      <c r="BZ714" s="982"/>
      <c r="CA714" s="982"/>
      <c r="CB714" s="982"/>
      <c r="CC714" s="982"/>
    </row>
    <row r="715" spans="1:81" s="928" customFormat="1" ht="12.75" hidden="1" customHeight="1">
      <c r="A715" s="1695"/>
      <c r="B715" s="939"/>
      <c r="C715" s="1243" t="s">
        <v>1820</v>
      </c>
      <c r="D715" s="1022"/>
      <c r="E715" s="1246"/>
      <c r="F715" s="940"/>
      <c r="G715" s="940"/>
      <c r="H715" s="940"/>
      <c r="I715" s="940"/>
      <c r="J715" s="940"/>
      <c r="K715" s="940"/>
      <c r="L715" s="940"/>
      <c r="M715" s="940"/>
      <c r="N715" s="940"/>
      <c r="O715" s="940"/>
      <c r="P715" s="940"/>
      <c r="Q715" s="940"/>
      <c r="R715" s="940"/>
      <c r="S715" s="940"/>
      <c r="T715" s="940"/>
      <c r="U715" s="940"/>
      <c r="V715" s="940"/>
      <c r="W715" s="940"/>
      <c r="X715" s="940"/>
      <c r="Y715" s="940"/>
      <c r="Z715" s="940"/>
      <c r="AA715" s="940"/>
      <c r="AB715" s="940"/>
      <c r="AC715" s="940"/>
      <c r="AD715" s="939"/>
      <c r="AE715" s="939"/>
      <c r="AF715" s="939"/>
      <c r="AG715" s="940"/>
      <c r="AH715" s="940"/>
      <c r="AI715" s="940"/>
      <c r="AJ715" s="940"/>
      <c r="AK715" s="939"/>
      <c r="AL715" s="939"/>
      <c r="AM715" s="939"/>
      <c r="AN715" s="1271"/>
      <c r="AO715" s="1272"/>
      <c r="AP715" s="1022"/>
      <c r="AQ715" s="1022"/>
      <c r="AR715" s="1022"/>
      <c r="AS715" s="1022"/>
      <c r="AT715" s="1022"/>
      <c r="AU715" s="1273"/>
      <c r="AV715" s="1273"/>
      <c r="AW715" s="1273"/>
      <c r="AX715" s="1273"/>
      <c r="AY715" s="1273"/>
      <c r="AZ715" s="1273"/>
      <c r="BA715" s="1273"/>
      <c r="BB715" s="1061"/>
      <c r="BC715" s="1061"/>
      <c r="BD715" s="982"/>
      <c r="BE715" s="1022"/>
      <c r="BF715" s="1022"/>
      <c r="BG715" s="1022"/>
      <c r="BH715" s="1022"/>
      <c r="BI715" s="1022"/>
      <c r="BJ715" s="1273"/>
      <c r="BK715" s="1273"/>
      <c r="BL715" s="1273"/>
      <c r="BM715" s="1273"/>
      <c r="BN715" s="1273"/>
      <c r="BO715" s="1273"/>
      <c r="BP715" s="1273"/>
      <c r="BQ715" s="1061"/>
      <c r="BR715" s="1022"/>
      <c r="BS715" s="982"/>
      <c r="BT715" s="982"/>
      <c r="BU715" s="982"/>
      <c r="BV715" s="982"/>
      <c r="BW715" s="982"/>
      <c r="BX715" s="982"/>
      <c r="BY715" s="982"/>
      <c r="BZ715" s="982"/>
      <c r="CA715" s="982"/>
      <c r="CB715" s="982"/>
      <c r="CC715" s="982"/>
    </row>
    <row r="716" spans="1:81" s="1130" customFormat="1" ht="12.75" hidden="1" customHeight="1">
      <c r="A716" s="1695"/>
      <c r="B716" s="939"/>
      <c r="C716" s="3145" t="s">
        <v>626</v>
      </c>
      <c r="D716" s="3146"/>
      <c r="E716" s="1244" t="s">
        <v>540</v>
      </c>
      <c r="F716" s="3147" t="s">
        <v>1799</v>
      </c>
      <c r="G716" s="3147"/>
      <c r="H716" s="3147"/>
      <c r="I716" s="3147"/>
      <c r="J716" s="3147"/>
      <c r="K716" s="3147"/>
      <c r="L716" s="3147"/>
      <c r="M716" s="3147"/>
      <c r="N716" s="3147"/>
      <c r="O716" s="3147"/>
      <c r="P716" s="3147"/>
      <c r="Q716" s="3147"/>
      <c r="R716" s="3147"/>
      <c r="S716" s="3147"/>
      <c r="T716" s="3147"/>
      <c r="U716" s="3147"/>
      <c r="V716" s="3147"/>
      <c r="W716" s="3147"/>
      <c r="X716" s="3147"/>
      <c r="Y716" s="3147"/>
      <c r="Z716" s="3147"/>
      <c r="AA716" s="3147"/>
      <c r="AB716" s="3147"/>
      <c r="AC716" s="3147"/>
      <c r="AD716" s="3147"/>
      <c r="AE716" s="3147"/>
      <c r="AF716" s="1169"/>
      <c r="AG716" s="1203"/>
      <c r="AH716" s="1203"/>
      <c r="AI716" s="1203"/>
      <c r="AJ716" s="1203"/>
      <c r="AK716" s="1205"/>
      <c r="AL716" s="1021"/>
      <c r="AM716" s="939"/>
      <c r="AN716" s="921"/>
      <c r="AO716" s="1101"/>
      <c r="AP716" s="1022"/>
      <c r="AQ716" s="1022"/>
      <c r="AR716" s="1022"/>
      <c r="AS716" s="1022"/>
      <c r="AT716" s="1022"/>
      <c r="AU716" s="1274"/>
      <c r="AV716" s="1274"/>
      <c r="AW716" s="1274"/>
      <c r="AX716" s="1274"/>
      <c r="AY716" s="1274"/>
      <c r="AZ716" s="1274"/>
      <c r="BA716" s="1274"/>
      <c r="BB716" s="1022"/>
      <c r="BC716" s="1022"/>
      <c r="BD716" s="1002"/>
      <c r="BE716" s="1022"/>
      <c r="BF716" s="1022"/>
      <c r="BG716" s="1022"/>
      <c r="BH716" s="1022"/>
      <c r="BI716" s="1022"/>
      <c r="BJ716" s="1274"/>
      <c r="BK716" s="1274"/>
      <c r="BL716" s="1274"/>
      <c r="BM716" s="1274"/>
      <c r="BN716" s="1274"/>
      <c r="BO716" s="1274"/>
      <c r="BP716" s="1274"/>
      <c r="BQ716" s="1022"/>
      <c r="BR716" s="1022"/>
      <c r="BS716" s="1002"/>
      <c r="BT716" s="1002"/>
      <c r="BU716" s="1002"/>
      <c r="BV716" s="1002"/>
      <c r="BW716" s="1002"/>
      <c r="BX716" s="1002"/>
      <c r="BY716" s="1002"/>
      <c r="BZ716" s="1002"/>
      <c r="CA716" s="1002"/>
      <c r="CB716" s="1002"/>
      <c r="CC716" s="1002"/>
    </row>
    <row r="717" spans="1:81" s="1130" customFormat="1" ht="12.75" hidden="1" customHeight="1">
      <c r="A717" s="1695"/>
      <c r="B717" s="939"/>
      <c r="C717" s="1245"/>
      <c r="D717" s="1021"/>
      <c r="E717" s="1246"/>
      <c r="F717" s="3148"/>
      <c r="G717" s="3148"/>
      <c r="H717" s="3148"/>
      <c r="I717" s="3148"/>
      <c r="J717" s="3148"/>
      <c r="K717" s="3148"/>
      <c r="L717" s="3148"/>
      <c r="M717" s="3148"/>
      <c r="N717" s="3148"/>
      <c r="O717" s="3148"/>
      <c r="P717" s="3148"/>
      <c r="Q717" s="3148"/>
      <c r="R717" s="3148"/>
      <c r="S717" s="3148"/>
      <c r="T717" s="3148"/>
      <c r="U717" s="3148"/>
      <c r="V717" s="3148"/>
      <c r="W717" s="3148"/>
      <c r="X717" s="3148"/>
      <c r="Y717" s="3148"/>
      <c r="Z717" s="3148"/>
      <c r="AA717" s="3148"/>
      <c r="AB717" s="3148"/>
      <c r="AC717" s="3148"/>
      <c r="AD717" s="3148"/>
      <c r="AE717" s="3148"/>
      <c r="AF717" s="1021"/>
      <c r="AG717" s="940"/>
      <c r="AH717" s="940"/>
      <c r="AI717" s="940"/>
      <c r="AJ717" s="940"/>
      <c r="AK717" s="1189"/>
      <c r="AL717" s="1021"/>
      <c r="AM717" s="939"/>
      <c r="AN717" s="921"/>
      <c r="AO717" s="1101"/>
      <c r="AP717" s="1275"/>
      <c r="AQ717" s="1275"/>
      <c r="AR717" s="1275"/>
      <c r="AS717" s="1276"/>
      <c r="AT717" s="1022"/>
      <c r="AU717" s="1277"/>
      <c r="AV717" s="1277"/>
      <c r="AW717" s="1277"/>
      <c r="AX717" s="1277"/>
      <c r="AY717" s="1277"/>
      <c r="AZ717" s="1277"/>
      <c r="BA717" s="1277"/>
      <c r="BB717" s="1058"/>
      <c r="BC717" s="1058"/>
      <c r="BD717" s="1002"/>
      <c r="BE717" s="1275"/>
      <c r="BF717" s="1275"/>
      <c r="BG717" s="1275"/>
      <c r="BH717" s="1276"/>
      <c r="BI717" s="1022"/>
      <c r="BJ717" s="1278"/>
      <c r="BK717" s="1277"/>
      <c r="BL717" s="1277"/>
      <c r="BM717" s="1277"/>
      <c r="BN717" s="1277"/>
      <c r="BO717" s="1277"/>
      <c r="BP717" s="1277"/>
      <c r="BQ717" s="1058"/>
      <c r="BR717" s="1022"/>
      <c r="BS717" s="1002"/>
      <c r="BT717" s="1002"/>
      <c r="BU717" s="1002"/>
      <c r="BV717" s="1002"/>
      <c r="BW717" s="1002"/>
      <c r="BX717" s="1002"/>
      <c r="BY717" s="1002"/>
      <c r="BZ717" s="1002"/>
      <c r="CA717" s="1002"/>
      <c r="CB717" s="1002"/>
      <c r="CC717" s="1002"/>
    </row>
    <row r="718" spans="1:81" s="1130" customFormat="1" ht="12.75" hidden="1" customHeight="1">
      <c r="A718" s="1695"/>
      <c r="B718" s="939"/>
      <c r="C718" s="1247"/>
      <c r="D718" s="1184"/>
      <c r="E718" s="1248"/>
      <c r="F718" s="3152" t="s">
        <v>626</v>
      </c>
      <c r="G718" s="3152"/>
      <c r="H718" s="3152"/>
      <c r="I718" s="3152"/>
      <c r="J718" s="3152"/>
      <c r="K718" s="3152"/>
      <c r="L718" s="3152"/>
      <c r="M718" s="3152"/>
      <c r="N718" s="3152"/>
      <c r="O718" s="3152"/>
      <c r="P718" s="3152"/>
      <c r="Q718" s="3152"/>
      <c r="R718" s="3152"/>
      <c r="S718" s="3152"/>
      <c r="T718" s="3152"/>
      <c r="U718" s="3152"/>
      <c r="V718" s="3152"/>
      <c r="W718" s="3152"/>
      <c r="X718" s="3152"/>
      <c r="Y718" s="3152"/>
      <c r="Z718" s="3152"/>
      <c r="AA718" s="1249"/>
      <c r="AB718" s="1096"/>
      <c r="AC718" s="1096"/>
      <c r="AD718" s="1184"/>
      <c r="AE718" s="1184"/>
      <c r="AF718" s="1184"/>
      <c r="AG718" s="1250">
        <f>IF($C$716="Yes",(VLOOKUP($F$718,$AO$686:$AP$694,2,FALSE)),0)</f>
        <v>0</v>
      </c>
      <c r="AH718" s="1251" t="s">
        <v>1591</v>
      </c>
      <c r="AI718" s="1250"/>
      <c r="AJ718" s="1096"/>
      <c r="AK718" s="1200"/>
      <c r="AL718" s="1021"/>
      <c r="AM718" s="939"/>
      <c r="AN718" s="921"/>
      <c r="AO718" s="1101"/>
      <c r="AP718" s="1275"/>
      <c r="AQ718" s="1275"/>
      <c r="AR718" s="1275"/>
      <c r="AS718" s="1276"/>
      <c r="AT718" s="1022"/>
      <c r="AU718" s="1277"/>
      <c r="AV718" s="1277"/>
      <c r="AW718" s="1277"/>
      <c r="AX718" s="1277"/>
      <c r="AY718" s="1277"/>
      <c r="AZ718" s="1277"/>
      <c r="BA718" s="1277"/>
      <c r="BB718" s="1058"/>
      <c r="BC718" s="1058"/>
      <c r="BD718" s="1002"/>
      <c r="BE718" s="1275"/>
      <c r="BF718" s="1275"/>
      <c r="BG718" s="1275"/>
      <c r="BH718" s="1276"/>
      <c r="BI718" s="1022"/>
      <c r="BJ718" s="1278"/>
      <c r="BK718" s="1277"/>
      <c r="BL718" s="1277"/>
      <c r="BM718" s="1277"/>
      <c r="BN718" s="1277"/>
      <c r="BO718" s="1277"/>
      <c r="BP718" s="1277"/>
      <c r="BQ718" s="1058"/>
      <c r="BR718" s="1022"/>
      <c r="BS718" s="1002"/>
      <c r="BT718" s="1002"/>
      <c r="BU718" s="1002"/>
      <c r="BV718" s="1002"/>
      <c r="BW718" s="1002"/>
      <c r="BX718" s="1002"/>
      <c r="BY718" s="1002"/>
      <c r="BZ718" s="1002"/>
      <c r="CA718" s="1002"/>
      <c r="CB718" s="1002"/>
      <c r="CC718" s="1002"/>
    </row>
    <row r="719" spans="1:81" s="1130" customFormat="1" ht="12.75" hidden="1" customHeight="1">
      <c r="A719" s="1695"/>
      <c r="B719" s="939"/>
      <c r="C719" s="1243"/>
      <c r="D719" s="1022"/>
      <c r="E719" s="1246"/>
      <c r="F719" s="940"/>
      <c r="G719" s="940"/>
      <c r="H719" s="940"/>
      <c r="I719" s="940"/>
      <c r="J719" s="940"/>
      <c r="K719" s="940"/>
      <c r="L719" s="940"/>
      <c r="M719" s="940"/>
      <c r="N719" s="940"/>
      <c r="O719" s="940"/>
      <c r="P719" s="940"/>
      <c r="Q719" s="940"/>
      <c r="R719" s="940"/>
      <c r="S719" s="940"/>
      <c r="T719" s="940"/>
      <c r="U719" s="940"/>
      <c r="V719" s="940"/>
      <c r="W719" s="940"/>
      <c r="X719" s="940"/>
      <c r="Y719" s="940"/>
      <c r="Z719" s="940"/>
      <c r="AA719" s="940"/>
      <c r="AB719" s="940"/>
      <c r="AC719" s="940"/>
      <c r="AD719" s="1021"/>
      <c r="AE719" s="1021"/>
      <c r="AF719" s="1021"/>
      <c r="AG719" s="940"/>
      <c r="AH719" s="940"/>
      <c r="AI719" s="940"/>
      <c r="AJ719" s="940"/>
      <c r="AK719" s="1021"/>
      <c r="AL719" s="1021"/>
      <c r="AM719" s="939"/>
      <c r="AN719" s="921"/>
      <c r="AO719" s="1101"/>
      <c r="AP719" s="1275"/>
      <c r="AQ719" s="1275"/>
      <c r="AR719" s="1275"/>
      <c r="AS719" s="1276"/>
      <c r="AT719" s="1022"/>
      <c r="AU719" s="1277"/>
      <c r="AV719" s="1277"/>
      <c r="AW719" s="1277"/>
      <c r="AX719" s="1277"/>
      <c r="AY719" s="1277"/>
      <c r="AZ719" s="1277"/>
      <c r="BA719" s="1277"/>
      <c r="BB719" s="1058"/>
      <c r="BC719" s="1058"/>
      <c r="BD719" s="1002"/>
      <c r="BE719" s="1275"/>
      <c r="BF719" s="1275"/>
      <c r="BG719" s="1275"/>
      <c r="BH719" s="1276"/>
      <c r="BI719" s="1022"/>
      <c r="BJ719" s="1278"/>
      <c r="BK719" s="1277"/>
      <c r="BL719" s="1277"/>
      <c r="BM719" s="1277"/>
      <c r="BN719" s="1277"/>
      <c r="BO719" s="1277"/>
      <c r="BP719" s="1277"/>
      <c r="BQ719" s="1058"/>
      <c r="BR719" s="1022"/>
      <c r="BS719" s="1002"/>
      <c r="BT719" s="1002"/>
      <c r="BU719" s="1002"/>
      <c r="BV719" s="1002"/>
      <c r="BW719" s="1002"/>
      <c r="BX719" s="1002"/>
      <c r="BY719" s="1002"/>
      <c r="BZ719" s="1002"/>
      <c r="CA719" s="1002"/>
      <c r="CB719" s="1002"/>
      <c r="CC719" s="1002"/>
    </row>
    <row r="720" spans="1:81" s="1130" customFormat="1" ht="12.75" hidden="1" customHeight="1">
      <c r="A720" s="1056"/>
      <c r="B720" s="939"/>
      <c r="C720" s="3145" t="s">
        <v>626</v>
      </c>
      <c r="D720" s="3146"/>
      <c r="E720" s="1244" t="s">
        <v>798</v>
      </c>
      <c r="F720" s="3153" t="s">
        <v>1821</v>
      </c>
      <c r="G720" s="3153"/>
      <c r="H720" s="3153"/>
      <c r="I720" s="3153"/>
      <c r="J720" s="3153"/>
      <c r="K720" s="3153"/>
      <c r="L720" s="3153"/>
      <c r="M720" s="3153"/>
      <c r="N720" s="3153"/>
      <c r="O720" s="3153"/>
      <c r="P720" s="3153"/>
      <c r="Q720" s="3153"/>
      <c r="R720" s="3153"/>
      <c r="S720" s="3153"/>
      <c r="T720" s="3153"/>
      <c r="U720" s="3153"/>
      <c r="V720" s="3153"/>
      <c r="W720" s="3153"/>
      <c r="X720" s="3153"/>
      <c r="Y720" s="3153"/>
      <c r="Z720" s="3153"/>
      <c r="AA720" s="3153"/>
      <c r="AB720" s="3153"/>
      <c r="AC720" s="3153"/>
      <c r="AD720" s="3153"/>
      <c r="AE720" s="3153"/>
      <c r="AF720" s="1169"/>
      <c r="AG720" s="1083"/>
      <c r="AH720" s="1083"/>
      <c r="AI720" s="1083"/>
      <c r="AJ720" s="1083"/>
      <c r="AK720" s="1205"/>
      <c r="AL720" s="1021"/>
      <c r="AM720" s="939"/>
      <c r="AN720" s="921"/>
      <c r="AO720" s="1101"/>
      <c r="AP720" s="1275"/>
      <c r="AQ720" s="1275"/>
      <c r="AR720" s="1275"/>
      <c r="AS720" s="1276"/>
      <c r="AT720" s="1022"/>
      <c r="AU720" s="1277"/>
      <c r="AV720" s="1277"/>
      <c r="AW720" s="1277"/>
      <c r="AX720" s="1277"/>
      <c r="AY720" s="1277"/>
      <c r="AZ720" s="1277"/>
      <c r="BA720" s="1277"/>
      <c r="BB720" s="1058"/>
      <c r="BC720" s="1058"/>
      <c r="BD720" s="1002"/>
      <c r="BE720" s="1275"/>
      <c r="BF720" s="1275"/>
      <c r="BG720" s="1275"/>
      <c r="BH720" s="1276"/>
      <c r="BI720" s="1022"/>
      <c r="BJ720" s="1278"/>
      <c r="BK720" s="1277"/>
      <c r="BL720" s="1277"/>
      <c r="BM720" s="1277"/>
      <c r="BN720" s="1277"/>
      <c r="BO720" s="1277"/>
      <c r="BP720" s="1277"/>
      <c r="BQ720" s="1058"/>
      <c r="BR720" s="1022"/>
      <c r="BS720" s="1002"/>
      <c r="BT720" s="1002"/>
      <c r="BU720" s="1002"/>
      <c r="BV720" s="1002"/>
      <c r="BW720" s="1002"/>
      <c r="BX720" s="1002"/>
      <c r="BY720" s="1002"/>
      <c r="BZ720" s="1002"/>
      <c r="CA720" s="1002"/>
      <c r="CB720" s="1002"/>
      <c r="CC720" s="1002"/>
    </row>
    <row r="721" spans="1:81" s="1130" customFormat="1" ht="12.75" hidden="1" customHeight="1">
      <c r="A721" s="1056"/>
      <c r="B721" s="939"/>
      <c r="C721" s="1245"/>
      <c r="D721" s="1021"/>
      <c r="E721" s="1246"/>
      <c r="F721" s="3154"/>
      <c r="G721" s="3154"/>
      <c r="H721" s="3154"/>
      <c r="I721" s="3154"/>
      <c r="J721" s="3154"/>
      <c r="K721" s="3154"/>
      <c r="L721" s="3154"/>
      <c r="M721" s="3154"/>
      <c r="N721" s="3154"/>
      <c r="O721" s="3154"/>
      <c r="P721" s="3154"/>
      <c r="Q721" s="3154"/>
      <c r="R721" s="3154"/>
      <c r="S721" s="3154"/>
      <c r="T721" s="3154"/>
      <c r="U721" s="3154"/>
      <c r="V721" s="3154"/>
      <c r="W721" s="3154"/>
      <c r="X721" s="3154"/>
      <c r="Y721" s="3154"/>
      <c r="Z721" s="3154"/>
      <c r="AA721" s="3154"/>
      <c r="AB721" s="3154"/>
      <c r="AC721" s="3154"/>
      <c r="AD721" s="3154"/>
      <c r="AE721" s="3154"/>
      <c r="AF721" s="1021"/>
      <c r="AG721" s="940"/>
      <c r="AH721" s="940"/>
      <c r="AI721" s="940"/>
      <c r="AJ721" s="940"/>
      <c r="AK721" s="1189"/>
      <c r="AL721" s="1021"/>
      <c r="AM721" s="939"/>
      <c r="AN721" s="921"/>
      <c r="AO721" s="1101"/>
      <c r="AP721" s="1275"/>
      <c r="AQ721" s="1275"/>
      <c r="AR721" s="1275"/>
      <c r="AS721" s="1276"/>
      <c r="AT721" s="1022"/>
      <c r="AU721" s="1277"/>
      <c r="AV721" s="1277"/>
      <c r="AW721" s="1277"/>
      <c r="AX721" s="1277"/>
      <c r="AY721" s="1277"/>
      <c r="AZ721" s="1277"/>
      <c r="BA721" s="1277"/>
      <c r="BB721" s="1058"/>
      <c r="BC721" s="1058"/>
      <c r="BD721" s="1002"/>
      <c r="BE721" s="1275"/>
      <c r="BF721" s="1275"/>
      <c r="BG721" s="1275"/>
      <c r="BH721" s="1276"/>
      <c r="BI721" s="1022"/>
      <c r="BJ721" s="1278"/>
      <c r="BK721" s="1277"/>
      <c r="BL721" s="1277"/>
      <c r="BM721" s="1277"/>
      <c r="BN721" s="1277"/>
      <c r="BO721" s="1277"/>
      <c r="BP721" s="1277"/>
      <c r="BQ721" s="1058"/>
      <c r="BR721" s="1022"/>
      <c r="BS721" s="1002"/>
      <c r="BT721" s="1002"/>
      <c r="BU721" s="1002"/>
      <c r="BV721" s="1002"/>
      <c r="BW721" s="1002"/>
      <c r="BX721" s="1002"/>
      <c r="BY721" s="1002"/>
      <c r="BZ721" s="1002"/>
      <c r="CA721" s="1002"/>
      <c r="CB721" s="1002"/>
      <c r="CC721" s="1002"/>
    </row>
    <row r="722" spans="1:81" s="1130" customFormat="1" ht="12.75" hidden="1" customHeight="1">
      <c r="A722" s="1056"/>
      <c r="B722" s="939"/>
      <c r="C722" s="1197"/>
      <c r="D722" s="1021"/>
      <c r="E722" s="1021"/>
      <c r="F722" s="1268" t="s">
        <v>1822</v>
      </c>
      <c r="G722" s="940"/>
      <c r="H722" s="940"/>
      <c r="I722" s="940"/>
      <c r="J722" s="940"/>
      <c r="K722" s="940"/>
      <c r="L722" s="940"/>
      <c r="M722" s="940"/>
      <c r="N722" s="940"/>
      <c r="O722" s="940"/>
      <c r="P722" s="940"/>
      <c r="Q722" s="940"/>
      <c r="R722" s="940"/>
      <c r="S722" s="940"/>
      <c r="T722" s="940"/>
      <c r="U722" s="940"/>
      <c r="V722" s="940"/>
      <c r="W722" s="940"/>
      <c r="X722" s="940"/>
      <c r="Y722" s="940"/>
      <c r="Z722" s="940"/>
      <c r="AA722" s="940"/>
      <c r="AB722" s="940"/>
      <c r="AC722" s="1689"/>
      <c r="AD722" s="1021"/>
      <c r="AE722" s="1021"/>
      <c r="AF722" s="1021"/>
      <c r="AG722" s="1027"/>
      <c r="AH722" s="1027"/>
      <c r="AI722" s="1027"/>
      <c r="AJ722" s="1027"/>
      <c r="AK722" s="1189"/>
      <c r="AL722" s="1021"/>
      <c r="AM722" s="939"/>
      <c r="AN722" s="921"/>
      <c r="AO722" s="1002"/>
      <c r="AP722" s="1275"/>
      <c r="AQ722" s="1275"/>
      <c r="AR722" s="1275"/>
      <c r="AS722" s="1276"/>
      <c r="AT722" s="1022"/>
      <c r="AU722" s="1277"/>
      <c r="AV722" s="1277"/>
      <c r="AW722" s="1277"/>
      <c r="AX722" s="1277"/>
      <c r="AY722" s="1277"/>
      <c r="AZ722" s="1277"/>
      <c r="BA722" s="1277"/>
      <c r="BB722" s="1002"/>
      <c r="BC722" s="1002"/>
      <c r="BD722" s="1002"/>
      <c r="BE722" s="1275"/>
      <c r="BF722" s="1275"/>
      <c r="BG722" s="1275"/>
      <c r="BH722" s="1276"/>
      <c r="BI722" s="1022"/>
      <c r="BJ722" s="1278"/>
      <c r="BK722" s="1277"/>
      <c r="BL722" s="1277"/>
      <c r="BM722" s="1277"/>
      <c r="BN722" s="1277"/>
      <c r="BO722" s="1277"/>
      <c r="BP722" s="1277"/>
      <c r="BQ722" s="1002"/>
      <c r="BR722" s="1022"/>
      <c r="BS722" s="1002"/>
      <c r="BT722" s="1002"/>
      <c r="BU722" s="1002"/>
      <c r="BV722" s="1002"/>
      <c r="BW722" s="1002"/>
      <c r="BX722" s="1002"/>
      <c r="BY722" s="1002"/>
      <c r="BZ722" s="1002"/>
      <c r="CA722" s="1002"/>
      <c r="CB722" s="1002"/>
      <c r="CC722" s="1002"/>
    </row>
    <row r="723" spans="1:81" s="1130" customFormat="1" ht="13.5" hidden="1" thickTop="1">
      <c r="A723" s="1056"/>
      <c r="B723" s="939"/>
      <c r="C723" s="1247"/>
      <c r="D723" s="1184"/>
      <c r="E723" s="1248"/>
      <c r="F723" s="3155" t="s">
        <v>626</v>
      </c>
      <c r="G723" s="3155"/>
      <c r="H723" s="3155"/>
      <c r="I723" s="1096"/>
      <c r="J723" s="1096"/>
      <c r="K723" s="1096"/>
      <c r="L723" s="1096"/>
      <c r="M723" s="1096"/>
      <c r="N723" s="1096"/>
      <c r="O723" s="1096"/>
      <c r="P723" s="1096"/>
      <c r="Q723" s="1096"/>
      <c r="R723" s="1096"/>
      <c r="S723" s="1096"/>
      <c r="T723" s="1096"/>
      <c r="U723" s="1096"/>
      <c r="V723" s="1096"/>
      <c r="W723" s="1096"/>
      <c r="X723" s="1096"/>
      <c r="Y723" s="1096"/>
      <c r="Z723" s="1096"/>
      <c r="AA723" s="1096"/>
      <c r="AB723" s="1096"/>
      <c r="AC723" s="1096"/>
      <c r="AD723" s="1184"/>
      <c r="AE723" s="1184"/>
      <c r="AF723" s="1184"/>
      <c r="AG723" s="1250">
        <f>IF($C$720="Yes",(VLOOKUP($F$723,$AO$696:$AP$698,2,FALSE)),0)</f>
        <v>0</v>
      </c>
      <c r="AH723" s="1251" t="s">
        <v>1591</v>
      </c>
      <c r="AI723" s="1096"/>
      <c r="AJ723" s="1096"/>
      <c r="AK723" s="1200"/>
      <c r="AL723" s="1021"/>
      <c r="AM723" s="939"/>
      <c r="AN723" s="921"/>
      <c r="AO723" s="1002"/>
      <c r="AP723" s="1275"/>
      <c r="AQ723" s="1275"/>
      <c r="AR723" s="1275"/>
      <c r="AS723" s="1274"/>
      <c r="AT723" s="1022"/>
      <c r="AU723" s="1277"/>
      <c r="AV723" s="1277"/>
      <c r="AW723" s="1277"/>
      <c r="AX723" s="1277"/>
      <c r="AY723" s="1277"/>
      <c r="AZ723" s="1277"/>
      <c r="BA723" s="1277"/>
      <c r="BB723" s="1002"/>
      <c r="BC723" s="1002"/>
      <c r="BD723" s="1002"/>
      <c r="BE723" s="1275"/>
      <c r="BF723" s="1275"/>
      <c r="BG723" s="1275"/>
      <c r="BH723" s="1274"/>
      <c r="BI723" s="1022"/>
      <c r="BJ723" s="1278"/>
      <c r="BK723" s="1277"/>
      <c r="BL723" s="1277"/>
      <c r="BM723" s="1277"/>
      <c r="BN723" s="1277"/>
      <c r="BO723" s="1277"/>
      <c r="BP723" s="1277"/>
      <c r="BQ723" s="1002"/>
      <c r="BR723" s="1022"/>
      <c r="BS723" s="1002"/>
      <c r="BT723" s="1002"/>
      <c r="BU723" s="1002"/>
      <c r="BV723" s="1002"/>
      <c r="BW723" s="1002"/>
      <c r="BX723" s="1002"/>
      <c r="BY723" s="1002"/>
      <c r="BZ723" s="1002"/>
      <c r="CA723" s="1002"/>
      <c r="CB723" s="1002"/>
      <c r="CC723" s="1002"/>
    </row>
    <row r="724" spans="1:81" s="1130" customFormat="1" ht="13.5" hidden="1" thickTop="1">
      <c r="A724" s="940"/>
      <c r="B724" s="940"/>
      <c r="C724" s="940"/>
      <c r="D724" s="940"/>
      <c r="E724" s="940"/>
      <c r="F724" s="940"/>
      <c r="G724" s="940"/>
      <c r="H724" s="940"/>
      <c r="I724" s="940"/>
      <c r="J724" s="940"/>
      <c r="K724" s="940"/>
      <c r="L724" s="940"/>
      <c r="M724" s="940"/>
      <c r="N724" s="940"/>
      <c r="O724" s="940"/>
      <c r="P724" s="940"/>
      <c r="Q724" s="940"/>
      <c r="R724" s="940"/>
      <c r="S724" s="940"/>
      <c r="T724" s="940"/>
      <c r="U724" s="940"/>
      <c r="V724" s="940"/>
      <c r="W724" s="940"/>
      <c r="X724" s="940"/>
      <c r="Y724" s="940"/>
      <c r="Z724" s="940"/>
      <c r="AA724" s="940"/>
      <c r="AB724" s="940"/>
      <c r="AC724" s="940"/>
      <c r="AD724" s="940"/>
      <c r="AE724" s="1021"/>
      <c r="AF724" s="1021"/>
      <c r="AG724" s="1027"/>
      <c r="AH724" s="1697"/>
      <c r="AI724" s="940"/>
      <c r="AJ724" s="940"/>
      <c r="AK724" s="1021"/>
      <c r="AL724" s="1021"/>
      <c r="AM724" s="939"/>
      <c r="AN724" s="921"/>
      <c r="AO724" s="1002"/>
      <c r="AP724" s="1275"/>
      <c r="AQ724" s="1275"/>
      <c r="AR724" s="1275"/>
      <c r="AS724" s="1274"/>
      <c r="AT724" s="1022"/>
      <c r="AU724" s="1277"/>
      <c r="AV724" s="1277"/>
      <c r="AW724" s="1277"/>
      <c r="AX724" s="1277"/>
      <c r="AY724" s="1277"/>
      <c r="AZ724" s="1277"/>
      <c r="BA724" s="1277"/>
      <c r="BB724" s="1002"/>
      <c r="BC724" s="1002"/>
      <c r="BD724" s="1002"/>
      <c r="BE724" s="1275"/>
      <c r="BF724" s="1275"/>
      <c r="BG724" s="1275"/>
      <c r="BH724" s="1274"/>
      <c r="BI724" s="1022"/>
      <c r="BJ724" s="1278"/>
      <c r="BK724" s="1277"/>
      <c r="BL724" s="1277"/>
      <c r="BM724" s="1277"/>
      <c r="BN724" s="1277"/>
      <c r="BO724" s="1277"/>
      <c r="BP724" s="1277"/>
      <c r="BQ724" s="1002"/>
      <c r="BR724" s="1022"/>
      <c r="BS724" s="1002"/>
      <c r="BT724" s="1002"/>
      <c r="BU724" s="1002"/>
      <c r="BV724" s="1002"/>
      <c r="BW724" s="1002"/>
      <c r="BX724" s="1002"/>
      <c r="BY724" s="1002"/>
      <c r="BZ724" s="1002"/>
      <c r="CA724" s="1002"/>
      <c r="CB724" s="1002"/>
      <c r="CC724" s="1002"/>
    </row>
    <row r="725" spans="1:81" s="1130" customFormat="1" ht="13.5" hidden="1" thickTop="1">
      <c r="A725" s="1056"/>
      <c r="B725" s="939"/>
      <c r="C725" s="3145" t="s">
        <v>626</v>
      </c>
      <c r="D725" s="3146"/>
      <c r="E725" s="1244" t="s">
        <v>1823</v>
      </c>
      <c r="F725" s="1266" t="s">
        <v>1824</v>
      </c>
      <c r="G725" s="1083"/>
      <c r="H725" s="1083"/>
      <c r="I725" s="1083"/>
      <c r="J725" s="1083"/>
      <c r="K725" s="1083"/>
      <c r="L725" s="1083"/>
      <c r="M725" s="1083"/>
      <c r="N725" s="1083"/>
      <c r="O725" s="1083"/>
      <c r="P725" s="1083"/>
      <c r="Q725" s="1083"/>
      <c r="R725" s="1083"/>
      <c r="S725" s="1083"/>
      <c r="T725" s="1083"/>
      <c r="U725" s="1083"/>
      <c r="V725" s="1083"/>
      <c r="W725" s="1083"/>
      <c r="X725" s="1083"/>
      <c r="Y725" s="1083"/>
      <c r="Z725" s="1083"/>
      <c r="AA725" s="1083"/>
      <c r="AB725" s="1083"/>
      <c r="AC725" s="1279"/>
      <c r="AD725" s="1169"/>
      <c r="AE725" s="1169"/>
      <c r="AF725" s="1169"/>
      <c r="AG725" s="1280"/>
      <c r="AH725" s="1280"/>
      <c r="AI725" s="1280"/>
      <c r="AJ725" s="1280"/>
      <c r="AK725" s="1205"/>
      <c r="AL725" s="1021"/>
      <c r="AM725" s="939"/>
      <c r="AN725" s="921"/>
      <c r="AO725" s="1002"/>
      <c r="AP725" s="1275"/>
      <c r="AQ725" s="1275"/>
      <c r="AR725" s="1275"/>
      <c r="AS725" s="1274"/>
      <c r="AT725" s="1022"/>
      <c r="AU725" s="1277"/>
      <c r="AV725" s="1277"/>
      <c r="AW725" s="1277"/>
      <c r="AX725" s="1277"/>
      <c r="AY725" s="1277"/>
      <c r="AZ725" s="1277"/>
      <c r="BA725" s="1277"/>
      <c r="BB725" s="1002"/>
      <c r="BC725" s="1002"/>
      <c r="BD725" s="1002"/>
      <c r="BE725" s="1275"/>
      <c r="BF725" s="1275"/>
      <c r="BG725" s="1275"/>
      <c r="BH725" s="1274"/>
      <c r="BI725" s="1022"/>
      <c r="BJ725" s="1278"/>
      <c r="BK725" s="1277"/>
      <c r="BL725" s="1277"/>
      <c r="BM725" s="1277"/>
      <c r="BN725" s="1277"/>
      <c r="BO725" s="1277"/>
      <c r="BP725" s="1277"/>
      <c r="BQ725" s="1002"/>
      <c r="BR725" s="1022"/>
      <c r="BS725" s="1002"/>
      <c r="BT725" s="1002"/>
      <c r="BU725" s="1002"/>
      <c r="BV725" s="1002"/>
      <c r="BW725" s="1002"/>
      <c r="BX725" s="1002"/>
      <c r="BY725" s="1002"/>
      <c r="BZ725" s="1002"/>
      <c r="CA725" s="1002"/>
      <c r="CB725" s="1002"/>
      <c r="CC725" s="1002"/>
    </row>
    <row r="726" spans="1:81" s="1130" customFormat="1" ht="13.5" hidden="1" thickTop="1">
      <c r="A726" s="1022"/>
      <c r="B726" s="939"/>
      <c r="C726" s="1245"/>
      <c r="D726" s="1021"/>
      <c r="E726" s="1246"/>
      <c r="F726" s="940"/>
      <c r="G726" s="940"/>
      <c r="H726" s="940"/>
      <c r="I726" s="940"/>
      <c r="J726" s="940"/>
      <c r="K726" s="940"/>
      <c r="L726" s="940"/>
      <c r="M726" s="940"/>
      <c r="N726" s="940"/>
      <c r="O726" s="940"/>
      <c r="P726" s="940"/>
      <c r="Q726" s="940"/>
      <c r="R726" s="940"/>
      <c r="S726" s="940"/>
      <c r="T726" s="940"/>
      <c r="U726" s="940"/>
      <c r="V726" s="940"/>
      <c r="W726" s="940"/>
      <c r="X726" s="940"/>
      <c r="Y726" s="940"/>
      <c r="Z726" s="940"/>
      <c r="AA726" s="940"/>
      <c r="AB726" s="940"/>
      <c r="AC726" s="940"/>
      <c r="AD726" s="1021"/>
      <c r="AE726" s="1021"/>
      <c r="AF726" s="1021"/>
      <c r="AG726" s="940"/>
      <c r="AH726" s="940"/>
      <c r="AI726" s="940"/>
      <c r="AJ726" s="940"/>
      <c r="AK726" s="1189"/>
      <c r="AL726" s="1021"/>
      <c r="AM726" s="939"/>
      <c r="AN726" s="921"/>
      <c r="AO726" s="1002"/>
      <c r="AP726" s="1275"/>
      <c r="AQ726" s="1275"/>
      <c r="AR726" s="1275"/>
      <c r="AS726" s="1274"/>
      <c r="AT726" s="1022"/>
      <c r="AU726" s="1277"/>
      <c r="AV726" s="1277"/>
      <c r="AW726" s="1277"/>
      <c r="AX726" s="1277"/>
      <c r="AY726" s="1277"/>
      <c r="AZ726" s="1277"/>
      <c r="BA726" s="1277"/>
      <c r="BB726" s="1002"/>
      <c r="BC726" s="1002"/>
      <c r="BD726" s="1002"/>
      <c r="BE726" s="1275"/>
      <c r="BF726" s="1275"/>
      <c r="BG726" s="1275"/>
      <c r="BH726" s="1274"/>
      <c r="BI726" s="1022"/>
      <c r="BJ726" s="1278"/>
      <c r="BK726" s="1277"/>
      <c r="BL726" s="1277"/>
      <c r="BM726" s="1277"/>
      <c r="BN726" s="1277"/>
      <c r="BO726" s="1277"/>
      <c r="BP726" s="1277"/>
      <c r="BQ726" s="1002"/>
      <c r="BR726" s="1058"/>
      <c r="BS726" s="1002"/>
      <c r="BT726" s="1002"/>
      <c r="BU726" s="1002"/>
      <c r="BV726" s="1002"/>
      <c r="BW726" s="1002"/>
      <c r="BX726" s="1002"/>
      <c r="BY726" s="1002"/>
      <c r="BZ726" s="1002"/>
      <c r="CA726" s="1002"/>
      <c r="CB726" s="1002"/>
      <c r="CC726" s="1002"/>
    </row>
    <row r="727" spans="1:81" s="1130" customFormat="1" ht="13.5" hidden="1" thickTop="1">
      <c r="A727" s="1022"/>
      <c r="B727" s="939"/>
      <c r="C727" s="3168"/>
      <c r="D727" s="3156"/>
      <c r="E727" s="1256"/>
      <c r="F727" s="940" t="s">
        <v>1825</v>
      </c>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1689"/>
      <c r="AD727" s="1021"/>
      <c r="AE727" s="1021"/>
      <c r="AF727" s="1021"/>
      <c r="AG727" s="1027">
        <f>IF($C$725="Yes",(VLOOKUP($G$728,$AO$703:$AP$706,2,FALSE)),0)</f>
        <v>0</v>
      </c>
      <c r="AH727" s="1697" t="s">
        <v>1591</v>
      </c>
      <c r="AI727" s="940"/>
      <c r="AJ727" s="1027"/>
      <c r="AK727" s="1189"/>
      <c r="AL727" s="1021"/>
      <c r="AM727" s="939"/>
      <c r="AN727" s="921"/>
      <c r="AO727" s="1002"/>
      <c r="AP727" s="1275"/>
      <c r="AQ727" s="1275"/>
      <c r="AR727" s="1275"/>
      <c r="AS727" s="1274"/>
      <c r="AT727" s="1022"/>
      <c r="AU727" s="1277"/>
      <c r="AV727" s="1277"/>
      <c r="AW727" s="1277"/>
      <c r="AX727" s="1277"/>
      <c r="AY727" s="1277"/>
      <c r="AZ727" s="1277"/>
      <c r="BA727" s="1277"/>
      <c r="BB727" s="1002"/>
      <c r="BC727" s="1002"/>
      <c r="BD727" s="1002"/>
      <c r="BE727" s="1275"/>
      <c r="BF727" s="1275"/>
      <c r="BG727" s="1275"/>
      <c r="BH727" s="1274"/>
      <c r="BI727" s="1022"/>
      <c r="BJ727" s="1278"/>
      <c r="BK727" s="1277"/>
      <c r="BL727" s="1277"/>
      <c r="BM727" s="1277"/>
      <c r="BN727" s="1277"/>
      <c r="BO727" s="1277"/>
      <c r="BP727" s="1277"/>
      <c r="BQ727" s="1002"/>
      <c r="BR727" s="1022"/>
      <c r="BS727" s="1002"/>
      <c r="BT727" s="1002"/>
      <c r="BU727" s="1002"/>
      <c r="BV727" s="1002"/>
      <c r="BW727" s="1002"/>
      <c r="BX727" s="1002"/>
      <c r="BY727" s="1002"/>
      <c r="BZ727" s="1002"/>
      <c r="CA727" s="1002"/>
      <c r="CB727" s="1002"/>
      <c r="CC727" s="1002"/>
    </row>
    <row r="728" spans="1:81" s="1130" customFormat="1" ht="13.5" hidden="1" thickTop="1">
      <c r="A728" s="1022"/>
      <c r="B728" s="939"/>
      <c r="C728" s="1245"/>
      <c r="D728" s="1022"/>
      <c r="E728" s="1246"/>
      <c r="F728" s="940"/>
      <c r="G728" s="3169" t="s">
        <v>626</v>
      </c>
      <c r="H728" s="3169"/>
      <c r="I728" s="3169"/>
      <c r="J728" s="3169"/>
      <c r="K728" s="3169"/>
      <c r="L728" s="3169"/>
      <c r="M728" s="3169"/>
      <c r="N728" s="3169"/>
      <c r="O728" s="3169"/>
      <c r="P728" s="3169"/>
      <c r="Q728" s="3169"/>
      <c r="R728" s="3169"/>
      <c r="S728" s="3169"/>
      <c r="T728" s="3169"/>
      <c r="U728" s="3169"/>
      <c r="V728" s="3169"/>
      <c r="W728" s="3169"/>
      <c r="X728" s="3169"/>
      <c r="Y728" s="3169"/>
      <c r="Z728" s="3169"/>
      <c r="AA728" s="3169"/>
      <c r="AB728" s="3169"/>
      <c r="AC728" s="3169"/>
      <c r="AD728" s="3169"/>
      <c r="AE728" s="3169"/>
      <c r="AF728" s="3169"/>
      <c r="AG728" s="1021"/>
      <c r="AH728" s="1021"/>
      <c r="AI728" s="1021"/>
      <c r="AJ728" s="940"/>
      <c r="AK728" s="1189"/>
      <c r="AL728" s="1021"/>
      <c r="AM728" s="939"/>
      <c r="AN728" s="921"/>
      <c r="AO728" s="1002"/>
      <c r="AP728" s="1275"/>
      <c r="AQ728" s="1275"/>
      <c r="AR728" s="1275"/>
      <c r="AS728" s="1274"/>
      <c r="AT728" s="1022"/>
      <c r="AU728" s="1277"/>
      <c r="AV728" s="1277"/>
      <c r="AW728" s="1277"/>
      <c r="AX728" s="1277"/>
      <c r="AY728" s="1277"/>
      <c r="AZ728" s="1277"/>
      <c r="BA728" s="1277"/>
      <c r="BB728" s="1002"/>
      <c r="BC728" s="1002"/>
      <c r="BD728" s="1002"/>
      <c r="BE728" s="1275"/>
      <c r="BF728" s="1275"/>
      <c r="BG728" s="1275"/>
      <c r="BH728" s="1274"/>
      <c r="BI728" s="1022"/>
      <c r="BJ728" s="1278"/>
      <c r="BK728" s="1277"/>
      <c r="BL728" s="1277"/>
      <c r="BM728" s="1277"/>
      <c r="BN728" s="1277"/>
      <c r="BO728" s="1277"/>
      <c r="BP728" s="1277"/>
      <c r="BQ728" s="1002"/>
      <c r="BR728" s="1022"/>
      <c r="BS728" s="1002"/>
      <c r="BT728" s="1002"/>
      <c r="BU728" s="1002"/>
      <c r="BV728" s="1002"/>
      <c r="BW728" s="1002"/>
      <c r="BX728" s="1002"/>
      <c r="BY728" s="1002"/>
      <c r="BZ728" s="1002"/>
      <c r="CA728" s="1002"/>
      <c r="CB728" s="1002"/>
      <c r="CC728" s="1002"/>
    </row>
    <row r="729" spans="1:81" s="1130" customFormat="1" ht="13.5" hidden="1" thickTop="1">
      <c r="A729" s="1022"/>
      <c r="B729" s="939"/>
      <c r="C729" s="1281"/>
      <c r="D729" s="960"/>
      <c r="E729" s="960"/>
      <c r="F729" s="1059"/>
      <c r="G729" s="1282"/>
      <c r="H729" s="1282"/>
      <c r="I729" s="1282"/>
      <c r="J729" s="1282"/>
      <c r="K729" s="1282"/>
      <c r="L729" s="1282"/>
      <c r="M729" s="1282"/>
      <c r="N729" s="1282"/>
      <c r="O729" s="1282"/>
      <c r="P729" s="1282"/>
      <c r="Q729" s="1282"/>
      <c r="R729" s="1282"/>
      <c r="S729" s="1282"/>
      <c r="T729" s="1282"/>
      <c r="U729" s="1282"/>
      <c r="V729" s="1282"/>
      <c r="W729" s="1282"/>
      <c r="X729" s="1282"/>
      <c r="Y729" s="1282"/>
      <c r="Z729" s="1282"/>
      <c r="AA729" s="1282"/>
      <c r="AB729" s="1282"/>
      <c r="AC729" s="1282"/>
      <c r="AD729" s="1021"/>
      <c r="AE729" s="1021"/>
      <c r="AF729" s="1021"/>
      <c r="AG729" s="1282"/>
      <c r="AH729" s="1282"/>
      <c r="AI729" s="1282"/>
      <c r="AJ729" s="1282"/>
      <c r="AK729" s="1189"/>
      <c r="AL729" s="1021"/>
      <c r="AM729" s="939"/>
      <c r="AN729" s="921"/>
      <c r="AO729" s="1002"/>
      <c r="AP729" s="1275"/>
      <c r="AQ729" s="1275"/>
      <c r="AR729" s="1275"/>
      <c r="AS729" s="1274"/>
      <c r="AT729" s="1022"/>
      <c r="AU729" s="1277"/>
      <c r="AV729" s="1277"/>
      <c r="AW729" s="1277"/>
      <c r="AX729" s="1277"/>
      <c r="AY729" s="1277"/>
      <c r="AZ729" s="1277"/>
      <c r="BA729" s="1277"/>
      <c r="BB729" s="1002"/>
      <c r="BC729" s="1002"/>
      <c r="BD729" s="1002"/>
      <c r="BE729" s="1275"/>
      <c r="BF729" s="1275"/>
      <c r="BG729" s="1275"/>
      <c r="BH729" s="1274"/>
      <c r="BI729" s="1022"/>
      <c r="BJ729" s="1278"/>
      <c r="BK729" s="1277"/>
      <c r="BL729" s="1277"/>
      <c r="BM729" s="1277"/>
      <c r="BN729" s="1277"/>
      <c r="BO729" s="1277"/>
      <c r="BP729" s="1277"/>
      <c r="BQ729" s="1002"/>
      <c r="BR729" s="1022"/>
      <c r="BS729" s="1002"/>
      <c r="BT729" s="1002"/>
      <c r="BU729" s="1002"/>
      <c r="BV729" s="1002"/>
      <c r="BW729" s="1002"/>
      <c r="BX729" s="1002"/>
      <c r="BY729" s="1002"/>
      <c r="BZ729" s="1002"/>
      <c r="CA729" s="1002"/>
      <c r="CB729" s="1002"/>
      <c r="CC729" s="1002"/>
    </row>
    <row r="730" spans="1:81" s="1130" customFormat="1" ht="12.75" hidden="1" customHeight="1">
      <c r="A730" s="51"/>
      <c r="B730" s="939"/>
      <c r="C730" s="3170" t="s">
        <v>626</v>
      </c>
      <c r="D730" s="3171"/>
      <c r="E730" s="960"/>
      <c r="F730" s="940" t="s">
        <v>1826</v>
      </c>
      <c r="G730" s="940"/>
      <c r="H730" s="940"/>
      <c r="I730" s="940"/>
      <c r="J730" s="940"/>
      <c r="K730" s="940"/>
      <c r="L730" s="940"/>
      <c r="M730" s="940"/>
      <c r="N730" s="940"/>
      <c r="O730" s="940"/>
      <c r="P730" s="940"/>
      <c r="Q730" s="940"/>
      <c r="R730" s="940"/>
      <c r="S730" s="940"/>
      <c r="T730" s="940"/>
      <c r="U730" s="940"/>
      <c r="V730" s="940"/>
      <c r="W730" s="940"/>
      <c r="X730" s="940"/>
      <c r="Y730" s="940"/>
      <c r="Z730" s="940"/>
      <c r="AA730" s="940"/>
      <c r="AB730" s="940"/>
      <c r="AC730" s="1689"/>
      <c r="AD730" s="1021"/>
      <c r="AE730" s="1021"/>
      <c r="AF730" s="1021"/>
      <c r="AG730" s="1027">
        <f>IF(AND($C$730="Yes",$C$725="Yes"),2,0)</f>
        <v>0</v>
      </c>
      <c r="AH730" s="1697" t="s">
        <v>1591</v>
      </c>
      <c r="AI730" s="940"/>
      <c r="AJ730" s="1694"/>
      <c r="AK730" s="1189"/>
      <c r="AL730" s="1021"/>
      <c r="AM730" s="939"/>
      <c r="AN730" s="921"/>
      <c r="AO730" s="1002"/>
      <c r="AP730" s="1275"/>
      <c r="AQ730" s="1275"/>
      <c r="AR730" s="1275"/>
      <c r="AS730" s="1274"/>
      <c r="AT730" s="1022"/>
      <c r="AU730" s="1277"/>
      <c r="AV730" s="1277"/>
      <c r="AW730" s="1277"/>
      <c r="AX730" s="1277"/>
      <c r="AY730" s="1277"/>
      <c r="AZ730" s="1277"/>
      <c r="BA730" s="1277"/>
      <c r="BB730" s="1002"/>
      <c r="BC730" s="1002"/>
      <c r="BD730" s="1002"/>
      <c r="BE730" s="1275"/>
      <c r="BF730" s="1275"/>
      <c r="BG730" s="1275"/>
      <c r="BH730" s="1274"/>
      <c r="BI730" s="1022"/>
      <c r="BJ730" s="1278"/>
      <c r="BK730" s="1277"/>
      <c r="BL730" s="1277"/>
      <c r="BM730" s="1277"/>
      <c r="BN730" s="1277"/>
      <c r="BO730" s="1277"/>
      <c r="BP730" s="1277"/>
      <c r="BQ730" s="1002"/>
      <c r="BR730" s="1022"/>
      <c r="BS730" s="1002"/>
      <c r="BT730" s="1002"/>
      <c r="BU730" s="1002"/>
      <c r="BV730" s="1002"/>
      <c r="BW730" s="1002"/>
      <c r="BX730" s="1002"/>
      <c r="BY730" s="1002"/>
      <c r="BZ730" s="1002"/>
      <c r="CA730" s="1002"/>
      <c r="CB730" s="1002"/>
      <c r="CC730" s="1002"/>
    </row>
    <row r="731" spans="1:81" s="1130" customFormat="1" ht="13.5" hidden="1" thickTop="1">
      <c r="A731" s="51"/>
      <c r="B731" s="939"/>
      <c r="C731" s="1267"/>
      <c r="D731" s="1692"/>
      <c r="E731" s="1692"/>
      <c r="F731" s="940"/>
      <c r="G731" s="940" t="s">
        <v>1827</v>
      </c>
      <c r="H731" s="940"/>
      <c r="I731" s="940"/>
      <c r="J731" s="940"/>
      <c r="K731" s="940"/>
      <c r="L731" s="940"/>
      <c r="M731" s="940"/>
      <c r="N731" s="940"/>
      <c r="O731" s="940"/>
      <c r="P731" s="940"/>
      <c r="Q731" s="940"/>
      <c r="R731" s="940"/>
      <c r="S731" s="940"/>
      <c r="T731" s="940"/>
      <c r="U731" s="940"/>
      <c r="V731" s="940"/>
      <c r="W731" s="940"/>
      <c r="X731" s="940"/>
      <c r="Y731" s="940"/>
      <c r="Z731" s="940"/>
      <c r="AA731" s="940"/>
      <c r="AB731" s="940"/>
      <c r="AC731" s="1689"/>
      <c r="AD731" s="1021"/>
      <c r="AE731" s="1021"/>
      <c r="AF731" s="1021"/>
      <c r="AG731" s="1694"/>
      <c r="AH731" s="1694"/>
      <c r="AI731" s="1694"/>
      <c r="AJ731" s="1694"/>
      <c r="AK731" s="1189"/>
      <c r="AL731" s="1021"/>
      <c r="AM731" s="939"/>
      <c r="AN731" s="997"/>
      <c r="AO731" s="1002"/>
      <c r="AP731" s="1275"/>
      <c r="AQ731" s="1275"/>
      <c r="AR731" s="1275"/>
      <c r="AS731" s="1274"/>
      <c r="AT731" s="1022"/>
      <c r="AU731" s="1277"/>
      <c r="AV731" s="1277"/>
      <c r="AW731" s="1277"/>
      <c r="AX731" s="1277"/>
      <c r="AY731" s="1277"/>
      <c r="AZ731" s="1277"/>
      <c r="BA731" s="1277"/>
      <c r="BB731" s="1002"/>
      <c r="BC731" s="1002"/>
      <c r="BD731" s="1002"/>
      <c r="BE731" s="1275"/>
      <c r="BF731" s="1275"/>
      <c r="BG731" s="1275"/>
      <c r="BH731" s="1274"/>
      <c r="BI731" s="1022"/>
      <c r="BJ731" s="1278"/>
      <c r="BK731" s="1277"/>
      <c r="BL731" s="1277"/>
      <c r="BM731" s="1277"/>
      <c r="BN731" s="1277"/>
      <c r="BO731" s="1277"/>
      <c r="BP731" s="1277"/>
      <c r="BQ731" s="1002"/>
      <c r="BR731" s="1022"/>
      <c r="BS731" s="1002"/>
      <c r="BT731" s="1002"/>
      <c r="BU731" s="1002"/>
      <c r="BV731" s="1002"/>
      <c r="BW731" s="1002"/>
      <c r="BX731" s="1002"/>
      <c r="BY731" s="1002"/>
      <c r="BZ731" s="1002"/>
      <c r="CA731" s="1002"/>
      <c r="CB731" s="1002"/>
      <c r="CC731" s="1002"/>
    </row>
    <row r="732" spans="1:81" s="998" customFormat="1" ht="12.75" hidden="1" customHeight="1">
      <c r="A732" s="1058"/>
      <c r="B732" s="1022"/>
      <c r="C732" s="1267"/>
      <c r="D732" s="1692"/>
      <c r="E732" s="1692"/>
      <c r="F732" s="940"/>
      <c r="G732" s="940" t="s">
        <v>1828</v>
      </c>
      <c r="H732" s="940"/>
      <c r="I732" s="940"/>
      <c r="J732" s="940"/>
      <c r="K732" s="940"/>
      <c r="L732" s="940"/>
      <c r="M732" s="940"/>
      <c r="N732" s="940"/>
      <c r="O732" s="940"/>
      <c r="P732" s="940"/>
      <c r="Q732" s="940"/>
      <c r="R732" s="940"/>
      <c r="S732" s="940"/>
      <c r="T732" s="940"/>
      <c r="U732" s="940"/>
      <c r="V732" s="940"/>
      <c r="W732" s="940"/>
      <c r="X732" s="940"/>
      <c r="Y732" s="940"/>
      <c r="Z732" s="940"/>
      <c r="AA732" s="940"/>
      <c r="AB732" s="940"/>
      <c r="AC732" s="1689"/>
      <c r="AD732" s="1022"/>
      <c r="AE732" s="1022"/>
      <c r="AF732" s="1022"/>
      <c r="AG732" s="1694"/>
      <c r="AH732" s="1694"/>
      <c r="AI732" s="1694"/>
      <c r="AJ732" s="1694"/>
      <c r="AK732" s="1283"/>
      <c r="AL732" s="1022"/>
      <c r="AM732" s="1022"/>
      <c r="AN732" s="922"/>
      <c r="AO732" s="1022"/>
      <c r="AP732" s="1002"/>
      <c r="AQ732" s="1002"/>
      <c r="AR732" s="1002"/>
      <c r="AS732" s="1022"/>
      <c r="AT732" s="1022"/>
      <c r="AU732" s="1022"/>
      <c r="AV732" s="1022"/>
      <c r="AW732" s="1022"/>
      <c r="AX732" s="1022"/>
      <c r="AY732" s="1022"/>
      <c r="AZ732" s="1022"/>
      <c r="BA732" s="1022"/>
      <c r="BB732" s="1022"/>
      <c r="BC732" s="1022"/>
      <c r="BD732" s="1022"/>
      <c r="BE732" s="1022"/>
      <c r="BF732" s="1022"/>
      <c r="BG732" s="1022"/>
      <c r="BH732" s="1022"/>
      <c r="BI732" s="1022"/>
      <c r="BJ732" s="1022"/>
      <c r="BK732" s="1022"/>
      <c r="BL732" s="1022"/>
      <c r="BM732" s="1022"/>
      <c r="BN732" s="1022"/>
      <c r="BO732" s="1022"/>
      <c r="BP732" s="1022"/>
      <c r="BQ732" s="1022"/>
      <c r="BR732" s="1022"/>
      <c r="BS732" s="1022"/>
      <c r="BT732" s="1022"/>
      <c r="BU732" s="1022"/>
      <c r="BV732" s="1022"/>
      <c r="BW732" s="1022"/>
      <c r="BX732" s="1022"/>
      <c r="BY732" s="1022"/>
      <c r="BZ732" s="1022"/>
      <c r="CA732" s="1022"/>
      <c r="CB732" s="1022"/>
      <c r="CC732" s="1022"/>
    </row>
    <row r="733" spans="1:81" s="939" customFormat="1" ht="12.75" hidden="1" customHeight="1">
      <c r="A733" s="1115"/>
      <c r="B733" s="51"/>
      <c r="C733" s="1284"/>
      <c r="D733" s="1058"/>
      <c r="E733" s="1022"/>
      <c r="F733" s="1022"/>
      <c r="G733" s="1114"/>
      <c r="H733" s="1114"/>
      <c r="I733" s="1114"/>
      <c r="J733" s="1114"/>
      <c r="K733" s="1114"/>
      <c r="L733" s="1114"/>
      <c r="M733" s="1114"/>
      <c r="N733" s="1114"/>
      <c r="O733" s="1114"/>
      <c r="P733" s="1114"/>
      <c r="Q733" s="1114"/>
      <c r="R733" s="1114"/>
      <c r="S733" s="1114"/>
      <c r="T733" s="1114"/>
      <c r="U733" s="1114"/>
      <c r="V733" s="1114"/>
      <c r="W733" s="1114"/>
      <c r="X733" s="1114"/>
      <c r="Y733" s="1114"/>
      <c r="Z733" s="1114"/>
      <c r="AA733" s="1114"/>
      <c r="AB733" s="1114"/>
      <c r="AC733" s="1114"/>
      <c r="AD733" s="1114"/>
      <c r="AE733" s="1114"/>
      <c r="AF733" s="1114"/>
      <c r="AG733" s="1689"/>
      <c r="AH733" s="1689"/>
      <c r="AI733" s="1689"/>
      <c r="AJ733" s="1689"/>
      <c r="AK733" s="1285"/>
      <c r="AL733" s="112"/>
      <c r="AM733" s="51"/>
      <c r="AN733" s="922"/>
      <c r="AO733" s="1002"/>
      <c r="AP733" s="1002"/>
      <c r="AQ733" s="1002"/>
      <c r="AR733" s="1002"/>
      <c r="AS733" s="1022"/>
      <c r="AT733" s="1022"/>
      <c r="AU733" s="1022"/>
      <c r="AV733" s="1022"/>
      <c r="AW733" s="1022"/>
      <c r="AX733" s="1022"/>
      <c r="AY733" s="1022"/>
      <c r="AZ733" s="1022"/>
      <c r="BA733" s="1022"/>
      <c r="BB733" s="1022"/>
      <c r="BC733" s="1022"/>
      <c r="BD733" s="1022"/>
      <c r="BE733" s="1022"/>
      <c r="BF733" s="1022"/>
      <c r="BG733" s="1022"/>
      <c r="BH733" s="1022"/>
      <c r="BI733" s="1022"/>
      <c r="BJ733" s="1022"/>
      <c r="BK733" s="1022"/>
      <c r="BL733" s="1022"/>
      <c r="BM733" s="1022"/>
      <c r="BN733" s="1022"/>
      <c r="BO733" s="1022"/>
      <c r="BP733" s="1022"/>
      <c r="BQ733" s="1022"/>
      <c r="BR733" s="1022"/>
      <c r="BS733" s="1022"/>
      <c r="BT733" s="1022"/>
      <c r="BU733" s="1022"/>
      <c r="BV733" s="1022"/>
      <c r="BW733" s="1022"/>
      <c r="BX733" s="1022"/>
      <c r="BY733" s="1022"/>
      <c r="BZ733" s="1022"/>
      <c r="CA733" s="1022"/>
      <c r="CB733" s="1022"/>
      <c r="CC733" s="1022"/>
    </row>
    <row r="734" spans="1:81" s="939" customFormat="1" ht="12.75" hidden="1" customHeight="1">
      <c r="A734" s="1115"/>
      <c r="C734" s="3170" t="s">
        <v>626</v>
      </c>
      <c r="D734" s="3171"/>
      <c r="E734" s="1021"/>
      <c r="F734" s="1286" t="s">
        <v>1829</v>
      </c>
      <c r="G734" s="3172" t="s">
        <v>1830</v>
      </c>
      <c r="H734" s="3172"/>
      <c r="I734" s="3172"/>
      <c r="J734" s="3172"/>
      <c r="K734" s="3172"/>
      <c r="L734" s="3172"/>
      <c r="M734" s="3172"/>
      <c r="N734" s="3172"/>
      <c r="O734" s="3172"/>
      <c r="P734" s="3172"/>
      <c r="Q734" s="3172"/>
      <c r="R734" s="3172"/>
      <c r="S734" s="3172"/>
      <c r="T734" s="3172"/>
      <c r="U734" s="3172"/>
      <c r="V734" s="3172"/>
      <c r="W734" s="3172"/>
      <c r="X734" s="3172"/>
      <c r="Y734" s="3172"/>
      <c r="Z734" s="3172"/>
      <c r="AA734" s="3172"/>
      <c r="AB734" s="3172"/>
      <c r="AC734" s="3172"/>
      <c r="AD734" s="3172"/>
      <c r="AE734" s="3172"/>
      <c r="AF734" s="3172"/>
      <c r="AG734" s="1027">
        <f>IF(AND($C$734="Yes",$C$725="Yes"),2,0)</f>
        <v>0</v>
      </c>
      <c r="AH734" s="1697" t="s">
        <v>1591</v>
      </c>
      <c r="AI734" s="940"/>
      <c r="AJ734" s="1694"/>
      <c r="AK734" s="1189"/>
      <c r="AL734" s="1021"/>
      <c r="AN734" s="922"/>
      <c r="AO734" s="1022"/>
      <c r="AP734" s="1022"/>
      <c r="AQ734" s="1022"/>
      <c r="AR734" s="1022"/>
      <c r="AS734" s="1022"/>
      <c r="AT734" s="1022"/>
      <c r="AU734" s="1022"/>
      <c r="AV734" s="1022"/>
      <c r="AW734" s="1022"/>
      <c r="AX734" s="1022"/>
      <c r="AY734" s="1022"/>
      <c r="AZ734" s="1008"/>
      <c r="BA734" s="1022"/>
      <c r="BB734" s="1022"/>
      <c r="BC734" s="1033"/>
      <c r="BD734" s="1008"/>
      <c r="BE734" s="1008"/>
      <c r="BF734" s="1008"/>
      <c r="BG734" s="1022"/>
      <c r="BH734" s="1022"/>
      <c r="BI734" s="1022"/>
      <c r="BJ734" s="1022"/>
      <c r="BK734" s="1022"/>
      <c r="BL734" s="1022"/>
      <c r="BM734" s="1002"/>
      <c r="BN734" s="982"/>
      <c r="BO734" s="1002"/>
      <c r="BP734" s="982"/>
      <c r="BQ734" s="982"/>
      <c r="BR734" s="982"/>
      <c r="BS734" s="982"/>
      <c r="BT734" s="982"/>
      <c r="BU734" s="982"/>
      <c r="BV734" s="1002"/>
      <c r="BW734" s="1002"/>
      <c r="BX734" s="1002"/>
      <c r="BY734" s="1002"/>
      <c r="BZ734" s="1002"/>
      <c r="CA734" s="1002"/>
      <c r="CB734" s="1002"/>
      <c r="CC734" s="1002"/>
    </row>
    <row r="735" spans="1:81" s="939" customFormat="1" ht="12.75" hidden="1" customHeight="1">
      <c r="A735" s="1056"/>
      <c r="C735" s="1287"/>
      <c r="D735" s="1288"/>
      <c r="E735" s="1248"/>
      <c r="F735" s="1289"/>
      <c r="G735" s="3173"/>
      <c r="H735" s="3173"/>
      <c r="I735" s="3173"/>
      <c r="J735" s="3173"/>
      <c r="K735" s="3173"/>
      <c r="L735" s="3173"/>
      <c r="M735" s="3173"/>
      <c r="N735" s="3173"/>
      <c r="O735" s="3173"/>
      <c r="P735" s="3173"/>
      <c r="Q735" s="3173"/>
      <c r="R735" s="3173"/>
      <c r="S735" s="3173"/>
      <c r="T735" s="3173"/>
      <c r="U735" s="3173"/>
      <c r="V735" s="3173"/>
      <c r="W735" s="3173"/>
      <c r="X735" s="3173"/>
      <c r="Y735" s="3173"/>
      <c r="Z735" s="3173"/>
      <c r="AA735" s="3173"/>
      <c r="AB735" s="3173"/>
      <c r="AC735" s="3173"/>
      <c r="AD735" s="3173"/>
      <c r="AE735" s="3173"/>
      <c r="AF735" s="3173"/>
      <c r="AG735" s="1096"/>
      <c r="AH735" s="1096"/>
      <c r="AI735" s="1096"/>
      <c r="AJ735" s="1096"/>
      <c r="AK735" s="1200"/>
      <c r="AL735" s="1021"/>
      <c r="AN735" s="922"/>
      <c r="AO735" s="1022"/>
      <c r="AP735" s="1022"/>
      <c r="AQ735" s="1022"/>
      <c r="AR735" s="1022"/>
      <c r="AS735" s="1022"/>
      <c r="AT735" s="1022"/>
      <c r="AU735" s="1022"/>
      <c r="AV735" s="1022"/>
      <c r="AW735" s="1022"/>
      <c r="AX735" s="1022"/>
      <c r="AY735" s="1022"/>
      <c r="AZ735" s="1008"/>
      <c r="BA735" s="1022"/>
      <c r="BB735" s="1022"/>
      <c r="BC735" s="1033"/>
      <c r="BD735" s="1008"/>
      <c r="BE735" s="1008"/>
      <c r="BF735" s="1008"/>
      <c r="BG735" s="1022"/>
      <c r="BH735" s="1022"/>
      <c r="BI735" s="1022"/>
      <c r="BJ735" s="1022"/>
      <c r="BK735" s="1022"/>
      <c r="BL735" s="1022"/>
      <c r="BM735" s="1001"/>
      <c r="BN735" s="1001"/>
      <c r="BO735" s="1001"/>
      <c r="BP735" s="1001"/>
      <c r="BQ735" s="1001"/>
      <c r="BR735" s="1001"/>
      <c r="BS735" s="1001"/>
      <c r="BT735" s="1001"/>
      <c r="BU735" s="1001"/>
      <c r="BV735" s="1001"/>
      <c r="BW735" s="1001"/>
      <c r="BX735" s="1001"/>
      <c r="BY735" s="1001"/>
      <c r="BZ735" s="1001"/>
      <c r="CA735" s="1001"/>
      <c r="CB735" s="1001"/>
      <c r="CC735" s="1001"/>
    </row>
    <row r="736" spans="1:81" s="998" customFormat="1" ht="12.75" hidden="1" customHeight="1">
      <c r="A736" s="1056"/>
      <c r="B736" s="939"/>
      <c r="C736" s="1019"/>
      <c r="D736" s="1022"/>
      <c r="E736" s="1246"/>
      <c r="F736" s="1023"/>
      <c r="G736" s="1693"/>
      <c r="H736" s="1693"/>
      <c r="I736" s="1693"/>
      <c r="J736" s="1693"/>
      <c r="K736" s="1693"/>
      <c r="L736" s="1693"/>
      <c r="M736" s="1693"/>
      <c r="N736" s="1693"/>
      <c r="O736" s="1693"/>
      <c r="P736" s="1693"/>
      <c r="Q736" s="1693"/>
      <c r="R736" s="1693"/>
      <c r="S736" s="1693"/>
      <c r="T736" s="1693"/>
      <c r="U736" s="1693"/>
      <c r="V736" s="1693"/>
      <c r="W736" s="1693"/>
      <c r="X736" s="1693"/>
      <c r="Y736" s="1693"/>
      <c r="Z736" s="1693"/>
      <c r="AA736" s="1693"/>
      <c r="AB736" s="1693"/>
      <c r="AC736" s="1693"/>
      <c r="AD736" s="1693"/>
      <c r="AE736" s="1693"/>
      <c r="AF736" s="1693"/>
      <c r="AG736" s="940"/>
      <c r="AH736" s="940"/>
      <c r="AI736" s="940"/>
      <c r="AJ736" s="940"/>
      <c r="AK736" s="1021"/>
      <c r="AL736" s="1021"/>
      <c r="AM736" s="939"/>
      <c r="AN736" s="925"/>
      <c r="AO736" s="1022"/>
      <c r="AP736" s="1008"/>
      <c r="AQ736" s="1008"/>
      <c r="AR736" s="1008"/>
      <c r="AS736" s="1008"/>
      <c r="AT736" s="1008"/>
      <c r="AU736" s="1008"/>
      <c r="AV736" s="1008"/>
      <c r="AW736" s="1008"/>
      <c r="AX736" s="1008"/>
      <c r="AY736" s="1008"/>
      <c r="AZ736" s="1008"/>
      <c r="BA736" s="1008"/>
      <c r="BB736" s="1008"/>
      <c r="BC736" s="1008"/>
      <c r="BD736" s="1008"/>
      <c r="BE736" s="1008"/>
      <c r="BF736" s="1008"/>
      <c r="BG736" s="1008"/>
      <c r="BH736" s="1008"/>
      <c r="BI736" s="1033"/>
      <c r="BJ736" s="1290"/>
      <c r="BK736" s="1290"/>
      <c r="BL736" s="1022"/>
      <c r="BM736" s="1001"/>
      <c r="BN736" s="1001"/>
      <c r="BO736" s="1001"/>
      <c r="BP736" s="1001"/>
      <c r="BQ736" s="1001"/>
      <c r="BR736" s="1001"/>
      <c r="BS736" s="1001"/>
      <c r="BT736" s="1001"/>
      <c r="BU736" s="1001"/>
      <c r="BV736" s="1001"/>
      <c r="BW736" s="1001"/>
      <c r="BX736" s="1001"/>
      <c r="BY736" s="1001"/>
      <c r="BZ736" s="1001"/>
      <c r="CA736" s="1001"/>
      <c r="CB736" s="1001"/>
      <c r="CC736" s="1001"/>
    </row>
    <row r="737" spans="1:81" s="939" customFormat="1" ht="12.75" hidden="1" customHeight="1">
      <c r="A737" s="1056"/>
      <c r="C737" s="1291" t="s">
        <v>1831</v>
      </c>
      <c r="D737" s="1239"/>
      <c r="E737" s="1292"/>
      <c r="F737" s="1293"/>
      <c r="G737" s="1294"/>
      <c r="H737" s="1294"/>
      <c r="I737" s="1294"/>
      <c r="J737" s="1294"/>
      <c r="K737" s="1294"/>
      <c r="L737" s="1294"/>
      <c r="M737" s="1294"/>
      <c r="N737" s="1294"/>
      <c r="O737" s="1294"/>
      <c r="P737" s="1294"/>
      <c r="Q737" s="1294"/>
      <c r="R737" s="1294"/>
      <c r="S737" s="1294"/>
      <c r="T737" s="1294"/>
      <c r="U737" s="1294"/>
      <c r="V737" s="1294"/>
      <c r="W737" s="1294"/>
      <c r="X737" s="1294"/>
      <c r="Y737" s="1294"/>
      <c r="Z737" s="1294"/>
      <c r="AA737" s="1294"/>
      <c r="AB737" s="1294"/>
      <c r="AC737" s="1294"/>
      <c r="AD737" s="1294"/>
      <c r="AE737" s="1294"/>
      <c r="AF737" s="1294"/>
      <c r="AG737" s="1083"/>
      <c r="AH737" s="1083"/>
      <c r="AI737" s="1083"/>
      <c r="AJ737" s="1083"/>
      <c r="AK737" s="1205"/>
      <c r="AL737" s="1021"/>
      <c r="AN737" s="996"/>
      <c r="AO737" s="1022"/>
      <c r="AP737" s="1008"/>
      <c r="AQ737" s="1008"/>
      <c r="AR737" s="1008"/>
      <c r="AS737" s="1008"/>
      <c r="AT737" s="1008"/>
      <c r="AU737" s="1008"/>
      <c r="AV737" s="1008"/>
      <c r="AW737" s="1008"/>
      <c r="AX737" s="1008"/>
      <c r="AY737" s="1008"/>
      <c r="AZ737" s="1008"/>
      <c r="BA737" s="1008"/>
      <c r="BB737" s="1008"/>
      <c r="BC737" s="1008"/>
      <c r="BD737" s="1008"/>
      <c r="BE737" s="1008"/>
      <c r="BF737" s="1008"/>
      <c r="BG737" s="1008"/>
      <c r="BH737" s="1008"/>
      <c r="BI737" s="1115"/>
      <c r="BJ737" s="1290"/>
      <c r="BK737" s="1290"/>
      <c r="BL737" s="1022"/>
      <c r="BM737" s="1001"/>
      <c r="BN737" s="1001"/>
      <c r="BO737" s="1001"/>
      <c r="BP737" s="1001"/>
      <c r="BQ737" s="1001"/>
      <c r="BR737" s="1001"/>
      <c r="BS737" s="1001"/>
      <c r="BT737" s="1001"/>
      <c r="BU737" s="1001"/>
      <c r="BV737" s="1001"/>
      <c r="BW737" s="1001"/>
      <c r="BX737" s="1001"/>
      <c r="BY737" s="1001"/>
      <c r="BZ737" s="1001"/>
      <c r="CA737" s="1001"/>
      <c r="CB737" s="1001"/>
      <c r="CC737" s="1001"/>
    </row>
    <row r="738" spans="1:81" s="939" customFormat="1" ht="12.75" hidden="1" customHeight="1">
      <c r="A738" s="1056"/>
      <c r="C738" s="3158" t="s">
        <v>626</v>
      </c>
      <c r="D738" s="3159"/>
      <c r="E738" s="1295" t="s">
        <v>1832</v>
      </c>
      <c r="F738" s="1255" t="s">
        <v>1833</v>
      </c>
      <c r="G738" s="1693"/>
      <c r="H738" s="1693"/>
      <c r="I738" s="1693"/>
      <c r="J738" s="1693"/>
      <c r="K738" s="1693"/>
      <c r="L738" s="1693"/>
      <c r="M738" s="1693"/>
      <c r="N738" s="1693"/>
      <c r="O738" s="1693"/>
      <c r="P738" s="1693"/>
      <c r="Q738" s="1693"/>
      <c r="R738" s="1693"/>
      <c r="S738" s="1693"/>
      <c r="T738" s="1693"/>
      <c r="U738" s="1693"/>
      <c r="V738" s="1693"/>
      <c r="W738" s="1693"/>
      <c r="X738" s="1693"/>
      <c r="Y738" s="1693"/>
      <c r="Z738" s="1693"/>
      <c r="AA738" s="1693"/>
      <c r="AB738" s="1693"/>
      <c r="AC738" s="1693"/>
      <c r="AD738" s="1693"/>
      <c r="AE738" s="1693"/>
      <c r="AF738" s="1693"/>
      <c r="AG738" s="1027">
        <f>IF(C$738="Yes",(VLOOKUP(F$739,$AO$709:$AP$712,2,FALSE)),0)</f>
        <v>0</v>
      </c>
      <c r="AH738" s="1697" t="s">
        <v>1591</v>
      </c>
      <c r="AI738" s="940"/>
      <c r="AJ738" s="940"/>
      <c r="AK738" s="1189"/>
      <c r="AL738" s="1021"/>
      <c r="AN738" s="996"/>
      <c r="AO738" s="1022"/>
      <c r="AP738" s="1008"/>
      <c r="AQ738" s="1008"/>
      <c r="AR738" s="1008"/>
      <c r="AS738" s="1008"/>
      <c r="AT738" s="1008"/>
      <c r="AU738" s="1008"/>
      <c r="AV738" s="1008"/>
      <c r="AW738" s="1008"/>
      <c r="AX738" s="1008"/>
      <c r="AY738" s="1008"/>
      <c r="AZ738" s="1008"/>
      <c r="BA738" s="1008"/>
      <c r="BB738" s="1008"/>
      <c r="BC738" s="1008"/>
      <c r="BD738" s="1008"/>
      <c r="BE738" s="1008"/>
      <c r="BF738" s="1008"/>
      <c r="BG738" s="1008"/>
      <c r="BH738" s="1008"/>
      <c r="BI738" s="1115"/>
      <c r="BJ738" s="1290"/>
      <c r="BK738" s="1290"/>
      <c r="BL738" s="1022"/>
      <c r="BM738" s="1019"/>
      <c r="BN738" s="1019"/>
      <c r="BO738" s="1019"/>
      <c r="BP738" s="1019"/>
      <c r="BQ738" s="1019"/>
      <c r="BR738" s="1019"/>
      <c r="BS738" s="1019"/>
      <c r="BT738" s="1019"/>
      <c r="BU738" s="1019"/>
      <c r="BV738" s="1019"/>
      <c r="BW738" s="1019"/>
      <c r="BX738" s="1019"/>
      <c r="BY738" s="1019"/>
      <c r="BZ738" s="1019"/>
      <c r="CA738" s="1019"/>
      <c r="CB738" s="1019"/>
      <c r="CC738" s="1019"/>
    </row>
    <row r="739" spans="1:81" s="939" customFormat="1" ht="12.75" hidden="1" customHeight="1">
      <c r="A739" s="1056"/>
      <c r="C739" s="1296"/>
      <c r="D739" s="1022"/>
      <c r="E739" s="1246"/>
      <c r="F739" s="3160" t="s">
        <v>626</v>
      </c>
      <c r="G739" s="3160"/>
      <c r="H739" s="3160"/>
      <c r="I739" s="3160"/>
      <c r="J739" s="3160"/>
      <c r="K739" s="3160"/>
      <c r="L739" s="3160"/>
      <c r="M739" s="3160"/>
      <c r="N739" s="3160"/>
      <c r="O739" s="3160"/>
      <c r="P739" s="3160"/>
      <c r="Q739" s="3160"/>
      <c r="R739" s="3160"/>
      <c r="S739" s="3160"/>
      <c r="T739" s="3160"/>
      <c r="U739" s="3160"/>
      <c r="V739" s="3160"/>
      <c r="W739" s="3160"/>
      <c r="X739" s="3160"/>
      <c r="Y739" s="3160"/>
      <c r="Z739" s="3160"/>
      <c r="AA739" s="3160"/>
      <c r="AB739" s="3160"/>
      <c r="AC739" s="3160"/>
      <c r="AD739" s="3160"/>
      <c r="AE739" s="3160"/>
      <c r="AF739" s="3160"/>
      <c r="AG739" s="940"/>
      <c r="AH739" s="940"/>
      <c r="AI739" s="940"/>
      <c r="AJ739" s="940"/>
      <c r="AK739" s="1189"/>
      <c r="AL739" s="1021"/>
      <c r="AN739" s="996"/>
      <c r="AO739" s="1022"/>
      <c r="AP739" s="1022"/>
      <c r="AQ739" s="1022"/>
      <c r="AR739" s="1022"/>
      <c r="AS739" s="1022"/>
      <c r="AT739" s="1022"/>
      <c r="AU739" s="1022"/>
      <c r="AV739" s="1022"/>
      <c r="AW739" s="1022"/>
      <c r="AX739" s="1022"/>
      <c r="AY739" s="1022"/>
      <c r="AZ739" s="1022"/>
      <c r="BA739" s="1022"/>
      <c r="BB739" s="1022"/>
      <c r="BC739" s="1022"/>
      <c r="BD739" s="1022"/>
      <c r="BE739" s="1022"/>
      <c r="BF739" s="1022"/>
      <c r="BG739" s="1022"/>
      <c r="BH739" s="1022"/>
      <c r="BI739" s="1022"/>
      <c r="BJ739" s="1022"/>
      <c r="BK739" s="1022"/>
      <c r="BL739" s="1022"/>
      <c r="BM739" s="1019"/>
      <c r="BN739" s="1019"/>
      <c r="BO739" s="1019"/>
      <c r="BP739" s="1019"/>
      <c r="BQ739" s="1019"/>
      <c r="BR739" s="1019"/>
      <c r="BS739" s="1019"/>
      <c r="BT739" s="1019"/>
      <c r="BU739" s="1019"/>
      <c r="BV739" s="1019"/>
      <c r="BW739" s="1019"/>
      <c r="BX739" s="1019"/>
      <c r="BY739" s="1019"/>
      <c r="BZ739" s="1019"/>
      <c r="CA739" s="1019"/>
      <c r="CB739" s="1019"/>
      <c r="CC739" s="1019"/>
    </row>
    <row r="740" spans="1:81" s="939" customFormat="1" ht="12.75" hidden="1" customHeight="1">
      <c r="A740" s="1056"/>
      <c r="C740" s="1287"/>
      <c r="D740" s="1184"/>
      <c r="E740" s="1248"/>
      <c r="F740" s="3161"/>
      <c r="G740" s="3161"/>
      <c r="H740" s="3161"/>
      <c r="I740" s="3161"/>
      <c r="J740" s="3161"/>
      <c r="K740" s="3161"/>
      <c r="L740" s="3161"/>
      <c r="M740" s="3161"/>
      <c r="N740" s="3161"/>
      <c r="O740" s="3161"/>
      <c r="P740" s="3161"/>
      <c r="Q740" s="3161"/>
      <c r="R740" s="3161"/>
      <c r="S740" s="3161"/>
      <c r="T740" s="3161"/>
      <c r="U740" s="3161"/>
      <c r="V740" s="3161"/>
      <c r="W740" s="3161"/>
      <c r="X740" s="3161"/>
      <c r="Y740" s="3161"/>
      <c r="Z740" s="3161"/>
      <c r="AA740" s="3161"/>
      <c r="AB740" s="3161"/>
      <c r="AC740" s="3161"/>
      <c r="AD740" s="3161"/>
      <c r="AE740" s="3161"/>
      <c r="AF740" s="3161"/>
      <c r="AG740" s="1096"/>
      <c r="AH740" s="1096"/>
      <c r="AI740" s="1096"/>
      <c r="AJ740" s="1096"/>
      <c r="AK740" s="1200"/>
      <c r="AL740" s="1021"/>
      <c r="AN740" s="996"/>
      <c r="AO740" s="1022"/>
      <c r="AP740" s="1022"/>
      <c r="AQ740" s="1022"/>
      <c r="AR740" s="1022"/>
      <c r="AS740" s="1022"/>
      <c r="AT740" s="1022"/>
      <c r="AU740" s="1022"/>
      <c r="AV740" s="1022"/>
      <c r="AW740" s="1022"/>
      <c r="AX740" s="1022"/>
      <c r="AY740" s="1022"/>
      <c r="AZ740" s="1022"/>
      <c r="BA740" s="1022"/>
      <c r="BB740" s="1022"/>
      <c r="BC740" s="1022"/>
      <c r="BD740" s="1022"/>
      <c r="BE740" s="1022"/>
      <c r="BF740" s="1022"/>
      <c r="BG740" s="1022"/>
      <c r="BH740" s="1022"/>
      <c r="BI740" s="1022"/>
      <c r="BJ740" s="1022"/>
      <c r="BK740" s="1022"/>
      <c r="BL740" s="1022"/>
      <c r="BM740" s="1019"/>
      <c r="BN740" s="1019"/>
      <c r="BO740" s="1019"/>
      <c r="BP740" s="1019"/>
      <c r="BQ740" s="1019"/>
      <c r="BR740" s="1019"/>
      <c r="BS740" s="1019"/>
      <c r="BT740" s="1019"/>
      <c r="BU740" s="1019"/>
      <c r="BV740" s="1019"/>
      <c r="BW740" s="1019"/>
      <c r="BX740" s="1019"/>
      <c r="BY740" s="1019"/>
      <c r="BZ740" s="1019"/>
      <c r="CA740" s="1019"/>
      <c r="CB740" s="1019"/>
      <c r="CC740" s="1019"/>
    </row>
    <row r="741" spans="1:81" s="939" customFormat="1" ht="12.75" hidden="1" customHeight="1">
      <c r="A741" s="1115"/>
      <c r="C741" s="940"/>
      <c r="E741" s="940"/>
      <c r="F741" s="1255"/>
      <c r="G741" s="940"/>
      <c r="H741" s="940"/>
      <c r="I741" s="940"/>
      <c r="J741" s="940"/>
      <c r="K741" s="940"/>
      <c r="L741" s="940"/>
      <c r="M741" s="940"/>
      <c r="N741" s="940"/>
      <c r="O741" s="940"/>
      <c r="P741" s="940"/>
      <c r="Q741" s="940"/>
      <c r="R741" s="940"/>
      <c r="S741" s="940"/>
      <c r="T741" s="940"/>
      <c r="U741" s="940"/>
      <c r="V741" s="940"/>
      <c r="W741" s="940"/>
      <c r="X741" s="940"/>
      <c r="Y741" s="940"/>
      <c r="Z741" s="940"/>
      <c r="AA741" s="940"/>
      <c r="AB741" s="940"/>
      <c r="AC741" s="940"/>
      <c r="AD741" s="1031"/>
      <c r="AE741" s="940"/>
      <c r="AF741" s="940"/>
      <c r="AG741" s="940"/>
      <c r="AH741" s="940"/>
      <c r="AI741" s="1022"/>
      <c r="AK741" s="1022"/>
      <c r="AL741" s="1022"/>
      <c r="AM741" s="1022"/>
      <c r="AN741" s="996"/>
      <c r="AO741" s="1022"/>
      <c r="AP741" s="1022"/>
      <c r="AQ741" s="1022"/>
      <c r="AR741" s="1022"/>
      <c r="AS741" s="1022"/>
      <c r="AT741" s="1022"/>
      <c r="AU741" s="1022"/>
      <c r="AV741" s="1022"/>
      <c r="AW741" s="1022"/>
      <c r="AX741" s="1022"/>
      <c r="AY741" s="1022"/>
      <c r="AZ741" s="1022"/>
      <c r="BA741" s="1022"/>
      <c r="BB741" s="1022"/>
      <c r="BC741" s="1022"/>
      <c r="BD741" s="1022"/>
      <c r="BE741" s="1022"/>
      <c r="BF741" s="1022"/>
      <c r="BG741" s="1022"/>
      <c r="BH741" s="1022"/>
      <c r="BI741" s="1022"/>
      <c r="BJ741" s="1022"/>
      <c r="BK741" s="1022"/>
      <c r="BL741" s="1022"/>
      <c r="BM741" s="1019"/>
      <c r="BN741" s="1019"/>
      <c r="BO741" s="1019"/>
      <c r="BP741" s="1019"/>
      <c r="BQ741" s="1019"/>
      <c r="BR741" s="1019"/>
      <c r="BS741" s="1019"/>
      <c r="BT741" s="1019"/>
      <c r="BU741" s="1019"/>
      <c r="BV741" s="1019"/>
      <c r="BW741" s="1019"/>
      <c r="BX741" s="1019"/>
      <c r="BY741" s="1019"/>
      <c r="BZ741" s="1019"/>
      <c r="CA741" s="1019"/>
      <c r="CB741" s="1019"/>
      <c r="CC741" s="1019"/>
    </row>
    <row r="742" spans="1:81" s="939" customFormat="1" ht="12.75" hidden="1" customHeight="1">
      <c r="A742" s="1115"/>
      <c r="B742" s="1297" t="s">
        <v>1834</v>
      </c>
      <c r="C742" s="940"/>
      <c r="E742" s="940"/>
      <c r="F742" s="940"/>
      <c r="G742" s="940"/>
      <c r="H742" s="940"/>
      <c r="I742" s="940"/>
      <c r="J742" s="940"/>
      <c r="K742" s="940"/>
      <c r="L742" s="940"/>
      <c r="M742" s="940"/>
      <c r="N742" s="940"/>
      <c r="O742" s="940"/>
      <c r="P742" s="940"/>
      <c r="Q742" s="940"/>
      <c r="R742" s="940"/>
      <c r="S742" s="940"/>
      <c r="T742" s="940"/>
      <c r="U742" s="940"/>
      <c r="V742" s="940"/>
      <c r="W742" s="940"/>
      <c r="X742" s="940"/>
      <c r="Y742" s="940"/>
      <c r="Z742" s="940"/>
      <c r="AA742" s="940"/>
      <c r="AB742" s="940"/>
      <c r="AC742" s="940"/>
      <c r="AD742" s="1031"/>
      <c r="AE742" s="940"/>
      <c r="AF742" s="940"/>
      <c r="AG742" s="940"/>
      <c r="AH742" s="940"/>
      <c r="AI742" s="1022"/>
      <c r="AK742" s="1022"/>
      <c r="AL742" s="1022"/>
      <c r="AM742" s="1022"/>
      <c r="AN742" s="996"/>
      <c r="AO742" s="1022"/>
      <c r="AP742" s="1273"/>
      <c r="AQ742" s="1273"/>
      <c r="AR742" s="1273"/>
      <c r="AS742" s="1273"/>
      <c r="AT742" s="1273"/>
      <c r="AU742" s="1273"/>
      <c r="AV742" s="1273"/>
      <c r="AW742" s="1273"/>
      <c r="AX742" s="1273"/>
      <c r="AY742" s="1273"/>
      <c r="AZ742" s="1022"/>
      <c r="BA742" s="1022"/>
      <c r="BB742" s="1022"/>
      <c r="BC742" s="1022"/>
      <c r="BD742" s="1022"/>
      <c r="BE742" s="1022"/>
      <c r="BF742" s="1022"/>
      <c r="BG742" s="1022"/>
      <c r="BH742" s="1022"/>
      <c r="BI742" s="1022"/>
      <c r="BJ742" s="1022"/>
      <c r="BK742" s="1022"/>
      <c r="BL742" s="1022"/>
      <c r="BM742" s="1019"/>
      <c r="BN742" s="1019"/>
      <c r="BO742" s="1019"/>
      <c r="BP742" s="1019"/>
      <c r="BQ742" s="1019"/>
      <c r="BR742" s="1019"/>
      <c r="BS742" s="1019"/>
      <c r="BT742" s="1019"/>
      <c r="BU742" s="1019"/>
      <c r="BV742" s="1019"/>
      <c r="BW742" s="1019"/>
      <c r="BX742" s="1019"/>
      <c r="BY742" s="1019"/>
      <c r="BZ742" s="1019"/>
      <c r="CA742" s="1019"/>
      <c r="CB742" s="1019"/>
      <c r="CC742" s="1019"/>
    </row>
    <row r="743" spans="1:81" s="939" customFormat="1" ht="12.75" hidden="1" customHeight="1">
      <c r="A743" s="1115"/>
      <c r="B743" s="1297" t="s">
        <v>1835</v>
      </c>
      <c r="C743" s="940"/>
      <c r="E743" s="940"/>
      <c r="F743" s="940"/>
      <c r="G743" s="940"/>
      <c r="H743" s="940"/>
      <c r="I743" s="940"/>
      <c r="J743" s="940"/>
      <c r="K743" s="940"/>
      <c r="L743" s="940"/>
      <c r="M743" s="940"/>
      <c r="N743" s="940"/>
      <c r="O743" s="940"/>
      <c r="P743" s="940"/>
      <c r="Q743" s="940"/>
      <c r="R743" s="940"/>
      <c r="S743" s="940"/>
      <c r="T743" s="940"/>
      <c r="U743" s="940"/>
      <c r="V743" s="940"/>
      <c r="W743" s="940"/>
      <c r="X743" s="940"/>
      <c r="Y743" s="940"/>
      <c r="Z743" s="940"/>
      <c r="AA743" s="940"/>
      <c r="AB743" s="940"/>
      <c r="AC743" s="940"/>
      <c r="AD743" s="1031"/>
      <c r="AE743" s="940"/>
      <c r="AF743" s="940"/>
      <c r="AG743" s="940"/>
      <c r="AH743" s="940"/>
      <c r="AI743" s="1022"/>
      <c r="AK743" s="1022"/>
      <c r="AL743" s="1022"/>
      <c r="AM743" s="1022"/>
      <c r="AN743" s="996"/>
      <c r="AO743" s="1022"/>
      <c r="AP743" s="1298"/>
      <c r="AQ743" s="1298"/>
      <c r="AR743" s="1298"/>
      <c r="AS743" s="1298"/>
      <c r="AT743" s="1298"/>
      <c r="AU743" s="1298"/>
      <c r="AV743" s="1298"/>
      <c r="AW743" s="1298"/>
      <c r="AX743" s="1298"/>
      <c r="AY743" s="1298"/>
      <c r="AZ743" s="1022"/>
      <c r="BA743" s="1022"/>
      <c r="BB743" s="1022"/>
      <c r="BC743" s="1022"/>
      <c r="BD743" s="1022"/>
      <c r="BE743" s="1022"/>
      <c r="BF743" s="1022"/>
      <c r="BG743" s="1022"/>
      <c r="BH743" s="1022"/>
      <c r="BI743" s="1022"/>
      <c r="BJ743" s="1022"/>
      <c r="BK743" s="1022"/>
      <c r="BL743" s="1022"/>
      <c r="BM743" s="1019"/>
      <c r="BN743" s="1019"/>
      <c r="BO743" s="1019"/>
      <c r="BP743" s="1019"/>
      <c r="BQ743" s="1019"/>
      <c r="BR743" s="1019"/>
      <c r="BS743" s="1019"/>
      <c r="BT743" s="1019"/>
      <c r="BU743" s="1019"/>
      <c r="BV743" s="1019"/>
      <c r="BW743" s="1019"/>
      <c r="BX743" s="1019"/>
      <c r="BY743" s="1019"/>
      <c r="BZ743" s="1019"/>
      <c r="CA743" s="1019"/>
      <c r="CB743" s="1019"/>
      <c r="CC743" s="1019"/>
    </row>
    <row r="744" spans="1:81" s="939" customFormat="1" ht="12.75" hidden="1" customHeight="1">
      <c r="A744" s="1115"/>
      <c r="B744" s="939" t="s">
        <v>1836</v>
      </c>
      <c r="C744" s="940"/>
      <c r="E744" s="940"/>
      <c r="F744" s="940"/>
      <c r="G744" s="940"/>
      <c r="H744" s="940"/>
      <c r="I744" s="940"/>
      <c r="J744" s="940"/>
      <c r="K744" s="940"/>
      <c r="L744" s="940"/>
      <c r="M744" s="940"/>
      <c r="N744" s="940"/>
      <c r="O744" s="940"/>
      <c r="P744" s="940"/>
      <c r="Q744" s="940"/>
      <c r="R744" s="940"/>
      <c r="S744" s="940"/>
      <c r="T744" s="940"/>
      <c r="U744" s="940"/>
      <c r="V744" s="940"/>
      <c r="W744" s="940"/>
      <c r="X744" s="940"/>
      <c r="Y744" s="940"/>
      <c r="Z744" s="940"/>
      <c r="AA744" s="940"/>
      <c r="AB744" s="940"/>
      <c r="AC744" s="940"/>
      <c r="AD744" s="1031"/>
      <c r="AE744" s="940"/>
      <c r="AF744" s="940"/>
      <c r="AG744" s="940"/>
      <c r="AH744" s="940"/>
      <c r="AI744" s="1022"/>
      <c r="AK744" s="1022"/>
      <c r="AL744" s="1022"/>
      <c r="AM744" s="1022"/>
      <c r="AN744" s="996"/>
      <c r="AO744" s="1022"/>
      <c r="AP744" s="1298"/>
      <c r="AQ744" s="1298"/>
      <c r="AR744" s="1298"/>
      <c r="AS744" s="1298"/>
      <c r="AT744" s="1298"/>
      <c r="AU744" s="1298"/>
      <c r="AV744" s="1298"/>
      <c r="AW744" s="1298"/>
      <c r="AX744" s="1298"/>
      <c r="AY744" s="1298"/>
      <c r="AZ744" s="1022"/>
      <c r="BA744" s="1022"/>
      <c r="BB744" s="1022"/>
      <c r="BC744" s="1022"/>
      <c r="BD744" s="1022"/>
      <c r="BE744" s="1022"/>
      <c r="BF744" s="1022"/>
      <c r="BG744" s="1022"/>
      <c r="BH744" s="1022"/>
      <c r="BI744" s="1022"/>
      <c r="BJ744" s="1022"/>
      <c r="BK744" s="1022"/>
      <c r="BL744" s="1022"/>
      <c r="BM744" s="1019"/>
      <c r="BN744" s="1019"/>
      <c r="BO744" s="1019"/>
      <c r="BP744" s="1019"/>
      <c r="BQ744" s="1019"/>
      <c r="BR744" s="1019"/>
      <c r="BS744" s="1019"/>
      <c r="BT744" s="1019"/>
      <c r="BU744" s="1019"/>
      <c r="BV744" s="1019"/>
      <c r="BW744" s="1019"/>
      <c r="BX744" s="1019"/>
      <c r="BY744" s="1019"/>
      <c r="BZ744" s="1019"/>
      <c r="CA744" s="1019"/>
      <c r="CB744" s="1019"/>
      <c r="CC744" s="1019"/>
    </row>
    <row r="745" spans="1:81" s="939" customFormat="1" ht="12.75" hidden="1" customHeight="1">
      <c r="A745" s="1115"/>
      <c r="B745" s="939" t="s">
        <v>1837</v>
      </c>
      <c r="C745" s="940"/>
      <c r="E745" s="940"/>
      <c r="F745" s="940"/>
      <c r="G745" s="940"/>
      <c r="H745" s="940"/>
      <c r="I745" s="940"/>
      <c r="J745" s="940"/>
      <c r="K745" s="940"/>
      <c r="L745" s="940"/>
      <c r="M745" s="940"/>
      <c r="N745" s="940"/>
      <c r="O745" s="940"/>
      <c r="P745" s="940"/>
      <c r="Q745" s="940"/>
      <c r="R745" s="940"/>
      <c r="S745" s="940"/>
      <c r="T745" s="940"/>
      <c r="U745" s="940"/>
      <c r="V745" s="940"/>
      <c r="W745" s="940"/>
      <c r="X745" s="940"/>
      <c r="Y745" s="940"/>
      <c r="Z745" s="940"/>
      <c r="AA745" s="940"/>
      <c r="AB745" s="940"/>
      <c r="AC745" s="940"/>
      <c r="AD745" s="1031"/>
      <c r="AE745" s="940"/>
      <c r="AF745" s="940"/>
      <c r="AG745" s="940"/>
      <c r="AH745" s="940"/>
      <c r="AI745" s="1022"/>
      <c r="AK745" s="1022"/>
      <c r="AL745" s="1022"/>
      <c r="AM745" s="1022"/>
      <c r="AN745" s="996"/>
      <c r="AO745" s="1022"/>
      <c r="AP745" s="1298"/>
      <c r="AQ745" s="1298"/>
      <c r="AR745" s="1298"/>
      <c r="AS745" s="1298"/>
      <c r="AT745" s="1298"/>
      <c r="AU745" s="1298"/>
      <c r="AV745" s="1298"/>
      <c r="AW745" s="1298"/>
      <c r="AX745" s="1298"/>
      <c r="AY745" s="1298"/>
      <c r="AZ745" s="1022"/>
      <c r="BA745" s="1022"/>
      <c r="BB745" s="1022"/>
      <c r="BC745" s="1022"/>
      <c r="BD745" s="1022"/>
      <c r="BE745" s="1022"/>
      <c r="BF745" s="1022"/>
      <c r="BG745" s="1022"/>
      <c r="BH745" s="1022"/>
      <c r="BI745" s="1022"/>
      <c r="BJ745" s="1022"/>
      <c r="BK745" s="1022"/>
      <c r="BL745" s="1022"/>
      <c r="BM745" s="1019"/>
      <c r="BN745" s="1019"/>
      <c r="BO745" s="1019"/>
      <c r="BP745" s="1019"/>
      <c r="BQ745" s="1019"/>
      <c r="BR745" s="1019"/>
      <c r="BS745" s="1019"/>
      <c r="BT745" s="1019"/>
      <c r="BU745" s="1019"/>
      <c r="BV745" s="1019"/>
      <c r="BW745" s="1019"/>
      <c r="BX745" s="1019"/>
      <c r="BY745" s="1019"/>
      <c r="BZ745" s="1019"/>
      <c r="CA745" s="1019"/>
      <c r="CB745" s="1019"/>
      <c r="CC745" s="1019"/>
    </row>
    <row r="746" spans="1:81" s="939" customFormat="1" ht="12.75" hidden="1" customHeight="1">
      <c r="A746" s="1115"/>
      <c r="B746" s="939" t="s">
        <v>1838</v>
      </c>
      <c r="C746" s="940"/>
      <c r="E746" s="940"/>
      <c r="F746" s="940"/>
      <c r="G746" s="940"/>
      <c r="H746" s="940"/>
      <c r="I746" s="940"/>
      <c r="J746" s="940"/>
      <c r="K746" s="940"/>
      <c r="L746" s="940"/>
      <c r="M746" s="940"/>
      <c r="N746" s="940"/>
      <c r="O746" s="940"/>
      <c r="P746" s="940"/>
      <c r="Q746" s="940"/>
      <c r="R746" s="940"/>
      <c r="S746" s="940"/>
      <c r="T746" s="940"/>
      <c r="U746" s="940"/>
      <c r="V746" s="940"/>
      <c r="W746" s="940"/>
      <c r="X746" s="940"/>
      <c r="Y746" s="940"/>
      <c r="Z746" s="940"/>
      <c r="AA746" s="940"/>
      <c r="AB746" s="940"/>
      <c r="AC746" s="940"/>
      <c r="AD746" s="1031"/>
      <c r="AE746" s="940"/>
      <c r="AF746" s="940"/>
      <c r="AG746" s="940"/>
      <c r="AH746" s="940"/>
      <c r="AI746" s="1022"/>
      <c r="AK746" s="1022"/>
      <c r="AL746" s="1022"/>
      <c r="AM746" s="1022"/>
      <c r="AN746" s="996"/>
      <c r="AO746" s="1022"/>
      <c r="AP746" s="1298"/>
      <c r="AQ746" s="1298"/>
      <c r="AR746" s="1298"/>
      <c r="AS746" s="1298"/>
      <c r="AT746" s="1298"/>
      <c r="AU746" s="1298"/>
      <c r="AV746" s="1298"/>
      <c r="AW746" s="1298"/>
      <c r="AX746" s="1298"/>
      <c r="AY746" s="1298"/>
      <c r="AZ746" s="1022"/>
      <c r="BA746" s="1022"/>
      <c r="BB746" s="1022"/>
      <c r="BC746" s="1022"/>
      <c r="BD746" s="1022"/>
      <c r="BE746" s="1022"/>
      <c r="BF746" s="1022"/>
      <c r="BG746" s="1022"/>
      <c r="BH746" s="1022"/>
      <c r="BI746" s="1022"/>
      <c r="BJ746" s="1022"/>
      <c r="BK746" s="1022"/>
      <c r="BL746" s="1022"/>
      <c r="BM746" s="1019"/>
      <c r="BN746" s="1019"/>
      <c r="BO746" s="1019"/>
      <c r="BP746" s="1019"/>
      <c r="BQ746" s="1019"/>
      <c r="BR746" s="1019"/>
      <c r="BS746" s="1019"/>
      <c r="BT746" s="1019"/>
      <c r="BU746" s="1019"/>
      <c r="BV746" s="1019"/>
      <c r="BW746" s="1019"/>
      <c r="BX746" s="1019"/>
      <c r="BY746" s="1019"/>
      <c r="BZ746" s="1019"/>
      <c r="CA746" s="1019"/>
      <c r="CB746" s="1019"/>
      <c r="CC746" s="1019"/>
    </row>
    <row r="747" spans="1:81" s="939" customFormat="1" ht="12.75" hidden="1" customHeight="1">
      <c r="A747" s="1115"/>
      <c r="B747" s="939" t="s">
        <v>1839</v>
      </c>
      <c r="C747" s="940"/>
      <c r="E747" s="940"/>
      <c r="F747" s="940"/>
      <c r="G747" s="940"/>
      <c r="H747" s="940"/>
      <c r="I747" s="940"/>
      <c r="J747" s="940"/>
      <c r="K747" s="940"/>
      <c r="L747" s="940"/>
      <c r="M747" s="940"/>
      <c r="N747" s="940"/>
      <c r="O747" s="940"/>
      <c r="P747" s="940"/>
      <c r="Q747" s="940"/>
      <c r="R747" s="940"/>
      <c r="S747" s="940"/>
      <c r="T747" s="940"/>
      <c r="U747" s="940"/>
      <c r="V747" s="940"/>
      <c r="W747" s="940"/>
      <c r="X747" s="940"/>
      <c r="Y747" s="940"/>
      <c r="Z747" s="940"/>
      <c r="AA747" s="940"/>
      <c r="AB747" s="940"/>
      <c r="AC747" s="940"/>
      <c r="AD747" s="1031"/>
      <c r="AE747" s="940"/>
      <c r="AF747" s="940"/>
      <c r="AG747" s="940"/>
      <c r="AH747" s="940"/>
      <c r="AI747" s="1022"/>
      <c r="AK747" s="1022"/>
      <c r="AL747" s="1022"/>
      <c r="AM747" s="1022"/>
      <c r="AN747" s="996"/>
      <c r="AO747" s="1022"/>
      <c r="AP747" s="1298"/>
      <c r="AQ747" s="1298"/>
      <c r="AR747" s="1298"/>
      <c r="AS747" s="1298"/>
      <c r="AT747" s="1298"/>
      <c r="AU747" s="1298"/>
      <c r="AV747" s="1298"/>
      <c r="AW747" s="1298"/>
      <c r="AX747" s="1298"/>
      <c r="AY747" s="1298"/>
      <c r="AZ747" s="1022"/>
      <c r="BA747" s="1022"/>
      <c r="BB747" s="1022"/>
      <c r="BC747" s="1022"/>
      <c r="BD747" s="1022"/>
      <c r="BE747" s="1022"/>
      <c r="BF747" s="1022"/>
      <c r="BG747" s="1022"/>
      <c r="BH747" s="1022"/>
      <c r="BI747" s="1022"/>
      <c r="BJ747" s="1022"/>
      <c r="BK747" s="1022"/>
      <c r="BL747" s="1022"/>
      <c r="BM747" s="1019"/>
      <c r="BN747" s="1019"/>
      <c r="BO747" s="1019"/>
      <c r="BP747" s="1019"/>
      <c r="BQ747" s="1019"/>
      <c r="BR747" s="1019"/>
      <c r="BS747" s="1019"/>
      <c r="BT747" s="1019"/>
      <c r="BU747" s="1019"/>
      <c r="BV747" s="1019"/>
      <c r="BW747" s="1019"/>
      <c r="BX747" s="1019"/>
      <c r="BY747" s="1019"/>
      <c r="BZ747" s="1019"/>
      <c r="CA747" s="1019"/>
      <c r="CB747" s="1019"/>
      <c r="CC747" s="1019"/>
    </row>
    <row r="748" spans="1:81" s="939" customFormat="1" ht="12.75" hidden="1" customHeight="1">
      <c r="A748" s="1115"/>
      <c r="B748" s="939" t="s">
        <v>1840</v>
      </c>
      <c r="C748" s="940"/>
      <c r="E748" s="940"/>
      <c r="F748" s="940"/>
      <c r="G748" s="940"/>
      <c r="H748" s="940"/>
      <c r="I748" s="940"/>
      <c r="J748" s="940"/>
      <c r="K748" s="940"/>
      <c r="L748" s="940"/>
      <c r="M748" s="940"/>
      <c r="N748" s="940"/>
      <c r="O748" s="940"/>
      <c r="P748" s="940"/>
      <c r="Q748" s="940"/>
      <c r="R748" s="940"/>
      <c r="S748" s="940"/>
      <c r="T748" s="940"/>
      <c r="U748" s="940"/>
      <c r="V748" s="940"/>
      <c r="W748" s="940"/>
      <c r="X748" s="940"/>
      <c r="Y748" s="940"/>
      <c r="Z748" s="940"/>
      <c r="AA748" s="940"/>
      <c r="AB748" s="940"/>
      <c r="AC748" s="940"/>
      <c r="AD748" s="1031"/>
      <c r="AE748" s="940"/>
      <c r="AF748" s="940"/>
      <c r="AG748" s="940"/>
      <c r="AH748" s="940"/>
      <c r="AI748" s="1022"/>
      <c r="AK748" s="1022"/>
      <c r="AL748" s="1022"/>
      <c r="AM748" s="1022"/>
      <c r="AN748" s="996"/>
      <c r="AO748" s="1022"/>
      <c r="AP748" s="1022"/>
      <c r="AQ748" s="1022"/>
      <c r="AR748" s="1022"/>
      <c r="AS748" s="1022"/>
      <c r="AT748" s="1022"/>
      <c r="AU748" s="1022"/>
      <c r="AV748" s="1022"/>
      <c r="AW748" s="1022"/>
      <c r="AX748" s="1022"/>
      <c r="AY748" s="1022"/>
      <c r="AZ748" s="1022"/>
      <c r="BA748" s="1022"/>
      <c r="BB748" s="1022"/>
      <c r="BC748" s="1022"/>
      <c r="BD748" s="1022"/>
      <c r="BE748" s="1022"/>
      <c r="BF748" s="1022"/>
      <c r="BG748" s="1022"/>
      <c r="BH748" s="1022"/>
      <c r="BI748" s="1022"/>
      <c r="BJ748" s="1022"/>
      <c r="BK748" s="1022"/>
      <c r="BL748" s="1022"/>
      <c r="BM748" s="1022"/>
      <c r="BN748" s="1022"/>
      <c r="BO748" s="1022"/>
      <c r="BP748" s="1022"/>
      <c r="BQ748" s="1022"/>
      <c r="BR748" s="1022"/>
      <c r="BS748" s="1022"/>
      <c r="BT748" s="1022"/>
      <c r="BU748" s="1022"/>
      <c r="BV748" s="1022"/>
      <c r="BW748" s="1022"/>
      <c r="BX748" s="1022"/>
      <c r="BY748" s="1022"/>
      <c r="BZ748" s="1022"/>
      <c r="CA748" s="1022"/>
      <c r="CB748" s="1022"/>
      <c r="CC748" s="1022"/>
    </row>
    <row r="749" spans="1:81" s="939" customFormat="1" ht="12.75" hidden="1" customHeight="1">
      <c r="A749" s="1299"/>
      <c r="C749" s="940"/>
      <c r="E749" s="940"/>
      <c r="F749" s="940"/>
      <c r="G749" s="940"/>
      <c r="H749" s="940"/>
      <c r="I749" s="940"/>
      <c r="J749" s="940"/>
      <c r="K749" s="940"/>
      <c r="L749" s="940"/>
      <c r="M749" s="940"/>
      <c r="N749" s="940"/>
      <c r="O749" s="940"/>
      <c r="P749" s="940"/>
      <c r="Q749" s="940"/>
      <c r="R749" s="940"/>
      <c r="S749" s="940"/>
      <c r="T749" s="940"/>
      <c r="U749" s="940"/>
      <c r="V749" s="940"/>
      <c r="W749" s="940"/>
      <c r="X749" s="940"/>
      <c r="Y749" s="940"/>
      <c r="Z749" s="940"/>
      <c r="AA749" s="940"/>
      <c r="AB749" s="940"/>
      <c r="AC749" s="940"/>
      <c r="AD749" s="1031"/>
      <c r="AE749" s="940"/>
      <c r="AF749" s="940"/>
      <c r="AG749" s="940"/>
      <c r="AH749" s="940"/>
      <c r="AI749" s="1022"/>
      <c r="AK749" s="1022"/>
      <c r="AL749" s="1022"/>
      <c r="AM749" s="1022"/>
      <c r="AN749" s="996"/>
      <c r="AO749" s="1022"/>
      <c r="AP749" s="1022"/>
      <c r="AQ749" s="1022"/>
      <c r="AR749" s="1022"/>
      <c r="AS749" s="1022"/>
      <c r="AT749" s="1022"/>
      <c r="AU749" s="1022"/>
      <c r="AV749" s="1022"/>
      <c r="AW749" s="1022"/>
      <c r="AX749" s="1022"/>
      <c r="AY749" s="1022"/>
      <c r="AZ749" s="1022"/>
      <c r="BA749" s="1022"/>
      <c r="BB749" s="1022"/>
      <c r="BC749" s="1022"/>
      <c r="BD749" s="1022"/>
      <c r="BE749" s="1022"/>
      <c r="BF749" s="1022"/>
      <c r="BG749" s="1022"/>
      <c r="BH749" s="1022"/>
      <c r="BI749" s="1022"/>
      <c r="BJ749" s="1022"/>
      <c r="BK749" s="1022"/>
      <c r="BL749" s="1022"/>
      <c r="BM749" s="1022"/>
      <c r="BN749" s="1022"/>
      <c r="BO749" s="1022"/>
      <c r="BP749" s="1022"/>
      <c r="BQ749" s="1022"/>
      <c r="BR749" s="1022"/>
      <c r="BS749" s="1022"/>
      <c r="BT749" s="1022"/>
      <c r="BU749" s="1022"/>
      <c r="BV749" s="1022"/>
      <c r="BW749" s="1022"/>
      <c r="BX749" s="1022"/>
      <c r="BY749" s="1022"/>
      <c r="BZ749" s="1022"/>
      <c r="CA749" s="1022"/>
      <c r="CB749" s="1022"/>
      <c r="CC749" s="1022"/>
    </row>
    <row r="750" spans="1:81" s="939" customFormat="1" ht="12.75" hidden="1" customHeight="1">
      <c r="A750" s="1067"/>
      <c r="B750" s="1103"/>
      <c r="C750" s="1103"/>
      <c r="D750" s="1103"/>
      <c r="E750" s="1103"/>
      <c r="F750" s="1103"/>
      <c r="G750" s="1103"/>
      <c r="H750" s="1103"/>
      <c r="I750" s="1103"/>
      <c r="J750" s="1103"/>
      <c r="K750" s="1103"/>
      <c r="L750" s="1103"/>
      <c r="M750" s="1103"/>
      <c r="N750" s="1103"/>
      <c r="O750" s="1103"/>
      <c r="P750" s="1103"/>
      <c r="Q750" s="1103"/>
      <c r="R750" s="1103"/>
      <c r="S750" s="1103"/>
      <c r="T750" s="1103"/>
      <c r="U750" s="1103"/>
      <c r="V750" s="1103"/>
      <c r="W750" s="1103"/>
      <c r="X750" s="1103"/>
      <c r="Y750" s="1103"/>
      <c r="Z750" s="1103"/>
      <c r="AA750" s="1103"/>
      <c r="AB750" s="1103"/>
      <c r="AC750" s="1104"/>
      <c r="AD750" s="1103"/>
      <c r="AE750" s="1103"/>
      <c r="AF750" s="1103"/>
      <c r="AG750" s="1103"/>
      <c r="AH750" s="1014"/>
      <c r="AI750" s="955"/>
      <c r="AJ750" s="955" t="s">
        <v>1841</v>
      </c>
      <c r="AK750" s="3079">
        <f>SUM(AG694:AG739)</f>
        <v>0</v>
      </c>
      <c r="AL750" s="3080"/>
      <c r="AM750" s="3081"/>
      <c r="AN750" s="996"/>
      <c r="AO750" s="1022"/>
      <c r="AP750" s="1002"/>
      <c r="AQ750" s="1002"/>
      <c r="AR750" s="1002"/>
      <c r="AS750" s="1002"/>
      <c r="AT750" s="1002"/>
      <c r="AU750" s="1002"/>
      <c r="AV750" s="1002"/>
      <c r="AW750" s="1002"/>
      <c r="AX750" s="1002"/>
      <c r="AY750" s="1002"/>
      <c r="AZ750" s="1002"/>
      <c r="BA750" s="1022"/>
      <c r="BB750" s="1022"/>
      <c r="BC750" s="1022"/>
      <c r="BD750" s="1022"/>
      <c r="BE750" s="1022"/>
      <c r="BF750" s="1022"/>
      <c r="BG750" s="1022"/>
      <c r="BH750" s="1022"/>
      <c r="BI750" s="1022"/>
      <c r="BJ750" s="1022"/>
      <c r="BK750" s="1022"/>
      <c r="BL750" s="1022"/>
      <c r="BM750" s="1022"/>
      <c r="BN750" s="1022"/>
      <c r="BO750" s="1022"/>
      <c r="BP750" s="1022"/>
      <c r="BQ750" s="1022"/>
      <c r="BR750" s="1022"/>
      <c r="BS750" s="1022"/>
      <c r="BT750" s="1022"/>
      <c r="BU750" s="1022"/>
      <c r="BV750" s="1022"/>
      <c r="BW750" s="1022"/>
      <c r="BX750" s="1022"/>
      <c r="BY750" s="1022"/>
      <c r="BZ750" s="1022"/>
      <c r="CA750" s="1022"/>
      <c r="CB750" s="1022"/>
      <c r="CC750" s="1022"/>
    </row>
    <row r="751" spans="1:81" s="939" customFormat="1" ht="12.75" hidden="1" customHeight="1" thickBot="1">
      <c r="A751" s="1056"/>
      <c r="B751" s="940"/>
      <c r="C751" s="940"/>
      <c r="D751" s="940"/>
      <c r="E751" s="940"/>
      <c r="F751" s="940"/>
      <c r="G751" s="940"/>
      <c r="H751" s="940"/>
      <c r="I751" s="940"/>
      <c r="J751" s="940"/>
      <c r="K751" s="940"/>
      <c r="L751" s="940"/>
      <c r="M751" s="940"/>
      <c r="N751" s="940"/>
      <c r="O751" s="940"/>
      <c r="P751" s="940"/>
      <c r="Q751" s="940"/>
      <c r="R751" s="940"/>
      <c r="S751" s="940"/>
      <c r="T751" s="940"/>
      <c r="U751" s="940"/>
      <c r="V751" s="940"/>
      <c r="W751" s="940"/>
      <c r="X751" s="940"/>
      <c r="Y751" s="940"/>
      <c r="Z751" s="940"/>
      <c r="AA751" s="940"/>
      <c r="AB751" s="940"/>
      <c r="AC751" s="1031"/>
      <c r="AD751" s="940"/>
      <c r="AE751" s="940"/>
      <c r="AF751" s="940"/>
      <c r="AG751" s="940"/>
      <c r="AH751" s="1022"/>
      <c r="AI751" s="1690"/>
      <c r="AJ751" s="1690"/>
      <c r="AK751" s="1001"/>
      <c r="AL751" s="1001"/>
      <c r="AM751" s="1001"/>
      <c r="AN751" s="996"/>
      <c r="AO751" s="1022"/>
      <c r="AP751" s="1002"/>
      <c r="AQ751" s="1002"/>
      <c r="AR751" s="1002"/>
      <c r="AS751" s="1002"/>
      <c r="AT751" s="1002"/>
      <c r="AU751" s="1002"/>
      <c r="AV751" s="1002"/>
      <c r="AW751" s="1002"/>
      <c r="AX751" s="1002"/>
      <c r="AY751" s="1002"/>
      <c r="AZ751" s="1002"/>
      <c r="BA751" s="1022"/>
      <c r="BB751" s="1022"/>
      <c r="BC751" s="1022"/>
      <c r="BD751" s="1022"/>
      <c r="BE751" s="1022"/>
      <c r="BF751" s="1022"/>
      <c r="BG751" s="1022"/>
      <c r="BH751" s="1022"/>
      <c r="BI751" s="1022"/>
      <c r="BJ751" s="1022"/>
      <c r="BK751" s="1022"/>
      <c r="BL751" s="1022"/>
      <c r="BM751" s="1022"/>
      <c r="BN751" s="1022"/>
      <c r="BO751" s="1022"/>
      <c r="BP751" s="1022"/>
      <c r="BQ751" s="1022"/>
      <c r="BR751" s="1022"/>
      <c r="BS751" s="1022"/>
      <c r="BT751" s="1022"/>
      <c r="BU751" s="1022"/>
      <c r="BV751" s="1022"/>
      <c r="BW751" s="1022"/>
      <c r="BX751" s="1022"/>
      <c r="BY751" s="1022"/>
      <c r="BZ751" s="1022"/>
      <c r="CA751" s="1022"/>
      <c r="CB751" s="1022"/>
      <c r="CC751" s="1022"/>
    </row>
    <row r="752" spans="1:81" ht="13.5" thickTop="1"/>
    <row r="753" spans="1:49" s="939" customFormat="1" ht="12.75" customHeight="1">
      <c r="A753" s="1008" t="s">
        <v>1842</v>
      </c>
      <c r="B753" s="1008" t="s">
        <v>1843</v>
      </c>
      <c r="C753" s="940"/>
      <c r="D753" s="940"/>
      <c r="E753" s="940"/>
      <c r="F753" s="940"/>
      <c r="G753" s="940"/>
      <c r="H753" s="940"/>
      <c r="I753" s="940"/>
      <c r="J753" s="940"/>
      <c r="K753" s="940"/>
      <c r="L753" s="940"/>
      <c r="M753" s="940"/>
      <c r="N753" s="940"/>
      <c r="O753" s="940"/>
      <c r="P753" s="940"/>
      <c r="Q753" s="940"/>
      <c r="R753" s="940"/>
      <c r="S753" s="940"/>
      <c r="T753" s="940"/>
      <c r="U753" s="940"/>
      <c r="V753" s="940"/>
      <c r="W753" s="940"/>
      <c r="X753" s="940"/>
      <c r="Y753" s="940"/>
      <c r="Z753" s="940"/>
      <c r="AA753" s="940"/>
      <c r="AB753" s="940"/>
      <c r="AC753" s="1031"/>
      <c r="AD753" s="940"/>
      <c r="AE753" s="3069" t="s">
        <v>1844</v>
      </c>
      <c r="AF753" s="3069"/>
      <c r="AG753" s="3069"/>
      <c r="AH753" s="3069"/>
      <c r="AI753" s="3069"/>
      <c r="AJ753" s="3069"/>
      <c r="AK753" s="3069"/>
      <c r="AL753" s="1001"/>
      <c r="AM753" s="1001"/>
      <c r="AN753" s="996"/>
    </row>
    <row r="754" spans="1:49" s="939" customFormat="1" ht="12.75" customHeight="1">
      <c r="A754" s="1008"/>
      <c r="B754" s="1008" t="s">
        <v>1587</v>
      </c>
      <c r="C754" s="940"/>
      <c r="D754" s="940"/>
      <c r="E754" s="940"/>
      <c r="F754" s="940"/>
      <c r="G754" s="940"/>
      <c r="H754" s="940"/>
      <c r="I754" s="940"/>
      <c r="J754" s="940"/>
      <c r="K754" s="940"/>
      <c r="L754" s="940"/>
      <c r="M754" s="940"/>
      <c r="N754" s="940"/>
      <c r="O754" s="940"/>
      <c r="P754" s="940"/>
      <c r="Q754" s="940"/>
      <c r="R754" s="940"/>
      <c r="S754" s="940"/>
      <c r="T754" s="940"/>
      <c r="U754" s="940"/>
      <c r="V754" s="940"/>
      <c r="W754" s="940"/>
      <c r="X754" s="940"/>
      <c r="Y754" s="940"/>
      <c r="Z754" s="940"/>
      <c r="AA754" s="940"/>
      <c r="AB754" s="940"/>
      <c r="AC754" s="1031"/>
      <c r="AD754" s="940"/>
      <c r="AE754" s="1690"/>
      <c r="AF754" s="1690"/>
      <c r="AG754" s="1690"/>
      <c r="AH754" s="1690"/>
      <c r="AI754" s="1690"/>
      <c r="AJ754" s="1690"/>
      <c r="AK754" s="1690"/>
      <c r="AL754" s="1001"/>
      <c r="AM754" s="1001"/>
      <c r="AN754" s="996"/>
    </row>
    <row r="755" spans="1:49" s="939" customFormat="1" ht="12.75" customHeight="1">
      <c r="A755" s="1008"/>
      <c r="B755" s="1008"/>
      <c r="C755" s="940"/>
      <c r="D755" s="940"/>
      <c r="E755" s="940"/>
      <c r="F755" s="940"/>
      <c r="G755" s="940"/>
      <c r="H755" s="940"/>
      <c r="I755" s="940"/>
      <c r="J755" s="940"/>
      <c r="K755" s="940"/>
      <c r="L755" s="940"/>
      <c r="M755" s="940"/>
      <c r="N755" s="940"/>
      <c r="O755" s="940"/>
      <c r="P755" s="940"/>
      <c r="Q755" s="940"/>
      <c r="R755" s="940"/>
      <c r="S755" s="940"/>
      <c r="T755" s="940"/>
      <c r="U755" s="940"/>
      <c r="V755" s="940"/>
      <c r="W755" s="940"/>
      <c r="X755" s="940"/>
      <c r="Y755" s="940"/>
      <c r="Z755" s="940"/>
      <c r="AA755" s="940"/>
      <c r="AB755" s="940"/>
      <c r="AC755" s="1031"/>
      <c r="AD755" s="940"/>
      <c r="AE755" s="1033"/>
      <c r="AF755" s="1033"/>
      <c r="AG755" s="1033"/>
      <c r="AH755" s="1033"/>
      <c r="AI755" s="1033"/>
      <c r="AJ755" s="1033"/>
      <c r="AK755" s="1033"/>
      <c r="AL755" s="1001"/>
      <c r="AM755" s="1001"/>
      <c r="AN755" s="996"/>
    </row>
    <row r="756" spans="1:49" s="939" customFormat="1" ht="12.75" customHeight="1">
      <c r="A756" s="1008"/>
      <c r="B756" s="1008"/>
      <c r="C756" s="3076" t="s">
        <v>578</v>
      </c>
      <c r="D756" s="3076"/>
      <c r="E756" s="940"/>
      <c r="F756" s="3162" t="s">
        <v>1845</v>
      </c>
      <c r="G756" s="3163"/>
      <c r="H756" s="3163"/>
      <c r="I756" s="3163"/>
      <c r="J756" s="3163"/>
      <c r="K756" s="3163"/>
      <c r="L756" s="3163"/>
      <c r="M756" s="3163"/>
      <c r="N756" s="3163"/>
      <c r="O756" s="3163"/>
      <c r="P756" s="3163"/>
      <c r="Q756" s="3163"/>
      <c r="R756" s="3163"/>
      <c r="S756" s="3163"/>
      <c r="T756" s="3163"/>
      <c r="U756" s="3163"/>
      <c r="V756" s="3163"/>
      <c r="W756" s="3163"/>
      <c r="X756" s="3163"/>
      <c r="Y756" s="3163"/>
      <c r="Z756" s="3163"/>
      <c r="AA756" s="3163"/>
      <c r="AB756" s="3163"/>
      <c r="AC756" s="3163"/>
      <c r="AD756" s="3163"/>
      <c r="AE756" s="3163"/>
      <c r="AF756" s="3163"/>
      <c r="AG756" s="3163"/>
      <c r="AH756" s="3163"/>
      <c r="AI756" s="3163"/>
      <c r="AJ756" s="3163"/>
      <c r="AK756" s="3163"/>
      <c r="AL756" s="3164"/>
      <c r="AM756" s="1001"/>
      <c r="AN756" s="996"/>
    </row>
    <row r="757" spans="1:49" s="939" customFormat="1" ht="12.75" customHeight="1">
      <c r="A757" s="1008"/>
      <c r="B757" s="1008"/>
      <c r="C757" s="940"/>
      <c r="D757" s="940"/>
      <c r="E757" s="940"/>
      <c r="F757" s="3165"/>
      <c r="G757" s="3166"/>
      <c r="H757" s="3166"/>
      <c r="I757" s="3166"/>
      <c r="J757" s="3166"/>
      <c r="K757" s="3166"/>
      <c r="L757" s="3166"/>
      <c r="M757" s="3166"/>
      <c r="N757" s="3166"/>
      <c r="O757" s="3166"/>
      <c r="P757" s="3166"/>
      <c r="Q757" s="3166"/>
      <c r="R757" s="3166"/>
      <c r="S757" s="3166"/>
      <c r="T757" s="3166"/>
      <c r="U757" s="3166"/>
      <c r="V757" s="3166"/>
      <c r="W757" s="3166"/>
      <c r="X757" s="3166"/>
      <c r="Y757" s="3166"/>
      <c r="Z757" s="3166"/>
      <c r="AA757" s="3166"/>
      <c r="AB757" s="3166"/>
      <c r="AC757" s="3166"/>
      <c r="AD757" s="3166"/>
      <c r="AE757" s="3166"/>
      <c r="AF757" s="3166"/>
      <c r="AG757" s="3166"/>
      <c r="AH757" s="3166"/>
      <c r="AI757" s="3166"/>
      <c r="AJ757" s="3166"/>
      <c r="AK757" s="3166"/>
      <c r="AL757" s="3167"/>
      <c r="AM757" s="1001"/>
      <c r="AN757" s="996"/>
    </row>
    <row r="758" spans="1:49" s="939" customFormat="1" ht="12.75" customHeight="1">
      <c r="A758" s="1008"/>
      <c r="B758" s="1008"/>
      <c r="C758" s="940"/>
      <c r="D758" s="940"/>
      <c r="E758" s="940"/>
      <c r="F758" s="1300"/>
      <c r="G758" s="1300"/>
      <c r="H758" s="1300"/>
      <c r="I758" s="1300"/>
      <c r="J758" s="1300"/>
      <c r="K758" s="1300"/>
      <c r="L758" s="1300"/>
      <c r="M758" s="1300"/>
      <c r="N758" s="1300"/>
      <c r="O758" s="1300"/>
      <c r="P758" s="1300"/>
      <c r="Q758" s="1300"/>
      <c r="R758" s="1300"/>
      <c r="S758" s="1300"/>
      <c r="T758" s="1300"/>
      <c r="U758" s="1300"/>
      <c r="V758" s="1300"/>
      <c r="W758" s="1300"/>
      <c r="X758" s="1300"/>
      <c r="Y758" s="1300"/>
      <c r="Z758" s="1300"/>
      <c r="AA758" s="1300"/>
      <c r="AB758" s="1300"/>
      <c r="AC758" s="1300"/>
      <c r="AD758" s="1300"/>
      <c r="AE758" s="1300"/>
      <c r="AF758" s="1300"/>
      <c r="AG758" s="1300"/>
      <c r="AH758" s="1300"/>
      <c r="AI758" s="1300"/>
      <c r="AJ758" s="1300"/>
      <c r="AK758" s="1300"/>
      <c r="AL758" s="1300"/>
      <c r="AM758" s="1001"/>
      <c r="AN758" s="996"/>
    </row>
    <row r="759" spans="1:49" s="939" customFormat="1" ht="12.75" customHeight="1">
      <c r="A759" s="1008"/>
      <c r="B759" s="1301"/>
      <c r="C759" s="3076" t="s">
        <v>626</v>
      </c>
      <c r="D759" s="3076"/>
      <c r="E759" s="1301"/>
      <c r="F759" s="1302" t="s">
        <v>1846</v>
      </c>
      <c r="G759" s="1303"/>
      <c r="H759" s="1304"/>
      <c r="I759" s="1304"/>
      <c r="J759" s="1304"/>
      <c r="K759" s="1304"/>
      <c r="L759" s="1304"/>
      <c r="M759" s="1304"/>
      <c r="N759" s="1304"/>
      <c r="O759" s="1304"/>
      <c r="P759" s="1304"/>
      <c r="Q759" s="1304"/>
      <c r="R759" s="1304"/>
      <c r="S759" s="1304"/>
      <c r="T759" s="1304"/>
      <c r="U759" s="1304"/>
      <c r="V759" s="1304"/>
      <c r="W759" s="1304"/>
      <c r="X759" s="1304"/>
      <c r="Y759" s="1304"/>
      <c r="Z759" s="1304"/>
      <c r="AA759" s="1304"/>
      <c r="AB759" s="1304"/>
      <c r="AC759" s="1304"/>
      <c r="AD759" s="1304"/>
      <c r="AE759" s="1304"/>
      <c r="AF759" s="1304"/>
      <c r="AG759" s="1304"/>
      <c r="AH759" s="1304"/>
      <c r="AI759" s="1304"/>
      <c r="AJ759" s="1304"/>
      <c r="AK759" s="1305"/>
      <c r="AL759" s="1306"/>
      <c r="AM759" s="1001"/>
      <c r="AN759" s="996"/>
    </row>
    <row r="760" spans="1:49" s="939" customFormat="1" ht="12.75" customHeight="1">
      <c r="A760" s="1022"/>
      <c r="B760" s="1301"/>
      <c r="C760" s="1301"/>
      <c r="D760" s="1301"/>
      <c r="E760" s="1301"/>
      <c r="F760" s="3240" t="s">
        <v>1847</v>
      </c>
      <c r="G760" s="3241"/>
      <c r="H760" s="3241"/>
      <c r="I760" s="3241"/>
      <c r="J760" s="3241"/>
      <c r="K760" s="3241"/>
      <c r="L760" s="3241"/>
      <c r="M760" s="3241"/>
      <c r="N760" s="3241"/>
      <c r="O760" s="3241"/>
      <c r="P760" s="3241"/>
      <c r="Q760" s="3241"/>
      <c r="R760" s="3241"/>
      <c r="S760" s="3241"/>
      <c r="T760" s="3241"/>
      <c r="U760" s="3241"/>
      <c r="V760" s="3241"/>
      <c r="W760" s="3241"/>
      <c r="X760" s="3241"/>
      <c r="Y760" s="3241"/>
      <c r="Z760" s="3241"/>
      <c r="AA760" s="3241"/>
      <c r="AB760" s="3241"/>
      <c r="AC760" s="3241"/>
      <c r="AD760" s="3241"/>
      <c r="AE760" s="3241"/>
      <c r="AF760" s="3241"/>
      <c r="AG760" s="3241"/>
      <c r="AH760" s="3241"/>
      <c r="AI760" s="3241"/>
      <c r="AJ760" s="3241"/>
      <c r="AK760" s="3241"/>
      <c r="AL760" s="3242"/>
      <c r="AM760" s="1001"/>
      <c r="AN760" s="996"/>
      <c r="AS760" s="1432"/>
      <c r="AT760" s="1432"/>
      <c r="AU760" s="1432"/>
      <c r="AV760" s="1432"/>
      <c r="AW760" s="1432"/>
    </row>
    <row r="761" spans="1:49" s="939" customFormat="1" ht="12.75" customHeight="1">
      <c r="A761" s="1022"/>
      <c r="B761" s="1301"/>
      <c r="C761" s="1301"/>
      <c r="D761" s="1301"/>
      <c r="E761" s="1301"/>
      <c r="F761" s="3240"/>
      <c r="G761" s="3241"/>
      <c r="H761" s="3241"/>
      <c r="I761" s="3241"/>
      <c r="J761" s="3241"/>
      <c r="K761" s="3241"/>
      <c r="L761" s="3241"/>
      <c r="M761" s="3241"/>
      <c r="N761" s="3241"/>
      <c r="O761" s="3241"/>
      <c r="P761" s="3241"/>
      <c r="Q761" s="3241"/>
      <c r="R761" s="3241"/>
      <c r="S761" s="3241"/>
      <c r="T761" s="3241"/>
      <c r="U761" s="3241"/>
      <c r="V761" s="3241"/>
      <c r="W761" s="3241"/>
      <c r="X761" s="3241"/>
      <c r="Y761" s="3241"/>
      <c r="Z761" s="3241"/>
      <c r="AA761" s="3241"/>
      <c r="AB761" s="3241"/>
      <c r="AC761" s="3241"/>
      <c r="AD761" s="3241"/>
      <c r="AE761" s="3241"/>
      <c r="AF761" s="3241"/>
      <c r="AG761" s="3241"/>
      <c r="AH761" s="3241"/>
      <c r="AI761" s="3241"/>
      <c r="AJ761" s="3241"/>
      <c r="AK761" s="3241"/>
      <c r="AL761" s="3242"/>
      <c r="AM761" s="1001"/>
      <c r="AN761" s="996"/>
    </row>
    <row r="762" spans="1:49" s="939" customFormat="1" ht="12.75" customHeight="1">
      <c r="A762" s="1022"/>
      <c r="B762" s="1301"/>
      <c r="C762" s="1301"/>
      <c r="D762" s="1301"/>
      <c r="E762" s="1301"/>
      <c r="F762" s="1307" t="s">
        <v>1848</v>
      </c>
      <c r="G762" s="1308"/>
      <c r="H762" s="1308"/>
      <c r="I762" s="1308"/>
      <c r="J762" s="1308"/>
      <c r="K762" s="1308"/>
      <c r="L762" s="1308"/>
      <c r="M762" s="1308"/>
      <c r="N762" s="1308"/>
      <c r="O762" s="1308"/>
      <c r="P762" s="1308"/>
      <c r="Q762" s="1308"/>
      <c r="R762" s="1308"/>
      <c r="S762" s="1308"/>
      <c r="T762" s="1308"/>
      <c r="U762" s="1308"/>
      <c r="V762" s="1308"/>
      <c r="W762" s="1308"/>
      <c r="X762" s="1308"/>
      <c r="Y762" s="1308"/>
      <c r="Z762" s="1308"/>
      <c r="AA762" s="1308"/>
      <c r="AB762" s="1308"/>
      <c r="AC762" s="1308"/>
      <c r="AD762" s="1308"/>
      <c r="AE762" s="1308"/>
      <c r="AF762" s="1308"/>
      <c r="AG762" s="1308"/>
      <c r="AH762" s="1308"/>
      <c r="AI762" s="1308"/>
      <c r="AJ762" s="1308"/>
      <c r="AK762" s="1308"/>
      <c r="AL762" s="1309"/>
      <c r="AM762" s="1001"/>
      <c r="AN762" s="996"/>
      <c r="AT762" s="1085"/>
      <c r="AU762" s="1085"/>
      <c r="AV762" s="1085"/>
    </row>
    <row r="763" spans="1:49" s="939" customFormat="1" ht="12.75" customHeight="1">
      <c r="A763" s="1022"/>
      <c r="B763" s="1301"/>
      <c r="C763" s="1301"/>
      <c r="D763" s="1301"/>
      <c r="E763" s="1301"/>
      <c r="F763" s="3240" t="s">
        <v>1849</v>
      </c>
      <c r="G763" s="3241"/>
      <c r="H763" s="3241"/>
      <c r="I763" s="3241"/>
      <c r="J763" s="3241"/>
      <c r="K763" s="3241"/>
      <c r="L763" s="3241"/>
      <c r="M763" s="3241"/>
      <c r="N763" s="3241"/>
      <c r="O763" s="3241"/>
      <c r="P763" s="3241"/>
      <c r="Q763" s="3241"/>
      <c r="R763" s="3241"/>
      <c r="S763" s="3241"/>
      <c r="T763" s="3241"/>
      <c r="U763" s="3241"/>
      <c r="V763" s="3241"/>
      <c r="W763" s="3241"/>
      <c r="X763" s="3241"/>
      <c r="Y763" s="3241"/>
      <c r="Z763" s="3241"/>
      <c r="AA763" s="3241"/>
      <c r="AB763" s="3241"/>
      <c r="AC763" s="3241"/>
      <c r="AD763" s="3241"/>
      <c r="AE763" s="3241"/>
      <c r="AF763" s="3241"/>
      <c r="AG763" s="3241"/>
      <c r="AH763" s="3241"/>
      <c r="AI763" s="3241"/>
      <c r="AJ763" s="3241"/>
      <c r="AK763" s="3241"/>
      <c r="AL763" s="1310"/>
      <c r="AM763" s="1001"/>
      <c r="AN763" s="996"/>
      <c r="AT763" s="1085"/>
      <c r="AU763" s="1085"/>
      <c r="AV763" s="1085"/>
    </row>
    <row r="764" spans="1:49" s="939" customFormat="1" ht="12.75" customHeight="1">
      <c r="A764" s="1022"/>
      <c r="B764" s="1301"/>
      <c r="C764" s="1301"/>
      <c r="D764" s="1301"/>
      <c r="E764" s="1301"/>
      <c r="F764" s="3243"/>
      <c r="G764" s="3244"/>
      <c r="H764" s="3244"/>
      <c r="I764" s="3244"/>
      <c r="J764" s="3244"/>
      <c r="K764" s="3244"/>
      <c r="L764" s="3244"/>
      <c r="M764" s="3244"/>
      <c r="N764" s="3244"/>
      <c r="O764" s="3244"/>
      <c r="P764" s="3244"/>
      <c r="Q764" s="3244"/>
      <c r="R764" s="3244"/>
      <c r="S764" s="3244"/>
      <c r="T764" s="3244"/>
      <c r="U764" s="3244"/>
      <c r="V764" s="3244"/>
      <c r="W764" s="3244"/>
      <c r="X764" s="3244"/>
      <c r="Y764" s="3244"/>
      <c r="Z764" s="3244"/>
      <c r="AA764" s="3244"/>
      <c r="AB764" s="3244"/>
      <c r="AC764" s="3244"/>
      <c r="AD764" s="3244"/>
      <c r="AE764" s="3244"/>
      <c r="AF764" s="3244"/>
      <c r="AG764" s="3244"/>
      <c r="AH764" s="3244"/>
      <c r="AI764" s="3244"/>
      <c r="AJ764" s="3244"/>
      <c r="AK764" s="3244"/>
      <c r="AL764" s="1311"/>
      <c r="AM764" s="1001"/>
      <c r="AN764" s="996"/>
      <c r="AT764" s="1085"/>
      <c r="AU764" s="1085"/>
      <c r="AV764" s="1085"/>
    </row>
    <row r="765" spans="1:49" s="939" customFormat="1" ht="12.75" customHeight="1">
      <c r="A765" s="1022"/>
      <c r="B765" s="1301"/>
      <c r="C765" s="1301"/>
      <c r="D765" s="1301"/>
      <c r="E765" s="1301"/>
      <c r="F765" s="1312"/>
      <c r="G765" s="1312"/>
      <c r="H765" s="1312"/>
      <c r="I765" s="1312"/>
      <c r="J765" s="1312"/>
      <c r="K765" s="1312"/>
      <c r="L765" s="1312"/>
      <c r="M765" s="1312"/>
      <c r="N765" s="1312"/>
      <c r="O765" s="1312"/>
      <c r="P765" s="1312"/>
      <c r="Q765" s="1312"/>
      <c r="R765" s="1312"/>
      <c r="S765" s="1312"/>
      <c r="T765" s="1312"/>
      <c r="U765" s="1312"/>
      <c r="V765" s="1312"/>
      <c r="W765" s="1312"/>
      <c r="X765" s="1312"/>
      <c r="Y765" s="1312"/>
      <c r="Z765" s="1312"/>
      <c r="AA765" s="1312"/>
      <c r="AB765" s="1312"/>
      <c r="AC765" s="1312"/>
      <c r="AD765" s="1312"/>
      <c r="AE765" s="1312"/>
      <c r="AF765" s="1312"/>
      <c r="AG765" s="1312"/>
      <c r="AH765" s="1312"/>
      <c r="AI765" s="1312"/>
      <c r="AJ765" s="1312"/>
      <c r="AK765" s="1312"/>
      <c r="AL765" s="1001"/>
      <c r="AM765" s="1001"/>
      <c r="AN765" s="996"/>
      <c r="AP765" s="3233">
        <f>Application!AJ975</f>
        <v>51376089</v>
      </c>
      <c r="AQ765" s="3233"/>
      <c r="AR765" s="3233"/>
    </row>
    <row r="766" spans="1:49" s="939" customFormat="1" ht="12.75" customHeight="1">
      <c r="A766" s="1313"/>
      <c r="B766" s="920" t="s">
        <v>1850</v>
      </c>
      <c r="C766" s="1042"/>
      <c r="D766" s="1043"/>
      <c r="E766" s="1043"/>
      <c r="F766" s="51"/>
      <c r="G766" s="1044"/>
      <c r="H766" s="1044"/>
      <c r="I766" s="1044"/>
      <c r="J766" s="1044"/>
      <c r="K766" s="1044"/>
      <c r="L766" s="1044"/>
      <c r="M766" s="1044"/>
      <c r="N766" s="1044"/>
      <c r="O766" s="1044"/>
      <c r="P766" s="1044"/>
      <c r="Q766" s="1044"/>
      <c r="R766" s="51"/>
      <c r="S766" s="51"/>
      <c r="T766" s="51"/>
      <c r="U766" s="51"/>
      <c r="V766" s="51"/>
      <c r="W766" s="51"/>
      <c r="X766" s="1044"/>
      <c r="Y766" s="1044"/>
      <c r="Z766" s="1044"/>
      <c r="AA766" s="1041"/>
      <c r="AB766" s="1041"/>
      <c r="AC766" s="1041"/>
      <c r="AD766" s="1041"/>
      <c r="AE766" s="51"/>
      <c r="AF766" s="3082">
        <f>'Sources and Uses Budget'!S107+'Sources and Uses Budget'!T107</f>
        <v>63474912.788333341</v>
      </c>
      <c r="AG766" s="3082"/>
      <c r="AH766" s="3082"/>
      <c r="AI766" s="3082"/>
      <c r="AJ766" s="3082"/>
      <c r="AK766" s="1001"/>
      <c r="AL766" s="1001"/>
      <c r="AM766" s="1001"/>
      <c r="AN766" s="996"/>
    </row>
    <row r="767" spans="1:49" s="939" customFormat="1" ht="12.75" customHeight="1">
      <c r="A767" s="1045"/>
      <c r="B767" s="1045" t="s">
        <v>1851</v>
      </c>
      <c r="C767" s="1044"/>
      <c r="D767" s="1044"/>
      <c r="E767" s="1046"/>
      <c r="F767" s="1046"/>
      <c r="G767" s="1046"/>
      <c r="H767" s="1046"/>
      <c r="I767" s="1046"/>
      <c r="J767" s="1046"/>
      <c r="K767" s="1046"/>
      <c r="L767" s="1044"/>
      <c r="M767" s="1046"/>
      <c r="N767" s="1046"/>
      <c r="O767" s="1046"/>
      <c r="P767" s="1046"/>
      <c r="Q767" s="1046"/>
      <c r="R767" s="51"/>
      <c r="S767" s="51"/>
      <c r="T767" s="51"/>
      <c r="U767" s="51"/>
      <c r="V767" s="51"/>
      <c r="W767" s="51"/>
      <c r="X767" s="1044"/>
      <c r="Y767" s="1044"/>
      <c r="Z767" s="1044"/>
      <c r="AA767" s="1041"/>
      <c r="AB767" s="1041"/>
      <c r="AC767" s="1041"/>
      <c r="AD767" s="1041"/>
      <c r="AE767" s="51"/>
      <c r="AF767" s="3245">
        <f>AP774</f>
        <v>72227145.040000007</v>
      </c>
      <c r="AG767" s="3245"/>
      <c r="AH767" s="3245"/>
      <c r="AI767" s="3245"/>
      <c r="AJ767" s="3245"/>
      <c r="AK767" s="1001"/>
      <c r="AL767" s="1001"/>
      <c r="AM767" s="1001"/>
      <c r="AN767" s="996"/>
      <c r="AP767" s="3233">
        <f>Application!AJ1024</f>
        <v>5651369.79</v>
      </c>
      <c r="AQ767" s="3233"/>
      <c r="AR767" s="3233"/>
    </row>
    <row r="768" spans="1:49" s="939" customFormat="1" ht="12.75" customHeight="1">
      <c r="A768" s="1044"/>
      <c r="B768" s="1044" t="s">
        <v>13</v>
      </c>
      <c r="C768" s="1044"/>
      <c r="D768" s="1044"/>
      <c r="E768" s="1044"/>
      <c r="F768" s="1044"/>
      <c r="G768" s="1044"/>
      <c r="H768" s="1044"/>
      <c r="I768" s="1044"/>
      <c r="J768" s="1044"/>
      <c r="K768" s="1044"/>
      <c r="L768" s="1044"/>
      <c r="M768" s="1044"/>
      <c r="N768" s="1044"/>
      <c r="O768" s="1044"/>
      <c r="P768" s="1044"/>
      <c r="Q768" s="1044"/>
      <c r="R768" s="51"/>
      <c r="S768" s="51"/>
      <c r="T768" s="51"/>
      <c r="U768" s="51"/>
      <c r="V768" s="51"/>
      <c r="W768" s="51"/>
      <c r="X768" s="1044"/>
      <c r="Y768" s="1044"/>
      <c r="Z768" s="1044"/>
      <c r="AA768" s="1041"/>
      <c r="AB768" s="1041"/>
      <c r="AC768" s="1041"/>
      <c r="AD768" s="1041"/>
      <c r="AE768" s="51"/>
      <c r="AF768" s="3246">
        <f>ROUNDDOWN(IF(C759="YES",((1-(AF766/AF767))*2),(1-(AF766/AF767))),2)</f>
        <v>0.12</v>
      </c>
      <c r="AG768" s="3246"/>
      <c r="AH768" s="3246"/>
      <c r="AI768" s="3246"/>
      <c r="AJ768" s="3246"/>
      <c r="AK768" s="1001"/>
      <c r="AL768" s="1001"/>
      <c r="AM768" s="1001"/>
      <c r="AN768" s="996"/>
      <c r="AP768" s="3237">
        <f>Application!AJ1028</f>
        <v>11302739.58</v>
      </c>
      <c r="AQ768" s="3237"/>
      <c r="AR768" s="3237"/>
    </row>
    <row r="769" spans="1:44" s="939" customFormat="1" ht="12.75" customHeight="1">
      <c r="A769" s="1044"/>
      <c r="B769" s="1044"/>
      <c r="C769" s="1044"/>
      <c r="D769" s="1044"/>
      <c r="E769" s="1044"/>
      <c r="F769" s="1044"/>
      <c r="G769" s="1044"/>
      <c r="H769" s="1044"/>
      <c r="I769" s="1044"/>
      <c r="J769" s="1044"/>
      <c r="K769" s="1044"/>
      <c r="L769" s="1044"/>
      <c r="M769" s="1044"/>
      <c r="N769" s="1044"/>
      <c r="O769" s="1044"/>
      <c r="P769" s="1044"/>
      <c r="Q769" s="1044"/>
      <c r="R769" s="51"/>
      <c r="S769" s="51"/>
      <c r="T769" s="51"/>
      <c r="U769" s="51"/>
      <c r="V769" s="51"/>
      <c r="W769" s="51"/>
      <c r="X769" s="1044"/>
      <c r="Y769" s="1044"/>
      <c r="Z769" s="1044"/>
      <c r="AA769" s="1041"/>
      <c r="AB769" s="1041"/>
      <c r="AC769" s="1041"/>
      <c r="AD769" s="1041"/>
      <c r="AE769" s="51"/>
      <c r="AF769" s="1314"/>
      <c r="AG769" s="1314"/>
      <c r="AH769" s="1314"/>
      <c r="AI769" s="1314"/>
      <c r="AJ769" s="1314"/>
      <c r="AK769" s="1001"/>
      <c r="AL769" s="1001"/>
      <c r="AM769" s="1001"/>
      <c r="AN769" s="996"/>
      <c r="AP769" s="3232">
        <f>IF(((AP767+AP768)/AP765)&gt;0.8,0.8,((AP767+AP768)/AP765))</f>
        <v>0.33</v>
      </c>
      <c r="AQ769" s="3232"/>
      <c r="AR769" s="3232"/>
    </row>
    <row r="770" spans="1:44" s="939" customFormat="1" ht="12.75" customHeight="1">
      <c r="A770" s="1044"/>
      <c r="B770" s="3181" t="s">
        <v>1852</v>
      </c>
      <c r="C770" s="3182"/>
      <c r="D770" s="3182"/>
      <c r="E770" s="3182"/>
      <c r="F770" s="3182"/>
      <c r="G770" s="3182"/>
      <c r="H770" s="3182"/>
      <c r="I770" s="3182"/>
      <c r="J770" s="3182"/>
      <c r="K770" s="3182"/>
      <c r="L770" s="3182"/>
      <c r="M770" s="3182"/>
      <c r="N770" s="3182"/>
      <c r="O770" s="3182"/>
      <c r="P770" s="3182"/>
      <c r="Q770" s="3182"/>
      <c r="R770" s="3182"/>
      <c r="S770" s="3182"/>
      <c r="T770" s="3182"/>
      <c r="U770" s="3182"/>
      <c r="V770" s="3182"/>
      <c r="W770" s="3182"/>
      <c r="X770" s="3182"/>
      <c r="Y770" s="3182"/>
      <c r="Z770" s="3182"/>
      <c r="AA770" s="3182"/>
      <c r="AB770" s="3182"/>
      <c r="AC770" s="3182"/>
      <c r="AD770" s="3182"/>
      <c r="AE770" s="3182"/>
      <c r="AF770" s="3182"/>
      <c r="AG770" s="3182"/>
      <c r="AH770" s="3182"/>
      <c r="AI770" s="3182"/>
      <c r="AJ770" s="3183"/>
      <c r="AK770" s="1001"/>
      <c r="AL770" s="1001"/>
      <c r="AM770" s="1001"/>
      <c r="AN770" s="996"/>
    </row>
    <row r="771" spans="1:44" s="939" customFormat="1" ht="12.75" customHeight="1">
      <c r="A771" s="1044"/>
      <c r="B771" s="3184"/>
      <c r="C771" s="3185"/>
      <c r="D771" s="3185"/>
      <c r="E771" s="3185"/>
      <c r="F771" s="3185"/>
      <c r="G771" s="3185"/>
      <c r="H771" s="3185"/>
      <c r="I771" s="3185"/>
      <c r="J771" s="3185"/>
      <c r="K771" s="3185"/>
      <c r="L771" s="3185"/>
      <c r="M771" s="3185"/>
      <c r="N771" s="3185"/>
      <c r="O771" s="3185"/>
      <c r="P771" s="3185"/>
      <c r="Q771" s="3185"/>
      <c r="R771" s="3185"/>
      <c r="S771" s="3185"/>
      <c r="T771" s="3185"/>
      <c r="U771" s="3185"/>
      <c r="V771" s="3185"/>
      <c r="W771" s="3185"/>
      <c r="X771" s="3185"/>
      <c r="Y771" s="3185"/>
      <c r="Z771" s="3185"/>
      <c r="AA771" s="3185"/>
      <c r="AB771" s="3185"/>
      <c r="AC771" s="3185"/>
      <c r="AD771" s="3185"/>
      <c r="AE771" s="3185"/>
      <c r="AF771" s="3185"/>
      <c r="AG771" s="3185"/>
      <c r="AH771" s="3185"/>
      <c r="AI771" s="3185"/>
      <c r="AJ771" s="3186"/>
      <c r="AK771" s="1001"/>
      <c r="AL771" s="1001"/>
      <c r="AM771" s="1001"/>
      <c r="AN771" s="996"/>
      <c r="AP771" s="3233">
        <f>AP772-AP767-AP768</f>
        <v>55273035.670000009</v>
      </c>
      <c r="AQ771" s="3234"/>
      <c r="AR771" s="3234"/>
    </row>
    <row r="772" spans="1:44" s="939" customFormat="1" ht="12.75" customHeight="1">
      <c r="A772" s="1044"/>
      <c r="B772" s="3187"/>
      <c r="C772" s="3188"/>
      <c r="D772" s="3188"/>
      <c r="E772" s="3188"/>
      <c r="F772" s="3188"/>
      <c r="G772" s="3188"/>
      <c r="H772" s="3188"/>
      <c r="I772" s="3188"/>
      <c r="J772" s="3188"/>
      <c r="K772" s="3188"/>
      <c r="L772" s="3188"/>
      <c r="M772" s="3188"/>
      <c r="N772" s="3188"/>
      <c r="O772" s="3188"/>
      <c r="P772" s="3188"/>
      <c r="Q772" s="3188"/>
      <c r="R772" s="3188"/>
      <c r="S772" s="3188"/>
      <c r="T772" s="3188"/>
      <c r="U772" s="3188"/>
      <c r="V772" s="3188"/>
      <c r="W772" s="3188"/>
      <c r="X772" s="3188"/>
      <c r="Y772" s="3188"/>
      <c r="Z772" s="3188"/>
      <c r="AA772" s="3188"/>
      <c r="AB772" s="3188"/>
      <c r="AC772" s="3188"/>
      <c r="AD772" s="3188"/>
      <c r="AE772" s="3188"/>
      <c r="AF772" s="3188"/>
      <c r="AG772" s="3188"/>
      <c r="AH772" s="3188"/>
      <c r="AI772" s="3188"/>
      <c r="AJ772" s="3189"/>
      <c r="AK772" s="1001"/>
      <c r="AL772" s="1001"/>
      <c r="AM772" s="1001"/>
      <c r="AN772" s="996"/>
      <c r="AP772" s="3233">
        <f>Application!AJ1032</f>
        <v>72227145.040000007</v>
      </c>
      <c r="AQ772" s="3233"/>
      <c r="AR772" s="3233"/>
    </row>
    <row r="773" spans="1:44" s="939" customFormat="1" ht="12.75" customHeight="1">
      <c r="A773" s="1022"/>
      <c r="B773" s="940"/>
      <c r="C773" s="940"/>
      <c r="D773" s="940"/>
      <c r="E773" s="940"/>
      <c r="F773" s="940"/>
      <c r="G773" s="940"/>
      <c r="H773" s="940"/>
      <c r="I773" s="940"/>
      <c r="J773" s="940"/>
      <c r="K773" s="940"/>
      <c r="L773" s="940"/>
      <c r="M773" s="940"/>
      <c r="N773" s="940"/>
      <c r="O773" s="940"/>
      <c r="P773" s="940"/>
      <c r="Q773" s="940"/>
      <c r="R773" s="940"/>
      <c r="S773" s="940"/>
      <c r="T773" s="940"/>
      <c r="U773" s="940"/>
      <c r="V773" s="940"/>
      <c r="W773" s="940"/>
      <c r="X773" s="940"/>
      <c r="Y773" s="940"/>
      <c r="Z773" s="940"/>
      <c r="AA773" s="940"/>
      <c r="AB773" s="940"/>
      <c r="AC773" s="1031"/>
      <c r="AD773" s="940"/>
      <c r="AE773" s="1022"/>
      <c r="AF773" s="1022"/>
      <c r="AG773" s="1022"/>
      <c r="AH773" s="1022"/>
      <c r="AI773" s="1033"/>
      <c r="AJ773" s="1033"/>
      <c r="AK773" s="1001"/>
      <c r="AL773" s="1001"/>
      <c r="AM773" s="1001"/>
      <c r="AN773" s="996"/>
    </row>
    <row r="774" spans="1:44" s="939" customFormat="1" ht="12.75" customHeight="1">
      <c r="A774" s="1048"/>
      <c r="B774" s="1048"/>
      <c r="C774" s="1048"/>
      <c r="D774" s="1048"/>
      <c r="E774" s="1048"/>
      <c r="F774" s="1048"/>
      <c r="G774" s="1048"/>
      <c r="H774" s="1048"/>
      <c r="I774" s="1048"/>
      <c r="J774" s="1048"/>
      <c r="K774" s="1048"/>
      <c r="L774" s="1048"/>
      <c r="M774" s="1048"/>
      <c r="N774" s="1048"/>
      <c r="O774" s="1048"/>
      <c r="P774" s="1048"/>
      <c r="Q774" s="1048"/>
      <c r="R774" s="1048"/>
      <c r="S774" s="1048"/>
      <c r="T774" s="1048"/>
      <c r="U774" s="1048"/>
      <c r="V774" s="1048"/>
      <c r="W774" s="1048"/>
      <c r="X774" s="1048"/>
      <c r="Y774" s="1048"/>
      <c r="Z774" s="1048"/>
      <c r="AA774" s="1048"/>
      <c r="AB774" s="1048"/>
      <c r="AC774" s="1048"/>
      <c r="AD774" s="1048"/>
      <c r="AE774" s="1048"/>
      <c r="AF774" s="1048"/>
      <c r="AG774" s="1048"/>
      <c r="AH774" s="1049"/>
      <c r="AI774" s="955"/>
      <c r="AJ774" s="955" t="s">
        <v>1853</v>
      </c>
      <c r="AK774" s="3190">
        <f>IF(AF768=0,0,IF((AF768*100)&gt;12,12,(AF768*100)))</f>
        <v>12</v>
      </c>
      <c r="AL774" s="3190"/>
      <c r="AM774" s="3191"/>
      <c r="AN774" s="996"/>
      <c r="AP774" s="3256">
        <f>AP771+(AP765*AP769)</f>
        <v>72227145.040000007</v>
      </c>
      <c r="AQ774" s="3257"/>
      <c r="AR774" s="3258"/>
    </row>
    <row r="775" spans="1:44" s="939" customFormat="1" ht="12.75" customHeight="1">
      <c r="A775" s="1022"/>
      <c r="B775" s="940"/>
      <c r="C775" s="940"/>
      <c r="D775" s="940"/>
      <c r="E775" s="940"/>
      <c r="F775" s="940"/>
      <c r="G775" s="940"/>
      <c r="H775" s="940"/>
      <c r="I775" s="940"/>
      <c r="J775" s="940"/>
      <c r="K775" s="940"/>
      <c r="L775" s="940"/>
      <c r="M775" s="940"/>
      <c r="N775" s="940"/>
      <c r="O775" s="940"/>
      <c r="P775" s="940"/>
      <c r="Q775" s="940"/>
      <c r="R775" s="940"/>
      <c r="S775" s="940"/>
      <c r="T775" s="940"/>
      <c r="U775" s="940"/>
      <c r="V775" s="940"/>
      <c r="W775" s="940"/>
      <c r="X775" s="940"/>
      <c r="Y775" s="940"/>
      <c r="Z775" s="940"/>
      <c r="AA775" s="940"/>
      <c r="AB775" s="940"/>
      <c r="AC775" s="1031"/>
      <c r="AD775" s="940"/>
      <c r="AE775" s="1022"/>
      <c r="AF775" s="1022"/>
      <c r="AG775" s="1022"/>
      <c r="AH775" s="1022"/>
      <c r="AI775" s="1033"/>
      <c r="AJ775" s="1033"/>
      <c r="AK775" s="1001"/>
      <c r="AL775" s="1001"/>
      <c r="AM775" s="1001"/>
      <c r="AN775" s="996"/>
    </row>
    <row r="776" spans="1:44">
      <c r="A776" s="1058"/>
      <c r="B776" s="939"/>
      <c r="C776" s="939"/>
      <c r="D776" s="939"/>
      <c r="E776" s="939"/>
      <c r="F776" s="939"/>
      <c r="G776" s="939"/>
      <c r="H776" s="939"/>
      <c r="I776" s="939"/>
      <c r="J776" s="939"/>
      <c r="K776" s="939"/>
      <c r="L776" s="939"/>
      <c r="M776" s="939"/>
      <c r="N776" s="939"/>
      <c r="O776" s="939"/>
      <c r="P776" s="939"/>
      <c r="Q776" s="939"/>
      <c r="R776" s="939"/>
      <c r="S776" s="939"/>
      <c r="T776" s="939"/>
      <c r="U776" s="939"/>
      <c r="V776" s="939"/>
      <c r="W776" s="939"/>
      <c r="X776" s="939"/>
      <c r="Y776" s="939"/>
      <c r="Z776" s="939"/>
      <c r="AA776" s="939"/>
      <c r="AB776" s="939"/>
      <c r="AC776" s="939"/>
      <c r="AD776" s="939"/>
      <c r="AE776" s="939"/>
      <c r="AF776" s="939"/>
      <c r="AG776" s="939"/>
      <c r="AH776" s="939"/>
      <c r="AI776" s="939"/>
      <c r="AJ776" s="939"/>
      <c r="AK776" s="1022"/>
      <c r="AL776" s="1022"/>
      <c r="AM776" s="1022"/>
    </row>
    <row r="777" spans="1:44">
      <c r="A777" s="3192" t="s">
        <v>1854</v>
      </c>
      <c r="B777" s="3193"/>
      <c r="C777" s="3193"/>
      <c r="D777" s="3193"/>
      <c r="E777" s="3193"/>
      <c r="F777" s="3193"/>
      <c r="G777" s="3193"/>
      <c r="H777" s="3193"/>
      <c r="I777" s="3193"/>
      <c r="J777" s="3193"/>
      <c r="K777" s="3193"/>
      <c r="L777" s="3193"/>
      <c r="M777" s="3193"/>
      <c r="N777" s="3193"/>
      <c r="O777" s="3193"/>
      <c r="P777" s="3193"/>
      <c r="Q777" s="3193"/>
      <c r="R777" s="3193"/>
      <c r="S777" s="3193"/>
      <c r="T777" s="3193"/>
      <c r="U777" s="3193"/>
      <c r="V777" s="3193"/>
      <c r="W777" s="3193"/>
      <c r="X777" s="3193"/>
      <c r="Y777" s="3193"/>
      <c r="Z777" s="3193"/>
      <c r="AA777" s="3193"/>
      <c r="AB777" s="3193"/>
      <c r="AC777" s="3193"/>
      <c r="AD777" s="3193"/>
      <c r="AE777" s="3193"/>
      <c r="AF777" s="3193"/>
      <c r="AG777" s="3193"/>
      <c r="AH777" s="3193"/>
      <c r="AI777" s="3193"/>
      <c r="AJ777" s="3193"/>
      <c r="AK777" s="3193"/>
      <c r="AL777" s="3193"/>
      <c r="AM777" s="3193"/>
    </row>
    <row r="778" spans="1:44">
      <c r="A778" s="3194"/>
      <c r="B778" s="3194"/>
      <c r="C778" s="3194"/>
      <c r="D778" s="3194"/>
      <c r="E778" s="3194"/>
      <c r="F778" s="3194"/>
      <c r="G778" s="3194"/>
      <c r="H778" s="3194"/>
      <c r="I778" s="3194"/>
      <c r="J778" s="3194"/>
      <c r="K778" s="3194"/>
      <c r="L778" s="3194"/>
      <c r="M778" s="3194"/>
      <c r="N778" s="3194"/>
      <c r="O778" s="3194"/>
      <c r="P778" s="3194"/>
      <c r="Q778" s="3194"/>
      <c r="R778" s="3194"/>
      <c r="S778" s="3194"/>
      <c r="T778" s="3194"/>
      <c r="U778" s="3194"/>
      <c r="V778" s="3194"/>
      <c r="W778" s="3194"/>
      <c r="X778" s="3194"/>
      <c r="Y778" s="3194"/>
      <c r="Z778" s="3194"/>
      <c r="AA778" s="3194"/>
      <c r="AB778" s="3194"/>
      <c r="AC778" s="3194"/>
      <c r="AD778" s="3194"/>
      <c r="AE778" s="3194"/>
      <c r="AF778" s="3194"/>
      <c r="AG778" s="3194"/>
      <c r="AH778" s="3194"/>
      <c r="AI778" s="3194"/>
      <c r="AJ778" s="3194"/>
      <c r="AK778" s="3194"/>
      <c r="AL778" s="3194"/>
      <c r="AM778" s="3194"/>
      <c r="AO778" s="1315"/>
      <c r="AP778" s="1315"/>
      <c r="AQ778" s="1315"/>
    </row>
    <row r="779" spans="1:44">
      <c r="A779" s="1021"/>
      <c r="B779" s="961"/>
      <c r="C779" s="962"/>
      <c r="D779" s="962"/>
      <c r="E779" s="962"/>
      <c r="F779" s="962"/>
      <c r="G779" s="962"/>
      <c r="H779" s="962"/>
      <c r="I779" s="963"/>
      <c r="J779" s="963"/>
      <c r="K779" s="963"/>
      <c r="L779" s="963"/>
      <c r="M779" s="963"/>
      <c r="N779" s="963"/>
      <c r="O779" s="963"/>
      <c r="P779" s="963"/>
      <c r="Q779" s="963"/>
      <c r="R779" s="112"/>
      <c r="S779" s="1209"/>
      <c r="T779" s="1209"/>
      <c r="U779" s="1209"/>
      <c r="V779" s="1209"/>
      <c r="W779" s="1209"/>
      <c r="X779" s="1209"/>
      <c r="Y779" s="1209"/>
      <c r="Z779" s="1209"/>
      <c r="AA779" s="1209"/>
      <c r="AB779" s="1209"/>
      <c r="AC779" s="1209"/>
      <c r="AD779" s="1209"/>
      <c r="AE779" s="1209"/>
      <c r="AF779" s="112"/>
      <c r="AG779" s="1209"/>
      <c r="AH779" s="1209"/>
      <c r="AI779" s="1209"/>
      <c r="AJ779" s="1209"/>
      <c r="AK779" s="1021"/>
      <c r="AL779" s="1021"/>
      <c r="AM779" s="924"/>
      <c r="AO779" s="1315"/>
      <c r="AP779" s="1315"/>
      <c r="AQ779" s="1315"/>
    </row>
    <row r="780" spans="1:44">
      <c r="A780" s="3195"/>
      <c r="B780" s="3195"/>
      <c r="C780" s="3195"/>
      <c r="D780" s="3195"/>
      <c r="E780" s="3195"/>
      <c r="F780" s="3195"/>
      <c r="G780" s="3195"/>
      <c r="H780" s="3195"/>
      <c r="I780" s="3195"/>
      <c r="J780" s="3195"/>
      <c r="K780" s="3195"/>
      <c r="L780" s="3195"/>
      <c r="M780" s="3195"/>
      <c r="N780" s="3195"/>
      <c r="O780" s="3195"/>
      <c r="P780" s="3195"/>
      <c r="Q780" s="3195"/>
      <c r="R780" s="3195"/>
      <c r="S780" s="3195"/>
      <c r="T780" s="3195"/>
      <c r="U780" s="3195"/>
      <c r="V780" s="3195"/>
      <c r="W780" s="3195"/>
      <c r="X780" s="3195"/>
      <c r="Y780" s="3195"/>
      <c r="Z780" s="3195"/>
      <c r="AA780" s="3195"/>
      <c r="AB780" s="3195"/>
      <c r="AC780" s="3195"/>
      <c r="AD780" s="3195"/>
      <c r="AE780" s="3195"/>
      <c r="AF780" s="3195"/>
      <c r="AG780" s="3195"/>
      <c r="AH780" s="3195"/>
      <c r="AI780" s="3195"/>
      <c r="AJ780" s="3195"/>
      <c r="AK780" s="3195"/>
      <c r="AL780" s="3195"/>
      <c r="AM780" s="3195"/>
      <c r="AO780" s="1223"/>
      <c r="AP780" s="1316"/>
      <c r="AQ780" s="1315"/>
    </row>
    <row r="781" spans="1:44">
      <c r="A781" s="3195"/>
      <c r="B781" s="3195"/>
      <c r="C781" s="3195"/>
      <c r="D781" s="3195"/>
      <c r="E781" s="3195"/>
      <c r="F781" s="3195"/>
      <c r="G781" s="3195"/>
      <c r="H781" s="3195"/>
      <c r="I781" s="3195"/>
      <c r="J781" s="3195"/>
      <c r="K781" s="3195"/>
      <c r="L781" s="3195"/>
      <c r="M781" s="3195"/>
      <c r="N781" s="3195"/>
      <c r="O781" s="3195"/>
      <c r="P781" s="3195"/>
      <c r="Q781" s="3195"/>
      <c r="R781" s="3195"/>
      <c r="S781" s="3195"/>
      <c r="T781" s="3195"/>
      <c r="U781" s="3195"/>
      <c r="V781" s="3195"/>
      <c r="W781" s="3195"/>
      <c r="X781" s="3195"/>
      <c r="Y781" s="3195"/>
      <c r="Z781" s="3195"/>
      <c r="AA781" s="3195"/>
      <c r="AB781" s="3195"/>
      <c r="AC781" s="3195"/>
      <c r="AD781" s="3195"/>
      <c r="AE781" s="3195"/>
      <c r="AF781" s="3195"/>
      <c r="AG781" s="3195"/>
      <c r="AH781" s="3195"/>
      <c r="AI781" s="3195"/>
      <c r="AJ781" s="3195"/>
      <c r="AK781" s="3195"/>
      <c r="AL781" s="3195"/>
      <c r="AM781" s="3195"/>
      <c r="AO781" s="1316"/>
      <c r="AQ781" s="1315"/>
    </row>
    <row r="782" spans="1:44">
      <c r="A782" s="1317"/>
      <c r="B782" s="1106"/>
      <c r="C782" s="1106"/>
      <c r="D782" s="1106"/>
      <c r="E782" s="1106"/>
      <c r="F782" s="1106"/>
      <c r="G782" s="1106"/>
      <c r="H782" s="1106"/>
      <c r="I782" s="1106"/>
      <c r="J782" s="1106"/>
      <c r="K782" s="1106"/>
      <c r="L782" s="1106"/>
      <c r="M782" s="1106"/>
      <c r="N782" s="1106"/>
      <c r="O782" s="1106"/>
      <c r="P782" s="1106"/>
      <c r="Q782" s="1106"/>
      <c r="R782" s="1106"/>
      <c r="S782" s="1110"/>
      <c r="T782" s="3196" t="s">
        <v>1855</v>
      </c>
      <c r="U782" s="3197"/>
      <c r="V782" s="3197"/>
      <c r="W782" s="3197"/>
      <c r="X782" s="3197"/>
      <c r="Y782" s="3198"/>
      <c r="Z782" s="3196" t="s">
        <v>1856</v>
      </c>
      <c r="AA782" s="3197"/>
      <c r="AB782" s="3197"/>
      <c r="AC782" s="3197"/>
      <c r="AD782" s="3197"/>
      <c r="AE782" s="3198"/>
      <c r="AF782" s="3196" t="s">
        <v>1857</v>
      </c>
      <c r="AG782" s="3197"/>
      <c r="AH782" s="3197"/>
      <c r="AI782" s="3197"/>
      <c r="AJ782" s="3197"/>
      <c r="AK782" s="3198"/>
      <c r="AL782" s="1318"/>
      <c r="AM782" s="1212"/>
      <c r="AO782" s="1316"/>
      <c r="AP782" s="1315"/>
      <c r="AQ782" s="1315"/>
    </row>
    <row r="783" spans="1:44">
      <c r="A783" s="1319"/>
      <c r="B783" s="1146"/>
      <c r="C783" s="1146"/>
      <c r="D783" s="1146"/>
      <c r="E783" s="1146"/>
      <c r="F783" s="1146"/>
      <c r="G783" s="1146"/>
      <c r="H783" s="1146"/>
      <c r="I783" s="1146"/>
      <c r="J783" s="1146"/>
      <c r="K783" s="1146"/>
      <c r="L783" s="1146"/>
      <c r="M783" s="1146"/>
      <c r="N783" s="1146"/>
      <c r="O783" s="1146"/>
      <c r="P783" s="1146"/>
      <c r="Q783" s="1146"/>
      <c r="R783" s="1146"/>
      <c r="S783" s="1320"/>
      <c r="T783" s="3199"/>
      <c r="U783" s="3200"/>
      <c r="V783" s="3200"/>
      <c r="W783" s="3200"/>
      <c r="X783" s="3200"/>
      <c r="Y783" s="3201"/>
      <c r="Z783" s="3199"/>
      <c r="AA783" s="3200"/>
      <c r="AB783" s="3200"/>
      <c r="AC783" s="3200"/>
      <c r="AD783" s="3200"/>
      <c r="AE783" s="3201"/>
      <c r="AF783" s="3199"/>
      <c r="AG783" s="3200"/>
      <c r="AH783" s="3200"/>
      <c r="AI783" s="3200"/>
      <c r="AJ783" s="3200"/>
      <c r="AK783" s="3201"/>
      <c r="AL783" s="1318"/>
      <c r="AM783" s="1212"/>
      <c r="AO783" s="1316"/>
      <c r="AP783" s="1315"/>
      <c r="AQ783" s="1315"/>
    </row>
    <row r="784" spans="1:44">
      <c r="A784" s="1319" t="s">
        <v>798</v>
      </c>
      <c r="B784" s="3174" t="s">
        <v>1555</v>
      </c>
      <c r="C784" s="3174"/>
      <c r="D784" s="3174"/>
      <c r="E784" s="3174"/>
      <c r="F784" s="3174"/>
      <c r="G784" s="3174"/>
      <c r="H784" s="3174"/>
      <c r="I784" s="3174"/>
      <c r="J784" s="3174"/>
      <c r="K784" s="3174"/>
      <c r="L784" s="3174"/>
      <c r="M784" s="3174"/>
      <c r="N784" s="3174"/>
      <c r="O784" s="3174"/>
      <c r="P784" s="3174"/>
      <c r="Q784" s="3174"/>
      <c r="R784" s="3174"/>
      <c r="S784" s="3175"/>
      <c r="T784" s="3176">
        <f>AK51</f>
        <v>0</v>
      </c>
      <c r="U784" s="3177"/>
      <c r="V784" s="3177"/>
      <c r="W784" s="3177"/>
      <c r="X784" s="3177"/>
      <c r="Y784" s="3178"/>
      <c r="Z784" s="3179">
        <v>20</v>
      </c>
      <c r="AA784" s="3177"/>
      <c r="AB784" s="3177"/>
      <c r="AC784" s="3177"/>
      <c r="AD784" s="3177"/>
      <c r="AE784" s="3178"/>
      <c r="AF784" s="3180">
        <f>IF(T784&gt;Z784,Z784,T784)</f>
        <v>0</v>
      </c>
      <c r="AG784" s="3180"/>
      <c r="AH784" s="3180"/>
      <c r="AI784" s="3180"/>
      <c r="AJ784" s="3180"/>
      <c r="AK784" s="3180"/>
      <c r="AL784" s="1318"/>
      <c r="AM784" s="1212"/>
      <c r="AO784" s="1315"/>
      <c r="AP784" s="1315"/>
      <c r="AQ784" s="1315"/>
    </row>
    <row r="785" spans="1:81">
      <c r="A785" s="1319" t="s">
        <v>1823</v>
      </c>
      <c r="B785" s="3174" t="s">
        <v>1576</v>
      </c>
      <c r="C785" s="3174"/>
      <c r="D785" s="3174"/>
      <c r="E785" s="3174"/>
      <c r="F785" s="3174"/>
      <c r="G785" s="3174"/>
      <c r="H785" s="3174"/>
      <c r="I785" s="3174"/>
      <c r="J785" s="3174"/>
      <c r="K785" s="3174"/>
      <c r="L785" s="3174"/>
      <c r="M785" s="3174"/>
      <c r="N785" s="3174"/>
      <c r="O785" s="3174"/>
      <c r="P785" s="3174"/>
      <c r="Q785" s="3174"/>
      <c r="R785" s="3174"/>
      <c r="S785" s="3175"/>
      <c r="T785" s="3176">
        <f>AK72</f>
        <v>10</v>
      </c>
      <c r="U785" s="3177"/>
      <c r="V785" s="3177"/>
      <c r="W785" s="3177"/>
      <c r="X785" s="3177"/>
      <c r="Y785" s="3178"/>
      <c r="Z785" s="3179">
        <v>10</v>
      </c>
      <c r="AA785" s="3177"/>
      <c r="AB785" s="3177"/>
      <c r="AC785" s="3177"/>
      <c r="AD785" s="3177"/>
      <c r="AE785" s="3178"/>
      <c r="AF785" s="3180">
        <f>IF(T785&gt;Z785,Z785,T785)</f>
        <v>10</v>
      </c>
      <c r="AG785" s="3180"/>
      <c r="AH785" s="3180"/>
      <c r="AI785" s="3180"/>
      <c r="AJ785" s="3180"/>
      <c r="AK785" s="3180"/>
      <c r="AL785" s="1318"/>
      <c r="AM785" s="1212"/>
      <c r="AO785" s="1315"/>
      <c r="AP785" s="1315"/>
      <c r="AQ785" s="1315"/>
    </row>
    <row r="786" spans="1:81">
      <c r="A786" s="1319" t="s">
        <v>1832</v>
      </c>
      <c r="B786" s="3174" t="s">
        <v>1586</v>
      </c>
      <c r="C786" s="3174"/>
      <c r="D786" s="3174"/>
      <c r="E786" s="3174"/>
      <c r="F786" s="3174"/>
      <c r="G786" s="3174"/>
      <c r="H786" s="3174"/>
      <c r="I786" s="3174"/>
      <c r="J786" s="3174"/>
      <c r="K786" s="3174"/>
      <c r="L786" s="3174"/>
      <c r="M786" s="3174"/>
      <c r="N786" s="3174"/>
      <c r="O786" s="3174"/>
      <c r="P786" s="3174"/>
      <c r="Q786" s="3174"/>
      <c r="R786" s="3174"/>
      <c r="S786" s="3175"/>
      <c r="T786" s="3176">
        <f ca="1">AK97</f>
        <v>20</v>
      </c>
      <c r="U786" s="3177"/>
      <c r="V786" s="3177"/>
      <c r="W786" s="3177"/>
      <c r="X786" s="3177"/>
      <c r="Y786" s="3178"/>
      <c r="Z786" s="3179">
        <v>20</v>
      </c>
      <c r="AA786" s="3177"/>
      <c r="AB786" s="3177"/>
      <c r="AC786" s="3177"/>
      <c r="AD786" s="3177"/>
      <c r="AE786" s="3178"/>
      <c r="AF786" s="3180">
        <f ca="1">IF(T786&gt;Z786,Z786,T786)</f>
        <v>20</v>
      </c>
      <c r="AG786" s="3180"/>
      <c r="AH786" s="3180"/>
      <c r="AI786" s="3180"/>
      <c r="AJ786" s="3180"/>
      <c r="AK786" s="3180"/>
      <c r="AL786" s="1318"/>
      <c r="AM786" s="1212"/>
      <c r="AO786" s="1315"/>
      <c r="AP786" s="1315"/>
      <c r="AQ786" s="1315"/>
    </row>
    <row r="787" spans="1:81">
      <c r="A787" s="1319" t="s">
        <v>1858</v>
      </c>
      <c r="B787" s="3174" t="s">
        <v>1596</v>
      </c>
      <c r="C787" s="3174"/>
      <c r="D787" s="3174"/>
      <c r="E787" s="3174"/>
      <c r="F787" s="3174"/>
      <c r="G787" s="3174"/>
      <c r="H787" s="3174"/>
      <c r="I787" s="3174"/>
      <c r="J787" s="3174"/>
      <c r="K787" s="3174"/>
      <c r="L787" s="3174"/>
      <c r="M787" s="3174"/>
      <c r="N787" s="3174"/>
      <c r="O787" s="3174"/>
      <c r="P787" s="3174"/>
      <c r="Q787" s="3174"/>
      <c r="R787" s="3174"/>
      <c r="S787" s="3175"/>
      <c r="T787" s="3176">
        <f>AK131</f>
        <v>10</v>
      </c>
      <c r="U787" s="3177"/>
      <c r="V787" s="3177"/>
      <c r="W787" s="3177"/>
      <c r="X787" s="3177"/>
      <c r="Y787" s="3178"/>
      <c r="Z787" s="3179">
        <v>10</v>
      </c>
      <c r="AA787" s="3177"/>
      <c r="AB787" s="3177"/>
      <c r="AC787" s="3177"/>
      <c r="AD787" s="3177"/>
      <c r="AE787" s="3178"/>
      <c r="AF787" s="3180">
        <f>IF(T787&gt;Z787,Z787,T787)</f>
        <v>10</v>
      </c>
      <c r="AG787" s="3180"/>
      <c r="AH787" s="3180"/>
      <c r="AI787" s="3180"/>
      <c r="AJ787" s="3180"/>
      <c r="AK787" s="3180"/>
      <c r="AL787" s="1318"/>
      <c r="AM787" s="1212"/>
      <c r="AO787" s="1315"/>
      <c r="AP787" s="1315"/>
      <c r="AQ787" s="1315"/>
    </row>
    <row r="788" spans="1:81">
      <c r="A788" s="1321" t="s">
        <v>1859</v>
      </c>
      <c r="B788" s="3174" t="s">
        <v>1860</v>
      </c>
      <c r="C788" s="3174"/>
      <c r="D788" s="3174"/>
      <c r="E788" s="3174"/>
      <c r="F788" s="3174"/>
      <c r="G788" s="3174"/>
      <c r="H788" s="3174"/>
      <c r="I788" s="3174"/>
      <c r="J788" s="3174"/>
      <c r="K788" s="3174"/>
      <c r="L788" s="3174"/>
      <c r="M788" s="3174"/>
      <c r="N788" s="3174"/>
      <c r="O788" s="3174"/>
      <c r="P788" s="3174"/>
      <c r="Q788" s="3174"/>
      <c r="R788" s="3174"/>
      <c r="S788" s="3175"/>
      <c r="T788" s="3202">
        <f>SUM(T789:Y790)</f>
        <v>10</v>
      </c>
      <c r="U788" s="3202"/>
      <c r="V788" s="3202"/>
      <c r="W788" s="3202"/>
      <c r="X788" s="3202"/>
      <c r="Y788" s="3202"/>
      <c r="Z788" s="3180">
        <v>10</v>
      </c>
      <c r="AA788" s="3180"/>
      <c r="AB788" s="3180"/>
      <c r="AC788" s="3180"/>
      <c r="AD788" s="3180"/>
      <c r="AE788" s="3180"/>
      <c r="AF788" s="3180">
        <f>IF(T788&gt;Z788,Z788,T788)</f>
        <v>10</v>
      </c>
      <c r="AG788" s="3180"/>
      <c r="AH788" s="3180"/>
      <c r="AI788" s="3180"/>
      <c r="AJ788" s="3180"/>
      <c r="AK788" s="3180"/>
      <c r="AL788" s="1318"/>
      <c r="AM788" s="1212"/>
    </row>
    <row r="789" spans="1:81">
      <c r="A789" s="922"/>
      <c r="B789" s="1005"/>
      <c r="C789" s="3203" t="s">
        <v>1861</v>
      </c>
      <c r="D789" s="3203"/>
      <c r="E789" s="3203"/>
      <c r="F789" s="3203"/>
      <c r="G789" s="3203"/>
      <c r="H789" s="3203"/>
      <c r="I789" s="3203"/>
      <c r="J789" s="3203"/>
      <c r="K789" s="3203"/>
      <c r="L789" s="3203"/>
      <c r="M789" s="3203"/>
      <c r="N789" s="3203"/>
      <c r="O789" s="3203"/>
      <c r="P789" s="3203"/>
      <c r="Q789" s="3203"/>
      <c r="R789" s="3203"/>
      <c r="S789" s="3204"/>
      <c r="T789" s="3074">
        <f>AJ149</f>
        <v>7</v>
      </c>
      <c r="U789" s="3074"/>
      <c r="V789" s="3074"/>
      <c r="W789" s="3074"/>
      <c r="X789" s="3074"/>
      <c r="Y789" s="3074"/>
      <c r="Z789" s="3205">
        <v>7</v>
      </c>
      <c r="AA789" s="3205"/>
      <c r="AB789" s="3205"/>
      <c r="AC789" s="3205"/>
      <c r="AD789" s="3205"/>
      <c r="AE789" s="3205"/>
      <c r="AF789" s="3206"/>
      <c r="AG789" s="3206"/>
      <c r="AH789" s="3206"/>
      <c r="AI789" s="3206"/>
      <c r="AJ789" s="3206"/>
      <c r="AK789" s="3206"/>
      <c r="AL789" s="1318"/>
      <c r="AM789" s="1212"/>
    </row>
    <row r="790" spans="1:81">
      <c r="A790" s="1322"/>
      <c r="B790" s="1005"/>
      <c r="C790" s="3203" t="s">
        <v>1862</v>
      </c>
      <c r="D790" s="3203"/>
      <c r="E790" s="3203"/>
      <c r="F790" s="3203"/>
      <c r="G790" s="3203"/>
      <c r="H790" s="3203"/>
      <c r="I790" s="3203"/>
      <c r="J790" s="3203"/>
      <c r="K790" s="3203"/>
      <c r="L790" s="3203"/>
      <c r="M790" s="3203"/>
      <c r="N790" s="3203"/>
      <c r="O790" s="3203"/>
      <c r="P790" s="3203"/>
      <c r="Q790" s="3203"/>
      <c r="R790" s="3203"/>
      <c r="S790" s="3204"/>
      <c r="T790" s="3074">
        <f>AJ163</f>
        <v>3</v>
      </c>
      <c r="U790" s="3074"/>
      <c r="V790" s="3074"/>
      <c r="W790" s="3074"/>
      <c r="X790" s="3074"/>
      <c r="Y790" s="3074"/>
      <c r="Z790" s="3205">
        <v>3</v>
      </c>
      <c r="AA790" s="3205"/>
      <c r="AB790" s="3205"/>
      <c r="AC790" s="3205"/>
      <c r="AD790" s="3205"/>
      <c r="AE790" s="3205"/>
      <c r="AF790" s="3206"/>
      <c r="AG790" s="3206"/>
      <c r="AH790" s="3206"/>
      <c r="AI790" s="3206"/>
      <c r="AJ790" s="3206"/>
      <c r="AK790" s="3206"/>
      <c r="AL790" s="1318"/>
      <c r="AM790" s="1212"/>
      <c r="AO790" s="939"/>
    </row>
    <row r="791" spans="1:81">
      <c r="A791" s="1321" t="s">
        <v>1624</v>
      </c>
      <c r="B791" s="3174" t="s">
        <v>1863</v>
      </c>
      <c r="C791" s="3174"/>
      <c r="D791" s="3174"/>
      <c r="E791" s="3174"/>
      <c r="F791" s="3174"/>
      <c r="G791" s="3174"/>
      <c r="H791" s="3174"/>
      <c r="I791" s="3174"/>
      <c r="J791" s="3174"/>
      <c r="K791" s="3174"/>
      <c r="L791" s="3174"/>
      <c r="M791" s="3174"/>
      <c r="N791" s="3174"/>
      <c r="O791" s="3174"/>
      <c r="P791" s="3174"/>
      <c r="Q791" s="3174"/>
      <c r="R791" s="3174"/>
      <c r="S791" s="3175"/>
      <c r="T791" s="3202">
        <f>AK174</f>
        <v>10</v>
      </c>
      <c r="U791" s="3202"/>
      <c r="V791" s="3202"/>
      <c r="W791" s="3202"/>
      <c r="X791" s="3202"/>
      <c r="Y791" s="3202"/>
      <c r="Z791" s="3180">
        <v>10</v>
      </c>
      <c r="AA791" s="3180"/>
      <c r="AB791" s="3180"/>
      <c r="AC791" s="3180"/>
      <c r="AD791" s="3180"/>
      <c r="AE791" s="3180"/>
      <c r="AF791" s="3180">
        <f>IF(T791&gt;Z791,Z791,T791)</f>
        <v>10</v>
      </c>
      <c r="AG791" s="3180"/>
      <c r="AH791" s="3180"/>
      <c r="AI791" s="3180"/>
      <c r="AJ791" s="3180"/>
      <c r="AK791" s="3180"/>
      <c r="AL791" s="1318"/>
      <c r="AM791" s="1212"/>
    </row>
    <row r="792" spans="1:81">
      <c r="A792" s="1319" t="s">
        <v>1633</v>
      </c>
      <c r="B792" s="3174" t="s">
        <v>1634</v>
      </c>
      <c r="C792" s="3174"/>
      <c r="D792" s="3174"/>
      <c r="E792" s="3174"/>
      <c r="F792" s="3174"/>
      <c r="G792" s="3174"/>
      <c r="H792" s="3174"/>
      <c r="I792" s="3174"/>
      <c r="J792" s="3174"/>
      <c r="K792" s="3174"/>
      <c r="L792" s="3174"/>
      <c r="M792" s="3174"/>
      <c r="N792" s="3174"/>
      <c r="O792" s="3174"/>
      <c r="P792" s="3174"/>
      <c r="Q792" s="3174"/>
      <c r="R792" s="3174"/>
      <c r="S792" s="3175"/>
      <c r="T792" s="3202">
        <f>AK256</f>
        <v>8</v>
      </c>
      <c r="U792" s="3202"/>
      <c r="V792" s="3202"/>
      <c r="W792" s="3202"/>
      <c r="X792" s="3202"/>
      <c r="Y792" s="3202"/>
      <c r="Z792" s="3179">
        <v>8</v>
      </c>
      <c r="AA792" s="3177"/>
      <c r="AB792" s="3177"/>
      <c r="AC792" s="3177"/>
      <c r="AD792" s="3177"/>
      <c r="AE792" s="3178"/>
      <c r="AF792" s="3180">
        <f>IF(T792&gt;Z792,Z792,T792)</f>
        <v>8</v>
      </c>
      <c r="AG792" s="3180"/>
      <c r="AH792" s="3180"/>
      <c r="AI792" s="3180"/>
      <c r="AJ792" s="3180"/>
      <c r="AK792" s="3180"/>
      <c r="AL792" s="1318"/>
      <c r="AM792" s="1212"/>
    </row>
    <row r="793" spans="1:81" s="921" customFormat="1" hidden="1">
      <c r="A793" s="1321" t="s">
        <v>624</v>
      </c>
      <c r="B793" s="3174" t="s">
        <v>1864</v>
      </c>
      <c r="C793" s="3174"/>
      <c r="D793" s="3174"/>
      <c r="E793" s="3174"/>
      <c r="F793" s="3174"/>
      <c r="G793" s="3174"/>
      <c r="H793" s="3174"/>
      <c r="I793" s="3174"/>
      <c r="J793" s="3174"/>
      <c r="K793" s="3174"/>
      <c r="L793" s="3174"/>
      <c r="M793" s="3174"/>
      <c r="N793" s="3174"/>
      <c r="O793" s="3174"/>
      <c r="P793" s="3174"/>
      <c r="Q793" s="3174"/>
      <c r="R793" s="3174"/>
      <c r="S793" s="3175"/>
      <c r="T793" s="3202">
        <f>IF(AK750&gt;5,5,AK750)</f>
        <v>0</v>
      </c>
      <c r="U793" s="3202"/>
      <c r="V793" s="3202"/>
      <c r="W793" s="3202"/>
      <c r="X793" s="3202"/>
      <c r="Y793" s="3202"/>
      <c r="Z793" s="3180">
        <v>5</v>
      </c>
      <c r="AA793" s="3180"/>
      <c r="AB793" s="3180"/>
      <c r="AC793" s="3180"/>
      <c r="AD793" s="3180"/>
      <c r="AE793" s="3180"/>
      <c r="AF793" s="3180">
        <f>IF(T793&gt;Z793,5,T793)</f>
        <v>0</v>
      </c>
      <c r="AG793" s="3180"/>
      <c r="AH793" s="3180"/>
      <c r="AI793" s="3180"/>
      <c r="AJ793" s="3180"/>
      <c r="AK793" s="3180"/>
      <c r="AL793" s="1318"/>
      <c r="AM793" s="1212"/>
      <c r="AO793" s="126"/>
      <c r="AP793" s="51"/>
      <c r="AQ793" s="51"/>
      <c r="AR793" s="51"/>
      <c r="AS793" s="51"/>
      <c r="AT793" s="51"/>
      <c r="AU793" s="51"/>
      <c r="AV793" s="51"/>
      <c r="AW793" s="51"/>
      <c r="AX793" s="51"/>
      <c r="AY793" s="51"/>
      <c r="AZ793" s="51"/>
      <c r="BA793" s="51"/>
      <c r="BB793" s="51"/>
      <c r="BC793" s="51"/>
      <c r="BD793" s="54"/>
      <c r="BE793" s="54"/>
      <c r="BF793" s="54"/>
      <c r="BG793" s="54"/>
      <c r="BH793" s="54"/>
      <c r="BI793" s="51"/>
      <c r="BJ793" s="51"/>
      <c r="BK793" s="51"/>
      <c r="BL793" s="51"/>
      <c r="BM793" s="51"/>
      <c r="BN793" s="51"/>
      <c r="BO793" s="51"/>
      <c r="BP793" s="51"/>
      <c r="BQ793" s="51"/>
      <c r="BR793" s="51"/>
      <c r="BS793" s="51"/>
      <c r="BT793" s="51"/>
      <c r="BU793" s="51"/>
      <c r="BV793" s="51"/>
      <c r="BW793" s="51"/>
      <c r="BX793" s="51"/>
      <c r="BY793" s="51"/>
      <c r="BZ793" s="51"/>
      <c r="CA793" s="51"/>
      <c r="CB793" s="51"/>
      <c r="CC793" s="51"/>
    </row>
    <row r="794" spans="1:81" s="921" customFormat="1">
      <c r="A794" s="1319" t="s">
        <v>1639</v>
      </c>
      <c r="B794" s="3174" t="s">
        <v>1865</v>
      </c>
      <c r="C794" s="3174"/>
      <c r="D794" s="3174"/>
      <c r="E794" s="3174"/>
      <c r="F794" s="3174"/>
      <c r="G794" s="3174"/>
      <c r="H794" s="3174"/>
      <c r="I794" s="3174"/>
      <c r="J794" s="3174"/>
      <c r="K794" s="3174"/>
      <c r="L794" s="3174"/>
      <c r="M794" s="3174"/>
      <c r="N794" s="3174"/>
      <c r="O794" s="3174"/>
      <c r="P794" s="3174"/>
      <c r="Q794" s="3174"/>
      <c r="R794" s="3174"/>
      <c r="S794" s="3175"/>
      <c r="T794" s="3202">
        <f>AK267</f>
        <v>10</v>
      </c>
      <c r="U794" s="3202"/>
      <c r="V794" s="3202"/>
      <c r="W794" s="3202"/>
      <c r="X794" s="3202"/>
      <c r="Y794" s="3202"/>
      <c r="Z794" s="3180">
        <v>10</v>
      </c>
      <c r="AA794" s="3180"/>
      <c r="AB794" s="3180"/>
      <c r="AC794" s="3180"/>
      <c r="AD794" s="3180"/>
      <c r="AE794" s="3180"/>
      <c r="AF794" s="3209">
        <f>IF(T794&gt;Z794,Z794,T794)</f>
        <v>10</v>
      </c>
      <c r="AG794" s="3210"/>
      <c r="AH794" s="3210"/>
      <c r="AI794" s="3210"/>
      <c r="AJ794" s="3210"/>
      <c r="AK794" s="3211"/>
      <c r="AL794" s="1318"/>
      <c r="AM794" s="989"/>
      <c r="AO794" s="126"/>
      <c r="AP794" s="51"/>
      <c r="AQ794" s="51"/>
      <c r="AR794" s="51"/>
      <c r="AS794" s="51"/>
      <c r="AT794" s="51"/>
      <c r="AU794" s="51"/>
      <c r="AV794" s="51"/>
      <c r="AW794" s="51"/>
      <c r="AX794" s="51"/>
      <c r="AY794" s="51"/>
      <c r="AZ794" s="51"/>
      <c r="BA794" s="51"/>
      <c r="BB794" s="51"/>
      <c r="BC794" s="51"/>
      <c r="BD794" s="54"/>
      <c r="BE794" s="54"/>
      <c r="BF794" s="54"/>
      <c r="BG794" s="54"/>
      <c r="BH794" s="54"/>
      <c r="BI794" s="51"/>
      <c r="BJ794" s="51"/>
      <c r="BK794" s="51"/>
      <c r="BL794" s="51"/>
      <c r="BM794" s="51"/>
      <c r="BN794" s="51"/>
      <c r="BO794" s="51"/>
      <c r="BP794" s="51"/>
      <c r="BQ794" s="51"/>
      <c r="BR794" s="51"/>
      <c r="BS794" s="51"/>
      <c r="BT794" s="51"/>
      <c r="BU794" s="51"/>
      <c r="BV794" s="51"/>
      <c r="BW794" s="51"/>
      <c r="BX794" s="51"/>
      <c r="BY794" s="51"/>
      <c r="BZ794" s="51"/>
      <c r="CA794" s="51"/>
      <c r="CB794" s="51"/>
      <c r="CC794" s="51"/>
    </row>
    <row r="795" spans="1:81" s="921" customFormat="1">
      <c r="A795" s="1321" t="s">
        <v>1643</v>
      </c>
      <c r="B795" s="3174" t="s">
        <v>1644</v>
      </c>
      <c r="C795" s="3174"/>
      <c r="D795" s="3174"/>
      <c r="E795" s="3174"/>
      <c r="F795" s="3174"/>
      <c r="G795" s="3174"/>
      <c r="H795" s="3174"/>
      <c r="I795" s="3174"/>
      <c r="J795" s="3174"/>
      <c r="K795" s="3174"/>
      <c r="L795" s="3174"/>
      <c r="M795" s="3174"/>
      <c r="N795" s="3174"/>
      <c r="O795" s="3174"/>
      <c r="P795" s="3174"/>
      <c r="Q795" s="3174"/>
      <c r="R795" s="3174"/>
      <c r="S795" s="3175"/>
      <c r="T795" s="3202">
        <f>AK553</f>
        <v>19</v>
      </c>
      <c r="U795" s="3202"/>
      <c r="V795" s="3202"/>
      <c r="W795" s="3202"/>
      <c r="X795" s="3202"/>
      <c r="Y795" s="3202"/>
      <c r="Z795" s="3209">
        <v>20</v>
      </c>
      <c r="AA795" s="3210"/>
      <c r="AB795" s="3210"/>
      <c r="AC795" s="3210"/>
      <c r="AD795" s="3210"/>
      <c r="AE795" s="3211"/>
      <c r="AF795" s="3209">
        <f>IF(T795&gt;Z795,Z795,T795)</f>
        <v>19</v>
      </c>
      <c r="AG795" s="3224"/>
      <c r="AH795" s="3224"/>
      <c r="AI795" s="3224"/>
      <c r="AJ795" s="3224"/>
      <c r="AK795" s="3225"/>
      <c r="AL795" s="1323"/>
      <c r="AM795" s="989"/>
      <c r="AO795" s="126"/>
      <c r="AP795" s="51"/>
      <c r="AQ795" s="51"/>
      <c r="AR795" s="51"/>
      <c r="AS795" s="51"/>
      <c r="AT795" s="51"/>
      <c r="AU795" s="51"/>
      <c r="AV795" s="51"/>
      <c r="AW795" s="51"/>
      <c r="AX795" s="51"/>
      <c r="AY795" s="51"/>
      <c r="AZ795" s="51"/>
      <c r="BA795" s="51"/>
      <c r="BB795" s="51"/>
      <c r="BC795" s="51"/>
      <c r="BD795" s="54"/>
      <c r="BE795" s="54"/>
      <c r="BF795" s="54"/>
      <c r="BG795" s="54"/>
      <c r="BH795" s="54"/>
      <c r="BI795" s="51"/>
      <c r="BJ795" s="51"/>
      <c r="BK795" s="51"/>
      <c r="BL795" s="51"/>
      <c r="BM795" s="51"/>
      <c r="BN795" s="51"/>
      <c r="BO795" s="51"/>
      <c r="BP795" s="51"/>
      <c r="BQ795" s="51"/>
      <c r="BR795" s="51"/>
      <c r="BS795" s="51"/>
      <c r="BT795" s="51"/>
      <c r="BU795" s="51"/>
      <c r="BV795" s="51"/>
      <c r="BW795" s="51"/>
      <c r="BX795" s="51"/>
      <c r="BY795" s="51"/>
      <c r="BZ795" s="51"/>
      <c r="CA795" s="51"/>
      <c r="CB795" s="51"/>
      <c r="CC795" s="51"/>
    </row>
    <row r="796" spans="1:81" s="921" customFormat="1">
      <c r="A796" s="1321"/>
      <c r="B796" s="1324"/>
      <c r="C796" s="1325" t="s">
        <v>1866</v>
      </c>
      <c r="D796" s="1326"/>
      <c r="E796" s="1326"/>
      <c r="F796" s="1326"/>
      <c r="G796" s="1326"/>
      <c r="H796" s="1326"/>
      <c r="I796" s="1326"/>
      <c r="J796" s="1326"/>
      <c r="K796" s="1326"/>
      <c r="L796" s="1326"/>
      <c r="M796" s="1326"/>
      <c r="N796" s="1326"/>
      <c r="O796" s="1326"/>
      <c r="P796" s="1326"/>
      <c r="Q796" s="1326"/>
      <c r="R796" s="1324"/>
      <c r="S796" s="1327"/>
      <c r="T796" s="3074">
        <f>AK320</f>
        <v>9</v>
      </c>
      <c r="U796" s="3074"/>
      <c r="V796" s="3074"/>
      <c r="W796" s="3074"/>
      <c r="X796" s="3074"/>
      <c r="Y796" s="3074"/>
      <c r="Z796" s="3079">
        <v>20</v>
      </c>
      <c r="AA796" s="3080"/>
      <c r="AB796" s="3080"/>
      <c r="AC796" s="3080"/>
      <c r="AD796" s="3080"/>
      <c r="AE796" s="3081"/>
      <c r="AF796" s="3206"/>
      <c r="AG796" s="3206"/>
      <c r="AH796" s="3206"/>
      <c r="AI796" s="3206"/>
      <c r="AJ796" s="3206"/>
      <c r="AK796" s="3206"/>
      <c r="AL796" s="1323"/>
      <c r="AM796" s="989"/>
      <c r="AO796" s="126"/>
      <c r="AP796" s="51"/>
      <c r="AQ796" s="51"/>
      <c r="AR796" s="51"/>
      <c r="AS796" s="51"/>
      <c r="AT796" s="51"/>
      <c r="AU796" s="51"/>
      <c r="AV796" s="51"/>
      <c r="AW796" s="51"/>
      <c r="AX796" s="51"/>
      <c r="AY796" s="51"/>
      <c r="AZ796" s="51"/>
      <c r="BA796" s="51"/>
      <c r="BB796" s="51"/>
      <c r="BC796" s="51"/>
      <c r="BD796" s="54"/>
      <c r="BE796" s="54"/>
      <c r="BF796" s="54"/>
      <c r="BG796" s="54"/>
      <c r="BH796" s="54"/>
      <c r="BI796" s="51"/>
      <c r="BJ796" s="51"/>
      <c r="BK796" s="51"/>
      <c r="BL796" s="51"/>
      <c r="BM796" s="51"/>
      <c r="BN796" s="51"/>
      <c r="BO796" s="51"/>
      <c r="BP796" s="51"/>
      <c r="BQ796" s="51"/>
      <c r="BR796" s="51"/>
      <c r="BS796" s="51"/>
      <c r="BT796" s="51"/>
      <c r="BU796" s="51"/>
      <c r="BV796" s="51"/>
      <c r="BW796" s="51"/>
      <c r="BX796" s="51"/>
      <c r="BY796" s="51"/>
      <c r="BZ796" s="51"/>
      <c r="CA796" s="51"/>
      <c r="CB796" s="51"/>
      <c r="CC796" s="51"/>
    </row>
    <row r="797" spans="1:81" s="921" customFormat="1">
      <c r="A797" s="1321"/>
      <c r="B797" s="1324"/>
      <c r="C797" s="1325" t="s">
        <v>1867</v>
      </c>
      <c r="D797" s="1325"/>
      <c r="E797" s="1325"/>
      <c r="F797" s="1325"/>
      <c r="G797" s="1325"/>
      <c r="H797" s="1325"/>
      <c r="I797" s="1325"/>
      <c r="J797" s="1325"/>
      <c r="K797" s="1325"/>
      <c r="L797" s="1325"/>
      <c r="M797" s="1325"/>
      <c r="N797" s="1325"/>
      <c r="O797" s="1325"/>
      <c r="P797" s="1325"/>
      <c r="Q797" s="1325"/>
      <c r="R797" s="1324"/>
      <c r="S797" s="1327"/>
      <c r="T797" s="3074">
        <f>AK551</f>
        <v>10</v>
      </c>
      <c r="U797" s="3074"/>
      <c r="V797" s="3074"/>
      <c r="W797" s="3074"/>
      <c r="X797" s="3074"/>
      <c r="Y797" s="3074"/>
      <c r="Z797" s="3079">
        <v>10</v>
      </c>
      <c r="AA797" s="3080"/>
      <c r="AB797" s="3080"/>
      <c r="AC797" s="3080"/>
      <c r="AD797" s="3080"/>
      <c r="AE797" s="3081"/>
      <c r="AF797" s="3206"/>
      <c r="AG797" s="3206"/>
      <c r="AH797" s="3206"/>
      <c r="AI797" s="3206"/>
      <c r="AJ797" s="3206"/>
      <c r="AK797" s="3206"/>
      <c r="AL797" s="1323"/>
      <c r="AM797" s="989"/>
      <c r="AO797" s="126"/>
      <c r="AP797" s="51"/>
      <c r="AQ797" s="51"/>
      <c r="AR797" s="51"/>
      <c r="AS797" s="51"/>
      <c r="AT797" s="51"/>
      <c r="AU797" s="51"/>
      <c r="AV797" s="51"/>
      <c r="AW797" s="51"/>
      <c r="AX797" s="51"/>
      <c r="AY797" s="51"/>
      <c r="AZ797" s="51"/>
      <c r="BA797" s="51"/>
      <c r="BB797" s="51"/>
      <c r="BC797" s="51"/>
      <c r="BD797" s="54"/>
      <c r="BE797" s="54"/>
      <c r="BF797" s="54"/>
      <c r="BG797" s="54"/>
      <c r="BH797" s="54"/>
      <c r="BI797" s="51"/>
      <c r="BJ797" s="51"/>
      <c r="BK797" s="51"/>
      <c r="BL797" s="51"/>
      <c r="BM797" s="51"/>
      <c r="BN797" s="51"/>
      <c r="BO797" s="51"/>
      <c r="BP797" s="51"/>
      <c r="BQ797" s="51"/>
      <c r="BR797" s="51"/>
      <c r="BS797" s="51"/>
      <c r="BT797" s="51"/>
      <c r="BU797" s="51"/>
      <c r="BV797" s="51"/>
      <c r="BW797" s="51"/>
      <c r="BX797" s="51"/>
      <c r="BY797" s="51"/>
      <c r="BZ797" s="51"/>
      <c r="CA797" s="51"/>
      <c r="CB797" s="51"/>
      <c r="CC797" s="51"/>
    </row>
    <row r="798" spans="1:81" s="921" customFormat="1">
      <c r="A798" s="1321" t="s">
        <v>1729</v>
      </c>
      <c r="B798" s="3174" t="s">
        <v>908</v>
      </c>
      <c r="C798" s="3174"/>
      <c r="D798" s="3174"/>
      <c r="E798" s="3174"/>
      <c r="F798" s="3174"/>
      <c r="G798" s="3174"/>
      <c r="H798" s="3174"/>
      <c r="I798" s="3174"/>
      <c r="J798" s="3174"/>
      <c r="K798" s="3174"/>
      <c r="L798" s="3174"/>
      <c r="M798" s="3174"/>
      <c r="N798" s="3174"/>
      <c r="O798" s="3174"/>
      <c r="P798" s="3174"/>
      <c r="Q798" s="3174"/>
      <c r="R798" s="3174"/>
      <c r="S798" s="3175"/>
      <c r="T798" s="3202">
        <f>AK684</f>
        <v>10</v>
      </c>
      <c r="U798" s="3202"/>
      <c r="V798" s="3202"/>
      <c r="W798" s="3202"/>
      <c r="X798" s="3202"/>
      <c r="Y798" s="3202"/>
      <c r="Z798" s="3209">
        <v>10</v>
      </c>
      <c r="AA798" s="3210"/>
      <c r="AB798" s="3210"/>
      <c r="AC798" s="3210"/>
      <c r="AD798" s="3210"/>
      <c r="AE798" s="3211"/>
      <c r="AF798" s="3180">
        <f>IF(T798&gt;Z798,Z798,T798)</f>
        <v>10</v>
      </c>
      <c r="AG798" s="3180"/>
      <c r="AH798" s="3180"/>
      <c r="AI798" s="3180"/>
      <c r="AJ798" s="3180"/>
      <c r="AK798" s="3180"/>
      <c r="AL798" s="1323"/>
      <c r="AM798" s="989"/>
      <c r="AO798" s="126"/>
      <c r="AP798" s="51"/>
      <c r="AQ798" s="51"/>
      <c r="AR798" s="51"/>
      <c r="AS798" s="51"/>
      <c r="AT798" s="51"/>
      <c r="AU798" s="51"/>
      <c r="AV798" s="51"/>
      <c r="AW798" s="51"/>
      <c r="AX798" s="51"/>
      <c r="AY798" s="51"/>
      <c r="AZ798" s="51"/>
      <c r="BA798" s="51"/>
      <c r="BB798" s="51"/>
      <c r="BC798" s="51"/>
      <c r="BD798" s="54"/>
      <c r="BE798" s="54"/>
      <c r="BF798" s="54"/>
      <c r="BG798" s="54"/>
      <c r="BH798" s="54"/>
      <c r="BI798" s="51"/>
      <c r="BJ798" s="51"/>
      <c r="BK798" s="51"/>
      <c r="BL798" s="51"/>
      <c r="BM798" s="51"/>
      <c r="BN798" s="51"/>
      <c r="BO798" s="51"/>
      <c r="BP798" s="51"/>
      <c r="BQ798" s="51"/>
      <c r="BR798" s="51"/>
      <c r="BS798" s="51"/>
      <c r="BT798" s="51"/>
      <c r="BU798" s="51"/>
      <c r="BV798" s="51"/>
      <c r="BW798" s="51"/>
      <c r="BX798" s="51"/>
      <c r="BY798" s="51"/>
      <c r="BZ798" s="51"/>
      <c r="CA798" s="51"/>
      <c r="CB798" s="51"/>
      <c r="CC798" s="51"/>
    </row>
    <row r="799" spans="1:81" s="921" customFormat="1">
      <c r="A799" s="1321" t="s">
        <v>1842</v>
      </c>
      <c r="B799" s="3174" t="s">
        <v>1843</v>
      </c>
      <c r="C799" s="3174"/>
      <c r="D799" s="3174"/>
      <c r="E799" s="3174"/>
      <c r="F799" s="3174"/>
      <c r="G799" s="3174"/>
      <c r="H799" s="3174"/>
      <c r="I799" s="3174"/>
      <c r="J799" s="3174"/>
      <c r="K799" s="3174"/>
      <c r="L799" s="3174"/>
      <c r="M799" s="3174"/>
      <c r="N799" s="3174"/>
      <c r="O799" s="3174"/>
      <c r="P799" s="3174"/>
      <c r="Q799" s="3174"/>
      <c r="R799" s="3174"/>
      <c r="S799" s="3175"/>
      <c r="T799" s="3202">
        <f>AK774</f>
        <v>12</v>
      </c>
      <c r="U799" s="3202"/>
      <c r="V799" s="3202"/>
      <c r="W799" s="3202"/>
      <c r="X799" s="3202"/>
      <c r="Y799" s="3202"/>
      <c r="Z799" s="3209">
        <v>12</v>
      </c>
      <c r="AA799" s="3210"/>
      <c r="AB799" s="3210"/>
      <c r="AC799" s="3210"/>
      <c r="AD799" s="3210"/>
      <c r="AE799" s="3211"/>
      <c r="AF799" s="3180">
        <f>IF(T799&gt;Z799,Z799,T799)</f>
        <v>12</v>
      </c>
      <c r="AG799" s="3180"/>
      <c r="AH799" s="3180"/>
      <c r="AI799" s="3180"/>
      <c r="AJ799" s="3180"/>
      <c r="AK799" s="3180"/>
      <c r="AL799" s="1323"/>
      <c r="AM799" s="989"/>
      <c r="AO799" s="126"/>
      <c r="AP799" s="51"/>
      <c r="AQ799" s="51"/>
      <c r="AR799" s="51"/>
      <c r="AS799" s="51"/>
      <c r="AT799" s="51"/>
      <c r="AU799" s="51"/>
      <c r="AV799" s="51"/>
      <c r="AW799" s="51"/>
      <c r="AX799" s="51"/>
      <c r="AY799" s="51"/>
      <c r="AZ799" s="51"/>
      <c r="BA799" s="51"/>
      <c r="BB799" s="51"/>
      <c r="BC799" s="51"/>
      <c r="BD799" s="54"/>
      <c r="BE799" s="54"/>
      <c r="BF799" s="54"/>
      <c r="BG799" s="54"/>
      <c r="BH799" s="54"/>
      <c r="BI799" s="51"/>
      <c r="BJ799" s="51"/>
      <c r="BK799" s="51"/>
      <c r="BL799" s="51"/>
      <c r="BM799" s="51"/>
      <c r="BN799" s="51"/>
      <c r="BO799" s="51"/>
      <c r="BP799" s="51"/>
      <c r="BQ799" s="51"/>
      <c r="BR799" s="51"/>
      <c r="BS799" s="51"/>
      <c r="BT799" s="51"/>
      <c r="BU799" s="51"/>
      <c r="BV799" s="51"/>
      <c r="BW799" s="51"/>
      <c r="BX799" s="51"/>
      <c r="BY799" s="51"/>
      <c r="BZ799" s="51"/>
      <c r="CA799" s="51"/>
      <c r="CB799" s="51"/>
      <c r="CC799" s="51"/>
    </row>
    <row r="800" spans="1:81" s="921" customFormat="1">
      <c r="A800" s="3207" t="s">
        <v>1868</v>
      </c>
      <c r="B800" s="3174"/>
      <c r="C800" s="3174"/>
      <c r="D800" s="3174"/>
      <c r="E800" s="3174"/>
      <c r="F800" s="3174"/>
      <c r="G800" s="3174"/>
      <c r="H800" s="3174"/>
      <c r="I800" s="3174"/>
      <c r="J800" s="3174"/>
      <c r="K800" s="3174"/>
      <c r="L800" s="3174"/>
      <c r="M800" s="3174"/>
      <c r="N800" s="3174"/>
      <c r="O800" s="3174"/>
      <c r="P800" s="3174"/>
      <c r="Q800" s="3174"/>
      <c r="R800" s="3174"/>
      <c r="S800" s="3175"/>
      <c r="T800" s="3208"/>
      <c r="U800" s="3208"/>
      <c r="V800" s="3208"/>
      <c r="W800" s="3208"/>
      <c r="X800" s="3208"/>
      <c r="Y800" s="3208"/>
      <c r="Z800" s="3205" t="s">
        <v>1869</v>
      </c>
      <c r="AA800" s="3205"/>
      <c r="AB800" s="3205"/>
      <c r="AC800" s="3205"/>
      <c r="AD800" s="3205"/>
      <c r="AE800" s="3205"/>
      <c r="AF800" s="3209">
        <f>IF(T800&gt;0,T800,0)</f>
        <v>0</v>
      </c>
      <c r="AG800" s="3210"/>
      <c r="AH800" s="3210"/>
      <c r="AI800" s="3210"/>
      <c r="AJ800" s="3210"/>
      <c r="AK800" s="3211"/>
      <c r="AL800" s="1030"/>
      <c r="AM800" s="989"/>
      <c r="AO800" s="126"/>
      <c r="AP800" s="51"/>
      <c r="AQ800" s="51"/>
      <c r="AR800" s="51"/>
      <c r="AS800" s="51"/>
      <c r="AT800" s="51"/>
      <c r="AU800" s="51"/>
      <c r="AV800" s="51"/>
      <c r="AW800" s="51"/>
      <c r="AX800" s="51"/>
      <c r="AY800" s="51"/>
      <c r="AZ800" s="51"/>
      <c r="BA800" s="51"/>
      <c r="BB800" s="51"/>
      <c r="BC800" s="51"/>
      <c r="BD800" s="54"/>
      <c r="BE800" s="54"/>
      <c r="BF800" s="54"/>
      <c r="BG800" s="54"/>
      <c r="BH800" s="54"/>
      <c r="BI800" s="51"/>
      <c r="BJ800" s="51"/>
      <c r="BK800" s="51"/>
      <c r="BL800" s="51"/>
      <c r="BM800" s="51"/>
      <c r="BN800" s="51"/>
      <c r="BO800" s="51"/>
      <c r="BP800" s="51"/>
      <c r="BQ800" s="51"/>
      <c r="BR800" s="51"/>
      <c r="BS800" s="51"/>
      <c r="BT800" s="51"/>
      <c r="BU800" s="51"/>
      <c r="BV800" s="51"/>
      <c r="BW800" s="51"/>
      <c r="BX800" s="51"/>
      <c r="BY800" s="51"/>
      <c r="BZ800" s="51"/>
      <c r="CA800" s="51"/>
      <c r="CB800" s="51"/>
      <c r="CC800" s="51"/>
    </row>
    <row r="801" spans="1:81" s="921" customFormat="1" ht="15.75">
      <c r="A801" s="3212" t="s">
        <v>1870</v>
      </c>
      <c r="B801" s="3213"/>
      <c r="C801" s="3213"/>
      <c r="D801" s="3213"/>
      <c r="E801" s="3213"/>
      <c r="F801" s="3213"/>
      <c r="G801" s="3213"/>
      <c r="H801" s="3213"/>
      <c r="I801" s="3213"/>
      <c r="J801" s="3213"/>
      <c r="K801" s="3213"/>
      <c r="L801" s="3213"/>
      <c r="M801" s="3213"/>
      <c r="N801" s="3213"/>
      <c r="O801" s="3213"/>
      <c r="P801" s="3213"/>
      <c r="Q801" s="3213"/>
      <c r="R801" s="3213"/>
      <c r="S801" s="3213"/>
      <c r="T801" s="3213"/>
      <c r="U801" s="3213"/>
      <c r="V801" s="3213"/>
      <c r="W801" s="3213"/>
      <c r="X801" s="3213"/>
      <c r="Y801" s="3213"/>
      <c r="Z801" s="3213"/>
      <c r="AA801" s="3213"/>
      <c r="AB801" s="3213"/>
      <c r="AC801" s="3213"/>
      <c r="AD801" s="3213"/>
      <c r="AE801" s="3214"/>
      <c r="AF801" s="3218">
        <f ca="1">SUM(AF784:AK799)-AF800</f>
        <v>119</v>
      </c>
      <c r="AG801" s="3219"/>
      <c r="AH801" s="3219"/>
      <c r="AI801" s="3219"/>
      <c r="AJ801" s="3219"/>
      <c r="AK801" s="3220"/>
      <c r="AL801" s="1328"/>
      <c r="AM801" s="939"/>
      <c r="AO801" s="126"/>
      <c r="AP801" s="51"/>
      <c r="AQ801" s="51"/>
      <c r="AR801" s="51"/>
      <c r="AS801" s="51"/>
      <c r="AT801" s="51"/>
      <c r="AU801" s="51"/>
      <c r="AV801" s="51"/>
      <c r="AW801" s="51"/>
      <c r="AX801" s="51"/>
      <c r="AY801" s="51"/>
      <c r="AZ801" s="51"/>
      <c r="BA801" s="51"/>
      <c r="BB801" s="51"/>
      <c r="BC801" s="51"/>
      <c r="BD801" s="54"/>
      <c r="BE801" s="54"/>
      <c r="BF801" s="54"/>
      <c r="BG801" s="54"/>
      <c r="BH801" s="54"/>
      <c r="BI801" s="51"/>
      <c r="BJ801" s="51"/>
      <c r="BK801" s="51"/>
      <c r="BL801" s="51"/>
      <c r="BM801" s="51"/>
      <c r="BN801" s="51"/>
      <c r="BO801" s="51"/>
      <c r="BP801" s="51"/>
      <c r="BQ801" s="51"/>
      <c r="BR801" s="51"/>
      <c r="BS801" s="51"/>
      <c r="BT801" s="51"/>
      <c r="BU801" s="51"/>
      <c r="BV801" s="51"/>
      <c r="BW801" s="51"/>
      <c r="BX801" s="51"/>
      <c r="BY801" s="51"/>
      <c r="BZ801" s="51"/>
      <c r="CA801" s="51"/>
      <c r="CB801" s="51"/>
      <c r="CC801" s="51"/>
    </row>
    <row r="802" spans="1:81" s="921" customFormat="1" ht="15.75">
      <c r="A802" s="3215"/>
      <c r="B802" s="3216"/>
      <c r="C802" s="3216"/>
      <c r="D802" s="3216"/>
      <c r="E802" s="3216"/>
      <c r="F802" s="3216"/>
      <c r="G802" s="3216"/>
      <c r="H802" s="3216"/>
      <c r="I802" s="3216"/>
      <c r="J802" s="3216"/>
      <c r="K802" s="3216"/>
      <c r="L802" s="3216"/>
      <c r="M802" s="3216"/>
      <c r="N802" s="3216"/>
      <c r="O802" s="3216"/>
      <c r="P802" s="3216"/>
      <c r="Q802" s="3216"/>
      <c r="R802" s="3216"/>
      <c r="S802" s="3216"/>
      <c r="T802" s="3216"/>
      <c r="U802" s="3216"/>
      <c r="V802" s="3216"/>
      <c r="W802" s="3216"/>
      <c r="X802" s="3216"/>
      <c r="Y802" s="3216"/>
      <c r="Z802" s="3216"/>
      <c r="AA802" s="3216"/>
      <c r="AB802" s="3216"/>
      <c r="AC802" s="3216"/>
      <c r="AD802" s="3216"/>
      <c r="AE802" s="3217"/>
      <c r="AF802" s="3221"/>
      <c r="AG802" s="3222"/>
      <c r="AH802" s="3222"/>
      <c r="AI802" s="3222"/>
      <c r="AJ802" s="3222"/>
      <c r="AK802" s="3223"/>
      <c r="AL802" s="1328"/>
      <c r="AM802" s="939"/>
      <c r="AO802" s="126"/>
      <c r="AP802" s="51"/>
      <c r="AQ802" s="51"/>
      <c r="AR802" s="51"/>
      <c r="AS802" s="51"/>
      <c r="AT802" s="51"/>
      <c r="AU802" s="51"/>
      <c r="AV802" s="51"/>
      <c r="AW802" s="51"/>
      <c r="AX802" s="51"/>
      <c r="AY802" s="51"/>
      <c r="AZ802" s="51"/>
      <c r="BA802" s="51"/>
      <c r="BB802" s="51"/>
      <c r="BC802" s="51"/>
      <c r="BD802" s="54"/>
      <c r="BE802" s="54"/>
      <c r="BF802" s="54"/>
      <c r="BG802" s="54"/>
      <c r="BH802" s="54"/>
      <c r="BI802" s="51"/>
      <c r="BJ802" s="51"/>
      <c r="BK802" s="51"/>
      <c r="BL802" s="51"/>
      <c r="BM802" s="51"/>
      <c r="BN802" s="51"/>
      <c r="BO802" s="51"/>
      <c r="BP802" s="51"/>
      <c r="BQ802" s="51"/>
      <c r="BR802" s="51"/>
      <c r="BS802" s="51"/>
      <c r="BT802" s="51"/>
      <c r="BU802" s="51"/>
      <c r="BV802" s="51"/>
      <c r="BW802" s="51"/>
      <c r="BX802" s="51"/>
      <c r="BY802" s="51"/>
      <c r="BZ802" s="51"/>
      <c r="CA802" s="51"/>
      <c r="CB802" s="51"/>
      <c r="CC802" s="51"/>
    </row>
    <row r="803" spans="1:81" s="921" customFormat="1">
      <c r="A803" s="1102"/>
      <c r="B803" s="1102"/>
      <c r="C803" s="1102"/>
      <c r="D803" s="1102"/>
      <c r="E803" s="1102"/>
      <c r="F803" s="1102"/>
      <c r="G803" s="1102"/>
      <c r="H803" s="1102"/>
      <c r="I803" s="1102"/>
      <c r="J803" s="1102"/>
      <c r="K803" s="1102"/>
      <c r="L803" s="1102"/>
      <c r="M803" s="1102"/>
      <c r="N803" s="1102"/>
      <c r="O803" s="1102"/>
      <c r="P803" s="1102"/>
      <c r="Q803" s="1102"/>
      <c r="R803" s="1102"/>
      <c r="S803" s="1102"/>
      <c r="T803" s="1102"/>
      <c r="U803" s="1102"/>
      <c r="V803" s="1102"/>
      <c r="W803" s="1102"/>
      <c r="X803" s="1102"/>
      <c r="Y803" s="1102"/>
      <c r="Z803" s="1102"/>
      <c r="AA803" s="1102"/>
      <c r="AB803" s="1102"/>
      <c r="AC803" s="1102"/>
      <c r="AD803" s="1102"/>
      <c r="AE803" s="1102"/>
      <c r="AF803" s="1102"/>
      <c r="AG803" s="1102"/>
      <c r="AH803" s="1102"/>
      <c r="AI803" s="1102"/>
      <c r="AJ803" s="1102"/>
      <c r="AK803" s="1102"/>
      <c r="AL803" s="1102"/>
      <c r="AM803" s="1329"/>
      <c r="AO803" s="126"/>
      <c r="AP803" s="51"/>
      <c r="AQ803" s="51"/>
      <c r="AR803" s="51"/>
      <c r="AS803" s="51"/>
      <c r="AT803" s="51"/>
      <c r="AU803" s="51"/>
      <c r="AV803" s="51"/>
      <c r="AW803" s="51"/>
      <c r="AX803" s="51"/>
      <c r="AY803" s="51"/>
      <c r="AZ803" s="51"/>
      <c r="BA803" s="51"/>
      <c r="BB803" s="51"/>
      <c r="BC803" s="51"/>
      <c r="BD803" s="54"/>
      <c r="BE803" s="54"/>
      <c r="BF803" s="54"/>
      <c r="BG803" s="54"/>
      <c r="BH803" s="54"/>
      <c r="BI803" s="51"/>
      <c r="BJ803" s="51"/>
      <c r="BK803" s="51"/>
      <c r="BL803" s="51"/>
      <c r="BM803" s="51"/>
      <c r="BN803" s="51"/>
      <c r="BO803" s="51"/>
      <c r="BP803" s="51"/>
      <c r="BQ803" s="51"/>
      <c r="BR803" s="51"/>
      <c r="BS803" s="51"/>
      <c r="BT803" s="51"/>
      <c r="BU803" s="51"/>
      <c r="BV803" s="51"/>
      <c r="BW803" s="51"/>
      <c r="BX803" s="51"/>
      <c r="BY803" s="51"/>
      <c r="BZ803" s="51"/>
      <c r="CA803" s="51"/>
      <c r="CB803" s="51"/>
      <c r="CC803" s="51"/>
    </row>
    <row r="804" spans="1:81"/>
    <row r="805" spans="1:81"/>
    <row r="806" spans="1:81"/>
    <row r="807" spans="1:81"/>
    <row r="808" spans="1:81"/>
    <row r="809" spans="1:81"/>
    <row r="810" spans="1:81"/>
    <row r="811" spans="1:81"/>
    <row r="812" spans="1:81"/>
    <row r="813" spans="1:81"/>
    <row r="814" spans="1:81"/>
    <row r="815" spans="1:81"/>
    <row r="816" spans="1:81"/>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sheetData>
  <sheetProtection algorithmName="SHA-512" hashValue="Ssc7C6FwXa2kX/E09BCaDyN5MUCv6ag1RiOMxOZNuszcRBrAcAtFl1TqsbIXFUm93L3695ltAqwtIOesTqgeDQ==" saltValue="5CTPn78u9Q/jn13tUnN8jg==" spinCount="100000" sheet="1" objects="1" scenarios="1"/>
  <mergeCells count="492">
    <mergeCell ref="F261:AD264"/>
    <mergeCell ref="AS577:AT577"/>
    <mergeCell ref="AP774:AR774"/>
    <mergeCell ref="E121:H121"/>
    <mergeCell ref="J121:M121"/>
    <mergeCell ref="O121:R121"/>
    <mergeCell ref="T121:W121"/>
    <mergeCell ref="Y121:AB121"/>
    <mergeCell ref="AD121:AG121"/>
    <mergeCell ref="E126:H126"/>
    <mergeCell ref="AB227:AG227"/>
    <mergeCell ref="AB209:AG209"/>
    <mergeCell ref="AB210:AG210"/>
    <mergeCell ref="AB211:AG211"/>
    <mergeCell ref="AB212:AG212"/>
    <mergeCell ref="T205:Y205"/>
    <mergeCell ref="T208:Y208"/>
    <mergeCell ref="T209:Y209"/>
    <mergeCell ref="T210:Y210"/>
    <mergeCell ref="N214:R214"/>
    <mergeCell ref="N215:R215"/>
    <mergeCell ref="N216:R216"/>
    <mergeCell ref="T211:Y211"/>
    <mergeCell ref="AP767:AR767"/>
    <mergeCell ref="AP768:AR768"/>
    <mergeCell ref="I208:K208"/>
    <mergeCell ref="AB233:AG233"/>
    <mergeCell ref="AB217:AG217"/>
    <mergeCell ref="AB213:AG213"/>
    <mergeCell ref="AB214:AG214"/>
    <mergeCell ref="AB215:AG215"/>
    <mergeCell ref="AB216:AG216"/>
    <mergeCell ref="T213:Y213"/>
    <mergeCell ref="T214:Y214"/>
    <mergeCell ref="T215:Y215"/>
    <mergeCell ref="T216:Y216"/>
    <mergeCell ref="AB228:AG228"/>
    <mergeCell ref="AP765:AR765"/>
    <mergeCell ref="F760:AL761"/>
    <mergeCell ref="F763:AK764"/>
    <mergeCell ref="AF766:AJ766"/>
    <mergeCell ref="AF767:AJ767"/>
    <mergeCell ref="AF768:AJ768"/>
    <mergeCell ref="AK684:AM684"/>
    <mergeCell ref="AE687:AK687"/>
    <mergeCell ref="F599:AF603"/>
    <mergeCell ref="AK551:AM551"/>
    <mergeCell ref="AK553:AM553"/>
    <mergeCell ref="AP769:AR769"/>
    <mergeCell ref="AP772:AR772"/>
    <mergeCell ref="AP771:AR771"/>
    <mergeCell ref="N211:R211"/>
    <mergeCell ref="N212:R212"/>
    <mergeCell ref="V700:X700"/>
    <mergeCell ref="V702:X702"/>
    <mergeCell ref="V707:X707"/>
    <mergeCell ref="C584:AJ586"/>
    <mergeCell ref="U588:W588"/>
    <mergeCell ref="U589:W589"/>
    <mergeCell ref="AQ590:AR590"/>
    <mergeCell ref="F592:AF595"/>
    <mergeCell ref="C596:D596"/>
    <mergeCell ref="AF596:AL596"/>
    <mergeCell ref="C565:AJ567"/>
    <mergeCell ref="C568:AJ576"/>
    <mergeCell ref="H536:I536"/>
    <mergeCell ref="AJ538:AK538"/>
    <mergeCell ref="E542:AD545"/>
    <mergeCell ref="I211:K211"/>
    <mergeCell ref="I212:K212"/>
    <mergeCell ref="I213:K213"/>
    <mergeCell ref="C759:D759"/>
    <mergeCell ref="AB230:AG230"/>
    <mergeCell ref="B193:AB193"/>
    <mergeCell ref="T207:Y207"/>
    <mergeCell ref="T206:Y206"/>
    <mergeCell ref="B192:AB192"/>
    <mergeCell ref="B213:G213"/>
    <mergeCell ref="B214:G214"/>
    <mergeCell ref="B215:G215"/>
    <mergeCell ref="B216:G216"/>
    <mergeCell ref="B209:G209"/>
    <mergeCell ref="B210:G210"/>
    <mergeCell ref="B207:G207"/>
    <mergeCell ref="B208:G208"/>
    <mergeCell ref="B211:G211"/>
    <mergeCell ref="N208:R208"/>
    <mergeCell ref="N209:R209"/>
    <mergeCell ref="AB206:AG206"/>
    <mergeCell ref="I209:K209"/>
    <mergeCell ref="I210:K210"/>
    <mergeCell ref="N213:R213"/>
    <mergeCell ref="AB223:AG223"/>
    <mergeCell ref="AB226:AG226"/>
    <mergeCell ref="N210:R210"/>
    <mergeCell ref="T212:Y212"/>
    <mergeCell ref="B792:S792"/>
    <mergeCell ref="T792:Y792"/>
    <mergeCell ref="Z792:AE792"/>
    <mergeCell ref="AF792:AK792"/>
    <mergeCell ref="B793:S793"/>
    <mergeCell ref="T793:Y793"/>
    <mergeCell ref="Z793:AE793"/>
    <mergeCell ref="AF793:AK793"/>
    <mergeCell ref="C790:S790"/>
    <mergeCell ref="T790:Y790"/>
    <mergeCell ref="Z790:AE790"/>
    <mergeCell ref="AF790:AK790"/>
    <mergeCell ref="B791:S791"/>
    <mergeCell ref="T791:Y791"/>
    <mergeCell ref="Z791:AE791"/>
    <mergeCell ref="AF791:AK791"/>
    <mergeCell ref="T797:Y797"/>
    <mergeCell ref="Z797:AE797"/>
    <mergeCell ref="AF797:AK797"/>
    <mergeCell ref="B794:S794"/>
    <mergeCell ref="T794:Y794"/>
    <mergeCell ref="Z794:AE794"/>
    <mergeCell ref="AF794:AK794"/>
    <mergeCell ref="B795:S795"/>
    <mergeCell ref="T795:Y795"/>
    <mergeCell ref="Z795:AE795"/>
    <mergeCell ref="AF795:AK795"/>
    <mergeCell ref="T796:Y796"/>
    <mergeCell ref="Z796:AE796"/>
    <mergeCell ref="AF796:AK796"/>
    <mergeCell ref="A800:S800"/>
    <mergeCell ref="T800:Y800"/>
    <mergeCell ref="Z800:AE800"/>
    <mergeCell ref="AF800:AK800"/>
    <mergeCell ref="A801:AE802"/>
    <mergeCell ref="AF801:AK802"/>
    <mergeCell ref="B798:S798"/>
    <mergeCell ref="T798:Y798"/>
    <mergeCell ref="Z798:AE798"/>
    <mergeCell ref="AF798:AK798"/>
    <mergeCell ref="B799:S799"/>
    <mergeCell ref="T799:Y799"/>
    <mergeCell ref="Z799:AE799"/>
    <mergeCell ref="AF799:AK799"/>
    <mergeCell ref="B788:S788"/>
    <mergeCell ref="T788:Y788"/>
    <mergeCell ref="Z788:AE788"/>
    <mergeCell ref="AF788:AK788"/>
    <mergeCell ref="C789:S789"/>
    <mergeCell ref="T789:Y789"/>
    <mergeCell ref="Z789:AE789"/>
    <mergeCell ref="AF789:AK789"/>
    <mergeCell ref="B786:S786"/>
    <mergeCell ref="T786:Y786"/>
    <mergeCell ref="Z786:AE786"/>
    <mergeCell ref="AF786:AK786"/>
    <mergeCell ref="B787:S787"/>
    <mergeCell ref="T787:Y787"/>
    <mergeCell ref="Z787:AE787"/>
    <mergeCell ref="AF787:AK787"/>
    <mergeCell ref="B784:S784"/>
    <mergeCell ref="T784:Y784"/>
    <mergeCell ref="Z784:AE784"/>
    <mergeCell ref="AF784:AK784"/>
    <mergeCell ref="B785:S785"/>
    <mergeCell ref="T785:Y785"/>
    <mergeCell ref="Z785:AE785"/>
    <mergeCell ref="AF785:AK785"/>
    <mergeCell ref="B770:AJ772"/>
    <mergeCell ref="AK774:AM774"/>
    <mergeCell ref="A777:AM778"/>
    <mergeCell ref="A780:AM780"/>
    <mergeCell ref="A781:AM781"/>
    <mergeCell ref="T782:Y783"/>
    <mergeCell ref="Z782:AE783"/>
    <mergeCell ref="AF782:AK783"/>
    <mergeCell ref="C738:D738"/>
    <mergeCell ref="F739:AF740"/>
    <mergeCell ref="AK750:AM750"/>
    <mergeCell ref="AE753:AK753"/>
    <mergeCell ref="C756:D756"/>
    <mergeCell ref="F756:AL757"/>
    <mergeCell ref="C725:D725"/>
    <mergeCell ref="C727:D727"/>
    <mergeCell ref="G728:AF728"/>
    <mergeCell ref="C730:D730"/>
    <mergeCell ref="C734:D734"/>
    <mergeCell ref="G734:AF735"/>
    <mergeCell ref="C716:D716"/>
    <mergeCell ref="F716:AE717"/>
    <mergeCell ref="F718:Z718"/>
    <mergeCell ref="C720:D720"/>
    <mergeCell ref="F720:AE721"/>
    <mergeCell ref="F723:H723"/>
    <mergeCell ref="D710:E710"/>
    <mergeCell ref="V711:X711"/>
    <mergeCell ref="V713:X713"/>
    <mergeCell ref="C693:D693"/>
    <mergeCell ref="F693:AE694"/>
    <mergeCell ref="F695:Z695"/>
    <mergeCell ref="C697:D697"/>
    <mergeCell ref="C672:D672"/>
    <mergeCell ref="F672:AE675"/>
    <mergeCell ref="AF672:AL672"/>
    <mergeCell ref="F677:AF680"/>
    <mergeCell ref="C681:D681"/>
    <mergeCell ref="AF681:AL681"/>
    <mergeCell ref="C657:D657"/>
    <mergeCell ref="AF657:AL657"/>
    <mergeCell ref="F660:AE663"/>
    <mergeCell ref="C664:D664"/>
    <mergeCell ref="AF664:AL664"/>
    <mergeCell ref="C668:D668"/>
    <mergeCell ref="F668:AE670"/>
    <mergeCell ref="AF668:AL668"/>
    <mergeCell ref="C638:D638"/>
    <mergeCell ref="AF638:AL638"/>
    <mergeCell ref="F642:AE644"/>
    <mergeCell ref="C645:D645"/>
    <mergeCell ref="AF645:AL645"/>
    <mergeCell ref="F648:AE656"/>
    <mergeCell ref="C627:D627"/>
    <mergeCell ref="F627:AE630"/>
    <mergeCell ref="AF628:AL628"/>
    <mergeCell ref="F632:AE635"/>
    <mergeCell ref="C636:D636"/>
    <mergeCell ref="AF636:AL636"/>
    <mergeCell ref="C614:D614"/>
    <mergeCell ref="AF614:AL614"/>
    <mergeCell ref="F618:AF621"/>
    <mergeCell ref="C622:D622"/>
    <mergeCell ref="AF622:AL622"/>
    <mergeCell ref="C624:D624"/>
    <mergeCell ref="AF624:AL624"/>
    <mergeCell ref="C604:D604"/>
    <mergeCell ref="AF604:AL604"/>
    <mergeCell ref="F607:AF611"/>
    <mergeCell ref="C612:D612"/>
    <mergeCell ref="AF612:AL612"/>
    <mergeCell ref="AS573:AT573"/>
    <mergeCell ref="AS575:AT575"/>
    <mergeCell ref="C577:AJ582"/>
    <mergeCell ref="AQ581:AR581"/>
    <mergeCell ref="AE556:AK556"/>
    <mergeCell ref="C558:AJ562"/>
    <mergeCell ref="C563:AJ563"/>
    <mergeCell ref="AF542:AL542"/>
    <mergeCell ref="H547:I547"/>
    <mergeCell ref="AJ549:AK549"/>
    <mergeCell ref="H520:I520"/>
    <mergeCell ref="AJ522:AK522"/>
    <mergeCell ref="E526:AD529"/>
    <mergeCell ref="AF526:AL526"/>
    <mergeCell ref="E531:AD534"/>
    <mergeCell ref="AF531:AL531"/>
    <mergeCell ref="H508:I508"/>
    <mergeCell ref="AJ510:AK510"/>
    <mergeCell ref="E514:AB515"/>
    <mergeCell ref="AF514:AL514"/>
    <mergeCell ref="E517:AB518"/>
    <mergeCell ref="AF517:AL517"/>
    <mergeCell ref="H492:I492"/>
    <mergeCell ref="AJ494:AK494"/>
    <mergeCell ref="E498:AB501"/>
    <mergeCell ref="AF498:AL498"/>
    <mergeCell ref="E503:AA506"/>
    <mergeCell ref="AF503:AL503"/>
    <mergeCell ref="AJ482:AK482"/>
    <mergeCell ref="AP482:AQ482"/>
    <mergeCell ref="E486:AB487"/>
    <mergeCell ref="AF486:AL486"/>
    <mergeCell ref="E489:AB490"/>
    <mergeCell ref="AF489:AL489"/>
    <mergeCell ref="AJ468:AK468"/>
    <mergeCell ref="E472:AB474"/>
    <mergeCell ref="AF472:AL472"/>
    <mergeCell ref="E476:AB478"/>
    <mergeCell ref="AF476:AL476"/>
    <mergeCell ref="H480:I480"/>
    <mergeCell ref="E452:AB455"/>
    <mergeCell ref="AF452:AL452"/>
    <mergeCell ref="AO453:AP453"/>
    <mergeCell ref="E457:AB460"/>
    <mergeCell ref="AF457:AL457"/>
    <mergeCell ref="H466:I466"/>
    <mergeCell ref="E462:AB464"/>
    <mergeCell ref="E438:AC440"/>
    <mergeCell ref="AF438:AL438"/>
    <mergeCell ref="E442:AC444"/>
    <mergeCell ref="AF442:AL442"/>
    <mergeCell ref="H446:I446"/>
    <mergeCell ref="AJ448:AK448"/>
    <mergeCell ref="E426:AC428"/>
    <mergeCell ref="AF426:AL426"/>
    <mergeCell ref="AE427:AK427"/>
    <mergeCell ref="E430:AC432"/>
    <mergeCell ref="AF430:AL430"/>
    <mergeCell ref="E434:AC436"/>
    <mergeCell ref="AF434:AL434"/>
    <mergeCell ref="H411:I411"/>
    <mergeCell ref="AJ413:AK413"/>
    <mergeCell ref="E418:AC420"/>
    <mergeCell ref="AF418:AL418"/>
    <mergeCell ref="E422:AC424"/>
    <mergeCell ref="AF422:AL422"/>
    <mergeCell ref="X395:Y395"/>
    <mergeCell ref="AF397:AL397"/>
    <mergeCell ref="H399:I399"/>
    <mergeCell ref="AJ401:AK401"/>
    <mergeCell ref="AF405:AL405"/>
    <mergeCell ref="AF408:AL408"/>
    <mergeCell ref="B325:AJ333"/>
    <mergeCell ref="B377:C377"/>
    <mergeCell ref="E377:AG380"/>
    <mergeCell ref="AJ382:AK382"/>
    <mergeCell ref="E386:AD393"/>
    <mergeCell ref="AF386:AL386"/>
    <mergeCell ref="AF339:AL339"/>
    <mergeCell ref="AF346:AL346"/>
    <mergeCell ref="AF352:AL352"/>
    <mergeCell ref="AF358:AL358"/>
    <mergeCell ref="AF364:AL364"/>
    <mergeCell ref="H367:I367"/>
    <mergeCell ref="I375:AE375"/>
    <mergeCell ref="O362:AB362"/>
    <mergeCell ref="A315:B315"/>
    <mergeCell ref="C315:D315"/>
    <mergeCell ref="F315:AD317"/>
    <mergeCell ref="AK320:AM320"/>
    <mergeCell ref="AE323:AK323"/>
    <mergeCell ref="A292:B292"/>
    <mergeCell ref="C292:D292"/>
    <mergeCell ref="F298:AD302"/>
    <mergeCell ref="I306:AD309"/>
    <mergeCell ref="I311:AD313"/>
    <mergeCell ref="F293:AD294"/>
    <mergeCell ref="F281:AD282"/>
    <mergeCell ref="A284:B284"/>
    <mergeCell ref="C284:D284"/>
    <mergeCell ref="F285:AD286"/>
    <mergeCell ref="F287:AD288"/>
    <mergeCell ref="F289:AD290"/>
    <mergeCell ref="AK267:AM267"/>
    <mergeCell ref="A274:B274"/>
    <mergeCell ref="C274:D274"/>
    <mergeCell ref="F274:AD276"/>
    <mergeCell ref="F277:AD278"/>
    <mergeCell ref="F279:AD280"/>
    <mergeCell ref="C261:D261"/>
    <mergeCell ref="AG261:AJ261"/>
    <mergeCell ref="C264:D264"/>
    <mergeCell ref="AG264:AJ264"/>
    <mergeCell ref="AK174:AM174"/>
    <mergeCell ref="AE177:AK177"/>
    <mergeCell ref="AG251:AK251"/>
    <mergeCell ref="AG252:AK252"/>
    <mergeCell ref="AG253:AK253"/>
    <mergeCell ref="AK256:AM256"/>
    <mergeCell ref="AD192:AJ192"/>
    <mergeCell ref="AD193:AJ193"/>
    <mergeCell ref="AD191:AJ191"/>
    <mergeCell ref="AD184:AJ184"/>
    <mergeCell ref="AD183:AJ183"/>
    <mergeCell ref="AD182:AJ182"/>
    <mergeCell ref="AB243:AG243"/>
    <mergeCell ref="AD194:AJ194"/>
    <mergeCell ref="AB249:AG249"/>
    <mergeCell ref="AB234:AG234"/>
    <mergeCell ref="AB235:AG235"/>
    <mergeCell ref="B191:AB191"/>
    <mergeCell ref="AB240:AG240"/>
    <mergeCell ref="AB241:AG241"/>
    <mergeCell ref="E127:H127"/>
    <mergeCell ref="AK166:AM166"/>
    <mergeCell ref="AE169:AK169"/>
    <mergeCell ref="B171:AC171"/>
    <mergeCell ref="AF171:AL171"/>
    <mergeCell ref="B172:S172"/>
    <mergeCell ref="T172:AC172"/>
    <mergeCell ref="C153:AI153"/>
    <mergeCell ref="AC155:AD155"/>
    <mergeCell ref="C157:AD157"/>
    <mergeCell ref="C161:AD161"/>
    <mergeCell ref="AJ163:AK163"/>
    <mergeCell ref="B141:AI141"/>
    <mergeCell ref="AB143:AC143"/>
    <mergeCell ref="B146:AJ146"/>
    <mergeCell ref="AJ149:AK149"/>
    <mergeCell ref="AB205:AG205"/>
    <mergeCell ref="AB207:AG207"/>
    <mergeCell ref="B182:AB182"/>
    <mergeCell ref="B188:AB188"/>
    <mergeCell ref="B189:AB189"/>
    <mergeCell ref="B190:AB190"/>
    <mergeCell ref="AB237:AG237"/>
    <mergeCell ref="AB239:AG239"/>
    <mergeCell ref="B183:AB183"/>
    <mergeCell ref="B184:AB184"/>
    <mergeCell ref="B185:AB185"/>
    <mergeCell ref="AD190:AJ190"/>
    <mergeCell ref="AD189:AJ189"/>
    <mergeCell ref="AD188:AJ188"/>
    <mergeCell ref="AD187:AJ187"/>
    <mergeCell ref="AD186:AJ186"/>
    <mergeCell ref="AD185:AJ185"/>
    <mergeCell ref="B206:G206"/>
    <mergeCell ref="I206:K206"/>
    <mergeCell ref="I205:K205"/>
    <mergeCell ref="I207:K207"/>
    <mergeCell ref="B186:AB186"/>
    <mergeCell ref="B187:AB187"/>
    <mergeCell ref="B212:G212"/>
    <mergeCell ref="AB208:AG208"/>
    <mergeCell ref="I214:K214"/>
    <mergeCell ref="I215:K215"/>
    <mergeCell ref="I216:K216"/>
    <mergeCell ref="N206:R206"/>
    <mergeCell ref="N207:R207"/>
    <mergeCell ref="E93:H93"/>
    <mergeCell ref="J112:M112"/>
    <mergeCell ref="O112:R112"/>
    <mergeCell ref="T112:W112"/>
    <mergeCell ref="Y112:AB112"/>
    <mergeCell ref="AD112:AG112"/>
    <mergeCell ref="AF151:AL151"/>
    <mergeCell ref="AK131:AM131"/>
    <mergeCell ref="AE134:AK134"/>
    <mergeCell ref="AF136:AL136"/>
    <mergeCell ref="B138:AC138"/>
    <mergeCell ref="E94:H94"/>
    <mergeCell ref="AK97:AM97"/>
    <mergeCell ref="E112:H112"/>
    <mergeCell ref="E115:H115"/>
    <mergeCell ref="J115:M115"/>
    <mergeCell ref="O115:R115"/>
    <mergeCell ref="T115:W115"/>
    <mergeCell ref="Y115:AB115"/>
    <mergeCell ref="AD115:AG115"/>
    <mergeCell ref="E118:H118"/>
    <mergeCell ref="J118:M118"/>
    <mergeCell ref="O118:R118"/>
    <mergeCell ref="E65:F65"/>
    <mergeCell ref="B69:C69"/>
    <mergeCell ref="E69:AJ70"/>
    <mergeCell ref="E67:F67"/>
    <mergeCell ref="E83:H83"/>
    <mergeCell ref="B86:C86"/>
    <mergeCell ref="E86:AJ89"/>
    <mergeCell ref="E91:H91"/>
    <mergeCell ref="E92:H92"/>
    <mergeCell ref="E103:AJ110"/>
    <mergeCell ref="B103:C103"/>
    <mergeCell ref="AE100:AK100"/>
    <mergeCell ref="AK72:AM72"/>
    <mergeCell ref="AE75:AK75"/>
    <mergeCell ref="B78:C78"/>
    <mergeCell ref="E78:AJ79"/>
    <mergeCell ref="E81:H81"/>
    <mergeCell ref="E82:H82"/>
    <mergeCell ref="A1:AM2"/>
    <mergeCell ref="AE7:AK7"/>
    <mergeCell ref="B12:C12"/>
    <mergeCell ref="AG12:AJ12"/>
    <mergeCell ref="B15:C15"/>
    <mergeCell ref="E15:AJ17"/>
    <mergeCell ref="B47:C47"/>
    <mergeCell ref="B49:C49"/>
    <mergeCell ref="AK51:AM51"/>
    <mergeCell ref="B34:AK35"/>
    <mergeCell ref="B37:C37"/>
    <mergeCell ref="B39:C39"/>
    <mergeCell ref="B41:C41"/>
    <mergeCell ref="B43:C43"/>
    <mergeCell ref="B45:C45"/>
    <mergeCell ref="E64:F64"/>
    <mergeCell ref="E19:AJ19"/>
    <mergeCell ref="B21:C21"/>
    <mergeCell ref="E21:AJ22"/>
    <mergeCell ref="B24:C24"/>
    <mergeCell ref="E24:AJ25"/>
    <mergeCell ref="B29:C29"/>
    <mergeCell ref="E29:AJ31"/>
    <mergeCell ref="AE54:AK54"/>
    <mergeCell ref="B57:C57"/>
    <mergeCell ref="E57:AJ60"/>
    <mergeCell ref="B62:C62"/>
    <mergeCell ref="E63:F63"/>
    <mergeCell ref="E124:H124"/>
    <mergeCell ref="J124:M124"/>
    <mergeCell ref="O124:R124"/>
    <mergeCell ref="T124:W124"/>
    <mergeCell ref="Y124:AB124"/>
    <mergeCell ref="AD124:AG124"/>
    <mergeCell ref="T118:W118"/>
    <mergeCell ref="Y118:AB118"/>
    <mergeCell ref="AD118:AG118"/>
  </mergeCells>
  <conditionalFormatting sqref="AG800:AL800 T788:AK788 AG793:AK794 AQ661:AQ663 AN670:AN674 AP660 AG791:AK791 T800:AE800 T798:Z798 Z799 AF800:AF801 T789:AF791 T793:AF795 T797:Y797 T796:AE796">
    <cfRule type="expression" dxfId="13" priority="13" stopIfTrue="1">
      <formula>ISERROR(T660)</formula>
    </cfRule>
  </conditionalFormatting>
  <conditionalFormatting sqref="AP686">
    <cfRule type="expression" dxfId="12" priority="12" stopIfTrue="1">
      <formula>ISERROR(AP686)</formula>
    </cfRule>
  </conditionalFormatting>
  <conditionalFormatting sqref="AF798:AK798">
    <cfRule type="expression" dxfId="11" priority="11" stopIfTrue="1">
      <formula>ISERROR(AF798)</formula>
    </cfRule>
  </conditionalFormatting>
  <conditionalFormatting sqref="T799:Y799">
    <cfRule type="expression" dxfId="10" priority="10" stopIfTrue="1">
      <formula>ISERROR(T799)</formula>
    </cfRule>
  </conditionalFormatting>
  <conditionalFormatting sqref="AF799:AK799">
    <cfRule type="expression" dxfId="9" priority="9" stopIfTrue="1">
      <formula>ISERROR(AF799)</formula>
    </cfRule>
  </conditionalFormatting>
  <conditionalFormatting sqref="AF792:AK792">
    <cfRule type="expression" dxfId="8" priority="8" stopIfTrue="1">
      <formula>ISERROR(AF792)</formula>
    </cfRule>
  </conditionalFormatting>
  <conditionalFormatting sqref="T792:Y792">
    <cfRule type="expression" dxfId="7" priority="7" stopIfTrue="1">
      <formula>ISERROR(T792)</formula>
    </cfRule>
  </conditionalFormatting>
  <conditionalFormatting sqref="AF787:AK787">
    <cfRule type="expression" dxfId="6" priority="6" stopIfTrue="1">
      <formula>ISERROR(AF787)</formula>
    </cfRule>
  </conditionalFormatting>
  <conditionalFormatting sqref="AF786:AK786">
    <cfRule type="expression" dxfId="5" priority="5" stopIfTrue="1">
      <formula>ISERROR(AF786)</formula>
    </cfRule>
  </conditionalFormatting>
  <conditionalFormatting sqref="AF785:AK785">
    <cfRule type="expression" dxfId="4" priority="4" stopIfTrue="1">
      <formula>ISERROR(AF785)</formula>
    </cfRule>
  </conditionalFormatting>
  <conditionalFormatting sqref="AF784:AK784">
    <cfRule type="expression" dxfId="3" priority="3" stopIfTrue="1">
      <formula>ISERROR(AF784)</formula>
    </cfRule>
  </conditionalFormatting>
  <conditionalFormatting sqref="AF796:AF797">
    <cfRule type="expression" dxfId="2" priority="2" stopIfTrue="1">
      <formula>ISERROR(AF796)</formula>
    </cfRule>
  </conditionalFormatting>
  <conditionalFormatting sqref="Z797">
    <cfRule type="expression" dxfId="1" priority="1" stopIfTrue="1">
      <formula>ISERROR(Z797)</formula>
    </cfRule>
  </conditionalFormatting>
  <dataValidations count="32">
    <dataValidation type="list" allowBlank="1" showInputMessage="1" showErrorMessage="1" sqref="V702:X702" xr:uid="{00000000-0002-0000-0800-000000000000}">
      <formula1>$AO$670:$AO$672</formula1>
    </dataValidation>
    <dataValidation type="list" allowBlank="1" showInputMessage="1" showErrorMessage="1" sqref="V711:X711" xr:uid="{00000000-0002-0000-0800-000001000000}">
      <formula1>$AW$670:$AW$673</formula1>
    </dataValidation>
    <dataValidation type="list" allowBlank="1" showInputMessage="1" showErrorMessage="1" sqref="V713:X713" xr:uid="{00000000-0002-0000-0800-000002000000}">
      <formula1>$BA$670:$BA$672</formula1>
    </dataValidation>
    <dataValidation type="list" allowBlank="1" showInputMessage="1" showErrorMessage="1" sqref="F695:Z695" xr:uid="{00000000-0002-0000-0800-000003000000}">
      <formula1>$AO$660:$AO$668</formula1>
    </dataValidation>
    <dataValidation type="list" allowBlank="1" showInputMessage="1" showErrorMessage="1" sqref="V707:X707" xr:uid="{00000000-0002-0000-0800-000004000000}">
      <formula1>$AO$674:$AO$676</formula1>
    </dataValidation>
    <dataValidation type="list" allowBlank="1" showInputMessage="1" showErrorMessage="1" sqref="V700:X700" xr:uid="{00000000-0002-0000-0800-000005000000}">
      <formula1>$AR$670:$AR$672</formula1>
    </dataValidation>
    <dataValidation type="list" showInputMessage="1" showErrorMessage="1" sqref="T172:AC172" xr:uid="{00000000-0002-0000-0800-000006000000}">
      <formula1>$AS$172:$AS$174</formula1>
    </dataValidation>
    <dataValidation type="list" showInputMessage="1" showErrorMessage="1" sqref="B171" xr:uid="{00000000-0002-0000-0800-000007000000}">
      <formula1>$AP$168:$AP$175</formula1>
    </dataValidation>
    <dataValidation type="list" allowBlank="1" showInputMessage="1" showErrorMessage="1" sqref="B141:AI141" xr:uid="{00000000-0002-0000-0800-000008000000}">
      <formula1>$AO$139:$AO$142</formula1>
    </dataValidation>
    <dataValidation type="list" allowBlank="1" showInputMessage="1" showErrorMessage="1" sqref="C264:D264 C759:D759 C315:D315 C292:D292 C284:D284 C261:D261 C274:D274 C738:D738 C664:D664 C730:D730 C756:D756 C681:D681 C716:D716 C725:D725 C672:D672 C697:D697 C734:D734 C720:D720 C693:D693 C668:D668 C657:D657 C645:D645 C612:D612 C596:D596 C604:D604 C638:D638 C627:D627 C624:D624 C622:D622 C614:D614 C636:D636 X395:Y395 B12:C12 B15:C15 B21:C21 B24:C24 B29:C29 B37:C37 B39:C39 B41:C41 B43:C43 B45:C45 B47:C47 B49:C49 B57:C57 B62:C62 B69:C69 B103:C103 B78:C78 B86:C86 E63:F65 E67:F67" xr:uid="{00000000-0002-0000-0800-000009000000}">
      <formula1>"N/A, Yes"</formula1>
    </dataValidation>
    <dataValidation type="list" allowBlank="1" showInputMessage="1" showErrorMessage="1" sqref="G728:AF728" xr:uid="{00000000-0002-0000-0800-00000A000000}">
      <formula1>$AO$703:$AO$706</formula1>
    </dataValidation>
    <dataValidation type="list" allowBlank="1" showInputMessage="1" showErrorMessage="1" sqref="H520:I520 H399:I399 H411:I411 H466:I466 H480:I480 H492:I492 H508:I508" xr:uid="{00000000-0002-0000-0800-00000B000000}">
      <formula1>$AO$347:$AO$349</formula1>
    </dataValidation>
    <dataValidation type="list" allowBlank="1" showInputMessage="1" showErrorMessage="1" sqref="H411:I411" xr:uid="{00000000-0002-0000-0800-00000C000000}">
      <formula1>$AO$347:$AO$348</formula1>
    </dataValidation>
    <dataValidation type="list" showInputMessage="1" showErrorMessage="1" sqref="B377:C377" xr:uid="{00000000-0002-0000-0800-00000D000000}">
      <formula1>$AP$335:$AP$336</formula1>
    </dataValidation>
    <dataValidation type="list" allowBlank="1" showInputMessage="1" showErrorMessage="1" sqref="AB143:AC143 AC155:AD155" xr:uid="{00000000-0002-0000-0800-00000E000000}">
      <formula1>"N/A,Yes,"</formula1>
    </dataValidation>
    <dataValidation type="list" allowBlank="1" showInputMessage="1" showErrorMessage="1" sqref="B146" xr:uid="{00000000-0002-0000-0800-00000F000000}">
      <formula1>$AO$144:$AO$146</formula1>
    </dataValidation>
    <dataValidation type="list" allowBlank="1" showInputMessage="1" showErrorMessage="1" sqref="F718:Z718" xr:uid="{00000000-0002-0000-0800-000010000000}">
      <formula1>$AO$686:$AO$694</formula1>
    </dataValidation>
    <dataValidation type="list" allowBlank="1" showInputMessage="1" showErrorMessage="1" sqref="F723:H723" xr:uid="{00000000-0002-0000-0800-000011000000}">
      <formula1>$AO$696:$AO$698</formula1>
    </dataValidation>
    <dataValidation type="list" allowBlank="1" showInputMessage="1" showErrorMessage="1" sqref="F739" xr:uid="{00000000-0002-0000-0800-000012000000}">
      <formula1>$AO$709:$AO$712</formula1>
    </dataValidation>
    <dataValidation type="list" allowBlank="1" showInputMessage="1" showErrorMessage="1" sqref="H547:I547" xr:uid="{00000000-0002-0000-0800-000013000000}">
      <formula1>$AO$541:$AO$542</formula1>
    </dataValidation>
    <dataValidation type="list" allowBlank="1" showInputMessage="1" showErrorMessage="1" sqref="B207:G216" xr:uid="{00000000-0002-0000-0800-000014000000}">
      <formula1>"(select),SRO/Studio,1 bedroom,2 bedroom,3 bedroom,4 bedroom,5 bedroom"</formula1>
    </dataValidation>
    <dataValidation type="list" allowBlank="1" showInputMessage="1" showErrorMessage="1" sqref="I311:AD313" xr:uid="{00000000-0002-0000-0800-000015000000}">
      <formula1>$AP$312:$AP$314</formula1>
    </dataValidation>
    <dataValidation type="list" allowBlank="1" showInputMessage="1" showErrorMessage="1" sqref="I306" xr:uid="{00000000-0002-0000-0800-000016000000}">
      <formula1>$AP$305:$AP$309</formula1>
    </dataValidation>
    <dataValidation type="list" allowBlank="1" showInputMessage="1" showErrorMessage="1" sqref="O362" xr:uid="{00000000-0002-0000-0800-000017000000}">
      <formula1>"(select),Dial-a-ride service,Project-operated van service"</formula1>
    </dataValidation>
    <dataValidation type="list" allowBlank="1" showInputMessage="1" showErrorMessage="1" sqref="C157:AD157" xr:uid="{00000000-0002-0000-0800-000018000000}">
      <formula1>$AO$160:$AO$162</formula1>
    </dataValidation>
    <dataValidation type="list" allowBlank="1" showInputMessage="1" showErrorMessage="1" sqref="C153:AI153" xr:uid="{00000000-0002-0000-0800-000019000000}">
      <formula1>$AO$153:$AO$156</formula1>
    </dataValidation>
    <dataValidation type="list" allowBlank="1" showInputMessage="1" showErrorMessage="1" sqref="C154:AD154" xr:uid="{00000000-0002-0000-0800-00001A000000}">
      <formula1>$AO$153:$AO$158</formula1>
    </dataValidation>
    <dataValidation type="list" allowBlank="1" showInputMessage="1" showErrorMessage="1" sqref="H536:I536" xr:uid="{00000000-0002-0000-0800-00001B000000}">
      <formula1>$AP$477:$AP$479</formula1>
    </dataValidation>
    <dataValidation type="list" allowBlank="1" showInputMessage="1" showErrorMessage="1" sqref="H367:I373" xr:uid="{00000000-0002-0000-0800-00001C000000}">
      <formula1>$AO$347:$AO$352</formula1>
    </dataValidation>
    <dataValidation type="list" allowBlank="1" showInputMessage="1" showErrorMessage="1" sqref="I375" xr:uid="{00000000-0002-0000-0800-00001D000000}">
      <formula1>$AO$374:$AO$376</formula1>
    </dataValidation>
    <dataValidation type="list" allowBlank="1" showInputMessage="1" showErrorMessage="1" sqref="F298:AD302" xr:uid="{00000000-0002-0000-0800-00001E000000}">
      <formula1>$AP$293:$AP$296</formula1>
    </dataValidation>
    <dataValidation type="list" allowBlank="1" showInputMessage="1" showErrorMessage="1" sqref="H446:I446" xr:uid="{00000000-0002-0000-0800-00001F000000}">
      <formula1>$AO$394:$AO$401</formula1>
    </dataValidation>
  </dataValidations>
  <printOptions horizontalCentered="1"/>
  <pageMargins left="0.5" right="0.5" top="0.75" bottom="0.75" header="0.5" footer="0.5"/>
  <pageSetup scale="91" firstPageNumber="29" fitToHeight="20" orientation="portrait" useFirstPageNumber="1" r:id="rId1"/>
  <headerFooter alignWithMargins="0">
    <oddFooter>&amp;C&amp;P&amp;R&amp;8&amp;A</oddFooter>
  </headerFooter>
  <rowBreaks count="8" manualBreakCount="8">
    <brk id="52" max="38" man="1"/>
    <brk id="98" max="38" man="1"/>
    <brk id="268" max="38" man="1"/>
    <brk id="321" max="38" man="1"/>
    <brk id="441" max="38" man="1"/>
    <brk id="495" max="38" man="1"/>
    <brk id="606" max="38" man="1"/>
    <brk id="776" max="3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CDLAC Tie Breaker</vt:lpstr>
      <vt:lpstr>Basis &amp; Credits</vt:lpstr>
      <vt:lpstr>15 Year Pro Forma</vt:lpstr>
      <vt:lpstr>Subsidy Contract Calculation</vt:lpstr>
      <vt:lpstr>Post-award Instructions</vt:lpstr>
      <vt:lpstr>Post-award Project Cost Changes</vt:lpstr>
      <vt:lpstr>bedrooms</vt:lpstr>
      <vt:lpstr>'15 Year Pro Forma'!Print_Area</vt:lpstr>
      <vt:lpstr>Application!Print_Area</vt:lpstr>
      <vt:lpstr>'Application Checklist'!Print_Area</vt:lpstr>
      <vt:lpstr>'Basis &amp; Credits'!Print_Area</vt:lpstr>
      <vt:lpstr>'CDLAC Tie Breaker'!Print_Area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'Sources and Basis Breakdown'!Print_Titles</vt:lpstr>
      <vt:lpstr>'Sources and Uses Budget'!Print_Titles</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Loren Messeri</cp:lastModifiedBy>
  <cp:lastPrinted>2021-04-23T23:58:28Z</cp:lastPrinted>
  <dcterms:created xsi:type="dcterms:W3CDTF">2007-12-27T18:26:28Z</dcterms:created>
  <dcterms:modified xsi:type="dcterms:W3CDTF">2022-03-15T02:18:36Z</dcterms:modified>
</cp:coreProperties>
</file>